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harts/chart1.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2.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3.xml" ContentType="application/vnd.openxmlformats-officedocument.drawingml.chart+xml"/>
  <Override PartName="/xl/drawings/drawing11.xml" ContentType="application/vnd.openxmlformats-officedocument.drawingml.chartshapes+xml"/>
  <Override PartName="/xl/charts/chart4.xml" ContentType="application/vnd.openxmlformats-officedocument.drawingml.chart+xml"/>
  <Override PartName="/xl/drawings/drawing12.xml" ContentType="application/vnd.openxmlformats-officedocument.drawingml.chartshapes+xml"/>
  <Override PartName="/xl/drawings/drawing13.xml" ContentType="application/vnd.openxmlformats-officedocument.drawing+xml"/>
  <Override PartName="/xl/drawings/drawing14.xml" ContentType="application/vnd.openxmlformats-officedocument.drawing+xml"/>
  <Override PartName="/xl/charts/chart5.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6.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harts/chart7.xml" ContentType="application/vnd.openxmlformats-officedocument.drawingml.chart+xml"/>
  <Override PartName="/xl/drawings/drawing19.xml" ContentType="application/vnd.openxmlformats-officedocument.drawingml.chartshapes+xml"/>
  <Override PartName="/xl/drawings/drawing20.xml" ContentType="application/vnd.openxmlformats-officedocument.drawing+xml"/>
  <Override PartName="/xl/charts/chart8.xml" ContentType="application/vnd.openxmlformats-officedocument.drawingml.chart+xml"/>
  <Override PartName="/xl/drawings/drawing21.xml" ContentType="application/vnd.openxmlformats-officedocument.drawingml.chartshapes+xml"/>
  <Override PartName="/xl/drawings/drawing22.xml" ContentType="application/vnd.openxmlformats-officedocument.drawing+xml"/>
  <Override PartName="/xl/drawings/drawing23.xml" ContentType="application/vnd.openxmlformats-officedocument.drawing+xml"/>
  <Override PartName="/xl/charts/chart9.xml" ContentType="application/vnd.openxmlformats-officedocument.drawingml.chart+xml"/>
  <Override PartName="/xl/drawings/drawing24.xml" ContentType="application/vnd.openxmlformats-officedocument.drawingml.chartshapes+xml"/>
  <Override PartName="/xl/drawings/drawing25.xml" ContentType="application/vnd.openxmlformats-officedocument.drawing+xml"/>
  <Override PartName="/xl/charts/chart10.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harts/chart11.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12.xml" ContentType="application/vnd.openxmlformats-officedocument.drawingml.chart+xml"/>
  <Override PartName="/xl/drawings/drawing30.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uio-pm-nas01\users_data$\destrella\Estadisticas WEB\Protegidos\2014\07. JULIO_2014\"/>
    </mc:Choice>
  </mc:AlternateContent>
  <bookViews>
    <workbookView xWindow="480" yWindow="2415" windowWidth="9390" windowHeight="2745" tabRatio="857"/>
  </bookViews>
  <sheets>
    <sheet name="Inicio" sheetId="24" r:id="rId1"/>
    <sheet name="Resumen" sheetId="16" r:id="rId2"/>
    <sheet name="Conecel S.A." sheetId="6" r:id="rId3"/>
    <sheet name="Otecel S.A." sheetId="7" r:id="rId4"/>
    <sheet name="CNT EP. (ex-Telecsa S.A.)" sheetId="8" r:id="rId5"/>
    <sheet name="Gráfico1" sheetId="38" r:id="rId6"/>
    <sheet name="Gráfico2" sheetId="39" r:id="rId7"/>
    <sheet name="Gráfico3" sheetId="40" r:id="rId8"/>
    <sheet name="Evo.TarifONNET" sheetId="37" r:id="rId9"/>
    <sheet name="Gráfico4" sheetId="41" r:id="rId10"/>
    <sheet name="Gráfico5" sheetId="42" r:id="rId11"/>
    <sheet name="Gráfico6" sheetId="43" r:id="rId12"/>
    <sheet name="Gráfico7" sheetId="44" r:id="rId13"/>
    <sheet name="EvoTariOFFNET" sheetId="32" r:id="rId14"/>
    <sheet name="Gráfico8" sheetId="45" r:id="rId15"/>
    <sheet name="Gráfico9" sheetId="46" r:id="rId16"/>
    <sheet name="Gráfico10" sheetId="47" r:id="rId17"/>
    <sheet name="Gráfico11" sheetId="48" r:id="rId18"/>
  </sheets>
  <externalReferences>
    <externalReference r:id="rId19"/>
    <externalReference r:id="rId20"/>
    <externalReference r:id="rId21"/>
  </externalReferences>
  <calcPr calcId="152511" concurrentCalc="0"/>
</workbook>
</file>

<file path=xl/calcChain.xml><?xml version="1.0" encoding="utf-8"?>
<calcChain xmlns="http://schemas.openxmlformats.org/spreadsheetml/2006/main">
  <c r="G349" i="6" l="1"/>
  <c r="G348" i="6"/>
  <c r="T373" i="6"/>
  <c r="T367" i="6"/>
  <c r="P449" i="6"/>
  <c r="P426" i="6"/>
  <c r="G732" i="6"/>
  <c r="Y751" i="6"/>
  <c r="U751" i="6"/>
  <c r="AA808" i="6"/>
  <c r="AA826" i="6"/>
  <c r="G899" i="6"/>
  <c r="G898" i="6"/>
  <c r="G936" i="6"/>
  <c r="G935" i="6"/>
  <c r="G955" i="6"/>
  <c r="G954" i="6"/>
  <c r="G974" i="6"/>
  <c r="G973" i="6"/>
  <c r="G993" i="6"/>
  <c r="G992" i="6"/>
  <c r="G1012" i="6"/>
  <c r="G1011" i="6"/>
  <c r="G1031" i="6"/>
  <c r="G1030" i="6"/>
  <c r="G1050" i="6"/>
  <c r="G1049" i="6"/>
  <c r="G1069" i="6"/>
  <c r="G1068" i="6"/>
  <c r="G1088" i="6"/>
  <c r="G1087" i="6"/>
  <c r="G1107" i="6"/>
  <c r="G1106" i="6"/>
  <c r="G1126" i="6"/>
  <c r="G1125" i="6"/>
  <c r="AJ1482" i="6"/>
  <c r="AG1482" i="6"/>
  <c r="F1482" i="6"/>
  <c r="E1482" i="6"/>
  <c r="J1557" i="6"/>
  <c r="AA1182" i="6"/>
  <c r="AA1200" i="6"/>
  <c r="AA1308" i="6"/>
  <c r="AA1290" i="6"/>
  <c r="AA1272" i="6"/>
  <c r="AA1326" i="6"/>
  <c r="AA1344" i="6"/>
  <c r="G1381" i="6"/>
  <c r="G1380" i="6"/>
  <c r="AF1620" i="6"/>
  <c r="R1620" i="6"/>
  <c r="P1620" i="6"/>
  <c r="AF1619" i="6"/>
  <c r="AF1618" i="6"/>
  <c r="AF1617" i="6"/>
  <c r="AF1616" i="6"/>
  <c r="AF1615" i="6"/>
  <c r="AF1614" i="6"/>
  <c r="AF1613" i="6"/>
  <c r="AF1612" i="6"/>
  <c r="AF1611" i="6"/>
  <c r="AF1610" i="6"/>
  <c r="AF1609" i="6"/>
  <c r="AF1608" i="6"/>
  <c r="AF1607" i="6"/>
  <c r="AF1606" i="6"/>
  <c r="AF1605" i="6"/>
  <c r="AF1604" i="6"/>
  <c r="AF1603" i="6"/>
  <c r="AF1602" i="6"/>
  <c r="AF1601" i="6"/>
  <c r="AF1600" i="6"/>
  <c r="AF1599" i="6"/>
  <c r="AF1598" i="6"/>
  <c r="AF1597" i="6"/>
  <c r="AF1596" i="6"/>
  <c r="AF1595" i="6"/>
  <c r="AF1594" i="6"/>
  <c r="AF1593" i="6"/>
  <c r="AF1592" i="6"/>
  <c r="AF1591" i="6"/>
  <c r="AF1590" i="6"/>
  <c r="AF1589" i="6"/>
  <c r="AF1588" i="6"/>
  <c r="AF1587" i="6"/>
  <c r="AF1586" i="6"/>
  <c r="AF1585" i="6"/>
  <c r="AF1584" i="6"/>
  <c r="AF1583" i="6"/>
  <c r="AF1582" i="6"/>
  <c r="AF1581" i="6"/>
  <c r="AF1580" i="6"/>
  <c r="AF1579" i="6"/>
  <c r="AF1578" i="6"/>
  <c r="AF1577" i="6"/>
  <c r="AF1576" i="6"/>
  <c r="AF1575" i="6"/>
  <c r="AF1574" i="6"/>
  <c r="AF1573" i="6"/>
  <c r="AF270" i="8"/>
  <c r="AF269" i="8"/>
  <c r="AF268" i="8"/>
  <c r="AF341" i="8"/>
  <c r="AF325" i="8"/>
  <c r="AF324" i="8"/>
  <c r="AF323" i="8"/>
  <c r="AJ1813" i="6"/>
  <c r="AJ1812" i="6"/>
  <c r="AD1830" i="6"/>
  <c r="F1830" i="6"/>
  <c r="AD1829" i="6"/>
  <c r="F1829" i="6"/>
  <c r="AF377" i="8"/>
  <c r="AF376" i="8"/>
  <c r="AF375" i="8"/>
  <c r="AF374" i="8"/>
  <c r="AD1892" i="6"/>
  <c r="AF1892" i="6"/>
  <c r="AD1891" i="6"/>
  <c r="AF1891" i="6"/>
  <c r="AD1890" i="6"/>
  <c r="AF1890" i="6"/>
  <c r="AD1889" i="6"/>
  <c r="AF1889" i="6"/>
  <c r="AD1888" i="6"/>
  <c r="AF1888" i="6"/>
  <c r="AD1887" i="6"/>
  <c r="AF1887" i="6"/>
  <c r="AD1886" i="6"/>
  <c r="AF1886" i="6"/>
  <c r="AD1885" i="6"/>
  <c r="AF1885" i="6"/>
  <c r="AD1884" i="6"/>
  <c r="AF1884" i="6"/>
  <c r="AD1916" i="6"/>
  <c r="AF1916" i="6"/>
  <c r="AD1915" i="6"/>
  <c r="AF1915" i="6"/>
  <c r="AD1914" i="6"/>
  <c r="AF1914" i="6"/>
  <c r="AD1913" i="6"/>
  <c r="AF1913" i="6"/>
  <c r="AD1912" i="6"/>
  <c r="AF1912" i="6"/>
  <c r="AD1911" i="6"/>
  <c r="AF1911" i="6"/>
  <c r="AD1910" i="6"/>
  <c r="AF1910" i="6"/>
  <c r="AD1909" i="6"/>
  <c r="AF1909" i="6"/>
  <c r="AD1908" i="6"/>
  <c r="AF1908" i="6"/>
  <c r="AD1940" i="6"/>
  <c r="AF1940" i="6"/>
  <c r="AD1939" i="6"/>
  <c r="AF1939" i="6"/>
  <c r="AD1938" i="6"/>
  <c r="AF1938" i="6"/>
  <c r="AD1937" i="6"/>
  <c r="AF1937" i="6"/>
  <c r="AD1936" i="6"/>
  <c r="AF1936" i="6"/>
  <c r="AD1935" i="6"/>
  <c r="AF1935" i="6"/>
  <c r="AD1934" i="6"/>
  <c r="AF1934" i="6"/>
  <c r="AD1933" i="6"/>
  <c r="AF1933" i="6"/>
  <c r="AD1932" i="6"/>
  <c r="AF1932" i="6"/>
  <c r="S1960" i="6"/>
  <c r="S1959" i="6"/>
  <c r="S1958" i="6"/>
  <c r="S1957" i="6"/>
  <c r="S1956" i="6"/>
  <c r="S1980" i="6"/>
  <c r="S1979" i="6"/>
  <c r="S1978" i="6"/>
  <c r="S1977" i="6"/>
  <c r="S1976" i="6"/>
  <c r="AD2004" i="6"/>
  <c r="AF2004" i="6"/>
  <c r="AD2003" i="6"/>
  <c r="AF2003" i="6"/>
  <c r="AD2002" i="6"/>
  <c r="AF2002" i="6"/>
  <c r="AD2001" i="6"/>
  <c r="AF2001" i="6"/>
  <c r="AD2000" i="6"/>
  <c r="AF2000" i="6"/>
  <c r="AD1999" i="6"/>
  <c r="AF1999" i="6"/>
  <c r="AD1998" i="6"/>
  <c r="AF1998" i="6"/>
  <c r="AD1997" i="6"/>
  <c r="AF1997" i="6"/>
  <c r="AD1996" i="6"/>
  <c r="AF1996" i="6"/>
  <c r="AJ2039" i="6"/>
  <c r="AD2039" i="6"/>
  <c r="AF2039" i="6"/>
  <c r="F2039" i="6"/>
  <c r="E2039" i="6"/>
  <c r="AJ2055" i="6"/>
  <c r="AD2055" i="6"/>
  <c r="AF2055" i="6"/>
  <c r="F2055" i="6"/>
  <c r="E2055" i="6"/>
  <c r="AF2092" i="6"/>
  <c r="E2180" i="6"/>
  <c r="E2179" i="6"/>
  <c r="E2178" i="6"/>
  <c r="E2177" i="6"/>
  <c r="E2176" i="6"/>
  <c r="E2175" i="6"/>
  <c r="E2174" i="6"/>
  <c r="E2173" i="6"/>
  <c r="E2164" i="6"/>
  <c r="AJ2316" i="6"/>
  <c r="AG2316" i="6"/>
  <c r="F2316" i="6"/>
  <c r="AJ2315" i="6"/>
  <c r="AG2315" i="6"/>
  <c r="AF428" i="8"/>
  <c r="AF427" i="8"/>
  <c r="AF426" i="8"/>
  <c r="J58" i="37"/>
  <c r="J40" i="37"/>
  <c r="J39" i="37"/>
  <c r="J42" i="37"/>
  <c r="J50" i="37"/>
  <c r="J33" i="37"/>
  <c r="J31" i="37"/>
  <c r="J25" i="37"/>
  <c r="J23" i="37"/>
  <c r="J26" i="37"/>
  <c r="J48" i="37"/>
  <c r="J22" i="37"/>
  <c r="J30" i="37"/>
  <c r="J38" i="37"/>
  <c r="J46" i="37"/>
  <c r="J54" i="37"/>
  <c r="J16" i="37"/>
  <c r="J54" i="32"/>
  <c r="J18" i="32"/>
  <c r="J45" i="32"/>
  <c r="J25" i="32"/>
  <c r="J43" i="32"/>
  <c r="J39" i="32"/>
  <c r="J46" i="32"/>
  <c r="J21" i="32"/>
  <c r="J28" i="32"/>
  <c r="J35" i="32"/>
  <c r="J42" i="32"/>
  <c r="J50" i="32"/>
  <c r="J32" i="32"/>
  <c r="J44" i="32"/>
  <c r="J34" i="37"/>
  <c r="J49" i="37"/>
  <c r="AJ2435" i="6"/>
  <c r="AG2435" i="6"/>
  <c r="F2435" i="6"/>
  <c r="E2435" i="6"/>
  <c r="AJ2451" i="6"/>
  <c r="AG2451" i="6"/>
  <c r="F2451" i="6"/>
  <c r="E2451" i="6"/>
  <c r="AF512" i="8"/>
  <c r="AF511" i="8"/>
  <c r="AF510" i="8"/>
  <c r="AF509" i="8"/>
  <c r="AF508" i="8"/>
  <c r="AF507" i="8"/>
  <c r="AF2523" i="6"/>
  <c r="E2523" i="6"/>
  <c r="AF2522" i="6"/>
  <c r="E2522" i="6"/>
  <c r="AF2521" i="6"/>
  <c r="E2521" i="6"/>
  <c r="AF2520" i="6"/>
  <c r="E2520" i="6"/>
  <c r="AF2519" i="6"/>
  <c r="E2519" i="6"/>
  <c r="AF2518" i="6"/>
  <c r="E2518" i="6"/>
  <c r="AF2517" i="6"/>
  <c r="E2517" i="6"/>
  <c r="AF2516" i="6"/>
  <c r="E2516" i="6"/>
  <c r="AF2546" i="6"/>
  <c r="AF2545" i="6"/>
  <c r="AF2544" i="6"/>
  <c r="AF2543" i="6"/>
  <c r="AF2542" i="6"/>
  <c r="AF2541" i="6"/>
  <c r="AF2540" i="6"/>
  <c r="AF2539" i="6"/>
  <c r="AF2576" i="6"/>
  <c r="AF2575" i="6"/>
  <c r="AF2574" i="6"/>
  <c r="AF2573" i="6"/>
  <c r="AF2572" i="6"/>
  <c r="AF2571" i="6"/>
  <c r="AF2570" i="6"/>
  <c r="AF2569" i="6"/>
  <c r="AF2568" i="6"/>
  <c r="AF2567" i="6"/>
  <c r="AF2566" i="6"/>
  <c r="AF2565" i="6"/>
  <c r="AF2564" i="6"/>
  <c r="AF2563" i="6"/>
  <c r="AF2562" i="6"/>
  <c r="AF2612" i="6"/>
  <c r="AF2611" i="6"/>
  <c r="AF2610" i="6"/>
  <c r="AF2609" i="6"/>
  <c r="AF2608" i="6"/>
  <c r="AF2607" i="6"/>
  <c r="AF2606" i="6"/>
  <c r="AF2605" i="6"/>
  <c r="AF2604" i="6"/>
  <c r="AF2603" i="6"/>
  <c r="AF2602" i="6"/>
  <c r="AF2601" i="6"/>
  <c r="AF2600" i="6"/>
  <c r="AF2599" i="6"/>
  <c r="AF2598" i="6"/>
  <c r="AF2597" i="6"/>
  <c r="AF2596" i="6"/>
  <c r="AF2595" i="6"/>
  <c r="AF2594" i="6"/>
  <c r="AF2593" i="6"/>
  <c r="AF2592" i="6"/>
  <c r="Q5285" i="6"/>
  <c r="Q5284" i="6"/>
  <c r="Q5283" i="6"/>
  <c r="Q5282" i="6"/>
  <c r="Q5281" i="6"/>
  <c r="Q5280" i="6"/>
  <c r="Q5279" i="6"/>
  <c r="Q5278" i="6"/>
  <c r="Q5277" i="6"/>
  <c r="Q5276" i="6"/>
  <c r="Q5275" i="6"/>
  <c r="Q5274" i="6"/>
  <c r="Q5273" i="6"/>
  <c r="Q5272" i="6"/>
  <c r="Q5271" i="6"/>
  <c r="Q5270" i="6"/>
  <c r="Q5269" i="6"/>
  <c r="Q5268" i="6"/>
  <c r="Q5267" i="6"/>
  <c r="Q5266" i="6"/>
  <c r="Q5265" i="6"/>
  <c r="Q5264" i="6"/>
  <c r="Q5263" i="6"/>
  <c r="Q5262" i="6"/>
  <c r="Q5261" i="6"/>
  <c r="Q5260" i="6"/>
  <c r="Q5259" i="6"/>
  <c r="Q5258" i="6"/>
  <c r="Q5257" i="6"/>
  <c r="Q5256" i="6"/>
  <c r="Q5255" i="6"/>
  <c r="Q5254" i="6"/>
  <c r="Q5253" i="6"/>
  <c r="Q5252" i="6"/>
  <c r="Q5251" i="6"/>
  <c r="Q5250" i="6"/>
  <c r="Q5249" i="6"/>
  <c r="Q5248" i="6"/>
  <c r="Q5247" i="6"/>
  <c r="Q5246" i="6"/>
  <c r="Q5245" i="6"/>
  <c r="Q5244" i="6"/>
  <c r="Q5243" i="6"/>
  <c r="Q5242" i="6"/>
  <c r="Q5241" i="6"/>
  <c r="Q5240" i="6"/>
  <c r="Q5239" i="6"/>
  <c r="Q5238" i="6"/>
  <c r="Q5237" i="6"/>
  <c r="Q5236" i="6"/>
  <c r="Q5235" i="6"/>
  <c r="Q5234" i="6"/>
  <c r="Q5233" i="6"/>
  <c r="Q5232" i="6"/>
  <c r="Q5231" i="6"/>
  <c r="Q5230" i="6"/>
  <c r="Q5229" i="6"/>
  <c r="Q5228" i="6"/>
  <c r="Q5227" i="6"/>
  <c r="Q5226" i="6"/>
  <c r="Q5225" i="6"/>
  <c r="Q5224" i="6"/>
  <c r="Q5223" i="6"/>
  <c r="Q5222" i="6"/>
  <c r="Q5221" i="6"/>
  <c r="Q5220" i="6"/>
  <c r="Q5219" i="6"/>
  <c r="Q5218" i="6"/>
  <c r="Q5217" i="6"/>
  <c r="Q5216" i="6"/>
  <c r="Q5215" i="6"/>
  <c r="Q5214" i="6"/>
  <c r="Q5213" i="6"/>
  <c r="Q5212" i="6"/>
  <c r="Q5211" i="6"/>
  <c r="Q5210" i="6"/>
  <c r="Q5209" i="6"/>
  <c r="Q5208" i="6"/>
  <c r="Q5207" i="6"/>
  <c r="Q5206" i="6"/>
  <c r="Q5205" i="6"/>
  <c r="Q5204" i="6"/>
  <c r="Q5203" i="6"/>
  <c r="Q5202" i="6"/>
  <c r="Q5201" i="6"/>
  <c r="Q5200" i="6"/>
  <c r="Q5199" i="6"/>
  <c r="Q5198" i="6"/>
  <c r="Q5197" i="6"/>
  <c r="Q5196" i="6"/>
  <c r="Q5195" i="6"/>
  <c r="Q5194" i="6"/>
  <c r="Q5193" i="6"/>
  <c r="Q5192" i="6"/>
  <c r="Q5191" i="6"/>
  <c r="Q5190" i="6"/>
  <c r="Q5189" i="6"/>
  <c r="Q5188" i="6"/>
  <c r="Q5187" i="6"/>
  <c r="Q5186" i="6"/>
  <c r="Q5185" i="6"/>
  <c r="Q5184" i="6"/>
  <c r="Q5183" i="6"/>
  <c r="Q5182" i="6"/>
  <c r="Q5181" i="6"/>
  <c r="Q5180" i="6"/>
  <c r="Q5179" i="6"/>
  <c r="Q5178" i="6"/>
  <c r="Q5177" i="6"/>
  <c r="Q5176" i="6"/>
  <c r="Q5175" i="6"/>
  <c r="Q5174" i="6"/>
  <c r="Q5173" i="6"/>
  <c r="Q5172" i="6"/>
  <c r="Q5171" i="6"/>
  <c r="Q5170" i="6"/>
  <c r="Q5169" i="6"/>
  <c r="Q5168" i="6"/>
  <c r="Q5167" i="6"/>
  <c r="Q5166" i="6"/>
  <c r="Q5165" i="6"/>
  <c r="Q5164" i="6"/>
  <c r="Q5163" i="6"/>
  <c r="Q5162" i="6"/>
  <c r="Q5161" i="6"/>
  <c r="Q5160" i="6"/>
  <c r="Q5159" i="6"/>
  <c r="Q5158" i="6"/>
  <c r="Q5157" i="6"/>
  <c r="Q5156" i="6"/>
  <c r="Q5155" i="6"/>
  <c r="Q5154" i="6"/>
  <c r="Q5153" i="6"/>
  <c r="Q5152" i="6"/>
  <c r="Q5151" i="6"/>
  <c r="Q5150" i="6"/>
  <c r="Q5149" i="6"/>
  <c r="Q5148" i="6"/>
  <c r="Q5147" i="6"/>
  <c r="Q5146" i="6"/>
  <c r="Q5145" i="6"/>
  <c r="Q5144" i="6"/>
  <c r="Q5143" i="6"/>
  <c r="Q5142" i="6"/>
  <c r="Q5141" i="6"/>
  <c r="Q5140" i="6"/>
  <c r="Q5139" i="6"/>
  <c r="Q5138" i="6"/>
  <c r="Q5137" i="6"/>
  <c r="Q5136" i="6"/>
  <c r="Q5135" i="6"/>
  <c r="Q5134" i="6"/>
  <c r="Q5133" i="6"/>
  <c r="Q5132" i="6"/>
  <c r="Q5131" i="6"/>
  <c r="Q5130" i="6"/>
  <c r="Q5129" i="6"/>
  <c r="Q5128" i="6"/>
  <c r="Q5127" i="6"/>
  <c r="Q5126" i="6"/>
  <c r="Q5125" i="6"/>
  <c r="Q5124" i="6"/>
  <c r="Q5123" i="6"/>
  <c r="Q5122" i="6"/>
  <c r="Q5121" i="6"/>
  <c r="Q5120" i="6"/>
  <c r="Q5119" i="6"/>
  <c r="Q5118" i="6"/>
  <c r="Q5117" i="6"/>
  <c r="Q5116" i="6"/>
  <c r="Q5115" i="6"/>
  <c r="Q5114" i="6"/>
  <c r="Q5113" i="6"/>
  <c r="Q5112" i="6"/>
  <c r="Q5111" i="6"/>
  <c r="Q5110" i="6"/>
  <c r="Q5109" i="6"/>
  <c r="Q5108" i="6"/>
  <c r="Q5107" i="6"/>
  <c r="Q5106" i="6"/>
  <c r="Q5105" i="6"/>
  <c r="Q5104" i="6"/>
  <c r="Q5103" i="6"/>
  <c r="Q5102" i="6"/>
  <c r="Q5101" i="6"/>
  <c r="Q5100" i="6"/>
  <c r="Q5099" i="6"/>
  <c r="Q5098" i="6"/>
  <c r="Q5097" i="6"/>
  <c r="Q5096" i="6"/>
  <c r="Q5095" i="6"/>
  <c r="Q5094" i="6"/>
  <c r="Q5093" i="6"/>
  <c r="Q5092" i="6"/>
  <c r="Q5091" i="6"/>
  <c r="Q5090" i="6"/>
  <c r="Q5089" i="6"/>
  <c r="Q5088" i="6"/>
  <c r="Q5087" i="6"/>
  <c r="Q5086" i="6"/>
  <c r="Q5085" i="6"/>
  <c r="Q5084" i="6"/>
  <c r="Q5083" i="6"/>
  <c r="Q5082" i="6"/>
  <c r="Q5081" i="6"/>
  <c r="Q5080" i="6"/>
  <c r="Q5079" i="6"/>
  <c r="Q5078" i="6"/>
  <c r="Q5077" i="6"/>
  <c r="Q5076" i="6"/>
  <c r="Q5075" i="6"/>
  <c r="Q5074" i="6"/>
  <c r="Q5073" i="6"/>
  <c r="Q5072" i="6"/>
  <c r="Q5071" i="6"/>
  <c r="Q5070" i="6"/>
  <c r="Q5069" i="6"/>
  <c r="Q5068" i="6"/>
  <c r="Q5067" i="6"/>
  <c r="Q5066" i="6"/>
  <c r="Q5065" i="6"/>
  <c r="Q5064" i="6"/>
  <c r="Q5063" i="6"/>
  <c r="Q5062" i="6"/>
  <c r="Q5061" i="6"/>
  <c r="Q5060" i="6"/>
  <c r="Q5059" i="6"/>
  <c r="Q5058" i="6"/>
  <c r="Q5057" i="6"/>
  <c r="Q5056" i="6"/>
  <c r="Q5055" i="6"/>
  <c r="Q5054" i="6"/>
  <c r="Q5053" i="6"/>
  <c r="Q5052" i="6"/>
  <c r="Q5051" i="6"/>
  <c r="Q5050" i="6"/>
  <c r="Q5049" i="6"/>
  <c r="Q5048" i="6"/>
  <c r="Q5047" i="6"/>
  <c r="Q5046" i="6"/>
  <c r="Q5045" i="6"/>
  <c r="Q5044" i="6"/>
  <c r="Q5043" i="6"/>
  <c r="O5285" i="6"/>
  <c r="O5284" i="6"/>
  <c r="O5283" i="6"/>
  <c r="O5282" i="6"/>
  <c r="O5281" i="6"/>
  <c r="O5280" i="6"/>
  <c r="O5279" i="6"/>
  <c r="O5278" i="6"/>
  <c r="O5277" i="6"/>
  <c r="O5276" i="6"/>
  <c r="O5275" i="6"/>
  <c r="O5274" i="6"/>
  <c r="O5273" i="6"/>
  <c r="O5272" i="6"/>
  <c r="O5271" i="6"/>
  <c r="O5270" i="6"/>
  <c r="O5269" i="6"/>
  <c r="O5268" i="6"/>
  <c r="O5267" i="6"/>
  <c r="O5266" i="6"/>
  <c r="O5265" i="6"/>
  <c r="O5264" i="6"/>
  <c r="O5263" i="6"/>
  <c r="O5262" i="6"/>
  <c r="O5261" i="6"/>
  <c r="O5260" i="6"/>
  <c r="O5259" i="6"/>
  <c r="O5258" i="6"/>
  <c r="O5257" i="6"/>
  <c r="O5256" i="6"/>
  <c r="O5255" i="6"/>
  <c r="O5254" i="6"/>
  <c r="O5253" i="6"/>
  <c r="O5252" i="6"/>
  <c r="O5251" i="6"/>
  <c r="O5250" i="6"/>
  <c r="O5249" i="6"/>
  <c r="O5248" i="6"/>
  <c r="O5247" i="6"/>
  <c r="O5246" i="6"/>
  <c r="O5245" i="6"/>
  <c r="O5244" i="6"/>
  <c r="O5243" i="6"/>
  <c r="O5242" i="6"/>
  <c r="O5241" i="6"/>
  <c r="O5240" i="6"/>
  <c r="O5239" i="6"/>
  <c r="O5238" i="6"/>
  <c r="O5237" i="6"/>
  <c r="O5236" i="6"/>
  <c r="O5235" i="6"/>
  <c r="O5234" i="6"/>
  <c r="O5233" i="6"/>
  <c r="O5232" i="6"/>
  <c r="O5231" i="6"/>
  <c r="O5230" i="6"/>
  <c r="O5229" i="6"/>
  <c r="O5228" i="6"/>
  <c r="O5227" i="6"/>
  <c r="O5226" i="6"/>
  <c r="O5225" i="6"/>
  <c r="O5224" i="6"/>
  <c r="O5223" i="6"/>
  <c r="O5222" i="6"/>
  <c r="O5221" i="6"/>
  <c r="O5220" i="6"/>
  <c r="O5219" i="6"/>
  <c r="O5218" i="6"/>
  <c r="O5217" i="6"/>
  <c r="O5216" i="6"/>
  <c r="O5215" i="6"/>
  <c r="O5214" i="6"/>
  <c r="O5213" i="6"/>
  <c r="O5212" i="6"/>
  <c r="O5211" i="6"/>
  <c r="O5210" i="6"/>
  <c r="O5209" i="6"/>
  <c r="O5208" i="6"/>
  <c r="O5207" i="6"/>
  <c r="O5206" i="6"/>
  <c r="O5205" i="6"/>
  <c r="O5204" i="6"/>
  <c r="O5203" i="6"/>
  <c r="O5202" i="6"/>
  <c r="O5201" i="6"/>
  <c r="O5200" i="6"/>
  <c r="O5199" i="6"/>
  <c r="O5198" i="6"/>
  <c r="O5197" i="6"/>
  <c r="O5196" i="6"/>
  <c r="O5195" i="6"/>
  <c r="O5194" i="6"/>
  <c r="O5193" i="6"/>
  <c r="O5192" i="6"/>
  <c r="O5191" i="6"/>
  <c r="O5190" i="6"/>
  <c r="O5189" i="6"/>
  <c r="O5188" i="6"/>
  <c r="O5187" i="6"/>
  <c r="O5186" i="6"/>
  <c r="O5185" i="6"/>
  <c r="O5184" i="6"/>
  <c r="O5183" i="6"/>
  <c r="O5182" i="6"/>
  <c r="O5181" i="6"/>
  <c r="O5180" i="6"/>
  <c r="O5179" i="6"/>
  <c r="O5178" i="6"/>
  <c r="O5177" i="6"/>
  <c r="O5176" i="6"/>
  <c r="O5175" i="6"/>
  <c r="O5174" i="6"/>
  <c r="O5173" i="6"/>
  <c r="O5172" i="6"/>
  <c r="O5171" i="6"/>
  <c r="O5170" i="6"/>
  <c r="O5169" i="6"/>
  <c r="O5168" i="6"/>
  <c r="O5167" i="6"/>
  <c r="O5166" i="6"/>
  <c r="O5165" i="6"/>
  <c r="O5164" i="6"/>
  <c r="O5163" i="6"/>
  <c r="O5162" i="6"/>
  <c r="O5161" i="6"/>
  <c r="O5160" i="6"/>
  <c r="O5159" i="6"/>
  <c r="O5158" i="6"/>
  <c r="O5157" i="6"/>
  <c r="O5156" i="6"/>
  <c r="O5155" i="6"/>
  <c r="O5154" i="6"/>
  <c r="O5153" i="6"/>
  <c r="O5152" i="6"/>
  <c r="O5151" i="6"/>
  <c r="O5150" i="6"/>
  <c r="O5149" i="6"/>
  <c r="O5148" i="6"/>
  <c r="O5147" i="6"/>
  <c r="O5146" i="6"/>
  <c r="O5145" i="6"/>
  <c r="O5144" i="6"/>
  <c r="O5143" i="6"/>
  <c r="O5142" i="6"/>
  <c r="O5141" i="6"/>
  <c r="O5140" i="6"/>
  <c r="O5139" i="6"/>
  <c r="O5138" i="6"/>
  <c r="O5137" i="6"/>
  <c r="O5136" i="6"/>
  <c r="O5135" i="6"/>
  <c r="O5134" i="6"/>
  <c r="O5133" i="6"/>
  <c r="O5132" i="6"/>
  <c r="O5131" i="6"/>
  <c r="O5130" i="6"/>
  <c r="O5129" i="6"/>
  <c r="O5128" i="6"/>
  <c r="O5127" i="6"/>
  <c r="O5126" i="6"/>
  <c r="O5125" i="6"/>
  <c r="O5124" i="6"/>
  <c r="O5123" i="6"/>
  <c r="O5122" i="6"/>
  <c r="O5121" i="6"/>
  <c r="O5120" i="6"/>
  <c r="O5119" i="6"/>
  <c r="O5118" i="6"/>
  <c r="O5117" i="6"/>
  <c r="O5116" i="6"/>
  <c r="O5115" i="6"/>
  <c r="O5114" i="6"/>
  <c r="O5113" i="6"/>
  <c r="O5112" i="6"/>
  <c r="O5111" i="6"/>
  <c r="O5110" i="6"/>
  <c r="O5109" i="6"/>
  <c r="O5108" i="6"/>
  <c r="O5107" i="6"/>
  <c r="O5106" i="6"/>
  <c r="O5105" i="6"/>
  <c r="O5104" i="6"/>
  <c r="O5103" i="6"/>
  <c r="O5102" i="6"/>
  <c r="O5101" i="6"/>
  <c r="O5100" i="6"/>
  <c r="O5099" i="6"/>
  <c r="O5098" i="6"/>
  <c r="O5097" i="6"/>
  <c r="O5096" i="6"/>
  <c r="O5095" i="6"/>
  <c r="O5094" i="6"/>
  <c r="O5093" i="6"/>
  <c r="O5092" i="6"/>
  <c r="O5091" i="6"/>
  <c r="O5090" i="6"/>
  <c r="O5089" i="6"/>
  <c r="O5088" i="6"/>
  <c r="O5087" i="6"/>
  <c r="O5086" i="6"/>
  <c r="O5085" i="6"/>
  <c r="O5084" i="6"/>
  <c r="O5083" i="6"/>
  <c r="O5082" i="6"/>
  <c r="O5081" i="6"/>
  <c r="O5080" i="6"/>
  <c r="O5079" i="6"/>
  <c r="O5078" i="6"/>
  <c r="O5077" i="6"/>
  <c r="O5076" i="6"/>
  <c r="O5075" i="6"/>
  <c r="O5074" i="6"/>
  <c r="O5073" i="6"/>
  <c r="O5072" i="6"/>
  <c r="O5071" i="6"/>
  <c r="O5070" i="6"/>
  <c r="O5069" i="6"/>
  <c r="O5068" i="6"/>
  <c r="O5067" i="6"/>
  <c r="O5066" i="6"/>
  <c r="O5065" i="6"/>
  <c r="O5064" i="6"/>
  <c r="O5063" i="6"/>
  <c r="O5062" i="6"/>
  <c r="O5061" i="6"/>
  <c r="O5060" i="6"/>
  <c r="O5059" i="6"/>
  <c r="O5058" i="6"/>
  <c r="O5057" i="6"/>
  <c r="O5056" i="6"/>
  <c r="O5055" i="6"/>
  <c r="O5054" i="6"/>
  <c r="O5053" i="6"/>
  <c r="O5052" i="6"/>
  <c r="O5051" i="6"/>
  <c r="O5050" i="6"/>
  <c r="O5049" i="6"/>
  <c r="O5048" i="6"/>
  <c r="O5047" i="6"/>
  <c r="O5046" i="6"/>
  <c r="O5045" i="6"/>
  <c r="O5044" i="6"/>
  <c r="O5043" i="6"/>
  <c r="M5285" i="6"/>
  <c r="M5284" i="6"/>
  <c r="M5283" i="6"/>
  <c r="M5282" i="6"/>
  <c r="M5281" i="6"/>
  <c r="M5280" i="6"/>
  <c r="M5279" i="6"/>
  <c r="M5278" i="6"/>
  <c r="M5277" i="6"/>
  <c r="M5276" i="6"/>
  <c r="M5275" i="6"/>
  <c r="M5274" i="6"/>
  <c r="M5273" i="6"/>
  <c r="M5272" i="6"/>
  <c r="M5271" i="6"/>
  <c r="M5270" i="6"/>
  <c r="M5269" i="6"/>
  <c r="M5268" i="6"/>
  <c r="M5267" i="6"/>
  <c r="M5266" i="6"/>
  <c r="M5265" i="6"/>
  <c r="M5264" i="6"/>
  <c r="M5263" i="6"/>
  <c r="M5262" i="6"/>
  <c r="M5261" i="6"/>
  <c r="M5260" i="6"/>
  <c r="M5259" i="6"/>
  <c r="M5258" i="6"/>
  <c r="M5257" i="6"/>
  <c r="M5256" i="6"/>
  <c r="M5255" i="6"/>
  <c r="M5254" i="6"/>
  <c r="M5253" i="6"/>
  <c r="M5252" i="6"/>
  <c r="M5251" i="6"/>
  <c r="M5250" i="6"/>
  <c r="M5249" i="6"/>
  <c r="M5248" i="6"/>
  <c r="M5247" i="6"/>
  <c r="M5246" i="6"/>
  <c r="M5245" i="6"/>
  <c r="M5244" i="6"/>
  <c r="M5243" i="6"/>
  <c r="M5242" i="6"/>
  <c r="M5241" i="6"/>
  <c r="M5240" i="6"/>
  <c r="M5239" i="6"/>
  <c r="M5238" i="6"/>
  <c r="M5237" i="6"/>
  <c r="M5236" i="6"/>
  <c r="M5235" i="6"/>
  <c r="M5234" i="6"/>
  <c r="M5233" i="6"/>
  <c r="M5232" i="6"/>
  <c r="M5231" i="6"/>
  <c r="M5230" i="6"/>
  <c r="M5229" i="6"/>
  <c r="M5228" i="6"/>
  <c r="M5227" i="6"/>
  <c r="M5226" i="6"/>
  <c r="M5225" i="6"/>
  <c r="M5224" i="6"/>
  <c r="M5223" i="6"/>
  <c r="M5222" i="6"/>
  <c r="M5221" i="6"/>
  <c r="M5220" i="6"/>
  <c r="M5219" i="6"/>
  <c r="M5218" i="6"/>
  <c r="M5217" i="6"/>
  <c r="M5216" i="6"/>
  <c r="M5215" i="6"/>
  <c r="M5214" i="6"/>
  <c r="M5213" i="6"/>
  <c r="M5212" i="6"/>
  <c r="M5211" i="6"/>
  <c r="M5210" i="6"/>
  <c r="M5209" i="6"/>
  <c r="M5208" i="6"/>
  <c r="M5207" i="6"/>
  <c r="M5206" i="6"/>
  <c r="M5205" i="6"/>
  <c r="M5204" i="6"/>
  <c r="M5203" i="6"/>
  <c r="M5202" i="6"/>
  <c r="M5201" i="6"/>
  <c r="M5200" i="6"/>
  <c r="M5199" i="6"/>
  <c r="M5198" i="6"/>
  <c r="M5197" i="6"/>
  <c r="M5196" i="6"/>
  <c r="M5195" i="6"/>
  <c r="M5194" i="6"/>
  <c r="M5193" i="6"/>
  <c r="M5192" i="6"/>
  <c r="M5191" i="6"/>
  <c r="M5190" i="6"/>
  <c r="M5189" i="6"/>
  <c r="M5188" i="6"/>
  <c r="M5187" i="6"/>
  <c r="M5186" i="6"/>
  <c r="M5185" i="6"/>
  <c r="M5184" i="6"/>
  <c r="M5183" i="6"/>
  <c r="M5182" i="6"/>
  <c r="M5181" i="6"/>
  <c r="M5180" i="6"/>
  <c r="M5179" i="6"/>
  <c r="M5178" i="6"/>
  <c r="M5177" i="6"/>
  <c r="M5176" i="6"/>
  <c r="M5175" i="6"/>
  <c r="M5174" i="6"/>
  <c r="M5173" i="6"/>
  <c r="M5172" i="6"/>
  <c r="M5171" i="6"/>
  <c r="M5170" i="6"/>
  <c r="M5169" i="6"/>
  <c r="M5168" i="6"/>
  <c r="M5167" i="6"/>
  <c r="M5166" i="6"/>
  <c r="M5165" i="6"/>
  <c r="M5164" i="6"/>
  <c r="M5163" i="6"/>
  <c r="M5162" i="6"/>
  <c r="M5161" i="6"/>
  <c r="M5160" i="6"/>
  <c r="M5159" i="6"/>
  <c r="M5158" i="6"/>
  <c r="M5157" i="6"/>
  <c r="M5156" i="6"/>
  <c r="M5155" i="6"/>
  <c r="M5154" i="6"/>
  <c r="M5153" i="6"/>
  <c r="M5152" i="6"/>
  <c r="M5151" i="6"/>
  <c r="M5150" i="6"/>
  <c r="M5149" i="6"/>
  <c r="M5148" i="6"/>
  <c r="M5147" i="6"/>
  <c r="M5146" i="6"/>
  <c r="M5145" i="6"/>
  <c r="M5144" i="6"/>
  <c r="M5143" i="6"/>
  <c r="M5142" i="6"/>
  <c r="M5141" i="6"/>
  <c r="M5140" i="6"/>
  <c r="M5139" i="6"/>
  <c r="M5138" i="6"/>
  <c r="M5137" i="6"/>
  <c r="M5136" i="6"/>
  <c r="M5135" i="6"/>
  <c r="M5134" i="6"/>
  <c r="M5133" i="6"/>
  <c r="M5132" i="6"/>
  <c r="M5131" i="6"/>
  <c r="M5130" i="6"/>
  <c r="M5129" i="6"/>
  <c r="M5128" i="6"/>
  <c r="M5127" i="6"/>
  <c r="M5126" i="6"/>
  <c r="M5125" i="6"/>
  <c r="M5124" i="6"/>
  <c r="M5123" i="6"/>
  <c r="M5122" i="6"/>
  <c r="M5121" i="6"/>
  <c r="M5120" i="6"/>
  <c r="M5119" i="6"/>
  <c r="M5118" i="6"/>
  <c r="M5117" i="6"/>
  <c r="M5116" i="6"/>
  <c r="M5115" i="6"/>
  <c r="M5114" i="6"/>
  <c r="M5113" i="6"/>
  <c r="M5112" i="6"/>
  <c r="M5111" i="6"/>
  <c r="M5110" i="6"/>
  <c r="M5109" i="6"/>
  <c r="M5108" i="6"/>
  <c r="M5107" i="6"/>
  <c r="M5106" i="6"/>
  <c r="M5105" i="6"/>
  <c r="M5104" i="6"/>
  <c r="M5103" i="6"/>
  <c r="M5102" i="6"/>
  <c r="M5101" i="6"/>
  <c r="M5100" i="6"/>
  <c r="M5099" i="6"/>
  <c r="M5098" i="6"/>
  <c r="M5097" i="6"/>
  <c r="M5096" i="6"/>
  <c r="M5095" i="6"/>
  <c r="M5094" i="6"/>
  <c r="M5093" i="6"/>
  <c r="M5092" i="6"/>
  <c r="M5091" i="6"/>
  <c r="M5090" i="6"/>
  <c r="M5089" i="6"/>
  <c r="M5088" i="6"/>
  <c r="M5087" i="6"/>
  <c r="M5086" i="6"/>
  <c r="M5085" i="6"/>
  <c r="M5084" i="6"/>
  <c r="M5083" i="6"/>
  <c r="M5082" i="6"/>
  <c r="M5081" i="6"/>
  <c r="M5080" i="6"/>
  <c r="M5079" i="6"/>
  <c r="M5078" i="6"/>
  <c r="M5077" i="6"/>
  <c r="M5076" i="6"/>
  <c r="M5075" i="6"/>
  <c r="M5074" i="6"/>
  <c r="M5073" i="6"/>
  <c r="M5072" i="6"/>
  <c r="M5071" i="6"/>
  <c r="M5070" i="6"/>
  <c r="M5069" i="6"/>
  <c r="M5068" i="6"/>
  <c r="M5067" i="6"/>
  <c r="M5066" i="6"/>
  <c r="M5065" i="6"/>
  <c r="M5064" i="6"/>
  <c r="M5063" i="6"/>
  <c r="M5062" i="6"/>
  <c r="M5061" i="6"/>
  <c r="M5060" i="6"/>
  <c r="M5059" i="6"/>
  <c r="M5058" i="6"/>
  <c r="M5057" i="6"/>
  <c r="M5056" i="6"/>
  <c r="M5055" i="6"/>
  <c r="M5054" i="6"/>
  <c r="M5053" i="6"/>
  <c r="M5052" i="6"/>
  <c r="M5051" i="6"/>
  <c r="M5050" i="6"/>
  <c r="M5049" i="6"/>
  <c r="M5048" i="6"/>
  <c r="M5047" i="6"/>
  <c r="M5046" i="6"/>
  <c r="M5045" i="6"/>
  <c r="M5044" i="6"/>
  <c r="M5043" i="6"/>
  <c r="AF2642" i="6"/>
  <c r="AF2641" i="6"/>
  <c r="AF2640" i="6"/>
  <c r="AF2639" i="6"/>
  <c r="AF2638" i="6"/>
  <c r="AF2637" i="6"/>
  <c r="AF2636" i="6"/>
  <c r="AF2635" i="6"/>
  <c r="AF2634" i="6"/>
  <c r="AF2633" i="6"/>
  <c r="AF2632" i="6"/>
  <c r="AF2631" i="6"/>
  <c r="AF2630" i="6"/>
  <c r="AF2629" i="6"/>
  <c r="AF2628" i="6"/>
  <c r="AF2694" i="6"/>
  <c r="AF2710" i="6"/>
  <c r="E3212" i="6"/>
  <c r="E3211" i="6"/>
  <c r="E3210" i="6"/>
  <c r="E3209" i="6"/>
  <c r="E3330" i="6"/>
  <c r="E3329" i="6"/>
  <c r="E3328" i="6"/>
  <c r="E3299" i="6"/>
  <c r="E3298" i="6"/>
  <c r="E3297" i="6"/>
  <c r="E3296" i="6"/>
  <c r="G24" i="32"/>
  <c r="H18" i="32"/>
  <c r="I23" i="37"/>
  <c r="I24" i="37"/>
  <c r="I25" i="37"/>
  <c r="I26" i="37"/>
  <c r="I48" i="37"/>
  <c r="K23" i="37"/>
  <c r="K25" i="37"/>
  <c r="K26" i="37"/>
  <c r="K48" i="37"/>
  <c r="G23" i="37"/>
  <c r="G26" i="37"/>
  <c r="G48" i="37"/>
  <c r="I33" i="37"/>
  <c r="G32" i="37"/>
  <c r="K31" i="37"/>
  <c r="I31" i="37"/>
  <c r="I34" i="37"/>
  <c r="I49" i="37"/>
  <c r="H31" i="37"/>
  <c r="H34" i="37"/>
  <c r="H49" i="37"/>
  <c r="G31" i="37"/>
  <c r="H17" i="37"/>
  <c r="I17" i="37"/>
  <c r="G17" i="37"/>
  <c r="K16" i="37"/>
  <c r="I16" i="37"/>
  <c r="H16" i="37"/>
  <c r="G16" i="37"/>
  <c r="G18" i="37"/>
  <c r="G47" i="37"/>
  <c r="F18" i="16"/>
  <c r="F17" i="16"/>
  <c r="F16" i="16"/>
  <c r="AF2989" i="6"/>
  <c r="AF2988" i="6"/>
  <c r="AF2987" i="6"/>
  <c r="AF2986" i="6"/>
  <c r="AF2985" i="6"/>
  <c r="AF2984" i="6"/>
  <c r="AF2983" i="6"/>
  <c r="AF2982" i="6"/>
  <c r="AF2981" i="6"/>
  <c r="AF2980" i="6"/>
  <c r="AF2979" i="6"/>
  <c r="AF2978" i="6"/>
  <c r="AF2977" i="6"/>
  <c r="AG3005" i="6"/>
  <c r="AD3025" i="6"/>
  <c r="AF3025" i="6"/>
  <c r="B2800" i="6"/>
  <c r="B2848" i="6"/>
  <c r="B3198" i="6"/>
  <c r="AF3116" i="6"/>
  <c r="AF3115" i="6"/>
  <c r="AF3114" i="6"/>
  <c r="AF3139" i="6"/>
  <c r="AF3138" i="6"/>
  <c r="AF3137" i="6"/>
  <c r="AF3136" i="6"/>
  <c r="AF3135" i="6"/>
  <c r="AF3134" i="6"/>
  <c r="AF3133" i="6"/>
  <c r="AF3132" i="6"/>
  <c r="AJ3155" i="6"/>
  <c r="AF3212" i="6"/>
  <c r="AF3211" i="6"/>
  <c r="AF3210" i="6"/>
  <c r="AF3209" i="6"/>
  <c r="Z1315" i="7"/>
  <c r="Z1314" i="7"/>
  <c r="Z1313" i="7"/>
  <c r="Z1312" i="7"/>
  <c r="Z1311" i="7"/>
  <c r="AF1295" i="7"/>
  <c r="AF1294" i="7"/>
  <c r="AF1293" i="7"/>
  <c r="AF1292" i="7"/>
  <c r="AF1290" i="7"/>
  <c r="AF1289" i="7"/>
  <c r="AF1288" i="7"/>
  <c r="AF1287" i="7"/>
  <c r="AF1286" i="7"/>
  <c r="AF1285" i="7"/>
  <c r="AF1284" i="7"/>
  <c r="AF1283" i="7"/>
  <c r="AF1282" i="7"/>
  <c r="AF1281" i="7"/>
  <c r="AF1280" i="7"/>
  <c r="AB1295" i="7"/>
  <c r="Y1295" i="7"/>
  <c r="AA1295" i="7"/>
  <c r="W1295" i="7"/>
  <c r="AB1294" i="7"/>
  <c r="Y1294" i="7"/>
  <c r="AA1294" i="7"/>
  <c r="W1294" i="7"/>
  <c r="AB1293" i="7"/>
  <c r="Y1293" i="7"/>
  <c r="AA1293" i="7"/>
  <c r="W1293" i="7"/>
  <c r="AB1292" i="7"/>
  <c r="Y1292" i="7"/>
  <c r="AA1292" i="7"/>
  <c r="W1292" i="7"/>
  <c r="AB1291" i="7"/>
  <c r="Y1291" i="7"/>
  <c r="AA1291" i="7"/>
  <c r="W1291" i="7"/>
  <c r="AB1290" i="7"/>
  <c r="Y1290" i="7"/>
  <c r="AA1290" i="7"/>
  <c r="W1290" i="7"/>
  <c r="AB1289" i="7"/>
  <c r="Y1289" i="7"/>
  <c r="AA1289" i="7"/>
  <c r="W1289" i="7"/>
  <c r="AB1288" i="7"/>
  <c r="Y1288" i="7"/>
  <c r="AA1288" i="7"/>
  <c r="W1288" i="7"/>
  <c r="AB1287" i="7"/>
  <c r="Y1287" i="7"/>
  <c r="AA1287" i="7"/>
  <c r="W1287" i="7"/>
  <c r="AB1286" i="7"/>
  <c r="Y1286" i="7"/>
  <c r="AA1286" i="7"/>
  <c r="W1286" i="7"/>
  <c r="AB1285" i="7"/>
  <c r="Y1285" i="7"/>
  <c r="AA1285" i="7"/>
  <c r="W1285" i="7"/>
  <c r="AB1284" i="7"/>
  <c r="Y1284" i="7"/>
  <c r="AA1284" i="7"/>
  <c r="W1284" i="7"/>
  <c r="AB1283" i="7"/>
  <c r="Y1283" i="7"/>
  <c r="AA1283" i="7"/>
  <c r="W1283" i="7"/>
  <c r="AB1282" i="7"/>
  <c r="Y1282" i="7"/>
  <c r="AA1282" i="7"/>
  <c r="W1282" i="7"/>
  <c r="AB1281" i="7"/>
  <c r="Y1281" i="7"/>
  <c r="AA1281" i="7"/>
  <c r="W1281" i="7"/>
  <c r="AB1280" i="7"/>
  <c r="Y1280" i="7"/>
  <c r="AA1280" i="7"/>
  <c r="W1280" i="7"/>
  <c r="N1295" i="7"/>
  <c r="M1295" i="7"/>
  <c r="N1294" i="7"/>
  <c r="M1294" i="7"/>
  <c r="N1293" i="7"/>
  <c r="M1293" i="7"/>
  <c r="N1292" i="7"/>
  <c r="M1292" i="7"/>
  <c r="N1291" i="7"/>
  <c r="M1291" i="7"/>
  <c r="N1290" i="7"/>
  <c r="M1290" i="7"/>
  <c r="N1289" i="7"/>
  <c r="M1289" i="7"/>
  <c r="N1288" i="7"/>
  <c r="M1288" i="7"/>
  <c r="N1287" i="7"/>
  <c r="M1287" i="7"/>
  <c r="N1286" i="7"/>
  <c r="M1286" i="7"/>
  <c r="N1285" i="7"/>
  <c r="M1285" i="7"/>
  <c r="N1284" i="7"/>
  <c r="M1284" i="7"/>
  <c r="N1283" i="7"/>
  <c r="M1283" i="7"/>
  <c r="N1282" i="7"/>
  <c r="M1282" i="7"/>
  <c r="N1281" i="7"/>
  <c r="M1281" i="7"/>
  <c r="N1280" i="7"/>
  <c r="M1280" i="7"/>
  <c r="AG1210" i="7"/>
  <c r="AG1209" i="7"/>
  <c r="AG1208" i="7"/>
  <c r="AG1206" i="7"/>
  <c r="AG1205" i="7"/>
  <c r="AG1204" i="7"/>
  <c r="E3726" i="6"/>
  <c r="E3710" i="6"/>
  <c r="E3694" i="6"/>
  <c r="AF3693" i="6"/>
  <c r="E3693" i="6"/>
  <c r="AF3692" i="6"/>
  <c r="E3692" i="6"/>
  <c r="AF3691" i="6"/>
  <c r="E3691" i="6"/>
  <c r="AF3690" i="6"/>
  <c r="E3690" i="6"/>
  <c r="AF3674" i="6"/>
  <c r="E3651" i="6"/>
  <c r="F3597" i="6"/>
  <c r="E3597" i="6"/>
  <c r="F3596" i="6"/>
  <c r="E3596" i="6"/>
  <c r="F3595" i="6"/>
  <c r="E3595" i="6"/>
  <c r="F3594" i="6"/>
  <c r="E3594" i="6"/>
  <c r="F3593" i="6"/>
  <c r="F3592" i="6"/>
  <c r="E3592" i="6"/>
  <c r="F3591" i="6"/>
  <c r="E3591" i="6"/>
  <c r="F3590" i="6"/>
  <c r="E3590" i="6"/>
  <c r="AJ3589" i="6"/>
  <c r="F3589" i="6"/>
  <c r="E3589" i="6"/>
  <c r="F3588" i="6"/>
  <c r="F3587" i="6"/>
  <c r="E3587" i="6"/>
  <c r="F3586" i="6"/>
  <c r="E3586" i="6"/>
  <c r="F3585" i="6"/>
  <c r="E3585" i="6"/>
  <c r="F3584" i="6"/>
  <c r="E3584" i="6"/>
  <c r="F3583" i="6"/>
  <c r="E3583" i="6"/>
  <c r="F3582" i="6"/>
  <c r="E3582" i="6"/>
  <c r="F3581" i="6"/>
  <c r="E3581" i="6"/>
  <c r="AJ3580" i="6"/>
  <c r="F3580" i="6"/>
  <c r="E3580" i="6"/>
  <c r="F3564" i="6"/>
  <c r="F3563" i="6"/>
  <c r="F3561" i="6"/>
  <c r="F3560" i="6"/>
  <c r="E3564" i="6"/>
  <c r="E3563" i="6"/>
  <c r="E3562" i="6"/>
  <c r="E3561" i="6"/>
  <c r="E3560" i="6"/>
  <c r="F3562" i="6"/>
  <c r="S3564" i="6"/>
  <c r="W3564" i="6"/>
  <c r="S3562" i="6"/>
  <c r="W3562" i="6"/>
  <c r="S3561" i="6"/>
  <c r="W3561" i="6"/>
  <c r="AF3526" i="6"/>
  <c r="AF3525" i="6"/>
  <c r="W3458" i="6"/>
  <c r="T3458" i="6"/>
  <c r="W3442" i="6"/>
  <c r="T3442" i="6"/>
  <c r="AF751" i="8"/>
  <c r="AF703" i="8"/>
  <c r="AF671" i="8"/>
  <c r="AF670" i="8"/>
  <c r="AF669" i="8"/>
  <c r="B774" i="8"/>
  <c r="AF3282" i="6"/>
  <c r="E3282" i="6"/>
  <c r="AF3281" i="6"/>
  <c r="E3281" i="6"/>
  <c r="AF3280" i="6"/>
  <c r="E3280" i="6"/>
  <c r="AF3279" i="6"/>
  <c r="E3279" i="6"/>
  <c r="AF3299" i="6"/>
  <c r="AF3298" i="6"/>
  <c r="AF3297" i="6"/>
  <c r="AF3296" i="6"/>
  <c r="F3314" i="6"/>
  <c r="E3314" i="6"/>
  <c r="AJ3313" i="6"/>
  <c r="F3313" i="6"/>
  <c r="E3313" i="6"/>
  <c r="AF3329" i="6"/>
  <c r="AF3328" i="6"/>
  <c r="AJ3346" i="6"/>
  <c r="F3346" i="6"/>
  <c r="AJ3345" i="6"/>
  <c r="F3345" i="6"/>
  <c r="AJ3344" i="6"/>
  <c r="F3344" i="6"/>
  <c r="B52" i="40"/>
  <c r="B8" i="48"/>
  <c r="B8" i="47"/>
  <c r="B8" i="46"/>
  <c r="B8" i="45"/>
  <c r="B8" i="32"/>
  <c r="B8" i="44"/>
  <c r="B8" i="43"/>
  <c r="B8" i="42"/>
  <c r="B8" i="41"/>
  <c r="B8" i="37"/>
  <c r="B8" i="40"/>
  <c r="B8" i="39"/>
  <c r="B8" i="38"/>
  <c r="B8" i="8"/>
  <c r="B8" i="7"/>
  <c r="B8" i="6"/>
  <c r="B8" i="16"/>
  <c r="R3820" i="6"/>
  <c r="P3820" i="6"/>
  <c r="N3820" i="6"/>
  <c r="L3820" i="6"/>
  <c r="J3820" i="6"/>
  <c r="H3820" i="6"/>
  <c r="G3820" i="6"/>
  <c r="R3819" i="6"/>
  <c r="P3819" i="6"/>
  <c r="N3819" i="6"/>
  <c r="L3819" i="6"/>
  <c r="J3819" i="6"/>
  <c r="H3819" i="6"/>
  <c r="G3819" i="6"/>
  <c r="K54" i="32"/>
  <c r="K21" i="32"/>
  <c r="K28" i="32"/>
  <c r="K35" i="32"/>
  <c r="K42" i="32"/>
  <c r="K50" i="32"/>
  <c r="K58" i="37"/>
  <c r="K22" i="37"/>
  <c r="K30" i="37"/>
  <c r="K38" i="37"/>
  <c r="K46" i="37"/>
  <c r="K54" i="37"/>
  <c r="C1037" i="8"/>
  <c r="P3851" i="6"/>
  <c r="N3851" i="6"/>
  <c r="L3851" i="6"/>
  <c r="E3851" i="6"/>
  <c r="F3851" i="6"/>
  <c r="P3860" i="6"/>
  <c r="N3860" i="6"/>
  <c r="L3860" i="6"/>
  <c r="E3860" i="6"/>
  <c r="F3860" i="6"/>
  <c r="M3869" i="6"/>
  <c r="K3869" i="6"/>
  <c r="I3869" i="6"/>
  <c r="F3869" i="6"/>
  <c r="I41" i="37"/>
  <c r="I40" i="37"/>
  <c r="K40" i="37"/>
  <c r="I39" i="37"/>
  <c r="K39" i="37"/>
  <c r="K32" i="32"/>
  <c r="K44" i="32"/>
  <c r="K39" i="32"/>
  <c r="K46" i="32"/>
  <c r="K25" i="32"/>
  <c r="K43" i="32"/>
  <c r="K18" i="32"/>
  <c r="K45" i="32"/>
  <c r="K42" i="37"/>
  <c r="K50" i="37"/>
  <c r="D1374" i="7"/>
  <c r="D1373" i="7"/>
  <c r="D1372" i="7"/>
  <c r="D1371" i="7"/>
  <c r="D1370" i="7"/>
  <c r="D1369" i="7"/>
  <c r="D1368" i="7"/>
  <c r="D1367" i="7"/>
  <c r="D1366" i="7"/>
  <c r="D1406" i="7"/>
  <c r="D1405" i="7"/>
  <c r="D1404" i="7"/>
  <c r="D1403" i="7"/>
  <c r="D1402" i="7"/>
  <c r="D1401" i="7"/>
  <c r="D1400" i="7"/>
  <c r="D1399" i="7"/>
  <c r="D1398" i="7"/>
  <c r="D1397" i="7"/>
  <c r="D1396" i="7"/>
  <c r="D1395" i="7"/>
  <c r="D1394" i="7"/>
  <c r="D1393" i="7"/>
  <c r="D1392" i="7"/>
  <c r="D1425" i="7"/>
  <c r="D1426" i="7"/>
  <c r="D1427" i="7"/>
  <c r="F3989" i="6"/>
  <c r="F4015" i="6"/>
  <c r="F4014" i="6"/>
  <c r="F4013" i="6"/>
  <c r="F4012" i="6"/>
  <c r="F4011" i="6"/>
  <c r="F4010" i="6"/>
  <c r="E4032" i="6"/>
  <c r="E4031" i="6"/>
  <c r="E4030" i="6"/>
  <c r="E4028" i="6"/>
  <c r="E4027" i="6"/>
  <c r="E4026" i="6"/>
  <c r="D1520" i="7"/>
  <c r="D1519" i="7"/>
  <c r="D1518" i="7"/>
  <c r="D1517" i="7"/>
  <c r="D1516" i="7"/>
  <c r="D1515" i="7"/>
  <c r="D1509" i="7"/>
  <c r="D1508" i="7"/>
  <c r="D1507" i="7"/>
  <c r="D1506" i="7"/>
  <c r="D1505" i="7"/>
  <c r="D1504" i="7"/>
  <c r="D1503" i="7"/>
  <c r="D1502" i="7"/>
  <c r="D1501" i="7"/>
  <c r="D1500" i="7"/>
  <c r="D1499" i="7"/>
  <c r="D1498" i="7"/>
  <c r="D1497" i="7"/>
  <c r="D1496" i="7"/>
  <c r="D1495" i="7"/>
  <c r="D1494" i="7"/>
  <c r="D1493" i="7"/>
  <c r="D1457" i="7"/>
  <c r="D1456" i="7"/>
  <c r="D1555" i="7"/>
  <c r="D1554" i="7"/>
  <c r="D1553" i="7"/>
  <c r="D1552" i="7"/>
  <c r="D1551" i="7"/>
  <c r="D1550" i="7"/>
  <c r="D1549" i="7"/>
  <c r="D1548" i="7"/>
  <c r="D1547" i="7"/>
  <c r="D1546" i="7"/>
  <c r="D1545" i="7"/>
  <c r="D1544" i="7"/>
  <c r="D1543" i="7"/>
  <c r="D1542" i="7"/>
  <c r="D1541" i="7"/>
  <c r="D1540" i="7"/>
  <c r="D1539" i="7"/>
  <c r="D1538" i="7"/>
  <c r="D1537" i="7"/>
  <c r="D1536" i="7"/>
  <c r="K4111" i="6"/>
  <c r="F4111" i="6"/>
  <c r="K4110" i="6"/>
  <c r="F4110" i="6"/>
  <c r="K4109" i="6"/>
  <c r="F4109" i="6"/>
  <c r="K4108" i="6"/>
  <c r="F4108" i="6"/>
  <c r="K4107" i="6"/>
  <c r="F4107" i="6"/>
  <c r="K4106" i="6"/>
  <c r="F4106" i="6"/>
  <c r="K4105" i="6"/>
  <c r="F4105" i="6"/>
  <c r="K4104" i="6"/>
  <c r="F4104" i="6"/>
  <c r="K4103" i="6"/>
  <c r="F4103" i="6"/>
  <c r="K4102" i="6"/>
  <c r="F4102" i="6"/>
  <c r="K4101" i="6"/>
  <c r="F4101" i="6"/>
  <c r="K4100" i="6"/>
  <c r="F4100" i="6"/>
  <c r="K4099" i="6"/>
  <c r="F4099" i="6"/>
  <c r="K4098" i="6"/>
  <c r="F4098" i="6"/>
  <c r="K4097" i="6"/>
  <c r="F4097" i="6"/>
  <c r="K4096" i="6"/>
  <c r="F4096" i="6"/>
  <c r="D1593" i="7"/>
  <c r="D1592" i="7"/>
  <c r="D1591" i="7"/>
  <c r="D1590" i="7"/>
  <c r="D1589" i="7"/>
  <c r="D1588" i="7"/>
  <c r="D1587" i="7"/>
  <c r="D1586" i="7"/>
  <c r="D1585" i="7"/>
  <c r="D1617" i="7"/>
  <c r="D1616" i="7"/>
  <c r="D1615" i="7"/>
  <c r="D1614" i="7"/>
  <c r="D1613" i="7"/>
  <c r="D1612" i="7"/>
  <c r="D1611" i="7"/>
  <c r="D1610" i="7"/>
  <c r="D1609" i="7"/>
  <c r="K33" i="37"/>
  <c r="D4224" i="6"/>
  <c r="D4223" i="6"/>
  <c r="D4222" i="6"/>
  <c r="D4218" i="6"/>
  <c r="D4217" i="6"/>
  <c r="D4216" i="6"/>
  <c r="D4212" i="6"/>
  <c r="D4211" i="6"/>
  <c r="E4324" i="6"/>
  <c r="H58" i="37"/>
  <c r="H42" i="37"/>
  <c r="H50" i="37"/>
  <c r="H26" i="37"/>
  <c r="H48" i="37"/>
  <c r="E4346" i="6"/>
  <c r="E4345" i="6"/>
  <c r="E4344" i="6"/>
  <c r="E4342" i="6"/>
  <c r="E4341" i="6"/>
  <c r="E4340" i="6"/>
  <c r="H54" i="32"/>
  <c r="H45" i="32"/>
  <c r="D1809" i="7"/>
  <c r="D1808" i="7"/>
  <c r="D1807" i="7"/>
  <c r="D1806" i="7"/>
  <c r="D1805" i="7"/>
  <c r="F15" i="32"/>
  <c r="F18" i="32"/>
  <c r="F45" i="32"/>
  <c r="C18" i="32"/>
  <c r="C45" i="32"/>
  <c r="D18" i="32"/>
  <c r="D45" i="32"/>
  <c r="E18" i="32"/>
  <c r="E45" i="32"/>
  <c r="G18" i="32"/>
  <c r="G45" i="32"/>
  <c r="I21" i="32"/>
  <c r="I28" i="32"/>
  <c r="I35" i="32"/>
  <c r="I42" i="32"/>
  <c r="I50" i="32"/>
  <c r="F22" i="32"/>
  <c r="I25" i="32"/>
  <c r="I43" i="32"/>
  <c r="F23" i="32"/>
  <c r="G23" i="32"/>
  <c r="F24" i="32"/>
  <c r="C25" i="32"/>
  <c r="C43" i="32"/>
  <c r="D25" i="32"/>
  <c r="D43" i="32"/>
  <c r="E25" i="32"/>
  <c r="E43" i="32"/>
  <c r="C29" i="32"/>
  <c r="D29" i="32"/>
  <c r="E29" i="32"/>
  <c r="F29" i="32"/>
  <c r="G29" i="32"/>
  <c r="C30" i="32"/>
  <c r="D30" i="32"/>
  <c r="E30" i="32"/>
  <c r="F30" i="32"/>
  <c r="G30" i="32"/>
  <c r="I32" i="32"/>
  <c r="I44" i="32"/>
  <c r="C31" i="32"/>
  <c r="D31" i="32"/>
  <c r="E31" i="32"/>
  <c r="F31" i="32"/>
  <c r="G31" i="32"/>
  <c r="C36" i="32"/>
  <c r="D36" i="32"/>
  <c r="E36" i="32"/>
  <c r="F36" i="32"/>
  <c r="G36" i="32"/>
  <c r="C37" i="32"/>
  <c r="D37" i="32"/>
  <c r="E37" i="32"/>
  <c r="F37" i="32"/>
  <c r="C38" i="32"/>
  <c r="D38" i="32"/>
  <c r="E38" i="32"/>
  <c r="G38" i="32"/>
  <c r="I39" i="32"/>
  <c r="I46" i="32"/>
  <c r="C54" i="32"/>
  <c r="D54" i="32"/>
  <c r="E54" i="32"/>
  <c r="F54" i="32"/>
  <c r="G54" i="32"/>
  <c r="I54" i="32"/>
  <c r="I22" i="37"/>
  <c r="I30" i="37"/>
  <c r="I38" i="37"/>
  <c r="I46" i="37"/>
  <c r="I54" i="37"/>
  <c r="C18" i="37"/>
  <c r="C47" i="37"/>
  <c r="D18" i="37"/>
  <c r="D47" i="37"/>
  <c r="E18" i="37"/>
  <c r="F18" i="37"/>
  <c r="F47" i="37"/>
  <c r="C26" i="37"/>
  <c r="C48" i="37"/>
  <c r="D26" i="37"/>
  <c r="D48" i="37"/>
  <c r="E26" i="37"/>
  <c r="E48" i="37"/>
  <c r="F26" i="37"/>
  <c r="F48" i="37"/>
  <c r="F32" i="37"/>
  <c r="F34" i="37"/>
  <c r="F49" i="37"/>
  <c r="G34" i="37"/>
  <c r="G49" i="37"/>
  <c r="C34" i="37"/>
  <c r="C49" i="37"/>
  <c r="D34" i="37"/>
  <c r="D49" i="37"/>
  <c r="E34" i="37"/>
  <c r="E49" i="37"/>
  <c r="C42" i="37"/>
  <c r="C50" i="37"/>
  <c r="D42" i="37"/>
  <c r="D50" i="37"/>
  <c r="E42" i="37"/>
  <c r="E50" i="37"/>
  <c r="F42" i="37"/>
  <c r="F50" i="37"/>
  <c r="G42" i="37"/>
  <c r="G50" i="37"/>
  <c r="I42" i="37"/>
  <c r="I50" i="37"/>
  <c r="E47" i="37"/>
  <c r="C58" i="37"/>
  <c r="D58" i="37"/>
  <c r="E58" i="37"/>
  <c r="F58" i="37"/>
  <c r="G58" i="37"/>
  <c r="I58" i="37"/>
  <c r="E1245" i="8"/>
  <c r="E1246" i="8"/>
  <c r="E1247" i="8"/>
  <c r="E1260" i="8"/>
  <c r="J1395" i="8"/>
  <c r="J1396" i="8"/>
  <c r="J1397" i="8"/>
  <c r="J1398" i="8"/>
  <c r="F1753" i="8"/>
  <c r="F1754" i="8"/>
  <c r="F1755" i="8"/>
  <c r="F1756" i="8"/>
  <c r="D2001" i="7"/>
  <c r="D2002" i="7"/>
  <c r="D2016" i="7"/>
  <c r="D2017" i="7"/>
  <c r="D2193" i="7"/>
  <c r="D2194" i="7"/>
  <c r="D2195" i="7"/>
  <c r="D2196" i="7"/>
  <c r="D2197" i="7"/>
  <c r="D2198" i="7"/>
  <c r="D2199" i="7"/>
  <c r="D2200" i="7"/>
  <c r="D2201" i="7"/>
  <c r="D2202" i="7"/>
  <c r="D2203" i="7"/>
  <c r="D2204" i="7"/>
  <c r="D2205" i="7"/>
  <c r="D2206" i="7"/>
  <c r="D2207" i="7"/>
  <c r="D2208" i="7"/>
  <c r="D2209" i="7"/>
  <c r="D2210" i="7"/>
  <c r="D2211" i="7"/>
  <c r="D2212" i="7"/>
  <c r="D2227" i="7"/>
  <c r="D2273" i="7"/>
  <c r="D2274" i="7"/>
  <c r="D2275" i="7"/>
  <c r="D2276" i="7"/>
  <c r="D2277" i="7"/>
  <c r="D2291" i="7"/>
  <c r="J2302" i="7"/>
  <c r="J2303" i="7"/>
  <c r="J2304" i="7"/>
  <c r="F2515" i="7"/>
  <c r="H2515" i="7"/>
  <c r="F2516" i="7"/>
  <c r="H2516" i="7"/>
  <c r="F2517" i="7"/>
  <c r="H2517" i="7"/>
  <c r="F2518" i="7"/>
  <c r="H2518" i="7"/>
  <c r="F2519" i="7"/>
  <c r="H2519" i="7"/>
  <c r="F2520" i="7"/>
  <c r="H2520" i="7"/>
  <c r="F2521" i="7"/>
  <c r="H2521" i="7"/>
  <c r="F2522" i="7"/>
  <c r="H2522" i="7"/>
  <c r="F2523" i="7"/>
  <c r="H2523" i="7"/>
  <c r="F2524" i="7"/>
  <c r="H2524" i="7"/>
  <c r="F2525" i="7"/>
  <c r="H2525" i="7"/>
  <c r="F2526" i="7"/>
  <c r="H2526" i="7"/>
  <c r="F2527" i="7"/>
  <c r="H2527" i="7"/>
  <c r="F2528" i="7"/>
  <c r="H2528" i="7"/>
  <c r="F2529" i="7"/>
  <c r="H2529" i="7"/>
  <c r="F2530" i="7"/>
  <c r="H2530" i="7"/>
  <c r="F2531" i="7"/>
  <c r="H2531" i="7"/>
  <c r="F2532" i="7"/>
  <c r="H2532" i="7"/>
  <c r="F2533" i="7"/>
  <c r="H2533" i="7"/>
  <c r="F2534" i="7"/>
  <c r="H2534" i="7"/>
  <c r="F2535" i="7"/>
  <c r="H2535" i="7"/>
  <c r="F2536" i="7"/>
  <c r="H2536" i="7"/>
  <c r="F2537" i="7"/>
  <c r="H2537" i="7"/>
  <c r="F2538" i="7"/>
  <c r="H2538" i="7"/>
  <c r="F2539" i="7"/>
  <c r="H2539" i="7"/>
  <c r="F2540" i="7"/>
  <c r="H2540" i="7"/>
  <c r="F2541" i="7"/>
  <c r="H2541" i="7"/>
  <c r="F2542" i="7"/>
  <c r="H2542" i="7"/>
  <c r="F2543" i="7"/>
  <c r="H2543" i="7"/>
  <c r="F2544" i="7"/>
  <c r="H2544" i="7"/>
  <c r="F2545" i="7"/>
  <c r="H2545" i="7"/>
  <c r="F2546" i="7"/>
  <c r="H2546" i="7"/>
  <c r="F2547" i="7"/>
  <c r="H2547" i="7"/>
  <c r="F2548" i="7"/>
  <c r="H2548" i="7"/>
  <c r="F2549" i="7"/>
  <c r="H2549" i="7"/>
  <c r="F2550" i="7"/>
  <c r="H2550" i="7"/>
  <c r="F2551" i="7"/>
  <c r="H2551" i="7"/>
  <c r="F2552" i="7"/>
  <c r="H2552" i="7"/>
  <c r="F2553" i="7"/>
  <c r="H2553" i="7"/>
  <c r="F2554" i="7"/>
  <c r="H2554" i="7"/>
  <c r="F2555" i="7"/>
  <c r="H2555" i="7"/>
  <c r="F2556" i="7"/>
  <c r="H2556" i="7"/>
  <c r="F2557" i="7"/>
  <c r="H2557" i="7"/>
  <c r="F2558" i="7"/>
  <c r="H2558" i="7"/>
  <c r="F2559" i="7"/>
  <c r="H2559" i="7"/>
  <c r="F2560" i="7"/>
  <c r="H2560" i="7"/>
  <c r="F2561" i="7"/>
  <c r="H2561" i="7"/>
  <c r="F2562" i="7"/>
  <c r="H2562" i="7"/>
  <c r="F2563" i="7"/>
  <c r="H2563" i="7"/>
  <c r="F2564" i="7"/>
  <c r="H2564" i="7"/>
  <c r="F2565" i="7"/>
  <c r="H2565" i="7"/>
  <c r="F2566" i="7"/>
  <c r="H2566" i="7"/>
  <c r="F2567" i="7"/>
  <c r="H2567" i="7"/>
  <c r="F2568" i="7"/>
  <c r="H2568" i="7"/>
  <c r="F2569" i="7"/>
  <c r="H2569" i="7"/>
  <c r="F2570" i="7"/>
  <c r="H2570" i="7"/>
  <c r="F2571" i="7"/>
  <c r="H2571" i="7"/>
  <c r="F2572" i="7"/>
  <c r="H2572" i="7"/>
  <c r="F2573" i="7"/>
  <c r="H2573" i="7"/>
  <c r="F2574" i="7"/>
  <c r="H2574" i="7"/>
  <c r="F2575" i="7"/>
  <c r="H2575" i="7"/>
  <c r="F2576" i="7"/>
  <c r="H2576" i="7"/>
  <c r="F2577" i="7"/>
  <c r="H2577" i="7"/>
  <c r="F2578" i="7"/>
  <c r="H2578" i="7"/>
  <c r="F2579" i="7"/>
  <c r="H2579" i="7"/>
  <c r="F2580" i="7"/>
  <c r="H2580" i="7"/>
  <c r="F2581" i="7"/>
  <c r="H2581" i="7"/>
  <c r="F2582" i="7"/>
  <c r="H2582" i="7"/>
  <c r="F2583" i="7"/>
  <c r="H2583" i="7"/>
  <c r="F2584" i="7"/>
  <c r="H2584" i="7"/>
  <c r="F2585" i="7"/>
  <c r="H2585" i="7"/>
  <c r="F2586" i="7"/>
  <c r="H2586" i="7"/>
  <c r="F2587" i="7"/>
  <c r="H2587" i="7"/>
  <c r="F2588" i="7"/>
  <c r="H2588" i="7"/>
  <c r="F2589" i="7"/>
  <c r="H2589" i="7"/>
  <c r="F2590" i="7"/>
  <c r="H2590" i="7"/>
  <c r="F2591" i="7"/>
  <c r="H2591" i="7"/>
  <c r="F2592" i="7"/>
  <c r="H2592" i="7"/>
  <c r="F2593" i="7"/>
  <c r="H2593" i="7"/>
  <c r="F2594" i="7"/>
  <c r="H2594" i="7"/>
  <c r="F2595" i="7"/>
  <c r="H2595" i="7"/>
  <c r="F2596" i="7"/>
  <c r="H2596" i="7"/>
  <c r="F2597" i="7"/>
  <c r="H2597" i="7"/>
  <c r="F2598" i="7"/>
  <c r="H2598" i="7"/>
  <c r="F2599" i="7"/>
  <c r="H2599" i="7"/>
  <c r="F2600" i="7"/>
  <c r="H2600" i="7"/>
  <c r="F2601" i="7"/>
  <c r="H2601" i="7"/>
  <c r="F2602" i="7"/>
  <c r="H2602" i="7"/>
  <c r="F2603" i="7"/>
  <c r="H2603" i="7"/>
  <c r="F2604" i="7"/>
  <c r="H2604" i="7"/>
  <c r="F2605" i="7"/>
  <c r="H2605" i="7"/>
  <c r="F2606" i="7"/>
  <c r="H2606" i="7"/>
  <c r="F2607" i="7"/>
  <c r="H2607" i="7"/>
  <c r="F2608" i="7"/>
  <c r="H2608" i="7"/>
  <c r="D2628" i="7"/>
  <c r="D2629" i="7"/>
  <c r="D2630" i="7"/>
  <c r="D2631" i="7"/>
  <c r="D2632" i="7"/>
  <c r="D2633" i="7"/>
  <c r="D2634" i="7"/>
  <c r="D2635" i="7"/>
  <c r="D2636" i="7"/>
  <c r="D2637" i="7"/>
  <c r="D2638" i="7"/>
  <c r="D2639" i="7"/>
  <c r="D2640" i="7"/>
  <c r="D2641" i="7"/>
  <c r="D2642" i="7"/>
  <c r="D2643" i="7"/>
  <c r="D2644" i="7"/>
  <c r="D2645" i="7"/>
  <c r="D2646" i="7"/>
  <c r="D2647" i="7"/>
  <c r="D2648" i="7"/>
  <c r="D2649" i="7"/>
  <c r="D2650" i="7"/>
  <c r="D2652" i="7"/>
  <c r="D2653" i="7"/>
  <c r="D2654" i="7"/>
  <c r="D2656" i="7"/>
  <c r="D2699" i="7"/>
  <c r="D2700" i="7"/>
  <c r="D2701" i="7"/>
  <c r="D2702" i="7"/>
  <c r="D2703" i="7"/>
  <c r="D2704" i="7"/>
  <c r="D2705" i="7"/>
  <c r="D2706" i="7"/>
  <c r="D2707" i="7"/>
  <c r="D2708" i="7"/>
  <c r="D2709" i="7"/>
  <c r="D2710" i="7"/>
  <c r="D2711" i="7"/>
  <c r="D2712" i="7"/>
  <c r="D2713" i="7"/>
  <c r="D2714" i="7"/>
  <c r="D2715" i="7"/>
  <c r="D2716" i="7"/>
  <c r="D2717" i="7"/>
  <c r="D2718" i="7"/>
  <c r="D2719" i="7"/>
  <c r="D2720" i="7"/>
  <c r="D2721" i="7"/>
  <c r="E2780" i="7"/>
  <c r="G2780" i="7"/>
  <c r="J2780" i="7"/>
  <c r="L2780" i="7"/>
  <c r="O2780" i="7"/>
  <c r="E2781" i="7"/>
  <c r="G2781" i="7"/>
  <c r="J2781" i="7"/>
  <c r="L2781" i="7"/>
  <c r="O2781" i="7"/>
  <c r="E2782" i="7"/>
  <c r="G2782" i="7"/>
  <c r="J2782" i="7"/>
  <c r="L2782" i="7"/>
  <c r="O2782" i="7"/>
  <c r="E2783" i="7"/>
  <c r="G2783" i="7"/>
  <c r="J2783" i="7"/>
  <c r="L2783" i="7"/>
  <c r="O2783" i="7"/>
  <c r="E2784" i="7"/>
  <c r="O2784" i="7"/>
  <c r="E2785" i="7"/>
  <c r="O2785" i="7"/>
  <c r="E2786" i="7"/>
  <c r="O2786" i="7"/>
  <c r="E2787" i="7"/>
  <c r="O2787" i="7"/>
  <c r="E2788" i="7"/>
  <c r="O2788" i="7"/>
  <c r="E2789" i="7"/>
  <c r="O2789" i="7"/>
  <c r="E2790" i="7"/>
  <c r="O2790" i="7"/>
  <c r="E2791" i="7"/>
  <c r="O2791" i="7"/>
  <c r="E2797" i="7"/>
  <c r="K2797" i="7"/>
  <c r="E2798" i="7"/>
  <c r="K2798" i="7"/>
  <c r="E2799" i="7"/>
  <c r="K2799" i="7"/>
  <c r="E2800" i="7"/>
  <c r="K2800" i="7"/>
  <c r="D2812" i="7"/>
  <c r="D2813" i="7"/>
  <c r="F2813" i="7"/>
  <c r="D2814" i="7"/>
  <c r="F2814" i="7"/>
  <c r="D2815" i="7"/>
  <c r="F2815" i="7"/>
  <c r="D2816" i="7"/>
  <c r="F2816" i="7"/>
  <c r="D2817" i="7"/>
  <c r="F2817" i="7"/>
  <c r="D2818" i="7"/>
  <c r="F2818" i="7"/>
  <c r="D2819" i="7"/>
  <c r="F2819" i="7"/>
  <c r="D2820" i="7"/>
  <c r="F2820" i="7"/>
  <c r="D2821" i="7"/>
  <c r="F2821" i="7"/>
  <c r="D2822" i="7"/>
  <c r="F2822" i="7"/>
  <c r="D2823" i="7"/>
  <c r="F2823" i="7"/>
  <c r="D2824" i="7"/>
  <c r="F2824" i="7"/>
  <c r="D2825" i="7"/>
  <c r="F2825" i="7"/>
  <c r="D2826" i="7"/>
  <c r="F2826" i="7"/>
  <c r="D2827" i="7"/>
  <c r="F2827" i="7"/>
  <c r="D2828" i="7"/>
  <c r="F2828" i="7"/>
  <c r="D2829" i="7"/>
  <c r="F2829" i="7"/>
  <c r="D2830" i="7"/>
  <c r="F2830" i="7"/>
  <c r="D2831" i="7"/>
  <c r="F2831" i="7"/>
  <c r="D2832" i="7"/>
  <c r="F2832" i="7"/>
  <c r="D2833" i="7"/>
  <c r="F2833" i="7"/>
  <c r="D2834" i="7"/>
  <c r="F2834" i="7"/>
  <c r="D2835" i="7"/>
  <c r="F2835" i="7"/>
  <c r="D2836" i="7"/>
  <c r="F2836" i="7"/>
  <c r="D2837" i="7"/>
  <c r="F2837" i="7"/>
  <c r="D2838" i="7"/>
  <c r="F2838" i="7"/>
  <c r="D2839" i="7"/>
  <c r="F2839" i="7"/>
  <c r="D2840" i="7"/>
  <c r="F2840" i="7"/>
  <c r="D2841" i="7"/>
  <c r="F2841" i="7"/>
  <c r="D2842" i="7"/>
  <c r="F2842" i="7"/>
  <c r="D2843" i="7"/>
  <c r="F2843" i="7"/>
  <c r="D2844" i="7"/>
  <c r="F2844" i="7"/>
  <c r="D2845" i="7"/>
  <c r="F2845" i="7"/>
  <c r="D2846" i="7"/>
  <c r="F2846" i="7"/>
  <c r="D2847" i="7"/>
  <c r="F2847" i="7"/>
  <c r="D2848" i="7"/>
  <c r="F2848" i="7"/>
  <c r="D2849" i="7"/>
  <c r="F2849" i="7"/>
  <c r="D2850" i="7"/>
  <c r="F2850" i="7"/>
  <c r="D2851" i="7"/>
  <c r="F2851" i="7"/>
  <c r="D2852" i="7"/>
  <c r="F2852" i="7"/>
  <c r="D2853" i="7"/>
  <c r="F2853" i="7"/>
  <c r="D2854" i="7"/>
  <c r="F2854" i="7"/>
  <c r="D2855" i="7"/>
  <c r="F2855" i="7"/>
  <c r="D2856" i="7"/>
  <c r="F2856" i="7"/>
  <c r="D2857" i="7"/>
  <c r="F2857" i="7"/>
  <c r="D2858" i="7"/>
  <c r="F2858" i="7"/>
  <c r="D2859" i="7"/>
  <c r="F2859" i="7"/>
  <c r="D2860" i="7"/>
  <c r="F2860" i="7"/>
  <c r="D2861" i="7"/>
  <c r="F2861" i="7"/>
  <c r="D2862" i="7"/>
  <c r="F2862" i="7"/>
  <c r="D2863" i="7"/>
  <c r="F2863" i="7"/>
  <c r="D2864" i="7"/>
  <c r="F2864" i="7"/>
  <c r="D2865" i="7"/>
  <c r="F2865" i="7"/>
  <c r="D2866" i="7"/>
  <c r="F2866" i="7"/>
  <c r="D2867" i="7"/>
  <c r="F2867" i="7"/>
  <c r="D2868" i="7"/>
  <c r="F2868" i="7"/>
  <c r="D2869" i="7"/>
  <c r="F2869" i="7"/>
  <c r="D2870" i="7"/>
  <c r="F2870" i="7"/>
  <c r="D2871" i="7"/>
  <c r="F2871" i="7"/>
  <c r="D2872" i="7"/>
  <c r="F2872" i="7"/>
  <c r="D2873" i="7"/>
  <c r="F2873" i="7"/>
  <c r="D2874" i="7"/>
  <c r="F2874" i="7"/>
  <c r="D2875" i="7"/>
  <c r="F2875" i="7"/>
  <c r="D2876" i="7"/>
  <c r="F2876" i="7"/>
  <c r="D2877" i="7"/>
  <c r="F2877" i="7"/>
  <c r="D2878" i="7"/>
  <c r="F2878" i="7"/>
  <c r="D2879" i="7"/>
  <c r="F2879" i="7"/>
  <c r="D2880" i="7"/>
  <c r="F2880" i="7"/>
  <c r="D2881" i="7"/>
  <c r="F2881" i="7"/>
  <c r="D2882" i="7"/>
  <c r="F2882" i="7"/>
  <c r="D2883" i="7"/>
  <c r="F2883" i="7"/>
  <c r="D2884" i="7"/>
  <c r="F2884" i="7"/>
  <c r="D2885" i="7"/>
  <c r="F2885" i="7"/>
  <c r="D2886" i="7"/>
  <c r="F2886" i="7"/>
  <c r="D2887" i="7"/>
  <c r="F2887" i="7"/>
  <c r="D2888" i="7"/>
  <c r="F2888" i="7"/>
  <c r="D2889" i="7"/>
  <c r="F2889" i="7"/>
  <c r="D2890" i="7"/>
  <c r="F2890" i="7"/>
  <c r="D2891" i="7"/>
  <c r="F2891" i="7"/>
  <c r="D2892" i="7"/>
  <c r="F2892" i="7"/>
  <c r="D2893" i="7"/>
  <c r="F2893" i="7"/>
  <c r="D2894" i="7"/>
  <c r="F2894" i="7"/>
  <c r="D2895" i="7"/>
  <c r="F2895" i="7"/>
  <c r="D2896" i="7"/>
  <c r="F2896" i="7"/>
  <c r="D2897" i="7"/>
  <c r="F2897" i="7"/>
  <c r="D2898" i="7"/>
  <c r="F2898" i="7"/>
  <c r="D2899" i="7"/>
  <c r="F2899" i="7"/>
  <c r="D2900" i="7"/>
  <c r="F2900" i="7"/>
  <c r="D2901" i="7"/>
  <c r="F2901" i="7"/>
  <c r="D2902" i="7"/>
  <c r="F2902" i="7"/>
  <c r="D2903" i="7"/>
  <c r="F2903" i="7"/>
  <c r="D2904" i="7"/>
  <c r="F2904" i="7"/>
  <c r="D2905" i="7"/>
  <c r="F2905" i="7"/>
  <c r="D2906" i="7"/>
  <c r="F2906" i="7"/>
  <c r="D2907" i="7"/>
  <c r="F2907" i="7"/>
  <c r="D2908" i="7"/>
  <c r="F2908" i="7"/>
  <c r="D2909" i="7"/>
  <c r="F2909" i="7"/>
  <c r="D2910" i="7"/>
  <c r="F2910" i="7"/>
  <c r="D2911" i="7"/>
  <c r="F2911" i="7"/>
  <c r="D2912" i="7"/>
  <c r="F2912" i="7"/>
  <c r="D2913" i="7"/>
  <c r="F2913" i="7"/>
  <c r="D2914" i="7"/>
  <c r="F2914" i="7"/>
  <c r="D2915" i="7"/>
  <c r="F2915" i="7"/>
  <c r="D2916" i="7"/>
  <c r="F2916" i="7"/>
  <c r="D2917" i="7"/>
  <c r="F2917" i="7"/>
  <c r="D2918" i="7"/>
  <c r="F2918" i="7"/>
  <c r="D2919" i="7"/>
  <c r="F2919" i="7"/>
  <c r="D2920" i="7"/>
  <c r="F2920" i="7"/>
  <c r="D2921" i="7"/>
  <c r="F2921" i="7"/>
  <c r="D2922" i="7"/>
  <c r="F2922" i="7"/>
  <c r="D2923" i="7"/>
  <c r="F2923" i="7"/>
  <c r="D2924" i="7"/>
  <c r="F2924" i="7"/>
  <c r="D2925" i="7"/>
  <c r="F2925" i="7"/>
  <c r="D2926" i="7"/>
  <c r="F2926" i="7"/>
  <c r="D2927" i="7"/>
  <c r="F2927" i="7"/>
  <c r="D2928" i="7"/>
  <c r="F2928" i="7"/>
  <c r="D2929" i="7"/>
  <c r="F2929" i="7"/>
  <c r="D2930" i="7"/>
  <c r="F2930" i="7"/>
  <c r="D2931" i="7"/>
  <c r="F2931" i="7"/>
  <c r="D2932" i="7"/>
  <c r="F2932" i="7"/>
  <c r="D2933" i="7"/>
  <c r="F2933" i="7"/>
  <c r="D2934" i="7"/>
  <c r="F2934" i="7"/>
  <c r="D2935" i="7"/>
  <c r="F2935" i="7"/>
  <c r="D2936" i="7"/>
  <c r="F2936" i="7"/>
  <c r="D2937" i="7"/>
  <c r="F2937" i="7"/>
  <c r="D2938" i="7"/>
  <c r="F2938" i="7"/>
  <c r="D2939" i="7"/>
  <c r="F2939" i="7"/>
  <c r="D2940" i="7"/>
  <c r="F2940" i="7"/>
  <c r="D2941" i="7"/>
  <c r="F2941" i="7"/>
  <c r="D2942" i="7"/>
  <c r="F2942" i="7"/>
  <c r="D2943" i="7"/>
  <c r="F2943" i="7"/>
  <c r="D2944" i="7"/>
  <c r="F2944" i="7"/>
  <c r="D2945" i="7"/>
  <c r="F2945" i="7"/>
  <c r="D2946" i="7"/>
  <c r="F2946" i="7"/>
  <c r="D2947" i="7"/>
  <c r="F2947" i="7"/>
  <c r="D2948" i="7"/>
  <c r="F2948" i="7"/>
  <c r="D2949" i="7"/>
  <c r="F2949" i="7"/>
  <c r="D2950" i="7"/>
  <c r="F2950" i="7"/>
  <c r="D2951" i="7"/>
  <c r="F2951" i="7"/>
  <c r="D2952" i="7"/>
  <c r="F2952" i="7"/>
  <c r="D2953" i="7"/>
  <c r="F2953" i="7"/>
  <c r="D2954" i="7"/>
  <c r="F2954" i="7"/>
  <c r="D2955" i="7"/>
  <c r="F2955" i="7"/>
  <c r="D2956" i="7"/>
  <c r="F2956" i="7"/>
  <c r="D2957" i="7"/>
  <c r="F2957" i="7"/>
  <c r="D2958" i="7"/>
  <c r="F2958" i="7"/>
  <c r="D2959" i="7"/>
  <c r="F2959" i="7"/>
  <c r="D2960" i="7"/>
  <c r="F2960" i="7"/>
  <c r="D2961" i="7"/>
  <c r="F2961" i="7"/>
  <c r="D2962" i="7"/>
  <c r="F2962" i="7"/>
  <c r="D2963" i="7"/>
  <c r="F2963" i="7"/>
  <c r="D2964" i="7"/>
  <c r="F2964" i="7"/>
  <c r="D2965" i="7"/>
  <c r="F2965" i="7"/>
  <c r="D2966" i="7"/>
  <c r="F2966" i="7"/>
  <c r="D2967" i="7"/>
  <c r="F2967" i="7"/>
  <c r="D2968" i="7"/>
  <c r="F2968" i="7"/>
  <c r="D2969" i="7"/>
  <c r="F2969" i="7"/>
  <c r="D2970" i="7"/>
  <c r="F2970" i="7"/>
  <c r="D2971" i="7"/>
  <c r="F2971" i="7"/>
  <c r="D2972" i="7"/>
  <c r="F2972" i="7"/>
  <c r="D2973" i="7"/>
  <c r="F2973" i="7"/>
  <c r="D2974" i="7"/>
  <c r="F2974" i="7"/>
  <c r="D2975" i="7"/>
  <c r="F2975" i="7"/>
  <c r="D2976" i="7"/>
  <c r="F2976" i="7"/>
  <c r="D2977" i="7"/>
  <c r="F2977" i="7"/>
  <c r="D2978" i="7"/>
  <c r="F2978" i="7"/>
  <c r="D2979" i="7"/>
  <c r="F2979" i="7"/>
  <c r="D2980" i="7"/>
  <c r="F2980" i="7"/>
  <c r="D2981" i="7"/>
  <c r="F2981" i="7"/>
  <c r="D2982" i="7"/>
  <c r="F2982" i="7"/>
  <c r="D2983" i="7"/>
  <c r="F2983" i="7"/>
  <c r="D2984" i="7"/>
  <c r="F2984" i="7"/>
  <c r="D2985" i="7"/>
  <c r="F2985" i="7"/>
  <c r="D2986" i="7"/>
  <c r="F2986" i="7"/>
  <c r="D2987" i="7"/>
  <c r="F2987" i="7"/>
  <c r="D2988" i="7"/>
  <c r="F2988" i="7"/>
  <c r="D2989" i="7"/>
  <c r="F2989" i="7"/>
  <c r="D2990" i="7"/>
  <c r="F2990" i="7"/>
  <c r="D2991" i="7"/>
  <c r="F2991" i="7"/>
  <c r="D2992" i="7"/>
  <c r="F2992" i="7"/>
  <c r="D2993" i="7"/>
  <c r="F2993" i="7"/>
  <c r="D2994" i="7"/>
  <c r="F2994" i="7"/>
  <c r="D2995" i="7"/>
  <c r="F2995" i="7"/>
  <c r="D2996" i="7"/>
  <c r="F2996" i="7"/>
  <c r="D2997" i="7"/>
  <c r="F2997" i="7"/>
  <c r="D2998" i="7"/>
  <c r="F2998" i="7"/>
  <c r="D2999" i="7"/>
  <c r="F2999" i="7"/>
  <c r="D3000" i="7"/>
  <c r="F3000" i="7"/>
  <c r="D3001" i="7"/>
  <c r="F3001" i="7"/>
  <c r="D3002" i="7"/>
  <c r="F3002" i="7"/>
  <c r="D3003" i="7"/>
  <c r="F3003" i="7"/>
  <c r="D3004" i="7"/>
  <c r="F3004" i="7"/>
  <c r="D3005" i="7"/>
  <c r="F3005" i="7"/>
  <c r="D3006" i="7"/>
  <c r="F3006" i="7"/>
  <c r="D3007" i="7"/>
  <c r="F3007" i="7"/>
  <c r="D3008" i="7"/>
  <c r="F3008" i="7"/>
  <c r="D3009" i="7"/>
  <c r="F3009" i="7"/>
  <c r="D3010" i="7"/>
  <c r="F3010" i="7"/>
  <c r="D3011" i="7"/>
  <c r="F3011" i="7"/>
  <c r="D3012" i="7"/>
  <c r="F3012" i="7"/>
  <c r="D3013" i="7"/>
  <c r="F3013" i="7"/>
  <c r="D3014" i="7"/>
  <c r="F3014" i="7"/>
  <c r="D3015" i="7"/>
  <c r="F3015" i="7"/>
  <c r="D3016" i="7"/>
  <c r="F3016" i="7"/>
  <c r="D3017" i="7"/>
  <c r="F3017" i="7"/>
  <c r="D3018" i="7"/>
  <c r="F3018" i="7"/>
  <c r="D3019" i="7"/>
  <c r="F3019" i="7"/>
  <c r="D3020" i="7"/>
  <c r="F3020" i="7"/>
  <c r="D3021" i="7"/>
  <c r="F3021" i="7"/>
  <c r="D3022" i="7"/>
  <c r="F3022" i="7"/>
  <c r="D3023" i="7"/>
  <c r="D3024" i="7"/>
  <c r="D3025" i="7"/>
  <c r="D3026" i="7"/>
  <c r="D3027" i="7"/>
  <c r="D3028" i="7"/>
  <c r="D3029" i="7"/>
  <c r="D3030" i="7"/>
  <c r="D3031" i="7"/>
  <c r="D3032" i="7"/>
  <c r="C3052" i="7"/>
  <c r="D3058" i="7"/>
  <c r="D3059" i="7"/>
  <c r="D3060" i="7"/>
  <c r="D3061" i="7"/>
  <c r="D3062" i="7"/>
  <c r="D3063" i="7"/>
  <c r="D3064" i="7"/>
  <c r="D3065" i="7"/>
  <c r="D3066" i="7"/>
  <c r="D3067" i="7"/>
  <c r="D3068" i="7"/>
  <c r="D3069" i="7"/>
  <c r="D3070" i="7"/>
  <c r="D3071" i="7"/>
  <c r="D3072" i="7"/>
  <c r="D3073" i="7"/>
  <c r="D3074" i="7"/>
  <c r="D3075" i="7"/>
  <c r="D3076" i="7"/>
  <c r="D3077" i="7"/>
  <c r="D3078" i="7"/>
  <c r="D3079" i="7"/>
  <c r="D3080" i="7"/>
  <c r="D3081" i="7"/>
  <c r="D3082" i="7"/>
  <c r="E4495" i="6"/>
  <c r="E4496" i="6"/>
  <c r="E4497" i="6"/>
  <c r="E4499" i="6"/>
  <c r="E4500" i="6"/>
  <c r="E4501" i="6"/>
  <c r="E4571" i="6"/>
  <c r="E4572" i="6"/>
  <c r="E4573" i="6"/>
  <c r="E4574" i="6"/>
  <c r="E4575" i="6"/>
  <c r="E4576" i="6"/>
  <c r="E4577" i="6"/>
  <c r="E4578" i="6"/>
  <c r="E4579" i="6"/>
  <c r="E4580" i="6"/>
  <c r="E4581" i="6"/>
  <c r="E4582" i="6"/>
  <c r="E4583" i="6"/>
  <c r="E4584" i="6"/>
  <c r="E4585" i="6"/>
  <c r="E4586" i="6"/>
  <c r="E4587" i="6"/>
  <c r="E4588" i="6"/>
  <c r="E4589" i="6"/>
  <c r="E4590" i="6"/>
  <c r="E4591" i="6"/>
  <c r="E4593" i="6"/>
  <c r="E4594" i="6"/>
  <c r="E4595" i="6"/>
  <c r="E4596" i="6"/>
  <c r="E4597" i="6"/>
  <c r="E4598" i="6"/>
  <c r="E4599" i="6"/>
  <c r="E4600" i="6"/>
  <c r="E4601" i="6"/>
  <c r="E4602" i="6"/>
  <c r="E4603" i="6"/>
  <c r="E4604" i="6"/>
  <c r="E4605" i="6"/>
  <c r="E4606" i="6"/>
  <c r="E4607" i="6"/>
  <c r="E4608" i="6"/>
  <c r="E4609" i="6"/>
  <c r="E4610" i="6"/>
  <c r="E4611" i="6"/>
  <c r="E4612" i="6"/>
  <c r="E4613" i="6"/>
  <c r="G4621" i="6"/>
  <c r="G4622" i="6"/>
  <c r="G4623" i="6"/>
  <c r="G4624" i="6"/>
  <c r="G4625" i="6"/>
  <c r="G4626" i="6"/>
  <c r="G4627" i="6"/>
  <c r="G4628" i="6"/>
  <c r="G4629" i="6"/>
  <c r="G4630" i="6"/>
  <c r="G4631" i="6"/>
  <c r="G4632" i="6"/>
  <c r="G4633" i="6"/>
  <c r="G4634" i="6"/>
  <c r="G4635" i="6"/>
  <c r="G4636" i="6"/>
  <c r="G4637" i="6"/>
  <c r="G4638" i="6"/>
  <c r="G4639" i="6"/>
  <c r="G4640" i="6"/>
  <c r="G4641" i="6"/>
  <c r="G4642" i="6"/>
  <c r="G4643" i="6"/>
  <c r="G4644" i="6"/>
  <c r="G4645" i="6"/>
  <c r="G4646" i="6"/>
  <c r="G4647" i="6"/>
  <c r="G4648" i="6"/>
  <c r="G4649" i="6"/>
  <c r="G4650" i="6"/>
  <c r="G4651" i="6"/>
  <c r="G4652" i="6"/>
  <c r="G4653" i="6"/>
  <c r="G4654" i="6"/>
  <c r="G4656" i="6"/>
  <c r="G4657" i="6"/>
  <c r="G4658" i="6"/>
  <c r="G4659" i="6"/>
  <c r="G4660" i="6"/>
  <c r="G4661" i="6"/>
  <c r="G4662" i="6"/>
  <c r="G4663" i="6"/>
  <c r="G4664" i="6"/>
  <c r="G4665" i="6"/>
  <c r="G4666" i="6"/>
  <c r="G4667" i="6"/>
  <c r="G4668" i="6"/>
  <c r="G4669" i="6"/>
  <c r="G4670" i="6"/>
  <c r="G4671" i="6"/>
  <c r="G4672" i="6"/>
  <c r="G4673" i="6"/>
  <c r="G4674" i="6"/>
  <c r="G4675" i="6"/>
  <c r="G4676" i="6"/>
  <c r="G4677" i="6"/>
  <c r="G4678" i="6"/>
  <c r="G4679" i="6"/>
  <c r="G4680" i="6"/>
  <c r="G4681" i="6"/>
  <c r="G4682" i="6"/>
  <c r="E4769" i="6"/>
  <c r="E4770" i="6"/>
  <c r="E4771" i="6"/>
  <c r="E4772" i="6"/>
  <c r="E4773" i="6"/>
  <c r="E4774" i="6"/>
  <c r="E4775" i="6"/>
  <c r="E4776" i="6"/>
  <c r="E4777" i="6"/>
  <c r="E4778" i="6"/>
  <c r="E4779" i="6"/>
  <c r="E4780" i="6"/>
  <c r="E4781" i="6"/>
  <c r="E4782" i="6"/>
  <c r="E4783" i="6"/>
  <c r="E4784" i="6"/>
  <c r="E4785" i="6"/>
  <c r="E4786" i="6"/>
  <c r="E4787" i="6"/>
  <c r="E4788" i="6"/>
  <c r="E4789" i="6"/>
  <c r="E4791" i="6"/>
  <c r="E4792" i="6"/>
  <c r="E4793" i="6"/>
  <c r="E4794" i="6"/>
  <c r="E4795" i="6"/>
  <c r="E4796" i="6"/>
  <c r="E4797" i="6"/>
  <c r="E4798" i="6"/>
  <c r="E4799" i="6"/>
  <c r="E4800" i="6"/>
  <c r="E4801" i="6"/>
  <c r="E4802" i="6"/>
  <c r="E4803" i="6"/>
  <c r="E4804" i="6"/>
  <c r="E4805" i="6"/>
  <c r="E4806" i="6"/>
  <c r="E4807" i="6"/>
  <c r="E4808" i="6"/>
  <c r="E4809" i="6"/>
  <c r="E4810" i="6"/>
  <c r="E4811" i="6"/>
  <c r="E4829" i="6"/>
  <c r="E4830" i="6"/>
  <c r="E4831" i="6"/>
  <c r="E5008" i="6"/>
  <c r="E5009" i="6"/>
  <c r="E5010" i="6"/>
  <c r="E5012" i="6"/>
  <c r="E5013" i="6"/>
  <c r="E5014" i="6"/>
  <c r="E5015" i="6"/>
  <c r="D5347" i="6"/>
  <c r="D5349" i="6"/>
  <c r="E5356" i="6"/>
  <c r="E5357" i="6"/>
  <c r="E5358" i="6"/>
  <c r="E5359" i="6"/>
  <c r="E5360" i="6"/>
  <c r="E5361" i="6"/>
  <c r="E5363" i="6"/>
  <c r="E5364" i="6"/>
  <c r="E5365" i="6"/>
  <c r="E5366" i="6"/>
  <c r="E5367" i="6"/>
  <c r="E5368" i="6"/>
  <c r="E5369" i="6"/>
  <c r="D5376" i="6"/>
  <c r="D5377" i="6"/>
  <c r="D5378" i="6"/>
  <c r="D5379" i="6"/>
  <c r="D5380" i="6"/>
  <c r="D5381" i="6"/>
  <c r="D5383" i="6"/>
  <c r="D5384" i="6"/>
  <c r="D5385" i="6"/>
  <c r="D5386" i="6"/>
  <c r="D5387" i="6"/>
  <c r="D5388" i="6"/>
  <c r="D5389" i="6"/>
  <c r="E5396" i="6"/>
  <c r="G5396" i="6"/>
  <c r="I5396" i="6"/>
  <c r="K5396" i="6"/>
  <c r="M5396" i="6"/>
  <c r="E5397" i="6"/>
  <c r="G5397" i="6"/>
  <c r="I5397" i="6"/>
  <c r="K5397" i="6"/>
  <c r="M5397" i="6"/>
  <c r="E5398" i="6"/>
  <c r="G5398" i="6"/>
  <c r="I5398" i="6"/>
  <c r="K5398" i="6"/>
  <c r="M5398" i="6"/>
  <c r="E5399" i="6"/>
  <c r="G5399" i="6"/>
  <c r="I5399" i="6"/>
  <c r="K5399" i="6"/>
  <c r="M5399" i="6"/>
  <c r="E5400" i="6"/>
  <c r="G5400" i="6"/>
  <c r="I5400" i="6"/>
  <c r="K5400" i="6"/>
  <c r="M5400" i="6"/>
  <c r="E5401" i="6"/>
  <c r="G5401" i="6"/>
  <c r="I5401" i="6"/>
  <c r="K5401" i="6"/>
  <c r="M5401" i="6"/>
  <c r="E5402" i="6"/>
  <c r="G5402" i="6"/>
  <c r="I5402" i="6"/>
  <c r="K5402" i="6"/>
  <c r="M5402" i="6"/>
  <c r="E5403" i="6"/>
  <c r="G5403" i="6"/>
  <c r="I5403" i="6"/>
  <c r="K5403" i="6"/>
  <c r="M5403" i="6"/>
  <c r="E5404" i="6"/>
  <c r="G5404" i="6"/>
  <c r="I5404" i="6"/>
  <c r="K5404" i="6"/>
  <c r="M5404" i="6"/>
  <c r="E5405" i="6"/>
  <c r="G5405" i="6"/>
  <c r="I5405" i="6"/>
  <c r="K5405" i="6"/>
  <c r="M5405" i="6"/>
  <c r="E5406" i="6"/>
  <c r="G5406" i="6"/>
  <c r="I5406" i="6"/>
  <c r="K5406" i="6"/>
  <c r="M5406" i="6"/>
  <c r="E5407" i="6"/>
  <c r="G5407" i="6"/>
  <c r="I5407" i="6"/>
  <c r="K5407" i="6"/>
  <c r="M5407" i="6"/>
  <c r="E5408" i="6"/>
  <c r="G5408" i="6"/>
  <c r="I5408" i="6"/>
  <c r="K5408" i="6"/>
  <c r="M5408" i="6"/>
  <c r="E5409" i="6"/>
  <c r="G5409" i="6"/>
  <c r="I5409" i="6"/>
  <c r="K5409" i="6"/>
  <c r="M5409" i="6"/>
  <c r="E5410" i="6"/>
  <c r="G5410" i="6"/>
  <c r="I5410" i="6"/>
  <c r="K5410" i="6"/>
  <c r="M5410" i="6"/>
  <c r="E5411" i="6"/>
  <c r="G5411" i="6"/>
  <c r="I5411" i="6"/>
  <c r="K5411" i="6"/>
  <c r="M5411" i="6"/>
  <c r="E5412" i="6"/>
  <c r="G5412" i="6"/>
  <c r="I5412" i="6"/>
  <c r="K5412" i="6"/>
  <c r="M5412" i="6"/>
  <c r="E5413" i="6"/>
  <c r="G5413" i="6"/>
  <c r="I5413" i="6"/>
  <c r="K5413" i="6"/>
  <c r="M5413" i="6"/>
  <c r="E5414" i="6"/>
  <c r="G5414" i="6"/>
  <c r="I5414" i="6"/>
  <c r="K5414" i="6"/>
  <c r="M5414" i="6"/>
  <c r="E5415" i="6"/>
  <c r="G5415" i="6"/>
  <c r="I5415" i="6"/>
  <c r="K5415" i="6"/>
  <c r="M5415" i="6"/>
  <c r="E5416" i="6"/>
  <c r="G5416" i="6"/>
  <c r="I5416" i="6"/>
  <c r="K5416" i="6"/>
  <c r="M5416" i="6"/>
  <c r="E5417" i="6"/>
  <c r="G5417" i="6"/>
  <c r="I5417" i="6"/>
  <c r="K5417" i="6"/>
  <c r="M5417" i="6"/>
  <c r="E5419" i="6"/>
  <c r="G5419" i="6"/>
  <c r="I5419" i="6"/>
  <c r="K5419" i="6"/>
  <c r="M5419" i="6"/>
  <c r="E5420" i="6"/>
  <c r="G5420" i="6"/>
  <c r="I5420" i="6"/>
  <c r="K5420" i="6"/>
  <c r="M5420" i="6"/>
  <c r="E5421" i="6"/>
  <c r="G5421" i="6"/>
  <c r="I5421" i="6"/>
  <c r="K5421" i="6"/>
  <c r="M5421" i="6"/>
  <c r="E5422" i="6"/>
  <c r="G5422" i="6"/>
  <c r="I5422" i="6"/>
  <c r="K5422" i="6"/>
  <c r="M5422" i="6"/>
  <c r="E5423" i="6"/>
  <c r="G5423" i="6"/>
  <c r="I5423" i="6"/>
  <c r="K5423" i="6"/>
  <c r="M5423" i="6"/>
  <c r="E5424" i="6"/>
  <c r="G5424" i="6"/>
  <c r="I5424" i="6"/>
  <c r="K5424" i="6"/>
  <c r="M5424" i="6"/>
  <c r="E5425" i="6"/>
  <c r="G5425" i="6"/>
  <c r="I5425" i="6"/>
  <c r="K5425" i="6"/>
  <c r="M5425" i="6"/>
  <c r="E5426" i="6"/>
  <c r="G5426" i="6"/>
  <c r="I5426" i="6"/>
  <c r="K5426" i="6"/>
  <c r="M5426" i="6"/>
  <c r="E5427" i="6"/>
  <c r="G5427" i="6"/>
  <c r="I5427" i="6"/>
  <c r="K5427" i="6"/>
  <c r="M5427" i="6"/>
  <c r="E5428" i="6"/>
  <c r="G5428" i="6"/>
  <c r="I5428" i="6"/>
  <c r="K5428" i="6"/>
  <c r="M5428" i="6"/>
  <c r="E5429" i="6"/>
  <c r="G5429" i="6"/>
  <c r="I5429" i="6"/>
  <c r="K5429" i="6"/>
  <c r="M5429" i="6"/>
  <c r="E5430" i="6"/>
  <c r="G5430" i="6"/>
  <c r="I5430" i="6"/>
  <c r="K5430" i="6"/>
  <c r="M5430" i="6"/>
  <c r="E5431" i="6"/>
  <c r="G5431" i="6"/>
  <c r="I5431" i="6"/>
  <c r="K5431" i="6"/>
  <c r="M5431" i="6"/>
  <c r="E5432" i="6"/>
  <c r="G5432" i="6"/>
  <c r="I5432" i="6"/>
  <c r="K5432" i="6"/>
  <c r="M5432" i="6"/>
  <c r="E5433" i="6"/>
  <c r="G5433" i="6"/>
  <c r="I5433" i="6"/>
  <c r="K5433" i="6"/>
  <c r="M5433" i="6"/>
  <c r="E5434" i="6"/>
  <c r="G5434" i="6"/>
  <c r="I5434" i="6"/>
  <c r="K5434" i="6"/>
  <c r="M5434" i="6"/>
  <c r="E5435" i="6"/>
  <c r="G5435" i="6"/>
  <c r="I5435" i="6"/>
  <c r="K5435" i="6"/>
  <c r="M5435" i="6"/>
  <c r="E5436" i="6"/>
  <c r="G5436" i="6"/>
  <c r="I5436" i="6"/>
  <c r="K5436" i="6"/>
  <c r="M5436" i="6"/>
  <c r="E5437" i="6"/>
  <c r="G5437" i="6"/>
  <c r="I5437" i="6"/>
  <c r="K5437" i="6"/>
  <c r="M5437" i="6"/>
  <c r="E5438" i="6"/>
  <c r="G5438" i="6"/>
  <c r="I5438" i="6"/>
  <c r="K5438" i="6"/>
  <c r="M5438" i="6"/>
  <c r="E5439" i="6"/>
  <c r="G5439" i="6"/>
  <c r="I5439" i="6"/>
  <c r="K5439" i="6"/>
  <c r="M5439" i="6"/>
  <c r="E5440" i="6"/>
  <c r="G5440" i="6"/>
  <c r="I5440" i="6"/>
  <c r="K5440" i="6"/>
  <c r="M5440" i="6"/>
  <c r="F5447" i="6"/>
  <c r="K5447" i="6"/>
  <c r="M5447" i="6"/>
  <c r="O5447" i="6"/>
  <c r="F5449" i="6"/>
  <c r="K5449" i="6"/>
  <c r="M5449" i="6"/>
  <c r="O5449" i="6"/>
  <c r="B5641" i="6"/>
  <c r="B5860" i="6"/>
  <c r="D5903" i="6"/>
  <c r="D5904" i="6"/>
  <c r="D5905" i="6"/>
  <c r="D5906" i="6"/>
  <c r="H32" i="32"/>
  <c r="H44" i="32"/>
  <c r="H25" i="32"/>
  <c r="H43" i="32"/>
  <c r="H39" i="32"/>
  <c r="H46" i="32"/>
  <c r="G32" i="32"/>
  <c r="G44" i="32"/>
  <c r="G25" i="32"/>
  <c r="G43" i="32"/>
  <c r="G39" i="32"/>
  <c r="G46" i="32"/>
  <c r="K34" i="37"/>
  <c r="K49" i="37"/>
  <c r="F39" i="32"/>
  <c r="F46" i="32"/>
  <c r="E39" i="32"/>
  <c r="E46" i="32"/>
  <c r="I18" i="32"/>
  <c r="I45" i="32"/>
  <c r="C2312" i="7"/>
  <c r="C2775" i="7"/>
  <c r="D32" i="32"/>
  <c r="D44" i="32"/>
  <c r="F32" i="32"/>
  <c r="F44" i="32"/>
  <c r="F25" i="32"/>
  <c r="F43" i="32"/>
  <c r="E32" i="32"/>
  <c r="E44" i="32"/>
  <c r="D39" i="32"/>
  <c r="D46" i="32"/>
  <c r="C39" i="32"/>
  <c r="C46" i="32"/>
  <c r="C32" i="32"/>
  <c r="C44" i="32"/>
  <c r="B5498" i="6"/>
  <c r="B5529" i="6"/>
  <c r="J17" i="37"/>
  <c r="J18" i="37"/>
  <c r="J47" i="37"/>
  <c r="H18" i="37"/>
  <c r="H47" i="37"/>
  <c r="I18" i="37"/>
  <c r="I47" i="37"/>
  <c r="K17" i="37"/>
  <c r="K18" i="37"/>
  <c r="K47" i="37"/>
</calcChain>
</file>

<file path=xl/comments1.xml><?xml version="1.0" encoding="utf-8"?>
<comments xmlns="http://schemas.openxmlformats.org/spreadsheetml/2006/main">
  <authors>
    <author>María Isabel Suasnavas</author>
  </authors>
  <commentList>
    <comment ref="E4556" authorId="0" shapeId="0">
      <text>
        <r>
          <rPr>
            <b/>
            <sz val="8"/>
            <color indexed="81"/>
            <rFont val="Tahoma"/>
            <family val="2"/>
          </rPr>
          <t>María Isabel Suasnavas:</t>
        </r>
        <r>
          <rPr>
            <sz val="8"/>
            <color indexed="81"/>
            <rFont val="Tahoma"/>
            <family val="2"/>
          </rPr>
          <t xml:space="preserve">
Corregido donde decía 30 se cambia por 3 de acuerdo al oficio DJYR-1082-2011</t>
        </r>
      </text>
    </comment>
  </commentList>
</comments>
</file>

<file path=xl/comments2.xml><?xml version="1.0" encoding="utf-8"?>
<comments xmlns="http://schemas.openxmlformats.org/spreadsheetml/2006/main">
  <authors>
    <author>María Isabel Suasnavas</author>
  </authors>
  <commentList>
    <comment ref="J1726" authorId="0" shapeId="0">
      <text>
        <r>
          <rPr>
            <b/>
            <sz val="8"/>
            <color indexed="81"/>
            <rFont val="Tahoma"/>
            <family val="2"/>
          </rPr>
          <t>María Isabel Suasnavas:</t>
        </r>
        <r>
          <rPr>
            <sz val="8"/>
            <color indexed="81"/>
            <rFont val="Tahoma"/>
            <family val="2"/>
          </rPr>
          <t xml:space="preserve">
se cambia de ,10 a ,02 con comunuicación VPR-3073-2011 de 16-nov-2011</t>
        </r>
      </text>
    </comment>
    <comment ref="J1727" authorId="0" shapeId="0">
      <text>
        <r>
          <rPr>
            <b/>
            <sz val="8"/>
            <color indexed="81"/>
            <rFont val="Tahoma"/>
            <family val="2"/>
          </rPr>
          <t>María Isabel Suasnavas:</t>
        </r>
        <r>
          <rPr>
            <sz val="8"/>
            <color indexed="81"/>
            <rFont val="Tahoma"/>
            <family val="2"/>
          </rPr>
          <t xml:space="preserve">
idem al anterior
</t>
        </r>
      </text>
    </comment>
    <comment ref="J1742" authorId="0" shapeId="0">
      <text>
        <r>
          <rPr>
            <b/>
            <sz val="8"/>
            <color indexed="81"/>
            <rFont val="Tahoma"/>
            <family val="2"/>
          </rPr>
          <t>María Isabel Suasnavas:</t>
        </r>
        <r>
          <rPr>
            <sz val="8"/>
            <color indexed="81"/>
            <rFont val="Tahoma"/>
            <family val="2"/>
          </rPr>
          <t xml:space="preserve">
Se cambio con oficio VPR-3073-2011
</t>
        </r>
      </text>
    </comment>
  </commentList>
</comments>
</file>

<file path=xl/sharedStrings.xml><?xml version="1.0" encoding="utf-8"?>
<sst xmlns="http://schemas.openxmlformats.org/spreadsheetml/2006/main" count="50872" uniqueCount="7174">
  <si>
    <t>BAM Familiar 512 Kpps</t>
  </si>
  <si>
    <t>BAM Familiar 1024 Kpps</t>
  </si>
  <si>
    <t>PLANES INTERNET MÓVIL PREPAGO DEL SERVICIO MÓVIL AVANZADO</t>
  </si>
  <si>
    <t>Vigencia (días)</t>
  </si>
  <si>
    <t>Renovación Automática</t>
  </si>
  <si>
    <t>BAM Prepago ilimitado 1 día</t>
  </si>
  <si>
    <t>NO</t>
  </si>
  <si>
    <t>BAM Prepago ilimitado 7 días</t>
  </si>
  <si>
    <t>BAM Prepago ilimitado 15 días</t>
  </si>
  <si>
    <t>BAM Prepago ilimitado 30 días</t>
  </si>
  <si>
    <t>SI</t>
  </si>
  <si>
    <t>Bono Empresarial 650</t>
  </si>
  <si>
    <t>Bono Empresarial 700</t>
  </si>
  <si>
    <t>Bono Empresarial 750</t>
  </si>
  <si>
    <t>Bono Empresarial 800</t>
  </si>
  <si>
    <t>Bono Empresarial 900</t>
  </si>
  <si>
    <t>Bono Empresarial  L250</t>
  </si>
  <si>
    <t>Bono Empresarial  L300</t>
  </si>
  <si>
    <t>Bono Empresarial  L400</t>
  </si>
  <si>
    <t>Bono Empresarial  L450</t>
  </si>
  <si>
    <t>Bono Empresarial  L500</t>
  </si>
  <si>
    <t>Bono Empresarial  L550</t>
  </si>
  <si>
    <t>Bono Empresarial  L600</t>
  </si>
  <si>
    <t>Bono Empresarial  L650</t>
  </si>
  <si>
    <t>Bono Empresarial  L700</t>
  </si>
  <si>
    <t>Bono Empresarial  L750</t>
  </si>
  <si>
    <t>Bono Empresarial  L800</t>
  </si>
  <si>
    <t>Bono Empresarial   L900</t>
  </si>
  <si>
    <t>Comercial 1000</t>
  </si>
  <si>
    <t>Comercial 300</t>
  </si>
  <si>
    <t>Comercial Office 1700</t>
  </si>
  <si>
    <t>Comercial Office 350</t>
  </si>
  <si>
    <t>Comercial Office 700</t>
  </si>
  <si>
    <t>Comercial Office Pool 350</t>
  </si>
  <si>
    <t>Control Evolución 40</t>
  </si>
  <si>
    <t>Control Evolución 60</t>
  </si>
  <si>
    <t>Control Evolución Plus 115</t>
  </si>
  <si>
    <t>Control Evolución Plus 45</t>
  </si>
  <si>
    <t>Control Residencial 45</t>
  </si>
  <si>
    <t>Control Total 100</t>
  </si>
  <si>
    <t>SERVICIO DE: INTERNET- BANDA ANCHA MOVIL- TRANSMISIÓN DE DATOS</t>
  </si>
  <si>
    <t>Pymes 6 Wap Internet</t>
  </si>
  <si>
    <t>incluido</t>
  </si>
  <si>
    <t>6 Mb</t>
  </si>
  <si>
    <t>Segmento Pospago, Planes Familia, Planes Grupo, Planes PYMES, Planes VPN</t>
  </si>
  <si>
    <t>Internet + WAP Grupo 100</t>
  </si>
  <si>
    <t>Internet + WAP Grupo 200</t>
  </si>
  <si>
    <t>200 MB</t>
  </si>
  <si>
    <t>Internet + WAP Grupo 300</t>
  </si>
  <si>
    <t>300 MB</t>
  </si>
  <si>
    <t>Internet + WAP Grupo 400</t>
  </si>
  <si>
    <t>400 MB</t>
  </si>
  <si>
    <t>No está incluido el valor de los impuestos</t>
  </si>
  <si>
    <t>3. No está incluido el valor de los impuestos</t>
  </si>
  <si>
    <t>7. No está incluido el valor de los impuestos</t>
  </si>
  <si>
    <t>Internet + WAP Grupo 800</t>
  </si>
  <si>
    <t>800 MB</t>
  </si>
  <si>
    <t>Internet + WAP  Grupo 1000</t>
  </si>
  <si>
    <t>1000 MB</t>
  </si>
  <si>
    <t>Internet + WAP  Grupo 2000</t>
  </si>
  <si>
    <t>2000 MB</t>
  </si>
  <si>
    <t>Internet + WAP Grupo 3000</t>
  </si>
  <si>
    <t>3000 MB</t>
  </si>
  <si>
    <t>TARIFAS POR MINUTO DE VOZ SEGMENTO POSPAGO -  PLANES IDEAS</t>
  </si>
  <si>
    <t>Plan Ideal Datos</t>
  </si>
  <si>
    <t>Cuota VOZ Mensual           (por cuenta)</t>
  </si>
  <si>
    <t>Cuota SMS</t>
  </si>
  <si>
    <t>Paquete SMS</t>
  </si>
  <si>
    <t>Cuota Internet</t>
  </si>
  <si>
    <t>Paquete de Internet + WAP</t>
  </si>
  <si>
    <t>Cuota MMS</t>
  </si>
  <si>
    <t>MMS</t>
  </si>
  <si>
    <t>Cuota Música e Imagen</t>
  </si>
  <si>
    <t>Contenido Mensual</t>
  </si>
  <si>
    <t>Plan de datos 2G en GSM</t>
  </si>
  <si>
    <t>1. Descripción del plan</t>
  </si>
  <si>
    <t>Hasta 6058</t>
  </si>
  <si>
    <t>Hasta 2136</t>
  </si>
  <si>
    <t>Hasta 3479</t>
  </si>
  <si>
    <t>Control Empresarial 570</t>
  </si>
  <si>
    <t>Abierto / Controlado</t>
  </si>
  <si>
    <t>Tarifa Mensual Plan</t>
  </si>
  <si>
    <t>Cuota Mensual Voz</t>
  </si>
  <si>
    <t xml:space="preserve">Cuota Mensual de Servicio </t>
  </si>
  <si>
    <t>SMS incluidos PORTA a PORTA</t>
  </si>
  <si>
    <t>Precio de Minuto de Porta a Porta</t>
  </si>
  <si>
    <t>Precio Minuto a Operadoras Fijas</t>
  </si>
  <si>
    <t>Ideal 25 Blackberry</t>
  </si>
  <si>
    <t>Voz + datos</t>
  </si>
  <si>
    <t>Hasta 126</t>
  </si>
  <si>
    <t>Tarifas no incluyen impuestos aplicables de ley</t>
  </si>
  <si>
    <t>Ideal 69 Blacberry</t>
  </si>
  <si>
    <t>Hasta 245</t>
  </si>
  <si>
    <t xml:space="preserve">Cuota VOZ Mensual     </t>
  </si>
  <si>
    <t>Cuota Mensual Datos</t>
  </si>
  <si>
    <t>SMS  Incluidos PORTA  a PORTA</t>
  </si>
  <si>
    <t>Ideal 39 Blackberry</t>
  </si>
  <si>
    <t>Hasta 90</t>
  </si>
  <si>
    <t>Ideal 39 email móvil plus</t>
  </si>
  <si>
    <t>Ideal 59 Blackberry</t>
  </si>
  <si>
    <t>Hasta 397</t>
  </si>
  <si>
    <t>Hasta 177</t>
  </si>
  <si>
    <t>Hasta 260</t>
  </si>
  <si>
    <t>Ideal 59 email móvil plus</t>
  </si>
  <si>
    <t>Hasta 448</t>
  </si>
  <si>
    <t>Hasta 293</t>
  </si>
  <si>
    <t>Ideal 79 Blackberry</t>
  </si>
  <si>
    <t>Hasta 655</t>
  </si>
  <si>
    <t>Ideal 79 email móvil plus</t>
  </si>
  <si>
    <t>Hasta 711</t>
  </si>
  <si>
    <t>Hasta 290</t>
  </si>
  <si>
    <t>PlanTotal Smart 30 (5)</t>
  </si>
  <si>
    <t>PlanTotal Smart 35 (5)</t>
  </si>
  <si>
    <t>PlanTotal Smart 40 (5)</t>
  </si>
  <si>
    <t>PlanTotal Smart 55 (5)</t>
  </si>
  <si>
    <t>PlanTotal Smart 60 (5)</t>
  </si>
  <si>
    <t>PlanTotal Smart 65 (5)</t>
  </si>
  <si>
    <t>PlanTotal Smart 80 (5)</t>
  </si>
  <si>
    <t>PlanTotal Smart 100 (5)</t>
  </si>
  <si>
    <t>PlanTotal Smart 120 (5)</t>
  </si>
  <si>
    <t xml:space="preserve">* </t>
  </si>
  <si>
    <t>Estos valores no incluyen impuestos de Ley</t>
  </si>
  <si>
    <t>(1)</t>
  </si>
  <si>
    <t>Precios incluyen costos de interconexión</t>
  </si>
  <si>
    <t>(2)</t>
  </si>
  <si>
    <t>El horario Pico comprende desde las 07h00 AM a las 6h59 PM, el horario No Pico corresponde desde 07h00 PM a las 6h59AM</t>
  </si>
  <si>
    <t>(3)</t>
  </si>
  <si>
    <t>El precio por minuto OFF Net a fijos es igual independiente del operador de destino</t>
  </si>
  <si>
    <t>(4)</t>
  </si>
  <si>
    <t>Internet Ilimitado 15 días</t>
  </si>
  <si>
    <t>Ilimitado 15 días</t>
  </si>
  <si>
    <t>Planes Bundles voz  + Datos</t>
  </si>
  <si>
    <t>Mi Hogar 3 G</t>
  </si>
  <si>
    <t>POSPAGOS CONTROLADOS</t>
  </si>
  <si>
    <t>Mi oficina 3 G</t>
  </si>
  <si>
    <t>Planes Empresariales CDMA POSPAGO)</t>
  </si>
  <si>
    <t>1.1 Los Planes Empresariales CDMA tienen dos modalidades: Abiertos y Controlados</t>
  </si>
  <si>
    <t>Costos Minuto ( *)</t>
  </si>
  <si>
    <t>OFF NET</t>
  </si>
  <si>
    <t>1.2 Descripción</t>
  </si>
  <si>
    <t>1. EL valor del CBM puede ser utilizado para realizar llamadas a las tarifas indicadas</t>
  </si>
  <si>
    <t>Tarifa  mensual</t>
  </si>
  <si>
    <t>Conectividad Móvil (navegación internet ilimitada)</t>
  </si>
  <si>
    <t>Cuota de voz</t>
  </si>
  <si>
    <t xml:space="preserve">Paquete SMS (300 SMS) </t>
  </si>
  <si>
    <t>Precio Minuto PORTA a PORTA</t>
  </si>
  <si>
    <t>Precio Minuto PORTA a otra Móviles</t>
  </si>
  <si>
    <t>Precio Minuto PORTA a otra Fijas</t>
  </si>
  <si>
    <t>TARIFAS DE TIEMPO AIRE PREPAGO</t>
  </si>
  <si>
    <t>Valor Recarga/Tarjeta Prepago</t>
  </si>
  <si>
    <t>SMS Gratuitos</t>
  </si>
  <si>
    <t>MMS Gratuitos</t>
  </si>
  <si>
    <t>Juego Gratuito</t>
  </si>
  <si>
    <t>Aplica únicamente para prepago y planes personales.</t>
  </si>
  <si>
    <t>El tiempo adicional es aplicable para llamadas a cualquier destino</t>
  </si>
  <si>
    <t>SMS y MMS son aplicables únicamente para envío dentro de la red de PORTA, y tendrán una vigencia de  30 días desde la fecha de activación</t>
  </si>
  <si>
    <t>Los servicios MMS gratuitos y juegos estarán disponibles únicamente con equipos que soporten estas aplicaciones</t>
  </si>
  <si>
    <t>Internet + WAP 4</t>
  </si>
  <si>
    <t>4 Mb</t>
  </si>
  <si>
    <t>Internet + WAP 8</t>
  </si>
  <si>
    <t>8 MB</t>
  </si>
  <si>
    <t>Evento Kb</t>
  </si>
  <si>
    <t>1 Kb</t>
  </si>
  <si>
    <t>c/minuto</t>
  </si>
  <si>
    <t>Tarifa más impuestos de Ley</t>
  </si>
  <si>
    <t>Prepago</t>
  </si>
  <si>
    <t>PLANES BLACKBERRY PREPAGO</t>
  </si>
  <si>
    <t>30 días</t>
  </si>
  <si>
    <t>acceso a correo electrónico, navegación en Internet</t>
  </si>
  <si>
    <t xml:space="preserve">PLANES MIXTOS </t>
  </si>
  <si>
    <t>Mi Hogar</t>
  </si>
  <si>
    <t>Inlcuye:</t>
  </si>
  <si>
    <t>Servicio Móvil Avanzado</t>
  </si>
  <si>
    <t>Plan Banda Ancha Móvil BAM 69 Mi Hogar - navegación móvil 3G ilimitada*.</t>
  </si>
  <si>
    <t>Costo por Minuto</t>
  </si>
  <si>
    <t>Porta</t>
  </si>
  <si>
    <t>Movistar</t>
  </si>
  <si>
    <t xml:space="preserve">Fijos </t>
  </si>
  <si>
    <t>España / Italia</t>
  </si>
  <si>
    <t>USA y Canadá</t>
  </si>
  <si>
    <t>Marítima</t>
  </si>
  <si>
    <t>México Celular</t>
  </si>
  <si>
    <t xml:space="preserve">    Se crea una tarifa única para llamadas realizadas desde Alegro hacia la CNT de $ 0,12 ( sin incluir impuestos) por minuto</t>
  </si>
  <si>
    <t>Videollamada Prepago y Planes Controlados</t>
  </si>
  <si>
    <t>Prepago - Planes Controlados</t>
  </si>
  <si>
    <t>Videollamada 10 amigos PORTA</t>
  </si>
  <si>
    <t>Videollamada precio por evento</t>
  </si>
  <si>
    <t>Pospago - Abierto Personal / Corporativo</t>
  </si>
  <si>
    <t>(4) El clciente solo puede elegir un servicio de datos a la vez Blackberry o Nokia</t>
  </si>
  <si>
    <t>(1) El cliente que tenga Plan Total o Plan Total Smart podrá registrar sus números favoritos Movistar llamado sin costo al Asteristo 444 (*444) el número de Preferidos no tiene límites siempre y cuando sean de Movistar .</t>
  </si>
  <si>
    <t>(2) No incluye impuestos pero si el cargo de Interconexión</t>
  </si>
  <si>
    <t>(3) El valor del Megabyte (mb) adicional para datos es de US 2,00</t>
  </si>
  <si>
    <t xml:space="preserve">Videollamada precio por minuto adicional </t>
  </si>
  <si>
    <t>Pospago Personal Abierto</t>
  </si>
  <si>
    <t>Pospago Corporativo y Bulk</t>
  </si>
  <si>
    <t>evento</t>
  </si>
  <si>
    <t>Visual Voice Mail</t>
  </si>
  <si>
    <t>Consulta de Saldos IVR</t>
  </si>
  <si>
    <t>Consulta de Saldos SMS</t>
  </si>
  <si>
    <t>Consulta de saldos USSD</t>
  </si>
  <si>
    <t>Recarga de Saldos IVR</t>
  </si>
  <si>
    <t>Recarga de Saldos SMS</t>
  </si>
  <si>
    <t>Recarga de Saldos USSD</t>
  </si>
  <si>
    <t>Consulta de Saldos USSD</t>
  </si>
  <si>
    <t>Compra de tiempo Aire concargo a Cta Banco</t>
  </si>
  <si>
    <t>Cuota Mensual VOZ</t>
  </si>
  <si>
    <t>Cuota Mensual de Servicio</t>
  </si>
  <si>
    <t>Servicio Datos que incluye</t>
  </si>
  <si>
    <t>Plazo del plan</t>
  </si>
  <si>
    <t>Chat y Correo BB ilimitado</t>
  </si>
  <si>
    <t>18 meses</t>
  </si>
  <si>
    <t>Ideal 25 email móvil 1GB</t>
  </si>
  <si>
    <t>1 GB de navegación</t>
  </si>
  <si>
    <t xml:space="preserve">TARIFAS PLANES MI HOGAR/MI OFICINA  </t>
  </si>
  <si>
    <t>Oferta BAM Pospago</t>
  </si>
  <si>
    <t>Tarifa Básica</t>
  </si>
  <si>
    <t>Costo Mb Adicional</t>
  </si>
  <si>
    <t>Mb incluido</t>
  </si>
  <si>
    <t>Plazo</t>
  </si>
  <si>
    <t>Mi Hogar voz y Datos</t>
  </si>
  <si>
    <t>6000 MB</t>
  </si>
  <si>
    <t>Mi Oficina  voz y Datos</t>
  </si>
  <si>
    <t>10000 MB</t>
  </si>
  <si>
    <t>Vigencia: desde el 19 de enero de 2010</t>
  </si>
  <si>
    <t>VOZ</t>
  </si>
  <si>
    <t>DATOS</t>
  </si>
  <si>
    <t>Tarifa Básica Mensual Voz (1)</t>
  </si>
  <si>
    <t>Tarifa Números Favoritos Movistar (2)</t>
  </si>
  <si>
    <t>MB Incluidos (3) (4)</t>
  </si>
  <si>
    <t>Tarifa Básica Mensual SMS (1)</t>
  </si>
  <si>
    <t xml:space="preserve">Mensajes movistar incluidos </t>
  </si>
  <si>
    <t>Mensaje Adicional on net / off net</t>
  </si>
  <si>
    <t>PLAN IDEAL 18 NOKIA MESSAGING 50MB</t>
  </si>
  <si>
    <t>Voz - Datos</t>
  </si>
  <si>
    <t>50 MB de navegación y correo electrónico desde el equipo</t>
  </si>
  <si>
    <t>Hasta 36</t>
  </si>
  <si>
    <t>Hasta 53</t>
  </si>
  <si>
    <t>PLAN IDEAL 18 EMAIL MOVIL 50MB</t>
  </si>
  <si>
    <t>Vigencia: A partir del 15 de noviembre de 2010</t>
  </si>
  <si>
    <t>Mb incluído</t>
  </si>
  <si>
    <t>Vigencia: desde el 20 de noviembre de 2010</t>
  </si>
  <si>
    <t>Plan 39 (Plan BAM Netbook  3000Mb)</t>
  </si>
  <si>
    <t>Colombia</t>
  </si>
  <si>
    <t>España</t>
  </si>
  <si>
    <t>SERVICIO BLACK BERRY (*)</t>
  </si>
  <si>
    <t>El servicio Black Berry permite al usuario:</t>
  </si>
  <si>
    <t>Envío y recepción de mensajes de correo electrónico</t>
  </si>
  <si>
    <t>Este servicio aplica para:</t>
  </si>
  <si>
    <t>a. Clientes Prepago CDMA y GSM nuevos y actuales con línea activa aplicable de $ 0,08 y $ 0,018 por minuto (sin incluir impuesto) y que cumplan con los requisitos establecidos para este servicio</t>
  </si>
  <si>
    <t xml:space="preserve">b. Clientes Prepago Socio Fundador con línea activa, con tarifa de $ 0,05 on net y $ 0,18 Off net por minuto (sin incluir impuestos) y que cumplan con los requisitos establecidos para este servicio. </t>
  </si>
  <si>
    <t>3. Condiciones y Restricciones:</t>
  </si>
  <si>
    <t>La  activación del servicio no tiene costo para el cliente y estará disponible automaticamente para los clientes que cumplan con los siguientes requisitos:</t>
  </si>
  <si>
    <t>* Que el cliente se encuentre con un saldo no menor a $ 0,05</t>
  </si>
  <si>
    <t>* Que en los últimos 3 meses, el cliente haya alcanzado una sumatoria mínima de $6 en recargas físicas o electrónicas, sin considerar los valores obtenidos por bonos o Pasasaldo</t>
  </si>
  <si>
    <t>* Que el cliente no tenga un sobregiro pendiente de cancelar</t>
  </si>
  <si>
    <t>Precio Minuto Porta a Porta</t>
  </si>
  <si>
    <t>Minutos Porta a otras operadoras móviles</t>
  </si>
  <si>
    <t>Minutos Porta a otras operadoras fijas</t>
  </si>
  <si>
    <t>Ideas 35 (12 meses)</t>
  </si>
  <si>
    <t>3 MB</t>
  </si>
  <si>
    <t>5 MMS</t>
  </si>
  <si>
    <t>2 canciones + 1 imagen</t>
  </si>
  <si>
    <t>Hasta 151</t>
  </si>
  <si>
    <t>Hasta 76</t>
  </si>
  <si>
    <t xml:space="preserve">   Puede ser activado únicamente a nivel de cuenta y debe ser el mismo paquete para todas la línea bajo un mismo contrato.</t>
  </si>
  <si>
    <t xml:space="preserve">      Costo de $ 4,99 (sin incluir impuesto) por cada línea de contrato de forma adicional al Cargo Básico (CBM) contratado por el cliente</t>
  </si>
  <si>
    <t xml:space="preserve">        Asignación mensual de 200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</si>
  <si>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200 minutos: Estimado cliente usted ha llegado al limite de sus minutos On Company, a partir de este momento hablará a la tarifa On Net de su Plan.</t>
  </si>
  <si>
    <t>Plan 19 (Plan BAM Netbook 1000 MB)</t>
  </si>
  <si>
    <t>Plan 29 (Plan BAM Netbook 2000 MB)</t>
  </si>
  <si>
    <t>Plan 49 (Plan BAM Netbook 5000 MB)</t>
  </si>
  <si>
    <t xml:space="preserve">Servicio de Mensajería Corporativa </t>
  </si>
  <si>
    <t>Tarifa por servicio:  $39</t>
  </si>
  <si>
    <t>($ 0,06 por cada mensaje escrito)</t>
  </si>
  <si>
    <t>Incluye 650 mensajes escritos</t>
  </si>
  <si>
    <t>Para el envío de más de 650 mensajes, el rango de tarifas es el siguiente</t>
  </si>
  <si>
    <t>Rango Inicial de SMS</t>
  </si>
  <si>
    <t>Rando Final de SMS</t>
  </si>
  <si>
    <t>Precio por SMS</t>
  </si>
  <si>
    <t>en adelante</t>
  </si>
  <si>
    <t>Tarifas que no incluyen impuestos aplicables de ley</t>
  </si>
  <si>
    <t>Estos valores aplican para planes corporativos  (no personales)</t>
  </si>
  <si>
    <t>SERVICIOS  ROAMING INTERNACIONAL DATOS</t>
  </si>
  <si>
    <t xml:space="preserve">Pospago (planes abiertos) con equipos inteligentes (Iphone, Nokia, Samsumg, entre otros) </t>
  </si>
  <si>
    <t>MB. Incluido</t>
  </si>
  <si>
    <t>Costo del Paquete</t>
  </si>
  <si>
    <t>Costo MB. Incluido</t>
  </si>
  <si>
    <t>Costo MB. Adicional</t>
  </si>
  <si>
    <t>Roaming 20MG</t>
  </si>
  <si>
    <t>20MB.</t>
  </si>
  <si>
    <t>Roaming 100MG</t>
  </si>
  <si>
    <t>100 MB.</t>
  </si>
  <si>
    <t>Roaming 200MB</t>
  </si>
  <si>
    <t>200 MB.</t>
  </si>
  <si>
    <t>* No aplica para equipos Blackberry</t>
  </si>
  <si>
    <t>Planes Personales 30 Email Móvil Plus</t>
  </si>
  <si>
    <t>Abierto/ Controlado</t>
  </si>
  <si>
    <t>Tarifa Final Plan</t>
  </si>
  <si>
    <t>Precio  Final de Minuto de Porta a Porta</t>
  </si>
  <si>
    <t>Precio Final  Minuto a otras Operadoras Móviles</t>
  </si>
  <si>
    <t>Precio Minuto a Fijas</t>
  </si>
  <si>
    <t>Precio Final Minuto a Fijas</t>
  </si>
  <si>
    <t>Minutos de Porta a Porta</t>
  </si>
  <si>
    <t>Plan Ideal 25 Email móvil 1GB SMS Ilimitado</t>
  </si>
  <si>
    <t>Voz- Datos-SMS</t>
  </si>
  <si>
    <t>1GB de navegación, correo electrónico y SMS ilimitados a los 10 número favoritos Porta</t>
  </si>
  <si>
    <t>Hasta 54</t>
  </si>
  <si>
    <t>Plan Ideal 30 Balckberry</t>
  </si>
  <si>
    <t>---</t>
  </si>
  <si>
    <t>Navegación y correo electrónico Ilimitado</t>
  </si>
  <si>
    <t>Plan Ideal 30 Nokia Messaging</t>
  </si>
  <si>
    <t>Plan Ideal 25 Email Móvil 1GB SMS Ilimitados</t>
  </si>
  <si>
    <t>Vigencia: A partir del 1 de octubre de 2010</t>
  </si>
  <si>
    <t>Plan Joven $ 19,99 (2)</t>
  </si>
  <si>
    <t>Tarifa Número Favoritos Movistar (2)</t>
  </si>
  <si>
    <t>MB incluidos (3) (4)</t>
  </si>
  <si>
    <t>Correo Movistar Blacberry</t>
  </si>
  <si>
    <t>Mensajes libres Números Favoritos</t>
  </si>
  <si>
    <t>Mensajes Movistar incluidos</t>
  </si>
  <si>
    <t>Mensaje Adicional on net /  off net</t>
  </si>
  <si>
    <t>Plan Total Joven 20</t>
  </si>
  <si>
    <t>Plan Smart Todo Destino 40</t>
  </si>
  <si>
    <t>Plan Smart Todo Destino 60</t>
  </si>
  <si>
    <t>Plan Smart Todo Destino 70</t>
  </si>
  <si>
    <t>Plan Smart Todo Destino 100</t>
  </si>
  <si>
    <t>(1) La Tarifa básica del plan proporciona un valor preestablecido para consumo de voz, datos y sms respectivamente.</t>
  </si>
  <si>
    <t>(2) El cliente que tenga Plan Smart Todo Destino podrá registrar sus números favoritos Movistar llamando sin costo al Asterisco 444 (*444).</t>
  </si>
  <si>
    <t>(3) El valor del Megabyte (MB) adicional para datos es de US $ 2,00</t>
  </si>
  <si>
    <t>Tarifas Larga Distancia Internacional - Prepago</t>
  </si>
  <si>
    <t>Kb adicional</t>
  </si>
  <si>
    <t>Internet + WAP Ilimitado</t>
  </si>
  <si>
    <t>* BES= 1 cuenta de correo corporativa; BIS= hasta 10 cuentas de correo personal; Navegación Ilimitada y Messenger</t>
  </si>
  <si>
    <t>Suscripción</t>
  </si>
  <si>
    <t>Precios por Minuto                incluye interconexión                   No incluye IVA</t>
  </si>
  <si>
    <t>Tarifa Movistar</t>
  </si>
  <si>
    <t>Tarifa Multicolor</t>
  </si>
  <si>
    <t>PREPAGO</t>
  </si>
  <si>
    <t>ONNET</t>
  </si>
  <si>
    <t>OFFNET - Fijo</t>
  </si>
  <si>
    <t>OFFNET - Otro Móvil</t>
  </si>
  <si>
    <t>SMS</t>
  </si>
  <si>
    <t>Los nuevos planes MULTIPLAN son un nuevo concepto a través del cual el cliente Pospago contará con minutos gratis todos los meses durante la vigencia del contrato, para llamar a cualquier operadora a nivel nacional.</t>
  </si>
  <si>
    <t>Vigencia:</t>
  </si>
  <si>
    <t>PLAN TOTAL</t>
  </si>
  <si>
    <t>Plan tarifario</t>
  </si>
  <si>
    <t>Desglose estructura tarifaria para verificar topes tarifarios</t>
  </si>
  <si>
    <t>Nombre</t>
  </si>
  <si>
    <t>Valor a Facturar al cliente</t>
  </si>
  <si>
    <t>Tarifa Básica Mensual Voz (*)</t>
  </si>
  <si>
    <t>Tiempo Libre Movistar</t>
  </si>
  <si>
    <t>Minuto Adicional Movistar (*)</t>
  </si>
  <si>
    <t>Tarifa Final a Otro Operador fijo móvil (Dentro del plan o adicional)</t>
  </si>
  <si>
    <t>Tarifa Números Preferidos Movistar (1) (*)</t>
  </si>
  <si>
    <t>Tarifa Básica Mensual Datos (*)</t>
  </si>
  <si>
    <t>Megabytes Incluidos en TatiFa Básica de Datos (3)</t>
  </si>
  <si>
    <t>Tarifa Básica Mensual SMS (incluye 20 SMS) (4) (*)</t>
  </si>
  <si>
    <t>Plan Total 0</t>
  </si>
  <si>
    <t>Plan Total 6</t>
  </si>
  <si>
    <t>Plan Total 8</t>
  </si>
  <si>
    <t xml:space="preserve">Máxima Pospago Off Net </t>
  </si>
  <si>
    <t xml:space="preserve">Mínima Pospago On Net </t>
  </si>
  <si>
    <t>10 Amigos Porta</t>
  </si>
  <si>
    <t>Operadoras fijas</t>
  </si>
  <si>
    <t>Porta a Porta</t>
  </si>
  <si>
    <t>Otras Operadoras Móviles</t>
  </si>
  <si>
    <t>* Incluye cargos de interconexión</t>
  </si>
  <si>
    <t>Más impuestos establecidos por Ley</t>
  </si>
  <si>
    <t>Más impuestos estabecidos por Ley</t>
  </si>
  <si>
    <t>Modalidad Suscripción</t>
  </si>
  <si>
    <t>Tiempo</t>
  </si>
  <si>
    <t>100 MB</t>
  </si>
  <si>
    <t>7 días</t>
  </si>
  <si>
    <t>15 días</t>
  </si>
  <si>
    <t>1. Descripción</t>
  </si>
  <si>
    <t>2. Condiciones y Restricciones</t>
  </si>
  <si>
    <t>TARIFAS MÁXIMAS</t>
  </si>
  <si>
    <t>TARIFAS MÍNIMAS</t>
  </si>
  <si>
    <t>Prepago - otro móvil</t>
  </si>
  <si>
    <t>Prepago - fijo</t>
  </si>
  <si>
    <t>1.1 Planes Individuales</t>
  </si>
  <si>
    <t>Costos Minuto (*)</t>
  </si>
  <si>
    <t>Plan</t>
  </si>
  <si>
    <t>CBM (*)</t>
  </si>
  <si>
    <t>Off Net</t>
  </si>
  <si>
    <t>Plan Individual Abierto / Controlado 20</t>
  </si>
  <si>
    <t>Plan Individual Abierto / Controlado 25</t>
  </si>
  <si>
    <t>Plan Individual Abierto / Controlado 30</t>
  </si>
  <si>
    <t>Plan Individual Abierto / Controlado 40</t>
  </si>
  <si>
    <t>Italia (+39)</t>
  </si>
  <si>
    <t>Resto del Mundo (Asia, Oceanía, Africa)</t>
  </si>
  <si>
    <t>Personal 3</t>
  </si>
  <si>
    <t>Corportivo 2</t>
  </si>
  <si>
    <t xml:space="preserve">PLANES BANDA ANCHA MÓVIL </t>
  </si>
  <si>
    <t>BAM FYBECA</t>
  </si>
  <si>
    <t>Plan BAM Netbook  $ 19 FYBECA</t>
  </si>
  <si>
    <t>Plan BAM Netbook $ 29 FYBECA</t>
  </si>
  <si>
    <t>Estos planes BAM $ 19 y $29 incluyen 1 tarifa básica gratis, la cual aplicará para el segundo mes a partir de la actividad del plan</t>
  </si>
  <si>
    <t>BAM NETBOOK  FYBECA</t>
  </si>
  <si>
    <t>Plan BAM Netbook $ 49 FYBECA</t>
  </si>
  <si>
    <t>Vigencia: desde el 03 de septiembre de 2010</t>
  </si>
  <si>
    <t>Planes Postpago</t>
  </si>
  <si>
    <t>Ofertas Planes BAM iPAD</t>
  </si>
  <si>
    <t>Tarifa básica</t>
  </si>
  <si>
    <t>Costo MB adicional</t>
  </si>
  <si>
    <t>Plan BAM Ipad 500Mb.</t>
  </si>
  <si>
    <t>$ 15 +IVA</t>
  </si>
  <si>
    <t>500 MB</t>
  </si>
  <si>
    <t>Plan BAM Ipad 5000Mb.</t>
  </si>
  <si>
    <t>$ 49+IVA</t>
  </si>
  <si>
    <t xml:space="preserve">Adicionalmente en prepago, se entregará de manera gratuita, el chip únicamente a clientes que hayan adquirido un iPad en tiendas autorizadas Apple.
</t>
  </si>
  <si>
    <t xml:space="preserve">Mini Chip PORTA, incluye 3000 Mb. Para navegar gratis. </t>
  </si>
  <si>
    <t>PROMEDIO TRES OPERADORAS</t>
  </si>
  <si>
    <t>Pospago máxima</t>
  </si>
  <si>
    <t>Pospago mínima</t>
  </si>
  <si>
    <t>Prepago máxima</t>
  </si>
  <si>
    <t>Prepago mínima</t>
  </si>
  <si>
    <t>Techos tarifarios Promedio</t>
  </si>
  <si>
    <t>OTECEL</t>
  </si>
  <si>
    <t>CONECEL</t>
  </si>
  <si>
    <t>PROMEDIO</t>
  </si>
  <si>
    <t>EVOLUCION TARIFARIA - PREPAGO OFF NET MAXIMAS</t>
  </si>
  <si>
    <t>EVOLUCION TARIFARIA - POSPAGO OFF NET MAXIMAS</t>
  </si>
  <si>
    <t>EVOLUCION TARIFARIA - POSPAGO OFF NET MÍNIMA</t>
  </si>
  <si>
    <t>EVOLUCION TARIFARIA - PREPAGO OFF NET MÍNIMA</t>
  </si>
  <si>
    <t>OFF-NET</t>
  </si>
  <si>
    <t>PAQUETES DE INTERNET  y WAP A TRAVÉS DEL MÓVIL</t>
  </si>
  <si>
    <t>Tarifa Básica del Paquete</t>
  </si>
  <si>
    <t>Internet Prepago $ 5,99</t>
  </si>
  <si>
    <t>Internet Prepago $ 9,99</t>
  </si>
  <si>
    <t>Internet Prepago $ 14,99</t>
  </si>
  <si>
    <t>Internet Prepago $ 19,99</t>
  </si>
  <si>
    <t>(2) La tarifa básica del paquete proporciona un valor preestablecido para consumo de navegaciòn a través del móvil Interes+WAP)</t>
  </si>
  <si>
    <t>(5)Fecha de entraga en vigencia: 28 de octubre de 2010</t>
  </si>
  <si>
    <t>3. Tarifa Pospago de Conecel S.A. de $ 0,02 se refiere al Plan Empresas TAS</t>
  </si>
  <si>
    <t>Hasta  4.286</t>
  </si>
  <si>
    <t>Ideal Empresa 4 (2)</t>
  </si>
  <si>
    <t>Hasta 29.850</t>
  </si>
  <si>
    <t>Hasta 8.734</t>
  </si>
  <si>
    <t>Hasta 14.706</t>
  </si>
  <si>
    <t>Ideal Empresa 4 (3)</t>
  </si>
  <si>
    <t>Hasta 78.125</t>
  </si>
  <si>
    <t>Hasta 22.321</t>
  </si>
  <si>
    <t>Hasta 38.167</t>
  </si>
  <si>
    <t>Ideal Empresa 4 (4)</t>
  </si>
  <si>
    <t>Hasta 166.666</t>
  </si>
  <si>
    <t>Hasta 45.872</t>
  </si>
  <si>
    <t>Hasta 80.000</t>
  </si>
  <si>
    <t>TARIFAS POR MINUTO DE VOZ SEGMENTO POSPAGO -  PLANES PYMES</t>
  </si>
  <si>
    <t>Planes</t>
  </si>
  <si>
    <t>Tipo de Plan</t>
  </si>
  <si>
    <t>Precio IN POOL</t>
  </si>
  <si>
    <t>Minuto a otras Operadoras Móviles</t>
  </si>
  <si>
    <t>Hasta 6705</t>
  </si>
  <si>
    <t>Hasta 2365</t>
  </si>
  <si>
    <t>Hasta 3851</t>
  </si>
  <si>
    <t>Control Empresarial 620</t>
  </si>
  <si>
    <t>Hasta 7294</t>
  </si>
  <si>
    <t>Hasta 2572</t>
  </si>
  <si>
    <t>Hasta 4189</t>
  </si>
  <si>
    <t>Control Empresarial 662</t>
  </si>
  <si>
    <t>Hasta 7788</t>
  </si>
  <si>
    <t>Hasta 2746</t>
  </si>
  <si>
    <t>Hasta 4472</t>
  </si>
  <si>
    <t>Control Empresarial 700</t>
  </si>
  <si>
    <t>Hasta 8235</t>
  </si>
  <si>
    <t>Hasta 2904</t>
  </si>
  <si>
    <t>Hasta 4729</t>
  </si>
  <si>
    <t>Control Empresarial 736</t>
  </si>
  <si>
    <t>Hasta 8658</t>
  </si>
  <si>
    <t>Hasta 3053</t>
  </si>
  <si>
    <t>Hasta 4972</t>
  </si>
  <si>
    <t>Control Empresarial 880</t>
  </si>
  <si>
    <t>Hasta 10602</t>
  </si>
  <si>
    <t>Hasta 3697</t>
  </si>
  <si>
    <t>Hasta 6068</t>
  </si>
  <si>
    <t>Control Empresarial 982</t>
  </si>
  <si>
    <t>Hasta 11831</t>
  </si>
  <si>
    <t>Hasta 4126</t>
  </si>
  <si>
    <t>Hasta 6772</t>
  </si>
  <si>
    <t>Pymes 351 a 400</t>
  </si>
  <si>
    <t>Desde 3545</t>
  </si>
  <si>
    <t>Hasta 4040</t>
  </si>
  <si>
    <t>Hasta 1415</t>
  </si>
  <si>
    <t>Hasta 1612</t>
  </si>
  <si>
    <t>Hasta 2340</t>
  </si>
  <si>
    <t>Hasta 2666</t>
  </si>
  <si>
    <t>Pymes 401 a 450</t>
  </si>
  <si>
    <t>Desde 4050</t>
  </si>
  <si>
    <t>Hasta 4545</t>
  </si>
  <si>
    <t>Hasta 1616</t>
  </si>
  <si>
    <t>Hasta 1814</t>
  </si>
  <si>
    <t>Hasta 2673</t>
  </si>
  <si>
    <t>Hasta 3000</t>
  </si>
  <si>
    <t>Pymes 451 a 500</t>
  </si>
  <si>
    <t>Desde 4555</t>
  </si>
  <si>
    <t>Hasta 5050</t>
  </si>
  <si>
    <t>Hasta 1818</t>
  </si>
  <si>
    <t>Hasta 2016</t>
  </si>
  <si>
    <t>Hasta 3006</t>
  </si>
  <si>
    <t>Hasta 3333</t>
  </si>
  <si>
    <t>Pymes 501 a 550</t>
  </si>
  <si>
    <t>Desde 5060</t>
  </si>
  <si>
    <t>Hasta 5555</t>
  </si>
  <si>
    <t>Hasta 2217</t>
  </si>
  <si>
    <t>Hasta 3340</t>
  </si>
  <si>
    <t>Hasta 3666</t>
  </si>
  <si>
    <r>
      <t>Incluye los servicios de casillero de voz, llamada en espera, 20 SMS, 6 MB, tarifa in pool $ 0,05 para todas las líneas de la cuenta. Planes hasta $ 300 de</t>
    </r>
    <r>
      <rPr>
        <sz val="10"/>
        <color indexed="10"/>
        <rFont val="Arial"/>
        <family val="2"/>
      </rPr>
      <t xml:space="preserve"> </t>
    </r>
    <r>
      <rPr>
        <sz val="10"/>
        <rFont val="Arial"/>
        <family val="2"/>
      </rPr>
      <t>tarifa básica mensual *</t>
    </r>
  </si>
  <si>
    <t>aplican al rango LDI Corporativo 1 y los de $ 301 en adelante al rango Corportivo 2.</t>
  </si>
  <si>
    <t>* Tarifa básica es el valor mínimo mensual que paga el cliente en el plan</t>
  </si>
  <si>
    <t>TARIFAS POR MINUTO DE VOZ SEGMENTO POSPAGO -  PLANES POOL PCS PLUS</t>
  </si>
  <si>
    <t>Pool PCS</t>
  </si>
  <si>
    <t>Máximo de Líneas</t>
  </si>
  <si>
    <t>Pool 168 PCS PLUS</t>
  </si>
  <si>
    <t>Hasta 2,000</t>
  </si>
  <si>
    <t>Hasta 702</t>
  </si>
  <si>
    <t>TIP PREPAGO</t>
  </si>
  <si>
    <t>TIP PREPAGO PLUS II</t>
  </si>
  <si>
    <t>* Estados Unidos y Canadá</t>
  </si>
  <si>
    <t>* España e Italia</t>
  </si>
  <si>
    <t>Tarifas Telefonía Pública</t>
  </si>
  <si>
    <t>Bolivia (+591)</t>
  </si>
  <si>
    <t>Perú (+51)</t>
  </si>
  <si>
    <t>Colombia (+57)</t>
  </si>
  <si>
    <t>Venezuela (+58)</t>
  </si>
  <si>
    <t>USA (+1)</t>
  </si>
  <si>
    <t>Canadá (+1)</t>
  </si>
  <si>
    <t>Chile (+56)</t>
  </si>
  <si>
    <t>México (+52)</t>
  </si>
  <si>
    <t>España (+34)</t>
  </si>
  <si>
    <t xml:space="preserve">(1) El cliente que tenga Plan Total Multicolor podrá registrar sus números favoritos a todas las operadoras llamando sin costo al asterisco 444 (*444) </t>
  </si>
  <si>
    <t>(2) Precios y Tarifas antes de impuestos</t>
  </si>
  <si>
    <t>(*) El valor del SMS a Movistar y otras operadoras es $ 0.06</t>
  </si>
  <si>
    <t>(*) Estos planes aplican desde el 20 de abril de 2010</t>
  </si>
  <si>
    <t>3. Condiciones y restricciones:</t>
  </si>
  <si>
    <t>Hasta 176</t>
  </si>
  <si>
    <t>Tarifa Mensual del Plan</t>
  </si>
  <si>
    <t>Cuota Mensual Servicios</t>
  </si>
  <si>
    <t>Servicios Datos que Incluye</t>
  </si>
  <si>
    <t>Ideal 25 Nokia Messaging</t>
  </si>
  <si>
    <t>50 Mb de nacegación y correo y SMS ilimitados a 10 números favoritos Porta</t>
  </si>
  <si>
    <t>Tarifas Zona Especial y Marítima
Cabinas Telefonía Pública</t>
  </si>
  <si>
    <t>Zona Especial (Otros países) *</t>
  </si>
  <si>
    <t>Tarifas en dólares de los Estados Unidos de América</t>
  </si>
  <si>
    <t>Zona Especial: Afganistan, Ascensión, Comoras, Corea del Norte, Cuba, Djibouti, Diego García, Entrea, Etiopía, Groelandia, Isalas Cook, Islas Marianas del Norte, Islas Marshall, Islas Salomón, Kiribatí, Leichtenstin, Myanmar, Nauru, Nueva Caledonía, Palau, Papua Nueva Guinea, República del Samoa, Santo Tomé y Principe, Siria, Somalia, Santa Elena, Tokelau, Tubalu, Vanuatu , Wallis y Futura.</t>
  </si>
  <si>
    <t>Vigencia: desde el 10 de julio de 2010</t>
  </si>
  <si>
    <t xml:space="preserve">Tarifas de Pospago </t>
  </si>
  <si>
    <t>10 amigos PORTA</t>
  </si>
  <si>
    <t>Activación 10 amigos PORTA</t>
  </si>
  <si>
    <t xml:space="preserve">Cambio hasta 10 números </t>
  </si>
  <si>
    <t>El abonado podrá cambiar hasta 10 números PORTA cada 30 días</t>
  </si>
  <si>
    <t>Aplica de manera independiente, no acumulable con otras promociones vigentes</t>
  </si>
  <si>
    <t>Promoción  aplica a todos los clientes del segmento Pospago pertenecientes a los planes Personale abierto y controlados, Control Empresarial, Pool PCS Ideal Familia, Ideal Pymes, Ideal Pymes VPN, Ideal Empresa VPN y Grupal VPN</t>
  </si>
  <si>
    <t xml:space="preserve">Tarifas de Prepago </t>
  </si>
  <si>
    <t>10 Números Porta</t>
  </si>
  <si>
    <t>Activación ya sea de 1 o de los 10 números PORTA</t>
  </si>
  <si>
    <t>Cambio de uno o de los 10 números PORTA</t>
  </si>
  <si>
    <t xml:space="preserve">El abonado podrá cambiar hasta 10 números PORTA cada 30 días </t>
  </si>
  <si>
    <t>(4) El valor del SMS a otras operadoras es de $ 0,06 y no son parte de los paquetes. El valor del SMS adicional es de US 0,06</t>
  </si>
  <si>
    <t>No esta incluido el valor de los impuestos</t>
  </si>
  <si>
    <t>Plan Movistar 100 con Rollover</t>
  </si>
  <si>
    <t>Plan Tarifario</t>
  </si>
  <si>
    <t>Valor a facturar al cliente</t>
  </si>
  <si>
    <t>Tiempo libre Movistar</t>
  </si>
  <si>
    <t>Minuto Adicional Movistar</t>
  </si>
  <si>
    <t>Tarifa Final a Otro Operador Local (Dentro del plan o adicional)</t>
  </si>
  <si>
    <t>Plan Movistar 100 con Rollover permite acumular el saldo no utilizado. Esta acumulación tendrá una duración de 90 días calendario</t>
  </si>
  <si>
    <t>Los planes BAM solo inlcuyen servicio de acceso a internet y SMS NO PUEDEN GENERAR LLAMADAS</t>
  </si>
  <si>
    <t>Los planes Los planes de internet Móvil Prepago del Servicio Móvil Avanzado de 1, 7 y 15 días se podrán solicitar en demanda cuando los necesite, no se realizará un cobro recurrente.</t>
  </si>
  <si>
    <t>El plan Internet Móvil Prepago del Servicio  Móvil Avanzado de 30 días se solicitará una sola vez y se cobrará periódicamente cada 30 días.</t>
  </si>
  <si>
    <t>Servicio Adicional al Plan Pospago GSM Mi Negocio y Empresa</t>
  </si>
  <si>
    <t>Paquete On Company 200 y On Company 400 GSM</t>
  </si>
  <si>
    <t xml:space="preserve">     Servicio adicional del Plan Pospago GSM Mi Negocio y Empresa, que permite al usuario el consumo de 200 minutos (On Company 200) y 400 minutos (On Company 400) para realizar llamadas a otros usuarios que se encuentren dentro de la misma cuenta.</t>
  </si>
  <si>
    <t>2. Aplicación de la Promoción</t>
  </si>
  <si>
    <t xml:space="preserve">     Aplica a los clientes con Planes Pospago GSM Mi Negocio y Planes Pospago GSM Empresa, actuales y nuevos.</t>
  </si>
  <si>
    <t xml:space="preserve">    Paquete ON COMPANY 200</t>
  </si>
  <si>
    <t>Incluye los servicios de casillero de voz, llamada en espera</t>
  </si>
  <si>
    <t>TARIFAS POR MINUTO DE VOZ SEGMENTO POSPAGO -  PLANES IDEAL GRUPO</t>
  </si>
  <si>
    <t>Plan Ideal Grupo</t>
  </si>
  <si>
    <t>Ideal Grupo 59</t>
  </si>
  <si>
    <t>Mixto *</t>
  </si>
  <si>
    <t>Hasta 393</t>
  </si>
  <si>
    <t>Hasta 236</t>
  </si>
  <si>
    <t>Ideal Grupo 85</t>
  </si>
  <si>
    <t>Hasta 629</t>
  </si>
  <si>
    <t>Hasta 340</t>
  </si>
  <si>
    <t>Hasta 566</t>
  </si>
  <si>
    <t>ALEGRO  TE PRESTA</t>
  </si>
  <si>
    <t>El servicio consiste en sobregirar con $1, al cliente Prepago con línea activa, valor que será debitado de su próxima recarga.</t>
  </si>
  <si>
    <t xml:space="preserve">      Costo de $ 9,99 (sin incluir impuesto) por cada línea de contrato de forma adicional al Cargo Básico (CBM) contratado por el cliente</t>
  </si>
  <si>
    <t xml:space="preserve">        Asignación mensual de 400 minutos por línea para llamadas hacia líneas del mismo contrato. Costo por minuto $ 0,025 (sin incluir impuestos). Una vez consumidos la totalidad de los minutos asignados hablará a la tarifa On Net del Plan contratado.</t>
  </si>
  <si>
    <t xml:space="preserve">        Envío de notificación vía SMS para el usuario una vez que ha realizado el uso de los 400 minutos: Estimado cliente usted ha llegado al limite de sus minutos On Company, a partir de este momento hablará a la tarifa On Net de su Plan.</t>
  </si>
  <si>
    <t>No Aplica Rollover</t>
  </si>
  <si>
    <t>4. Vigencia</t>
  </si>
  <si>
    <t xml:space="preserve">    A partir del 16 de julio de 2009</t>
  </si>
  <si>
    <t>1. Tarifa  Prepago Diferenciada</t>
  </si>
  <si>
    <t>Off Net CNT</t>
  </si>
  <si>
    <t>1. Nueva Tarifa Diferenciada Prepago</t>
  </si>
  <si>
    <t xml:space="preserve">    1.1 Descripción:</t>
  </si>
  <si>
    <t>A partir del 8 de agosto de 2009, se aplicará la nueva tarifa en prepago aplicable para "Tarifa Diferenciada" de conformidad con el siguiente detalle:</t>
  </si>
  <si>
    <t>Tarifas por minuto incluido IVA a los diferentes destinos, aplicables  al plan 10 Mi hogar</t>
  </si>
  <si>
    <t>Plan 10 Mi Oficina</t>
  </si>
  <si>
    <t>Vigencia: desde el 10 de marzo de 2009</t>
  </si>
  <si>
    <t>Videollamada 15 minutos</t>
  </si>
  <si>
    <t>Pospago Personal  Abierto</t>
  </si>
  <si>
    <t>Videollamada 40 minutos</t>
  </si>
  <si>
    <t>Videollamada 60 minutos</t>
  </si>
  <si>
    <t>Videollamada 25 minutos</t>
  </si>
  <si>
    <t>Videollamada 45 minutos</t>
  </si>
  <si>
    <t>Videollamada 90 minutos</t>
  </si>
  <si>
    <t>PLANES INTERNET BAM</t>
  </si>
  <si>
    <t>IM CONTROL (Promo 2000MB) $19 (6)</t>
  </si>
  <si>
    <t>IM CONTROL (Promo 5000MB) $29 (7)</t>
  </si>
  <si>
    <t>IM CONTROL (Promo 6000MB) $39 (8)</t>
  </si>
  <si>
    <t>IM CONTROL (Promo 10000MB) $49 (9)</t>
  </si>
  <si>
    <t>(2) La Tarifa básica del plan proporciona un valor preestablecido para consumo de datos</t>
  </si>
  <si>
    <t>(3) Las líneas que dispongan de este paquete no podrán realizar llamada de voz</t>
  </si>
  <si>
    <t>(4) Se pueden realizar recargas electrónicas a este plan para continuar navegando una vez que se han consumido los MB incluidos, con el costo indicado del MB adicional</t>
  </si>
  <si>
    <t>(5)Fecha de entraga en vigencia: 18 de noviembre de 2010</t>
  </si>
  <si>
    <t>(6) Este plan regala 1000MB por los 12 primeros meses del contrato de 18 meses.Los 12 primeros meses tiene en total 2000MB</t>
  </si>
  <si>
    <t>(7) Este plan regala 3000MB por los 12 primeros meses del contrato de 18 meses.Los 12 primeros meses tiene en total 5000MB</t>
  </si>
  <si>
    <t>(8) Este plan regala 3000MB por los 12 primeros meses del contrato de 18 meses.Los 12 primeros meses tiene en total 6000MB</t>
  </si>
  <si>
    <t>(9) Este plan regala 5000MB por los 12 primeros meses del contrato de 18 meses.Los 12 primeros meses tiene en total 10000MB</t>
  </si>
  <si>
    <t>PLAN MIVILTALK JOVEN</t>
  </si>
  <si>
    <t>DATOS (3)</t>
  </si>
  <si>
    <t>1GB</t>
  </si>
  <si>
    <t>(2) El servicio molviltalk permite comunicación ilimitada entre moviltalks</t>
  </si>
  <si>
    <t>(3)El servicio de Datos incluye servicio Blackberry para cht y redes sociales</t>
  </si>
  <si>
    <t>(4)Fecha de entraga en vigencia: 18 de noviembre de 2010</t>
  </si>
  <si>
    <t>INTERNET MOVIL PREPAGO</t>
  </si>
  <si>
    <t>Internet Móvil Prepago 500MB</t>
  </si>
  <si>
    <t>(2) Por la compra de un Modem BAM Prepago con un costo de $99,00+IVA incluye 500MB por 12 meses, siempre que el usuario realice una recarga mensual de $3,00 o m</t>
  </si>
  <si>
    <t>(3) Las líneas que dispongan de este plan no podrán realizar llamadas de voz</t>
  </si>
  <si>
    <t>(4) Se puede realizar recargas electrónicas a este plan para continuar navegendo una vez que se han consumido los MB incluidos.</t>
  </si>
  <si>
    <t>Plan Moviltalk Joven TD (2)</t>
  </si>
  <si>
    <t>PAQUETES DE INTERNETY Y WAP A TRAVÉS DEL MÓVIL</t>
  </si>
  <si>
    <t>IM CONTROLADO 3000MB $39</t>
  </si>
  <si>
    <t>(2) La tarifa básica del Plan proporciona un valor preestablecido para consumo de datos</t>
  </si>
  <si>
    <t>(4) Se pueden realizar recargas electrónicas a este plan para continuar navegando una vez que se han consumido los MB incluídos, con el costo indicado del MB adicional</t>
  </si>
  <si>
    <t>Horas Incluidas</t>
  </si>
  <si>
    <t>Internet Móvil Prepago 2 Horas</t>
  </si>
  <si>
    <t>(2) Por la compra de un Modem BAM Prepago con un costo de $79 + IVA incluye 2 horas de navegación cada mes por 12 meses</t>
  </si>
  <si>
    <t>(4) Se pueden realizar recargas electrónicas a este plan para continuar navegando una vez que se han consumido las 2 horas,, con el costo indicado del MB adicional</t>
  </si>
  <si>
    <t>Hasta 2409</t>
  </si>
  <si>
    <t>Control Empresarial 395</t>
  </si>
  <si>
    <t>Hasta 4593</t>
  </si>
  <si>
    <t>Hasta 1632</t>
  </si>
  <si>
    <t>Hasta 2651</t>
  </si>
  <si>
    <t>Control Empresarial 439</t>
  </si>
  <si>
    <t>Hasta 5164</t>
  </si>
  <si>
    <t>Hasta 1821</t>
  </si>
  <si>
    <t>Hasta 2966</t>
  </si>
  <si>
    <t>Control Empresarial 515</t>
  </si>
  <si>
    <t>Además puede contratar a través de paquetes especiales servicios tipo valor agregado (1)</t>
  </si>
  <si>
    <t>Los nuevos planes se denominan MULTIPLAN  y se los comercializará en CDMA y GSM bajo las siguientes características.</t>
  </si>
  <si>
    <t>Tarifas Internacionales aplicables a los Multiplanes</t>
  </si>
  <si>
    <t>Precio del minuto</t>
  </si>
  <si>
    <t>Precio SMS</t>
  </si>
  <si>
    <t>América 1</t>
  </si>
  <si>
    <t>América 2</t>
  </si>
  <si>
    <t>América 3</t>
  </si>
  <si>
    <t>Europa 1</t>
  </si>
  <si>
    <t>Europa 2</t>
  </si>
  <si>
    <t>Resto</t>
  </si>
  <si>
    <t>Zona 1</t>
  </si>
  <si>
    <t>Zona 2</t>
  </si>
  <si>
    <t>Off Net Internacional</t>
  </si>
  <si>
    <t>Individuales y empresariales</t>
  </si>
  <si>
    <t>OFF NET Fijo</t>
  </si>
  <si>
    <t>OFF NET Celular</t>
  </si>
  <si>
    <t>OFF NET CNT</t>
  </si>
  <si>
    <t xml:space="preserve">On Net </t>
  </si>
  <si>
    <t>Off Net Fijo y Celular</t>
  </si>
  <si>
    <t>Multiplan 9,99</t>
  </si>
  <si>
    <t>Controlado / Abierto</t>
  </si>
  <si>
    <t>Multiplan 14,99</t>
  </si>
  <si>
    <t>Multiplan 24,99</t>
  </si>
  <si>
    <t>Los clientes pueden acceder al Plan Mondo, en cuyo caso se aplicarán las tarifas vigentes de este Plan para planes pospago.</t>
  </si>
  <si>
    <t>Características de los nuevos planes.</t>
  </si>
  <si>
    <t>Pago por Consumo Multicolor 100</t>
  </si>
  <si>
    <t>Pago por Consumo Multicolor 25</t>
  </si>
  <si>
    <t>Pago por Consumo Multicolor 35</t>
  </si>
  <si>
    <t>Pago por Consumo Multicolor 40</t>
  </si>
  <si>
    <t>Pago por Consumo Multicolor 50</t>
  </si>
  <si>
    <t>Pago por Consumo Multicolor 70</t>
  </si>
  <si>
    <t>Pago por Consumo Multicolor Abierto</t>
  </si>
  <si>
    <t>Plan Controlado Movistar 20</t>
  </si>
  <si>
    <t>Plan Controlado Movistar 25</t>
  </si>
  <si>
    <t>Plan Controlado Movistar 30</t>
  </si>
  <si>
    <t>Plan Controlado Movistar 50</t>
  </si>
  <si>
    <t>Plan Controlado Multicolor 20</t>
  </si>
  <si>
    <t>Plan Controlado Multicolor 25</t>
  </si>
  <si>
    <t>Plan Controlado Multicolor 30</t>
  </si>
  <si>
    <t>Plan Controlado Multicolor 50</t>
  </si>
  <si>
    <t>Plan Movistar 20</t>
  </si>
  <si>
    <t>Plan Movistar 25</t>
  </si>
  <si>
    <t>Plan Movistar 30</t>
  </si>
  <si>
    <t>Plan Movistar 50</t>
  </si>
  <si>
    <t>Plan Multicolor 20</t>
  </si>
  <si>
    <t>Plan Multicolor 25</t>
  </si>
  <si>
    <t>Plan Multicolor 30</t>
  </si>
  <si>
    <t>Plan Multicolor 50</t>
  </si>
  <si>
    <t>Plan Promoción Mi Grupo</t>
  </si>
  <si>
    <t>Plan Total 10 (5)</t>
  </si>
  <si>
    <t>Plan Total 100 (5)</t>
  </si>
  <si>
    <t>Plan Total 12 (5)</t>
  </si>
  <si>
    <t>Plan Total 15 (5)</t>
  </si>
  <si>
    <t>Plan Total 20 (5)</t>
  </si>
  <si>
    <t>Plan Total 200 (5)</t>
  </si>
  <si>
    <t>Plan Total 25 (5)</t>
  </si>
  <si>
    <t>Plan Total 30 (5)</t>
  </si>
  <si>
    <t>Plan Total 300 (5)</t>
  </si>
  <si>
    <t>Plan Total 40 (5)</t>
  </si>
  <si>
    <t>Plan Total 50 (5)</t>
  </si>
  <si>
    <t>Plan Total 70 ( 5)</t>
  </si>
  <si>
    <t>Pool 1000 Extendido</t>
  </si>
  <si>
    <t>Pool 10000 Extendido</t>
  </si>
  <si>
    <t>Pool 3000 Extendido</t>
  </si>
  <si>
    <t>Pool 5000 Extendido</t>
  </si>
  <si>
    <t>Pool Corp. Compartido 3000</t>
  </si>
  <si>
    <t>Pool Corp. Compartido 5000</t>
  </si>
  <si>
    <t>Pool Empresarial LDI</t>
  </si>
  <si>
    <t>Pool Optimo 1440</t>
  </si>
  <si>
    <t>Pool Optimo 167</t>
  </si>
  <si>
    <t>1. 2. Planes Controlados</t>
  </si>
  <si>
    <t>Planes controlados de acuerdo al siguiente esquema:</t>
  </si>
  <si>
    <t>Costo Minuto (*)</t>
  </si>
  <si>
    <t>Pago lo que hablo TU 3.5 G 15</t>
  </si>
  <si>
    <t>Pago lo que hablo TU 3.5 G 20</t>
  </si>
  <si>
    <t>Pago lo que hablo TU 3.5 G 25</t>
  </si>
  <si>
    <t>Pago lo que hablo TU 3.5 G 30</t>
  </si>
  <si>
    <t>Pago lo que hablo TU 3.5 G 40</t>
  </si>
  <si>
    <t>Pago lo que hablo TU 3.5 G 50</t>
  </si>
  <si>
    <t>Pago lo que hablo TU 3.5 G 70</t>
  </si>
  <si>
    <t>Pago lo que hablo TU 3.5 G 100</t>
  </si>
  <si>
    <t>(TU) tarifa Única</t>
  </si>
  <si>
    <t>Pago lo que hablo TD 3.5 G 15</t>
  </si>
  <si>
    <t>Pago lo que hablo TD 3.5 G 20</t>
  </si>
  <si>
    <t>Pago lo que hablo TD 3.5 G 25</t>
  </si>
  <si>
    <t>Pago lo que hablo TD 3.5 G 30</t>
  </si>
  <si>
    <t>Pago lo que hablo TD 3.5 G 40</t>
  </si>
  <si>
    <t>Pago lo que hablo TD 3.5 G 50</t>
  </si>
  <si>
    <t>Pago lo que hablo TD 3.5 G 70</t>
  </si>
  <si>
    <t>Pago lo que hablo TD 3.5 G 100</t>
  </si>
  <si>
    <t>Condiciones y Restricciones:</t>
  </si>
  <si>
    <t>Pensión Básica (consumo Mínimo): El cleitne cancelará mensualmente el valor que consuma con una Pensión Básica (Pago Mínimo)  de $ 10 (más impuestos). Es decir, si un cliente consumo durante un período de facturación de $5 cancelará $10 (más impuestos).</t>
  </si>
  <si>
    <t>Los Planes Pago lo que Hablo Controlados tienen un control desde $15 hasta $ 100 (más impuestos) Es decir, si un cliente contrata un Plan pago lo que Hablo $15 podrá hablar hasta llegar a un consumo dentro de un perìodo de facturación de $15 (más impuestos)</t>
  </si>
  <si>
    <t>1.3 Tarifas de Internet y tarifas con Mondo</t>
  </si>
  <si>
    <t>Se mantienen las aplicables para pospago</t>
  </si>
  <si>
    <t>Condiciones y Restricciones
Multiplan Prepago  3.5  G</t>
  </si>
  <si>
    <t>El Plan está configurado bajo la modalidad Prepago el cual le otorga al cliente un beneficio que consiste en que cada vez que recargue $6 o más recibe 20 minutos adicionales de tiempo aire para hablar a cualquir operaora o destino nacional.</t>
  </si>
  <si>
    <t>Aplican para clientes actuales y nuevos Prepago 3.5 G</t>
  </si>
  <si>
    <t>Los 20 minutos adicionales se entregan por cada USD $6 o más que recargue el cliente, sin límite, en recargas físicas o electrónicas. El Bono de 20 minutos es de manera automática, una vez  realizado el ingreso de la recarga.</t>
  </si>
  <si>
    <t>Los 20 minutos adocionales de tiempo aire serán acreditados a la bolsa promocional, servirán para comunicarse a cualquier destino nacional fijo o móvil</t>
  </si>
  <si>
    <t>Una vez consumido el bono, el cliente habla a la tarifa del Plan Tarifa Diferenciada prepago de $ 0,08 (más impuestos para llamadas de Alegro a Alegro $ 0,12 (más impuestos) para llamadas de Alegro a números CNT  a $ 0,22 (más impuestos) para llamadas de Alegro a otro número móvil  o fijo a nivel nacional .</t>
  </si>
  <si>
    <t>La operadora enviará un SMS de confirmación al cliente indicando acerca de la acreditacón de los 20 minutos aire que indica: "Felicidades, en su cuenta se ha acreditado 20 minutos adicionales para hablar a cualquier destino nacional".</t>
  </si>
  <si>
    <t>Los 20 minutos tienen una vigencia de 30 días calendario, estos 20 minutos van a la bolsa promocional. Si el cleitne hace más de una recarga, los 20 minutos se acumulan por 30 días, en caso de no recargar en un período de 30 días pierde los minutos acumulados.</t>
  </si>
  <si>
    <t>Las recargas menores a $ 6 no son acumulables durante el mes para obtener el beneficio.</t>
  </si>
  <si>
    <t>No se considerarán los ingresos realizados a través de Pasasaldo, no bonos como recarga para otorgar el beneficio del bono de los 20 minutos.</t>
  </si>
  <si>
    <t>Esta promoción, convive con la contratación de los servicios Mondo, Dúate, Multidúate, paquete de SMSs.</t>
  </si>
  <si>
    <t>No convive con las promociones de duplicidad ni triplicidad, en cuyo caso, el sistema entregará el beneficio mayor, es decir su su recarga coincide con estas promociones, se entregará el 2x1 o 3x1 en lugar de los 20 minutos</t>
  </si>
  <si>
    <t>Información corresponde a planes registrados que actualmente CONECEL comercializa</t>
  </si>
  <si>
    <t>PLANES POSPAGO (actualizados a julio de 2010)</t>
  </si>
  <si>
    <t>Hasta 127</t>
  </si>
  <si>
    <t>Personal 2</t>
  </si>
  <si>
    <t>Ideas 55 (12 meses)</t>
  </si>
  <si>
    <t>15 MB</t>
  </si>
  <si>
    <t>4 canciones + 1 imagen</t>
  </si>
  <si>
    <t>Hasta 331</t>
  </si>
  <si>
    <t>Hasta 212</t>
  </si>
  <si>
    <t>Ideas 35 (18 meses)</t>
  </si>
  <si>
    <t>Ideas 55 (18 meses)</t>
  </si>
  <si>
    <t>TARIFAS POR MINUTO DE VOZ SEGMENTO POSPAGO -  PLANES IDEAL EMPRESA VPN</t>
  </si>
  <si>
    <t>Código Plan</t>
  </si>
  <si>
    <t>Tarifa Básica Mínima         (por cuenta)</t>
  </si>
  <si>
    <t>Precio Minuto IN POOL</t>
  </si>
  <si>
    <t>Precio  Minuto Porta a Porta</t>
  </si>
  <si>
    <t>Precio Minuto a MOVISTAR</t>
  </si>
  <si>
    <t>Minutos Porta a Movistar</t>
  </si>
  <si>
    <t>Precio Minuto a ALEGRO</t>
  </si>
  <si>
    <t>Minutos Porta a ALEGRO</t>
  </si>
  <si>
    <t>Precio Minuto a  Fijos</t>
  </si>
  <si>
    <t>Minutos Porta a Fijos</t>
  </si>
  <si>
    <t>Ideal Empresa VPN (1)</t>
  </si>
  <si>
    <t>Abierto</t>
  </si>
  <si>
    <t>Desde 8,571</t>
  </si>
  <si>
    <t>Hasta 28,557</t>
  </si>
  <si>
    <t>Desde 2,875</t>
  </si>
  <si>
    <t>Hasta 9,578</t>
  </si>
  <si>
    <t>Desde 2,727</t>
  </si>
  <si>
    <t>Hasta 9,086</t>
  </si>
  <si>
    <t>Desde 4,405</t>
  </si>
  <si>
    <t>Hasta 14,677</t>
  </si>
  <si>
    <t>Ideal Empresa VPN (2)</t>
  </si>
  <si>
    <t>Desde 28,571</t>
  </si>
  <si>
    <t>Hasta 71,414</t>
  </si>
  <si>
    <t>Desde 9,583</t>
  </si>
  <si>
    <t>Hasta 23,953</t>
  </si>
  <si>
    <t>Desde 9,091</t>
  </si>
  <si>
    <t>Hasta 22,723</t>
  </si>
  <si>
    <t>Desde 14,684</t>
  </si>
  <si>
    <t>Hasta 36,703</t>
  </si>
  <si>
    <t>Ideal Empresa VPN (3)</t>
  </si>
  <si>
    <t>Desde 71,429</t>
  </si>
  <si>
    <t>Hasta 142,843</t>
  </si>
  <si>
    <t>Desde 23,958</t>
  </si>
  <si>
    <t>Hasta 47,911</t>
  </si>
  <si>
    <t>Desde 22,727</t>
  </si>
  <si>
    <t>Hasta 45,450</t>
  </si>
  <si>
    <t>Desde 36,711</t>
  </si>
  <si>
    <t>Hasta 73,414</t>
  </si>
  <si>
    <t>Ideal Empresa VPN (4)</t>
  </si>
  <si>
    <t>Desde 142,857</t>
  </si>
  <si>
    <t>Hasta 14,285,714</t>
  </si>
  <si>
    <t>Desde 47,916</t>
  </si>
  <si>
    <t>Hasta 4,791,567</t>
  </si>
  <si>
    <t>Desde 45,455</t>
  </si>
  <si>
    <t>Hasta 4,545455</t>
  </si>
  <si>
    <t>Desde 73,421</t>
  </si>
  <si>
    <t>Hasta 7,342,144</t>
  </si>
  <si>
    <t>Hasta 14,644</t>
  </si>
  <si>
    <t>El precio por minuto OFF Net a móviles es igual independiente del operador de destino</t>
  </si>
  <si>
    <t>(5)</t>
  </si>
  <si>
    <t>En estos planes el cliente puede comunicarse al *444 para inscribir a sus números favoritos movistar con una tarifa a $ 0,04 ctvs el minuto</t>
  </si>
  <si>
    <t>Es un plan que se comercializa.</t>
  </si>
  <si>
    <t>Es un plan que ya no se comercializa, pero existe.</t>
  </si>
  <si>
    <t>SERVICIOS  ROAMING BLACKBERRY MENSUAL</t>
  </si>
  <si>
    <t>Tarifa Mensual USD</t>
  </si>
  <si>
    <t>Roaming Blackberry Mensual</t>
  </si>
  <si>
    <t>Este servicio se activa bajo demanda</t>
  </si>
  <si>
    <t>Valores no inlcuyen impuestos</t>
  </si>
  <si>
    <t>SUSCRIPCION DESCARGAS DE CANCIONES</t>
  </si>
  <si>
    <t>Descargas de canciones</t>
  </si>
  <si>
    <t>Disponible para clientes del segmento prepago y clientes pospago con planes individuales</t>
  </si>
  <si>
    <t>El cliente suscribe sin costo el servicio mendiante el portal WWW.PORTA.NET, llamando al *611 o enviando un SMS con la palabra música al 9000. Este servicio le da derecho al cliente a descargar 1 canción por semana.</t>
  </si>
  <si>
    <t>Blackberry - Pospago GSM</t>
  </si>
  <si>
    <t>El servicio Blackberry permite al usuario:</t>
  </si>
  <si>
    <t>* Envío y recepción de mensajes de correo electrónico</t>
  </si>
  <si>
    <t>* Configuración de hasta 10 cuentas  de correo electrónico y mensajería instantánea.</t>
  </si>
  <si>
    <t>* Uso de herramientas de chat y mensajería (Windows Messenger para móviles, Facebook, Blackberry Messenger, etc.</t>
  </si>
  <si>
    <t>* Tarifa aplicable para Blackberry BIS: Pensión Básica $ 19,90 (sin incluir impuestos) mensuales, el cual será debitado automáticamente de la cuenta o tarjeta de crédito del cliente.</t>
  </si>
  <si>
    <t>2. Condiciones y restricciones del Servicio</t>
  </si>
  <si>
    <t>* Aplica con todos los planes pospago abiertos y controlados GSM de Telecsa excepto locutorios y planes que no usen servicio de datos.</t>
  </si>
  <si>
    <t>*  El usuario podrá solicitar la activación de Blackberry a través del CAV o canal directo de venta y estará disponible 24 horas después de solicitada la activación.</t>
  </si>
  <si>
    <t>* El equipo no podrá ser usuado como MODEM de Internet</t>
  </si>
  <si>
    <t>* Mayor información en www. Alegro.com.ec</t>
  </si>
  <si>
    <t>Tarifa Diferenciada a Números de CNT</t>
  </si>
  <si>
    <t>1. Descripción de Tarifa</t>
  </si>
  <si>
    <t xml:space="preserve">   Este servicio aplica para anteriores y nuevas activaciones de Planes Pospago y Prepago CDMA y GSM, excepto locutorios.</t>
  </si>
  <si>
    <t>3. Condiciones y restricciones del Servicio</t>
  </si>
  <si>
    <t>Tarifa Control Total 35 SMS</t>
  </si>
  <si>
    <t>Control Total 45</t>
  </si>
  <si>
    <t>Control Total 60</t>
  </si>
  <si>
    <t>Control Total 80</t>
  </si>
  <si>
    <t>Control Total Comercial 450</t>
  </si>
  <si>
    <t>Control Total Comercial 60</t>
  </si>
  <si>
    <t>Control Total Comercial 700</t>
  </si>
  <si>
    <t>Control Total Evolución Plus 120</t>
  </si>
  <si>
    <t>Control Total Evolución Plus 27</t>
  </si>
  <si>
    <t>Control Total Plus 60</t>
  </si>
  <si>
    <t>Cool SMS 1000</t>
  </si>
  <si>
    <t>Cool SMS 250</t>
  </si>
  <si>
    <t>Cool SMS 500</t>
  </si>
  <si>
    <t>Cool SMS Ilimitado</t>
  </si>
  <si>
    <t>Cool SMS TB20 GSM</t>
  </si>
  <si>
    <t>Cool SMS TB24 GSM</t>
  </si>
  <si>
    <t>Evolución 40</t>
  </si>
  <si>
    <t>Evolución Plus 115</t>
  </si>
  <si>
    <t>Mi Grupo</t>
  </si>
  <si>
    <t>Mi Grupo 4</t>
  </si>
  <si>
    <t>Mi Plan 1000</t>
  </si>
  <si>
    <t>Mi Plan 1300</t>
  </si>
  <si>
    <t>Mi Plan 150</t>
  </si>
  <si>
    <t>Mi Plan 250</t>
  </si>
  <si>
    <t>Mi Plan 350</t>
  </si>
  <si>
    <t>Mi Plan 500</t>
  </si>
  <si>
    <t>PLAN EMPRESA TAS</t>
  </si>
  <si>
    <t>No incluye</t>
  </si>
  <si>
    <t>Hasta 100.000</t>
  </si>
  <si>
    <t>Vigencia: A partir del 9 de octubre de 2010</t>
  </si>
  <si>
    <t>Hasta 326</t>
  </si>
  <si>
    <t>Ideal Familia 79</t>
  </si>
  <si>
    <t>Hasta 797</t>
  </si>
  <si>
    <t>Hasta 316</t>
  </si>
  <si>
    <t>Hasta 526</t>
  </si>
  <si>
    <t>Ideal Familia 95</t>
  </si>
  <si>
    <t>Hasta 1,104</t>
  </si>
  <si>
    <t>Hasta 380</t>
  </si>
  <si>
    <t>Hasta 633</t>
  </si>
  <si>
    <t>Ideal Familia 120</t>
  </si>
  <si>
    <t>Hasta 1,395</t>
  </si>
  <si>
    <t>Hasta 480</t>
  </si>
  <si>
    <t>Hasta 800</t>
  </si>
  <si>
    <t>Ideal Familia 150</t>
  </si>
  <si>
    <t>Hasta 1,744</t>
  </si>
  <si>
    <t>Hasta 1,000</t>
  </si>
  <si>
    <t>TARIFAS POR MINUTO DE VOZ SEGMENTO POSPAGO -  PLANES CON SMS INCLUIDOS</t>
  </si>
  <si>
    <t>Mensajes Incluido Porta a Porta</t>
  </si>
  <si>
    <t>Ideal Jóvenes 15</t>
  </si>
  <si>
    <t>Hasta 84</t>
  </si>
  <si>
    <t>Hasta 50</t>
  </si>
  <si>
    <t>Ideal Jóvenes 18</t>
  </si>
  <si>
    <t>Hasta 97</t>
  </si>
  <si>
    <t>Hasta 56</t>
  </si>
  <si>
    <t>Nombre Comercial</t>
  </si>
  <si>
    <t>MB EVDO incluidos</t>
  </si>
  <si>
    <t>Precio MB adicional (*)</t>
  </si>
  <si>
    <t>Plan Total 15</t>
  </si>
  <si>
    <t>Plan Total 20</t>
  </si>
  <si>
    <t>Plan Total 25</t>
  </si>
  <si>
    <t>Plan Total 30</t>
  </si>
  <si>
    <t>Plan Total 40</t>
  </si>
  <si>
    <t>Plan Total 50</t>
  </si>
  <si>
    <t>Plan Total 70</t>
  </si>
  <si>
    <t>Plan Total 100</t>
  </si>
  <si>
    <t>Plan Total 200</t>
  </si>
  <si>
    <t>Plan Total 300</t>
  </si>
  <si>
    <t>Plan Total Smat 25</t>
  </si>
  <si>
    <t>Plan Total Smat 30</t>
  </si>
  <si>
    <t>Plan Total Smat 35</t>
  </si>
  <si>
    <t>Plan Total Smat 40</t>
  </si>
  <si>
    <t>Plan Total Smat 55</t>
  </si>
  <si>
    <t>Plan Total Smat 60</t>
  </si>
  <si>
    <t>Plan Total Smat 65</t>
  </si>
  <si>
    <t>Plan Total Smat 80</t>
  </si>
  <si>
    <t>Plan Total Smat 100</t>
  </si>
  <si>
    <t>Plan Total Smat 120</t>
  </si>
  <si>
    <t>PLANES IDEAL 49 Y 59 BLACKBERRY CAMARA DE COMERCIO DE QUITO</t>
  </si>
  <si>
    <t xml:space="preserve">Tarifa Mensual Plan </t>
  </si>
  <si>
    <t>Ideal 49 Blackberry CCQ</t>
  </si>
  <si>
    <t>Voz + Datos</t>
  </si>
  <si>
    <t>Nav. Ilimitada</t>
  </si>
  <si>
    <t>Ideal 59 Blackberry CCQ</t>
  </si>
  <si>
    <t>Tarifas antes de impuestos</t>
  </si>
  <si>
    <t xml:space="preserve">PROMOCIÓN NIU BANDA ANCHA POSPAGO </t>
  </si>
  <si>
    <t>No convive con la promoción prepago con duplicidad por 5 meses, por lo que el cliente debe escoger una de las 2 promociones. En caso de que decida cambiarse de promoción deberá notificar al *611 para que se proceda a desactivarle y pueda acceder a la nueva promoción. El cliente recibirá un SMS de confirmación una vez obtenida la promoción.</t>
  </si>
  <si>
    <t>Si el cliente es un abonado Prepago y este se migra a un Plan Pospago Abierto o Controlado, automáticamente pierde el beneficio del Plan pues no esta disponible para estos tipos de planes</t>
  </si>
  <si>
    <t>El cliente podrá informarse de su saldo del bono de los 20 minutos por separado de su saldo vigente en dólares, llamado a un asesor al *611. Este verificará la información en el sistema pues estos 20 minutos serán colocados en una bolsa promocional que maneja minutos.</t>
  </si>
  <si>
    <t>Se mantienen las tarifas internacionales:</t>
  </si>
  <si>
    <t>Condiciones y Restricciones
Tarifa Única Pospago CDMA, GSM y 3.5 G</t>
  </si>
  <si>
    <t>Un cliente Alegro podrá comunicarse con la Tarifa Única Pospago con todas las operadoras en Ecuador, de acuerdo a las siguientes tarifas:</t>
  </si>
  <si>
    <t>Precio del minuto (*)</t>
  </si>
  <si>
    <t xml:space="preserve">Off Net CNT </t>
  </si>
  <si>
    <t>Planes Pospago para CDMA, GSm y 3,5 G bajo el siguiente esquema:</t>
  </si>
  <si>
    <t>Plan Tarifa Única CDMA/GSM/3,5G (Abierto/Controlado)</t>
  </si>
  <si>
    <t>Aplica a nuevos y actuales clientes Pospago con Planes abiertos y Controaldos CDMA y GSM  y 3,5 G que activen o migren hacia estos nuevos planes</t>
  </si>
  <si>
    <t>Se mantienen las tarifas actuales en Pospago para los servicios Mondo e internet</t>
  </si>
  <si>
    <t>Precio SMS adicional on net y off net sin IVA</t>
  </si>
  <si>
    <t>Vigencia</t>
  </si>
  <si>
    <t>SMS 500</t>
  </si>
  <si>
    <t>Prepago - Pospago Controlado</t>
  </si>
  <si>
    <t>4 días</t>
  </si>
  <si>
    <t>SMS 1000</t>
  </si>
  <si>
    <t>Tarifa On Net en planes Pospago</t>
  </si>
  <si>
    <t>A partir del 15 de agosto de 2009, se aplicará el cambio de tarifa On Net en Planes Pospago GSm y CDMA para llamada de Alegro - Alegro, aun valor de $ 0,04 por minuto (más IVA).</t>
  </si>
  <si>
    <t>2. Condiciones y Restricciones:</t>
  </si>
  <si>
    <t>Este cambio de tarifa aplica a clientes en Planes Pospago  CDMA y GSM actuales y nuevos, que se comercializan al monento por lo que el cambio aplica para los planes notificados por mi representada según el siguiente detalle:</t>
  </si>
  <si>
    <t>Pago lo que hablo (tarifa iferenciada)</t>
  </si>
  <si>
    <t>Pago por mensaje</t>
  </si>
  <si>
    <t>Plan Individual</t>
  </si>
  <si>
    <t>Plan Mi Negocio</t>
  </si>
  <si>
    <t>Plan Empresa</t>
  </si>
  <si>
    <t>Aplica para Planes Pago lo que Hablo y tarifa diferencia grupales y Planes individuales que poseen el beneficio de hablar entre si a una tarifa reducida de $0,065 por minuto (más IVA) entre las líneas activas bajo una misma cuenta, es decir el grupo hablará a $ 0,04 por minuto (mas IVA), entre las líneas de un mismo contrato.</t>
  </si>
  <si>
    <t>No aplica para el resto de Planes Pospago</t>
  </si>
  <si>
    <t>No aplica para Planes con Tarifa Diferenciada ($0,08 On Net y $ 0,13 Off net más IVA) y Tarifa Ùnica (0,13 más IVA), que permanecen en plataforma como planes de retención y que al momento ya no son comercializados,</t>
  </si>
  <si>
    <t>Los clientes que estén en otros Planes que no aplica la nueva tarifa y deseen beneficiarse de la nueva tarifa On Net de 0,04 por minuto (más IVA), deberán migrar a uno de los Planes antes mencionados bajo las condiciones comerciales de cada uno.</t>
  </si>
  <si>
    <t>3. Vigencia</t>
  </si>
  <si>
    <t xml:space="preserve">    A partir del 15 de agosto de 2009</t>
  </si>
  <si>
    <t>PLAN EMPRESA</t>
  </si>
  <si>
    <t>Mi Empresa</t>
  </si>
  <si>
    <t xml:space="preserve">Costo Minuto (*)                              </t>
  </si>
  <si>
    <t xml:space="preserve">CBM (*)               </t>
  </si>
  <si>
    <t>ON NET</t>
  </si>
  <si>
    <t>OFF NET MOVIL</t>
  </si>
  <si>
    <t>OFF NET FIJOS (CNT)</t>
  </si>
  <si>
    <t>OFF NET FIJOS NO CNT</t>
  </si>
  <si>
    <t xml:space="preserve">Mi Empresa Abierto/Controlado </t>
  </si>
  <si>
    <t xml:space="preserve">Plan Mi Negocio </t>
  </si>
  <si>
    <t>Mi Negocio</t>
  </si>
  <si>
    <t xml:space="preserve">Costo Minuto (*)                                                </t>
  </si>
  <si>
    <t xml:space="preserve">CBM                       </t>
  </si>
  <si>
    <t xml:space="preserve">Mi Negocio Abierto /Controlado </t>
  </si>
  <si>
    <t>El valor del CBM puede ser utilizado para realizar llamadas a las tarifas indicadas</t>
  </si>
  <si>
    <t>Aplica para activaciones de clientes actuales u nuevos.</t>
  </si>
  <si>
    <t>Aplica cancelación pospago</t>
  </si>
  <si>
    <t>* Que el cliente tenga el servicio habilitado</t>
  </si>
  <si>
    <t>Pacto Andino - Bolivia, Perú, Colombia, Venezuela</t>
  </si>
  <si>
    <t>México celular</t>
  </si>
  <si>
    <t>Especial*</t>
  </si>
  <si>
    <t>Tarifas por minuto de voz  Prepago (TIP)</t>
  </si>
  <si>
    <t>Tarifa por minuto PORTA - PORTA</t>
  </si>
  <si>
    <t>Tarifa por minuto A OPERADORAS FIJAS</t>
  </si>
  <si>
    <t>Tarifas no incluyen los impuestos</t>
  </si>
  <si>
    <t>Vigencia: a partir del 9 de julio de 2009</t>
  </si>
  <si>
    <t>Tarifa más impuestos aplicables de Ley</t>
  </si>
  <si>
    <t>PLANES INTERNET MÓVIL POSPAGO DEL SERVICIO MÓVIL AVANZADO</t>
  </si>
  <si>
    <t>Nombre del Plan</t>
  </si>
  <si>
    <t>Tarifa Internet</t>
  </si>
  <si>
    <t>Tarifa Internet (Incl. 12% IVA)</t>
  </si>
  <si>
    <t>Precio por MB incluido</t>
  </si>
  <si>
    <t>Precio por MB incluido (Incl.12% IVA)</t>
  </si>
  <si>
    <t>Cantidad de MB disponibles</t>
  </si>
  <si>
    <t>Precio por KB Adicional</t>
  </si>
  <si>
    <t>Precio por KB Adicional (Incl. 12% IVA)</t>
  </si>
  <si>
    <t>Precio por MG Adicional</t>
  </si>
  <si>
    <t>Precio por MG Adicional (Incl. 12% IVA)</t>
  </si>
  <si>
    <t>SMS Incluidos</t>
  </si>
  <si>
    <t>Precio de SMS Adicional</t>
  </si>
  <si>
    <t>Precio de SMS Adicional (Incl. 12% IVA)</t>
  </si>
  <si>
    <r>
      <t xml:space="preserve">BAM </t>
    </r>
    <r>
      <rPr>
        <sz val="10"/>
        <rFont val="Arial"/>
        <family val="2"/>
      </rPr>
      <t>Controlado 200 MB</t>
    </r>
  </si>
  <si>
    <t>BAM Controlado 400 MB</t>
  </si>
  <si>
    <t>BAM Controlado 800 MB</t>
  </si>
  <si>
    <t>BAM Controlado 1500 MB</t>
  </si>
  <si>
    <t>BAM Ilimitado 256 Kpps</t>
  </si>
  <si>
    <t>BAM Ilimitado 512 Kpps</t>
  </si>
  <si>
    <t>BAM Ilimitado 1024 Kpps</t>
  </si>
  <si>
    <t>BAM Otecel 1024 Kpps $ 0,00</t>
  </si>
  <si>
    <t>BAM Dealer 512 Kpps</t>
  </si>
  <si>
    <t>BAM Dealer 1024 Kpps</t>
  </si>
  <si>
    <t>Los minutos se consumen antes que el saldo CBM del plan contratado es decir si las llamadas son a un número fijo o móvil a nivel nacional se descuenta promero los minutos gratis disponibles que se encuentran en una bolsa promocional donde se acreditan los minutos free cada mes, si la llamada es internacional se descuenta del CBM contratado.</t>
  </si>
  <si>
    <t>Una vez terminados los minutos gratis las llamadas del clietne se descuentan del CBM contratado a las tarifas antes indicadas.</t>
  </si>
  <si>
    <t>No existe roll over del CBM es decir si el cliente no consumio el CBM durante el mes lo pierde.</t>
  </si>
  <si>
    <t>Una vez terminado el saldo de su CBM el cliente podrá recargar a través del *777 con cargo a su factura o a través de cualquier otro medio físico o electrónico en las condiciones actuales que se manejan en planes pospago.</t>
  </si>
  <si>
    <t>Esta disponible para clientes individuales y empresariales sin restricción alguna.</t>
  </si>
  <si>
    <t>2. Promoción de lanzamiento del Plan</t>
  </si>
  <si>
    <t>Como promoción de lanzamiento el cleinte podrá duarse sin costo del servicio durante 6 meses con 5 números Alegro para hablar a solo USD 0,02 más IVA el minuto, llamando al *611 para registrar  sus 5 números de Alegro.</t>
  </si>
  <si>
    <t>Luego del tiempo indicado, el servicio costará USD 0,99 más impuesto por activación del servicio. El acceso a las demás promociones se realizará de acuerdo a la estacionalidad o vigencia de las mismas.</t>
  </si>
  <si>
    <t>(1) Valor Agregado, es un concepto comercial que no es referido a los Servicios de Valor Agregado nominados a nivel regulatorio</t>
  </si>
  <si>
    <t>PLANES VALOR AGREGADO</t>
  </si>
  <si>
    <t>PAQUETE DE 100 SMS ON NET (*)</t>
  </si>
  <si>
    <t xml:space="preserve">1. Descripción </t>
  </si>
  <si>
    <t>Un cliente podrá activar un paquete de 100 mensajes Onnet a través del envío de un SMS sin costo al número corto 100 con la palabra OK o ser activado manualmente desde el sistema a través de un ejecutivo de Servicio al Cliente.</t>
  </si>
  <si>
    <t>Costo del paquete de 100 SMS Onnet  $ 0,99 + impuestos</t>
  </si>
  <si>
    <t>Aplica para los clientes CDMA y GSM, en planes Prepago, Pospago abiertos y Pospago controlados</t>
  </si>
  <si>
    <t>Consulta de saldo de mensajes del paquete, sin costo enviando la palabra "Saldo" al número de Servicio al Cliente 611</t>
  </si>
  <si>
    <t>Puede estar activado un solo paquete a la vez en una misma línea.</t>
  </si>
  <si>
    <t>Éste paquete será facturado mensualmente mientras dure la necesidad del cliente.</t>
  </si>
  <si>
    <t>La facturación se realiza desde la activación del servicio.</t>
  </si>
  <si>
    <t>Para clientes Pospago abiertos y controlados, el cobro del paquete de 100 SMS, se lo efectuará por fuera del CBM; es decir, se reflejará en la factura como un consumo adicional a su cargo básico.</t>
  </si>
  <si>
    <t>Para clientes Prepago, el cobro se efectuará mediante el débito del saldo disponible.</t>
  </si>
  <si>
    <t>La vigencia del paquete se ajusta al período de facturación del contrato. Sin embargo, si el paquete del SMS llega a consumirse en su totalidad, el cliente podrá activar más paquetes de mensajes dentro del mismo mes enviando nuevamente OK al SC 100.</t>
  </si>
  <si>
    <t>No tiene rollover</t>
  </si>
  <si>
    <t>El paquete no puede ser activado con saldo promocional como el de duplicidad o triplicidad</t>
  </si>
  <si>
    <t>Una vez consumido el paquete completo, los mensajes adicionales se cobran a la tarifa vigente configurada en el plan comercial de la línea.</t>
  </si>
  <si>
    <t>* Planes que comercialmente se denominan de Valor Agregado</t>
  </si>
  <si>
    <t>Tarifas más impuestos de Ley.</t>
  </si>
  <si>
    <t>WAP O INTERNET DESDE EL CELULAR (*)</t>
  </si>
  <si>
    <t>El cliente puede activar como un componente adicional a la línea de voz CDMA o GSM que sirve para navegar en Internet  CDMA o WAP sobre la red GSM, la cual se la realizará a través de un ejecutivo de Servicio al Cliente a través del sistema llamando sin costo al *611 o acercándose a un centro de Atención al Cliente.</t>
  </si>
  <si>
    <t>Costo de activación del componente:  $ 0,99 + impuestos de manera mensuales</t>
  </si>
  <si>
    <t>2. Condiciones y restricciones:</t>
  </si>
  <si>
    <t>Aplica para los clientes Pospago abiertos, Pospago controlado y Prepago CDMA y GSM.</t>
  </si>
  <si>
    <t>El paquete de datos puede ser activado sobre líneas dee voz CDMA en dispositivos con capacidad de navegación EVDO o GSM en dispositivos con capacidad de navegación WAP, según corresponda y está disponible para activarlo sobre los planes Pospagos abierto, Pospago controlado y Prepago.</t>
  </si>
  <si>
    <t>Estos servicios se activarán como un componente adicional a la línea de voz.</t>
  </si>
  <si>
    <t>Para el caso GSM, cuando se active el componente de datos a la línea, éste habilita los APNs de Internet y WAP para que el usuario pueda utilizar el servicio independientemente del tipo de terminal que maneje.</t>
  </si>
  <si>
    <t>No es compatible con el servicio Blacberry.</t>
  </si>
  <si>
    <t>Los MB adicionales al paquete serán facturados de la siguiente manera:</t>
  </si>
  <si>
    <t>Nombre Paquete</t>
  </si>
  <si>
    <t>Tarifa Mensual</t>
  </si>
  <si>
    <t>MB incluidos</t>
  </si>
  <si>
    <t>MB acional  CDMA</t>
  </si>
  <si>
    <t>MB adicional GSM</t>
  </si>
  <si>
    <t>Internet + Wap 99 ctvos</t>
  </si>
  <si>
    <t>$ 0,99 + IVA</t>
  </si>
  <si>
    <t>$ 0,49 + IVA</t>
  </si>
  <si>
    <t>0,99 + IVA</t>
  </si>
  <si>
    <t>Si el cliente consume todos los MB incluidos en su paquete y no adquiere un nuevo paquete, podra seguir utilizando el servicio de acuerdo al precio para los MB adicional CDMA y GSM descritos. El cobro de este servicio se realizará de la siguiente manera:</t>
  </si>
  <si>
    <t xml:space="preserve">PLAN MOVISTAR UNIDOS </t>
  </si>
  <si>
    <t>Paquetes minutos LDI</t>
  </si>
  <si>
    <t>Valor a facturar al cliente mensual</t>
  </si>
  <si>
    <t>Tarifa Datos</t>
  </si>
  <si>
    <t>Mensajes Libres Númerps favoritos</t>
  </si>
  <si>
    <t>Minutos Adicional Movistar</t>
  </si>
  <si>
    <t>Tarifa Final a otro Operador Local (Dentro del plan o adicional)</t>
  </si>
  <si>
    <t>Plan Movistar Unidos</t>
  </si>
  <si>
    <t>Precios y Tarifas antes de impuestos</t>
  </si>
  <si>
    <t>El valor del SMS a movistar y otras operadoras es de $ 0,06</t>
  </si>
  <si>
    <t>El plan Movistar Unidos será comercializado via WEB, el cliente pagará el servicio por 12 meses</t>
  </si>
  <si>
    <t>Fecha de entrada en vigencia 17 de diciembre de 2010</t>
  </si>
  <si>
    <t>PLANES LDI</t>
  </si>
  <si>
    <t>Tarifa Básica del Paquete (2)</t>
  </si>
  <si>
    <t>VOZ LDI (4)</t>
  </si>
  <si>
    <t>Tarifa Básica  del paquete (2)</t>
  </si>
  <si>
    <t>Minutos Incluidos EEUU- Canadá- Colombia-España</t>
  </si>
  <si>
    <t>Precio por Minuto EEUU- Canadá- Colombia-España</t>
  </si>
  <si>
    <t>Minuto adicional LDI</t>
  </si>
  <si>
    <t xml:space="preserve">LDI EEUU - CAN-COL-ESP 5 USD </t>
  </si>
  <si>
    <t xml:space="preserve">LDI EEUU - CAN-COL-ESP 10 USD </t>
  </si>
  <si>
    <t xml:space="preserve">LDI EEUU - CAN-COL-ESP 20 USD </t>
  </si>
  <si>
    <t>(2) La Tarifa básica del paquete proporciona un valor preestablecido para consumo de minutos LDI.</t>
  </si>
  <si>
    <t>(3) Este paquete aplica únicamente para VOZ LDI, no aplica para  SMS y Voz Local.</t>
  </si>
  <si>
    <t>PLAN IDEAL 39 EMAIL MÓVIL PLUS</t>
  </si>
  <si>
    <t>PLAN IDEAL 39 NOKIA MESSAGING</t>
  </si>
  <si>
    <t>PLAN IDEAL 43</t>
  </si>
  <si>
    <t>PLAN IDEAL 49 BLACKBERRY</t>
  </si>
  <si>
    <t>PLAN IDEAL 49 EMAIL MÓVIL PLUS</t>
  </si>
  <si>
    <t>PLAN IDEAL 49 EMAIL MÓVIL POP 3</t>
  </si>
  <si>
    <t>PLAN IDEAL 49 NOKIA MESSAGING</t>
  </si>
  <si>
    <t>PLAN IDEAL 49 BLACKBERRY SMS ILIMITADOS</t>
  </si>
  <si>
    <t>Voz + Datos + SMS</t>
  </si>
  <si>
    <t xml:space="preserve">SMS Ilimitados  </t>
  </si>
  <si>
    <t>PLAN IDEAL 49 EMAIL MÓVIL PLUS SMS ILIMITADOS</t>
  </si>
  <si>
    <t>PLAN IDEAL 49 NOKIA MESSAGING SMS ILIMITADOS</t>
  </si>
  <si>
    <t>PLAN IDEAL 54</t>
  </si>
  <si>
    <t>PLAN IDEAL 59 BLACKBERRY</t>
  </si>
  <si>
    <t>PLAN IDEAL 59  EMAIL MÓVIL PLUS</t>
  </si>
  <si>
    <t xml:space="preserve">PLAN IDEAL 59  NOKIA MESSAGING </t>
  </si>
  <si>
    <t>PLAN IDEAL 69 BLACKBERRY</t>
  </si>
  <si>
    <t>PLAN IDEAL 69 EMAIL MÓVIL PLUS</t>
  </si>
  <si>
    <t>PLAN IDEAL 69 EMAIL MÓVIL POP 3</t>
  </si>
  <si>
    <t>PLAN IDEAL 69 NOKIA MESSAGING</t>
  </si>
  <si>
    <t>PLAN IDEAL 79</t>
  </si>
  <si>
    <t>PLAN IDEAL 79 BLACKBERRY</t>
  </si>
  <si>
    <t>PLAN IDEAL 79  EMAIL MÓVIL PLUS</t>
  </si>
  <si>
    <t xml:space="preserve">PLAN IDEAL 79  NOKIA MESSAGING </t>
  </si>
  <si>
    <t>PLAN IDEAL 95</t>
  </si>
  <si>
    <t>PLAN IDEAL 99 BLACKBERRY</t>
  </si>
  <si>
    <t>PLAN IDEAL 99  EMAIL MÓVIL PLUS</t>
  </si>
  <si>
    <t xml:space="preserve">PLAN IDEAL 99  NOKIA MESSAGING </t>
  </si>
  <si>
    <t>PLAN IDEAL 120</t>
  </si>
  <si>
    <t>PLAN IDEAL 12</t>
  </si>
  <si>
    <t>300 SMS</t>
  </si>
  <si>
    <t>PLAN IDEAL 15 MULTIDESTINO</t>
  </si>
  <si>
    <t xml:space="preserve">PLAN IDEAL 15 </t>
  </si>
  <si>
    <t>PLAN IDEAL JOVENES 15</t>
  </si>
  <si>
    <t>PLAN IDEAL 18</t>
  </si>
  <si>
    <t>PLAN IDEAL JOVENES 18</t>
  </si>
  <si>
    <t>500 SMS</t>
  </si>
  <si>
    <t>PLAN IDEAL JOVENES 20</t>
  </si>
  <si>
    <t>1000 SMS</t>
  </si>
  <si>
    <t>PLAN IDEAL 22 ROLLOVER</t>
  </si>
  <si>
    <t>PLAN IDEAL JOVENES 22</t>
  </si>
  <si>
    <t>1500 SMS</t>
  </si>
  <si>
    <t>SMS Ilimitados</t>
  </si>
  <si>
    <t xml:space="preserve">PLAN IDEAL 54 </t>
  </si>
  <si>
    <t>100 SMS</t>
  </si>
  <si>
    <t>150 SMS</t>
  </si>
  <si>
    <t>200 SMS</t>
  </si>
  <si>
    <t>20 SMS</t>
  </si>
  <si>
    <t>50 SMS</t>
  </si>
  <si>
    <t>70 SMS</t>
  </si>
  <si>
    <t>Es sobregiro, mediante el cual se otorga $1, puede ser utilizado en servicios de voz o datos.</t>
  </si>
  <si>
    <t>2. Aplicación del Servicio</t>
  </si>
  <si>
    <t>* La tecnología WAP permite que los usuarios de los dispositivos móviles puedan acceder a servicios  disponibles en Internet:</t>
  </si>
  <si>
    <r>
      <t>´</t>
    </r>
    <r>
      <rPr>
        <sz val="10"/>
        <rFont val="Arial"/>
        <family val="2"/>
      </rPr>
      <t>- Enviar y recibir fotos, videosm sonidos, grabaciones, animaciones</t>
    </r>
  </si>
  <si>
    <r>
      <t>´</t>
    </r>
    <r>
      <rPr>
        <sz val="10"/>
        <rFont val="Arial"/>
        <family val="2"/>
      </rPr>
      <t>- Navegar y descargar contenidos desde Internet</t>
    </r>
  </si>
  <si>
    <r>
      <t>´</t>
    </r>
    <r>
      <rPr>
        <sz val="10"/>
        <rFont val="Arial"/>
        <family val="2"/>
      </rPr>
      <t>- Visita de páginas de redes sociales en teléfonos que lo soporten</t>
    </r>
  </si>
  <si>
    <t>Tarifa aplicada: Precio por kBps cursado $ 0,0045 (sin incluir impuestos)</t>
  </si>
  <si>
    <t>* Podrán hacer uso de este servicio los clientes GSM que posean equipos que soporten navegación WAP 2.0 en adelante. Consulta que puede realizarse en forma gratuita marcando el número *611</t>
  </si>
  <si>
    <t>* Los usuarios no podrán usar los terminales como MODEN pata navegación en INTERNET</t>
  </si>
  <si>
    <t>* Las restricciones se exponen en la página Web: www.alegro.com.ec</t>
  </si>
  <si>
    <t>Europa</t>
  </si>
  <si>
    <t>Resto del Mundo</t>
  </si>
  <si>
    <t>Empresa</t>
  </si>
  <si>
    <t>Precios</t>
  </si>
  <si>
    <t>Destino</t>
  </si>
  <si>
    <t>Detalle</t>
  </si>
  <si>
    <t>Segmento</t>
  </si>
  <si>
    <t>Activiades SMS Premiun</t>
  </si>
  <si>
    <t xml:space="preserve">SMS interactivo </t>
  </si>
  <si>
    <t>Prepago / Pospago</t>
  </si>
  <si>
    <t>Valor no incluye impuestos</t>
  </si>
  <si>
    <t>Tarifa antes de Impuesto</t>
  </si>
  <si>
    <t>Unidad</t>
  </si>
  <si>
    <t>SMS Interactivo</t>
  </si>
  <si>
    <t>SMS Premium - Osito</t>
  </si>
  <si>
    <t>Mi Hogar Datos</t>
  </si>
  <si>
    <t>Mi Oficina Datos</t>
  </si>
  <si>
    <r>
      <t>Plan Banda Ancha Móvil BAM 89 Mi OFICINA -</t>
    </r>
    <r>
      <rPr>
        <sz val="10"/>
        <rFont val="Arial"/>
        <family val="2"/>
      </rPr>
      <t xml:space="preserve"> navegación móvil 3G ilimitada*, para hasta 5 computadoras a través de WIFI</t>
    </r>
  </si>
  <si>
    <t>* Luego de descargados 12 Gigabytes durante el mes, la velocidad disminuye a 256 Kbps, manteniéndose dentro de los rangos de velocidad 3G.</t>
  </si>
  <si>
    <t>Vigencia: desde el 24 de marzo de 2009</t>
  </si>
  <si>
    <t xml:space="preserve">Valor no incluye impuestos </t>
  </si>
  <si>
    <t>NAVEGACIÓN WAP E INTERNET - CLIENTES GRUPALES</t>
  </si>
  <si>
    <t>Precio</t>
  </si>
  <si>
    <t>Kb Adicional</t>
  </si>
  <si>
    <t>Internet + WAP 5000</t>
  </si>
  <si>
    <t>5000 MB</t>
  </si>
  <si>
    <t>Clientes Cuentas Grupales</t>
  </si>
  <si>
    <t xml:space="preserve"> Plan  BAM Ilimitado</t>
  </si>
  <si>
    <t>Plan BAM ilimitado 3G</t>
  </si>
  <si>
    <t>Vigencia: 1 de mayo de 2009</t>
  </si>
  <si>
    <t>Hasta 10260</t>
  </si>
  <si>
    <t>Control Empresarial 2190</t>
  </si>
  <si>
    <t>Hasta 27037</t>
  </si>
  <si>
    <t>Hasta 9319</t>
  </si>
  <si>
    <t>Hasta 15422</t>
  </si>
  <si>
    <t xml:space="preserve">    Tarifa para llamadas desde Alegro  a cualquier operadora (fija o móvil) a nivel nacional $ 0,22 + impuestos, con excepción de la CNT, para quién se aplicará la tarifa de $ 0,12 sin incluir impuestos.</t>
  </si>
  <si>
    <t>Las demás condiciones y tarifas del servicio se mantienen inalterables.</t>
  </si>
  <si>
    <t>1.2 Alcance</t>
  </si>
  <si>
    <t>La nueva tarifa aplica a clientes prepago con "Tarifa Diferenciada" actuales y nuevos, con tecnología CDMA y GSM.</t>
  </si>
  <si>
    <t>No aplica para Tarifa Socio Fundador Prepago</t>
  </si>
  <si>
    <t>Esta nueva tarifa se informará mediante una publicación realizada en la prensa para conocimiento de todos nuestros clientes.</t>
  </si>
  <si>
    <t>Vigencia: desde el 8 de agosto de 2009</t>
  </si>
  <si>
    <t>* Tarifa no aplicable para los planes empresariales, debido a que la tarifa de llamada es menor a  $ 0,12</t>
  </si>
  <si>
    <t>* No compatible con Tarifa Naranja y Promoción Multidúate.</t>
  </si>
  <si>
    <t>Mensajes Multimedia MMS - GSM</t>
  </si>
  <si>
    <t>El servicio MMS permite que los usuarios puedan enviar mensajes multimedia entre los dispositivos móviles como:</t>
  </si>
  <si>
    <r>
      <t>´</t>
    </r>
    <r>
      <rPr>
        <sz val="10"/>
        <rFont val="Arial"/>
        <family val="2"/>
      </rPr>
      <t>- Enviar y recibir: videos, sonidos, grabaciones y animaciones.</t>
    </r>
  </si>
  <si>
    <t>Ideal Grupo 109</t>
  </si>
  <si>
    <t>Hasta 872</t>
  </si>
  <si>
    <t>Hasta 436</t>
  </si>
  <si>
    <t>Hasta 726</t>
  </si>
  <si>
    <t>Ideal Grupo 129</t>
  </si>
  <si>
    <t>Hasta 1,075</t>
  </si>
  <si>
    <t>Hasta 516</t>
  </si>
  <si>
    <t>Hasta 860</t>
  </si>
  <si>
    <t>Ideal Grupo 419</t>
  </si>
  <si>
    <t>Hasta 3,491</t>
  </si>
  <si>
    <t>Hasta 1,676</t>
  </si>
  <si>
    <t>Hasta 2,793</t>
  </si>
  <si>
    <t>Servicios inluidos: casillero de voz, llamada en espera, transferencia de llamadas, conferencia hasta 6 personas</t>
  </si>
  <si>
    <t>Mixto *= Las líneas agrupadas en el plan son planes abietos o controlados</t>
  </si>
  <si>
    <t>TARIFAS POR MINUTO DE VOZ SEGMENTO POSPAGO -  PLANES IDEAL FAMILIA</t>
  </si>
  <si>
    <t>Plan Ideal Familia</t>
  </si>
  <si>
    <t>Ideal Familia 49</t>
  </si>
  <si>
    <t>Hasta 462</t>
  </si>
  <si>
    <t>Hasta 196</t>
  </si>
  <si>
    <t>El usuario podrá solicitar la activación de Blackbery a través del CAV o canal directo de venta y estará disponible 24 horas despues de solicitada la activación.</t>
  </si>
  <si>
    <t>El equipo no podrá ser usado como MODEM de Internet.</t>
  </si>
  <si>
    <t>Incluye navegación Ilimitada desde el dispositivo BLACKBERRY</t>
  </si>
  <si>
    <t>Producto</t>
  </si>
  <si>
    <t>Oficina Móvil</t>
  </si>
  <si>
    <t>Unidades</t>
  </si>
  <si>
    <t>Clientes Prepago</t>
  </si>
  <si>
    <t>Prepago- Amigo Kit y Amigo Chip</t>
  </si>
  <si>
    <t>Vator USD./min.</t>
  </si>
  <si>
    <t>A todas las operadoras Fijas y Móviles</t>
  </si>
  <si>
    <t>El cliente podrá  contratar el servicio enviando un SMS gratuito con la palabra PORTA al número 2233. Cada Cambio de tarifa tendrá un costo de $ 1,00 más IVA</t>
  </si>
  <si>
    <t xml:space="preserve">TARIFAS  BANDA ANCHA MÓVIL </t>
  </si>
  <si>
    <t>BAM Netbook</t>
  </si>
  <si>
    <t>Costo Mb incluido</t>
  </si>
  <si>
    <t>Costo Mb evento</t>
  </si>
  <si>
    <t>Control Empresarial 1075</t>
  </si>
  <si>
    <t>Hasta 12951</t>
  </si>
  <si>
    <t>Hasta 4516</t>
  </si>
  <si>
    <t>Hasta 7413</t>
  </si>
  <si>
    <t>Control Empresarial 1179</t>
  </si>
  <si>
    <t>Hasta 14204</t>
  </si>
  <si>
    <t>Hasta 4953</t>
  </si>
  <si>
    <t>Hasta 8131</t>
  </si>
  <si>
    <t>Control Empresarial 1285</t>
  </si>
  <si>
    <t>Hasta 15864</t>
  </si>
  <si>
    <t>Hasta 5468</t>
  </si>
  <si>
    <t>Hasta 9049</t>
  </si>
  <si>
    <t>Control Empresarial 1395</t>
  </si>
  <si>
    <t>Hasta 17222</t>
  </si>
  <si>
    <t>Hasta 5936</t>
  </si>
  <si>
    <t>Hasta 9823</t>
  </si>
  <si>
    <t>Control Empresarial 1457</t>
  </si>
  <si>
    <t>Hasta 17987</t>
  </si>
  <si>
    <t>Hasta 3200</t>
  </si>
  <si>
    <t>1. Descripción de la Promoción</t>
  </si>
  <si>
    <t>TM Mi Grupo 4</t>
  </si>
  <si>
    <t>TM Mi Plan Control 1000</t>
  </si>
  <si>
    <t>TM Mi Plan Control 110</t>
  </si>
  <si>
    <t>TM Mi Plan Control 150</t>
  </si>
  <si>
    <t>(4) El cliente solo puede elegir un servicio de datos a la vez: Blackberry o Nokia</t>
  </si>
  <si>
    <t>1. Descripción de la promoción</t>
  </si>
  <si>
    <t>Hasta 118</t>
  </si>
  <si>
    <t>Hasta 173</t>
  </si>
  <si>
    <t>Plan Ideal 49 Email Móvil Plus SMS Ilimitados 10 números favoritos PORTA</t>
  </si>
  <si>
    <t>Plan Ideal 49 Nokia Messsaging SMS Ilimitados  10 números favoritos PORTA</t>
  </si>
  <si>
    <t>Plan Ideal 20 Blackberry</t>
  </si>
  <si>
    <t>Chat y Correo Blackberry Ilimitada</t>
  </si>
  <si>
    <t>Hasta 240</t>
  </si>
  <si>
    <t>Tarifa Números Favoritos (2)</t>
  </si>
  <si>
    <t>Plan Total $ 150</t>
  </si>
  <si>
    <t>Plan Total $ 250</t>
  </si>
  <si>
    <t>(2) El cliente que tenga estos planes podrá registrar sus números favoritos para llamadas on net a $ 0,04, enviando un mensaje al *444</t>
  </si>
  <si>
    <t>Para aplicar el servicio el cliente debe enviar un SMS sin costo con la palabra "dólar" al código corto 333 y si el cliente cumple las condiciones anotadas el sistema automaticamente le acreditará $1 sin modificar la vigencia del saldo anterior y le enviará una notificación via SMS</t>
  </si>
  <si>
    <t>Una vez que el ciente califique para obtener el servicio, podrá utilizarlo cuantas vecer lo requiera, siempre y cuando su cuenta esté en status activo y haya ingresado una recarga  posterior, la cual haya permitido al sistema debitar su sobregiro anterior.</t>
  </si>
  <si>
    <t>El debito automático de $1 lo realizará el sistema cuando detecte el ingreso de una recarga física, electrónica o a través del servicio pasasaldo</t>
  </si>
  <si>
    <t>Cuando el cliente ha accedido a un sobregiro en el sistema debitará el mismo de manera automática cuando detecte el ingreso de la siguiente recarga física, electrónica, bono o Pasasaldo.</t>
  </si>
  <si>
    <t>El cliente puede solicitar la deshabilitación del servicio, a través del *611 ó en el portal Tu Mundo Alegro</t>
  </si>
  <si>
    <t xml:space="preserve">PLAN NIU BANDA ANCHA </t>
  </si>
  <si>
    <t>Nuevos Planes</t>
  </si>
  <si>
    <t>1.1 Plan Individual Niu Banda Ancha Prepago</t>
  </si>
  <si>
    <t>Descripción</t>
  </si>
  <si>
    <t>Plan Individual mediante el cual se realiza la preactivación de la línea del cliente con el plan NIU Banda de Ancha Prepago</t>
  </si>
  <si>
    <t>Notas Aclaratorias</t>
  </si>
  <si>
    <t>TARIFAS PREFERENCIALES CON OPERADORAS DE AMERICA MÓVIL</t>
  </si>
  <si>
    <t>BLACKBERRY</t>
  </si>
  <si>
    <t>Diario (ilimitado)</t>
  </si>
  <si>
    <t>diario</t>
  </si>
  <si>
    <t>Viajero Frencuente (ilimitado durante 6 meses)</t>
  </si>
  <si>
    <t>Sericio mensual</t>
  </si>
  <si>
    <t>Tarifas Larga Distancia Internacional - POSPAGO</t>
  </si>
  <si>
    <t>TARIFAS OFICINA MÓVIL - BANDA ANCHA MÓVIL  - TRANSMISIÓN DE DATOS</t>
  </si>
  <si>
    <t>(4) Se pueden realizar recargas electrónicas a este plan para continuar navegando una vez que se han consumido los MB incluidos, a razón de $0,10 +IVA el MB adicional.</t>
  </si>
  <si>
    <t xml:space="preserve">Plan Total Multicolor </t>
  </si>
  <si>
    <t>Desglose estructura tarifaria para verificar topes tarifarios (2)</t>
  </si>
  <si>
    <t xml:space="preserve">Tiempo Libre Movistar </t>
  </si>
  <si>
    <t>Tiempo Libre Números Favoritos</t>
  </si>
  <si>
    <t>Mensajes Libres Números Favoritos</t>
  </si>
  <si>
    <t>Tarifa Final a Otro Operador Local (Dentro del plan o adiconal)</t>
  </si>
  <si>
    <t>Plan Total Multicolor 0</t>
  </si>
  <si>
    <t>Plan Total Multicolor 6</t>
  </si>
  <si>
    <t>Plan Total Multicolor 8</t>
  </si>
  <si>
    <t>Plan Total Multicolor 10</t>
  </si>
  <si>
    <t>Plan Total Multicolor 12</t>
  </si>
  <si>
    <t>Plan Total Multicolor 15</t>
  </si>
  <si>
    <t>Plan Total Multicolor 20</t>
  </si>
  <si>
    <t>Plan Total Multicolor 25</t>
  </si>
  <si>
    <t>Plan Total Multicolor 30</t>
  </si>
  <si>
    <t>Plan Total Multicolor 35</t>
  </si>
  <si>
    <t>Plan Total Multicolor 40</t>
  </si>
  <si>
    <t>Plan Total Multicolor 50</t>
  </si>
  <si>
    <t>Plan Total Multicolor 55</t>
  </si>
  <si>
    <t>Plan Total Multicolor 60</t>
  </si>
  <si>
    <t>Plan Total Multicolor 65</t>
  </si>
  <si>
    <t>Plan Total Multicolor 70</t>
  </si>
  <si>
    <t>Plan Total Multicolor 80</t>
  </si>
  <si>
    <t>Plan Total Multicolor 100</t>
  </si>
  <si>
    <t>Plan Total Multicolor 120</t>
  </si>
  <si>
    <t>Plan Total Multicolor 150</t>
  </si>
  <si>
    <t>Plan Total Multicolor 200</t>
  </si>
  <si>
    <t>Plan Total Multicolor 250</t>
  </si>
  <si>
    <t>Plan Total Multicolor 300</t>
  </si>
  <si>
    <t>Mi Plan 650</t>
  </si>
  <si>
    <t>Mi Plan 800</t>
  </si>
  <si>
    <t>Mi Plan Control 110</t>
  </si>
  <si>
    <t>Mi Plan Control 150</t>
  </si>
  <si>
    <t>Mi Plan Control 250</t>
  </si>
  <si>
    <t>Mi Plan Control 350</t>
  </si>
  <si>
    <t>Mi Plan Control 500</t>
  </si>
  <si>
    <t>Mi Plan Control 86</t>
  </si>
  <si>
    <t>Mi Plan Controlado 1000</t>
  </si>
  <si>
    <t>Mi Plan Controlado 800</t>
  </si>
  <si>
    <t>Mi Plan Controlado TB 20 GSM</t>
  </si>
  <si>
    <t>Mi Plan Controlado TB 27 GSM</t>
  </si>
  <si>
    <t>Mi Plan Controlado TB 56 GSM</t>
  </si>
  <si>
    <t>Mi Plan Plus 1100</t>
  </si>
  <si>
    <t>Mi Plan Plus 1430</t>
  </si>
  <si>
    <t>Mi Plan Plus 165</t>
  </si>
  <si>
    <t>Mi Plan Plus 275</t>
  </si>
  <si>
    <t>Mi Plan Plus 385</t>
  </si>
  <si>
    <t>Mi Plan Plus 550</t>
  </si>
  <si>
    <t>Mi Plan Plus 715</t>
  </si>
  <si>
    <t>Mi Plan Plus 880</t>
  </si>
  <si>
    <t>Mi Plan Plus Control 120</t>
  </si>
  <si>
    <t>Mi Plan Plus Control 165</t>
  </si>
  <si>
    <t>Mi Plan Plus Control 275</t>
  </si>
  <si>
    <t>Mi Plan Plus Control 385</t>
  </si>
  <si>
    <t>Mi Plan Plus Control 550</t>
  </si>
  <si>
    <t>Mi Plan TB 27 GSM</t>
  </si>
  <si>
    <t>Plan Microempresa 120</t>
  </si>
  <si>
    <t>Plan Microempresa 200</t>
  </si>
  <si>
    <t>Optimo  100</t>
  </si>
  <si>
    <t>Optimo  300</t>
  </si>
  <si>
    <t>Optimo  450</t>
  </si>
  <si>
    <t>Optimo  60</t>
  </si>
  <si>
    <t>Pago por Consumo D Movistar 25</t>
  </si>
  <si>
    <t>Pago por Consumo D Multicolor 25</t>
  </si>
  <si>
    <t>Pago por Consumo Movistar 100</t>
  </si>
  <si>
    <t>Pago por Consumo Movistar 25</t>
  </si>
  <si>
    <t>Pago por Consumo Movistar 35</t>
  </si>
  <si>
    <t>Pago por Consumo Movistar 40</t>
  </si>
  <si>
    <t>Pago por Consumo Movistar 50</t>
  </si>
  <si>
    <t>Pago por Consumo Movistar 70</t>
  </si>
  <si>
    <t>Pago por Consumo Movistar Abierto</t>
  </si>
  <si>
    <t>Roaming Internacional</t>
  </si>
  <si>
    <t>Tarifas Generales</t>
  </si>
  <si>
    <t>Llamada</t>
  </si>
  <si>
    <t>Saliente Local</t>
  </si>
  <si>
    <t>Saliente Internacional</t>
  </si>
  <si>
    <t>Entrante (Local o Internacional)</t>
  </si>
  <si>
    <t>Enviado</t>
  </si>
  <si>
    <t>Recibido</t>
  </si>
  <si>
    <t>Internet + WAP</t>
  </si>
  <si>
    <t>c/ KB</t>
  </si>
  <si>
    <t>Tarifas por minuto incluido IVA a los diferentes destinos, aplicables al plan 40 Mi Oficina</t>
  </si>
  <si>
    <t>PLANES MIXTO HOMERUN</t>
  </si>
  <si>
    <t>Bundle  de Servicios Home Run</t>
  </si>
  <si>
    <t>Plan Banda Ancha Móvil Ilimitado Home Run - navegación móvil (wap e Internet) ilimitada.</t>
  </si>
  <si>
    <t>Plan  Ideal 56 Home Run</t>
  </si>
  <si>
    <t>Plan Tip 25 Home Run</t>
  </si>
  <si>
    <t xml:space="preserve">Tarifas por minuto incluido IVA a los diferentes destinos, aplicables a los planes 56 Ideal Home Run y Tip 25 Home Run </t>
  </si>
  <si>
    <t>Tarifa por Minuto Plan TIP 25 Home Run</t>
  </si>
  <si>
    <t>Tarifa por Minuto Plan 26 Ideal Home Run</t>
  </si>
  <si>
    <t>Pacto Andino (Bolivia, Perú, Colombia, Venezuela)</t>
  </si>
  <si>
    <t>EUA y Canadá</t>
  </si>
  <si>
    <t>España e Italia</t>
  </si>
  <si>
    <t>Servicio de Valor Agregado a través de la red Internet</t>
  </si>
  <si>
    <t>Banda Ancha 128 Kbps Home Run (banda domiciliarioa fija, ilimitada)</t>
  </si>
  <si>
    <t>SMS para usuarios Prepago y Pospago Controlado</t>
  </si>
  <si>
    <t>Nombre de Paquete</t>
  </si>
  <si>
    <t>Aplica a</t>
  </si>
  <si>
    <t>SMS incluidos</t>
  </si>
  <si>
    <t>Precio sin IVA</t>
  </si>
  <si>
    <t>5. Los paquetes de SMS que contrate o utilice el cliente, no está en CBM.Su valor es adicional.</t>
  </si>
  <si>
    <t>6. Incluye beneficio MONDO sin costo</t>
  </si>
  <si>
    <t>7. Aplica Rollover</t>
  </si>
  <si>
    <t>8. Planes controlados, acceso a recargas tipo físicas o electrónicas y pasa saldo</t>
  </si>
  <si>
    <t>9. Aplica cancelación pospago</t>
  </si>
  <si>
    <t>10. Acceso a beneficio On Company</t>
  </si>
  <si>
    <t xml:space="preserve">      a. El cliente puede contratar a nivel de cuenta para cada una de sus líneas el servicio On Company</t>
  </si>
  <si>
    <t xml:space="preserve">      b. El precio de este servicio es de $ 4.99 más IVA por lìnea</t>
  </si>
  <si>
    <t xml:space="preserve">      c. Se asigna 1.000 minutos por cada línea para llamada hacia el mismo contrato. Una vez consumidos los 1.000 minutos el usuario realiza su consumo al precio ON Net del Plan contratado. En este caso no se considera Rollover</t>
  </si>
  <si>
    <t>Navegación WAP</t>
  </si>
  <si>
    <t>Promoción  aplica a todos los clientes del segmento Pospago pertenecientes al segmento Prepago</t>
  </si>
  <si>
    <t>Servicio Windows Live Messenger aplicación Java</t>
  </si>
  <si>
    <t>Tarifa sin impuesto US $</t>
  </si>
  <si>
    <t>La suscripción incluye navegación ilimitada al servicio a través de la aplicación</t>
  </si>
  <si>
    <t>TARIFAS POR MINUTO DE VOZ  -  PLANES NOKIA MESSAGING</t>
  </si>
  <si>
    <t>MB INCLUIDOS</t>
  </si>
  <si>
    <t>Costo x Mb</t>
  </si>
  <si>
    <t>Costo x Mb Adicional</t>
  </si>
  <si>
    <t>Nokia Messaging 50 MB</t>
  </si>
  <si>
    <t>50 Mb</t>
  </si>
  <si>
    <t>Nokia Messaging 100 MB</t>
  </si>
  <si>
    <t>100 Mb</t>
  </si>
  <si>
    <t>Nokia Messaging Ilimitado</t>
  </si>
  <si>
    <t>Nokia Messaging Modem</t>
  </si>
  <si>
    <t>Tarifas Datos</t>
  </si>
  <si>
    <t>Mensjes Libres Números Favoritos</t>
  </si>
  <si>
    <t>Tarifa Final a Otro Operador Local  (Dentro del plan o adicional)</t>
  </si>
  <si>
    <t>Mensajes Libres</t>
  </si>
  <si>
    <t>Plan Total Joven $ 19,99 (2)</t>
  </si>
  <si>
    <t>Plan Retail 15</t>
  </si>
  <si>
    <t>n/a</t>
  </si>
  <si>
    <t>(2) El cliente que tenga Plan Joven $ 19,99 podrá registrar sus números favoritos a todas las operadoras llamando sin costo al Asterisco 444 (*444).</t>
  </si>
  <si>
    <t>El valor del SMS a movistar y oras operadoras es de $ 0,06</t>
  </si>
  <si>
    <t>Vigencia: 12 de julio de 2010</t>
  </si>
  <si>
    <t xml:space="preserve">Plan Total Todo Destino </t>
  </si>
  <si>
    <t>Plan Total LO Todo Destino 10</t>
  </si>
  <si>
    <t>Plan Total LO Todo Destino 12</t>
  </si>
  <si>
    <t>Plan Total LO Todo Destino 15</t>
  </si>
  <si>
    <t>Plan Total LO Todo Destino 20</t>
  </si>
  <si>
    <t>Plan Total LO Todo Destino 25</t>
  </si>
  <si>
    <t>Plan Total LO Todo Destino  30</t>
  </si>
  <si>
    <t>Plan Total Todo Destino  0</t>
  </si>
  <si>
    <t>Plan Total Todo Destino 10</t>
  </si>
  <si>
    <t>Plan Total Todo Destino 100</t>
  </si>
  <si>
    <t>Plan Total Todo Destino 12</t>
  </si>
  <si>
    <t>Plan Total Todo Destino 120</t>
  </si>
  <si>
    <t>Plan Total Todo Destino 15</t>
  </si>
  <si>
    <t>Plan Total Todo Destino 150</t>
  </si>
  <si>
    <t>Plan Total Todo Destino 20</t>
  </si>
  <si>
    <t>Plan Total Todo Destino 200</t>
  </si>
  <si>
    <t>Plan Total Todo Destino 25</t>
  </si>
  <si>
    <t>Plan Total Todo Destino 250</t>
  </si>
  <si>
    <t>Plan Total Todo Destino 30</t>
  </si>
  <si>
    <t>Plan Total Todo Destino 300</t>
  </si>
  <si>
    <t>Plan Total Todo Destino 35</t>
  </si>
  <si>
    <t>Plan Total Todo Destino 40</t>
  </si>
  <si>
    <t>Plan Total Todo Destino 50</t>
  </si>
  <si>
    <t>Plan Total Todo Destino 55</t>
  </si>
  <si>
    <t>Plan Total Todo Destino 6</t>
  </si>
  <si>
    <t>Promedio 
Simple</t>
  </si>
  <si>
    <t xml:space="preserve">2. Plan Tarifario de Conecel S.A. </t>
  </si>
  <si>
    <t>3. Plan Tarifario de Otecel S.A.</t>
  </si>
  <si>
    <t>Se incluye el valor de los impuestos</t>
  </si>
  <si>
    <t>No se incluye el valor de los impuestos</t>
  </si>
  <si>
    <t>Servicios Incluidos: casillero de voz, llamada en espera, transferencia de llamada, conferencia hasta 6 personas. Mixto*= Las Líneas agrupadas en el plan son planes abiertos o controlados</t>
  </si>
  <si>
    <t>Cuota VOZ Mensual (por cuenta)</t>
  </si>
  <si>
    <t>PLANES PREPAGO</t>
  </si>
  <si>
    <t>(*) No esta incluido el valor de los impuestos</t>
  </si>
  <si>
    <t>1. Tabla Resumen y Comparativa de las Tarifas Prepago y Pospago</t>
  </si>
  <si>
    <t>Minuto a otras Operadoras Fijas</t>
  </si>
  <si>
    <t>Pymes 50 a 100</t>
  </si>
  <si>
    <t>Desde 505</t>
  </si>
  <si>
    <t>Hasta 1010</t>
  </si>
  <si>
    <t>Hasta 201</t>
  </si>
  <si>
    <t>Hasta 403</t>
  </si>
  <si>
    <t>Hasta 333</t>
  </si>
  <si>
    <t>Hasta 666</t>
  </si>
  <si>
    <t>Pymes 101 a 150</t>
  </si>
  <si>
    <t>Desde 1020</t>
  </si>
  <si>
    <t>Hasta 1515</t>
  </si>
  <si>
    <t>4. Vigencia de la Promoción.</t>
  </si>
  <si>
    <t>(4) Los paquetes de LDI incluyen únicamente los destinos EEUU, Canadà, Colombia, España</t>
  </si>
  <si>
    <t>(5) Los minutos adicionales tienen el mismo valor por destino correspondiente a cada plan.</t>
  </si>
  <si>
    <t>(6) Fecha de entrada en vigencia 13 de diciembre de 2010</t>
  </si>
  <si>
    <t>La comunidad debe conocer las condiciones, vigencia, planes y tarifas de los distintos servicios de telecomunicaciones que empresas ofrecen, hoy en día hay demasiadas ofertas que es necesario que se informen para que sepan cuánto realmente va a ser el valor de su planilla.</t>
  </si>
  <si>
    <t>TARIFAS PREPAGO (USD)</t>
  </si>
  <si>
    <t>TARIFAS PREPAGO Y POSPAGO (MÁXIMAS Y MINIMAS) (USD)</t>
  </si>
  <si>
    <t>Notas:</t>
  </si>
  <si>
    <t>Es el valor que el concesionario de telefonía móvil cobra a sus abonados por los servicios prestados, no incluye los impuestos aplicables de ley.</t>
  </si>
  <si>
    <t xml:space="preserve">Los concesionarios de telefonía móvil pueden presentar sus tarifas de acuerdo a sus planes y estratégias de negocios, siempre y cuando no sobrepasen los techos tarifarios establecidos por en sus respectivos contratos de concesión. </t>
  </si>
  <si>
    <t>Bulk 1000</t>
  </si>
  <si>
    <t>POSPAGO IDEAL EMPRESA</t>
  </si>
  <si>
    <t>Bulk 2000</t>
  </si>
  <si>
    <t>Bulk 3000</t>
  </si>
  <si>
    <t>Bulk 5000</t>
  </si>
  <si>
    <t>Bulk 8000</t>
  </si>
  <si>
    <t>Bulk 10000</t>
  </si>
  <si>
    <t>Bulk 15000</t>
  </si>
  <si>
    <t>Bulk 20000</t>
  </si>
  <si>
    <t>Bulk 25000</t>
  </si>
  <si>
    <t>Bulk 20</t>
  </si>
  <si>
    <t>Bulk 200</t>
  </si>
  <si>
    <t>Bulk 400</t>
  </si>
  <si>
    <t>Bulk 800</t>
  </si>
  <si>
    <t>Internacional</t>
  </si>
  <si>
    <t>Otras Operadoras Locales</t>
  </si>
  <si>
    <t>Paquetes SMS Bulk</t>
  </si>
  <si>
    <t>Desde 0 hasta 30000 SMS</t>
  </si>
  <si>
    <t>Tarifa única</t>
  </si>
  <si>
    <t>Desde 30001 hasta 250000 SMS</t>
  </si>
  <si>
    <t>Desde 250001 hasta 500000 SMS</t>
  </si>
  <si>
    <t>Desde 500001 hasta 750000 SMS</t>
  </si>
  <si>
    <t>Desde 750001 hasta 1000000 SMS</t>
  </si>
  <si>
    <t>Desde 1000001 hasta 1500000 SMS</t>
  </si>
  <si>
    <t>Desde 1500001 hasta 2000000 SMS</t>
  </si>
  <si>
    <t>Desde 2000001 en adelante</t>
  </si>
  <si>
    <t xml:space="preserve">Blacherry </t>
  </si>
  <si>
    <t>BIS- Personal</t>
  </si>
  <si>
    <t>Servicio Mensual</t>
  </si>
  <si>
    <t>BES- Corporativo</t>
  </si>
  <si>
    <t>Intellisync</t>
  </si>
  <si>
    <t>Personal</t>
  </si>
  <si>
    <t>POSPAGO Personal</t>
  </si>
  <si>
    <t>Corporativo</t>
  </si>
  <si>
    <t>POSPAGO Corporativo</t>
  </si>
  <si>
    <t>Plus</t>
  </si>
  <si>
    <t>Datos</t>
  </si>
  <si>
    <t>1 KB</t>
  </si>
  <si>
    <t>Datos Corportivos BULK GPRS</t>
  </si>
  <si>
    <t xml:space="preserve">Tarifas </t>
  </si>
  <si>
    <t>Tarifas no incluyen impuestos</t>
  </si>
  <si>
    <t>Operadoras Fijas</t>
  </si>
  <si>
    <t>* Incluye cargos de Interconexión</t>
  </si>
  <si>
    <t>Tarifa Básica por SIMCARD</t>
  </si>
  <si>
    <t>mensual</t>
  </si>
  <si>
    <t>Clientes Corporativos</t>
  </si>
  <si>
    <t>De 0 a 1024 MB</t>
  </si>
  <si>
    <t>c/MB</t>
  </si>
  <si>
    <t>De 1024 MB a 10240 MB</t>
  </si>
  <si>
    <t>De 10241 MB  a 102400 MB</t>
  </si>
  <si>
    <t>De 1024001 en adelante</t>
  </si>
  <si>
    <t>Datos Corportivos (AVL)</t>
  </si>
  <si>
    <t>De 0 a 100 MB</t>
  </si>
  <si>
    <t>De 101 MB a 500 MB</t>
  </si>
  <si>
    <t>De 501 MB  a 1024 MB</t>
  </si>
  <si>
    <t>De 1025 en adelante</t>
  </si>
  <si>
    <t xml:space="preserve">TARIFAS ROAMING INTERNACIONAL </t>
  </si>
  <si>
    <t>N/A</t>
  </si>
  <si>
    <t>(**) En planes ilimitados, a partir de la base de megas en EVDO el servicio se entregará en tecnología 1x de manera ilimitada</t>
  </si>
  <si>
    <t>Los mensajes largos se concatenarán en caso de ser superiores a 160 caracteres hasta un másximo de 4 SMS.</t>
  </si>
  <si>
    <t>Inicio de la prestación del servicio de notificación de correos electrónicos</t>
  </si>
  <si>
    <t>8 de octubre de 2010</t>
  </si>
  <si>
    <t>Tarifas no incluyen impuestos adicionales de Ley</t>
  </si>
  <si>
    <t>Los clientes CNT que tengan contratado el servicio FAST BOY y adquieran los nuevos planes NIU Banda Ancha 3,5G, reciben la misma promoción de lanzamiento de  2000 MB adicionales y un beneficio de descuento bajo el siguiente esquema:</t>
  </si>
  <si>
    <t>Tarifa Normal (*)</t>
  </si>
  <si>
    <t>Tarifa Cliente Fast Boy (*)</t>
  </si>
  <si>
    <t>Descuento</t>
  </si>
  <si>
    <t>(*) Precios no incluyen impuestos</t>
  </si>
  <si>
    <t>El descuento se aplicará todos los meses mientras el cliente mantenga contratados los 2 servicios (fijo y móvil). Si el cliente cancela el Internet fijo automáticamente pierde el descuento en la tarifa de Banda Ancha Móvil</t>
  </si>
  <si>
    <t>El descuento aplica exclusivamente a tarifa básica mensual desde el momento de la activación de la línea 3,5G. No aplica a equipos, recarga u otros.</t>
  </si>
  <si>
    <t>El descuento aplica únicamente a los nuevos planes 3,5G no aplica para planes CDMA EVDO/1X</t>
  </si>
  <si>
    <t xml:space="preserve">5. Vigencia </t>
  </si>
  <si>
    <t xml:space="preserve">A partir del 18 de noviembre de 2010 </t>
  </si>
  <si>
    <t>Condiciones y Restricciones
Tarifa Diferenciada Prepago 3.5 G</t>
  </si>
  <si>
    <t>A partir del 15 de noviembre, se comercializará la "Tarifa Diferenciada prepago 3.5 G" conforme el siguiente detalle:</t>
  </si>
  <si>
    <t>Tarifa Diferenciada Prepago 3.5 G por minuto</t>
  </si>
  <si>
    <t>Precio Del SMS *</t>
  </si>
  <si>
    <t>Off Net CNT Fijo</t>
  </si>
  <si>
    <t>Aplican las  mismas condiciones de los Planes Prepago Tarifa Diferenciada de CDMA y GSM para clientes actuales y nuevos Prepago y Pospago</t>
  </si>
  <si>
    <t>Tarifa aplicada para clientes prepago 3,5 G con "Tarifa Diferenciada" nuevos y actuales</t>
  </si>
  <si>
    <t>No aplica para Tarifa Naranja</t>
  </si>
  <si>
    <t>Se mantiene las tarifas de Larga Distancia Internacional</t>
  </si>
  <si>
    <t>Tarifas Internacionales (costo por minuto )*</t>
  </si>
  <si>
    <t>Precio del SMS*</t>
  </si>
  <si>
    <t>América1</t>
  </si>
  <si>
    <t>América2</t>
  </si>
  <si>
    <t>América3</t>
  </si>
  <si>
    <t xml:space="preserve">Europa 1 </t>
  </si>
  <si>
    <t xml:space="preserve">Zona 1 </t>
  </si>
  <si>
    <t>(*) Valores no incluyen impuestos)</t>
  </si>
  <si>
    <t>Los clientes actuales que deseen cambiarse a "Tarifa Diferenciada prepafo 3.5 G  podrán efectuar su cambio previa solicitud marcando la *611. Llamada sin costo</t>
  </si>
  <si>
    <t>3. Tarifas LDI e Internet</t>
  </si>
  <si>
    <t>Se mantienen las tarifas LDI y de Internet vigentes para planes prepago GSM</t>
  </si>
  <si>
    <t xml:space="preserve">3. Vigencia </t>
  </si>
  <si>
    <t xml:space="preserve">A partir del 15 de noviembre de 2010 </t>
  </si>
  <si>
    <t>Condiciones y Restricciones
Planes Pospago Abiertos y Controlados para Empresas 3.5 G</t>
  </si>
  <si>
    <t>Se comercializarán los nuevos Planes Pospago Abiertos y controlados para empresas 3.5 G , con las mismas condiciones para la familia de estos planes que se aplican para CDMA y GSM</t>
  </si>
  <si>
    <t>Planes Abiertos y Controlados bajo el siguiente esquema:</t>
  </si>
  <si>
    <t>Off Net Móvil</t>
  </si>
  <si>
    <t>Off Net Fijos (CNT)</t>
  </si>
  <si>
    <t>Off Net Fijos</t>
  </si>
  <si>
    <t>Plan Empresa Abierto/Controlado 3.5 G</t>
  </si>
  <si>
    <t>Los paquetes del SMS que contrate o utilice el cliente, no será incluido en el CBM. Su valor es adicional</t>
  </si>
  <si>
    <t>Acceso a recargas físicas o electrónicas</t>
  </si>
  <si>
    <t>Aplica para activaciones de cleitnes actuales y nuevos</t>
  </si>
  <si>
    <t>Condiciones y Restricciones
Pago lo que Hablo 3.5  G</t>
  </si>
  <si>
    <t>Vigencia: desde el 1 de marzo de 2009</t>
  </si>
  <si>
    <t>Condiciones y Restricciones</t>
  </si>
  <si>
    <t>* La tarifa diferenciada de $ 0,08 y $ 0,18 convive con los siguientes servicios:</t>
  </si>
  <si>
    <t xml:space="preserve">   En CDMA con los servicios Dúate disponibles</t>
  </si>
  <si>
    <t xml:space="preserve">   En GSM con el servicio Dúate 300</t>
  </si>
  <si>
    <t xml:space="preserve">   En GSM con el servicio Multidúate.</t>
  </si>
  <si>
    <t>* Una vez que se habiliten las nuevas tarifas en las fechas indicadas se deshabilitará el resto de las tarifas que venían siendo otorgadas y para fines de retención se mantendrán las tarifas: Ünica (4 0,13 + impuestos) y Diferenciadas (0,08 + impuestos On Net y $ 0,15 + impuestos Off Net)</t>
  </si>
  <si>
    <t>2 Tarifas Socio Fundador Prepago</t>
  </si>
  <si>
    <t>Tarifa Socio Fundador</t>
  </si>
  <si>
    <t>Notas aclaratorias:</t>
  </si>
  <si>
    <t>* Las nuevas tarifas se implementarán para todos los clientes Socio Fundador en sus diferentes tarifas (Tarifas Fundadores, Preactivado Fundador, Tarifa YA - Fundadores Dúate Estándar, Tarifa Ya -  Fundadores Dúate, Tarifa YA  - fundadores carga 99, Tarifa Ya fundadores carga Dúate 99, tarifa YA fundadores Dúate Estándar 99)</t>
  </si>
  <si>
    <t>* En CDMA se mantiene la convivencia con los servicios Dúate disponibles, a excepción del Dúate 300 y Multidúate, en este caso el cliente debe escoger uno de los 2.</t>
  </si>
  <si>
    <t>Móviles</t>
  </si>
  <si>
    <t>Fijos</t>
  </si>
  <si>
    <t xml:space="preserve">Plan Empresa Abierto / Controlado </t>
  </si>
  <si>
    <t>Plan Empresa Abierto / Controlado</t>
  </si>
  <si>
    <t>1. Los paquetes de SMS que contrate o utilice el cliente, no está incluido en el CBM. Su valor es adicional al consumo</t>
  </si>
  <si>
    <t>2. No compatible con los servicios: Duate, Tarifa Naranja, Tarifa Ecuador, On Company</t>
  </si>
  <si>
    <t>4. Aplica cancelación pospago</t>
  </si>
  <si>
    <t>Chile</t>
  </si>
  <si>
    <t>México</t>
  </si>
  <si>
    <t>Cuba</t>
  </si>
  <si>
    <t>Resto de América</t>
  </si>
  <si>
    <t>Japón</t>
  </si>
  <si>
    <t>Precio Movistar USD</t>
  </si>
  <si>
    <t>Precio Otras Fijas USD</t>
  </si>
  <si>
    <t>Precio Otras Móviles USD</t>
  </si>
  <si>
    <t>No está incluido el valor de los inpuestos</t>
  </si>
  <si>
    <t>Precio USD</t>
  </si>
  <si>
    <t>Tarifa USD</t>
  </si>
  <si>
    <t xml:space="preserve">Tarifa antes de Impuestos </t>
  </si>
  <si>
    <t>Resto de Europa</t>
  </si>
  <si>
    <t>Pacto Andino</t>
  </si>
  <si>
    <t>* Luego de descargados 3 Gigabytes durante el mes, la velocidad disminuye a 256 Kbps, manteniéndose dentro de los rangos de velocidad 3G.</t>
  </si>
  <si>
    <t>Plan 10 Mi Hogar</t>
  </si>
  <si>
    <t>Plan Ideal 49 Email Móvil Plus SMS Ilimitados</t>
  </si>
  <si>
    <t>Plan Ideal 49 Nokia Messsaging SMS Ilimitados</t>
  </si>
  <si>
    <t>Plan Ideal 15 Miltidestino</t>
  </si>
  <si>
    <t>24 meses</t>
  </si>
  <si>
    <t>Plan Ideal 49 Blackberry SMS Ilimitados</t>
  </si>
  <si>
    <t>Tarifas no incluyen impuestos aplicables de Ley</t>
  </si>
  <si>
    <t>Hasta 140</t>
  </si>
  <si>
    <t>Hasta 194</t>
  </si>
  <si>
    <t>Plan Ideal 15 Multidestino</t>
  </si>
  <si>
    <t>Voz</t>
  </si>
  <si>
    <t>Diponible</t>
  </si>
  <si>
    <t xml:space="preserve">Abierto </t>
  </si>
  <si>
    <t xml:space="preserve">Plan Total 10 </t>
  </si>
  <si>
    <t>Abierto/Controlado</t>
  </si>
  <si>
    <t>Permite registrar vía *444 todos los movistar para hablar a $0.04 el minuto</t>
  </si>
  <si>
    <t xml:space="preserve">Plan Total 12 </t>
  </si>
  <si>
    <t xml:space="preserve">Plan Total 15 </t>
  </si>
  <si>
    <t xml:space="preserve">Plan Total 20 </t>
  </si>
  <si>
    <t xml:space="preserve">Plan Total 200 </t>
  </si>
  <si>
    <t xml:space="preserve">Plan Total 25 </t>
  </si>
  <si>
    <t xml:space="preserve">Plan Total 300 </t>
  </si>
  <si>
    <t xml:space="preserve">Plan Total 40 </t>
  </si>
  <si>
    <t xml:space="preserve">Plan Total 50 </t>
  </si>
  <si>
    <t xml:space="preserve">Plan Total 70 </t>
  </si>
  <si>
    <t>DISPONIBLE</t>
  </si>
  <si>
    <t>Datos 3 MB para Blacberry y 60 MB para Correo Movistar</t>
  </si>
  <si>
    <t>PlanTotal Smart 23</t>
  </si>
  <si>
    <t>Permite registrar via *444 a todos los movistar para hablar a $0.04 el minuto. Datos: 1030 MB para Blacberry y 0 MB</t>
  </si>
  <si>
    <t xml:space="preserve">PlanTotal Smart 25 </t>
  </si>
  <si>
    <t xml:space="preserve">PlanTotal Smart 30 </t>
  </si>
  <si>
    <t xml:space="preserve">PlanTotal Smart 35 </t>
  </si>
  <si>
    <t xml:space="preserve">PlanTotal Smart 40 </t>
  </si>
  <si>
    <t xml:space="preserve">PlanTotal Smart 55 </t>
  </si>
  <si>
    <t>PlanTotal Smart 60</t>
  </si>
  <si>
    <t xml:space="preserve">PlanTotal Smart 65 </t>
  </si>
  <si>
    <t xml:space="preserve">PlanTotal Smart 80 </t>
  </si>
  <si>
    <t xml:space="preserve">PlanTotal Smart 100 </t>
  </si>
  <si>
    <t xml:space="preserve">PlanTotal Smart 120 </t>
  </si>
  <si>
    <t>PlanTotal Smart 23 Jovenes</t>
  </si>
  <si>
    <t>Permite registrar via *444 a todos los movistar para hablar a $0.04 el minuto. Datos: 1024 MB para Blacberry y 30 MB</t>
  </si>
  <si>
    <t xml:space="preserve">Permite registrar via *444 a todos números para hablar gratis/mensajes gratis una cantidad determinada depndiendo del </t>
  </si>
  <si>
    <t>Otecel en el precio fuera de la red no diferencia el valor de cargo de interconexión y presenta como precio final Off Net para que los clientes no tengan confusión</t>
  </si>
  <si>
    <t>PLANES POSPAGO (actualizados a julio 2010)</t>
  </si>
  <si>
    <t>Precios por Minuto</t>
  </si>
  <si>
    <t>Precio On Net</t>
  </si>
  <si>
    <t>Precio Otras Fijas</t>
  </si>
  <si>
    <t>Precio con Cargo de Interconexión</t>
  </si>
  <si>
    <t>Precio Otras Móviles</t>
  </si>
  <si>
    <t>Tarifa  Multicolor</t>
  </si>
  <si>
    <t>Tarifa no incluyen impuestos aplicables de Ley</t>
  </si>
  <si>
    <t>TARIFAS O PLANES PREPAGO (actualizados julio 2010)</t>
  </si>
  <si>
    <t>Otros Móviles  Telecsa</t>
  </si>
  <si>
    <t>Otros Móviles  Otecel</t>
  </si>
  <si>
    <t xml:space="preserve">PLAN IDEAL 22 </t>
  </si>
  <si>
    <t>Pesonal 1</t>
  </si>
  <si>
    <t>PLAN IDEAL 25</t>
  </si>
  <si>
    <t>PLAN IDEAL 25 BLACKBERRY</t>
  </si>
  <si>
    <t>Chat y correo BB Ilimitado</t>
  </si>
  <si>
    <t>PLAN IDEAL 25 EMAIL MÓVIL 1GB</t>
  </si>
  <si>
    <t>PLAN IDEAL 25 NOKIA MESSAGING</t>
  </si>
  <si>
    <t>SMS Ilimitados a F&amp;F</t>
  </si>
  <si>
    <t>50 MB</t>
  </si>
  <si>
    <t>PLAN IDEAL 34</t>
  </si>
  <si>
    <t>PLAN IDEAL 34 BLACKBERRY</t>
  </si>
  <si>
    <t>Datos ilimitados</t>
  </si>
  <si>
    <t>PLAN IDEAL 34 EMAIL MÒVIL PLUS</t>
  </si>
  <si>
    <t>PLAN IDEAL 34 NOKIA MESSAGING</t>
  </si>
  <si>
    <t>PLAN IDEAL 30 (3000 SMS)</t>
  </si>
  <si>
    <t>3000 SMS</t>
  </si>
  <si>
    <t>PLAN IDEAL 30 EMAIL MÒVIL PLUS</t>
  </si>
  <si>
    <t>PLAN IDEAL 39 BLACKBERRY</t>
  </si>
  <si>
    <t>1. El valor de la tarifa desde un telefóno de Telecsa S.A. a un teléfono Fijo es $ 0,22 excepto a un teléfono de la CNT S.A. cuya tarifa es $ 0,12</t>
  </si>
  <si>
    <t>Línea preactivada sin carga inicial</t>
  </si>
  <si>
    <t>Consultas de saldo y servicios en "Tu Mundo Alegro"</t>
  </si>
  <si>
    <t>Recargas de saldo de las líneas Banda Ancha PREPAGO menciate los siguietes medios disponibles:</t>
  </si>
  <si>
    <t>* recargas electrónicas  (INTERNET, cajeros automáticos, ventanillas de banco)</t>
  </si>
  <si>
    <t>* pasa saldo, hasta $ 5 mensuales</t>
  </si>
  <si>
    <t>* recargas físicas y pines electrónicos, llamando al 1800 Alegro o *611 para activar los códigos</t>
  </si>
  <si>
    <t>1.2 INTERNET NIU Banda Ancha On-Demand</t>
  </si>
  <si>
    <t>Tarifa Pospago</t>
  </si>
  <si>
    <t>Aplica: Clientes del segmento pospago de los siguientes planes: Personales abiertos y controlados, Control empresarial, Pool PCS, Ideal Familia, Ideal Pymes, Ideal Pymes VPN, Ideal Empresa e Ideal empresa VPN.</t>
  </si>
  <si>
    <t>Tiempo Aire Adicional Gratuito</t>
  </si>
  <si>
    <t>Banda Ancha Móvil</t>
  </si>
  <si>
    <t>Plan Banda Ancha Móvil 19 Controlado</t>
  </si>
  <si>
    <t>POSPAGO</t>
  </si>
  <si>
    <t>Plan Banda Ancha Móvil 29 Controlado</t>
  </si>
  <si>
    <t>Plan Banda Ancha Móvil 49 Controlado</t>
  </si>
  <si>
    <t>Plan Banda Ancha Móvil 59 Controlado</t>
  </si>
  <si>
    <t>Plan Banda Ancha Móvil 29 Abierto</t>
  </si>
  <si>
    <t>Plan Banda Ancha Móvil 49 Abierto</t>
  </si>
  <si>
    <t>Plan Banda Ancha Móvil 59 Abierto</t>
  </si>
  <si>
    <t>Ilimitado</t>
  </si>
  <si>
    <t>GPRS</t>
  </si>
  <si>
    <t>Evento</t>
  </si>
  <si>
    <t>Clientes Porta</t>
  </si>
  <si>
    <t>Paquetes Internet + WAP</t>
  </si>
  <si>
    <t>Internet + WAP 5</t>
  </si>
  <si>
    <t>Clientes PORTA</t>
  </si>
  <si>
    <t>Internet + WAP 10</t>
  </si>
  <si>
    <t>Internet + WAP  25</t>
  </si>
  <si>
    <t>Internet + WAP 60</t>
  </si>
  <si>
    <t>Internet + WAP 100</t>
  </si>
  <si>
    <t>Internet + WAP 150</t>
  </si>
  <si>
    <t>Otecel S.A.</t>
  </si>
  <si>
    <t>Conecel S.A.</t>
  </si>
  <si>
    <t>Internet + WAP 200</t>
  </si>
  <si>
    <t>Internet + WAP 500</t>
  </si>
  <si>
    <t>Internet + WAP 1 G</t>
  </si>
  <si>
    <t>ilimitado</t>
  </si>
  <si>
    <t xml:space="preserve">Servicios </t>
  </si>
  <si>
    <t xml:space="preserve">Internet + WAP </t>
  </si>
  <si>
    <t>Clientes Planes TOUCH 3G</t>
  </si>
  <si>
    <t>Planes Mixtos iPhone</t>
  </si>
  <si>
    <t>Plane iPhone 125</t>
  </si>
  <si>
    <t>2. Un plan empresa podrá ser contratado con un mínimo de 10 líneas y un CBM mínimo de USD 500 más IVA. Este valor puede ser distribuido entre las líneas de su cuenta, asignando a cada línea cualquiera de los planes abiertos/controlados disponibles, con un</t>
  </si>
  <si>
    <t>3. Plan incluye SMS empresarial que permite enviar mensajes de texto a $ 0,03 más IVA (alegro - alegro)</t>
  </si>
  <si>
    <t>4. Envío de mensajes de texto a otras operadoras a $ 0,06 más IVA.</t>
  </si>
  <si>
    <t>Correo Movistar Nokia</t>
  </si>
  <si>
    <t>Corro Movistar Blackberry</t>
  </si>
  <si>
    <t xml:space="preserve">Plan Total Smat 23 Jóvenes </t>
  </si>
  <si>
    <t>* Precios y Tarifas antes de impuestos</t>
  </si>
  <si>
    <t xml:space="preserve">(2) El cliente que tenga Plan Total Smart podrá registrar sus números favoritos Movistar llamado sin costo al Asteristo 444 (*444) </t>
  </si>
  <si>
    <t>Configuración de hasta 10 cuentas de correo electrónico y mensajería instantánea.</t>
  </si>
  <si>
    <t>Uso de Herramientas de chat y mensajería instantánea (Windows Messenger para móviles, Facebook, Blackberry Messenger, etc.</t>
  </si>
  <si>
    <t>La tarifa aplicada será debitado automáticamente de la cuetna o tarjeta de crédito del cliente.</t>
  </si>
  <si>
    <t>Tarifas aplicables:</t>
  </si>
  <si>
    <t>BlackBerry Alegro:</t>
  </si>
  <si>
    <t>$ 14,99 + Impuestos</t>
  </si>
  <si>
    <t>de manera mensual</t>
  </si>
  <si>
    <t>BlackBerry CORP (BES):</t>
  </si>
  <si>
    <t>Para el servicio BES se requiere que el usuario tenga un servidor BES instalado en su servidor de correo corporativo</t>
  </si>
  <si>
    <t xml:space="preserve">Blackberry Alegro Corp Plus (BIS+BES): </t>
  </si>
  <si>
    <t>$ 24,99 + Impuestos</t>
  </si>
  <si>
    <t>Aplica con todos los planes pospago abiertos y controlados GSM de Telecsa excepto locutorios y planes que usen servicios de datos</t>
  </si>
  <si>
    <t>El servicio se activa como un servicio adicional alplan de voz GSM pospago abierto o controlado que contrate el cliente.</t>
  </si>
  <si>
    <t>Los tres tipos de componentes, podrán ser activados en cualquiera de los modelos de dispositivos BLACKBERRY comercializados por TELECSA o foráneos.</t>
  </si>
  <si>
    <t xml:space="preserve">Nombre </t>
  </si>
  <si>
    <t>Hasta 426</t>
  </si>
  <si>
    <t>Ideal 99 Blackberry</t>
  </si>
  <si>
    <t>Hasta 976</t>
  </si>
  <si>
    <t>Hasta 381</t>
  </si>
  <si>
    <t>Hasta 560</t>
  </si>
  <si>
    <t>Ideal 99 email móvil plus</t>
  </si>
  <si>
    <t>Ideal 39 Nokia Messaging</t>
  </si>
  <si>
    <t>Ideal 49 Nokia Messaging</t>
  </si>
  <si>
    <t>Ideal 59 Nokia Messaging</t>
  </si>
  <si>
    <t>Ideal 69 Nokia Messaging</t>
  </si>
  <si>
    <t>Ideal 79 Nokia Messaging</t>
  </si>
  <si>
    <t>Ideal 99 Nokia Messaging</t>
  </si>
  <si>
    <t>Hasta 181</t>
  </si>
  <si>
    <t>Ideal 12</t>
  </si>
  <si>
    <t>Hasta 83</t>
  </si>
  <si>
    <t>Hasta 45</t>
  </si>
  <si>
    <t>Hasta 66</t>
  </si>
  <si>
    <t>Cuota VOZ Mensual</t>
  </si>
  <si>
    <r>
      <t xml:space="preserve">Cuota Mensual Datos </t>
    </r>
    <r>
      <rPr>
        <b/>
        <sz val="10"/>
        <color indexed="9"/>
        <rFont val="Arial"/>
        <family val="2"/>
      </rPr>
      <t>(SMS)</t>
    </r>
  </si>
  <si>
    <t>Ideal 30 (3000 MS)</t>
  </si>
  <si>
    <t>Hasta 57</t>
  </si>
  <si>
    <t>Hasta 117</t>
  </si>
  <si>
    <t>Hasta 63</t>
  </si>
  <si>
    <t>Hasta 101</t>
  </si>
  <si>
    <t>Hasta 55</t>
  </si>
  <si>
    <t>Hasta 85</t>
  </si>
  <si>
    <t>Hasta 46</t>
  </si>
  <si>
    <t>Ideal Jóvenes 30 (3000 MS)</t>
  </si>
  <si>
    <t>Plan Individual Abierto / Controlado 50</t>
  </si>
  <si>
    <t>Plan Individual Abierto / Controlado 75</t>
  </si>
  <si>
    <t>Plan Individual Abierto / Controlado 100</t>
  </si>
  <si>
    <t>Plan Individual Abierto / Controlado 125</t>
  </si>
  <si>
    <t>Plan Individual Abierto / Controlado 150</t>
  </si>
  <si>
    <t>Plan Individual Abierto / Controlado 175</t>
  </si>
  <si>
    <t>Plan Individual Abierto / Controlado 200</t>
  </si>
  <si>
    <t>Precio del minuto sin impuestos</t>
  </si>
  <si>
    <t>Off Net Fijo</t>
  </si>
  <si>
    <t>Off Net Celular</t>
  </si>
  <si>
    <t>Precio del SMS sin impuestos</t>
  </si>
  <si>
    <t>1. El valor del CBM puede ser utilizado para realizar llamadas a las tarifas indicadas o enviar mensajes a las tarifas aplicables: $ 0,05 + IVA (alegro-alegro) y $ 0,06 +6 IVA (alegro  -  otra operadora)</t>
  </si>
  <si>
    <t>2. Los paquetes de SMS  que contrate o utilice, no está incluido en el CBM. Su valor es adicional.</t>
  </si>
  <si>
    <t>3. Planes no compatibles con los servicios: Duate, Tarifa Naranja, Tarifa Ecuador, On Company.</t>
  </si>
  <si>
    <t>4. Planes Individuales (controlados), podrán hacer recarga por IVR al *777.</t>
  </si>
  <si>
    <t>5. Aplica Rollover</t>
  </si>
  <si>
    <t>6. Planes controlados, acceso a recargas tipo físicas o electrónicas</t>
  </si>
  <si>
    <t>8. Aplica concelación pospago.</t>
  </si>
  <si>
    <t>1.2 Planes Individuales con beneficio ON GRUOP</t>
  </si>
  <si>
    <t>Beneficio ON GRUOP (*)</t>
  </si>
  <si>
    <t>Tarifa On Net</t>
  </si>
  <si>
    <t>1. Los clientes podrán contratar cualquier plan abierto y  agruparse en una misma cuenta. Los númereso que estén bajo una misma cuenta desde 2 líneas en adelante y podrán hablar entre sí a la tarifa ON GROUP indicada.</t>
  </si>
  <si>
    <t>2. La factura debe cancelarla una sola persona, deudor de toda la cuenta por as líneas que se encuentren a cargo.</t>
  </si>
  <si>
    <t>4. Aplica concelación pospago.</t>
  </si>
  <si>
    <t>2. Planes Empresariales</t>
  </si>
  <si>
    <t>Costos Minuto (antes de impuesto)</t>
  </si>
  <si>
    <t>Prepago en la misma red</t>
  </si>
  <si>
    <t>Servicios</t>
  </si>
  <si>
    <t>Plan Ideal  Empresa 2 y 3</t>
  </si>
  <si>
    <t>Precio Minuto a otras Operadoras Móviles</t>
  </si>
  <si>
    <t>Ideal Empresa 3</t>
  </si>
  <si>
    <t>Hasta 8.571</t>
  </si>
  <si>
    <t>Hasta 2.574</t>
  </si>
  <si>
    <t>Hasta 4,285</t>
  </si>
  <si>
    <t>Ideal Empresa 2</t>
  </si>
  <si>
    <t>Hasta 7.500</t>
  </si>
  <si>
    <t>Hasta 2,575</t>
  </si>
  <si>
    <t>Hasta 25.000</t>
  </si>
  <si>
    <t>Hasta 8,584</t>
  </si>
  <si>
    <t>Hasta 14,285</t>
  </si>
  <si>
    <t>Hasta 62,500</t>
  </si>
  <si>
    <t>Hasta 21,459</t>
  </si>
  <si>
    <t>Hasta 35,714</t>
  </si>
  <si>
    <t>Hasta 125.000</t>
  </si>
  <si>
    <t>Hasta 42,918</t>
  </si>
  <si>
    <t>Hasta 71,428</t>
  </si>
  <si>
    <t>Hasta 2,574</t>
  </si>
  <si>
    <t>Hasta 7,500</t>
  </si>
  <si>
    <t>Plan Ideal  Empresa 4</t>
  </si>
  <si>
    <t>Ideal Empresa 4 (1)</t>
  </si>
  <si>
    <t>Hasta 8. 571</t>
  </si>
  <si>
    <t>Hasta 1,150</t>
  </si>
  <si>
    <t>Corporativo 1</t>
  </si>
  <si>
    <t>Poll 415 PCS PLUS</t>
  </si>
  <si>
    <t>Hasta 5,000</t>
  </si>
  <si>
    <t>Hasta 1,743</t>
  </si>
  <si>
    <t>Hasta 2,862</t>
  </si>
  <si>
    <t>Corporativo 2</t>
  </si>
  <si>
    <t>Pool 1066 PCS PLUS</t>
  </si>
  <si>
    <t>Hasta 13,000</t>
  </si>
  <si>
    <t>Hasta 4,516</t>
  </si>
  <si>
    <t>Hasta 7,454</t>
  </si>
  <si>
    <t>Pool 1620 PCS PLUS</t>
  </si>
  <si>
    <t>Hasta 20,000</t>
  </si>
  <si>
    <t>Hasta 6,893</t>
  </si>
  <si>
    <t>Hasta 11,408</t>
  </si>
  <si>
    <t>Pool 3900 PCS PLUS</t>
  </si>
  <si>
    <t>Hasta 50,000</t>
  </si>
  <si>
    <t>Hasta 16,956</t>
  </si>
  <si>
    <t>Hasta 28,467</t>
  </si>
  <si>
    <t>Pool 6080 PCS PLUS</t>
  </si>
  <si>
    <t>Hasta 80,000</t>
  </si>
  <si>
    <t>Hasta 26,784</t>
  </si>
  <si>
    <t>Hasta 45,373</t>
  </si>
  <si>
    <t>Pool 7500 PCS PLUS</t>
  </si>
  <si>
    <t>Hasta 100,000</t>
  </si>
  <si>
    <t>Hasta 33,185</t>
  </si>
  <si>
    <t>Hasta 56,390</t>
  </si>
  <si>
    <t>Tarifas no incluyen cargos de interconexión</t>
  </si>
  <si>
    <t>Tarifas no aplican para locutorios</t>
  </si>
  <si>
    <t>Chat de Voz Movitalk</t>
  </si>
  <si>
    <t>Servicio</t>
  </si>
  <si>
    <t>Tarifa  Mensual de Voz Movitalk</t>
  </si>
  <si>
    <t>Tiempo libre Moviltalk</t>
  </si>
  <si>
    <t>Minuto adicional Movistar</t>
  </si>
  <si>
    <t>Tarifa Final a Otro Operador local (dentro del plan o adicional)</t>
  </si>
  <si>
    <t>Movitalk mes</t>
  </si>
  <si>
    <t>Depende el plan contratado</t>
  </si>
  <si>
    <t>No aplica</t>
  </si>
  <si>
    <t>Precios y tarifas antes de impuestos</t>
  </si>
  <si>
    <t>El cliente que tenga Movitalk podrá realizar llamadas únicamente dentro de la red Movistar, siempre que el cliente destino haya contratado el servicio Movitalk.</t>
  </si>
  <si>
    <t>Para Recargas Físicas y Electrónicas desde $ 1</t>
  </si>
  <si>
    <t>Tarifas de Tip Prepago Plus II</t>
  </si>
  <si>
    <t>Porta a Fijos</t>
  </si>
  <si>
    <t>Porta a Otros Móviles</t>
  </si>
  <si>
    <t>Para Recargas Físicas y Electrónicas desde $ 3</t>
  </si>
  <si>
    <t>Tarifas de Prepago y Tip Prepago Profile</t>
  </si>
  <si>
    <t xml:space="preserve">Para Todas las Recargas Físicas y Electrónicas </t>
  </si>
  <si>
    <t>Para planes hasta US $ 18 + impuestos</t>
  </si>
  <si>
    <t>Tarifas de Pospago Servicio Best Friend</t>
  </si>
  <si>
    <t>Para planes desde US $ 20 + impuestos</t>
  </si>
  <si>
    <t>Hasta  113</t>
  </si>
  <si>
    <t>Hasta  154</t>
  </si>
  <si>
    <t>Hasta  195</t>
  </si>
  <si>
    <t>Hasta  245</t>
  </si>
  <si>
    <t>Hasta  359</t>
  </si>
  <si>
    <t>Hasta  431</t>
  </si>
  <si>
    <t>Hasta  545</t>
  </si>
  <si>
    <t>Hasta 125</t>
  </si>
  <si>
    <t>Hasta 150</t>
  </si>
  <si>
    <t>Pool Optimo 2212</t>
  </si>
  <si>
    <t>Pool Optimo 2926</t>
  </si>
  <si>
    <t>Pool Optimo 492</t>
  </si>
  <si>
    <t>Pool Optimo 737</t>
  </si>
  <si>
    <t>Pool Optimo Plus 1440</t>
  </si>
  <si>
    <t>Pool Optimo Plus 167</t>
  </si>
  <si>
    <t>Pool Optimo Plus 2212</t>
  </si>
  <si>
    <t>Pool Optimo Plus 2926</t>
  </si>
  <si>
    <t>Pool Optimo Plus 492</t>
  </si>
  <si>
    <t>Pool Optimo Plus 737</t>
  </si>
  <si>
    <t>Residencial 40</t>
  </si>
  <si>
    <t>Residencial 70</t>
  </si>
  <si>
    <t>RPM 1000</t>
  </si>
  <si>
    <t>RPM 2500</t>
  </si>
  <si>
    <t>RPM 750</t>
  </si>
  <si>
    <t>Smart Plan 100 Movistar</t>
  </si>
  <si>
    <t>Smart Plan 100 Multicolor</t>
  </si>
  <si>
    <t>Smart Plan 120 Movistar</t>
  </si>
  <si>
    <t>Smart Plan 120 Multicolor</t>
  </si>
  <si>
    <t>Smart Plan 35 Movistar</t>
  </si>
  <si>
    <t>Smart Plan 35 Multicolor</t>
  </si>
  <si>
    <t>Smart Plan 40 Movistar</t>
  </si>
  <si>
    <t>Smart Plan 40 Multicolor</t>
  </si>
  <si>
    <t>Smart Plan 55 Movistar</t>
  </si>
  <si>
    <t>Smart Plan 55 Multicolor</t>
  </si>
  <si>
    <t>Smart Plan 65 Movistar</t>
  </si>
  <si>
    <t>Smart Plan 65 Multicolor</t>
  </si>
  <si>
    <t>Smart Plan 80 Movistar</t>
  </si>
  <si>
    <t>Smart Plan 80 Multicolor</t>
  </si>
  <si>
    <t>Smart Plan Controlado 35 Movis</t>
  </si>
  <si>
    <t>Smart Plan Controlado 35 Multi</t>
  </si>
  <si>
    <t>Smart Plan Controlado 40 Movis</t>
  </si>
  <si>
    <t>Smart Plan Controlado 40 Multi</t>
  </si>
  <si>
    <t>Telefonía Residencial</t>
  </si>
  <si>
    <t>TM Control Residencial 45</t>
  </si>
  <si>
    <t>TM Cool Control SMS 1000</t>
  </si>
  <si>
    <t>TM Cool Control SMS 250</t>
  </si>
  <si>
    <t>TM Cool Control SMS 500</t>
  </si>
  <si>
    <t>TM Cool SMS Ilimitado</t>
  </si>
  <si>
    <t>TM Mi Grupo</t>
  </si>
  <si>
    <t>3G TOUCH 55</t>
  </si>
  <si>
    <t>150 MB</t>
  </si>
  <si>
    <t>Hasta 300</t>
  </si>
  <si>
    <t>3G TOUCH 65</t>
  </si>
  <si>
    <t>Hasta 160</t>
  </si>
  <si>
    <t>Hasta 267</t>
  </si>
  <si>
    <t>3G TOUCH 125</t>
  </si>
  <si>
    <t>Hasta 720</t>
  </si>
  <si>
    <t>Hasta 288</t>
  </si>
  <si>
    <t>TARIFAS VIDEO LLAMADAS Y SERVICIOS ADICIONALES</t>
  </si>
  <si>
    <t>Servicios Adicionales</t>
  </si>
  <si>
    <t>servicio mensual</t>
  </si>
  <si>
    <t>Pospago Corporativo y BULK</t>
  </si>
  <si>
    <t>Cambio de Número</t>
  </si>
  <si>
    <t>Cliente Porta</t>
  </si>
  <si>
    <t>Detalle de Llamadas</t>
  </si>
  <si>
    <t>Conferencia Tripartita</t>
  </si>
  <si>
    <r>
      <t xml:space="preserve">Incluye los servicios de casillero de voz, llamada en espera, transferencia de llamada, conferencia hasta 6 personas. Planes hasta $ 300 de </t>
    </r>
    <r>
      <rPr>
        <sz val="10"/>
        <rFont val="Arial"/>
        <family val="2"/>
      </rPr>
      <t>tarifa básica mensual *</t>
    </r>
    <r>
      <rPr>
        <sz val="10"/>
        <rFont val="Arial"/>
        <family val="2"/>
      </rPr>
      <t xml:space="preserve"> </t>
    </r>
  </si>
  <si>
    <t>aplican al rango de LDI Corporativo 1 y los de $301 en adelante al rango Corportivo 2</t>
  </si>
  <si>
    <t>Bono Empresarial 450</t>
  </si>
  <si>
    <t>Bono Empresarial 500</t>
  </si>
  <si>
    <t>Bono Empresarial 550</t>
  </si>
  <si>
    <t>Bono Empresarial 600</t>
  </si>
  <si>
    <t>Ideal 49 email móvil plus</t>
  </si>
  <si>
    <t>Ideal 49 email móvil POP 3</t>
  </si>
  <si>
    <t>Ideal 49 Productividad móvil</t>
  </si>
  <si>
    <t>Hasta 314</t>
  </si>
  <si>
    <t>Ideal 69 Blackberry</t>
  </si>
  <si>
    <t>Ideal 69 email móvil plus</t>
  </si>
  <si>
    <t>Ideal 69 email móvil POP 3</t>
  </si>
  <si>
    <t>Hasta 563</t>
  </si>
  <si>
    <t>Ideal 69 Productividad móvil</t>
  </si>
  <si>
    <t>TARIFAS POR MINUTO DE VOZ SEGMENTO POSPAGO -  PLANES iPhone</t>
  </si>
  <si>
    <t>Plan iPhone</t>
  </si>
  <si>
    <t>Paquete de Internet</t>
  </si>
  <si>
    <t xml:space="preserve"> Minutos Porta a otras Operadoras Móviles</t>
  </si>
  <si>
    <t>3G TOUCH 40</t>
  </si>
  <si>
    <t>Tarifas más impuestos de Ley</t>
  </si>
  <si>
    <t>TONOMANIA CORPORATIVO - Ringbacktones</t>
  </si>
  <si>
    <t>Rango de Líneas</t>
  </si>
  <si>
    <t>Tarifa Mensual Ringbacktones por línea</t>
  </si>
  <si>
    <t>Mínimo</t>
  </si>
  <si>
    <t>Máximo</t>
  </si>
  <si>
    <t>USD</t>
  </si>
  <si>
    <t>más de 151</t>
  </si>
  <si>
    <t>Tarifa no incluye Impuestos</t>
  </si>
  <si>
    <t>PRECIO MINUTO  $</t>
  </si>
  <si>
    <t>Tarifa no incluye impuestos</t>
  </si>
  <si>
    <t xml:space="preserve">TARIFAS MARCACIÓN PREMIUM DE VOZ </t>
  </si>
  <si>
    <t xml:space="preserve">Marcación Premium de voz </t>
  </si>
  <si>
    <t>Escuchar como primicia la canción LOBA de Shaquira</t>
  </si>
  <si>
    <t>todos</t>
  </si>
  <si>
    <t>Tarifas no incluyen impuestos de ley</t>
  </si>
  <si>
    <t>OTECEL - PLANES POSPAGO</t>
  </si>
  <si>
    <t>Precios por Minuto  Adicionales  * (1)</t>
  </si>
  <si>
    <t>#</t>
  </si>
  <si>
    <t>Tarifa Básica Mensual Total*</t>
  </si>
  <si>
    <t>Tarifa Básica Voz*</t>
  </si>
  <si>
    <t>Minutos Movistar incluidos</t>
  </si>
  <si>
    <t>Minutos Números Favoritos Movistar incluidos</t>
  </si>
  <si>
    <t>Tarifa Básica Mensual SMS</t>
  </si>
  <si>
    <t>Mensajes Movistar Incluidos</t>
  </si>
  <si>
    <t>Tarifa Básica Datos</t>
  </si>
  <si>
    <t>MB Incluidos</t>
  </si>
  <si>
    <t xml:space="preserve"> Movistar*</t>
  </si>
  <si>
    <t>Fijo Pico (2) (3) *</t>
  </si>
  <si>
    <t>Otros Móviles Pico (2) (4) *</t>
  </si>
  <si>
    <t>Fijo No Pico (2) *</t>
  </si>
  <si>
    <t>Otros Móviles No Pico (2) *</t>
  </si>
  <si>
    <t>Observaciones</t>
  </si>
  <si>
    <t>Correo movistar</t>
  </si>
  <si>
    <t>Correo Blackberry</t>
  </si>
  <si>
    <t>(6)</t>
  </si>
  <si>
    <t>Aló Previsora</t>
  </si>
  <si>
    <t>(7)</t>
  </si>
  <si>
    <t>Bono Empresarial 1000</t>
  </si>
  <si>
    <t xml:space="preserve">Bono Empresarial 1300 </t>
  </si>
  <si>
    <t xml:space="preserve">Bono Empresarial 1500 </t>
  </si>
  <si>
    <t xml:space="preserve">Bono Empresarial 15000 </t>
  </si>
  <si>
    <t>Bono Empresarial 2000</t>
  </si>
  <si>
    <t>Bono Empresarial 2500</t>
  </si>
  <si>
    <t>Bono Empresarial 250</t>
  </si>
  <si>
    <t>Bono Empresarial 300</t>
  </si>
  <si>
    <t>Bono Empresarial 400</t>
  </si>
  <si>
    <t>TARIFAS SEGMENTO POSPAGO -  PLANES TIP HOGAR</t>
  </si>
  <si>
    <t xml:space="preserve"> </t>
  </si>
  <si>
    <t>Tipo Plan</t>
  </si>
  <si>
    <t>Tarifa Básica Mensual</t>
  </si>
  <si>
    <t>Tarifa Minuto Porta a Porta</t>
  </si>
  <si>
    <t>Tarifa Minuto a otras Operadoras Móviles</t>
  </si>
  <si>
    <t>Precio Minuto a otras Operadoras Fijas</t>
  </si>
  <si>
    <t>Minutos Porta a Porta</t>
  </si>
  <si>
    <t>Minutos Porta a Moviles</t>
  </si>
  <si>
    <t>Minutos Porta a otras operadoras Fijas</t>
  </si>
  <si>
    <t>Mensajes Inlcuidos</t>
  </si>
  <si>
    <t>Larga Distancia Internacional</t>
  </si>
  <si>
    <t>Tip Hogar 10</t>
  </si>
  <si>
    <t>Controlado</t>
  </si>
  <si>
    <t>Hasta 105</t>
  </si>
  <si>
    <t>Hasta 40</t>
  </si>
  <si>
    <t>Hasta 200</t>
  </si>
  <si>
    <t>Personal 1</t>
  </si>
  <si>
    <t>Tip Hogar 20</t>
  </si>
  <si>
    <t>Hasta 222</t>
  </si>
  <si>
    <t>Hasta 80</t>
  </si>
  <si>
    <t>Hasta 400</t>
  </si>
  <si>
    <t>Tip Hogar 30</t>
  </si>
  <si>
    <t>Hasta 375</t>
  </si>
  <si>
    <t>Hasta 120</t>
  </si>
  <si>
    <t>Hasta 600</t>
  </si>
  <si>
    <t xml:space="preserve">Tarifas de Prepago Tip </t>
  </si>
  <si>
    <t>El plan "Datos 2G en GMS", permitirá la utilización de la red GPRS de TELECSA S.A. para aplicaciones de datos.</t>
  </si>
  <si>
    <t>IDEAL FAMILIA 49</t>
  </si>
  <si>
    <t>IDEAL FAMILIA 79</t>
  </si>
  <si>
    <t>IDEAL FAMILIA 95</t>
  </si>
  <si>
    <t>IDEAL FAMILIA 120</t>
  </si>
  <si>
    <t>250 SMS</t>
  </si>
  <si>
    <t>IDEAL FAMILIA 150</t>
  </si>
  <si>
    <t xml:space="preserve">  </t>
  </si>
  <si>
    <t>6 MB</t>
  </si>
  <si>
    <t>IDEAL EMPRESA VPN (1)</t>
  </si>
  <si>
    <t>120 SMS</t>
  </si>
  <si>
    <t>IDEAL EMPRESA VPN (2)</t>
  </si>
  <si>
    <t>IDEAL EMPRESA VPN (3)</t>
  </si>
  <si>
    <t>IDEAL EMPRESA VPN (4)</t>
  </si>
  <si>
    <t>Pool 415 PCS PLUS</t>
  </si>
  <si>
    <t>Pool 7500 PCS PLS</t>
  </si>
  <si>
    <t>IDEAL GRUPO 59</t>
  </si>
  <si>
    <t>IDEAL GRUPO 85</t>
  </si>
  <si>
    <t>IDEAL GRUPO 109</t>
  </si>
  <si>
    <t>IDEAL GRUPO 129</t>
  </si>
  <si>
    <t>IDEAL GRUPO 419</t>
  </si>
  <si>
    <t>IDEAL 30 SMS ILI</t>
  </si>
  <si>
    <t>hasta 153</t>
  </si>
  <si>
    <t>SMS ilimitados</t>
  </si>
  <si>
    <t>IDEAL 60 SMS ILI</t>
  </si>
  <si>
    <t>hasta 500</t>
  </si>
  <si>
    <t>hasta 200</t>
  </si>
  <si>
    <t>hasta 520</t>
  </si>
  <si>
    <t>IDEAL EMPRESA 3</t>
  </si>
  <si>
    <t>IDEAL EMPRESA 2</t>
  </si>
  <si>
    <t xml:space="preserve">IDEAL EMPRESA 3 </t>
  </si>
  <si>
    <t>IDEAL EMPRESA 4 (1)</t>
  </si>
  <si>
    <t>IDEAL EMPRESA 4 (2)</t>
  </si>
  <si>
    <t>IDEAL EMPRESA 4 (3)</t>
  </si>
  <si>
    <t>IDEAL EMPRESA 4 (4)</t>
  </si>
  <si>
    <t>* Los costos de minutos adicionales son los mismos que los que estan dentro de la tarifa básica del plan</t>
  </si>
  <si>
    <t>Hasta 81</t>
  </si>
  <si>
    <t>Hasta 183</t>
  </si>
  <si>
    <t>Hasta 208</t>
  </si>
  <si>
    <t>Hasta 113</t>
  </si>
  <si>
    <t>Hasta 309</t>
  </si>
  <si>
    <t>Hasta 154</t>
  </si>
  <si>
    <t>Hasta 195</t>
  </si>
  <si>
    <t>Hasta 246</t>
  </si>
  <si>
    <t>Con el servicio de Internet NIU Banda Ancha On- Demand el cliente paga solo lo que consume:</t>
  </si>
  <si>
    <t>Precio por MB EVDO on demand: $ 0,49 (sin incluir impuestos), mismo que se descontará del saldo de la línea de acuerdo al consumo del cliente</t>
  </si>
  <si>
    <t>1.3 Paquetes de tiempo ilimitado  NIU Banda Ancha</t>
  </si>
  <si>
    <t>Los paquetes de tiempo permiten acceder al servicio de Internet de forma ilimitada durante el tiempo contratado, el mismo que puede ser 1 día, 1 semana o 15 días</t>
  </si>
  <si>
    <t>Paquete de Tiempo</t>
  </si>
  <si>
    <t>EVDO incluidos (MB)</t>
  </si>
  <si>
    <t>Valor (*)</t>
  </si>
  <si>
    <t>1 día</t>
  </si>
  <si>
    <t>Velocidad de los Mb EVDO incluidos hasta 1.2 Mbps</t>
  </si>
  <si>
    <t>Una vez que el cliente haya consumido los MB EVDO incluidos en su paquete contratado podrá navegar automáticamente en tecnología 1x con velocidad hasta 153 Kbps de manera ilimitada, hasta la caducidad del mismo.</t>
  </si>
  <si>
    <t>Descuento del precio del paquete elegido por el cliente del saldo de la línea al momento de activarse</t>
  </si>
  <si>
    <t>Una vez que la vigencia del paquete haya caducado, el cliente podrá seguir navegando mediante NIU Banda Ancha on-demand, siempre y cuando tenga saldo disponible</t>
  </si>
  <si>
    <t>Los paquetes podrán ser activados inicialmente llamando al 1800 ALEGRO</t>
  </si>
  <si>
    <t>TARIFAS PAQUETES "E-MAIL-MÓVIL"
POSPAGO</t>
  </si>
  <si>
    <t>Mb Adicionales</t>
  </si>
  <si>
    <t>Reducción Velocidad</t>
  </si>
  <si>
    <t>E-Mail Móvil 50 Mb.</t>
  </si>
  <si>
    <t>50 Mb.</t>
  </si>
  <si>
    <t>512/128 Kbps</t>
  </si>
  <si>
    <t>E-Mail Móvil 100 Mb.</t>
  </si>
  <si>
    <t>E-Mail Móvil Ilimitado</t>
  </si>
  <si>
    <t>500 Mb.</t>
  </si>
  <si>
    <t>E-Mail Móvil Modem</t>
  </si>
  <si>
    <t>1,2 MKbps / 128 Kbps</t>
  </si>
  <si>
    <t>3 Gb.</t>
  </si>
  <si>
    <t>Estos paquetes permiten:</t>
  </si>
  <si>
    <t xml:space="preserve">                Envío y recepción de correos</t>
  </si>
  <si>
    <t xml:space="preserve">                Navegación WEB</t>
  </si>
  <si>
    <t xml:space="preserve">                Navejación WAP</t>
  </si>
  <si>
    <t>Techo Descarga</t>
  </si>
  <si>
    <t>Nota: el cliente debe adquirir el dispositivo router-base celular (incluye Router - Base Celular y Simcard</t>
  </si>
  <si>
    <t>MI OFICINA</t>
  </si>
  <si>
    <t>Plan Banda Ancha Móvil BAM 105 Mi OFICINA - navegación móvil 3G ilimitada*, para hasta 5 computadoras a través de WIFI</t>
  </si>
  <si>
    <t>4. Plan Tarifario de CNT EP. (ex-Telecsa S.A.)</t>
  </si>
  <si>
    <t>Plan Movistar 100 con Rollover es un plan abierto, es decir que no tiene un máximo de consumo establecido.</t>
  </si>
  <si>
    <t>Tarifas de Recargas  USD 1</t>
  </si>
  <si>
    <t xml:space="preserve">Tarifas por minuto </t>
  </si>
  <si>
    <t>Operadoras fijas *</t>
  </si>
  <si>
    <t>Otras Operadoras Móviles *</t>
  </si>
  <si>
    <t xml:space="preserve">Especial* corresponde a los países definidos como "Otros Países", junto con la tarifa a Cuba, del Anexo 4 al Contrato de Concesión </t>
  </si>
  <si>
    <t>(Afganistan, Ascensión, Comorras, Corea del Norte, Cuba, Djibouti, Diego García, Entrea, Etiopía, Groelandia, Islas Cook,</t>
  </si>
  <si>
    <t xml:space="preserve">Islas Marianas del Norte, Islas Marshall, Islas Salomón, Kiribati, Leichtenstin, Myanmar, Nauru, Nueva Caledonia, </t>
  </si>
  <si>
    <t xml:space="preserve">Palau, Papau, Nueva Guinea, República del Samoa, Santo Tomé y Principe, Siria, Somalia, Santa Elena, Tokelau, Tubalú, Vanuatu, </t>
  </si>
  <si>
    <t>Wallis y Fortuna.)</t>
  </si>
  <si>
    <t>TARIFAS POR MINUTO DE VOZ SEGMENTO POSPAGO -  PLANES IDEALES PERSONALES</t>
  </si>
  <si>
    <t>Planes Ideales Personales</t>
  </si>
  <si>
    <t>Precio Minuto de Porta a Porta</t>
  </si>
  <si>
    <t>Plan Ideal 22</t>
  </si>
  <si>
    <t>Hasta  220</t>
  </si>
  <si>
    <t>Hasta  88</t>
  </si>
  <si>
    <t>Hasta  146</t>
  </si>
  <si>
    <t>Plan Ideal 25</t>
  </si>
  <si>
    <t>Hasta  250</t>
  </si>
  <si>
    <t>Hasta  100</t>
  </si>
  <si>
    <t>Hasta  166</t>
  </si>
  <si>
    <t>Plan Ideal 34</t>
  </si>
  <si>
    <t>Hasta  340</t>
  </si>
  <si>
    <t>Hasta  136</t>
  </si>
  <si>
    <t>Hasta  226</t>
  </si>
  <si>
    <t>Plan Ideal 43</t>
  </si>
  <si>
    <t>Hasta  438</t>
  </si>
  <si>
    <t>Hasta  172</t>
  </si>
  <si>
    <t>Hasta  286</t>
  </si>
  <si>
    <t>Plan Ideal 54</t>
  </si>
  <si>
    <t>Hasta  562</t>
  </si>
  <si>
    <t>Hasta  216</t>
  </si>
  <si>
    <t>Hasta  360</t>
  </si>
  <si>
    <t>Plan Ideal 67</t>
  </si>
  <si>
    <t>Hasta  744</t>
  </si>
  <si>
    <t>Hasta  268</t>
  </si>
  <si>
    <t>Hasta  446</t>
  </si>
  <si>
    <t>Plan Ideal 79</t>
  </si>
  <si>
    <t>Hasta  897</t>
  </si>
  <si>
    <t>Hasta  316</t>
  </si>
  <si>
    <t>Hasta  526</t>
  </si>
  <si>
    <t>Plan Ideal 95</t>
  </si>
  <si>
    <t>Hasta  1104</t>
  </si>
  <si>
    <t>Hasta  380</t>
  </si>
  <si>
    <t>Hasta  633</t>
  </si>
  <si>
    <t>Plan Ideal 120</t>
  </si>
  <si>
    <t>Hasta  1428</t>
  </si>
  <si>
    <t>Hasta  480</t>
  </si>
  <si>
    <t>Hasta  800</t>
  </si>
  <si>
    <t>Plan Ideal 15</t>
  </si>
  <si>
    <t>Hasta 100</t>
  </si>
  <si>
    <t>Hasta 60</t>
  </si>
  <si>
    <t>Plan Ideal 18</t>
  </si>
  <si>
    <t>Hasta 124</t>
  </si>
  <si>
    <t>Hasta 72</t>
  </si>
  <si>
    <t>Plan Ideal 22 Rollover</t>
  </si>
  <si>
    <t>Hasta 146</t>
  </si>
  <si>
    <t>Hasta 88</t>
  </si>
  <si>
    <t>Hasta 157</t>
  </si>
  <si>
    <t>Hasta 192</t>
  </si>
  <si>
    <t>Hasta 166</t>
  </si>
  <si>
    <t>Hasta 283</t>
  </si>
  <si>
    <t>Hasta 136</t>
  </si>
  <si>
    <t>Hasta 226</t>
  </si>
  <si>
    <t>Hasta 398</t>
  </si>
  <si>
    <t>Hasta 172</t>
  </si>
  <si>
    <t>Hasta 286</t>
  </si>
  <si>
    <t>Hasta 562</t>
  </si>
  <si>
    <t>Hasta 216</t>
  </si>
  <si>
    <t xml:space="preserve">        No aplica Rollover</t>
  </si>
  <si>
    <t xml:space="preserve">    Paquete ON COMPANY 400</t>
  </si>
  <si>
    <t>Una vez que el cliente se consuma sus 5000 Mb, podrá navegar por evento o puede contratar los paquetes de suscripciones actuales,según las siguientes tarifas:</t>
  </si>
  <si>
    <t>Precio Final Kb. 
x evento</t>
  </si>
  <si>
    <t>5000 Mb.</t>
  </si>
  <si>
    <t>Vigencia: desde el 24 de septiembre de 2010</t>
  </si>
  <si>
    <t>Cambio de un número PORTA</t>
  </si>
  <si>
    <t xml:space="preserve">El abonado podrá cambiar hasta un número PORTA cada 30 días </t>
  </si>
  <si>
    <t>Promoción  aplica a todos los clientes del segmento Prepago</t>
  </si>
  <si>
    <t>Vigencia: a partir del 1 de octubre de 2010</t>
  </si>
  <si>
    <t>sin costo</t>
  </si>
  <si>
    <t>Promoción  aplica a todos los clientes del segmento Pospago</t>
  </si>
  <si>
    <t>PLANES IDEALES</t>
  </si>
  <si>
    <t>Precio minuto a otras operadoras Móviles</t>
  </si>
  <si>
    <t>Precio minuto Fijas</t>
  </si>
  <si>
    <t>Minutos Porta a otras operadoras Móviles</t>
  </si>
  <si>
    <t>Minutos de Porta a Fijas</t>
  </si>
  <si>
    <t>Los paquetes de datos tanto para WAP como Internet están disponibles para la red GPRS únicamente.</t>
  </si>
  <si>
    <t>2. Paquetes de Datos</t>
  </si>
  <si>
    <t>Los paquetes de datos ofrecidos están disponibles para ser activados como un componente adicional a la línea de voz en cualquier Plan Pospago GSM</t>
  </si>
  <si>
    <t>Los paquetes de datos disponibles son los siguientes:</t>
  </si>
  <si>
    <t>Plan de Datos 2G en GSM</t>
  </si>
  <si>
    <t>Paquete</t>
  </si>
  <si>
    <t>Tarifa mensual</t>
  </si>
  <si>
    <t>MB incluido</t>
  </si>
  <si>
    <t>MB adicional</t>
  </si>
  <si>
    <t>Datos 5</t>
  </si>
  <si>
    <t xml:space="preserve">Datos 10 </t>
  </si>
  <si>
    <t>Datos 20</t>
  </si>
  <si>
    <t>Datos 50</t>
  </si>
  <si>
    <t>Datos 500</t>
  </si>
  <si>
    <t>Tarifas más impuestos aplicables de ley</t>
  </si>
  <si>
    <t>(*) incluye un tope máximo de 1000mb, el tráfico adicional se facturará de acuerdo a la tabla</t>
  </si>
  <si>
    <t>Se podrá activar únicamente el componente de datos sin tener el servicio de voz, esto se lo realizará para casos de aplicacionees especiales donde se necesite el uso del servicio de voz (Plan Abierto sin voz GSM)</t>
  </si>
  <si>
    <t>Con este plan, el usuario podrá navegar en terminales tales que requieran de una navegación Web como por ejemplo Iphone, palm treo, Nokia smartphones, ect. Y podrá también tener acceso a la navegación WAP en los términos que tengan opción.</t>
  </si>
  <si>
    <t>El Plan de "Datos 2G en GSM" no es compatible con Blacberry debido a que el servicio Blackberry tiene su propia salida a Internet</t>
  </si>
  <si>
    <t>Inicialmente los paquetes de Datos descritos estarán disponibles para aplicar a planes GSM pospago abierto. Posteriormente se habilitará el servicio en Planes pospago controlado</t>
  </si>
  <si>
    <t>Plan Controlado 19</t>
  </si>
  <si>
    <t>Plan Ilimitado Óptimo</t>
  </si>
  <si>
    <t>5.000 (**)</t>
  </si>
  <si>
    <t>Plan Ilimitado Plus</t>
  </si>
  <si>
    <t>10.000 (**)</t>
  </si>
  <si>
    <t>(*) Precios no incluyen IVA</t>
  </si>
  <si>
    <t>Plan Controlado</t>
  </si>
  <si>
    <t>No aplica rollover</t>
  </si>
  <si>
    <t>No aplica los servicios de horario ilimitado de noches o fines de semana</t>
  </si>
  <si>
    <t>Para los planes Ideal Familia, Ideal Pymes, Ideal Pymes VPN, Ideal Empresa e Ideal empresa VPN, la tarifa de US $ 0,04 por minuto aplica en forma automática.</t>
  </si>
  <si>
    <t>-</t>
  </si>
  <si>
    <t>Casillero de Voz</t>
  </si>
  <si>
    <t>Pospago</t>
  </si>
  <si>
    <t>desde la consulta 11</t>
  </si>
  <si>
    <t>Pasatiempo</t>
  </si>
  <si>
    <t>c/envío</t>
  </si>
  <si>
    <t>c/recepción</t>
  </si>
  <si>
    <t>Pasatiempo Plus</t>
  </si>
  <si>
    <t>Mis contactos</t>
  </si>
  <si>
    <t>suscripción</t>
  </si>
  <si>
    <t>c/sincronización</t>
  </si>
  <si>
    <t>TARIFAS MENU PORTA GSM Descargas Activaciones</t>
  </si>
  <si>
    <t>Menú PORTA GSM</t>
  </si>
  <si>
    <t>Loteria</t>
  </si>
  <si>
    <t>c/ mensaje</t>
  </si>
  <si>
    <t>Trivia Porta</t>
  </si>
  <si>
    <t>Chistes</t>
  </si>
  <si>
    <t>Chat Porta</t>
  </si>
  <si>
    <t>Chat Ideas Porta</t>
  </si>
  <si>
    <t>Chat Ideas Porta Internacional</t>
  </si>
  <si>
    <t>IM Porta</t>
  </si>
  <si>
    <t>Juegos SMS</t>
  </si>
  <si>
    <t>Clima</t>
  </si>
  <si>
    <t>Cines</t>
  </si>
  <si>
    <t>Deporte  Futbol Nacional</t>
  </si>
  <si>
    <t>Esoterismo Carta Astral</t>
  </si>
  <si>
    <t>Deporte Selección Nacional</t>
  </si>
  <si>
    <t>Deportes más Deportes</t>
  </si>
  <si>
    <t>Esoterismo Número</t>
  </si>
  <si>
    <t>Esoterismo Color</t>
  </si>
  <si>
    <t>Banca al día</t>
  </si>
  <si>
    <t>Horóscopo</t>
  </si>
  <si>
    <t>Descargas / Activaciones/ Ideas PORTA</t>
  </si>
  <si>
    <t>Descargas Ideas PORTA</t>
  </si>
  <si>
    <t>Para líneas Pospago controlado de voz, los MB adicionales se descontarán del saldo de la línea.</t>
  </si>
  <si>
    <t>Para líneas Pospago abierto de voz, los MB adicionales se cargarán a la siguiente factura cíclica.</t>
  </si>
  <si>
    <t>Para líneas con planes Pospago abierto y Pospago controlado, el valor del paquete se cobrará adiconal a la tarifa del servicio de voz.</t>
  </si>
  <si>
    <t>Para líneas prepago la activación de este componente se efectuará mediante el descuento de saldo disponible</t>
  </si>
  <si>
    <t>Una vez que el usuario haya solicitado la rpimera activación del paquete, este se cargará automáticamente de manera cíclica los siguientes meses. Para las líneas prepago, se activará automáticamente 1 mes después siempre y cuando el cliente disponga de saldo del cual se realizará el descuento.</t>
  </si>
  <si>
    <t>El paquete no puede ser activado con saldo promocional como el de duplicidad o triplicidad.</t>
  </si>
  <si>
    <t>El usuario podrá adquirir la cantidad de paquetes que desee durante el mes. En cado de que tenga activo un paquete con MB disponibles a la fecha que corresponde cargar su siguiente paquete síclico, los MB del paquete anterior se perderán.</t>
  </si>
  <si>
    <t>No aplica para productos que requieran transmisión exclusiva de datos.</t>
  </si>
  <si>
    <t>Minutos Porta a Otras Operadoras Móviles</t>
  </si>
  <si>
    <t>Minutos Porta a Fijas</t>
  </si>
  <si>
    <t xml:space="preserve">Larga Distancia Internacional </t>
  </si>
  <si>
    <t>Plan Ideal 30 e-mail Móvil Plus</t>
  </si>
  <si>
    <t>Voz + SMS</t>
  </si>
  <si>
    <t>Planes Grupales VPN</t>
  </si>
  <si>
    <t>Tarifa Mensual con Impuesto</t>
  </si>
  <si>
    <t>Precio Min. Dentro de cuenta</t>
  </si>
  <si>
    <t>Precio Final Min. Dentro de cuenta</t>
  </si>
  <si>
    <t>Precio  Final Minuto de Porta a Porta</t>
  </si>
  <si>
    <t>Plan Grupal VPN 50</t>
  </si>
  <si>
    <t>Hasta 625</t>
  </si>
  <si>
    <t>Hasta 227</t>
  </si>
  <si>
    <t>Plan Grupal VPN 100</t>
  </si>
  <si>
    <t>Hasta 1250</t>
  </si>
  <si>
    <t>Hasta 455</t>
  </si>
  <si>
    <t>Hasta 667</t>
  </si>
  <si>
    <t>Plan Grupal VPN 150</t>
  </si>
  <si>
    <t>Hasta 1875</t>
  </si>
  <si>
    <t>Hasta 682</t>
  </si>
  <si>
    <t>Plan Grupal VPN 200</t>
  </si>
  <si>
    <t>Hasta 2500</t>
  </si>
  <si>
    <t>Plan Grupal VPN 250</t>
  </si>
  <si>
    <t>Hasta 3125</t>
  </si>
  <si>
    <t>Hasta 1136</t>
  </si>
  <si>
    <t>Hasta 1667</t>
  </si>
  <si>
    <t>Plan Grupal VPN 300</t>
  </si>
  <si>
    <t>Hasta 3750</t>
  </si>
  <si>
    <t>Hasta 1364</t>
  </si>
  <si>
    <t>Plan Grupal VPN 350</t>
  </si>
  <si>
    <t>Hasta 4375</t>
  </si>
  <si>
    <t>Hasta 1591</t>
  </si>
  <si>
    <t>Plan Grupal VPN 400</t>
  </si>
  <si>
    <t>Hasta 5000</t>
  </si>
  <si>
    <t>Hasta 2667</t>
  </si>
  <si>
    <t>Plan Grupal VPN 450</t>
  </si>
  <si>
    <t>Hasta 5625</t>
  </si>
  <si>
    <t>Hasta 2045</t>
  </si>
  <si>
    <t>Plan Grupal VPN 500</t>
  </si>
  <si>
    <t>Hasta 6250</t>
  </si>
  <si>
    <t>PLAN IM CONTROLADO</t>
  </si>
  <si>
    <t>MB Adicional</t>
  </si>
  <si>
    <t>Mensajes movistar incluidos</t>
  </si>
  <si>
    <t>SMS Adicional on net - off net nacional</t>
  </si>
  <si>
    <t>IM Controlado 600 MB $ 14</t>
  </si>
  <si>
    <t>IM Controlado 1000 MB $ 19</t>
  </si>
  <si>
    <t>IM Controlado 2000 MB $ 29</t>
  </si>
  <si>
    <t>(3) Las líneas que dispongan de este plan no podrán realizar llamada de voz</t>
  </si>
  <si>
    <t>(4) Se pueden realizar recargas electrónicas a este plan para continuar navegando una vez que se han consumido los MB incluídos, a razón de $0,10 + IVA el MB adicional</t>
  </si>
  <si>
    <t>Nombre Servicio  (3)</t>
  </si>
  <si>
    <t>DATOS (1)</t>
  </si>
  <si>
    <t>Tarifa Básica (2)</t>
  </si>
  <si>
    <t>Correo Nokia Prepago 7 dìas</t>
  </si>
  <si>
    <t>7 días o 30 MB</t>
  </si>
  <si>
    <t>Correo Nokia Prepago 15 dìas</t>
  </si>
  <si>
    <t>15 días o 60MB</t>
  </si>
  <si>
    <t>Correo Nokia Prepago 30 dìas</t>
  </si>
  <si>
    <t>30 días o 50 MB</t>
  </si>
  <si>
    <t>(2) La tarifa básicaproporciona un valor preestablecido para consumo de datos.</t>
  </si>
  <si>
    <t>(3) Paquetes exclusivos para teléfonos celulares Nokia</t>
  </si>
  <si>
    <t>Fecha de entrada en vigencia: 12 de septiembre de 2010</t>
  </si>
  <si>
    <t>Estos planes, además de las tarifas propuestas tienen una característica especial a través de la cual se otorga un paquete de minutos gratis todos los meses bajo las siguientes características:</t>
  </si>
  <si>
    <t>CBM</t>
  </si>
  <si>
    <t>Minutos Gratis cada mes</t>
  </si>
  <si>
    <t>Tarifas a nivel nacional</t>
  </si>
  <si>
    <t>Plan 9,9</t>
  </si>
  <si>
    <t>On Net         0,04 + IVA          OFF NET 0,15 + IVA</t>
  </si>
  <si>
    <t>Plan 14,99</t>
  </si>
  <si>
    <t>Plan 24,99</t>
  </si>
  <si>
    <t>Minutos gratis se consumen antes que la recarga</t>
  </si>
  <si>
    <t>Cada plan recibe una cantidad de minutos gratis al inicio de su período de fecturación de acuerdo al siguiente detalle</t>
  </si>
  <si>
    <t>Miltiplan 9,9 recibe 25 minutos</t>
  </si>
  <si>
    <t xml:space="preserve">Multiplan 14,99 recibe 40 minutos </t>
  </si>
  <si>
    <t>Multiplan 24,99 recibe 90 minutos</t>
  </si>
  <si>
    <t>Los minutos gratis sirven para  llamadas a cualquier operadora a nivel nacional</t>
  </si>
  <si>
    <t>Los minutos gratis no poseen roll over por lo que si no utilizan los minutos gratis durante el mes estos se pierden</t>
  </si>
  <si>
    <t>Los paquetes de Datos podrán ser activados como un componente adicional a la línea contratada</t>
  </si>
  <si>
    <t>Solo se puede activar un paquete de datos a la vez, en caso de que se requiera cambio de paquete se deberá retirar el primer componente antes de activar el nuevo</t>
  </si>
  <si>
    <t>Los paquetes de Datos también servirán para productos que requieran exclusivamente datos , por lo que están disponibles para activarlos son servicio de voz</t>
  </si>
  <si>
    <t>En caso de que el cliente consuma todos los MB de su paquete de datos podrá seguir utilizando el servicio, de acuerdo al precio indicado para MB adicional en cada paquete</t>
  </si>
  <si>
    <t>En líneas pospago abierto de voz, los MB adicionales se cargarán a la siguiente factura ciclica</t>
  </si>
  <si>
    <t>En líneas pospago controlado de voz, los MB adicionales se descontarán del saldo de la línea</t>
  </si>
  <si>
    <t>3. Datos bajo demanda</t>
  </si>
  <si>
    <t>En caso de que el cliente no contrate un plan específico, podrá acceder al servicio de WAP o Internet con el servicio DATOS GSM ONDEMAND, con las siguientes condiciones</t>
  </si>
  <si>
    <t>Nombre Servicio Actual</t>
  </si>
  <si>
    <t>Nombre Servicio Nuevo</t>
  </si>
  <si>
    <t>Precio por KB nuevo (sin imp)</t>
  </si>
  <si>
    <t>Datos GSM Ondemand</t>
  </si>
  <si>
    <t>$ 0,001455</t>
  </si>
  <si>
    <t>Aplica a planes GSM prepago, pospago abierto y pospago controlado. Este servicio se activará como un componente adicional a la línea contratada</t>
  </si>
  <si>
    <t>Para planes abiertos, se deberá cobrar el KB fuera del CBM del servicio de voz</t>
  </si>
  <si>
    <t>Para planes prepago y controlados, se deberá cobrar el KB descontando del saldo disponible de la línea</t>
  </si>
  <si>
    <t>Compra de Tiempo aire con cargo a Factura</t>
  </si>
  <si>
    <t>Ideas TV</t>
  </si>
  <si>
    <t>Consumo</t>
  </si>
  <si>
    <t>c/kb</t>
  </si>
  <si>
    <t>Ideas 30 SMS</t>
  </si>
  <si>
    <t>Ideas 50 SMS</t>
  </si>
  <si>
    <t>Ideas 160 SMS</t>
  </si>
  <si>
    <t>Ideas 2800 SMS</t>
  </si>
  <si>
    <t>Ideas 20 MMS</t>
  </si>
  <si>
    <t>Ideas 50 MMS</t>
  </si>
  <si>
    <t>WAP 4 MB</t>
  </si>
  <si>
    <t>WAP 8 MB</t>
  </si>
  <si>
    <t>POSPAGO GRUPO (Distribución Bulk)</t>
  </si>
  <si>
    <t>Bulk MMS 100</t>
  </si>
  <si>
    <t>INTERNET + WAP</t>
  </si>
  <si>
    <t>Int +  WAP Grupo 6 MB</t>
  </si>
  <si>
    <t>Int +  WAP Grupo 100 MB</t>
  </si>
  <si>
    <t>Int +  WAP Grupo 200 MB</t>
  </si>
  <si>
    <t>Int +  WAP Grupo 300 MB</t>
  </si>
  <si>
    <t>Int +  WAP Grupo 400 MB</t>
  </si>
  <si>
    <t>Int +  WAP Grupo 800 MB</t>
  </si>
  <si>
    <t>Int +  WAP Grupo 1000 MB</t>
  </si>
  <si>
    <t>Int +  WAP Grupo 2000 MB</t>
  </si>
  <si>
    <t>Int +  WAP Grupo 3000 MB</t>
  </si>
  <si>
    <t>Int +  Wap Grupo 100 MB</t>
  </si>
  <si>
    <t>Int +  Wap Grupo 200 MB</t>
  </si>
  <si>
    <t>Int +  Wap Grupo 300 MB</t>
  </si>
  <si>
    <t>Int +  Wap Grupo 400 MB</t>
  </si>
  <si>
    <t>Int +  Wap Grupo 800 MB</t>
  </si>
  <si>
    <t>Int +  Wap Grupo 1000 MB</t>
  </si>
  <si>
    <t>Int +  Wap Grupo 2000 MB</t>
  </si>
  <si>
    <t>Int +  Wap Grupo 3000 MB</t>
  </si>
  <si>
    <t>POSPAGO IDEAL - IDEAL FAMILIA - IDEAL GRUPO - IDEAL TOUCH - CONTROL EMPRESARIAL - PYMES -  IDEAL EMPRESA - DISTRIBUCIÓN POR LÍNEA</t>
  </si>
  <si>
    <t>Ideas 300 SMS</t>
  </si>
  <si>
    <t>Ideas 400 SMS</t>
  </si>
  <si>
    <t>Ideas SMS 2800</t>
  </si>
  <si>
    <t>Ideas MMS (20)</t>
  </si>
  <si>
    <t>Ideas MMS (50)</t>
  </si>
  <si>
    <t>Internet +  WAP 5 MB</t>
  </si>
  <si>
    <t>Internet + WAP 10 MB</t>
  </si>
  <si>
    <t>Internet + WAP 25 MB</t>
  </si>
  <si>
    <t>Internet + WAP 60 MB</t>
  </si>
  <si>
    <t>Internet + WAP 100 MB</t>
  </si>
  <si>
    <t>nternet + WAP 150 MB</t>
  </si>
  <si>
    <t>Internet + WAP 200 MB</t>
  </si>
  <si>
    <t>Internet + WAP 500 MB</t>
  </si>
  <si>
    <t>Internet + WAP 1 GB</t>
  </si>
  <si>
    <t>1 GB</t>
  </si>
  <si>
    <t>WAP + Internet 5 MB</t>
  </si>
  <si>
    <t>WAP + Internet 10 MB</t>
  </si>
  <si>
    <t>WAP + Internet 25 MB</t>
  </si>
  <si>
    <t>WAP + Internet 60 MB</t>
  </si>
  <si>
    <t>PYMES 100 WAP + INTERNET</t>
  </si>
  <si>
    <t>PYMES 300 WAP + INTERNET</t>
  </si>
  <si>
    <t>BES +BIS - Corporativo</t>
  </si>
  <si>
    <t>Blacherry  Ilimitado 7 días</t>
  </si>
  <si>
    <t>ilimitado 7 días</t>
  </si>
  <si>
    <t>Blacherry  Ilimitado 15 días</t>
  </si>
  <si>
    <t>ilimitado 15 días</t>
  </si>
  <si>
    <t>Blacherry  Ilimitado 30 días</t>
  </si>
  <si>
    <t>ilimitado 30 días</t>
  </si>
  <si>
    <t>Email</t>
  </si>
  <si>
    <t>Internet Ilimitado 1 día</t>
  </si>
  <si>
    <t>Ilimitado 1 días</t>
  </si>
  <si>
    <t>Internet Ilimitado 7 día</t>
  </si>
  <si>
    <t>Ilimitado 7 días</t>
  </si>
  <si>
    <t>Incluye 120 SMS, casillero de voz, llamada aen espera, transferencia de llamadas, conferencia de llamadas hasta 6 personas, LDI Corporativo 2</t>
  </si>
  <si>
    <t xml:space="preserve">TARIFAS POR MINUTO DE VOZ SEGMENTO POSPAGO -  PLANES IDEAL EMPRESA </t>
  </si>
  <si>
    <t>Plan Total 10</t>
  </si>
  <si>
    <t>Plan Total 12</t>
  </si>
  <si>
    <t>Tarifa aplicada: Precio por MMS $ 0,35 ( sin incluir impuestos). Tomando en consideración la capacidad promedio por mensaje (250 Kbps), el costo promedio por kilobyte sería de $ 0,0014 ( sin incluir impuestos)</t>
  </si>
  <si>
    <t>Este costo se aplicará a partir del 15 de mayo de 2009</t>
  </si>
  <si>
    <t>2. Condiciones y restricciones</t>
  </si>
  <si>
    <t>* Podrán hacer uso de este servicio los clientes GSM, que posean equipos que soporten MMS. Consulta que puede realizarse de forma gratuita marcando el número *611.</t>
  </si>
  <si>
    <t>* Servicio disponible entre usuarios de Alegro GSM (on net)</t>
  </si>
  <si>
    <t>* Capacidad promedio por mensaje: 250 Kbps</t>
  </si>
  <si>
    <t>Mínima Prepago</t>
  </si>
  <si>
    <t>Máxima Prepago</t>
  </si>
  <si>
    <t>1. Tarifa Diferenciada Prepago</t>
  </si>
  <si>
    <t>Tarifa diferenciada Prepago</t>
  </si>
  <si>
    <t>Precio del SMS *</t>
  </si>
  <si>
    <t>On Net</t>
  </si>
  <si>
    <t>Off Net **</t>
  </si>
  <si>
    <t>Alegro</t>
  </si>
  <si>
    <t>$ 0,08</t>
  </si>
  <si>
    <t>$ 0,18</t>
  </si>
  <si>
    <t>$ 0,05</t>
  </si>
  <si>
    <t>$ 0,06</t>
  </si>
  <si>
    <t>(*) Valores no incluyen impuestos</t>
  </si>
  <si>
    <t>(**) Fija y Móvil</t>
  </si>
  <si>
    <t>Aplicación de las Tarifas Prepago Diferenciadas para nuevas aplicaciones</t>
  </si>
  <si>
    <t>Hasta 93</t>
  </si>
  <si>
    <t>Ideal Jóvenes 20</t>
  </si>
  <si>
    <t>Hasta 86</t>
  </si>
  <si>
    <t>Hasta 48</t>
  </si>
  <si>
    <t>Ideal Jóvenes 22</t>
  </si>
  <si>
    <t>Hasta 68</t>
  </si>
  <si>
    <t>Ideal Jóvenes ILI</t>
  </si>
  <si>
    <t>ilimitados</t>
  </si>
  <si>
    <t>Hasta 153</t>
  </si>
  <si>
    <t>Hasta 133</t>
  </si>
  <si>
    <t>Hasta 500</t>
  </si>
  <si>
    <t>Hasta 520</t>
  </si>
  <si>
    <t>TARIFAS POR MINUTO DE VOZ SEGMENTO POSPAGO -  PLANES IDEAL DATOS</t>
  </si>
  <si>
    <t>Cuota Navegación Internet</t>
  </si>
  <si>
    <t>Minutos Porta a otras Operadoras Móviles</t>
  </si>
  <si>
    <t>Minutos Porta a otras Operadoras Fijas</t>
  </si>
  <si>
    <t>Ideal 49 Blackberry</t>
  </si>
  <si>
    <t>Hasta 346</t>
  </si>
  <si>
    <t>Tonos Reales</t>
  </si>
  <si>
    <t>c/u</t>
  </si>
  <si>
    <t>Servicios especiales</t>
  </si>
  <si>
    <t>Karaoke</t>
  </si>
  <si>
    <t>Video Clips</t>
  </si>
  <si>
    <t>Logos</t>
  </si>
  <si>
    <t>Polifónicos</t>
  </si>
  <si>
    <t>Monofónicos</t>
  </si>
  <si>
    <t>Imágenes</t>
  </si>
  <si>
    <t>Animadas</t>
  </si>
  <si>
    <t>Juegos Premiun</t>
  </si>
  <si>
    <t xml:space="preserve">Juegos </t>
  </si>
  <si>
    <t>Temas</t>
  </si>
  <si>
    <t>Tonomanía</t>
  </si>
  <si>
    <t>Tonomanía Premiun</t>
  </si>
  <si>
    <t>Ideas Music Store</t>
  </si>
  <si>
    <t>Descargas Agregadores de Contenido</t>
  </si>
  <si>
    <t>Actividades SMS Premium</t>
  </si>
  <si>
    <t>Suscripción de Texto (servicio mensual)</t>
  </si>
  <si>
    <t>SMS interactivo (Precio Mínimo)</t>
  </si>
  <si>
    <t>SMS interactivo (Precio Máximo)</t>
  </si>
  <si>
    <t>TARIFAS PAQUETES SMS - MMS- WAP</t>
  </si>
  <si>
    <t>PAQUETE SMS-  MMS- WAP</t>
  </si>
  <si>
    <t>Ideas 90 SMS</t>
  </si>
  <si>
    <t>c/mensaje</t>
  </si>
  <si>
    <t>Adicional</t>
  </si>
  <si>
    <t>WAP</t>
  </si>
  <si>
    <t>Bulk SMS 100</t>
  </si>
  <si>
    <t>Bulk SMS 200</t>
  </si>
  <si>
    <t>Bulk SMS 500</t>
  </si>
  <si>
    <t>Bulk SMS 1000</t>
  </si>
  <si>
    <t>Bulk MMS 50</t>
  </si>
  <si>
    <t>POSPAGO FAMILIA</t>
  </si>
  <si>
    <t>Ideas 70 SMS</t>
  </si>
  <si>
    <t>Ideas 100 SMS</t>
  </si>
  <si>
    <t>Ideas 240 SMS</t>
  </si>
  <si>
    <t>POSPAGO POOL PCS</t>
  </si>
  <si>
    <t>Ideas MMS 25</t>
  </si>
  <si>
    <t>PYMES 20 SMS</t>
  </si>
  <si>
    <t>POSPAGO PYMES</t>
  </si>
  <si>
    <t>PYMES 100 SMS</t>
  </si>
  <si>
    <t>PYMES 200 SMS</t>
  </si>
  <si>
    <t>PYMES 500 SMS</t>
  </si>
  <si>
    <t>PYMES 1000 SMS</t>
  </si>
  <si>
    <t>PYMES 2000 SMS</t>
  </si>
  <si>
    <t>PYMES 3000 SMS</t>
  </si>
  <si>
    <t>PYMES 5000 SMS</t>
  </si>
  <si>
    <t>PYMES 8000 SMS</t>
  </si>
  <si>
    <t>PYMES 10000 SMS</t>
  </si>
  <si>
    <t>PYMES 15000 SMS</t>
  </si>
  <si>
    <t>PYMES 20000 SMS</t>
  </si>
  <si>
    <t>PYMES 25000 SMS</t>
  </si>
  <si>
    <t>Plan Localización GEO</t>
  </si>
  <si>
    <t xml:space="preserve">VOZ </t>
  </si>
  <si>
    <t>DATOS (*)</t>
  </si>
  <si>
    <t>Tarifa Números Favoritos Movistar</t>
  </si>
  <si>
    <t>Localización GEO</t>
  </si>
  <si>
    <t>Localización GEO $ 9,99</t>
  </si>
  <si>
    <t>(*) Precios y Tarifas antes de impuestos</t>
  </si>
  <si>
    <t xml:space="preserve">     La tarifa básica del plan proporciona un valor preestablecido para consumo de datos.</t>
  </si>
  <si>
    <t xml:space="preserve">     No existe la posibilidad de consumos adcionales</t>
  </si>
  <si>
    <t xml:space="preserve">     Las líneas que dispongan de este plan no podrán realizar llamadas de voz ni realizar SMS.</t>
  </si>
  <si>
    <t>Tarifa US $</t>
  </si>
  <si>
    <t xml:space="preserve">PLAN NIU BANDA ANCHA POSPAGO </t>
  </si>
  <si>
    <t>Velocidad máxima de conexión</t>
  </si>
  <si>
    <t xml:space="preserve">Precio MB adicional </t>
  </si>
  <si>
    <t>NIU Ilimitado Económico</t>
  </si>
  <si>
    <t>153 kbps</t>
  </si>
  <si>
    <t>El plan Ilimitado Económico tiene servicio de navegación ilimitada en tecnología 1x, no tiene MB de consumo EVDO.</t>
  </si>
  <si>
    <t>Velocidad máxima de conexión bajo conexiones óptimas 153 kbps. Velocidad promedio entre 40 a 70 kbps.</t>
  </si>
  <si>
    <t>Vigencia. 5 de mayo de 2010</t>
  </si>
  <si>
    <t>Tarifas por minuto *</t>
  </si>
  <si>
    <t>Precio Final**</t>
  </si>
  <si>
    <t>* Tarifa Básica es el valor mínimo mensual que paga el cliente en el plan</t>
  </si>
  <si>
    <t>Tarifas antes de Impuestos</t>
  </si>
  <si>
    <t>Otros Porta</t>
  </si>
  <si>
    <t>Otros Móviles</t>
  </si>
  <si>
    <t>Tarifas Tip Prepago Plus II</t>
  </si>
  <si>
    <t>PLAN BLACKBERRY PREPAGO</t>
  </si>
  <si>
    <t>SMS Adicional off net internacional</t>
  </si>
  <si>
    <t>BlackBerry Prepago $9,99</t>
  </si>
  <si>
    <t>BlackBerry Prepago $14,99</t>
  </si>
  <si>
    <t>BlackBerry Prepago $19,99</t>
  </si>
  <si>
    <t>(4) Se pueden realizar recargas electrónicas a este plan para continuar navegando una vez que se han consumido los MB incluídos, a razón de $0,50 + IVA el MB adicional</t>
  </si>
  <si>
    <t>SERVICIO MY MAIL (Servicio Móvil Avanzado)</t>
  </si>
  <si>
    <t>Servicio para recibir y contestar vía SMS correos electrónicos de sus bandejas de entrada de una cuenta de internet, en forma ilimitada configurados dentro del servicio de mymail. Pueden ser cuentas Gmail, Hotmail, Yahoo o cualquier otro proveedor.</t>
  </si>
  <si>
    <t>Como funciona</t>
  </si>
  <si>
    <t>Se puede utilizar este servicio a través de SMS para estar informado cuando lleguen nuevos correos electrónicos a la bandeja de entrada, en línea sin la necesidad de una PC y además podrá leer y reponder.</t>
  </si>
  <si>
    <t>Interactúa con cuentas:</t>
  </si>
  <si>
    <t>Hotmail</t>
  </si>
  <si>
    <t>Yahoo *</t>
  </si>
  <si>
    <t>Gmail *</t>
  </si>
  <si>
    <t>Cuentas Personales POP3</t>
  </si>
  <si>
    <t>Como acceder</t>
  </si>
  <si>
    <r>
      <t xml:space="preserve">1.Vía SMS: </t>
    </r>
    <r>
      <rPr>
        <sz val="10"/>
        <rFont val="Arial"/>
        <family val="2"/>
      </rPr>
      <t xml:space="preserve"> Para suscribirse el usuario debe enviar un SMS al 6624 con el texto: OK(espacio) CUENTA_CORREO ELECTRONICO(espacio)CONTRASEÑA(CLAVE ACTUAL DE LA CUENTA DE CORREO). Ejemplo: ok micuenta@hotmail.com Miclavehotmail123</t>
    </r>
  </si>
  <si>
    <r>
      <t xml:space="preserve">2. Vía WEB: </t>
    </r>
    <r>
      <rPr>
        <sz val="10"/>
        <rFont val="Arial"/>
        <family val="2"/>
      </rPr>
      <t>ingresar a www.movistar.com.ec/mymail  y proceder a suscribirse al servicio.</t>
    </r>
  </si>
  <si>
    <t>Desde la interfaz web www.movistar.com.ec/mymail, se puede:</t>
  </si>
  <si>
    <t>Suscribirse al servicio</t>
  </si>
  <si>
    <t>Configurar nuevas cuentas de correos</t>
  </si>
  <si>
    <t>Colocas filtros a las cuentas existentes</t>
  </si>
  <si>
    <t>Revisar detalles del consumo del servicio</t>
  </si>
  <si>
    <t>Configurar nuevosdominios POP3@aol.com, etc.</t>
  </si>
  <si>
    <t>Revisar la ayuda del servicio</t>
  </si>
  <si>
    <t>Costo del Servicio</t>
  </si>
  <si>
    <t>Por mes $5 sin impuestos.</t>
  </si>
  <si>
    <t>No aplica cobros adicionales</t>
  </si>
  <si>
    <t>Incluye número ilimitado de SMS de entrada y de salida, es decir los sms generados y recibidos por el usuario desde la aplicación no tiemen costo adicional.</t>
  </si>
  <si>
    <t>Restricciones</t>
  </si>
  <si>
    <t>Aplica a todos los usuarios movistar con servicio de SMS
Se puede configurar cuentas de correos ilimitados para recibir notificaciones
Si requiere de configuración adicional en las cuentas de correo el usuario. Puede ingresar al servicio vía WEB a través de la pagina www.movistar.com/mymail
El servicio es bajo suscripción, no hay activación de servicio sin la misma</t>
  </si>
  <si>
    <t>Logitud de los SMS</t>
  </si>
  <si>
    <t xml:space="preserve">1. Descripción de la Promoción </t>
  </si>
  <si>
    <t>PLAN  MULTIPLAN POSPAGO</t>
  </si>
  <si>
    <t>Hasta 360</t>
  </si>
  <si>
    <t>Hasta 728</t>
  </si>
  <si>
    <t>Hasta 268</t>
  </si>
  <si>
    <t>Hasta 446</t>
  </si>
  <si>
    <t xml:space="preserve">TARIFAS POR MINUTO DE VOZ SEGMENTO POSPAGO -  PLANES CONTROL EMPRESARIAL </t>
  </si>
  <si>
    <t>Control Empresarial</t>
  </si>
  <si>
    <t>Control Empresarial 118</t>
  </si>
  <si>
    <t>Hasta 1372</t>
  </si>
  <si>
    <t>Hasta 487</t>
  </si>
  <si>
    <t>Hasta 791</t>
  </si>
  <si>
    <t>Control Empresarial 129</t>
  </si>
  <si>
    <t>Hasta 1500</t>
  </si>
  <si>
    <t>Hasta 533</t>
  </si>
  <si>
    <t>Hasta 865</t>
  </si>
  <si>
    <t>Control Empresarial 144</t>
  </si>
  <si>
    <t>Hasta 1674</t>
  </si>
  <si>
    <t>Hasta 595</t>
  </si>
  <si>
    <t>Hasta 966</t>
  </si>
  <si>
    <t>Control Empresarial 153</t>
  </si>
  <si>
    <t>Hasta 1779</t>
  </si>
  <si>
    <t>Hasta 632</t>
  </si>
  <si>
    <t>Hasta 1026</t>
  </si>
  <si>
    <t>Control Empresarial 172</t>
  </si>
  <si>
    <t>Hasta 710</t>
  </si>
  <si>
    <t>Hasta 1154</t>
  </si>
  <si>
    <t>Control Empresarial 185</t>
  </si>
  <si>
    <t>Hasta 2151</t>
  </si>
  <si>
    <t>Hasta 764</t>
  </si>
  <si>
    <t>Hasta 1241</t>
  </si>
  <si>
    <t>Control Empresarial 200</t>
  </si>
  <si>
    <t>Hasta 2325</t>
  </si>
  <si>
    <t>Hasta 826</t>
  </si>
  <si>
    <t>Hasta 1342</t>
  </si>
  <si>
    <t>Control Empresarial 220</t>
  </si>
  <si>
    <t>Hasta 2558</t>
  </si>
  <si>
    <t>Hasta 909</t>
  </si>
  <si>
    <t>Hasta 1476</t>
  </si>
  <si>
    <t>Control Empresarial 244</t>
  </si>
  <si>
    <t>Hasta 2837</t>
  </si>
  <si>
    <t>Hasta 1637</t>
  </si>
  <si>
    <t>Control Empresarial 270</t>
  </si>
  <si>
    <t>Hasta 3139</t>
  </si>
  <si>
    <t>Hasta 1115</t>
  </si>
  <si>
    <t>Hasta 1812</t>
  </si>
  <si>
    <t>Control Empresarial 295</t>
  </si>
  <si>
    <t>Hasta 3430</t>
  </si>
  <si>
    <t>Hasta 1219</t>
  </si>
  <si>
    <t>Hasta 1979</t>
  </si>
  <si>
    <t>Control Empresarial 324</t>
  </si>
  <si>
    <t>Hasta 3767</t>
  </si>
  <si>
    <t>Hasta 1338</t>
  </si>
  <si>
    <t>Hasta 2174</t>
  </si>
  <si>
    <t>Control Empresarial 359</t>
  </si>
  <si>
    <t>Hasta 4174</t>
  </si>
  <si>
    <t>Hasta 1483</t>
  </si>
  <si>
    <t>INTERNET</t>
  </si>
  <si>
    <t>INTERNET ILIMITADO 1 DÍA</t>
  </si>
  <si>
    <t>INTERNET ILIMITADO 7 DÍAS</t>
  </si>
  <si>
    <t>POSPAGO IDEAL GRUPO FAMILIA, PYMES Y EMPRESA</t>
  </si>
  <si>
    <t>$ 2,048
$ 0,002</t>
  </si>
  <si>
    <t>1 MB. 
1 KB.</t>
  </si>
  <si>
    <t>POSPAGO IDEAL, FAMILIA, PYMES, CORPORATIVOS, CONTROLADOS , EMPRESA VPN y GRUPAL VPN</t>
  </si>
  <si>
    <t>10 MB.</t>
  </si>
  <si>
    <t>Internet + WAP 30</t>
  </si>
  <si>
    <t>30 MB.</t>
  </si>
  <si>
    <t>60 MB.</t>
  </si>
  <si>
    <t>Costo de Mb. Adicional</t>
  </si>
  <si>
    <t>(5)Fecha de entrada en vigencia: 5 de noviembre de 2010</t>
  </si>
  <si>
    <t>(5) Fecha de entrada en vigencia: 5 de noviembre de 2010</t>
  </si>
  <si>
    <t>(5)Fecha de entrada en Vigencia: 2 de octubre de 2010</t>
  </si>
  <si>
    <t>(5)fecha de entrada en vigencia: 10 de septiembre de 2010</t>
  </si>
  <si>
    <t>Fecha de entrada en vigencia: 12 de agosto de 2010</t>
  </si>
  <si>
    <t>Fecha de entrada en vigencia: 31 de enero de 2011</t>
  </si>
  <si>
    <t>Fecha de entrada en vigencia: 28 de enero de 2011</t>
  </si>
  <si>
    <t>Tarifa  Única Prepago CDMA, GSM, y 3,5G</t>
  </si>
  <si>
    <t>Precio del Minuto (*)</t>
  </si>
  <si>
    <t>Off Net**</t>
  </si>
  <si>
    <t>Un cliente Alegro podrá comunicarse con la Tarifa Única Prepago de $ 0,10 ( màs impuestos) por minuto 200 minutos cada mes, On Net y Off Net con todas las operadoras en Ecuador.</t>
  </si>
  <si>
    <t>Posterior a los 200 minutos, se comunicará con la actual Tarifa Diferenciada Prepago: $ 0,08 (más impuestos) para llamadas de Alegro a Alegro, $ 0,12 (más impuestos) para llamadas de Alegro a números CNT, y a $ 0,22 (más impuestos) para llamada de Alegro a otro número móvil o fijo a nivel nacional.</t>
  </si>
  <si>
    <t>Aplica para nuevas activaciones y migraciones de clientes que lo soliciten CDMA, GSM y 3,5G.</t>
  </si>
  <si>
    <t>No compatible con promociones de duplicidad, triplicidad, servicio Dúate, Multidúate, Mondo, tarifa Naranja.</t>
  </si>
  <si>
    <t>Se otorga el beneficio de 3 meses gratis del servicio Dúate Internacional (1), junto con la activación de este plan.</t>
  </si>
  <si>
    <t>El cliente podrá hablar un máximo de 200 minutos al mes a la tarifa Única Prepago. A partir del minuto 201 el cliente hablará a la actual tarifa diferenciada de $ 0,08 (más impuestos) para llamadas de Alegro a Alegro, $ 0,12 (más impuestos) para llamadas de Alegro a números CNT, y a $ 0,22 (más impuestos) para llamada de Alegro a otro número móvil o fijo a nivel nacional.</t>
  </si>
  <si>
    <t>Se mantienen las tarifas LDI configuradas a los planes prepago Tarifa Diferenciada</t>
  </si>
  <si>
    <t>Precio del SMS</t>
  </si>
  <si>
    <t>(*) Valores no imcluyen impuestos</t>
  </si>
  <si>
    <t>Vigencia: A partir del 24 de febrero de 2011.</t>
  </si>
  <si>
    <t xml:space="preserve">(1) Notificado mediante oficio s/n de 20/04/2010. </t>
  </si>
  <si>
    <t>TM Mi Plan Control 250</t>
  </si>
  <si>
    <t>TM Mi Plan Control 350</t>
  </si>
  <si>
    <t>TM Mi Plan Control 500</t>
  </si>
  <si>
    <t>TM Mi Plan Control 800</t>
  </si>
  <si>
    <t>TM Mi Plan Control 86</t>
  </si>
  <si>
    <t>TM Mi Plan Control Plus 120</t>
  </si>
  <si>
    <t>TM Mi Plan Control Plus 165</t>
  </si>
  <si>
    <t>TM Mi Plan Control Plus 275</t>
  </si>
  <si>
    <t>TM Mi Plan Control Plus 385</t>
  </si>
  <si>
    <t>TM Mi Plan Control Plus 550</t>
  </si>
  <si>
    <t>PlanTotal Smart 25 (5)</t>
  </si>
  <si>
    <t xml:space="preserve">Plan Servicio Nokia Mesaging </t>
  </si>
  <si>
    <t>Tarifa Básica $</t>
  </si>
  <si>
    <t>Plan Servicio Nokia Mesaging de Porta</t>
  </si>
  <si>
    <t>Envío y Recepción de correos Ilimitado                Navegación WEB y WAP ilimitada</t>
  </si>
  <si>
    <t xml:space="preserve">El  servicio consiste en una solución de correo que permite enviar y recibir correos electrónicos y navegar ilimitadamente en Wap y Web; correponde a una nueva modalidad para equipos Nokia que soporten este aplicativo. </t>
  </si>
  <si>
    <t>Vigencia: desde el 29 de octubre de 2009</t>
  </si>
  <si>
    <t>Abierto/
Controlado</t>
  </si>
  <si>
    <t>Cuota Mensual de Voz</t>
  </si>
  <si>
    <t>Cuota Mensual de Servcios</t>
  </si>
  <si>
    <t>Servicios datos que incluye</t>
  </si>
  <si>
    <t>Plazo del Plan</t>
  </si>
  <si>
    <t>Plan Ideal 34 Blackberry</t>
  </si>
  <si>
    <t>Plan Ideal 34 Email Móvil Plus</t>
  </si>
  <si>
    <t>Plan Ideal 34 Nokia Messaging</t>
  </si>
  <si>
    <t>Plan Ideal 49 Blackberry  SMS Ilimitado</t>
  </si>
  <si>
    <t>Nav. y SMS Ilimitados</t>
  </si>
  <si>
    <t>Canción Ideas Music Store</t>
  </si>
  <si>
    <t>Tarifas Descarga-Actividades-Ideas PORTA, Ideas Music Store</t>
  </si>
  <si>
    <t>Descargas-Actividades-Ideas PORTA</t>
  </si>
  <si>
    <t>Servicio para otras Disqueras</t>
  </si>
  <si>
    <t>Vigencia: desde el 12 de septiembre de 2010</t>
  </si>
  <si>
    <t>Costo Mb adicional</t>
  </si>
  <si>
    <t>Plan Ideal 49 Blackberry SMS Ilimitados 10 números favoritos PORTA</t>
  </si>
  <si>
    <t>Voz + datos + sms</t>
  </si>
  <si>
    <t>Nav. y SMS Ilimitados a 10 números favoritos PORTA</t>
  </si>
  <si>
    <t>Hasta 265</t>
  </si>
  <si>
    <t>Hasta 2273</t>
  </si>
  <si>
    <t>Plan Grupal VPN 550</t>
  </si>
  <si>
    <t>Hasta 6875</t>
  </si>
  <si>
    <t>Hasta 3667</t>
  </si>
  <si>
    <t>Plan Grupal VPN 600</t>
  </si>
  <si>
    <t>Hasta 7500</t>
  </si>
  <si>
    <t>Hasta 2727</t>
  </si>
  <si>
    <t>Hasta 4000</t>
  </si>
  <si>
    <t>Plan Grupal VPN 650</t>
  </si>
  <si>
    <t>Hasta 8125</t>
  </si>
  <si>
    <t>Hasta 2955</t>
  </si>
  <si>
    <t>Hasta 4333</t>
  </si>
  <si>
    <t>Plan Grupal VPN 700</t>
  </si>
  <si>
    <t>Hasta 8750</t>
  </si>
  <si>
    <t>Hasta 3182</t>
  </si>
  <si>
    <t>Hasta 4667</t>
  </si>
  <si>
    <t>Plan Grupal VPN 750</t>
  </si>
  <si>
    <t>Hasta 9375</t>
  </si>
  <si>
    <t>Hasta 3409</t>
  </si>
  <si>
    <t>Plan Grupal VPN 800</t>
  </si>
  <si>
    <t>Hasta 10000</t>
  </si>
  <si>
    <t>Hasta 3636</t>
  </si>
  <si>
    <t>Hasta 5333</t>
  </si>
  <si>
    <t>Plan Grupal VPN 850</t>
  </si>
  <si>
    <t>Hasta 10625</t>
  </si>
  <si>
    <t>Hasta 3864</t>
  </si>
  <si>
    <t>Hasta 5667</t>
  </si>
  <si>
    <t>Plan Grupal VPN 900</t>
  </si>
  <si>
    <t>Hasta 11250</t>
  </si>
  <si>
    <t>Hasta 4091</t>
  </si>
  <si>
    <t>Hasta 6000</t>
  </si>
  <si>
    <t>Plan Grupal VPN 950</t>
  </si>
  <si>
    <t>Hasta 11875</t>
  </si>
  <si>
    <t>Hasta 4318</t>
  </si>
  <si>
    <t>Hasta 6333</t>
  </si>
  <si>
    <t>Plan Grupal VPN 1000</t>
  </si>
  <si>
    <t>Hasta 12500</t>
  </si>
  <si>
    <t>Hasta 6667</t>
  </si>
  <si>
    <t>Plan Grupal VPN 1500</t>
  </si>
  <si>
    <t>Hasta 18750</t>
  </si>
  <si>
    <t>Hasta 6818</t>
  </si>
  <si>
    <t>Plan Grupal VPN 2000</t>
  </si>
  <si>
    <t>Hasta 25000</t>
  </si>
  <si>
    <t>Hasta 9091</t>
  </si>
  <si>
    <t>Hasta 13333</t>
  </si>
  <si>
    <t>20 SMS incluidos por línea, internet  + WAP 6MB., 20 MMS (incluídos)</t>
  </si>
  <si>
    <t>Plan IM Controlado 5000 MB $ 49</t>
  </si>
  <si>
    <t>Desglose estructura tarifaria para verificar topes tarifarios (1)</t>
  </si>
  <si>
    <t>VOZ (3)</t>
  </si>
  <si>
    <t>DATOS (4)</t>
  </si>
  <si>
    <t>Nombre (1)</t>
  </si>
  <si>
    <t>Tarifa Básica del Plan (2)</t>
  </si>
  <si>
    <t>Tarifa Básica Mensual Voz</t>
  </si>
  <si>
    <t xml:space="preserve">Minuto Adicional Movistar </t>
  </si>
  <si>
    <t>Tarifa Final a Otro Operador local  (Dentro del plan o adicional)</t>
  </si>
  <si>
    <t>Tarifa Básica Mensual Datos</t>
  </si>
  <si>
    <t>Mb Adicional</t>
  </si>
  <si>
    <t>SMS Adicional On Net Nacional</t>
  </si>
  <si>
    <t>SMS adicional off net internacional</t>
  </si>
  <si>
    <t>IM Controlado 5000 MB $ 49</t>
  </si>
  <si>
    <t>(1) Precios y Tarifas antes de impuestos</t>
  </si>
  <si>
    <t>(2) La tarifa básica del plan proporciona un valor preestablecido para consumo de datos.</t>
  </si>
  <si>
    <t>(3) Las líneas que dispongan de este plan no podrán realizar llamdas de voz</t>
  </si>
  <si>
    <t>Plan Total Todo Destino 60</t>
  </si>
  <si>
    <t>Plan Total Todo Destino 65</t>
  </si>
  <si>
    <t>Plan Total Todo Destino 70</t>
  </si>
  <si>
    <t>Plan Total Todo Destino 8</t>
  </si>
  <si>
    <t>Plan Total Todo Destino 80</t>
  </si>
  <si>
    <t>(*) Estos planes aplican desde el 9 de julio de 2010</t>
  </si>
  <si>
    <t>Tarifa Básica Total</t>
  </si>
  <si>
    <t xml:space="preserve">Precios por Minuto                                                         </t>
  </si>
  <si>
    <t xml:space="preserve">Precios por Minuto  Adicional                                                  </t>
  </si>
  <si>
    <t>LDI</t>
  </si>
  <si>
    <t>Tarifa Básica Voz</t>
  </si>
  <si>
    <t>Minutos On Net incluidos</t>
  </si>
  <si>
    <t>Mensajes Incluidos</t>
  </si>
  <si>
    <t>Tarifa Básica de Datos</t>
  </si>
  <si>
    <t>Números Favoritos</t>
  </si>
  <si>
    <t xml:space="preserve">Otros Móviles </t>
  </si>
  <si>
    <t>Con Cargo de Interconexión</t>
  </si>
  <si>
    <t>Fijo</t>
  </si>
  <si>
    <t xml:space="preserve">Controlado </t>
  </si>
  <si>
    <t>SMA</t>
  </si>
  <si>
    <t>Hasta 407</t>
  </si>
  <si>
    <t>Hasta 604</t>
  </si>
  <si>
    <t>Hasta 673</t>
  </si>
  <si>
    <t>Hasta 1000</t>
  </si>
  <si>
    <t>Pymes 151 a 200</t>
  </si>
  <si>
    <t>Desde 1525</t>
  </si>
  <si>
    <t>Hasta 2020</t>
  </si>
  <si>
    <t>Hasta 608</t>
  </si>
  <si>
    <t>Hasta 806</t>
  </si>
  <si>
    <t>Hasta 1006</t>
  </si>
  <si>
    <t>Hasta 1333</t>
  </si>
  <si>
    <t>Pymes 201 a 250</t>
  </si>
  <si>
    <t>Desde 2030</t>
  </si>
  <si>
    <t>Hasta 2525</t>
  </si>
  <si>
    <t>Hasta 810</t>
  </si>
  <si>
    <t>Hasta 1008</t>
  </si>
  <si>
    <t>Hasta 1340</t>
  </si>
  <si>
    <t>Hasta 1666</t>
  </si>
  <si>
    <t>Pymes 251 a 300</t>
  </si>
  <si>
    <t>Desde 2535</t>
  </si>
  <si>
    <t>Hasta 3030</t>
  </si>
  <si>
    <t>Hasta 1012</t>
  </si>
  <si>
    <t>Hasta 1209</t>
  </si>
  <si>
    <t>Hasta 1673</t>
  </si>
  <si>
    <t>Hasta 2000</t>
  </si>
  <si>
    <t>Pymes 301 a 350</t>
  </si>
  <si>
    <t>Desde 3040</t>
  </si>
  <si>
    <t>Hasta 3535</t>
  </si>
  <si>
    <t>Hasta 1213</t>
  </si>
  <si>
    <t>Hasta 1411</t>
  </si>
  <si>
    <t>Hasta 2006</t>
  </si>
  <si>
    <t>Hasta 2333</t>
  </si>
  <si>
    <t>Se comercializarán los nuevos Planes Pago lo que Hablo 3.5  G , de acuerdo al siguiente esquema:</t>
  </si>
  <si>
    <t>Planes Abiertos de acuerdo al siguiente esquema:</t>
  </si>
  <si>
    <t>Costo por Minuto (*)</t>
  </si>
  <si>
    <t>Pensión Básica (*)</t>
  </si>
  <si>
    <t>Consumo Máximo (*)</t>
  </si>
  <si>
    <t>Pago lo que Hablo abierto  TU 3.5 G</t>
  </si>
  <si>
    <t>Pago lo que Hablo abierto  TD 3.5 G</t>
  </si>
  <si>
    <t>(*) Valores no incluyen impuestos. Aplica para llamadas  on net y off net</t>
  </si>
  <si>
    <t>(TU) Tarífica ünica</t>
  </si>
  <si>
    <t>(TD) Tarifa Diferenciada</t>
  </si>
  <si>
    <t>Aplica para clientes 3.5 G se mantienen las mismas condiciones comerciales de esta familia de planes actualmente comercializados en CDMA y GSM, entre otras las siguientes</t>
  </si>
  <si>
    <t>Pensión Básica (consumo Mínimo): El cliente cancelará mensualmente el valor que consuma con una Pensión Básica (Pago Mínimo)  de $ 10 (más impuestos). Es decir, si un cliente consumo durante un período de facturación de $5 cancelará $10 (más impuestos) o si un cliente $34 cancelará: $10 (Pensión Básica) + $24 (Consumo), total: $34 (más impuestos)</t>
  </si>
  <si>
    <t>Acceso a recargas físicas y electrónicas</t>
  </si>
  <si>
    <t>Se mantienen las tarifas de LDI para Pospago</t>
  </si>
  <si>
    <t>Se mantienen las tarifas para Internet</t>
  </si>
  <si>
    <t>Se aplica prorrateo de cobro del primer mes al momento de activar. Por ejemplo si un cliente activa su línea el 01 de abril y tien corte el día 6 de cada mes, el cálcul de cobro corresponderá a las $ 10 de consumo mínimo, mismo que se divide para el número de días del mes  (30 días) y se multiplica por los días activos del servicios (6 días)</t>
  </si>
  <si>
    <t>Aplica concelación Pospago</t>
  </si>
  <si>
    <t>* Luego de descargados 6 Gigabytes durante el mes, la velocidad disminuye a 256 Kbps, manteniéndose dentro de los rangos de velocidad 3G.</t>
  </si>
  <si>
    <t>Precio incluye dispositivo router-base celular (incluye Router- Base Celular y Simcard).</t>
  </si>
  <si>
    <t>2. Valor de las tarifas por minuto</t>
  </si>
  <si>
    <t>PYMES 30000 SMS</t>
  </si>
  <si>
    <t>PYMES 20 MMS</t>
  </si>
  <si>
    <t>PYMES 10 MMS</t>
  </si>
  <si>
    <t>PYMES 50 MMS</t>
  </si>
  <si>
    <t>PYMES 100 MMS</t>
  </si>
  <si>
    <t>PYMES 6 WAP + INTERNET</t>
  </si>
  <si>
    <t>PYMES 200 WAP + INTERNET</t>
  </si>
  <si>
    <t>PYMES 400 WAP + INTERNET</t>
  </si>
  <si>
    <t>PYMES 800 WAP + INTERNET</t>
  </si>
  <si>
    <t>PYMES 1000 WAP + INTERNET</t>
  </si>
  <si>
    <t>PYMES 2000 WAP + INTERNET</t>
  </si>
  <si>
    <t>PYMES 3000 WAP + INTERNET</t>
  </si>
  <si>
    <t>Una vez que el cliente se consuma sus 3000 Mb, podrá navegar por evento o puede contratat los paquetes de suscripciones actuales,según las siguientes tarifas:</t>
  </si>
  <si>
    <t>Oferta Prepago - Mini Chip Posta para iPad</t>
  </si>
  <si>
    <t xml:space="preserve">Oferta Prepago  </t>
  </si>
  <si>
    <t>Mb. Incluidos</t>
  </si>
  <si>
    <t>Mini sim</t>
  </si>
  <si>
    <t>3000 Mb.</t>
  </si>
  <si>
    <t>Suscripciones Prepago</t>
  </si>
  <si>
    <t>Precio Final</t>
  </si>
  <si>
    <t>Tope de Descarga</t>
  </si>
  <si>
    <t>1 día Ilimitado</t>
  </si>
  <si>
    <t>100 Mb.</t>
  </si>
  <si>
    <t>7 día Ilimitado</t>
  </si>
  <si>
    <t>700 Mb.</t>
  </si>
  <si>
    <t>15 días Ilimitado</t>
  </si>
  <si>
    <t>1,5 Gb.</t>
  </si>
  <si>
    <t>Vigencia: desde el 17 de septiembre de 2010</t>
  </si>
  <si>
    <t>Plan BAM Ipad 2000 Mb.</t>
  </si>
  <si>
    <t>$29+IVA</t>
  </si>
  <si>
    <t>2000MB</t>
  </si>
  <si>
    <t>Adicionalmente en prepago, se entregará de manera gratuita, el chip únicamente a clientes que hayan adquirido un iPad en tiendas autorizadas Apple o se acerquen a los principales Centros de Atención a Clientes (CAC) PORTA en Guayaquil y Quito.</t>
  </si>
  <si>
    <t xml:space="preserve">Mini Chip PORTA, incluye 5000 Mb. Para navegar gratis. </t>
  </si>
  <si>
    <t>Condiciones y Restricciones
NIU Banda Ancha 3,5 G Pospago</t>
  </si>
  <si>
    <t>Planes Controlados bajo el siguiente esquema:</t>
  </si>
  <si>
    <t>Nombre Comercial Controlado</t>
  </si>
  <si>
    <t>Velocidad Máxima (**)</t>
  </si>
  <si>
    <t>MB incluídos</t>
  </si>
  <si>
    <t>NIU  Banda Ancha 3.5G Ctrl 15</t>
  </si>
  <si>
    <t>2 Mbps</t>
  </si>
  <si>
    <t>NIU  Banda Ancha 3.5G Ctrl 19</t>
  </si>
  <si>
    <t>2Mbps</t>
  </si>
  <si>
    <t>NIU  Banda Ancha 3.5G Ctrl 29</t>
  </si>
  <si>
    <t>NIU  Banda Ancha 3.5G Ctrl 39</t>
  </si>
  <si>
    <t>(**) Fija excepto CNT y Móvil</t>
  </si>
  <si>
    <t>Servicios disponible para contratos corporativos e individuales</t>
  </si>
  <si>
    <t>Se podrá recargar los nuevos planes controlados mediante todos los medios de recarga disponibles para la oferta EVDO actual; a través de IVR, recargas electrónicas, pasa saldo, hasta 100 dólares mensuales y recargas físicas al 1800ALEGRO.</t>
  </si>
  <si>
    <t>No aplica Rollover</t>
  </si>
  <si>
    <t>No aplica horarios ilimitados: noches o fines de semana</t>
  </si>
  <si>
    <t>4. Beneficio para clientes de NIU Banda Ancha 3,5G y Fast Boy</t>
  </si>
  <si>
    <t>5, Evolución Tarifaria On Net</t>
  </si>
  <si>
    <t>6. Evolución Tarifaria Off Net</t>
  </si>
  <si>
    <t>1. Valor de las tarifas por minuto</t>
  </si>
  <si>
    <t>2. No se incluye valor de los impuestos</t>
  </si>
  <si>
    <t>EVOLUCION TARIFARIA - POSPAGO ON NET MAXIMAS</t>
  </si>
  <si>
    <t>EVOLUCION TARIFARIA - POSPAGO ON NET MÍNIMAS</t>
  </si>
  <si>
    <t>EVOLUCION TARIFARIA - PREPAGO ON NET MAXIMAS</t>
  </si>
  <si>
    <t>EVOLUCION TARIFARIA - PREPAGO ON NET MÍNIMAS</t>
  </si>
  <si>
    <t>PLANES IDEAL DATOS</t>
  </si>
  <si>
    <t>Plan Ideal 29 Nokia Messaging</t>
  </si>
  <si>
    <t>Plan Ideal 20 Email Móvil</t>
  </si>
  <si>
    <t>Plan Ideal 99 Email Móvil Plus II</t>
  </si>
  <si>
    <t>Navegación y correo electrónico ilimitado</t>
  </si>
  <si>
    <t>Hasta 918</t>
  </si>
  <si>
    <t>Hasta 359</t>
  </si>
  <si>
    <t>Vigencia: A partir del 18 de marzo de 2011</t>
  </si>
  <si>
    <t>Condiciones:</t>
  </si>
  <si>
    <t>Tarifas Paquetes de Datos WAP, Internet 2G y 3,5G</t>
  </si>
  <si>
    <t>Los "Paquetes de Datos WAP + Internet 2G y 3,5 G", permitirán la utilización de la red GPRS y 3,5G de la Corporación Nacional de Telecomunicaciones CNT EP. (móvil) para aplicaciones de datos.</t>
  </si>
  <si>
    <t xml:space="preserve">2. Descripción </t>
  </si>
  <si>
    <t>Los paquetes de datos ofrecidos están disponibles para ser activados como un componente adicional a la línea de voz en cualquir Plan Pospago GSM y 3,5G.</t>
  </si>
  <si>
    <t>Aplica para usuarios nuevos y actuales en planes 2G¹ y 3,5G</t>
  </si>
  <si>
    <t>Discripción de paquetes de datos disponibles:</t>
  </si>
  <si>
    <t>Tarifa Mensual anterior (**)</t>
  </si>
  <si>
    <t>Tarifa mensual Actual</t>
  </si>
  <si>
    <t>MB incuido anterior (**)</t>
  </si>
  <si>
    <t>MB incluido actual</t>
  </si>
  <si>
    <t xml:space="preserve">MB adicional </t>
  </si>
  <si>
    <t>Datos100</t>
  </si>
  <si>
    <t>Datos Ilimitado *</t>
  </si>
  <si>
    <t>(*) Incluye un tope máximo de 1024 MB, el tráfico adicional se facturará de acuerdo a la tarifa de los MB adicionales</t>
  </si>
  <si>
    <t>(**) Tarifas notificadas con oficio 808102514-P-AO1 de 25 de noviembre de 2009</t>
  </si>
  <si>
    <t>Valores no incluyen impuestos</t>
  </si>
  <si>
    <t>Las restantes condiciones y restricciones se mantienen conforme la notificación anterior efectuada mendiante oficio  No. 808102514-P.AO1 de 25 de noviembre de 2009, resaltando lo siguiente;</t>
  </si>
  <si>
    <t>Los paquetes de datos 5, 10, 50 se mantienen bajo las tarifas anteriormente notificadas con oficio  No. 808102514-P.AO1  de 25 de noviembre de 2009.</t>
  </si>
  <si>
    <t>Se podrá activar únicamente el componente datos sin tener el servicio de voz (Datos Internet GSM), esto se lo realizará para casos de aplicaciones especiales donde no se necesite el uso de servicio de voz.</t>
  </si>
  <si>
    <t>Con estos paquetes, el usuario podrá navegar en terminales que soporten navegación WEB como: IPHONE, PALM TREO, NOKIA SMARTPHONES, etc. Y podrá también tener acceso a la navegación WAP en los terminales que tengan opción.</t>
  </si>
  <si>
    <t>Los  paquetes de datos estarán disponibles para aplicar a planes 2G y 3,5G prepago, pospago abierto y controlado.</t>
  </si>
  <si>
    <t>4. No se incluye valor de los impuestos</t>
  </si>
  <si>
    <t>5. Tarifas incluyen cargos de interconexión</t>
  </si>
  <si>
    <t>Tipo</t>
  </si>
  <si>
    <t xml:space="preserve">Vigencia: </t>
  </si>
  <si>
    <t>Tarifa:</t>
  </si>
  <si>
    <t>Aplica:</t>
  </si>
  <si>
    <t>Tarifa Servicio "Localizador PORTA"</t>
  </si>
  <si>
    <t>Localizador PORTA</t>
  </si>
  <si>
    <t>Desde el 4 febrero de 2011</t>
  </si>
  <si>
    <t xml:space="preserve">USD 9,99 , tarifas mesual de servicio más impuestos </t>
  </si>
  <si>
    <t>Características:</t>
  </si>
  <si>
    <t>Es un servicio de localización personal a trvés de un dispositivo para el efecto, en el que el cliente mediante la página web www.localizador.porta.net, sin costo, puede visualizar en un mapa digital la posición del dispositivo y/o dispositivos que tiene asociados (s)</t>
  </si>
  <si>
    <t>Adicionalmente el cliente desde su celular puede enviar un SMS a un puerto especìfico para recibir la ubicación de uno o más dispositvos a su nombre. El costo de Cada SMS Premium interactivo es de 0,35 más IVA,</t>
  </si>
  <si>
    <t>PLANES IDEAL ALIADOS COMERCIALES II</t>
  </si>
  <si>
    <t xml:space="preserve">Cuota  Mensual  VOZ   </t>
  </si>
  <si>
    <t>Precio Minuto llamada a Claro Móvil</t>
  </si>
  <si>
    <t>Precio minuto llamada Claro a otras operadoras Móviles</t>
  </si>
  <si>
    <t>Precio minuto llamada Claro a operadoras Fijas</t>
  </si>
  <si>
    <t>Minutos a Claro Móvil</t>
  </si>
  <si>
    <t>Minutos Claro móvil a otras operadoras Móviles</t>
  </si>
  <si>
    <t>Minutos Claro móvil a operadoras Fijas</t>
  </si>
  <si>
    <t>PLAN IDEAL 30 EMAIL MÓVIL PLUS ALIADOS COMERCIALES II</t>
  </si>
  <si>
    <t>PLAN IDEAL 30 BLACKBERRY ALIADOS COMERCIALES II</t>
  </si>
  <si>
    <t>PLAN IDEAL 30 NOKIA MESSAGING ALIADOS COMERCIALES II</t>
  </si>
  <si>
    <t>PLAN IDEAL 39 BLACKBERRY ALIADOS COMERCIALES II</t>
  </si>
  <si>
    <t>PLAN IDEAL 39 EMAIL MÓVIL PLUS ALIADOS COMERCIALES II</t>
  </si>
  <si>
    <t>PLAN IDEAL 39 NOKIA MESSAGING ALIADOS COMERCIALES II</t>
  </si>
  <si>
    <t>PLAN IDEAL 49 BLACKBERRY ALIADOS COMERCIALES II</t>
  </si>
  <si>
    <t>Hasta 263</t>
  </si>
  <si>
    <t>Hasta 131</t>
  </si>
  <si>
    <t>Hasta 193</t>
  </si>
  <si>
    <t>PLAN IDEAL 49 EMAIL MÓVIL PLUS ALIADOS COMERCIALES II</t>
  </si>
  <si>
    <t>PLAN IDEAL 49 NOKIA MESSAGING ALIADOS COMERCIALES II</t>
  </si>
  <si>
    <t>PLAN IDEAL 59 BLACKBERRY ALIADOS COMERCIALES II</t>
  </si>
  <si>
    <t>PLAN IDEAL 59 EMAIL MÓVIL PLUS ALIADOS COMERCIALES II</t>
  </si>
  <si>
    <t>PLAN IDEAL 59 NOKIA MESSAGING ALIADOS COMERCIALES II</t>
  </si>
  <si>
    <t>PLAN IDEAL 79 BLACKBERRY ALIADOS COMERCIALES II</t>
  </si>
  <si>
    <t>PLAN IDEAL 79 EMAIL MÓVIL PLUS ALIADOS COMERCIALES II</t>
  </si>
  <si>
    <t>PLAN IDEAL 79 NOKIA MESSAGING ALIADOS COMERCIALES II</t>
  </si>
  <si>
    <t>PLAN IDEAL 99 BLACKBERRY ALIADOS COMERCIALES II</t>
  </si>
  <si>
    <t>PLAN IDEAL 99 EMAIL MÓVIL PLUS ALIADOS COMERCIALES II</t>
  </si>
  <si>
    <t>PLAN IDEAL 99 NOKIA MESSAGING ALIADOS COMERCIALES II</t>
  </si>
  <si>
    <t>PLAN IDEAL 120 BLACKBERRY ALIADOS COMERCIALES II</t>
  </si>
  <si>
    <t>Hasta 1162</t>
  </si>
  <si>
    <t>Hasta 454</t>
  </si>
  <si>
    <t>PLAN IDEAL 120 EMAIL MÓVIL PLUS ALIADOS COMERCIALES II</t>
  </si>
  <si>
    <t>PLAN IDEAL 120 NOKIA MESSAGING ALIADOS COMERCIALES II</t>
  </si>
  <si>
    <t>Hasta 190</t>
  </si>
  <si>
    <t>Vigencia: A partir del 15 de abril de 2011</t>
  </si>
  <si>
    <t xml:space="preserve">Precios </t>
  </si>
  <si>
    <t>Roaming Internacional 
tarifas Generales</t>
  </si>
  <si>
    <t>Saliente - Local</t>
  </si>
  <si>
    <t>Saliente - Internacional</t>
  </si>
  <si>
    <t>c/KB</t>
  </si>
  <si>
    <t>Tarifas Preferenciales con Operadoras de América Móvil</t>
  </si>
  <si>
    <t>Blackberry</t>
  </si>
  <si>
    <t>Viajero Frecuente (ilimitado durante 6 meses)</t>
  </si>
  <si>
    <t>Vigencia: 27 de agosto de 2008</t>
  </si>
  <si>
    <t>Mensual</t>
  </si>
  <si>
    <t>Vigencia: 19 de mayo de 2009</t>
  </si>
  <si>
    <t>Roaming 20 MB</t>
  </si>
  <si>
    <t>Equipos Inteligentes (Iphone, Nokia, Samsung)</t>
  </si>
  <si>
    <t>20 MB</t>
  </si>
  <si>
    <t>Roaming 100 MB</t>
  </si>
  <si>
    <t>Roaming 200 MB</t>
  </si>
  <si>
    <t>Vigencia: 12 de abril de 2010</t>
  </si>
  <si>
    <t>TARIFA
SMS  Color</t>
  </si>
  <si>
    <r>
      <rPr>
        <b/>
        <sz val="10"/>
        <rFont val="Arial"/>
        <family val="2"/>
      </rPr>
      <t xml:space="preserve">Descripción del Servicio: </t>
    </r>
    <r>
      <rPr>
        <sz val="10"/>
        <rFont val="Arial"/>
        <family val="2"/>
      </rPr>
      <t>Este servicio trnasforma un SMS texto en un imagen  Mensaje Personalizado, pudiendo ser un SMS (emoticons) o un MMS  (gráficos)</t>
    </r>
  </si>
  <si>
    <t xml:space="preserve">Descripción Funcionamiento: </t>
  </si>
  <si>
    <t>1. El abonado debe suscribiirse al Servicio de SMS Color:</t>
  </si>
  <si>
    <r>
      <t xml:space="preserve">  Suscripción: </t>
    </r>
    <r>
      <rPr>
        <sz val="10"/>
        <rFont val="Arial"/>
        <family val="2"/>
      </rPr>
      <t>Para suscribirse el abonado envía un mensaje al SC 26567 con la palabra clave "M", esta suscripción no tiene costo</t>
    </r>
  </si>
  <si>
    <r>
      <t xml:space="preserve">  Desuscripción: </t>
    </r>
    <r>
      <rPr>
        <sz val="10"/>
        <rFont val="Arial"/>
        <family val="2"/>
      </rPr>
      <t>Para des-suscribirse el abonado envía un mensaje al SC 26567 con la palabra clave "salir", esta des- suscripción no tiene costo.</t>
    </r>
  </si>
  <si>
    <r>
      <rPr>
        <b/>
        <sz val="10"/>
        <rFont val="Arial"/>
        <family val="2"/>
      </rPr>
      <t>2. Anteponer el símbolo "*"</t>
    </r>
    <r>
      <rPr>
        <sz val="10"/>
        <rFont val="Arial"/>
        <family val="2"/>
      </rPr>
      <t xml:space="preserve"> al texto del mensaje, y su SMS será enviado como un MMS que contendrá un gráfico representativo de acuerdo a lo que escribió. Adjunto Anexo  No. 1  Tabla de Imágenes con Código.</t>
    </r>
  </si>
  <si>
    <t xml:space="preserve">   Anteponer el símbolo "+" al texto del mensaje, y su SMS será enviado como un emoticon con una representación de acuerdo a lo que escribió. Adjunto Anexo  No. 2  Tabla de Emoticons con Código.</t>
  </si>
  <si>
    <t>3. Costo del Servicio</t>
  </si>
  <si>
    <t>Costo Mensaje Plus</t>
  </si>
  <si>
    <t>0,15 dólares sin impuestos (12% IVA)</t>
  </si>
  <si>
    <t>Restricciones:</t>
  </si>
  <si>
    <t>Aplica para usuarios movistar con servicio de SMS</t>
  </si>
  <si>
    <t>El servicio es bajo suscripción sin costo, no hay activación de servicio sin la misma</t>
  </si>
  <si>
    <t>Tarifas más impuestos adicionales de Ley</t>
  </si>
  <si>
    <t>Vigencia: 28 de abril de 2011</t>
  </si>
  <si>
    <t>Internet Móvil Prepago</t>
  </si>
  <si>
    <t>Nombre del Servicio</t>
  </si>
  <si>
    <t>Datos (1) (4)</t>
  </si>
  <si>
    <t>SMS (1)</t>
  </si>
  <si>
    <t>MB Incluídos (3)</t>
  </si>
  <si>
    <t>Vigencia (5)</t>
  </si>
  <si>
    <t>SMS adicional on net y off net nacional</t>
  </si>
  <si>
    <t>Internet Móvil Prepago Fácil 500 MB</t>
  </si>
  <si>
    <t>500 MB mensuales</t>
  </si>
  <si>
    <t>12 meses</t>
  </si>
  <si>
    <t>Internet Móvil Prepago Fácil 600 MB</t>
  </si>
  <si>
    <t>600 MB mensuales</t>
  </si>
  <si>
    <t>(2) La tarifa básica proporciona un valor preestablecido para consumo de datos</t>
  </si>
  <si>
    <t>(3) Se pueden realizar recargas electrónicas a este plan para continuar navegando un vez se han consumido los MB incluidos a razón de 0,02 + IVA e MB Adicional</t>
  </si>
  <si>
    <t>(4) Las líneas que dispongan de este plan no podrán realizar llamadas de voz</t>
  </si>
  <si>
    <t>Vigencia: a parir del 15 de abril de 2011. Vigencia 12 meses calendario a partir de la activación de la línea</t>
  </si>
  <si>
    <t>Planes de Internet Móvil
Plan Full Navegación $ 29</t>
  </si>
  <si>
    <t>Voz (3)</t>
  </si>
  <si>
    <t>Datos (4)</t>
  </si>
  <si>
    <t>MB Incluídos</t>
  </si>
  <si>
    <t>Mensajes Movistar incluídos</t>
  </si>
  <si>
    <t>Full Navegación $ 29</t>
  </si>
  <si>
    <t>(2) La tarifa básica del plan proporciona un valor preestablecido para consumo de datos</t>
  </si>
  <si>
    <t>(3) Las líneas que disponga de este plan no podrán realizar llamadas de voz</t>
  </si>
  <si>
    <t>(4) A partir de los 2500 MB la velocidad de navegación se restringe a máximo 256/65 kbps para navegar ilimitadamente</t>
  </si>
  <si>
    <t>El plan Full Navegación no permite acceso a aplicaciones P2P , VoIP, Streaming, Network Storage</t>
  </si>
  <si>
    <t>Vigencia: a parir del 15 de abril de 2011</t>
  </si>
  <si>
    <t>PLAN  COMPARTIDOS</t>
  </si>
  <si>
    <t>Tiempo Libre Amigos Movistar (1) (3)</t>
  </si>
  <si>
    <t>Plan Compartidos 0</t>
  </si>
  <si>
    <t>LO Plan Compartidos 8</t>
  </si>
  <si>
    <t>LO Plan Compartidos 10</t>
  </si>
  <si>
    <t>LO Plan Compartidos 12</t>
  </si>
  <si>
    <t>Plan Compartidos 15</t>
  </si>
  <si>
    <t>Plan Compartidos 20</t>
  </si>
  <si>
    <t>Plan Compartidos 25</t>
  </si>
  <si>
    <t>Plan Compartidos 30</t>
  </si>
  <si>
    <t>Plan Compartidos 35</t>
  </si>
  <si>
    <t>Plan Compartidos 40</t>
  </si>
  <si>
    <t>Plan Compartidos 50</t>
  </si>
  <si>
    <t>Plan Compartidos 60</t>
  </si>
  <si>
    <t>Plan Compartidos 80</t>
  </si>
  <si>
    <t>Plan Compartidos 100</t>
  </si>
  <si>
    <t>Plan Compartidos 120</t>
  </si>
  <si>
    <t>LO Plan Plan Compartidos 15</t>
  </si>
  <si>
    <t>LO Plan Plan Compartidos 20</t>
  </si>
  <si>
    <t>LO Plan Plan Compartidos 25</t>
  </si>
  <si>
    <t>LO Plan Plan Compartidos 30</t>
  </si>
  <si>
    <t>LO Plan Plan Compartidos 35</t>
  </si>
  <si>
    <t>LO Plan Plan Compartidos 40</t>
  </si>
  <si>
    <t>(1) El cliente que tenga Plan Compartidos cuenta con "Tiempo libre Movistar" corresponde a un bono de miutos gratis para 2Amigos Movistar (2 números celulares Movistar) los cuales debe registrar únicamente a través del *444 (Opción 1 en el IVR "Amigos Movistar") para acceer a este beneficio. Este primer registro no tiene ningún costo adicional.</t>
  </si>
  <si>
    <t>(2) El Cliente que tenga Plan Compartios podrá registrar un número ilimitado de números Movistar  para hablar a $ 0,04 se deben registrar  únicamente llamando sin costo al *444 (Opnción 2 en el IVR "Números Favoritos"</t>
  </si>
  <si>
    <t>(3) Minutos gratis no se acumulan y se acreditan de dorma mensual en elciclo de facturación</t>
  </si>
  <si>
    <t>(4) Se puede cambiar un máximo de 2 números "Amigos Movistar" al mes con un costo de $ 2 +IVA por cambio de número  (cargo a la factura)</t>
  </si>
  <si>
    <t>El valor del SMS a movistar y otras operadoras es de $ 0,06 + impuestos. Adicional SMS internacional es $ 0,10 + impuestos</t>
  </si>
  <si>
    <t>Vigencia: desde el 15 de abril y aplicará sobre la tarifa básica mensual contratada</t>
  </si>
  <si>
    <t xml:space="preserve">TARIFA ROAMING                            </t>
  </si>
  <si>
    <t>Tpo de Llamada</t>
  </si>
  <si>
    <t>Precio por Minuto (1)</t>
  </si>
  <si>
    <t>Mundo Movistar (2)</t>
  </si>
  <si>
    <t>Otros</t>
  </si>
  <si>
    <t>Saliente Local desde el Extranjero</t>
  </si>
  <si>
    <t>Saliente Internacional a Ecuador</t>
  </si>
  <si>
    <t>Saliente Internacional a otros destinos</t>
  </si>
  <si>
    <t>Llamada Entrante</t>
  </si>
  <si>
    <t>SMS enviado</t>
  </si>
  <si>
    <t>SMS recibido</t>
  </si>
  <si>
    <t>Sin costo</t>
  </si>
  <si>
    <t>* Precios y tarifas antes de impuestos</t>
  </si>
  <si>
    <t>(1) La facturación de las llamadas Entrantes y Salientes (Roaming de Voz) se realizará por segundos</t>
  </si>
  <si>
    <t xml:space="preserve">(2) Mundo Movistar: Tarifas reducidas con operadoras Movistar (EEUU. (AT&amp;T y T.Mobile), España, Colombia, Perú, Chile, Argentina, Uruguay, Brazil (VIVO-Telemig). Panamá, Nicaragua, El Salvador, Venezuela, Guatemala y México). </t>
  </si>
  <si>
    <t>Fecha de entrada en vigencia: 14 de marzo de 2011</t>
  </si>
  <si>
    <t>Paquetes de Datos Móviles</t>
  </si>
  <si>
    <t>Nombre del Servicio (3)</t>
  </si>
  <si>
    <t>Datos (1)</t>
  </si>
  <si>
    <t>Tarifa Básica de paquete (2)</t>
  </si>
  <si>
    <t>Blackberry Joven Prepago</t>
  </si>
  <si>
    <t>30 días ó 500 MB</t>
  </si>
  <si>
    <t>(2) La tarifa Básica proporciona un valor preestablecido para consumo de datos</t>
  </si>
  <si>
    <t>(3) Paquete exclusivos para teléfonos celulares Blackberry</t>
  </si>
  <si>
    <t>TARIFA
MMS MENSAJE Multimedia</t>
  </si>
  <si>
    <t>cada mensaje</t>
  </si>
  <si>
    <t>Vigencia: 25 de marzo de 2011</t>
  </si>
  <si>
    <t>Tarifas de Roaming Directo y Roaming Emergente O2</t>
  </si>
  <si>
    <t>Las tarifas de Roaming Directo y Roaming Emergente O2, permitirán a los clientes de  Gobierno y clientes VIP de la Corporación Nacional de Telecomunicaciones CNT EP. que, previa autorización de la cCompañía, puedan realizar y recibir llamadas cuando se encuentren en otros países, sin necesidad de cambiar el número celular.</t>
  </si>
  <si>
    <t>Aplica para clientes móviles de cuentas de Gobierno y clientes VIP de la CNT EP. en planes Abiertos y Controlados GSM , 3,5G y CDMA.</t>
  </si>
  <si>
    <t>Para clientes 3,5G y GSM se entregará el servicio (de acuerdo a disponibilidad y compatibilidad) con tarifas de Roaming Directo o Emergente dependientdo del destino al que viaja.</t>
  </si>
  <si>
    <t>Para clientes CDMA se entregará el servicio con tarifas de Roaming Emergente.</t>
  </si>
  <si>
    <t>Tarifas aplicables de acuerdo al siguiente detalle:</t>
  </si>
  <si>
    <t>Tarifas Roaming Emergente O2</t>
  </si>
  <si>
    <t>Tarifa USD (*)</t>
  </si>
  <si>
    <t>Llamadas Entrantes</t>
  </si>
  <si>
    <t>Minuto de llamada entrante en el Extranjero</t>
  </si>
  <si>
    <t>Llamadas Salientes</t>
  </si>
  <si>
    <t>Minuto de llamada saliente en el Extranjero</t>
  </si>
  <si>
    <t xml:space="preserve">Transmisión de Datos </t>
  </si>
  <si>
    <t>Kilobyte utilizado en el extranjero (1024 KB=1MB)</t>
  </si>
  <si>
    <t>(*) No incluye impuestos</t>
  </si>
  <si>
    <t>Tarifas Roaming Directo</t>
  </si>
  <si>
    <t>Llamada Saliente Internacional</t>
  </si>
  <si>
    <t>Llamada internacional realizada desde el extranjero a otros paises</t>
  </si>
  <si>
    <t>Llamada Saliente Local</t>
  </si>
  <si>
    <t>Llamada realizadas dentro del país que visita</t>
  </si>
  <si>
    <t>Llamada recibida en el extranjero</t>
  </si>
  <si>
    <t>SMS Saliente</t>
  </si>
  <si>
    <t>Cobro por SMS enviado desde destino de Roaming hacia otros destinos</t>
  </si>
  <si>
    <t>SMS Entrante</t>
  </si>
  <si>
    <t>Cobro por SMS recibido en Roaming desde cualquier destino</t>
  </si>
  <si>
    <t>El detalle de consumos que realice el usuario de Roaming será emitido por la CNT EP. (móvil), hasta 90 días posteriores al último día de consumo del servicio.</t>
  </si>
  <si>
    <t>El Servcio de Roaming será facturado en base al consumo realizado en segundos sin redondeo de minutos.</t>
  </si>
  <si>
    <t>El servicio de Roaming no tienen costo de activación</t>
  </si>
  <si>
    <t>Todas las llamadas entrantes al usuario de Roaming serán cobradas, incluidos los mensajes de voz.</t>
  </si>
  <si>
    <t>Debido a que en la mayoría de llamadas entrantes el número de orígen de llamada no puede ser recuperado por los numeros Carrier de larga distancia internacional que se utilizan para el servicio de Roaming, los mismos son reemplazados por númros de código que reflejan en el detalle de llamada.</t>
  </si>
  <si>
    <t>para la utilización del Servicio de Roaming en tecnología GSM, la CNT EP. entregará al abonado de manera temporal y en calidad de préstamo mientras dure el requerimiento del servicio de Roaming, una tarjeta SIM adicional po cada línea de Roaming activa segñun aplique, las cuales deberán ser devueltas a la CNT EP. al finalizar la utilización del servicio. En caso de pèrdida de la o las tarjetas SIM, el abonado deberá cancelar el valor comercial de la misma a CNT EP.</t>
  </si>
  <si>
    <t>En cado de que el usuario haga uso del servicio de Roaming Emergente, la tarjeta SIM deberá ser instalada en el teléfono celular al momento de la salida del país para utilización del servicio de Roaming. Una vez el cliente retorne al país, deberá instalar en su lugar la tarjeta SIM de la CNT EP., de uso regular.</t>
  </si>
  <si>
    <t>La CNT Ep. brindará el servicio de Roaming Internacional en los sitios o países en los cuales se disponga de cobertura y compatibilidad de frecuencias. Para este efecto, el abonado deberá efectuar previamente la validación con la CNT EP. de la cobertura disponible y la compatibilidad de frecuencias de su telefóno celular.</t>
  </si>
  <si>
    <t xml:space="preserve">4. Vigencia </t>
  </si>
  <si>
    <t xml:space="preserve">A partir del 15 de marzo de 2011 </t>
  </si>
  <si>
    <t>Tarifas Roaming Internacional</t>
  </si>
  <si>
    <t>Tarifas</t>
  </si>
  <si>
    <t>Plan  BAM iPad</t>
  </si>
  <si>
    <t>Plan BAM iPad 7000 Mb</t>
  </si>
  <si>
    <t>7000Mb</t>
  </si>
  <si>
    <t>Tarifas más impuestos de Ley aplicables</t>
  </si>
  <si>
    <r>
      <rPr>
        <b/>
        <sz val="10"/>
        <rFont val="Arial"/>
        <family val="2"/>
      </rPr>
      <t>Vigencia:</t>
    </r>
    <r>
      <rPr>
        <sz val="10"/>
        <rFont val="Arial"/>
        <family val="2"/>
      </rPr>
      <t xml:space="preserve"> a partir del 16 de mayo de 2011</t>
    </r>
  </si>
  <si>
    <t xml:space="preserve">
SERVICIO CHAT MOVISTAR</t>
  </si>
  <si>
    <t>Suscripción:</t>
  </si>
  <si>
    <t>No tiene costos</t>
  </si>
  <si>
    <t>Costo de Mensaje de continuidad</t>
  </si>
  <si>
    <t>$0,06 más impuestos</t>
  </si>
  <si>
    <t>Costo de Navegación:</t>
  </si>
  <si>
    <t>Establecido de acuerdo al paquete de datos móviles que haya contratdo el cliente</t>
  </si>
  <si>
    <t>Funcionamiento:</t>
  </si>
  <si>
    <t>El abonado debe suscribirse al Servicio "Chat Movistar", enviando un SMS al Chort Code 200 con la palabra "CHAT"</t>
  </si>
  <si>
    <t>Fecha de inicio:</t>
  </si>
  <si>
    <t>2 de junio de 2011</t>
  </si>
  <si>
    <t>Aplica para usuarios GMS con Plan Pospago, Prepago y Plan Controlado (Individuales y Empresariales.</t>
  </si>
  <si>
    <t>Para  utilizar el servicio debe tener activo un paquete de datos desde $ 5,99 o navegación bajo demanda cuyo costo es $2,00 más IVA cada MB.</t>
  </si>
  <si>
    <t>El servicio aplica unicamente para abonados Movistar</t>
  </si>
  <si>
    <t>Si utiliza el servicio fuera del Ecuador aplican tarifas de datos en Roaming</t>
  </si>
  <si>
    <t>CNT EP. (ex-Telecsa )</t>
  </si>
  <si>
    <t>Tarifa Multidestino
Prepago</t>
  </si>
  <si>
    <t>Tarifa Multidestino</t>
  </si>
  <si>
    <t xml:space="preserve">$ 0,18 más IVA </t>
  </si>
  <si>
    <t>A partir del 3 de junio de 2011</t>
  </si>
  <si>
    <t>Para llamadas a todas la operadoras móviles y fijas a nivel nacional</t>
  </si>
  <si>
    <t>Segmento:</t>
  </si>
  <si>
    <t>Prepago Amigo KIT y Amigo Chip</t>
  </si>
  <si>
    <t>La tarifa Multidestino es excluyente de las otras tarifas del segmento prepago. Podrá contratar las promociones Mejor Amigo Claro, 10 Números Favoritos Claro y promociones de tiempo asire adicional.</t>
  </si>
  <si>
    <t>El cliente de la nueva tarifa Multidestino puede cambiarse a la tarifa prepago y viceversa enviando un mensaje de texto con la palabra Claro al 2333.
Cada cambio tendrá un costo de $ 1,00 más IVA</t>
  </si>
  <si>
    <t>La activación de la Tarifa Multidestino tiene un costo de $ 1,00 más IVA</t>
  </si>
  <si>
    <t>La tarifa aplicable por minuto cursado que se impute al tiempo aire adicional es del $ 0,18 más IVA a cualquier número móvil Claro</t>
  </si>
  <si>
    <t xml:space="preserve">Plan SMS
MOVILCAM
Pospago </t>
  </si>
  <si>
    <t>Plan SMS MovilCam</t>
  </si>
  <si>
    <t>$ 8,00 más IVA mensual</t>
  </si>
  <si>
    <t>Mensajes</t>
  </si>
  <si>
    <t>A partir del 18 de julio de 2009</t>
  </si>
  <si>
    <t>Para los abonados con equipo ZTE-MF-68 (3G), que soporten video llamadas y puedan ver en tiempo real lo que esta sucediendo (el dispositivo permite el acceso de hasta 20 usuarios para un mismo equipo).
Permite el envío  y recepción de SMS</t>
  </si>
  <si>
    <t>Chat de Voz Moviltalk</t>
  </si>
  <si>
    <t>Tarifa  Mensual de Voz Moviltalk</t>
  </si>
  <si>
    <t>Minuto adicional on net / off net</t>
  </si>
  <si>
    <t>Moviltalk Prepago</t>
  </si>
  <si>
    <t>Depende de la tarifa prepago vigente</t>
  </si>
  <si>
    <t>El cliente que tenga Moviltalk podrá realizar llamadas únicamente dentro de la red Movistar, siempre que el cliente destino haya contratado el servicio Moviltalk, enviando "moviltalk" al 333</t>
  </si>
  <si>
    <t>Fecha de entrada en vigencia: 3 de junio de 2011</t>
  </si>
  <si>
    <t>Se cambia el nombre comercial de "Movitalk" a "Moviltalk"</t>
  </si>
  <si>
    <t>PLANES TABLET</t>
  </si>
  <si>
    <t xml:space="preserve">Tarifa Básica Mensual SMS </t>
  </si>
  <si>
    <t>SMS Adicional on net  off net nacional</t>
  </si>
  <si>
    <t>IM Control Tablet 2000 MB $ 49,00</t>
  </si>
  <si>
    <t>IM Control Tablet 3000 MB $ 59,00</t>
  </si>
  <si>
    <t>IM Control Tablet 5000 MB $ 65,00</t>
  </si>
  <si>
    <t>(2) La Tarifa básica del plan proporciona un valor preestablecido para consumo de datos.</t>
  </si>
  <si>
    <t>(3) Las líneas que dispongan de planes Tablet tendrán un bono de 30 minutos para realizar llamadas de voz. Minutos adicionales se cobraran según la tabla</t>
  </si>
  <si>
    <t>Vigencia: 8 de junio de 2011</t>
  </si>
  <si>
    <t>Tarifas LDI Prepago</t>
  </si>
  <si>
    <t>ZONA</t>
  </si>
  <si>
    <t>DESTINO</t>
  </si>
  <si>
    <t>PRECIO POR MINUTO SIN IVA</t>
  </si>
  <si>
    <t>USA</t>
  </si>
  <si>
    <t>Zona 3</t>
  </si>
  <si>
    <t>Resto de America</t>
  </si>
  <si>
    <t>Zona 4</t>
  </si>
  <si>
    <t>Zona 5</t>
  </si>
  <si>
    <t>Zona 6</t>
  </si>
  <si>
    <t>Zona 7</t>
  </si>
  <si>
    <t>Maritimo</t>
  </si>
  <si>
    <t>Zona 8</t>
  </si>
  <si>
    <t>Zona 9</t>
  </si>
  <si>
    <t>Venezuela</t>
  </si>
  <si>
    <t>Zona 10</t>
  </si>
  <si>
    <t>Peru</t>
  </si>
  <si>
    <t>Zona 11</t>
  </si>
  <si>
    <t>Zona 12</t>
  </si>
  <si>
    <t>Argentina</t>
  </si>
  <si>
    <t>Zona 13</t>
  </si>
  <si>
    <t>Brasil</t>
  </si>
  <si>
    <t>Zona 14</t>
  </si>
  <si>
    <t>Panama</t>
  </si>
  <si>
    <t>Zona 15</t>
  </si>
  <si>
    <t>Mexico</t>
  </si>
  <si>
    <t>Zona 16</t>
  </si>
  <si>
    <t>Francia</t>
  </si>
  <si>
    <t>Zona 17</t>
  </si>
  <si>
    <t>Italia</t>
  </si>
  <si>
    <t>Zona 18</t>
  </si>
  <si>
    <t>Alemania</t>
  </si>
  <si>
    <t>Zona 19</t>
  </si>
  <si>
    <t>Suiza</t>
  </si>
  <si>
    <t>Zona 20</t>
  </si>
  <si>
    <t>Reino Unido</t>
  </si>
  <si>
    <t>Zona 21</t>
  </si>
  <si>
    <t>Holanda</t>
  </si>
  <si>
    <t>Zona 22</t>
  </si>
  <si>
    <t>Japon</t>
  </si>
  <si>
    <t>Zona 23</t>
  </si>
  <si>
    <t>China</t>
  </si>
  <si>
    <t>Zona 24</t>
  </si>
  <si>
    <t>Uruguay</t>
  </si>
  <si>
    <t>Zona 25</t>
  </si>
  <si>
    <t>Guatemala</t>
  </si>
  <si>
    <t>Zona 26</t>
  </si>
  <si>
    <t>Salvador</t>
  </si>
  <si>
    <t>Zona 27</t>
  </si>
  <si>
    <t>Nicaragua</t>
  </si>
  <si>
    <t>28 de Junio de 2011</t>
  </si>
  <si>
    <t>NIU Banda Ancha 3,5G Crtl 15</t>
  </si>
  <si>
    <t>NIU Banda Ancha 3,5G Crtl 19</t>
  </si>
  <si>
    <t>NIU Banda Ancha 3,5G Crtl 29</t>
  </si>
  <si>
    <t>NIU Banda Ancha 3,5G Crtl 39</t>
  </si>
  <si>
    <t>TARIFA PAQUETE "INTERNET EQUIPADO"</t>
  </si>
  <si>
    <t>"Internet Equipado", comprende el brindar paquees a los usuarios que incluyen la adquisición de un computador (destop, laptop, notebook o tabletas) más el servicios de Banda Ancha Móvil 3,5G o Internet fijo financiado a través de la factura de la CNT EP., a través de tarjetas de crédito o debitos bancarios.</t>
  </si>
  <si>
    <t>"Internet equipado" es un paquete que necesariamente se brinda al usuario en la compra de un computador y conjuntamente con el paquete móvil o fijo que requiera. La adquisisón del equipo lo podrá  realizar el usuario de acuerdo a los equipos disponibles de la Gui Comercial de CNT EP.</t>
  </si>
  <si>
    <t>Planes ofrecidos:</t>
  </si>
  <si>
    <t>Planes de internet móvil. En el caso del cliente que requiera la  adquisiscón de un equipo con un plan Internet móvil, recibirá el plan con un descuento del 14% de la siguiente manera:</t>
  </si>
  <si>
    <t>Módem USB (USD)</t>
  </si>
  <si>
    <t>CBM normal</t>
  </si>
  <si>
    <t xml:space="preserve"> 14% de Decuento</t>
  </si>
  <si>
    <t>Planes de Internet Fijo</t>
  </si>
  <si>
    <t>Planes Fast Boy</t>
  </si>
  <si>
    <t>Módem</t>
  </si>
  <si>
    <t>600/250 Kbbs</t>
  </si>
  <si>
    <t>1000/250 Kbbs</t>
  </si>
  <si>
    <t>1400/250 Kbbs</t>
  </si>
  <si>
    <t>1600/250 Kbbs</t>
  </si>
  <si>
    <t>2000/500 Kbbs</t>
  </si>
  <si>
    <t>3100/500 Kbbs</t>
  </si>
  <si>
    <t>4100/500 Kbbs</t>
  </si>
  <si>
    <t>Aplica acceso a promociones temporales</t>
  </si>
  <si>
    <t>Se realiza financiamiento de acuerdo al equipo y servicio contratado</t>
  </si>
  <si>
    <t>Terminado el plazo del crédito el cliente podrá continuar con el servicio contratado indefinidamente.</t>
  </si>
  <si>
    <t>No se realiza subsidio. El cliente que adquiera este paquete deberá cancelar la primera cuota con el calor del IVA del computador que adquiera.</t>
  </si>
  <si>
    <t>A partir del 01 de junio de 2011</t>
  </si>
  <si>
    <t>El cliente que contrata el servicio de Internet móvil, posrá seguir navegando luego de que se consuma su plan de MB a un costo de $ 0,10 más impuestos por MB Adicional</t>
  </si>
  <si>
    <t xml:space="preserve">CONDICIONES Y RESTRICCIONES 
PAQUETE DE DATOS BIESS CNT </t>
  </si>
  <si>
    <t>El "Paquete de datos BIESS CNT"  es un componente adicional que permitirá al usuario afiliado al IESS que accede al programa del proyecto BIESS para compra de computadores, el acceso a un paquete que incluye un módem Internet para navegar en banda ancha móvil.</t>
  </si>
  <si>
    <t>Costo del componente: 99 USD (más impuestos) de manera anual</t>
  </si>
  <si>
    <t>El paquete de datos ofrecido está disponibles para ser activado como un componente adicional a los usuarios que accedan al programa BIESS para la compra de computadores.</t>
  </si>
  <si>
    <t>El uso del paquete permitirá al usuario la asignación de 500 MB realizados de manera mensual durante 12 meses a partir de su activación</t>
  </si>
  <si>
    <t>No aplica rollover.</t>
  </si>
  <si>
    <t>Las velocidades del paquete  en condiciones óptimas se encuentran desde 800 Kbps a 1 Mbps,</t>
  </si>
  <si>
    <t>El servicio se brinda a través de canal directo. (enlace dedicado).</t>
  </si>
  <si>
    <t>Descripción del plan:</t>
  </si>
  <si>
    <t xml:space="preserve">MB Incluidos </t>
  </si>
  <si>
    <t>Tarifa anual</t>
  </si>
  <si>
    <t>Costo MB Adicional</t>
  </si>
  <si>
    <t>Datos 500 MB BIESS CNT</t>
  </si>
  <si>
    <t>3. Vigencia de la Promoción.</t>
  </si>
  <si>
    <t xml:space="preserve">A partir del 18 de mayo de 2011 </t>
  </si>
  <si>
    <t>Plan  Empresa RT</t>
  </si>
  <si>
    <t>Cuota mensual voz</t>
  </si>
  <si>
    <t>Precio de minuto adicional de Claro a Claro</t>
  </si>
  <si>
    <t>Precio minuto a otras operadoras moviles</t>
  </si>
  <si>
    <t>Precio minuto a fijas</t>
  </si>
  <si>
    <t>Minuto de Claro a Claro</t>
  </si>
  <si>
    <t>Incluye</t>
  </si>
  <si>
    <t>Voz y datos</t>
  </si>
  <si>
    <t>Hasta 6.000</t>
  </si>
  <si>
    <t>25 Mb y 50 SMS</t>
  </si>
  <si>
    <r>
      <rPr>
        <b/>
        <sz val="10"/>
        <rFont val="Arial"/>
        <family val="2"/>
      </rPr>
      <t>Vigencia:</t>
    </r>
    <r>
      <rPr>
        <sz val="10"/>
        <rFont val="Arial"/>
        <family val="2"/>
      </rPr>
      <t xml:space="preserve"> a partir del 4 de julio de 2011</t>
    </r>
  </si>
  <si>
    <t xml:space="preserve">PLANES IDEAL </t>
  </si>
  <si>
    <t>PLAN IDEAL 18 NOKIA III</t>
  </si>
  <si>
    <t>30 MB</t>
  </si>
  <si>
    <t>PLAN IDEAL 18 EMAIL MOVIL III</t>
  </si>
  <si>
    <t>PLAN IDEAL 20 BLACKBERRY III</t>
  </si>
  <si>
    <t>PLAN IDEAL 20 MÓVIL III</t>
  </si>
  <si>
    <t>PLAN IDEAL 20 NOKIA III</t>
  </si>
  <si>
    <t>PLAN IDEAL 25 BLACKBERRY III</t>
  </si>
  <si>
    <t>PLAN IDEAL 25 E MÓVIL III</t>
  </si>
  <si>
    <t>PLAN IDEAL 25 NOKIA III</t>
  </si>
  <si>
    <t>PLAN IDEAL 30 BLACKBERRY III</t>
  </si>
  <si>
    <t>PLAN IDEAL 30 EMÓVIL III</t>
  </si>
  <si>
    <t>PLAN IDEAL 30 NOKIA III</t>
  </si>
  <si>
    <t>PLAN IDEAL 34 BLACKBERRY III</t>
  </si>
  <si>
    <t>PLAN IDEAL 34 E MÒVIL III</t>
  </si>
  <si>
    <t>PLAN IDEAL 34 NOKIA III</t>
  </si>
  <si>
    <t>PLAN IDEAL 39 BLACKBERRY III</t>
  </si>
  <si>
    <t>PLAN IDEAL 39 E MÓVIL III</t>
  </si>
  <si>
    <t>PLAN IDEAL 39 NOKIA III</t>
  </si>
  <si>
    <t>PLAN IDEAL 49 BLACKBERRY III</t>
  </si>
  <si>
    <t>PLAN IDEAL 49 E MÓVIL III</t>
  </si>
  <si>
    <t>PLAN IDEAL 49 NOKIA III</t>
  </si>
  <si>
    <t>PLAN IDEAL 59 BLACKBERRY 24 MESES III</t>
  </si>
  <si>
    <t>PLAN IDEAL 59 BLACKBERRY  III</t>
  </si>
  <si>
    <t>PLAN IDEAL 59 EMAIL  III</t>
  </si>
  <si>
    <t>PLAN IDEAL 59 NOKIA III</t>
  </si>
  <si>
    <t>Hasta 510</t>
  </si>
  <si>
    <t>PLAN IDEAL 69 BLACKBERRY  III</t>
  </si>
  <si>
    <t>PLAN IDEAL 69 EMAIL  III</t>
  </si>
  <si>
    <t>PLAN IDEAL 69 NOKIA III</t>
  </si>
  <si>
    <t>PLAN IDEAL 79 BLACKBERRY III</t>
  </si>
  <si>
    <t>PLAN IDEAL 79 EMÓVIL III</t>
  </si>
  <si>
    <t>PLAN IDEAL 79 NOKIA III</t>
  </si>
  <si>
    <t>PLAN IDEAL 99 BLACKBERRY III</t>
  </si>
  <si>
    <t>PLAN IDEAL 99 E MÓVIL III</t>
  </si>
  <si>
    <t>PLAN IDEAL 99 E MÓVIL  24 MESES III</t>
  </si>
  <si>
    <t>PLAN IDEAL 99 NOKIA III</t>
  </si>
  <si>
    <t>Hasta 296</t>
  </si>
  <si>
    <t>Vigencia: A partir del 18 de julio de 2011</t>
  </si>
  <si>
    <t>PLANES IDEAL ALIADOS COMERCIALES III</t>
  </si>
  <si>
    <t>PLAN IDEAL 30 EMAIL MÓVIL PLUS ALIADOS COMERCIALES III</t>
  </si>
  <si>
    <t>PLAN IDEAL 30 NOKIA MESSAGING ALIADOS COMERCIALES III</t>
  </si>
  <si>
    <t>PLAN IDEAL 39 BLACKBERRY ALIADOS COMERCIALES III</t>
  </si>
  <si>
    <t>PLAN IDEAL 39 EMAIL MÓVIL PLUS ALIADOS COMERCIALES III</t>
  </si>
  <si>
    <t>PLAN IDEAL 39 NOKIA MESSAGING ALIADOS COMERCIALES III</t>
  </si>
  <si>
    <t>PLAN IDEAL 49 BLACKBERRY ALIADOS COMERCIALES III</t>
  </si>
  <si>
    <t>PLAN IDEAL 49 EMAIL MÓVIL PLUS ALIADOS COMERCIALES III</t>
  </si>
  <si>
    <t>PLAN IDEAL 49 NOKIA MESSAGING ALIADOS COMERCIALES III</t>
  </si>
  <si>
    <t>PLAN IDEAL 59 BLACKBERRY ALIADOS COMERCIALES III</t>
  </si>
  <si>
    <t>PLAN IDEAL 59 EMAIL MÓVIL PLUS ALIADOS COMERCIALES III</t>
  </si>
  <si>
    <t>PLAN IDEAL 59 NOKIA MESSAGING ALIADOS COMERCIALES III</t>
  </si>
  <si>
    <t>PLAN IDEAL 79 BLACKBERRY ALIADOS COMERCIALES III</t>
  </si>
  <si>
    <t>PLAN IDEAL 79 EMAIL MÓVIL PLUS ALIADOS COMERCIALES III</t>
  </si>
  <si>
    <t>PLAN IDEAL 79 NOKIA MESSAGING ALIADOS COMERCIALES III</t>
  </si>
  <si>
    <t>PLAN IDEAL 99 BLACKBERRY ALIADOS COMERCIALES III</t>
  </si>
  <si>
    <t>PLAN IDEAL 99 EMAIL MÓVIL PLUS ALIADOS COMERCIALES III</t>
  </si>
  <si>
    <t>PLAN IDEAL 99 NOKIA MESSAGING ALIADOS COMERCIALES III</t>
  </si>
  <si>
    <t>PLAN IDEAL 120 BLACKBERRY ALIADOS COMERCIALES III</t>
  </si>
  <si>
    <t>PLAN IDEAL 120 EMAIL MÓVIL PLUS ALIADOS COMERCIALES III</t>
  </si>
  <si>
    <t>PLAN IDEAL 120 NOKIA MESSAGING ALIADOS COMERCIALES III</t>
  </si>
  <si>
    <t>PLAN IDEAL 30 BLACKBERRY ALIADOS COMERCIALES III</t>
  </si>
  <si>
    <t>Paquetes adicionales BAM pospago</t>
  </si>
  <si>
    <t>Mb. Incluido</t>
  </si>
  <si>
    <t>Mb. Adicional</t>
  </si>
  <si>
    <t>Precio final Mb. Adicional</t>
  </si>
  <si>
    <t>Paquete 100</t>
  </si>
  <si>
    <t>Paquete 500</t>
  </si>
  <si>
    <t>Paquete 1000</t>
  </si>
  <si>
    <t>*Vigencia de los paquetes:  30 días a partir del 4 de julio del 2011.</t>
  </si>
  <si>
    <t>Suscripciones BAM prepago</t>
  </si>
  <si>
    <t>Precio final Mb. Evento</t>
  </si>
  <si>
    <t>Paquete 1 día</t>
  </si>
  <si>
    <t>Paquete 7 días</t>
  </si>
  <si>
    <t>Paquete 15 días</t>
  </si>
  <si>
    <t>Vigencia: a partir del 4 de julio de 2011</t>
  </si>
  <si>
    <t>Oficina Móvil pospago:</t>
  </si>
  <si>
    <t>Oficina Móvil - Blackberry</t>
  </si>
  <si>
    <t>Datos Incluidos</t>
  </si>
  <si>
    <t>Precio Mb. Incluido</t>
  </si>
  <si>
    <t>Precio Mb. Adicional</t>
  </si>
  <si>
    <t>Blackberry 30 Mb.</t>
  </si>
  <si>
    <t>Blackberry 60 Mb.</t>
  </si>
  <si>
    <t>Blackberry 1000 Mb.</t>
  </si>
  <si>
    <t>Oficina Móvil - Nokia Messaging</t>
  </si>
  <si>
    <t>Nokia Messaging 30 Mb.</t>
  </si>
  <si>
    <t>Nokia Messaging 60 Mb.</t>
  </si>
  <si>
    <t>Nokia Messaging 1000 Mb.</t>
  </si>
  <si>
    <t>Oficina Móvil - E Mail Móvil</t>
  </si>
  <si>
    <t>E Mail Móvil 30 Mb.</t>
  </si>
  <si>
    <t>E Mail Móvil 60 Mb.</t>
  </si>
  <si>
    <t>E Mail Móvil 1000 Mb.</t>
  </si>
  <si>
    <t xml:space="preserve">Oficina Móvil prepago: </t>
  </si>
  <si>
    <t>Suscripcion Blackberry Diaria</t>
  </si>
  <si>
    <t>Suscripción Diaria</t>
  </si>
  <si>
    <t>Suscripcion Blackberry  Prepago</t>
  </si>
  <si>
    <t>Servicio Blackberry 1 día</t>
  </si>
  <si>
    <t>Servicio Blackberry 7 días</t>
  </si>
  <si>
    <t>Servicio Blackberry 15 días</t>
  </si>
  <si>
    <t>INTERNET BAM  PREMIUM    $ 40</t>
  </si>
  <si>
    <t xml:space="preserve">(4) Se pueden realizar recargas electrónicas a este plan para continuar navegando una vez que se han consumido los MB incluidos, a razón de $ 0,10 + IVA el MB adicional. </t>
  </si>
  <si>
    <t>PAQUETES DE DATOS PREMIUM</t>
  </si>
  <si>
    <t>Nombre del Paquete</t>
  </si>
  <si>
    <t>PAQUETE  PREMIUM $40</t>
  </si>
  <si>
    <t>BLACKBERRY PREMIUM $40</t>
  </si>
  <si>
    <t>Servicios Incluidos en el plan</t>
  </si>
  <si>
    <t>Tarifa Básica SMS Premium "SMS+" (4) (7)</t>
  </si>
  <si>
    <t>Tiempo Movistar</t>
  </si>
  <si>
    <t>Tarifa Numeros Favoritos Movistar (5)</t>
  </si>
  <si>
    <t>Tarifa Básica Mensual SMS (4)</t>
  </si>
  <si>
    <t xml:space="preserve">Mensaje Adicional on net - off net </t>
  </si>
  <si>
    <t>Tarifa Básica Mensual Datos (4)</t>
  </si>
  <si>
    <t>MB Incluidos (6)</t>
  </si>
  <si>
    <t>(2) El plan total podrá registrar un número ilimitado de números Favoritos Movistar para hablar con ellos a $0,40 el minuto</t>
  </si>
  <si>
    <t>(3) El Plan Compartidos podrá registrar hasta 2 Amigos Movistar para hablar 300 minutos gratis y podrá registrar un número ilimitado de números Movistar para hablar a $0,04</t>
  </si>
  <si>
    <t>(5) El cliente podrá registrar a sus Números Favoritos Movistar llamando sin costo al Asterisco 444 (*444)</t>
  </si>
  <si>
    <t>(6) El valor del Megabyte (MB) adicional para datos es de US$0,10</t>
  </si>
  <si>
    <t>(7) El servicio de SMS Premium "SMS+" le permite al cliente obtener los beneficios de : Filtro de SMS; Desvio de SMS; Firma SMS.</t>
  </si>
  <si>
    <t xml:space="preserve">PAQUETE DE ROAMING DE DATOS                        </t>
  </si>
  <si>
    <t>Paquete Roaming Datos Blackberry
 (1) (2) (5) (6)</t>
  </si>
  <si>
    <t>Tarifa (4)</t>
  </si>
  <si>
    <t>Roaming Blackberry Viajero Frecuente</t>
  </si>
  <si>
    <t>Paquete Roaming Datos Marca Blance (3) (5) (6)</t>
  </si>
  <si>
    <t>MB incluidos en el Paquete</t>
  </si>
  <si>
    <t>Roaming Marca Blanca viajero frecuente 10 MB</t>
  </si>
  <si>
    <t>El paquete incluye 10 MB</t>
  </si>
  <si>
    <t>Roaming Marca Blanca viajero frecuente 20 MB</t>
  </si>
  <si>
    <t>El paquete incluye 20 MB</t>
  </si>
  <si>
    <t>Roaming Marca Blanca viajero frecuente 90 MB</t>
  </si>
  <si>
    <t>El paquete incluye 90 MB</t>
  </si>
  <si>
    <t>(1) MB ilimitados</t>
  </si>
  <si>
    <t>(2) Marca Blanca son: cualquier marca de equipo diferente a Blackberry</t>
  </si>
  <si>
    <t>(3) Los paquetes de Roaming Marca Blanca viajero frecuente elprecio del MB adicional es $ 5 + IVA. Paquetes aplica para otras marcas excepto Blackberry</t>
  </si>
  <si>
    <t>(4) Tarifa Básica mensual con vigencia según el ciclo de facturación, Las paquetes de datos no son prorrateables</t>
  </si>
  <si>
    <t>(5) El cliente debe solicitar la activación y desactivación del Paquete Roaming Datos</t>
  </si>
  <si>
    <t>(6) En caso de no contratar algún paquete de Roaming de Datos, el costo del servicio de roaming  de datos será de $ 0.02 más IVA por KB</t>
  </si>
  <si>
    <t>(7) Los paquetes de roaming de datos marca blanca pueden ser activados por 2 o más ocasiones dentro del mismo ciclo de facturación.</t>
  </si>
  <si>
    <t>Fecha de entrada en vigencia: 27 de julio de 2011</t>
  </si>
  <si>
    <t>PLAN CONTROLADO CBM 0</t>
  </si>
  <si>
    <t xml:space="preserve">1.Descripcción: </t>
  </si>
  <si>
    <t xml:space="preserve">  El "Plan Controlado CBM 0 " permite al usuario móvil tener un servicio de voz en modalidad prepago y pagar mensualmente por los servicios adicionales en modalidad pospago.</t>
  </si>
  <si>
    <t>2. Mecánica de funcionamiento:</t>
  </si>
  <si>
    <t>Modalidad Pospago:</t>
  </si>
  <si>
    <t>El cliente podrá acceder a la contratación de los siguientes componentes adicionales:</t>
  </si>
  <si>
    <r>
      <t xml:space="preserve">COMPONENTE BLACK BERRY </t>
    </r>
    <r>
      <rPr>
        <b/>
        <u/>
        <sz val="10"/>
        <color indexed="8"/>
        <rFont val="Calibri"/>
        <family val="2"/>
      </rPr>
      <t>¹</t>
    </r>
  </si>
  <si>
    <t>BlackBerry Alegro (BIS):</t>
  </si>
  <si>
    <t xml:space="preserve">Contratación de los siguientes componentes: </t>
  </si>
  <si>
    <t>Paquete de 100 SMS</t>
  </si>
  <si>
    <t>Paquete de 20 MMS</t>
  </si>
  <si>
    <t>Internet+ Wap</t>
  </si>
  <si>
    <t>Unidos</t>
  </si>
  <si>
    <t>1) Notificado mediante oficio s/n de fecha 20 de abril de 2010</t>
  </si>
  <si>
    <r>
      <t>PAQUETES DE DATOS</t>
    </r>
    <r>
      <rPr>
        <b/>
        <u/>
        <sz val="10"/>
        <color indexed="8"/>
        <rFont val="Calibri"/>
        <family val="2"/>
      </rPr>
      <t>²</t>
    </r>
  </si>
  <si>
    <t xml:space="preserve">Tarifa mensual </t>
  </si>
  <si>
    <t xml:space="preserve">MB incluido </t>
  </si>
  <si>
    <t>3.5G Datos 5</t>
  </si>
  <si>
    <t>3.5G Datos 10</t>
  </si>
  <si>
    <t>3.5G Datos 20</t>
  </si>
  <si>
    <t>3.5G Datos 50</t>
  </si>
  <si>
    <t>3.5G Datos100</t>
  </si>
  <si>
    <t>3.5G Datos 500</t>
  </si>
  <si>
    <t>3.5G Datos Ilimitado *</t>
  </si>
  <si>
    <t xml:space="preserve">(*) Incluye un tope máximo de 1024 MB, el tráfico adicional se facturará de acuerdo a la tabla </t>
  </si>
  <si>
    <t>2) Notificaciones efectuadas con oficios No 808102514-P-A y GNRI-GREG-467-02-2011</t>
  </si>
  <si>
    <t>Contratación de paquetes de SMS disponibles</t>
  </si>
  <si>
    <t>Paquetes de Mensajes</t>
  </si>
  <si>
    <t>OnNet</t>
  </si>
  <si>
    <t>OffNet Celular</t>
  </si>
  <si>
    <t>OffNet Internacional</t>
  </si>
  <si>
    <t>Modalidad Prepago:</t>
  </si>
  <si>
    <t>El cliente podrá realizar recargas de tiempo aire para realizar llamadas y enviar SMS bajo demanda a la tarifa prepago diferenciada.</t>
  </si>
  <si>
    <t>PRECIO DEL MINUTO</t>
  </si>
  <si>
    <t xml:space="preserve">SMS </t>
  </si>
  <si>
    <t>Onnet</t>
  </si>
  <si>
    <t>OffNet</t>
  </si>
  <si>
    <t xml:space="preserve"> Valores no incluyen impuestos</t>
  </si>
  <si>
    <t>Tarifas de LDI:</t>
  </si>
  <si>
    <t>PRECIO DEL SMS</t>
  </si>
  <si>
    <t>Valores no imcluyen impuestos</t>
  </si>
  <si>
    <t>3.Condiciones y Restricciones</t>
  </si>
  <si>
    <t>Los componentes de la modalidad pospago están disponibles para ser activados como un componenre adicional a la línea de voz, cuyo valor se cargarán a la factura mensual.</t>
  </si>
  <si>
    <t>Aplica para usuarios nuevos y actuales en planes 2G y 3.5G. Para los equipos 2G no se encuentran disponibles al momento los paquetes de datos en el plan.</t>
  </si>
  <si>
    <t>El momento en que se active un paquete de datos a la línea, se habilitarán los puntos de acceso (APN`S) de Internet 3.5G y Wap, asi como los puntos de acceso de Blackberry para estos componentes, para que el usuario pueda utilizar el servicio independientemente del tipo de terminal que maneje</t>
  </si>
  <si>
    <t>En el caso de que el usuario utilice un dispositivo Blackberry podrá acceder a aplicaciones que requieran de streaming, como Youtube, radio , a través del paquete de datos que haya activado.</t>
  </si>
  <si>
    <t>La activación de este plan es compatible con todos los dispositivos como: IMEI virtuales (para el caso de activación de sólo tarjeta SIM), teléfonos foráneos, teléfonos de inventario, Blackberry 2G o 3.5G, con la consideración de que en caso de la activación de un equipo Blackberry 2G, el mismo no podrá acceder por el momento a los paquetes de datos adicionales.</t>
  </si>
  <si>
    <t>Compatible con otros componentes adicionales como : dúate, multidúate, mondo, tarifa naranja, pasasaldo, Alegro te presta, cuya activación no se podrá efectuar con saldo promocional.</t>
  </si>
  <si>
    <t>El usuario puede acceder a promociones de recargas (2x1)</t>
  </si>
  <si>
    <t>El plan no tiene acceso a paquetes de SMS ilimitados</t>
  </si>
  <si>
    <t>SMS EN PLAN DE DATOS INTERNET GSM</t>
  </si>
  <si>
    <t>1. Descripción:</t>
  </si>
  <si>
    <t xml:space="preserve"> "SMS en plan de Datos Internet GSM" permite habilitar el envío y recepción de SMS con los paquetes de datos 2G en el Plan Internet Datos GSM</t>
  </si>
  <si>
    <t>2.Condiciones y Restricciones:</t>
  </si>
  <si>
    <t>Los clientes que hacen uso de aplicaciones de telemetría o telemática, podrán utilizar el canal de SMS para comunicación alternativa</t>
  </si>
  <si>
    <t>Los paquetes de SMS podrán activarse con los siguientes planes de datos:</t>
  </si>
  <si>
    <t>Datos 10</t>
  </si>
  <si>
    <t>Valores no incluyen IVA</t>
  </si>
  <si>
    <t>Paquetes de SMS disponibles</t>
  </si>
  <si>
    <t>PAQUETES DE SMS ON NET</t>
  </si>
  <si>
    <t>El plan INTERNET DATOS GSM está habilitado para la activación de paquetes de datos 2G.</t>
  </si>
  <si>
    <t>El plan no tiene acceso para paquetes de SMS ilimitados.</t>
  </si>
  <si>
    <t>PLANES ILIMITADOS FAST BOY MOVIL</t>
  </si>
  <si>
    <t xml:space="preserve">  Los Planes Ilimitados Fast Boy Móvil, permiten al cliente acceder de manera mensual al servicio de Internet móvil de forma ilimitada</t>
  </si>
  <si>
    <t>Nombre comercial</t>
  </si>
  <si>
    <t>Módem Usb 3,5G</t>
  </si>
  <si>
    <t>Plan Ilimitado Fast Boy Móvil 2000MB</t>
  </si>
  <si>
    <t>USD 27</t>
  </si>
  <si>
    <t>Incluido</t>
  </si>
  <si>
    <t>Plan Ilimitado Fast Boy Móvil 3000MB</t>
  </si>
  <si>
    <t>USD 39</t>
  </si>
  <si>
    <t>Plan Ilimitado Fast Boy Móvil 5000MB</t>
  </si>
  <si>
    <t>USD 49</t>
  </si>
  <si>
    <t>2.Condiciones y Restricciones</t>
  </si>
  <si>
    <t>Aplica para clientes nuevos y actuales</t>
  </si>
  <si>
    <t>Los nuevos planes ilimitados Fast Boy Móvil de $27 más impuestos, $39 más impuestos y $49 más impuestos tiene servicio de navegación en tecnología 3,5G durante el consumo de los MB incluidos. Una vez finalizado este consumo, el cliente podrá navegar ilimitadamente en tecnología  edge.</t>
  </si>
  <si>
    <t>para la cancelación del plan ilimitado, el cliente deberá estar sin retrasos en los pagos con CNT EP. y solicitarlo con al menos 15 días de anticipación a la fecha de corte que corresponda.</t>
  </si>
  <si>
    <t>Se efectúa el financiamiento del plan para usuarios masivos y empresas públicas.</t>
  </si>
  <si>
    <t>Los clientes de CNT EP. que tengan contratado el servicio de Fast Boy Fijo y contraten alguno de los Planes Ilimitados Fast Boy Móvil, recibirán el beneficio de descuento del 14% en interner móil. De esta manera, el descuento se realizará de la siguiente manera:</t>
  </si>
  <si>
    <t>Este descuento se aplica durante el tiempo que el cliente mantenga contratados los dis servicios (fijo y móvil). Si un cliente cancela el internet Fijo, automáticamente perderá el descuento en la tarifa del Internet Móvil.</t>
  </si>
  <si>
    <t>La promociòn del 14% aplica por producto</t>
  </si>
  <si>
    <r>
      <t xml:space="preserve">3. Vigencia: </t>
    </r>
    <r>
      <rPr>
        <sz val="10"/>
        <rFont val="Arial"/>
        <family val="2"/>
      </rPr>
      <t>a partir del 18 de julio de 2011</t>
    </r>
  </si>
  <si>
    <t>4. Período promocional aplicable al plan ilimitado Fast Boy Móvil $27 más IVA</t>
  </si>
  <si>
    <t>Durante el período del 18 de julio hasta el 30 de septiembre de 2011, el cliente podrá activar el plan ilimitado fast Boy Móvil de USD 27 más impuestos, donde el cliente pagará USD 19 más impuestos durante el dos primeros meses, a partir del tercer mes, el cliente deberá cancelas de manera mensual el valor normal del CBM de USD 27 más impuestos.</t>
  </si>
  <si>
    <t>Si es cliente Fast Boy fijo se aplicará el 14% adicional a la promoción.</t>
  </si>
  <si>
    <t>USD 19</t>
  </si>
  <si>
    <t>$ 0,18 más IVA</t>
  </si>
  <si>
    <t>Servicio de MMS Preppago y Pospago</t>
  </si>
  <si>
    <t xml:space="preserve">Servicio </t>
  </si>
  <si>
    <t>Tarifa</t>
  </si>
  <si>
    <t>Ideas 10 MMS</t>
  </si>
  <si>
    <t>Ideasl 25 MMS</t>
  </si>
  <si>
    <t>Ideas 70 MMS</t>
  </si>
  <si>
    <t>a partir del 18  de agosto de 2011</t>
  </si>
  <si>
    <t>PLAN BAM PREMIUM</t>
  </si>
  <si>
    <t>Plan Retail 20</t>
  </si>
  <si>
    <t>El Plan Retail 20 se comercializa en las cadenas Retail, el cliente pagará el servicio por 12 meses con el financiamiento de la Cadena.</t>
  </si>
  <si>
    <t>Vigencia: de la tarifa desde el 12 de septiembre de 2011</t>
  </si>
  <si>
    <t xml:space="preserve">TARIFA ROAMING    PREPAGO                        </t>
  </si>
  <si>
    <t>Consumo que realiza en el exterior Roaming prepago (2) (7)</t>
  </si>
  <si>
    <t>Tarifa (1) (6)
 + IVA</t>
  </si>
  <si>
    <t>Todas las llamadas (2) (3) (4)</t>
  </si>
  <si>
    <t>(1) Tarifas antes de impuestos</t>
  </si>
  <si>
    <t>(2) El servicio de Roaming Prepago en Colombia a través de la operadora Movistas Colombia. Es únicamente para clientes Movistas que viajan a Colombia..</t>
  </si>
  <si>
    <t>(3) La tasación de todas las llamadas (llamadas Entrantes y Salientes) de Roaming son en segundos</t>
  </si>
  <si>
    <t>(4) La tarifa Todas las llamadas, aplica para todo tipo de llamadas entrantes (llamadas recibidas en el exterior) y llamadas salientes (llamadas en el país visitado, llamadas a otro país, llamadas a Ecuador).</t>
  </si>
  <si>
    <t>(5) SMS enviado previo unitario por cada SMS enviado</t>
  </si>
  <si>
    <t>(7) Todos los consumos en roaming Prepago serán descontados en línea de saldo principal.</t>
  </si>
  <si>
    <t>Fecha de entrada en vigencia: 15 de agosto de 2011</t>
  </si>
  <si>
    <t>(6) Los clientes prepago podrán activar el servicio de Roaming llamando al *001 o acercándose a nuestros Centros de Atención al cliente.</t>
  </si>
  <si>
    <t xml:space="preserve">Nombre del Paquete </t>
  </si>
  <si>
    <t>Tarifa Básica de Paquete</t>
  </si>
  <si>
    <t>Correo Blackberry  $ 19,99 (3)</t>
  </si>
  <si>
    <t>Internet Movistar  $ 19,99 (3)</t>
  </si>
  <si>
    <t>(2) La tarifa Básica del plan proporciona un valor preestablecido para consumo de datos</t>
  </si>
  <si>
    <t>(3) Una vez alcanzada la cantidad de MB incluidos la velocidad del servicio cambia de 2048/512 a 128/64.</t>
  </si>
  <si>
    <t xml:space="preserve">Los paquetes de datos pueden activarse como un servicio adicional en líneas de voz </t>
  </si>
  <si>
    <t>Vigencia: 26 de agosto de 2011</t>
  </si>
  <si>
    <t>Internet Movistar  $ 19,99 (4)</t>
  </si>
  <si>
    <t>(3) En correo Blackberry una vez alcanzada la cantidad de MB incluidos la velocidad de servicio cambia de 2048/512 a 256/64</t>
  </si>
  <si>
    <t>(4) En Internet Movistar una vez alcanzada la cantidad de MB incluidos la velocidad del servicio cambia de 1024/256 a 256/64.</t>
  </si>
  <si>
    <t>Vigencia: 4 de agosto de 2011</t>
  </si>
  <si>
    <t>PLAN IDEAL 22 Blackberry III</t>
  </si>
  <si>
    <t>PLAN IDEAL 22 Emóvil III</t>
  </si>
  <si>
    <t>PLAN IDEAL 22 Nokia III</t>
  </si>
  <si>
    <t>Tarifas incluyen cargos de interconexión</t>
  </si>
  <si>
    <t>Vigencia: A partir del 14 de septiembre de 2011</t>
  </si>
  <si>
    <t>3 de octubre de 2011</t>
  </si>
  <si>
    <t>Los amigos Kit y Amigo CHIP que se activen a partir del 3 de octubre de 2011 tendrán la tarifa Multidestino</t>
  </si>
  <si>
    <t>Los usuarios podrán cambiarse a la tarifa regular Prepago ($ 0,16 más IVA) sin costo la primera vez, los cambios siguientes tendrán un costo de $ 1 m{as IVA.</t>
  </si>
  <si>
    <t xml:space="preserve">BAM </t>
  </si>
  <si>
    <t>PLAN</t>
  </si>
  <si>
    <t>BAM 700 MB $ 12</t>
  </si>
  <si>
    <t>BAM 1500 MB $ 19</t>
  </si>
  <si>
    <t>BAM 2500 MB $ 29</t>
  </si>
  <si>
    <t>BAM 3500 MB $ 39</t>
  </si>
  <si>
    <t>BAM 5500 MB $ 49</t>
  </si>
  <si>
    <t>*Tarifas no incluyen impuestos</t>
  </si>
  <si>
    <t xml:space="preserve">Oficina Móvil </t>
  </si>
  <si>
    <t>Nokia Messaging 2000 MB</t>
  </si>
  <si>
    <t>Blackberry Bis Full 2000 MB</t>
  </si>
  <si>
    <t>Email Móvil 2000 MB</t>
  </si>
  <si>
    <t>Vigencia: a partir del 27 de octubre de 2011</t>
  </si>
  <si>
    <t>MB. Incluidos</t>
  </si>
  <si>
    <t>Nokia Messaging 3000 Mb.</t>
  </si>
  <si>
    <t>Nokia Messaging 5000 Mb.</t>
  </si>
  <si>
    <t>Vigencia: a partir del 3 de octubre de 2011</t>
  </si>
  <si>
    <t>Blackberry Bis Full 3000 Mb.</t>
  </si>
  <si>
    <t>Blackberry  Bis Full 5000 Mb.</t>
  </si>
  <si>
    <t>E Mail Móvil 3000 Mb.</t>
  </si>
  <si>
    <t>E Mail Móvil 5000 Mb.</t>
  </si>
  <si>
    <t>Tarifas Roaming Datos y SMS Intenacional
Pospago</t>
  </si>
  <si>
    <t>Roaming Datos</t>
  </si>
  <si>
    <t>SMS Enviado</t>
  </si>
  <si>
    <t>Continente Americano</t>
  </si>
  <si>
    <t>10 MB</t>
  </si>
  <si>
    <t>40 MB</t>
  </si>
  <si>
    <t>Adiconal (MB)</t>
  </si>
  <si>
    <t>Consideraciones de los  paquetes:</t>
  </si>
  <si>
    <t>La vigencia de los paquetes es de 30 días calendario</t>
  </si>
  <si>
    <t>Los clientes que contraten un paquete de datos en roaming, tendrán el beneficio promocional de recibir SMS gratis. Lavigencia de esta promoción es hasta el 30 de noviembre de 2011</t>
  </si>
  <si>
    <t>Vigencia: a partir del 24 de octubre de 2011</t>
  </si>
  <si>
    <t xml:space="preserve">TARIFAS DE ROAMING DE DATOS                        </t>
  </si>
  <si>
    <t>Servicio (1) (2) (3)</t>
  </si>
  <si>
    <t>Tarifa (4) más IVA</t>
  </si>
  <si>
    <t>MB incluidos en el paquete (5)</t>
  </si>
  <si>
    <t>Roaming Datos Paquete 10 MB $ 30</t>
  </si>
  <si>
    <t>(1) En los paquetes de Roaming Datos el precio del MB adicional es %5 + IVA. Paquetes aplica para cualquier tipo de marca de equipo.</t>
  </si>
  <si>
    <t>(2) Tarifa Básica mensual con vigencia según el ciclo de facturación. Los paquetes de datos no son prorrateables</t>
  </si>
  <si>
    <t>(3) El cliente debe solicitar la activación y desactivación del Paquete de Roaming Datos</t>
  </si>
  <si>
    <t>(4) En caso de no contratar algún paquete de Roaming de Datos, el costo del servicio de roaming de datos será de $ 0,02 más IVA por KB.</t>
  </si>
  <si>
    <t>(5( Los paquetes de Roaming de Datos pueden ser activados por 2 o más ocasiones dentro del mismo ciclo de facturación.</t>
  </si>
  <si>
    <t>Fecha de entrada en vigencia: 7 de octubre de 2011</t>
  </si>
  <si>
    <t>PLAN  NEGOCIOS</t>
  </si>
  <si>
    <t>Nombre (1) (2)</t>
  </si>
  <si>
    <t>Tarifa por Minuto Movistar</t>
  </si>
  <si>
    <t>Minutos incluídos</t>
  </si>
  <si>
    <t>Plan Negocios Abierto 18</t>
  </si>
  <si>
    <t>Plan Negocios Abierto 25</t>
  </si>
  <si>
    <t>Plan Negocios Abierto 40</t>
  </si>
  <si>
    <t>Plan Negocios Abierto 65</t>
  </si>
  <si>
    <t>Plan Negocios Abierto 90</t>
  </si>
  <si>
    <t>Plan Negocios Controlado 18</t>
  </si>
  <si>
    <t>Plan Negocios Controlado 25</t>
  </si>
  <si>
    <t>Plan Negocios Controlado 40</t>
  </si>
  <si>
    <t>Plan Negocios Controlado 65</t>
  </si>
  <si>
    <t>Plan Negocios Controlado 90</t>
  </si>
  <si>
    <t>(1) El cliente que tenga Plan Negocios hablará a la tarifa preferencial con todo destino</t>
  </si>
  <si>
    <t>(2) El valor del SMS a movistar y otras operadoras es de $ 0,06</t>
  </si>
  <si>
    <t>Vigencia: desde el 7 de octubre 2011</t>
  </si>
  <si>
    <t>Servicio Transferencia de Tiempo</t>
  </si>
  <si>
    <t>Nombre del Servicio:</t>
  </si>
  <si>
    <t>Transferencia de tiempo</t>
  </si>
  <si>
    <t>Descripción:</t>
  </si>
  <si>
    <t>La transferencia de Tiempo permite al cliente donante compartir su tiempo para que tus amigos y/o familia puedan estar siempre comunicados</t>
  </si>
  <si>
    <t>1, El abonado donante debe generar un evento de datos a través de la plataforma de USSD, marcando al *120#.</t>
  </si>
  <si>
    <t>2, Escoge la opción de transferir tiempo</t>
  </si>
  <si>
    <r>
      <t>3, Se le notifica al abonado donante el costo por el evento de datos de $ 0,10 centavos y se le solicita confirmación de aceptación del costo. "</t>
    </r>
    <r>
      <rPr>
        <i/>
        <sz val="10"/>
        <rFont val="Arial"/>
        <family val="2"/>
      </rPr>
      <t>Estimado cliente recuerda que la transferencia de tiempo a otro número, tiene un costo de 0,10 USD por evento para continuar marca 1 para regresar al menú anterior marca 0"</t>
    </r>
  </si>
  <si>
    <t>4, En el caso de aceptación del costo, se solicitaran los siguiente datos como:  
El valor de la transferencia de tiempo en dólares sin decimales.
El número celular de la transferencia de tiempo</t>
  </si>
  <si>
    <r>
      <t>5, Seguidamente se muestra la información de los datos ingresados y se solicita la confirmación final de transferencia de tiempo. "</t>
    </r>
    <r>
      <rPr>
        <i/>
        <sz val="10"/>
        <rFont val="Arial"/>
        <family val="2"/>
      </rPr>
      <t>Conforma la transferencia de tiempo al número celular 09xxxxxxx por el monto $xxx Ingrese 1 Si, cualquier otro número No"</t>
    </r>
  </si>
  <si>
    <t>6, Se realiza la conformación del evento.</t>
  </si>
  <si>
    <t>7, Adicionalmente se confirma a través de un SMS la transferencia de tiempo al abonado donante, así como también al abonado receptor.</t>
  </si>
  <si>
    <t>Costo:</t>
  </si>
  <si>
    <t>Por cada evento de datos el costo es de $0,10 centavos con impuestos</t>
  </si>
  <si>
    <t>La transferencia de tiempo es permitida ente $1 y $5 (números enteros)</t>
  </si>
  <si>
    <t>El saldo mínimo requerido para realizar la transferencia de tiempo $3.10</t>
  </si>
  <si>
    <t>El número de eventos permitidos por mes son 10 eventos</t>
  </si>
  <si>
    <t>23 de septiembre de 2011</t>
  </si>
  <si>
    <t xml:space="preserve">Datos (1) </t>
  </si>
  <si>
    <t>Vigencia (4)</t>
  </si>
  <si>
    <t>Internet Móvil Prepago Promo</t>
  </si>
  <si>
    <t xml:space="preserve">2000 MB </t>
  </si>
  <si>
    <t>1 mes</t>
  </si>
  <si>
    <t xml:space="preserve">(2) La tarifa básica proporciona un valor preestablecido para consumo de datos, exclusivamente por un mes. </t>
  </si>
  <si>
    <t>(3) los MB incluidos son por un mes, luego del  consumo de esto MB se pueden realizar recargas electrónicas, para continuar navegando, a razón de $ 0,02 + IVA e MB Adicional</t>
  </si>
  <si>
    <t>(4) Vigencia MB incluidos por un mes calendario a partir de la activación de la línea</t>
  </si>
  <si>
    <t xml:space="preserve">Entrada en vigencia: 19 de junio de 2011. </t>
  </si>
  <si>
    <t>BAM HSPA PLUS PREMIUN $ 50</t>
  </si>
  <si>
    <r>
      <rPr>
        <b/>
        <sz val="11"/>
        <color indexed="8"/>
        <rFont val="Calibri"/>
        <family val="2"/>
      </rPr>
      <t>Vigencia:</t>
    </r>
    <r>
      <rPr>
        <sz val="10"/>
        <rFont val="Arial"/>
        <family val="2"/>
      </rPr>
      <t xml:space="preserve">  18 de octubre del 2011</t>
    </r>
  </si>
  <si>
    <t>PAQUETE HSPA PLUS PREMIUM $50</t>
  </si>
  <si>
    <t>PLAN SMART PLUS</t>
  </si>
  <si>
    <t>Plan Smart HPLUS Todo Destino 105 (1)</t>
  </si>
  <si>
    <t>Plan Smart HPLUS Total 105 (2)</t>
  </si>
  <si>
    <t>Plan Smart HPLUS Compartidos 105 (3)</t>
  </si>
  <si>
    <t>(1) El Plan Smart HPLUS Todo Destino 105 podrá registrar al *444 sin costo los números Movistar y de otras Operadoras para usar un bono de 40 sms y 365  minutos (gratis onnet y offnet)</t>
  </si>
  <si>
    <t>Paquetes de Internet Móvil Prepago
Paquete de datos Banda Ancha Móvil</t>
  </si>
  <si>
    <t xml:space="preserve">Nombre del Servicio </t>
  </si>
  <si>
    <t>Tarifa Básica Mensual (1) (3)</t>
  </si>
  <si>
    <t>MB Incluídos (2)</t>
  </si>
  <si>
    <t>MB Adicional (3)</t>
  </si>
  <si>
    <t>BAM Prepago 1 día</t>
  </si>
  <si>
    <t>BAM Prepago 7 días</t>
  </si>
  <si>
    <t>BAM Prepago 15 días</t>
  </si>
  <si>
    <t>BAM Prepago 30 días</t>
  </si>
  <si>
    <t>(1) La tarifa básica proporciona un valor preestablecido para el consumo de datos .</t>
  </si>
  <si>
    <t>(2) Se pueden realizar recargas electrónicas a este plan para continuar navegando una vez que se han consumido los MB incluidos, a razón de $ 0,10  a IVA el MB adicional.</t>
  </si>
  <si>
    <t>(3) Precios y tarifas antes de impuestos</t>
  </si>
  <si>
    <t>Los paquetes de SMS que contrate o utulice el cliente, no esta incluido en el CBM. Su valor es adicional</t>
  </si>
  <si>
    <t>Servicio de MMS Prepago y Pospago
OFF NET - OTECEL S.A.</t>
  </si>
  <si>
    <t>MMS por evento</t>
  </si>
  <si>
    <t>Tarifa incluye cargo de interconexión</t>
  </si>
  <si>
    <t>Vigencia: a partir de 31 de octubre de 2011</t>
  </si>
  <si>
    <t>Planes BAM</t>
  </si>
  <si>
    <t>(5)Vigencia: 18 de noviembre de 2011</t>
  </si>
  <si>
    <t>PLANES INTERNET BAM 39 y 49</t>
  </si>
  <si>
    <t>IM CONTROL (Promo 6000MB) $39</t>
  </si>
  <si>
    <t>IM CONTROL (Promo 10000MB) $49</t>
  </si>
  <si>
    <t>Vigencia: 18 noviembre de 2011</t>
  </si>
  <si>
    <t xml:space="preserve">PLANES SMART </t>
  </si>
  <si>
    <t>MB Incluidos (5)</t>
  </si>
  <si>
    <t>Tarifa MB Adicional (6)</t>
  </si>
  <si>
    <t>Tiempo Libre Amigos Movistar y Números Favoritos registrados al * 444 (1) (2) (3)</t>
  </si>
  <si>
    <t>Tarifa Final on net (Dentro del plan o adicional)</t>
  </si>
  <si>
    <t>Tarifa Números favoritos (4)</t>
  </si>
  <si>
    <t>Tarifa Básica SMS</t>
  </si>
  <si>
    <t>Mensajes Libres Números Favoritos (2)</t>
  </si>
  <si>
    <t>Internet</t>
  </si>
  <si>
    <t>Correo Movistar Blackberry</t>
  </si>
  <si>
    <t>Plan Compartidos Jóven 20 (1) (7)</t>
  </si>
  <si>
    <t>Plan Smart Compartidos 32 (1)</t>
  </si>
  <si>
    <t>Plan Smart Todo Destino 32 (2)</t>
  </si>
  <si>
    <t>Plan Smart  Todo Destino 40 (1)</t>
  </si>
  <si>
    <t>(1) El cliente que tenga Plan SMART Compartidos cuenta con "Tiempo libre amigos Movistar" corresponde a un bono de minutos gratis para 2 amigos Movistar (2 números celulares Movistar) los cuales debe registrar únicamente a través del *444 (opción 1 en el IVR "Amigos Movistar") para acceder a este beneficio. Este primer registro no tienen ningún costo adicional. Se puede cambiar un máximo de 2 números "Amigos Movistar" al mes con un costo de $ 2 más IVA por cambio de número.</t>
  </si>
  <si>
    <t>(2) Los planes Smart Todo Destino tienen el beneficio de minutos y mensajes gratis para los números onnet y offnet registrados en el *444.</t>
  </si>
  <si>
    <t>(3) Minutos gratis no se acumulan y se acreditan de forma mensual en el ciclo d facturación</t>
  </si>
  <si>
    <t>(4) El cliente que tenga Plan Smart Compartidos podrá registrar un número ilimitado de números movistar para hablar a $ 0,04 se deben registrar únicamente llamando sin costo al *444 (Opción 2 en el IVR "Números Favoritos")</t>
  </si>
  <si>
    <t>(5) El cliente solo puede elegir un servicio de datos a la vez Blackberry o Internet</t>
  </si>
  <si>
    <t>(6) El valor del Megabyte (MB) adicional depende del paquete de datos incluido en el plan</t>
  </si>
  <si>
    <t>(7) Paquete de Correo Movistar Blackberry es de 1000 MB para chat y redes sociales</t>
  </si>
  <si>
    <t>El valor del SMS a movistar y otras operadoras es $ 0,06 + impuestos. Adicional SMS internacional es $ 0,10 más impuestos</t>
  </si>
  <si>
    <t>Vigencia: 14 noviembre de 2011</t>
  </si>
  <si>
    <t>Vigencia: 18 de noviembre de 2011</t>
  </si>
  <si>
    <t>PAQUETES DE BAM $ 39</t>
  </si>
  <si>
    <t>(5)Fecha de entraga en vigencia: 18 de noviembre de 2011</t>
  </si>
  <si>
    <t xml:space="preserve">Plan Internet Móvil Control  Netbook   1000 MB </t>
  </si>
  <si>
    <t xml:space="preserve">IM Control Netbook 1000 MB </t>
  </si>
  <si>
    <t>(3) El SMS a Movistar y otras operadoras es $ 0,06 + impuestos. Adicional SMS Internacioal es $ 0,10 + impuestos.</t>
  </si>
  <si>
    <t>Vigencia: 23 de noviembre de 2011</t>
  </si>
  <si>
    <t>(3)Para clientes que contraten estos planes a partir del 18 de noviembre de 2011, el MB adicional tendrá precio de $0,02 + IVA</t>
  </si>
  <si>
    <t>(3)Para clientes que contrataron antes del 18 de noviembre de 2011, el MB adicional cambia de precio de $0,10  a $0,02 + IVA a partir de la fecha de la siguiente facturación.</t>
  </si>
  <si>
    <r>
      <rPr>
        <b/>
        <sz val="11"/>
        <color indexed="8"/>
        <rFont val="Calibri"/>
        <family val="2"/>
      </rPr>
      <t>Vigencia:</t>
    </r>
    <r>
      <rPr>
        <sz val="10"/>
        <rFont val="Arial"/>
        <family val="2"/>
      </rPr>
      <t xml:space="preserve">  18 de noviembre del 2011</t>
    </r>
  </si>
  <si>
    <t>(*) Tarifas no incluyen impuestos</t>
  </si>
  <si>
    <t>Servicio Mensajes de Voz a Texto
para clientes Pospago</t>
  </si>
  <si>
    <t>Mensajes de Voz a Texto</t>
  </si>
  <si>
    <t>Descripción de funcionamiento:</t>
  </si>
  <si>
    <t>El SMS al short code es gratis</t>
  </si>
  <si>
    <t>Costo del Servicio: Paquete del servicio "Mensaje de Voz a Texto" 1 dólar más impuestos mensual</t>
  </si>
  <si>
    <t>Servicio disponible para clientes pospago</t>
  </si>
  <si>
    <t>Los menasjes de voz que se convertirán seán los de una duranción mayor a 17 segundos</t>
  </si>
  <si>
    <t>28 de octubre de 2011</t>
  </si>
  <si>
    <t>PLAN BAM HSPA+</t>
  </si>
  <si>
    <t xml:space="preserve">DATOS </t>
  </si>
  <si>
    <t>SMS Adicional  off net internacional</t>
  </si>
  <si>
    <t>IM HSPA Plus Controlado 2000 MB $ 34</t>
  </si>
  <si>
    <t>IM HSPA Plus Controlado 3000 MB $ 44</t>
  </si>
  <si>
    <t>IM HSPA Plus Controlado 5000 MB $ 54</t>
  </si>
  <si>
    <t>Tarifas ya incluyen cargos de interconexión</t>
  </si>
  <si>
    <t>PAQUETE DE DATOS BALCKBERRY</t>
  </si>
  <si>
    <t>Nombre (3) (4)</t>
  </si>
  <si>
    <t>Tarifa Básica del Plan (1) (2)</t>
  </si>
  <si>
    <t>Blackberry HSPA Plus Premium $ 50</t>
  </si>
  <si>
    <t>(3) Los paquetes de datos pueden activarse como un servicio adicional en líneas de voz</t>
  </si>
  <si>
    <t>(4) Este paquete de dtos es exclusivamente para terminales blackberry que soporten HSPA+</t>
  </si>
  <si>
    <t>Vigencia: 3 de diciembre de 2011</t>
  </si>
  <si>
    <t>TARIFA
MMS  ONNET /OFF NET
Servicio de MMS</t>
  </si>
  <si>
    <t>Nombre del servicio (2)</t>
  </si>
  <si>
    <t>Tarifa ONNET / OFF NET (1) (3)</t>
  </si>
  <si>
    <t>MMS en Demanda</t>
  </si>
  <si>
    <t>(1) La tarifa proporciona un valor preestablecido por unidad (cad unidad de MMS)</t>
  </si>
  <si>
    <t>(2)  Aplica para clientes  prepago y contrato que envien MMS onnet / off net</t>
  </si>
  <si>
    <t>Vigencia: 31 de octubre de 2011</t>
  </si>
  <si>
    <t>TARIFA PREPAGO</t>
  </si>
  <si>
    <t>Precios por Minuto
Incluye Interconexión</t>
  </si>
  <si>
    <t>Precio Movistar</t>
  </si>
  <si>
    <t>Tarifa Prepago (1)</t>
  </si>
  <si>
    <t>NOTAS:</t>
  </si>
  <si>
    <t>*Precios antes de impuestos</t>
  </si>
  <si>
    <t>(1)  Aplica para clientes que activen una línea del nuevo pack de Chips.</t>
  </si>
  <si>
    <t>(2)  Prepago Pack dos chips recibirá 160 minutos promocionales, distribuidos en 80 minutos mensuales por chip (realizando una recarga mínima de $ 3,00 en los últimos 30 días), para hablar entre los dos chips del pack durante 12 meses.</t>
  </si>
  <si>
    <t>Prepago Pack cinco chips recibirá 500 minutos promocionales, distribuidos en 100 minutos mensuales por chip (realizando una recarga mínima de $ 3,00 en los últimos 30 días), para hablar entre los 5 chips del pack, durante 12 meses.</t>
  </si>
  <si>
    <t>Prepago Pack diez  chips recibirá 1300 minutos promocionales, distribuidos en 130 minutos mensuales por chip (realizando una recarga mínima de $ 3,00 en los últimos 30 días), para hablar entre los 10 chips del pack, durante 12 meses.</t>
  </si>
  <si>
    <t>(3) Para acceder al beneficio de Pack Chips, el cliente deberá activarlo por medio del *444</t>
  </si>
  <si>
    <t>(4) El precio por minuto del plan es de $ 0,18 + IVA a cualquier operadora ó números del pack si llegara a consumirse el total de minutos gratis en el mes.</t>
  </si>
  <si>
    <t>(5) para acceder al beneficio del minutos promocionales, el cliente del pack de chips debe mantener el saldo vigente.</t>
  </si>
  <si>
    <t>La recarga mínima de $3.00 es requerido por cada línea celular es decir por cada chip.</t>
  </si>
  <si>
    <t>La recarga mínima de $3.00  corresponde a 14,88 minutos nacionales.</t>
  </si>
  <si>
    <t>Costo MB  adicional</t>
  </si>
  <si>
    <t>MB Incluído</t>
  </si>
  <si>
    <t>PLAN BAM $12 - 1000 Mb.</t>
  </si>
  <si>
    <r>
      <rPr>
        <b/>
        <sz val="10"/>
        <rFont val="Arial"/>
        <family val="2"/>
      </rPr>
      <t>Vigencia:</t>
    </r>
    <r>
      <rPr>
        <sz val="10"/>
        <rFont val="Arial"/>
        <family val="2"/>
      </rPr>
      <t xml:space="preserve"> a partir del 1 de diciembre de 2011 </t>
    </r>
  </si>
  <si>
    <t>Tarifas Roaming Voz
Prepago</t>
  </si>
  <si>
    <t>Tipo de llamada desde el exterior</t>
  </si>
  <si>
    <t>Continente Americano
Precio Final</t>
  </si>
  <si>
    <t>Resto del Mundo
Precio Final</t>
  </si>
  <si>
    <t>Saliente  - Local</t>
  </si>
  <si>
    <t>Saliente - Home</t>
  </si>
  <si>
    <t>Entrante  (Local o internacional)</t>
  </si>
  <si>
    <t>Las tarifas de voz aplican a partir del 14 de noviembre de 2011</t>
  </si>
  <si>
    <t>Tarifas Incluyen cargos de interconexión</t>
  </si>
  <si>
    <t>Las tarifas de roaming no graban IVA.</t>
  </si>
  <si>
    <t>Definiciones:</t>
  </si>
  <si>
    <t>Llamada Saliente Local:</t>
  </si>
  <si>
    <t>Se refiere a las llamadas que realice el usuario haciendo uso del servicio de roaming, desde su celular dentro del país que visita.</t>
  </si>
  <si>
    <t>Llamada Saliente Ecuador (Home)</t>
  </si>
  <si>
    <t>Se refiere a las llamadas que realice el usuario, haciendo uso del servicio de roaming, desde su celular hacia números móviles y fijos de Ecuador.</t>
  </si>
  <si>
    <t>Se refiere a las llamadas que realice el usuario, haciendo uso del servicio de roaming, desde su celular hacia un país distinto del que visita.</t>
  </si>
  <si>
    <t>Llamada Entrante:</t>
  </si>
  <si>
    <t>Se refiere a las llamadas que recibe el usuario en su celular , haciendo uso del servicio de roaming, ya sean de origen local o internacional.</t>
  </si>
  <si>
    <t>SMS Enviados</t>
  </si>
  <si>
    <t>Se refiere al mesaje de texto compuesto máximo de 160 caracteres, que envíe el usuario que está fuera del país, haciendo uso del servicio de  roaming, de un terminal a un número móvil Claro Ecuador.</t>
  </si>
  <si>
    <t>SMS Recibidos:</t>
  </si>
  <si>
    <t>Se refiere al mesaje de texto compuesto máximo de 160 caracteres, que es recibido por el usuario en su terminal, cuando está haciendo uso del servicio de  roaming, indistintamente el destino del emisor.</t>
  </si>
  <si>
    <t>MMS Enviado</t>
  </si>
  <si>
    <t>Se refiere al mesaje con contenido multimedia que envíe el usuario que está fuera del país, haciendo uso del servicio de  roaming, de un terminal a un número móvil Claro Ecuador.</t>
  </si>
  <si>
    <t>MMS Recibido:</t>
  </si>
  <si>
    <t>Se refiere al mesaje con contenido multimedia que es recibido por el usuario en su terminal, cuando está haciendo uso del servicio de  roaming, indistintamente el destino del emisor.</t>
  </si>
  <si>
    <t>Vigencia: a partir del 14 de noviembre de 2011</t>
  </si>
  <si>
    <t xml:space="preserve">PLANES IDEAL Emóvil </t>
  </si>
  <si>
    <t>PLAN IDEAL 48,99 Emóvil Plus (1000 Mb)</t>
  </si>
  <si>
    <t>1000 MB Navegación y Correo electrónico</t>
  </si>
  <si>
    <t>Hasta 269</t>
  </si>
  <si>
    <t>Hasta 132</t>
  </si>
  <si>
    <t>PLAN IDEAL 79 Emóvil Plus (2000 Mb)</t>
  </si>
  <si>
    <t>2000 MB Navegación y Correo electrónico</t>
  </si>
  <si>
    <t>Hasta 556</t>
  </si>
  <si>
    <t>PLAN IDEAL 99 Emóvil Plus (3000 Mb)</t>
  </si>
  <si>
    <t>3000 MB Navegación y Correo electrónico</t>
  </si>
  <si>
    <t>Hasta 698</t>
  </si>
  <si>
    <t>Hasta 273</t>
  </si>
  <si>
    <t>Vigencia: A partir del 13 de enero de 2012</t>
  </si>
  <si>
    <t>Plan BAM Estudiantes</t>
  </si>
  <si>
    <t>Plan BAM $ 14 - 600 Mb.</t>
  </si>
  <si>
    <t>Vigencia: 10 de febrero de 2012</t>
  </si>
  <si>
    <t xml:space="preserve">PLANES IDEAL RECARGAS 10 MÓVIL </t>
  </si>
  <si>
    <t xml:space="preserve">Voz </t>
  </si>
  <si>
    <t>Hasta 67</t>
  </si>
  <si>
    <t>Vigencia: A partir del 13 de febrero de 2012</t>
  </si>
  <si>
    <t>SERVICIO PASATIEMPO</t>
  </si>
  <si>
    <t>PASTIEMPO</t>
  </si>
  <si>
    <t>TARIFAS</t>
  </si>
  <si>
    <t>DESDE</t>
  </si>
  <si>
    <t>A</t>
  </si>
  <si>
    <t>ENVÍO</t>
  </si>
  <si>
    <t>RECEPCIÓN</t>
  </si>
  <si>
    <t>$0,10 + IVA</t>
  </si>
  <si>
    <t>Sin Costo</t>
  </si>
  <si>
    <t>Tarifario</t>
  </si>
  <si>
    <t>Autocontrol</t>
  </si>
  <si>
    <t>Las características y condiciones del servicio Pasatiempo:</t>
  </si>
  <si>
    <t>* Aplica para transferencias de saldo entre números móviles Claro.</t>
  </si>
  <si>
    <t>*Las transferencias de saldo pueden realizarse desde $1 hasta $5. No aplican valores fraccionarios</t>
  </si>
  <si>
    <t>*Máximo 10 transaccione al mes ó $ 50 mensuales, lo que ocurra primero.</t>
  </si>
  <si>
    <t>* Las transacciones de envió del servicio Pastiempo se las puede realizar por los siguientes canales:</t>
  </si>
  <si>
    <t>* Vía SMS</t>
  </si>
  <si>
    <t>* Vía Mensajes Interactivos *123#</t>
  </si>
  <si>
    <t>* No se pueden transferir saldos sobre promociones de tiempo aire adicional.</t>
  </si>
  <si>
    <t>* Clientes Prepago y Pospago de voz con planes controlados solo pueden transferir el saldo de las recargas efectuadas</t>
  </si>
  <si>
    <t>* Clientes pospago tarifarios solo pueden transferir saldo con cargo a factura. El valor a transferir más el costo de la transacción serán con cargo a la factura siguiente:</t>
  </si>
  <si>
    <t>* Clientes de planes corporativos deberán solicitar acceso al servicio llamanda al *611.</t>
  </si>
  <si>
    <t>* Para bloquear el servicio se debe llamar al *611. A partir del segundo bloqueo aplica costo de $ 0,50 + IVA. Desbloqueo sin costo.</t>
  </si>
  <si>
    <t>PLANES  FAST BOY MOVIL</t>
  </si>
  <si>
    <t xml:space="preserve"> Los clientes de CNT EP. que tengan contratado el servicio de "Fast Boy Fijo", podrán contratar alguno de los Planes Ilimitados "Fast Boy Móvil",  de acuerdo al siguiente detalle:</t>
  </si>
  <si>
    <t>NIU Banda Ancha 3,5 G Ctrl 15</t>
  </si>
  <si>
    <t>USD 15</t>
  </si>
  <si>
    <t>NIU Banda Ancha 3,5 G Ctrl 19</t>
  </si>
  <si>
    <t>NIU Banda Ancha 3,5 G Ctrl 29</t>
  </si>
  <si>
    <t>USD 29</t>
  </si>
  <si>
    <t>NIU Banda Ancha 3,5 G Ctrl 39</t>
  </si>
  <si>
    <t>Para los planes descritos, se conserva las condiciones detalladas en las notificaciones anteriormente realizadas con oficios No. GNRI-GREG-928-2010 y GNRI-GREG-1129-02-2011.</t>
  </si>
  <si>
    <t>Esta contratación aplica para clientes nuevos</t>
  </si>
  <si>
    <t xml:space="preserve">Los clientes de CNT EP. que cuenten con el servicio "Fast Boy Fijo" y hayan contratado uno de los planes "Fast Boy móvil" desscritos con el descuento del 14% conforme se  notificó anteriormente, continuarán al momento manteniendo este beneficio. </t>
  </si>
  <si>
    <r>
      <t xml:space="preserve">3. Vigencia: </t>
    </r>
    <r>
      <rPr>
        <sz val="10"/>
        <rFont val="Arial"/>
        <family val="2"/>
      </rPr>
      <t>a partir del 3 de febrero de 2012</t>
    </r>
  </si>
  <si>
    <t>Plan Prepago 3x1</t>
  </si>
  <si>
    <t>Minutos en una llmada</t>
  </si>
  <si>
    <t>1 min</t>
  </si>
  <si>
    <t>2 min</t>
  </si>
  <si>
    <t>3 min</t>
  </si>
  <si>
    <t>4 min</t>
  </si>
  <si>
    <t>5 min</t>
  </si>
  <si>
    <t>6 min</t>
  </si>
  <si>
    <t>7 min</t>
  </si>
  <si>
    <t>8 min</t>
  </si>
  <si>
    <t>9 min</t>
  </si>
  <si>
    <t>10 min</t>
  </si>
  <si>
    <t>11 en adelante</t>
  </si>
  <si>
    <t>Precio sin impuestos</t>
  </si>
  <si>
    <t>US$ 0,18</t>
  </si>
  <si>
    <t>US$</t>
  </si>
  <si>
    <t>US $ 0,10</t>
  </si>
  <si>
    <t>Nota:</t>
  </si>
  <si>
    <t>Si el cliente habla 1 minuto se le cobrará US $0,18 y si habla 3 minutos  también se le cobra Us $ 0,18.</t>
  </si>
  <si>
    <t>No existe diferencia de tarifa entre llamada onnet y off net nacionales</t>
  </si>
  <si>
    <t>El costo del primer (1) minuto es de US$ 0,18 sin incluir impuestos.</t>
  </si>
  <si>
    <t>La ventaja de pagar un (1) minuto y recibir 2 minutos adicionales por US$ 0,18 funciona hasta el sexto (6) minuto.</t>
  </si>
  <si>
    <t>El costo del minuto adicional desde el séptimo (7) minuto de Us $ 0,10 por minuto en adelante sin incluir impuestos.</t>
  </si>
  <si>
    <t>Tarifas no incluyen IVA</t>
  </si>
  <si>
    <t>Este nuevo plan tarifario no aplican promociones de RECARGAS</t>
  </si>
  <si>
    <t>Vigencia: 19 de marzo de 2012</t>
  </si>
  <si>
    <t>El cliente prepago actual podrá cambiarse al plan prepago 3x1 por medio del IVR +505 y una vez en este plan podrá cambiarse a la oferta vigente de planes por un costo de $ 2,00 m{as IVA, (tarifa actual de cambios).</t>
  </si>
  <si>
    <t xml:space="preserve">El cliente paga el primer (1) minuto y puede hablar hasta tres (3) minutos sin pago adicional,. Por tanto el cliente puede hablar hasta tres (3) minutos pagando solo uno (1) minuto, la tasación es por segundos. </t>
  </si>
  <si>
    <t>Tarifas Paquete SMS, MMS y DATOS
Prepago y Pospago</t>
  </si>
  <si>
    <t>Prepago ( No recurrente)</t>
  </si>
  <si>
    <t>Cantidad</t>
  </si>
  <si>
    <t>Tarifa Paquete</t>
  </si>
  <si>
    <t>Tarifa por cada SMS</t>
  </si>
  <si>
    <t>Tarifa por SMS adicional</t>
  </si>
  <si>
    <t>Las tarifas no incluyen IVA.</t>
  </si>
  <si>
    <t>Prepago ( Recurrente)</t>
  </si>
  <si>
    <t>Tarifas para SMS aplican para on net , a excepción de la tarifa adicional que es on net y off net</t>
  </si>
  <si>
    <t>Tarifa por Evento MMS</t>
  </si>
  <si>
    <t>Tarifas para MMS aplican para On net</t>
  </si>
  <si>
    <t>Paquete  de Mb.</t>
  </si>
  <si>
    <t>Tarifa por Mb. Incluido</t>
  </si>
  <si>
    <t>Tarifa por Mb. adicional</t>
  </si>
  <si>
    <r>
      <rPr>
        <b/>
        <sz val="10"/>
        <rFont val="Arial"/>
        <family val="2"/>
      </rPr>
      <t>Paquetes Recurrentes:</t>
    </r>
    <r>
      <rPr>
        <sz val="10"/>
        <rFont val="Arial"/>
        <family val="2"/>
      </rPr>
      <t xml:space="preserve"> El cliente contrata con renovación mensual, en este caso:</t>
    </r>
  </si>
  <si>
    <t>En Prepago, se descuenta del saldo activo que el cliente tenga disponible</t>
  </si>
  <si>
    <t>En Pospago, se carga a la factura mensual del cliente</t>
  </si>
  <si>
    <r>
      <rPr>
        <b/>
        <sz val="10"/>
        <rFont val="Arial"/>
        <family val="2"/>
      </rPr>
      <t>Paquetes Sin Recurrencia:</t>
    </r>
    <r>
      <rPr>
        <sz val="10"/>
        <rFont val="Arial"/>
        <family val="2"/>
      </rPr>
      <t xml:space="preserve"> El cliene contrata eventualmente de acuerdo a sus necesidades</t>
    </r>
  </si>
  <si>
    <t>Blackberry suscripción diaria</t>
  </si>
  <si>
    <t>Tarifa por Mb. Adicional</t>
  </si>
  <si>
    <t xml:space="preserve">Suscripción diaria de Blackberry  permite acceder a: </t>
  </si>
  <si>
    <t xml:space="preserve"> Hasta 10 cuentas de correo electrónico</t>
  </si>
  <si>
    <t>Navegación desde el equipo</t>
  </si>
  <si>
    <t>Redes sociales</t>
  </si>
  <si>
    <t>Blackberry Messenger</t>
  </si>
  <si>
    <t>Vigencia: a partir del  2 de marzo de 2012</t>
  </si>
  <si>
    <t>Tarifas Segmento Prepago</t>
  </si>
  <si>
    <t>TIP Prepago plus</t>
  </si>
  <si>
    <t>Antes de impuesto</t>
  </si>
  <si>
    <t>Valor final</t>
  </si>
  <si>
    <t>Estados Unidos y Canadá</t>
  </si>
  <si>
    <t>TIP Prepago Plus II</t>
  </si>
  <si>
    <t>Móviles Claro</t>
  </si>
  <si>
    <t>Otras operadoras fijas</t>
  </si>
  <si>
    <t>Otras operadoras móviles</t>
  </si>
  <si>
    <t>Tarifas incluyen el valor de cargos de interconexión</t>
  </si>
  <si>
    <t>Tarifas Roaming Datos y SMS Internacional
Pospago</t>
  </si>
  <si>
    <t xml:space="preserve">PLAN IDEAL RECARGAS 10 MÓVIL 22 </t>
  </si>
  <si>
    <t>Tarifa Servicio "Localizador CLARO"</t>
  </si>
  <si>
    <t>Localizador CLARO</t>
  </si>
  <si>
    <t>Desde el 20 de abril de 2012</t>
  </si>
  <si>
    <t xml:space="preserve">USD 9,99 , tarifa mensual de servicio más impuestos </t>
  </si>
  <si>
    <t>Soluciones Móviles
 "Encuestas Móviles"</t>
  </si>
  <si>
    <t>Encuestas Móviles</t>
  </si>
  <si>
    <t>Soluciones Móviles</t>
  </si>
  <si>
    <t>Desde el 3 febrero de 2012</t>
  </si>
  <si>
    <t xml:space="preserve">USD 12,99  más impuestos </t>
  </si>
  <si>
    <t>Es un servicio para identificar sitios de interés y realizar encuestas con levantamiento de información en línea. requiere descarga de aplicación en su teléfono celular, adicionalmente de un proceso de preguntas de las encuestas en la página web www.solucionesmoviles.claro.ec</t>
  </si>
  <si>
    <t>El cliente debe tener activado un paquete de datos y aplica únicamente para clientes corporativos con dispositivos Androit y Blackberry que tengan GPS incluido</t>
  </si>
  <si>
    <t>Soluciones Móviles
 "Ventas Móviles"</t>
  </si>
  <si>
    <t>Ventas Móviles</t>
  </si>
  <si>
    <t xml:space="preserve">USD 14,99  más impuestos </t>
  </si>
  <si>
    <t>Es un servicio que permite al vendedor consultar en línea el inventario, realizar tomas de pedidio, notas de entrega y facturación.</t>
  </si>
  <si>
    <t>El cliente debe tener activado un paquete de datos y aplica únicamente para clientes corporativos con dispositivos Androit y Blackberry</t>
  </si>
  <si>
    <t>Soluciones Móviles
 "Localizador CLARO"</t>
  </si>
  <si>
    <t>Servicio Soluciones Móviles</t>
  </si>
  <si>
    <t xml:space="preserve">USD 9,99  mensuales más impuestos </t>
  </si>
  <si>
    <t>Es un servicio de localización personal mediante una aplicación en su telefóno celular que através de la página web www.solucionesmoviles.claro.ec, puede visualizar en un mapa digital la posición del dispositivo y/o dispositivos</t>
  </si>
  <si>
    <t>El cliente debe tener activado un paquete de datos y aplica únicamente para dispositivos Android y Blackberry que tengan GPS incluido</t>
  </si>
  <si>
    <t>PLAN SMS AVL</t>
  </si>
  <si>
    <t>Tarifa Tarifa Básica</t>
  </si>
  <si>
    <t>Incluye SMS</t>
  </si>
  <si>
    <t>Tarifa SMS Adicional</t>
  </si>
  <si>
    <t>Plan SMS 1,75</t>
  </si>
  <si>
    <t>Plan SMS 2,50</t>
  </si>
  <si>
    <t>Consideraciones:</t>
  </si>
  <si>
    <t>Aplica únicamente para envío y recepción de SMS</t>
  </si>
  <si>
    <t>Aplica bloqueo de voz para llamadas salientes. Solo puedn recibir llamadas</t>
  </si>
  <si>
    <t>PLANES SMART TODO DESTINO</t>
  </si>
  <si>
    <t>Tiempo  Movistar</t>
  </si>
  <si>
    <t xml:space="preserve">Minutos Gratis Números Favoritos registrados al * 444 </t>
  </si>
  <si>
    <t>Tarifa Números favoritos (1)</t>
  </si>
  <si>
    <t>Mensajes Todo Destino incluidos</t>
  </si>
  <si>
    <t>Internet /Blackiberry (3)</t>
  </si>
  <si>
    <t>Plan Smart  Todo Destino 22</t>
  </si>
  <si>
    <t>Plan Smart  Todo Destino 27</t>
  </si>
  <si>
    <t xml:space="preserve"> 100 MB</t>
  </si>
  <si>
    <t>Plan Smart  Todo Destino 32</t>
  </si>
  <si>
    <t>Plan Smart  Todo Destino 42</t>
  </si>
  <si>
    <t>Plan Smart  Todo Destino 52</t>
  </si>
  <si>
    <t>Plan Smart  Hplus Todo Destino 65</t>
  </si>
  <si>
    <t>Plan Smart  Hplus Todo Destino 75</t>
  </si>
  <si>
    <t>Plan Smart  Hplus Todo Destino 85</t>
  </si>
  <si>
    <t>Plan Smart  Hplus Todo Destino 105</t>
  </si>
  <si>
    <t xml:space="preserve">Tarifas incluyen cargos de interconexión </t>
  </si>
  <si>
    <t>(1) El cliente que tenga Plan SMART Todo Destino cuenta con munutos gratis para llamadas a los Números Favoritos, registrados al *444.  de acuerdo a la tarifa del plan</t>
  </si>
  <si>
    <t>(2) Los minutos registrados ieden ser on net y off net. Minutos gratis no se acumulan y se acreditan de forma mensual en el ciclo de facturación</t>
  </si>
  <si>
    <t>(3)El cliente solo puede elegir un servicio de datos a la vez: Blackberry o intenet</t>
  </si>
  <si>
    <t>El valor adicional del SMS a movistar y otras operadoras es $ 0,06 + impuestos. Adicional SMS internacional es $ 0,10 más impuestos</t>
  </si>
  <si>
    <t>Vigencia: 16 abril 2012</t>
  </si>
  <si>
    <t>PLANES SMART TOTAL</t>
  </si>
  <si>
    <t xml:space="preserve">Tiempo Números Favoritos registrados al * 444 </t>
  </si>
  <si>
    <t>Plan Smart  Total 22</t>
  </si>
  <si>
    <t>Plan Smart Total 27</t>
  </si>
  <si>
    <t>Plan Smart Total 32</t>
  </si>
  <si>
    <t>Plan Smart Total 42</t>
  </si>
  <si>
    <t>Plan Smart Total 52</t>
  </si>
  <si>
    <t>Plan Smart Hplus Total 65</t>
  </si>
  <si>
    <t>Plan Smart Hplus Total 75</t>
  </si>
  <si>
    <t>Plan Smart Hplus Total 85</t>
  </si>
  <si>
    <t>Plan Smart Hplus Total 105</t>
  </si>
  <si>
    <t>(1) El cliente que tenga Plan SMART Total cuenta con una tarifa especial "Tarifa Números Favoritos" a ilimitado numero de abonados movistar registrados en el *444. Este primer registro no tiene ningún costo.</t>
  </si>
  <si>
    <t>(2)El cliente solo puede elegir un servicio de datos a la vez: Blackberry o intenet</t>
  </si>
  <si>
    <t>El valor Adicional del SMS a movistar y otras operadoras es $ 0,06 + impuestos. Adicional SMS internacional es $ 0,10 más impuestos</t>
  </si>
  <si>
    <t>Paquete de Internet Móvil Prepago</t>
  </si>
  <si>
    <t xml:space="preserve">Tarifa Básica Mensual Datos </t>
  </si>
  <si>
    <t xml:space="preserve">MB Incluídos </t>
  </si>
  <si>
    <t>Internet Móvil Prepago  500 MB</t>
  </si>
  <si>
    <t>Para SMS off Net incluye cargos de interconexión.</t>
  </si>
  <si>
    <t>(2) Con la compra de un modem BAM Prepago se reglará 500 MB promocionales por 12 meses y cuando el usuario realice una recarga mensual mínima de $ 6 o más.</t>
  </si>
  <si>
    <t>(3) Los 500 MB promocionales tiene una vigencia de 30 días y se consumirán primero antes del saldo de la recarga</t>
  </si>
  <si>
    <t>(4) Las líneas que dispongan de este paquete no podrán realizar llamadas de voz</t>
  </si>
  <si>
    <t>(5) Se pueden realizar recargas electrónicas a este plan, una vez que se han consumido los 500 MB promocionales, con el costo indicado de MB adicional</t>
  </si>
  <si>
    <t>Vigencia: 13 de marzo de 2012</t>
  </si>
  <si>
    <t>PAQUETES DE DATOS
Paquetes de Internet y Blackberry</t>
  </si>
  <si>
    <t>Tarifa Básica del Plan</t>
  </si>
  <si>
    <t>Blackberry FULL HPLUS  $ 30 (6)</t>
  </si>
  <si>
    <t>Blackberry FULL HPLUS  $ 40 (6)</t>
  </si>
  <si>
    <t>Blackberry FULL HPLUS  $ 50 (6)</t>
  </si>
  <si>
    <t>Paquete Internet PLUS $ 30</t>
  </si>
  <si>
    <t>Paquete Internet PLUS $ 40</t>
  </si>
  <si>
    <t>Paquete Internet PLUS $ 50</t>
  </si>
  <si>
    <t>(3) Blackberry CHAT incluy aplicaciones de Chat soportadas por proveedor RIM</t>
  </si>
  <si>
    <t>(4)Blackberry LITE incluye aplicaciones de Chat y correo soportadas por proveedor RIM</t>
  </si>
  <si>
    <t>(5)Blackberry SOCIAL incluye aplicaciones de Chat y Redes sociales soportadas por proveedor RIM</t>
  </si>
  <si>
    <t>(6)Blackberry FULL incluye acceso a todas las aplicaciones soportadas por proveedor RIM</t>
  </si>
  <si>
    <t>(7) Los paquetes de internet se activan en terminales que soportan datos, distintos a la marca blackberry</t>
  </si>
  <si>
    <t>(8) Los paquetes de datos pueden activarse como un servicio adicional en líneas de voz.</t>
  </si>
  <si>
    <t>(9) Oferta para clientes pospago, el cliente puede elegir solo uno de estos paquetes.</t>
  </si>
  <si>
    <t>PLANES SMART COMPARTIDOS</t>
  </si>
  <si>
    <t>Minutos Gratis Amigos Movistar  registrados al * 444  (1x2)</t>
  </si>
  <si>
    <t>Tiempo Números Favoritos registrados al " 444</t>
  </si>
  <si>
    <t>Tarifa Amigos Movistar registrado al * 444</t>
  </si>
  <si>
    <t>Tarifa Números favoritos registrados al * 444 (3)</t>
  </si>
  <si>
    <t>Plan Smart  Compartidos 22</t>
  </si>
  <si>
    <t>Plan Smart  Compartidos 27</t>
  </si>
  <si>
    <t>Plan Smart  Compartidos 32</t>
  </si>
  <si>
    <t>Plan Smart  Compartidos 42</t>
  </si>
  <si>
    <t>Plan Smart  Compartidos 52</t>
  </si>
  <si>
    <t>Plan Smart  Hplus Compartidos 65</t>
  </si>
  <si>
    <t>Plan Smart  Hplus Compartidos 75</t>
  </si>
  <si>
    <t>Plan Smart  Hplus Compartidos 85</t>
  </si>
  <si>
    <t>Plan Smart  Hplus Compartidos 105</t>
  </si>
  <si>
    <t>(2)Minutos gratis no se acumulan y se acreditarán de forma mensual en el ciclo de facturación.</t>
  </si>
  <si>
    <t>(3)El cliente que tenga Plan Smart Compartidos podrá registrar un núemro ilimitado de números Movistar para hablar a $0,04 se debe registrar únicamente llamando sin costo al *444 (opción 2 en el IVR "Números Favoritos")</t>
  </si>
  <si>
    <t>(4) El cliente solo puede elegir un servicio de datos a la vez: Blackberry o Internet</t>
  </si>
  <si>
    <t>(3) las tarifas incluEyn cargos de interconexión</t>
  </si>
  <si>
    <t xml:space="preserve">Plan BAM Tablet Ilimitado 
Plan BAM Netbook Ilimitado </t>
  </si>
  <si>
    <t>BAM Tablet Ilimitado</t>
  </si>
  <si>
    <t>BAM Netbook Ilimitado</t>
  </si>
  <si>
    <r>
      <rPr>
        <b/>
        <sz val="10"/>
        <rFont val="Arial"/>
        <family val="2"/>
      </rPr>
      <t>Vigencia:</t>
    </r>
    <r>
      <rPr>
        <sz val="10"/>
        <rFont val="Arial"/>
        <family val="2"/>
      </rPr>
      <t xml:space="preserve"> a partir del 21 de mayo de 2012 </t>
    </r>
  </si>
  <si>
    <t>A partir del 25 de marzo de 2011 . Con oficio GNRI-2012-0341 (DTS 73056) se modifica y habilitan Rollover en planes prepago.</t>
  </si>
  <si>
    <t>Con oficio GNRI-2012-0341 (DTS_73056) se Modifica y habilitan rollover en planes prepago</t>
  </si>
  <si>
    <t>Con oficio GNRI-2012-0341 (DTS 73056) se modifica y habilitan Rollover en planes prepago.</t>
  </si>
  <si>
    <r>
      <rPr>
        <b/>
        <sz val="10"/>
        <rFont val="Arial"/>
        <family val="2"/>
      </rPr>
      <t>Vigencia:</t>
    </r>
    <r>
      <rPr>
        <sz val="10"/>
        <rFont val="Arial"/>
        <family val="2"/>
      </rPr>
      <t xml:space="preserve"> A partir del 6 de julio de 2011. Con oficio GNRI-2012-0341 (DTS 73056) se modifica y habilitan Rollover en SMS prepago.</t>
    </r>
  </si>
  <si>
    <r>
      <t xml:space="preserve">Vigencia: </t>
    </r>
    <r>
      <rPr>
        <sz val="10"/>
        <rFont val="Arial"/>
        <family val="2"/>
      </rPr>
      <t>a partir del 6 de julio de 2011. Con oficio GNRI-2012-0341 (DTS 73056) se modifica y habilitan Rollover en SMS prepago.</t>
    </r>
  </si>
  <si>
    <t>Los minutos promocionales son únicamente para tráfico con las líneas celulares del PacK.</t>
  </si>
  <si>
    <t>Prepago y Pospago</t>
  </si>
  <si>
    <t>Servicio Plugger</t>
  </si>
  <si>
    <t xml:space="preserve">Tarifa USD </t>
  </si>
  <si>
    <t>SMS por evento</t>
  </si>
  <si>
    <t>Tarifas más impuestos aplicables de Ley</t>
  </si>
  <si>
    <t>No aplica cargos de interconexión por cuanto los SMS y MMS son on net</t>
  </si>
  <si>
    <t>Vigencia: 18 de junio de 2012</t>
  </si>
  <si>
    <t>PLANES IDEAL INTERNET MÓVIL</t>
  </si>
  <si>
    <t xml:space="preserve">Ideal 18 Internet Móvil BB con </t>
  </si>
  <si>
    <t>BIS Social 300 MB</t>
  </si>
  <si>
    <t xml:space="preserve">Ideal 18 Internet Móvil con </t>
  </si>
  <si>
    <t>Internet Móvil 300 MB</t>
  </si>
  <si>
    <t xml:space="preserve">Ideal 20 Internet Móvil BB con </t>
  </si>
  <si>
    <t xml:space="preserve">Ideal 20 Internet Móvil con </t>
  </si>
  <si>
    <t xml:space="preserve">Ideal 22 Internet Móvil BB con </t>
  </si>
  <si>
    <t xml:space="preserve">Ideal 22 Internet Móvil con </t>
  </si>
  <si>
    <t xml:space="preserve">Ideal 25 Internet Móvil BB con </t>
  </si>
  <si>
    <t xml:space="preserve">Ideal 25 Internet Móvil con </t>
  </si>
  <si>
    <t xml:space="preserve">Ideal 22 Internet Móvil BB Ab </t>
  </si>
  <si>
    <t>BIS Social 450 MB</t>
  </si>
  <si>
    <t>Ideal 22 Internet Móvil Ab</t>
  </si>
  <si>
    <t>Internet Móvil 450 MB</t>
  </si>
  <si>
    <t xml:space="preserve">Ideal 25 Internet Móvil BB Ab </t>
  </si>
  <si>
    <t>Ideal 25 Internet Móvil Ab</t>
  </si>
  <si>
    <t>Vigencia: A partir del 1 de junio de 2012</t>
  </si>
  <si>
    <t>Tarifa final Plan</t>
  </si>
  <si>
    <t>Cuota Mensual de Servicios</t>
  </si>
  <si>
    <t>Precio Final Minuto llamada a Claro Móvil</t>
  </si>
  <si>
    <t>Precio Final minuto llamada Claro a otras operadoras Móviles</t>
  </si>
  <si>
    <t>Precio Final minuto llamada Claro a operadoras Fijas</t>
  </si>
  <si>
    <t xml:space="preserve">Ideal 30 Internet Móvil BB con </t>
  </si>
  <si>
    <t>Servicio Blackberry BIS Full 1000 MB</t>
  </si>
  <si>
    <t xml:space="preserve">Ideal 30 Internet Móvil con </t>
  </si>
  <si>
    <t>Internet Móvil 1000 MB</t>
  </si>
  <si>
    <t xml:space="preserve">Ideal 34 Internet Móvil BB con </t>
  </si>
  <si>
    <t>Hasta 64</t>
  </si>
  <si>
    <t xml:space="preserve">Ideal 34 Internet Móvil con </t>
  </si>
  <si>
    <t>Ideal 39 Internet Móvil BB con</t>
  </si>
  <si>
    <t>Ideal 39 Internet Móvil con</t>
  </si>
  <si>
    <t>Ideal 49 Internet Móvil BB con</t>
  </si>
  <si>
    <t>Hasta 259</t>
  </si>
  <si>
    <t>Ideal 49 Internet Móvil con</t>
  </si>
  <si>
    <t xml:space="preserve">Ideal 59 Internet Móvil BB con </t>
  </si>
  <si>
    <t xml:space="preserve">Ideal 59 Internet Móvil con </t>
  </si>
  <si>
    <t xml:space="preserve">Ideal 69 Internet Móvil BB con </t>
  </si>
  <si>
    <t>Hasta 511</t>
  </si>
  <si>
    <t>Hasta 223</t>
  </si>
  <si>
    <t>Hasta 327</t>
  </si>
  <si>
    <t>Ideal 69 Internet Móvil con</t>
  </si>
  <si>
    <t>Ideal 79 Internet Móvil BB con</t>
  </si>
  <si>
    <t>Hasta 656</t>
  </si>
  <si>
    <t>Ideal 79 Internet Móvil con</t>
  </si>
  <si>
    <t>Ideal 99 Internet Móvil BB con</t>
  </si>
  <si>
    <t>Hasta 919</t>
  </si>
  <si>
    <t>Hasta 527</t>
  </si>
  <si>
    <t>Ideal 99 Internet Móvil con</t>
  </si>
  <si>
    <t>Ideal 30 Internet Móvil BB AB</t>
  </si>
  <si>
    <t>Servicio Blackberry BIS Full 1500 MB</t>
  </si>
  <si>
    <t>Ideal 30 Internet MÓVIL AB</t>
  </si>
  <si>
    <t>Internet Móvil 1500 MB</t>
  </si>
  <si>
    <t>Ideal 34 Internet Móvil BB AB</t>
  </si>
  <si>
    <t>Ideal 34 Internet MÓVIL AB</t>
  </si>
  <si>
    <t>Ideal 39 Internet Móvil BB AB</t>
  </si>
  <si>
    <t>Ideal 39 Internet MÓVIL AB</t>
  </si>
  <si>
    <t>Ideal 49 Internet Móvil BB AB</t>
  </si>
  <si>
    <t>Ideal 49 Internet MÓVIL AB</t>
  </si>
  <si>
    <t>Ideal 59 Internet Móvil BB AB</t>
  </si>
  <si>
    <t>hasta 260</t>
  </si>
  <si>
    <t>Ideal 59 Internet MÓVIL AB</t>
  </si>
  <si>
    <t>Ideal 69 Internet Móvil BB AB</t>
  </si>
  <si>
    <t>Ideal 69 Internet MÓVIL AB</t>
  </si>
  <si>
    <t>Ideal 79 Internet Móvil BB AB</t>
  </si>
  <si>
    <t>Ideal 79 Internet MÓVIL AB</t>
  </si>
  <si>
    <t>Ideal 99 Internet Móvil BB AB</t>
  </si>
  <si>
    <t>Ideal 99 Internet MÓVIL AB</t>
  </si>
  <si>
    <t>Tarifas incluyen impuestos de ley</t>
  </si>
  <si>
    <t>Vigencia: A partir del 1 de julio de 2012</t>
  </si>
  <si>
    <t>Internet Móvil Black Berry Social</t>
  </si>
  <si>
    <t>Nombre del Servicio de Datos Móviles</t>
  </si>
  <si>
    <t>Tarifa + IVA</t>
  </si>
  <si>
    <t>Cantidad 
MB</t>
  </si>
  <si>
    <t>Precio Mb Adicional + IVA</t>
  </si>
  <si>
    <t>Internet Móvil Black Berry Social MB</t>
  </si>
  <si>
    <t>Vigencia: 14 de junio de 2012</t>
  </si>
  <si>
    <t>Prepago Recurrente</t>
  </si>
  <si>
    <t>Paquete de Datos</t>
  </si>
  <si>
    <t>Precio Mb Adicional</t>
  </si>
  <si>
    <t>Internet Móvil 20 Mb</t>
  </si>
  <si>
    <t>Internet Móvil 100 Mb</t>
  </si>
  <si>
    <t>Internet Móvil 200 Mb</t>
  </si>
  <si>
    <t>La tarifa por evento es de $ 2,048 más IVA en Mb.:  con el término evento en los paquetes de Datos, se quiere indicar qye corresponde a la navegación que puede realizar un cliente prepago fuera de un paquete contratado</t>
  </si>
  <si>
    <t>Paquetes con recurrencia cada 30 días:</t>
  </si>
  <si>
    <t>Saldo acumulable</t>
  </si>
  <si>
    <t>Aplica para clientes Prepago de Voz y BAM</t>
  </si>
  <si>
    <t>Vigencia: 1 de junio de 2012</t>
  </si>
  <si>
    <t>Tipo de Paquete Datos</t>
  </si>
  <si>
    <t>Internet Móvil 300 Mb</t>
  </si>
  <si>
    <t xml:space="preserve">Internet Móvil BlackBerry Full Mb. </t>
  </si>
  <si>
    <t>Internet Móvil 1000 Mb</t>
  </si>
  <si>
    <t>Internet Móvil 2000 Mb</t>
  </si>
  <si>
    <t>Internet Móvil 3000 Mb</t>
  </si>
  <si>
    <t>Internet Móvil 5000 Mb</t>
  </si>
  <si>
    <t>Vigencia del paquete 30 días.</t>
  </si>
  <si>
    <t xml:space="preserve">Nombre (1) (2) </t>
  </si>
  <si>
    <t>Valor Mensual a Facturar al Cliente</t>
  </si>
  <si>
    <t>Tarifa Final on net (Dentro del Plan o Adiconal)</t>
  </si>
  <si>
    <t>Tarifa Final a otro operador Local (Dentro del Plan o Adiconal)</t>
  </si>
  <si>
    <t>Mb incluidos</t>
  </si>
  <si>
    <t>Tarifa MB Adicional</t>
  </si>
  <si>
    <t>Datos (red privada) (3)</t>
  </si>
  <si>
    <t>Plan 0 M2M (4)</t>
  </si>
  <si>
    <t>SMA POOL Privado</t>
  </si>
  <si>
    <t>No Aplica</t>
  </si>
  <si>
    <t>SMA POOL</t>
  </si>
  <si>
    <t>Aplic. Vertical 40</t>
  </si>
  <si>
    <t>Aplic. Vertical 35</t>
  </si>
  <si>
    <t>Aplic. Vertical 50</t>
  </si>
  <si>
    <t>Aplic. Vertical 60</t>
  </si>
  <si>
    <t>Aplic. Vertical 70</t>
  </si>
  <si>
    <t>Aplic. Vertical 80</t>
  </si>
  <si>
    <t>Aplic. Vertical 90</t>
  </si>
  <si>
    <t>Aplic. Vertical 100</t>
  </si>
  <si>
    <t>Aplic. Vertical 3,5</t>
  </si>
  <si>
    <t>Aplic. Vertical 5</t>
  </si>
  <si>
    <t>Aplic. Vertical 7</t>
  </si>
  <si>
    <t>Aplic. Vertical 15</t>
  </si>
  <si>
    <t>Aplic. Vertical 20</t>
  </si>
  <si>
    <t>Aplic. Vertical 25</t>
  </si>
  <si>
    <t>Aplic. Vertical 30</t>
  </si>
  <si>
    <t>Aplic. Vertical 45</t>
  </si>
  <si>
    <t>(1) El cliente solo puede elegir un servicio de datos a la vez</t>
  </si>
  <si>
    <t>(2)Aplicación Vertical: es la solución integral de servicio de transmisión de datos móviles, que se brinda dependiendo las especificaciones del cliente.</t>
  </si>
  <si>
    <t>(3)Datos Red Privada, transmisión de datos entre dispositivos del cliente o las direcciones que defina el cliente.</t>
  </si>
  <si>
    <t>(4) Este plan esta dirigido a los usuarios M2M para que puedan contar con el servicio de Voz, a través de recargas puedan tener servicios de voz. El valor del SMS  y MB adicional depende del plan M2M que tenga,</t>
  </si>
  <si>
    <t>Vigencia: Estos planes entran en vigencia desde el 2 de abril de 2012</t>
  </si>
  <si>
    <t>Planes SMART Moviltalk</t>
  </si>
  <si>
    <t>Voz (2)</t>
  </si>
  <si>
    <t>Movitalk</t>
  </si>
  <si>
    <t>Datos (3)</t>
  </si>
  <si>
    <t>Tarifa  Básica Mensual de Voz</t>
  </si>
  <si>
    <t>Tarifa Final On-net (via recargas)</t>
  </si>
  <si>
    <t>Tarifa Final a otro Operador Local (via recargas)</t>
  </si>
  <si>
    <t>Servicio Movitalk Ilimitado</t>
  </si>
  <si>
    <t>Mensajes Todo Destino Incluidos</t>
  </si>
  <si>
    <t>MB Inlcuidos
Inernet Blackberry</t>
  </si>
  <si>
    <t>Plan Moviltalk  Jóven $25</t>
  </si>
  <si>
    <t>(1) Los planes Smart Movitalk incluye el servicio de Movitalk para comunicación Push-To-Talk over cellular.</t>
  </si>
  <si>
    <t>(2) Los planes no tiene una tarifa de voz mensual, el plan Movitalk Joven 25, Plan Smart Movitalk 32, Plan Smart Movitalk 37 incluyen 100 minutos on-net gratis para llamadas todo destino. El cliente puede realizar recargas prepago</t>
  </si>
  <si>
    <t>(3) El lciente sólo puede elegir unservicio de datos a la vez, Blackberry o Internet</t>
  </si>
  <si>
    <t>El valor del SMS a Movistar y otras operadoras es de $0,06 más impuestos. Adicional SMs internacional es de $0,10 más impuestos.</t>
  </si>
  <si>
    <t>Se puede realizar grupos de 10 contactos para comunicarse de forma simultánea</t>
  </si>
  <si>
    <t>Los equipos que soportan el servicio Moviltalk son Alcatel OT, Alcatel OT900, Nokia 2710, NOkiaE5 y Blacberry 9300</t>
  </si>
  <si>
    <t>Vigencia: 13 de junio 2012</t>
  </si>
  <si>
    <t>PAQUETES DE BLACKBERRY</t>
  </si>
  <si>
    <t>Blackberry LITE $ 10 (3)</t>
  </si>
  <si>
    <t>Blackberry SOCIAL $ 10 (4)</t>
  </si>
  <si>
    <t>Blackberry FULL $ 15 (5)</t>
  </si>
  <si>
    <t>(2) La Tarifa básica del plan proporciona un valor preestablacido para consumo de datos.</t>
  </si>
  <si>
    <t>(3)Blackberry LITE incluye aplicaciones de Chat y correo soportadas por proveedor RIM</t>
  </si>
  <si>
    <t>(4)Blackberry SOCIAL incluye aplicaciones de Chat y Redes sociales soportadas por proveedor RIM</t>
  </si>
  <si>
    <t>(5)Blackberry FULL incluye acceso a todas las aplicaciones soportadas por proveedor RIM</t>
  </si>
  <si>
    <t>(6) Los paquetes de datos pueden activarse como un servicio adicional en líneas de voz.</t>
  </si>
  <si>
    <t>(7) Oferta para clientes pospago, el cliente puede elegir solo uno de estos paquetes.</t>
  </si>
  <si>
    <t>Vigencia: 18 de junio 2012</t>
  </si>
  <si>
    <t>Planes de Datos Móviles
Pospago</t>
  </si>
  <si>
    <t>Nombre de Planes de Datos Móviles (1) (2) (3)</t>
  </si>
  <si>
    <t>Tarifa Básica SMS (mensual)</t>
  </si>
  <si>
    <t>Valor de SMS Adicional</t>
  </si>
  <si>
    <t>Datos (red privada) (4)</t>
  </si>
  <si>
    <t xml:space="preserve">Internet </t>
  </si>
  <si>
    <t>SMS Telemetría 1000</t>
  </si>
  <si>
    <t>SMS Telemetría 300</t>
  </si>
  <si>
    <t>SMS Telemetría 150</t>
  </si>
  <si>
    <t>SMS Telemetría 60</t>
  </si>
  <si>
    <t>SMS Telemetría 2500</t>
  </si>
  <si>
    <t>SMS Telemetría 1500</t>
  </si>
  <si>
    <t>SMS &lt;60&gt; Localización Vehicular (1,5 USD)</t>
  </si>
  <si>
    <t>Tarifa Paquete Privado 1 50 MG (M2M)</t>
  </si>
  <si>
    <t>Tarifa Paquete 50 MG (M2M)</t>
  </si>
  <si>
    <t>Tarifa Paquete Privado 1 10 MG (M2M)</t>
  </si>
  <si>
    <t>Tarifa Paquete 10 MG (M2M)</t>
  </si>
  <si>
    <t>Tarifa Paquete Privado 1 5 MG (M2M)</t>
  </si>
  <si>
    <t>Tarifa Paquete 5 MG (M2M)</t>
  </si>
  <si>
    <t>Tarifa Paquete Privado 1 3 MG (M2M)</t>
  </si>
  <si>
    <t>Tarifa Paquete 3 MG (M2M)</t>
  </si>
  <si>
    <t>Tarifa Paquete Privado 1 1 MG (M2M)</t>
  </si>
  <si>
    <t>Tarifa Paquete 1 MG (M2M)</t>
  </si>
  <si>
    <t>Tarifa Básica M2M 3</t>
  </si>
  <si>
    <t>Tarifa Servicios M2M Básica</t>
  </si>
  <si>
    <t>Tarifa Servicios M2M Avanzada</t>
  </si>
  <si>
    <t>Tarifa Básica M2M 1</t>
  </si>
  <si>
    <t>Tarifa Básica M2M 2</t>
  </si>
  <si>
    <t>Tarifa Paquete  150 MG (M2M)</t>
  </si>
  <si>
    <t>Tarifa Paquete Privado 1 150 MG (M2M)</t>
  </si>
  <si>
    <t>Tarifa Paquete 300 MG (M2M)</t>
  </si>
  <si>
    <t>Tarifa Paquete Privado 1 300 MG (M2M)</t>
  </si>
  <si>
    <t>Tarifa Paquete Privado 1 100 MG (M2M)</t>
  </si>
  <si>
    <t>Tarifa Paquete 1000 MG (M2M)</t>
  </si>
  <si>
    <t>Tarifas no incluyen impuestos aplicables de Ley.</t>
  </si>
  <si>
    <t>En los casos que corresponde se incluyen cargos de interconexión</t>
  </si>
  <si>
    <t>(2) SMS Telemetría: es medición a distancia, la red es utilizada para poder enviar datos recogidos por un equipo a un servidor remoto.</t>
  </si>
  <si>
    <t>(3)M2M: concepto que engloba cualquier comunicación entre dos maquinas para la transmisión de datos sobre la red. M2M es un servicio de transmisión de datos de máquina a máquina, las tarifas varían de acuerdo al tipo de complejidades en el servicio, es decir las configuraciones que se ralizan en los respectivos equipos.</t>
  </si>
  <si>
    <t>(4) Datos Red Privada, transmisión de datos entre dispositivos de clientes o a las direcciones que define el cliente.</t>
  </si>
  <si>
    <t>NUMEROS PREFERIDOS A EE.UU., CANADA, ESPAÑA Y COLOMBIA (*)</t>
  </si>
  <si>
    <t>Un cliente podrá registrar 3 números en cualquiera de los destinos aplicables para la activación del componente a los países de: EEUU., CANADA, ESPAÑA y COLOMBIA, los cuales deberán ser registrados a través del Call Center Llamando, sin costo, al *611 o directamente a través del CAV o los ejecutivos de cuenta, para hablar a las siguientes tarifas:</t>
  </si>
  <si>
    <t>Tipo de línea*</t>
  </si>
  <si>
    <t>Precio de la llamada por minuto</t>
  </si>
  <si>
    <t>EE.UU, Canadá</t>
  </si>
  <si>
    <t>móvil y fijo</t>
  </si>
  <si>
    <t>$ 0,09</t>
  </si>
  <si>
    <t xml:space="preserve">$ 0,10 </t>
  </si>
  <si>
    <t xml:space="preserve">$ 0,15 </t>
  </si>
  <si>
    <t>* Los valores no incluyen Impuestos</t>
  </si>
  <si>
    <t xml:space="preserve">* Aplica para los clientes CDMA y GSM, en planes Pospago </t>
  </si>
  <si>
    <t>* La habilitación de este componente es compatible con MONDO</t>
  </si>
  <si>
    <t>* No existe cargos adicionales para realizar cambios en los números preferidos, el cliente podrá modificar sus números las veces que requiera.</t>
  </si>
  <si>
    <t>* El paquete no puede ser activado con saldo promocional como el de duplicidad o triplicidad</t>
  </si>
  <si>
    <t>* Los destinos de los cuales el cliente podrá efectuar el registro de los números son: EE.UU. CANADA, ESPAÑA y COLOMBIA.</t>
  </si>
  <si>
    <t>* Una vez que el cliente haya registrado sus tres números preferidos, el cliente podrá cambiar cualquier número registrado únicamente una vez por mes a un costo de 1 USD (incluído impuestos), cada cambio.</t>
  </si>
  <si>
    <r>
      <rPr>
        <b/>
        <sz val="10"/>
        <rFont val="Arial"/>
        <family val="2"/>
      </rPr>
      <t>Vigencia</t>
    </r>
    <r>
      <rPr>
        <sz val="10"/>
        <rFont val="Arial"/>
        <family val="2"/>
      </rPr>
      <t>: 21 de julio de 2011. Se Modifico en Prepago con oficio GNRI-2012-341.DTS: 73056</t>
    </r>
  </si>
  <si>
    <t>Servicio Multiplan Dúate con 5 números ALEGRO</t>
  </si>
  <si>
    <t>Multidúate con 5 números ALEGRO, permite otorgar al cliente Pospago un componente adicional que le permite duarse hasta con 5 números Alegro</t>
  </si>
  <si>
    <t>Costo del componente adiconal: $ 0,99 + impuestos</t>
  </si>
  <si>
    <t>Aplica para clientes CDMA y GSM, en planes Pospago</t>
  </si>
  <si>
    <t>El cliente puede contratar el componente, conun cargo reccurrente de $ 0,99 más IVA para realizar esta activación, el cliente debe llamar al *611</t>
  </si>
  <si>
    <t>Una vez efectuada la activación, de manera automática se envía al cliente un SMS de notificación, indicándole que su servicio se encuentra activa y el valor debitado por este concepto. El mensaje que recibirá el cliente Prepago es el siguente: "Su servicio Duate 5 amigos se encuentra activo, para lo cual se ha procedido a debitar de su cuenta $ 1,11 valor incl.IMP"</t>
  </si>
  <si>
    <t>En el caso del cliente Pospago,s e le enviará un SMS de confirmación que diga "Su servicio Duate con 5 amigos se encuentra activo, el costo es de $1,11 incl. IMP y será cargado a su factura".</t>
  </si>
  <si>
    <t>Los números con los cuales el cliente desee Duarse, deberán ser registrados a través de una llamada al call center *611. esta llamada no tiene costo.</t>
  </si>
  <si>
    <t>Para clientes Prepago el valor se debitará del saldo disponible el primer día de cada mes.</t>
  </si>
  <si>
    <t>Si un cliente prepago no dispone al momento de activar el servicio, podrá solicitar la activación posteriormente cuando disponga de saldo. En este caso, el cobro será prorrateado y una vez debitado el saldo, el cliente podrá continuar hablando con sus 5 números preferidos registrados. cada vez que active el servicio se le enviará un SMS de notificación.</t>
  </si>
  <si>
    <t>El cliente podrá cambiar cualquier número registrado únicamente una vez por mes a un costo de $ 1 incluido IMP. Cada cambio.</t>
  </si>
  <si>
    <t>El servicio es solo de una vía, es decir, habla ilimitadamente a la tarifa establecida el cliente quien contrata el servicio hasta los otros 5 números que registre.</t>
  </si>
  <si>
    <t>Si la línea presenta algún tipo de suspensión, el servicio también será suspendido.</t>
  </si>
  <si>
    <t>El cliente puede activar el servicio cuando lo requiera.</t>
  </si>
  <si>
    <t>No compatible con los actuales servicios de Duate, Multidúate, On Compañy y On Family, servicios adicionales: Mondo y Tarifa Naranja.</t>
  </si>
  <si>
    <t>Compatible con los paquetes especiales servicio tipo valor agregado (1) que tienen un costo de $ 0,99 más IVA a excepción denúmeros preferidos LDI.</t>
  </si>
  <si>
    <t>Compatible con cualquier promoción existente.</t>
  </si>
  <si>
    <t>El cliente debe tener como saldo mínimo 1 centavo para poder hablar.</t>
  </si>
  <si>
    <t>Vigencia: A partir del 23 de mayo de 2010. Se modifica solo para Pospago con oficio GNRI-2012-0341 (DTS:73056)</t>
  </si>
  <si>
    <t>* Notificación efectuada mediante Oficio de Telecsa S.A. S/N de fecha 20 de abril de 2010 y tomado conocimiento por parte de la SENATEL mediante oficio No. 2010-175 de fecha 26 de abril de 2010</t>
  </si>
  <si>
    <t>Este componente le permite hablar a una tarifa preferencial de $ 0,02 más IMP a un cliente que posee activo cualquier plan sea pospago o prepago  en CDMA y GSM hasta con otros 5 números Alegro activos en cualquier plan Pospago o Prepago CDMA o GSM.</t>
  </si>
  <si>
    <t>Para clientes Pospago, el cobro del servicio es mensual y el primer mes en que se active el servicio el cobro será prorrateado como un valor adicional CBM contratado.</t>
  </si>
  <si>
    <t>SERVICIO BLACKBERRY BIS TIERS POSPAGO</t>
  </si>
  <si>
    <t>CNT EP., tiene actualmente la oferta Blackberry únicamente habilitado para el segmento de clientes con planes pospago.</t>
  </si>
  <si>
    <t>Esta oferta permite acceder a los clientes prepago a los beneficios de los siguientes servicios de Blackberry (Blackberry Tiers) por un tiempo determinado y se activan bajo solicitud del cliente.</t>
  </si>
  <si>
    <r>
      <t>a.</t>
    </r>
    <r>
      <rPr>
        <b/>
        <u/>
        <sz val="10"/>
        <rFont val="Arial"/>
        <family val="2"/>
      </rPr>
      <t xml:space="preserve"> Blackberry BIS Full.</t>
    </r>
    <r>
      <rPr>
        <sz val="10"/>
        <rFont val="Arial"/>
        <family val="2"/>
      </rPr>
      <t xml:space="preserve"> Acceso a todos los servicios ilimitados de Blackberry CNT.
* Configuración de correo electrónico.
* Navegación
* Mensajería Instantánea (IM)</t>
    </r>
  </si>
  <si>
    <t>Concepto</t>
  </si>
  <si>
    <t>Descripción del Conepto</t>
  </si>
  <si>
    <t>Tarifa sin incluir impuesto (*)</t>
  </si>
  <si>
    <t>Comando de activación a través de SMS</t>
  </si>
  <si>
    <t>BB Full 7</t>
  </si>
  <si>
    <t>Servicio Blackberry Bis Full 7 días</t>
  </si>
  <si>
    <t>BB7</t>
  </si>
  <si>
    <t>BB Full 15</t>
  </si>
  <si>
    <t>Servicio Blackberry Bis Full 15 días</t>
  </si>
  <si>
    <t>BB15</t>
  </si>
  <si>
    <t>BB Full 30</t>
  </si>
  <si>
    <t>Servicio Blackberry Bis Full 30 días</t>
  </si>
  <si>
    <t>BB30</t>
  </si>
  <si>
    <r>
      <rPr>
        <b/>
        <u/>
        <sz val="10"/>
        <rFont val="Arial"/>
        <family val="2"/>
      </rPr>
      <t>b. Blackberry BIS Social</t>
    </r>
    <r>
      <rPr>
        <sz val="10"/>
        <rFont val="Arial"/>
        <family val="2"/>
      </rPr>
      <t>. No incluye navegación y contempla los siguientes servicios ilimitados:
* Configuración de 10 cuentas de correo electrónico y 1 cuenta de Blackberry
* Blackberry Messenger
* Mensajería instantánea, MSN, Yahoo, ICQ, IAM
* Acceso a redes sociales, Twitter, Facebook, My space,e tc.</t>
    </r>
  </si>
  <si>
    <t>BB Social 7</t>
  </si>
  <si>
    <t>Servicio Blackberry Bis Social 7 días</t>
  </si>
  <si>
    <t>BB$7</t>
  </si>
  <si>
    <t>BB Social 15</t>
  </si>
  <si>
    <t>Servicio Blackberry Bis Social 15 días</t>
  </si>
  <si>
    <t>BB$15</t>
  </si>
  <si>
    <t>BB Social 30</t>
  </si>
  <si>
    <t>Servicio Blackberry Bis Social 30 días</t>
  </si>
  <si>
    <t>BB$30</t>
  </si>
  <si>
    <r>
      <t>c</t>
    </r>
    <r>
      <rPr>
        <b/>
        <u/>
        <sz val="10"/>
        <rFont val="Arial"/>
        <family val="2"/>
      </rPr>
      <t>. Blackberry Mail</t>
    </r>
    <r>
      <rPr>
        <sz val="10"/>
        <rFont val="Arial"/>
        <family val="2"/>
      </rPr>
      <t>. No incluye navegación y contempla los siguientes servicios ilimitados:
* Configuración de 10 cuentas de correo electrónico 
* Blackberry Messenger
* Descarga de archivos adjuntos</t>
    </r>
  </si>
  <si>
    <t>BB Mail 7</t>
  </si>
  <si>
    <t>Servicio Blackberry Bis Mail 7 días</t>
  </si>
  <si>
    <t>BBM7</t>
  </si>
  <si>
    <t>BB Mail 15</t>
  </si>
  <si>
    <t>Servicio Blackberry Bis  Mail 15 días</t>
  </si>
  <si>
    <t>BBM15</t>
  </si>
  <si>
    <t>BB Mail 30</t>
  </si>
  <si>
    <t>Servicio Blackberry Bis Mail  30 días</t>
  </si>
  <si>
    <t>BBM30</t>
  </si>
  <si>
    <t>Para la activación de estos componentes, el cliente debe enviar un SMS a través de un número corto 444, indicando el comando de activación del componente que requiera. El envío de este mensaje al número corto no tiene costo, únicamente se cobra el valor del componente Blackberry que el cliente activa. También se activará estos componentes a trvés del Call Center por el *611 y Atención al Cliente en los diferentes puntos de venta. Por ejemplo, el cliente podrá enviar un SMS al 444 con la palabra BB30 para activar el componente Blackberry Full 30 días.</t>
  </si>
  <si>
    <t>Los usuarios prepago deben tener saldo suficiente y activo para cubrir el costo del paquete en el momento de la solicitud de activación.</t>
  </si>
  <si>
    <t>El servicio correspondiente a la solución BIS de Blackberry, no aplica para usuarios que requieren el servicio BES (empresarial), independientemente si el cliente dispone de un plan corporativo o individual.</t>
  </si>
  <si>
    <t>En caso de que el usuario aún mantenga vigencia de algún paquete Blackberry prepago activado anteriormente y active un nuevo paquete, se perderán los días aún vigentes del paquete e iniciará un nuevo período de acuerdo al nuevo paquete Blackberry contratado.</t>
  </si>
  <si>
    <t>En el caso de que la línea se encuentre suspendida al finalizar la vigencia del paquete adquirido por robo, pérdida, fraude, solicitud propia del cliente, falta de saldo, el susuario pierde los recursos que no haya consumido y no se realiza devolución de valores de dinero.</t>
  </si>
  <si>
    <t>La vigencia de los paquetes se considera en días calendario (días transcurridos a partir de fecha de compra incluido el día de la activación del paquete).</t>
  </si>
  <si>
    <t xml:space="preserve">Para los paquetes prepago, el cobro del servicio se realizará de manera automática desde el momento en que el usuario envía el mensaje de texto solicitando la activación o a través del call Center, debitando del saldo que disponga la línea el valor correspondiente. </t>
  </si>
  <si>
    <t>Si el cliente cancela su línea antes de que termine la vigencia del paquete Blackberry, pierde los recursos que aún no haya consumido y no se realiza devolución del valor de dinero.</t>
  </si>
  <si>
    <t>Los valores requieren de un terminal Blacberry apropiado sea 2G, 3,5G aportado o adquirido en la CNT EP.</t>
  </si>
  <si>
    <t>Los paquetes prepago Blackberry pueden convivir otros paquetes de Datos 2G y 3,5 G (1) disponibles comercalmente.</t>
  </si>
  <si>
    <t>Si el usuario solicita cambio de número para su móvil antes de que termine la vigencia del paquete activado, perderá los recursos que no haya consumido y no se realiza devolución de dinero.</t>
  </si>
  <si>
    <t>Si el usuario solicita cambio de SIM para su línea antes de que termine la vigencia del paquete activado, perderá los recursos que no haya consumido y no se realiza devolución de valores de dinero.</t>
  </si>
  <si>
    <t>3. Servicios para clientes con planes pospago.</t>
  </si>
  <si>
    <t>Los paquetes pospago están habilitados únicamente para clientes  con planes pospago abiertos y controlados en GSM o 3,5G conforme se indica a continuación.</t>
  </si>
  <si>
    <t>Blackberry BIS Social:</t>
  </si>
  <si>
    <t xml:space="preserve">BB Social Alegro </t>
  </si>
  <si>
    <t xml:space="preserve">Servicio Blackberry Bis  Social  en pospago </t>
  </si>
  <si>
    <t>(*) Tarifas no incluye impuestos. Aplica para todos los cliclos de facturación</t>
  </si>
  <si>
    <t>Blackberry mail:</t>
  </si>
  <si>
    <t xml:space="preserve">BB Mail Alegro </t>
  </si>
  <si>
    <t xml:space="preserve">Servicio Blackberry Bis  Mail  en pospago </t>
  </si>
  <si>
    <t>El valor del componente se cobrará de manera adicional a la tarifa del plan contratado.</t>
  </si>
  <si>
    <t>Solo podrá ser activado un componente a la vez en una misma línea.</t>
  </si>
  <si>
    <t>Se entregará un tiempo de gracia equivalente a un período de faturación a ser entregado el primer mes a partir de la activación de cualquiera de los paquetes en planes pospago abiertos o controlados. Esta activación de tiempo de gracia será automática una vez activado el paquete de datos y se activará una sola vez por línea e independientemente del componente Blackberry  que se haya requerido el cliente.</t>
  </si>
  <si>
    <t>1. Notificacione efectuadas: Plan de datos 2G  en GSM Oficio No. 808102514-P-A01 (25/11/2009) y Oficio GNRI-GREG-467-02-2011 (23/03/2011)</t>
  </si>
  <si>
    <t>3, Vigencia de la promoción</t>
  </si>
  <si>
    <t>A partir del 28 de noviembre de 2011 Modificación para prepago desde 11 junio de 2012 con DTS:73056</t>
  </si>
  <si>
    <t>PLANES INTERNET MÓVIL</t>
  </si>
  <si>
    <t>PLAN IDEAL 48,99  Internet Móvil  CO</t>
  </si>
  <si>
    <t>PLAN IDEAL 79 Internet Móvil  CO (2000 Mb)</t>
  </si>
  <si>
    <t>PLAN IDEAL 99 Internet Móvil  CO (3000 Mb)</t>
  </si>
  <si>
    <t xml:space="preserve">PLAN IDEAL 48,99  Internet Móvil  AB </t>
  </si>
  <si>
    <t>PLAN IDEAL 79  Internet Móvil  AB (2000 Mb)</t>
  </si>
  <si>
    <t>PLAN IDEAL 99 Internet Móvil  AB (3000 Mb)</t>
  </si>
  <si>
    <t>Vigencia: A partir del 2 de julio de 2012</t>
  </si>
  <si>
    <t>La facturación será por minutos prorrateados,  por minuto real consumido,  es decir la facturación se la realiza por segundo traficado.</t>
  </si>
  <si>
    <t>Tarifas Roaming MMS ySMS
Prepago</t>
  </si>
  <si>
    <t>Tipo de servicios desde el exterior</t>
  </si>
  <si>
    <t>MMS enviado</t>
  </si>
  <si>
    <t>0,80 por evento</t>
  </si>
  <si>
    <t>MMS recibido</t>
  </si>
  <si>
    <t>0,45 por evento</t>
  </si>
  <si>
    <t>Las tarifas de SMS y MMS aplican a partir del 14 de noviembre de 2011</t>
  </si>
  <si>
    <t>Roaming Datos Paquete 20 MB $ 40</t>
  </si>
  <si>
    <t>Roaming Datos Paquete 90 MB $ 90</t>
  </si>
  <si>
    <t>Nombre de Servicio Suplementario</t>
  </si>
  <si>
    <t>Tarifa Básica Mensual (1) + IVA</t>
  </si>
  <si>
    <t>MB incluidos en el paquete</t>
  </si>
  <si>
    <t>Roaming Datos Paquete 5 MB $ 15</t>
  </si>
  <si>
    <t>5 MB</t>
  </si>
  <si>
    <t>90 MB</t>
  </si>
  <si>
    <t>(1) Tarifa Básica mensual con vigencia según el ciclo de facturación. Los paquetes de datos no son prorrateables</t>
  </si>
  <si>
    <t>(2) El paquete de Roaming Datos contratado  es controlado, lo que quiere decir que se corta el servicio al llegar al límite del MB.</t>
  </si>
  <si>
    <t>Fecha de entrada en vigencia: 23 de agosto de 2012</t>
  </si>
  <si>
    <t>PLANES IDEAL  MULTIDESTINO</t>
  </si>
  <si>
    <t>IDEAL 25 MULTIDESTINO BB</t>
  </si>
  <si>
    <t>IDEAL 25 MULTIDESTINO Móvil</t>
  </si>
  <si>
    <t>IDEAL 25 MULTIDESTINO</t>
  </si>
  <si>
    <t>Hasta 139</t>
  </si>
  <si>
    <t>IDEAL 30 MULTIDESTINO BB</t>
  </si>
  <si>
    <t>AA</t>
  </si>
  <si>
    <t>IDEAL 30 MULTIDESTINO Móvil</t>
  </si>
  <si>
    <t>IDEAL 30 MULTIDESTINO</t>
  </si>
  <si>
    <t>Hasta 167</t>
  </si>
  <si>
    <t>Tarifas incluyen cargos de interconexión a destinos nacionales</t>
  </si>
  <si>
    <t>Tipo de Plan A</t>
  </si>
  <si>
    <t>Tipo de Plan AA</t>
  </si>
  <si>
    <t>Vigencia: A partir del 15 de agosto de 2012</t>
  </si>
  <si>
    <t>Tarifas Roaming SMS
Prepago</t>
  </si>
  <si>
    <t>América</t>
  </si>
  <si>
    <t>SMS Recibido</t>
  </si>
  <si>
    <t>gratis</t>
  </si>
  <si>
    <t>Vigencia: a partir del 24 de agosto de 2012</t>
  </si>
  <si>
    <t>PLANES FLEX 79 INTERNET CO Y FLEX INTERNET MÓVIL AB</t>
  </si>
  <si>
    <t>Flex 79 INTERNET Móvil CO</t>
  </si>
  <si>
    <t>Internet Móvil Ilimitado</t>
  </si>
  <si>
    <t>Hasta 250</t>
  </si>
  <si>
    <t>Flex 79 INTERNET Móvil AB</t>
  </si>
  <si>
    <t>Vigencia: A partir del 24 de agosto de 2012</t>
  </si>
  <si>
    <t xml:space="preserve">Servicio para Moviltalk </t>
  </si>
  <si>
    <t>Desglose estructura Tarifaria para verificar Topes Tarifarios</t>
  </si>
  <si>
    <t>Servicio Moviltalk Ilimitado (1)</t>
  </si>
  <si>
    <t>Tarifa Básica Mensual Moviltalk Nacional</t>
  </si>
  <si>
    <t>Tarifa Básica Mensual Moviltalk LDI</t>
  </si>
  <si>
    <t>Todoss estos valores no incluyen IVA</t>
  </si>
  <si>
    <t>(1) El Servicio de Moviltalk LDI permite la comunicación ilimitada vía Moviltalk únicamente entre Ecuador y Colombia</t>
  </si>
  <si>
    <t>(1) El Servicio de Moviltalk LDI tiene un costo de $ 10 adicionales al servicio Moviltalk Nacional.</t>
  </si>
  <si>
    <t>(1) El cliente no puede contratar Moviltalk LDI por si solo, debe contratar el servicio Moviltalk Nacional y Molviltalk LDI según las tarifas mencionadas.</t>
  </si>
  <si>
    <t>El administrador del grupo no necesariamente tiene que estar en Ecuador, puede estar en el país que tiene activo el servicio de LDI Moviltalk, al igual que cada uno de los miembros del grupo, cualquier contacto puede crear grupos, pero solo si tienen servicio LDI Molviltalk podrán comunicarse con miembros en otro país.</t>
  </si>
  <si>
    <t>Vigencia: 25 de julio de 2012 a las 09:00</t>
  </si>
  <si>
    <t>Blackberry CHAT $ 5,99 (3)</t>
  </si>
  <si>
    <t>Blackberry LITE $ 9,99 (4)</t>
  </si>
  <si>
    <t>Blackberry SOCIAL $ 9,99 (5)</t>
  </si>
  <si>
    <t>Blackberry FULL $ 14,99 (6)</t>
  </si>
  <si>
    <t>Blackberry FULL $ 19,99 (6)</t>
  </si>
  <si>
    <t>Paquete Internet $ 5,99</t>
  </si>
  <si>
    <t>Paquete Internet $ 9,99</t>
  </si>
  <si>
    <t>Paquete Internet $ 14,99</t>
  </si>
  <si>
    <t>Paquete Internet $ 19,99</t>
  </si>
  <si>
    <t>Vigencia: 30 agosto 2012</t>
  </si>
  <si>
    <t>(1) El cliente que tenga Plan SMART Compartidos cuenta con "tiempo libre amigos Movistar" corresponde a un bono de minutos gratis para 2 amigos (2 números celulares Movistar) los cuales debe registrar únicamente a través del *444 (Opción 1 en el IVR "Amigos Movistar" para acceder a este beneficio. Este primer regisitro no tiene ningún coso adicional. Se puede cambiar un máximo de 2 números "Amigos Movistar" al mes cin un costo de $2 + iva por cambio de numero.</t>
  </si>
  <si>
    <t>Vigencia: 30 de agosto de  2012</t>
  </si>
  <si>
    <t>Plan  BAM iPad $49 Ilimitado</t>
  </si>
  <si>
    <t xml:space="preserve">Tipo de Plan </t>
  </si>
  <si>
    <t>Plan BAM iPad $ 49</t>
  </si>
  <si>
    <t>Comercial</t>
  </si>
  <si>
    <r>
      <rPr>
        <b/>
        <sz val="10"/>
        <rFont val="Arial"/>
        <family val="2"/>
      </rPr>
      <t>Vigencia:</t>
    </r>
    <r>
      <rPr>
        <sz val="10"/>
        <rFont val="Arial"/>
        <family val="2"/>
      </rPr>
      <t xml:space="preserve"> a partir del 1 de septiembre  de 2012</t>
    </r>
  </si>
  <si>
    <t>Plan Prepago Amigo KIT BAM</t>
  </si>
  <si>
    <t>1 de septiembre de 2012</t>
  </si>
  <si>
    <t>$ 3 incluido  IVA</t>
  </si>
  <si>
    <t>El Plan Prepago Amigo Kit BAM contempla una condición de permanencia mínima durante 12 meses</t>
  </si>
  <si>
    <t>Durante la vigencia del plan el abonado deberá ingresar mensualmente una recarga mínima de US$ 3.</t>
  </si>
  <si>
    <t>En caso que el cliente decida terminar anticipadamente el Plan, sea mediante manifestación expresa de voluntad o por no efectuar la recarga mínima mensual pactada, el cliente será excluido del plan y aplicarán las condiciones de prepago (precio final del Mb. por evento $ 2,29).</t>
  </si>
  <si>
    <t>Durante la vigencia del plan el abonado recibirá, cada mes, 500 megas para navegar</t>
  </si>
  <si>
    <t>Una vez consumidos los 500 Mb., para seguir navegando, el cliente deberá ingresar saldo y navegar por evento o contratar paquetes disponibles.</t>
  </si>
  <si>
    <t>2. Condiciones y Restricciones aplicación de la promoción</t>
  </si>
  <si>
    <t>CNT EP.</t>
  </si>
  <si>
    <t>Condiciones</t>
  </si>
  <si>
    <t>PAQUETE DE DATOS HSPA+, SMARTPHONES Y TABLETS</t>
  </si>
  <si>
    <t xml:space="preserve">La CNT EP ha desarrollado un conjunto de paquetes de datos para ser ofertados a los clientes como un componente adicional a la línea de voz pospago controlado o abierto que sea contratado, ya sea bajo modalidad individual o empresarial. A continuación se detallan los paquetes mencionados: </t>
  </si>
  <si>
    <t>Nombre del Paquete/Modalidad</t>
  </si>
  <si>
    <t>Tarifa (USD)(*)</t>
  </si>
  <si>
    <t>Internet HSPA+ 500 SmartPhone
(Pospago Controlado)</t>
  </si>
  <si>
    <t>Internet HSPA+ 700 SmartPhone
(Pospago Controlado)</t>
  </si>
  <si>
    <t>Internet HSPA+ 1024 SmartPhone
(Pospago Controlado)</t>
  </si>
  <si>
    <t>Internet HSPA+ 2000 SmartPhone
(Pospago Controlado)</t>
  </si>
  <si>
    <t>Internet HSPA+ 4000 SmartPhone
(Pospago Abierto)</t>
  </si>
  <si>
    <t xml:space="preserve">(*) Tarifas no incluyen impuestos </t>
  </si>
  <si>
    <t>Velocidad máxima de hasta 10MBps/2MBps, determinada por equipo, cantidad de usuarios y zona de cobertura</t>
  </si>
  <si>
    <t>Estos paquetes podrán ser activados como un componente adicional al plan de voz 3,5 G o HSPA+ contratado por el cliente, de manera mensual cíclica.</t>
  </si>
  <si>
    <t>Aplica para clientes actuales y nuevos pospago controlado y abiertos, individuales y empresariales.</t>
  </si>
  <si>
    <t>Aplica para clientes que hayan contratado un Plan CBM 0, notificado por la CNT EP en julio de 2011.</t>
  </si>
  <si>
    <t>Aplica un solo paquete de datos activados a la vez.</t>
  </si>
  <si>
    <t>Paquete conviven con los servicios de datos Black Berry.</t>
  </si>
  <si>
    <t>Para la activación de estos paquetes se requiere que el cliente cuente con un terminal que soporte navegación de internet para 3,5G o HSPA+, ya sea aportado o adquirido en CNT EP.</t>
  </si>
  <si>
    <t>Una vez consumido el paquete de datos contratados, el MB adicional tendrá un costo de USD 0,20 (más impuestos), cuyo cobro se efectuará de la siguiente manera: para planes pospago controlados se descontará del CBM contaratado por el cliente en su servicio de voz y para planes pospago abiertos se realizará el cobro con cargo a la factura al final del periodo normal de cobro.</t>
  </si>
  <si>
    <t>Además, estos clientes cuentan con una promoción por lanzamiento desde el 23 de octubre de 2012 hasta el 15 de enero del 2013. La misma consiste en que los usuarios que realicen la activación de alguno de los paquetes descritos tendrán la oportunidad de recibir un beneficio adicional, mismo que consistirá en realizar un descuento de la mitad del valor del paquete de datos durante los siguientes meses: 2, 5, 8, 13, 15 y 18. Para este efecto la CNT EP, pondrá a disposición del abonado la suscripción de un documento/contrato de permanencia mínima de 18 meses. En caso de que el cliente no considere la suscripción de dicho contrato, no podrá efectuarse el acceso a este beneficio adicional.</t>
  </si>
  <si>
    <t>La contratación de los paquetes podrán efectuarse adicionalmente bajo demandademanda cuando el cliente lo requiera. En este caso no aplicará el benfico del descuento tarifario de la mitad del costo del paquete de datos.</t>
  </si>
  <si>
    <t>El retiro de este componente por parte del cliente no aplicará multas por servicio.</t>
  </si>
  <si>
    <t>La CNT EP, en caso de que el cliente desee efectuar cambio de un paquete de datos contratado, efectuará el cobro previo de los valores pendientes de pago por parte del cliente.</t>
  </si>
  <si>
    <t>En caso de que el cliente solicite un cambio de número para su móvil antes de que termine la vigencia mensual de su paquete de datos, conservará los recursos restantes hasta el final de su ciclo.</t>
  </si>
  <si>
    <t>La oferta de paquetes detallados podrán ser contratados por los clientes a partir del 23 de octubre de 2012.</t>
  </si>
  <si>
    <t>Plan BAM Tablet $29-24 meses</t>
  </si>
  <si>
    <t>Promoción Mb doble Mb por 6 meses</t>
  </si>
  <si>
    <t>Promoción Redes Sociales</t>
  </si>
  <si>
    <t>Plan BAM Tablet 2000 Mb-24 meses</t>
  </si>
  <si>
    <t>Comercialización desde el 14 de septiembre del 2012</t>
  </si>
  <si>
    <t>Permanencia mínima: 24 meses</t>
  </si>
  <si>
    <t>Precio final Mb adicional: $0,112</t>
  </si>
  <si>
    <t>El plan tendrá promoción  de doble de Mb por 6 meses (aplica para el 2do, 4to, 6to, 8vo, 10mo y 12vo mes apartir de la activación del plan</t>
  </si>
  <si>
    <t>Plan tiene promoción de Redes Sociales por 18 meses</t>
  </si>
  <si>
    <t>Promoción aplica para renovaciones y nuevas contrataciones.</t>
  </si>
  <si>
    <t>Plan Amigo Kit Prepago</t>
  </si>
  <si>
    <t>Para llamadas a todas las operadoras móviles y fijas a nivel nacional</t>
  </si>
  <si>
    <t>El Plan Prepago Amigo Kit contempla una condición de permanencia mínima durante 6 meses</t>
  </si>
  <si>
    <t>Durante la vigencia del plan el abonado deberá ingresar mensualmente una recarga mínima de US$ 6.</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</si>
  <si>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</si>
  <si>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gratuitamente 30 megas para navegar, $30 para hablar a móviles CLARO y 30 mensajes escritos, divididos en 6 cuotas mensuales de 5 megas para navegar, $5 para hablar y 5 mensajes escritos</t>
  </si>
  <si>
    <t>La tarifa es excluyente de las otras  tarifas del segmento prepago. Podrá contratar las promociones Mejor Amigo Claro, 5 Números Favoritos Claro y promociones de tiempo aire adicional.</t>
  </si>
  <si>
    <t>Tarifa incluye cargos de Interconexión</t>
  </si>
  <si>
    <t>Pospago
Plan BAM Netbook $29</t>
  </si>
  <si>
    <t xml:space="preserve">Plazo </t>
  </si>
  <si>
    <t>Plan BAM Netbook 2000 Mb</t>
  </si>
  <si>
    <t xml:space="preserve">* Tarifa Básica: USD$29,00 + IVA. </t>
  </si>
  <si>
    <t>* Plan incluye 2000Mb, mensuales.</t>
  </si>
  <si>
    <t>* Plazo del plan: 24 meses</t>
  </si>
  <si>
    <t>* Costo adicional del MB USD$0,10 + IVA.</t>
  </si>
  <si>
    <t>* Plan aplica promoción doble de Mb por 6 meses y Redes Sociales por 24 meses.</t>
  </si>
  <si>
    <t>Vigencia: Se comercialización desde el viernes 5 de Octubre del 2012</t>
  </si>
  <si>
    <t>Precio de Minuto llamada a Claro Móvil</t>
  </si>
  <si>
    <r>
      <t>El usuario podrá efectuar consulta de MB disponibles sin costo, a través de un SMS al 444 con el código "i" o la palabra "internet</t>
    </r>
    <r>
      <rPr>
        <b/>
        <sz val="10"/>
        <color theme="1"/>
        <rFont val="Arial"/>
        <family val="2"/>
      </rPr>
      <t>"</t>
    </r>
  </si>
  <si>
    <t>Plan Pool de Internet Banda Ancha Móvil Controlado 49 HSPA PLUS</t>
  </si>
  <si>
    <t>1. Nombre y Descripción de los Planes</t>
  </si>
  <si>
    <t>Se crea 1 nuevo Plan denominado Plan Fast boy Móvil Pool Controlados HSPA+</t>
  </si>
  <si>
    <t>Megas incluidos</t>
  </si>
  <si>
    <t>Mega Adicional</t>
  </si>
  <si>
    <t>Cantidad Usuarios máxima que accede simultáneamente</t>
  </si>
  <si>
    <t>Fast Boy Móvil Pool Controlado 49</t>
  </si>
  <si>
    <t>Hasta 3 usuarios</t>
  </si>
  <si>
    <t>(*) Costo Básico Mensual</t>
  </si>
  <si>
    <t>Tarifas no incluye impuestos de ley</t>
  </si>
  <si>
    <t>1.1. Aplicación</t>
  </si>
  <si>
    <t>Aplica para clientes Pospago con Cuentas Controladas HSPA+</t>
  </si>
  <si>
    <t>1.2. Condiciones generales y restricciones:</t>
  </si>
  <si>
    <t>El cliente puede añadir dos líneas adicionales a su controlado y poder compartir su pool de megas entre si.</t>
  </si>
  <si>
    <t>El cliente tiene acceso a realización de recargas adicionales para continuar navegando bajo demanda. Estas recargas tienen vigencia ilimitada.</t>
  </si>
  <si>
    <t>No aplica rollover en los megas aisgnados en este plan.</t>
  </si>
  <si>
    <t>Costo del MB adicional: USD 0,10 (más impuestos)</t>
  </si>
  <si>
    <t>Compartición de 1 hasta 3 usuarios máximo</t>
  </si>
  <si>
    <t>Financiamiento de cada modem 1 CBM por línea, el excedente se cancelará o diferirá en la factura cíclica.</t>
  </si>
  <si>
    <t>Contrato a 24 meses</t>
  </si>
  <si>
    <t>No aplica para ninguna promoción.</t>
  </si>
  <si>
    <t>Fecha de entrada en vigencia del Plan descrito: 6 de Noviembre de 2012</t>
  </si>
  <si>
    <t>1. Descripción del Plan</t>
  </si>
  <si>
    <t>Multiplanes personas HSPA+</t>
  </si>
  <si>
    <t>La CNT EP Actualmente  dispone de varios planes para los clientes CDMA, GSM. De esta manera se han creados los nuevos Multiplanes hspa plus mismo que consisten en brindar beneficios adicionales a los clientes HSPA+ pospago abierto y controlado que contraten dichos planes.</t>
  </si>
  <si>
    <t>Estos beneficios se describen de la siguiente manera:</t>
  </si>
  <si>
    <t>a. Planes multipanes que la CNT EP ofrece en CDMA, GSM y 3.5G</t>
  </si>
  <si>
    <t>Tarifas minutos adicionales (*)</t>
  </si>
  <si>
    <t>Modalidad</t>
  </si>
  <si>
    <t>Minutos</t>
  </si>
  <si>
    <t>Tarifas (*)</t>
  </si>
  <si>
    <t xml:space="preserve">ON </t>
  </si>
  <si>
    <t>FIJO</t>
  </si>
  <si>
    <t>OTROS</t>
  </si>
  <si>
    <t>Incluidos</t>
  </si>
  <si>
    <t>NET</t>
  </si>
  <si>
    <t>CNT</t>
  </si>
  <si>
    <t>FIJOS MOVILES</t>
  </si>
  <si>
    <t>b. Beneficios para los clientes HSPA+</t>
  </si>
  <si>
    <t>BENEFICIOS DIFERENCIADORES HSPA PLUS</t>
  </si>
  <si>
    <t>Números</t>
  </si>
  <si>
    <t>Minutos Incluidos</t>
  </si>
  <si>
    <t>Megas</t>
  </si>
  <si>
    <t>Preferidos</t>
  </si>
  <si>
    <t># Preferidos</t>
  </si>
  <si>
    <t>Incluidas</t>
  </si>
  <si>
    <t>c. Tarifas en LDI</t>
  </si>
  <si>
    <t>PRECIO DEL MINUTO SIN IMPUESTOS</t>
  </si>
  <si>
    <t>PRECIO DEL SMS SIN IMPUESTOS</t>
  </si>
  <si>
    <t>Off Net 
Internacional</t>
  </si>
  <si>
    <t>0,1889+IMP</t>
  </si>
  <si>
    <t>0,2800+IMP</t>
  </si>
  <si>
    <t>0,4700+IMP</t>
  </si>
  <si>
    <t>0,9400+IMP</t>
  </si>
  <si>
    <t>4,4900+IMP</t>
  </si>
  <si>
    <t>0,1000+IMP</t>
  </si>
  <si>
    <t>2. Condiciones generales y restricciones:</t>
  </si>
  <si>
    <t>Los planes mantienen la misma estructura que los Multiplanes actuales que se comercializan en CDMA, GSM.</t>
  </si>
  <si>
    <t>Se mantienen las actuales tarifas de larga distancia internacional LDI.</t>
  </si>
  <si>
    <t>Estos planes presentan una característica distinta a los Multiplanes actuales ya que los clientes HSPA+ que los contraten podrán acceder al servicio de números preferidos el cual les permite registrar un máximo de números Móviles CNT dependiendo del CBM contratado como indica la columna denominada números preferidos,
Para registro de sus números preferidos el cliente podrá llamar sin costo al call center *611. Servicio al cliente.</t>
  </si>
  <si>
    <t>Por cambio de número preferido se cobrará al usuario USD $1+ IMP. Se podrá efectuar un cambio por mes.</t>
  </si>
  <si>
    <t>En estos planes el componente de números preferidos le permite al cliente contar con un número de minutos adicionales siempre que se haya registrados a los números preferidos  CNT EP móviles.</t>
  </si>
  <si>
    <t>Una vez terminados los minutos incluidos en cada plan, estos se cobrarán a una tarifa de ON Net del Plan Contratado.</t>
  </si>
  <si>
    <t>La cantidad de minutos incluidos en el plan varía dependiendo del CBM contratado como indica las columnas denominadas minutos incluidos en el cuadro estos minutos son totales, no por usuario.</t>
  </si>
  <si>
    <t>Adicionalmente estos planes tendrán un paquete de 10 MB en adelante dependiendo del CBM contratado incluidas cada mes, terminados estos MB incluidos  el cliente podrá contratar alguno de los paquetes actuales que se comercializan en CNT EP.</t>
  </si>
  <si>
    <t>Estos nuevos planes Multiplan mantienen las características de los actuales.</t>
  </si>
  <si>
    <t>Los minutos incluidos en cada plan sirven para realizar llamadas a cualquier operadora a nivel nacional.</t>
  </si>
  <si>
    <t>Los minutos incluidos no poseen roll over por cuanto los que no son utilizados se pierden al  final de cada mes.</t>
  </si>
  <si>
    <t>Los minutos adicionales se consumen antes que el saldo o CBM del plan, es decir, si las llamadas son  a un número fijo o móvil a nivel nacional se descontará primero los minutos disponibles en la bolsa promocional donde se acreditarán los minutos adicionales cada mes, si la llamada es internacional se descuenta del CBM contratado.</t>
  </si>
  <si>
    <t>No existe roll over del CBM contratado.</t>
  </si>
  <si>
    <t>El cliente podrá realizar recargas las cuales tendrá una vigencia ilimitada</t>
  </si>
  <si>
    <t>No aplica las promociones 2x1 en los días CNT</t>
  </si>
  <si>
    <t>Una vez terminados los minutos incluidos en los números preferidos el cliente podrá seguir hablando, bajo el costo señalado dentro de su plan contratado.</t>
  </si>
  <si>
    <t>No aplica roll over en los minutos incluidos que poseen los números preferidos en cada mes.</t>
  </si>
  <si>
    <t>Las tarifas incluyen cargos de interconexión.</t>
  </si>
  <si>
    <t>4. Vigencia.</t>
  </si>
  <si>
    <t>Aplicación de estos será a partir del 06 de Noviembre 2012</t>
  </si>
  <si>
    <t>Se adjunta el detalle de tarifas LDI mediante la descripción de países.</t>
  </si>
  <si>
    <t>País</t>
  </si>
  <si>
    <t>LUGAR</t>
  </si>
  <si>
    <t>AMERICA 1</t>
  </si>
  <si>
    <t>Bhután</t>
  </si>
  <si>
    <t>RESTO</t>
  </si>
  <si>
    <t>Somalía</t>
  </si>
  <si>
    <t>ZONA 1</t>
  </si>
  <si>
    <t>Canada</t>
  </si>
  <si>
    <t>Nepal</t>
  </si>
  <si>
    <t>Myanmar</t>
  </si>
  <si>
    <t>AMERICA 2</t>
  </si>
  <si>
    <t>Mongolia</t>
  </si>
  <si>
    <t>Palau</t>
  </si>
  <si>
    <t>Antillas ho</t>
  </si>
  <si>
    <t>Santo Tomé y Principe</t>
  </si>
  <si>
    <t>Perú</t>
  </si>
  <si>
    <t>Suriname</t>
  </si>
  <si>
    <t>Cook Islas</t>
  </si>
  <si>
    <t>Brunel Daru</t>
  </si>
  <si>
    <t>Wallis y Futuna</t>
  </si>
  <si>
    <t>Fiji</t>
  </si>
  <si>
    <t>Vanuatu</t>
  </si>
  <si>
    <t>Bolivia</t>
  </si>
  <si>
    <t>Tonga</t>
  </si>
  <si>
    <t>Nauru</t>
  </si>
  <si>
    <t>Panamá</t>
  </si>
  <si>
    <t>Haití</t>
  </si>
  <si>
    <t>Liechtenste</t>
  </si>
  <si>
    <t>A Pedro-Mig</t>
  </si>
  <si>
    <t>Salomón</t>
  </si>
  <si>
    <t>Guadalupe</t>
  </si>
  <si>
    <t>Papua Nueva Guinea</t>
  </si>
  <si>
    <t>Martinica</t>
  </si>
  <si>
    <t>Marshall</t>
  </si>
  <si>
    <t>Bangladesh</t>
  </si>
  <si>
    <t>Tokelau</t>
  </si>
  <si>
    <t>Lao</t>
  </si>
  <si>
    <t>Afganistán</t>
  </si>
  <si>
    <t>Taiwan</t>
  </si>
  <si>
    <t>Corea Norte</t>
  </si>
  <si>
    <t>Líbano</t>
  </si>
  <si>
    <t>Kiribati</t>
  </si>
  <si>
    <t>Micronesia</t>
  </si>
  <si>
    <t>Republica de Samoa</t>
  </si>
  <si>
    <t>Samoa NorAm</t>
  </si>
  <si>
    <t>Tuvalu</t>
  </si>
  <si>
    <t>Hong Kong</t>
  </si>
  <si>
    <t>Nueva Caledonia</t>
  </si>
  <si>
    <t>Camboya</t>
  </si>
  <si>
    <t>Inmarsat In</t>
  </si>
  <si>
    <t>AMERICA 3</t>
  </si>
  <si>
    <t>Macao</t>
  </si>
  <si>
    <t>Inmarsat AO</t>
  </si>
  <si>
    <t>ZONA 2</t>
  </si>
  <si>
    <t xml:space="preserve">Guyana </t>
  </si>
  <si>
    <t>Reunion</t>
  </si>
  <si>
    <t>Inmarsat SN</t>
  </si>
  <si>
    <t>Honduras</t>
  </si>
  <si>
    <t>Corea Sur</t>
  </si>
  <si>
    <t>Inmarsat AE</t>
  </si>
  <si>
    <t>El Salvador</t>
  </si>
  <si>
    <t xml:space="preserve">Japón </t>
  </si>
  <si>
    <t>Inmarsat Pa</t>
  </si>
  <si>
    <t>Costa Rica</t>
  </si>
  <si>
    <t>Viet Nam</t>
  </si>
  <si>
    <t>Niue</t>
  </si>
  <si>
    <t>Turquía</t>
  </si>
  <si>
    <t>Timor oriental</t>
  </si>
  <si>
    <t>Guinea Biss</t>
  </si>
  <si>
    <t>Paraguay</t>
  </si>
  <si>
    <t>Filipinas</t>
  </si>
  <si>
    <t>EXETER AUSTRALIA</t>
  </si>
  <si>
    <t>EUROPA 1</t>
  </si>
  <si>
    <t>Indonesia</t>
  </si>
  <si>
    <t>GMSS</t>
  </si>
  <si>
    <t>N Zelandia</t>
  </si>
  <si>
    <t>Red Intern</t>
  </si>
  <si>
    <t>Suecia</t>
  </si>
  <si>
    <t>Tailandia</t>
  </si>
  <si>
    <t>Antartida</t>
  </si>
  <si>
    <t>Singapur</t>
  </si>
  <si>
    <t>Isla Norfolk</t>
  </si>
  <si>
    <t>India</t>
  </si>
  <si>
    <t>Bahía Guantanamo</t>
  </si>
  <si>
    <t>Túnez</t>
  </si>
  <si>
    <t>Globalstar</t>
  </si>
  <si>
    <t>Argelia</t>
  </si>
  <si>
    <t>Iridium</t>
  </si>
  <si>
    <t>Libia</t>
  </si>
  <si>
    <t>Sebegal</t>
  </si>
  <si>
    <t>Gambia</t>
  </si>
  <si>
    <t>Sri Lanka</t>
  </si>
  <si>
    <t>Pakistán</t>
  </si>
  <si>
    <t>Rep. Checa</t>
  </si>
  <si>
    <t>EUROPA 2</t>
  </si>
  <si>
    <t>Irán</t>
  </si>
  <si>
    <t>Noruega</t>
  </si>
  <si>
    <t>Marruecos</t>
  </si>
  <si>
    <t>Belarus</t>
  </si>
  <si>
    <t>Inter Entra</t>
  </si>
  <si>
    <t>Polonia</t>
  </si>
  <si>
    <t>Australia</t>
  </si>
  <si>
    <t>Macedonia</t>
  </si>
  <si>
    <t>Dominica</t>
  </si>
  <si>
    <t>Yugoslavia</t>
  </si>
  <si>
    <t>Caimanes Is</t>
  </si>
  <si>
    <t>Armenia</t>
  </si>
  <si>
    <t>Granada</t>
  </si>
  <si>
    <t>Bosnia-Herz</t>
  </si>
  <si>
    <t>Jamaica</t>
  </si>
  <si>
    <t>Eslovenia</t>
  </si>
  <si>
    <t>Guam</t>
  </si>
  <si>
    <t>Croacia</t>
  </si>
  <si>
    <t>Antigua y B</t>
  </si>
  <si>
    <t>Bulgaria</t>
  </si>
  <si>
    <t>Anguilla</t>
  </si>
  <si>
    <t>Finlandia</t>
  </si>
  <si>
    <t>Bahamas</t>
  </si>
  <si>
    <t>Georgia</t>
  </si>
  <si>
    <t>Bermudas</t>
  </si>
  <si>
    <t>Grecia</t>
  </si>
  <si>
    <t>Barbados</t>
  </si>
  <si>
    <t>Letonia</t>
  </si>
  <si>
    <t>Montserrat</t>
  </si>
  <si>
    <t>Lituania</t>
  </si>
  <si>
    <t>Is. Vir Br</t>
  </si>
  <si>
    <t>Azerbaiyana</t>
  </si>
  <si>
    <t>Turq-Caicos</t>
  </si>
  <si>
    <t>Luxemburgo</t>
  </si>
  <si>
    <t>Rusia</t>
  </si>
  <si>
    <t>Islandia</t>
  </si>
  <si>
    <t>Malasia</t>
  </si>
  <si>
    <t>Irlanda</t>
  </si>
  <si>
    <t>Sudafricana</t>
  </si>
  <si>
    <t>Portugal</t>
  </si>
  <si>
    <t>Vicen-Grana</t>
  </si>
  <si>
    <t>Chipre</t>
  </si>
  <si>
    <t>Kitts-Nevis</t>
  </si>
  <si>
    <t>Maita</t>
  </si>
  <si>
    <t>Santa Lucía</t>
  </si>
  <si>
    <t>Trin y Toba</t>
  </si>
  <si>
    <t>Rumania</t>
  </si>
  <si>
    <t>Egipto</t>
  </si>
  <si>
    <t>Austria</t>
  </si>
  <si>
    <t>Mauritania</t>
  </si>
  <si>
    <t>Dinamarca</t>
  </si>
  <si>
    <t>Rep D Congo</t>
  </si>
  <si>
    <t>Bélgica</t>
  </si>
  <si>
    <t>Congo</t>
  </si>
  <si>
    <t>Países Bajo</t>
  </si>
  <si>
    <t>Seychelies</t>
  </si>
  <si>
    <t>Estonia</t>
  </si>
  <si>
    <t>Angola</t>
  </si>
  <si>
    <t>Hungria</t>
  </si>
  <si>
    <t>Gabonesa</t>
  </si>
  <si>
    <t>Dominicana</t>
  </si>
  <si>
    <t>Camerún</t>
  </si>
  <si>
    <t>Puerto Rico</t>
  </si>
  <si>
    <t>Centroafric</t>
  </si>
  <si>
    <t>Is. Vir.  Am</t>
  </si>
  <si>
    <t>Guinea Ecua</t>
  </si>
  <si>
    <t>Guayana fra</t>
  </si>
  <si>
    <t>Cabo Verde</t>
  </si>
  <si>
    <t>Botswana</t>
  </si>
  <si>
    <t>Mozambique</t>
  </si>
  <si>
    <t>Swazilandia</t>
  </si>
  <si>
    <t>Burundi</t>
  </si>
  <si>
    <t>Aruba</t>
  </si>
  <si>
    <t>Madagascar</t>
  </si>
  <si>
    <t>Mlawi</t>
  </si>
  <si>
    <t>Zambia</t>
  </si>
  <si>
    <t>Namibia</t>
  </si>
  <si>
    <t>Uganda</t>
  </si>
  <si>
    <t>Zimbabwe</t>
  </si>
  <si>
    <t>Rwandesa</t>
  </si>
  <si>
    <t>Is Malvinas</t>
  </si>
  <si>
    <t xml:space="preserve">Sudán </t>
  </si>
  <si>
    <t>Belice</t>
  </si>
  <si>
    <t>Tanzanía</t>
  </si>
  <si>
    <t>Lesotho</t>
  </si>
  <si>
    <t>Kenya</t>
  </si>
  <si>
    <t>San Marino</t>
  </si>
  <si>
    <t>Liberia</t>
  </si>
  <si>
    <t>Vaticano</t>
  </si>
  <si>
    <t>Níger</t>
  </si>
  <si>
    <t>Mónaco</t>
  </si>
  <si>
    <t xml:space="preserve">Burkina Fas </t>
  </si>
  <si>
    <t>Moldova</t>
  </si>
  <si>
    <t>Togolesa</t>
  </si>
  <si>
    <t>Andorra</t>
  </si>
  <si>
    <t>Sierra Leon</t>
  </si>
  <si>
    <t>Ucrania</t>
  </si>
  <si>
    <t>Feroe</t>
  </si>
  <si>
    <t>Ghana</t>
  </si>
  <si>
    <t>Rep. Eslova</t>
  </si>
  <si>
    <t>Chad</t>
  </si>
  <si>
    <t>Gibraltar</t>
  </si>
  <si>
    <t>Malí</t>
  </si>
  <si>
    <t>Albania</t>
  </si>
  <si>
    <t>Mauricio</t>
  </si>
  <si>
    <t>EuropTeleNu</t>
  </si>
  <si>
    <t>Costa Marfil</t>
  </si>
  <si>
    <t>YemenRPDem</t>
  </si>
  <si>
    <t>Benin</t>
  </si>
  <si>
    <t>Oman Sultan</t>
  </si>
  <si>
    <t>Nigeria</t>
  </si>
  <si>
    <t>Palestina</t>
  </si>
  <si>
    <t>MONTENEGRO</t>
  </si>
  <si>
    <t>Israel</t>
  </si>
  <si>
    <t>Polinesia F.</t>
  </si>
  <si>
    <t>Em Arabes U</t>
  </si>
  <si>
    <t>Is Marianas</t>
  </si>
  <si>
    <t>Iraq</t>
  </si>
  <si>
    <t>Maldivas</t>
  </si>
  <si>
    <t>Jordania</t>
  </si>
  <si>
    <t>Comoras</t>
  </si>
  <si>
    <t>Kuwait</t>
  </si>
  <si>
    <t>Santa Elena</t>
  </si>
  <si>
    <t>Yemen</t>
  </si>
  <si>
    <t>Eritrea</t>
  </si>
  <si>
    <t>Arabia Saud</t>
  </si>
  <si>
    <t>Djibouti</t>
  </si>
  <si>
    <t>Taykistán</t>
  </si>
  <si>
    <t>Diego Garcia</t>
  </si>
  <si>
    <t>TPCS Intern</t>
  </si>
  <si>
    <t>RA Siria</t>
  </si>
  <si>
    <t>Turkmenistá</t>
  </si>
  <si>
    <t>Ascensión</t>
  </si>
  <si>
    <t>Uzbekistán</t>
  </si>
  <si>
    <t>SERBIA</t>
  </si>
  <si>
    <t>Rep. Kirguis</t>
  </si>
  <si>
    <t>Qatar</t>
  </si>
  <si>
    <t>Groenlandia</t>
  </si>
  <si>
    <t>Bahreir</t>
  </si>
  <si>
    <t>Etiopía</t>
  </si>
  <si>
    <t>PLAN PREPAGO 10</t>
  </si>
  <si>
    <t>PRECIOS POR MINUTO
Números Registrados (2)</t>
  </si>
  <si>
    <t>PRECIOS POR MINUTO
Números No Registrados (3)</t>
  </si>
  <si>
    <t>Precio Movistar*</t>
  </si>
  <si>
    <t>Precio Otras Fijas*</t>
  </si>
  <si>
    <t>Precio Otras Moviles*</t>
  </si>
  <si>
    <t>Tarifa Prepago 10 (1)</t>
  </si>
  <si>
    <t>1. No existe diferencia de tarifa entre llamadas onnet y offnet nacionales.</t>
  </si>
  <si>
    <t>2. El cliente podrá registrar números favoritos de todas las operadoras fijas y móviles del país y hablar con ellos a una  tarifa reducida</t>
  </si>
  <si>
    <t>3. El registro de los números favoritos es gratuito e ilimitado.</t>
  </si>
  <si>
    <t>(1) Aplica para clientes que activen una línea nueva en prepago o tengan activa la tarifa Movistar, Multicolor o 3x1 a Todos</t>
  </si>
  <si>
    <t>(2) El precio por minuto a números registrados es de $0,10+IVA a cualquier operadora nacional.</t>
  </si>
  <si>
    <t>(3) El precio por minuto a números NO registrados es de $ 0,15+IVA a cualquier operadora nacional.</t>
  </si>
  <si>
    <t>* Para acceder al beneficio de Plan prepago 10, el cliente deberá activarlo por medio del *444 y registrar sus números favoritos</t>
  </si>
  <si>
    <t>*El registro de los números favoritos es GRATUITO e ilimitado</t>
  </si>
  <si>
    <t>*Precios incluyen interconexión y no incluyen impuestos de ley (IVA)</t>
  </si>
  <si>
    <t>*Fecha de entrada en vigencia el 12 de noviembre de 2012</t>
  </si>
  <si>
    <t>Prepago:</t>
  </si>
  <si>
    <t>Permanencia mínima</t>
  </si>
  <si>
    <t>6 meses</t>
  </si>
  <si>
    <t>Tarifa Básica Final</t>
  </si>
  <si>
    <t>Promoción Redes Sociales sin Limites</t>
  </si>
  <si>
    <t>Plazo (Meses)</t>
  </si>
  <si>
    <t xml:space="preserve"> Tarifa Prepago 
"Tarifa Reducción costo MB por evento"</t>
  </si>
  <si>
    <t>Precio por MB - US$0,50 + IVA. Precio final US$ 0,56</t>
  </si>
  <si>
    <t>Aplica para los Megabytes adicionales a paquetes o por evento que se consuman todos los clientes del segmento Prepago. La tarifa anterior por MB era de US$ 2,048 + IVA (precio de MB en KB US$ 0,0024 + IVA.)</t>
  </si>
  <si>
    <t>En caso de que el cliente que navega por evento no consume un MB se le cobra lo consumido en KB.</t>
  </si>
  <si>
    <r>
      <t xml:space="preserve">Para efectos de aclaración sobre </t>
    </r>
    <r>
      <rPr>
        <i/>
        <sz val="10"/>
        <rFont val="Arial"/>
        <family val="2"/>
      </rPr>
      <t xml:space="preserve">"navegación por evento", </t>
    </r>
    <r>
      <rPr>
        <sz val="10"/>
        <rFont val="Arial"/>
        <family val="2"/>
      </rPr>
      <t>a continuación detallamos lo indicado:</t>
    </r>
  </si>
  <si>
    <t>Se considera navegación por evento cuando el cliente/Abonado no tiene contratado un paquete de datos, por lo que su consumo de navegación se va descontando directamente de su saldo.</t>
  </si>
  <si>
    <r>
      <rPr>
        <b/>
        <sz val="10"/>
        <rFont val="Arial"/>
        <family val="2"/>
      </rPr>
      <t>Vigencia:</t>
    </r>
    <r>
      <rPr>
        <sz val="10"/>
        <rFont val="Arial"/>
        <family val="2"/>
      </rPr>
      <t xml:space="preserve"> A partir del 8 de noviembre de 2012.</t>
    </r>
  </si>
  <si>
    <t>Plan 59 internet Ilimitado</t>
  </si>
  <si>
    <t>PLAN 59 INTERNET ILIMITADO</t>
  </si>
  <si>
    <t>$59,00 + IVA</t>
  </si>
  <si>
    <t>*Este plan aplica también para módems BAM, Netboooks y Tablets.</t>
  </si>
  <si>
    <t>Se comercializará a partir del 14 de noviembre de 2012.</t>
  </si>
  <si>
    <t>Plan BAM Tablet $29,99-2000Mb</t>
  </si>
  <si>
    <t>Promoción Doble MB</t>
  </si>
  <si>
    <t>USD$ 29,99</t>
  </si>
  <si>
    <t>USD$ 33,58</t>
  </si>
  <si>
    <t>Consideraciones del plan:</t>
  </si>
  <si>
    <t>Aplica promoción doble de Megas.</t>
  </si>
  <si>
    <t>Promoción doble de megas aplica para los siguientes meses: 2do, 4to, 6to, 8vo, 10mo, 12vo, contados desde el segundo mes desde la activación del plan.</t>
  </si>
  <si>
    <t>Aplica la promoción de Redes Sociales sin limites previamente registradas, para los sitios, (Facebook, Twitter, Google+, Flickr, Windows LiveProfile, Badoo, MySpace y Hi5, durante la vigencia del plan (24 meses)</t>
  </si>
  <si>
    <t>Precio Mb adicional: US$0,10+IVA. P. final: US $0,112</t>
  </si>
  <si>
    <t>Permanecia mínima: 24 meses.</t>
  </si>
  <si>
    <t>Cliente podrá elegir contratar otros productos o servicios de la oferta comercial según su conveniencia y necesidad.</t>
  </si>
  <si>
    <t>Se comercializará a partir del 23 de noviembre de 2012.</t>
  </si>
  <si>
    <t>Plan Promocional $29,99 con Tablet incluida</t>
  </si>
  <si>
    <t>Plazo minimo del plan</t>
  </si>
  <si>
    <t>USD$ 33,59</t>
  </si>
  <si>
    <t>La tarifa básica de US$29,99 incluye 2000 Mb para datos, promoción doble de megas por 6 meses  y promoción de redes sociales ilimitadas</t>
  </si>
  <si>
    <t>Aplica promoción de equipo incluido para activaciones en los locales de Distribuidores Autorizados.</t>
  </si>
  <si>
    <t>Plazo mínimo del plan: 24 meses. No obstante aquello, el cliente podrá terminar en cualquier momento el plan contratado, cancelando el valor total del equipo.</t>
  </si>
  <si>
    <t xml:space="preserve">La tarifa básica mensual no incluye la cuota del equipo </t>
  </si>
  <si>
    <t>Cliente también podrá elegir contratar otros productos o servicios de la oferta comercial según su conveniencia y necesidad.</t>
  </si>
  <si>
    <t>Se comercializará a partir del 25 de noviembre de 2012 hasta el 6 de enero de 2013.</t>
  </si>
  <si>
    <t>Plan Ideal 12 II</t>
  </si>
  <si>
    <t>Precio de Minuto llamadas a Claro Móvil</t>
  </si>
  <si>
    <t>Precio Minuto llamada Claro a otras ope móviles</t>
  </si>
  <si>
    <t>Precio final minutos llamadas Claro a otras ope móviles</t>
  </si>
  <si>
    <t>Precio Minuto llamada Claro a otras operadoras fijas</t>
  </si>
  <si>
    <t>Precio final minuto llamada Claro a otras ope fijas</t>
  </si>
  <si>
    <t>Minuto Claro móvi a otras ope móviles</t>
  </si>
  <si>
    <t>Minutos Claro móvil a otras ope móviles</t>
  </si>
  <si>
    <t>PLAN IDEAL 12 II</t>
  </si>
  <si>
    <t>$12</t>
  </si>
  <si>
    <t>$12,00</t>
  </si>
  <si>
    <t>$0,120</t>
  </si>
  <si>
    <t>$0,220</t>
  </si>
  <si>
    <t>$0,150</t>
  </si>
  <si>
    <t>A partir del lunes 12 de noviembre de 2012</t>
  </si>
  <si>
    <t>PLAN IDEAL 35 Internet Móvil CO</t>
  </si>
  <si>
    <t>Cuota Mensual INTERNET</t>
  </si>
  <si>
    <t>Cuota Mensual de SMS</t>
  </si>
  <si>
    <t>Servicios que incluyen</t>
  </si>
  <si>
    <t>PLAN IDEAL 35 IMóvil 250 MB</t>
  </si>
  <si>
    <t>Voz+Datos +SMS</t>
  </si>
  <si>
    <t>Internet Móvil 500 MB + 30 SMS</t>
  </si>
  <si>
    <t>A partir del lunes 17 de diciembre de 2012</t>
  </si>
  <si>
    <t>PLAN IDEAL 25 IMóvil 250 MB</t>
  </si>
  <si>
    <t>Internet Móvil 250 MG + 20 SMS</t>
  </si>
  <si>
    <t>Hasta 103</t>
  </si>
  <si>
    <t>Plan Prepago AmigoKit</t>
  </si>
  <si>
    <t>Tarifa Prepago Amigo KIT</t>
  </si>
  <si>
    <t>USD 0,18 por minuto</t>
  </si>
  <si>
    <t>Tarifa para hablar con Mejor amigo los tres primeros minutos</t>
  </si>
  <si>
    <t>USD 0,00 por minuto</t>
  </si>
  <si>
    <t>Tarifa para hablar con Mejor amigo a partir del 4to. Minuto</t>
  </si>
  <si>
    <t>USD 0,07 por munito</t>
  </si>
  <si>
    <r>
      <t xml:space="preserve">Tarifa: </t>
    </r>
    <r>
      <rPr>
        <sz val="11"/>
        <rFont val="Calibri"/>
        <family val="2"/>
        <scheme val="minor"/>
      </rPr>
      <t>US $ 0,18 más IVA (Precio final $ 0,20) por minuto.</t>
    </r>
  </si>
  <si>
    <r>
      <rPr>
        <b/>
        <sz val="11"/>
        <rFont val="Calibri"/>
        <family val="2"/>
        <scheme val="minor"/>
      </rPr>
      <t xml:space="preserve">Aplica: </t>
    </r>
    <r>
      <rPr>
        <sz val="11"/>
        <rFont val="Calibri"/>
        <family val="2"/>
        <scheme val="minor"/>
      </rPr>
      <t>Para llamadas a todas las operadoras móviles y fijas a nivel nacional.</t>
    </r>
  </si>
  <si>
    <t>El Plan Prepago AmigoKit contempla una condición de permanencia mínima durante 6 meses.</t>
  </si>
  <si>
    <t>Durante la vigencia del plan el abonado deberá ingresar antes que finalice cada mes, una recarga mínima de US $6. La recarga mínima es acumulable y no tiene vigencia.</t>
  </si>
  <si>
    <t>En caso que el cliente decida terminar anticipadamente el Plan, sea mediante manifestación expresa de voluntad o por no efectuar la recarga mínima mensual pactada, el Cliente será excluido del plan y aplicarán las condiciones de prepago determinadas para clientes con tarifa multidestino.</t>
  </si>
  <si>
    <t>Durante la vigencia del plan el abonado recibirá gratutitamente 30 megas para navegar, $30 para hablar a móviles CLARO y 30 mensajes escritos a todas las operadoras, divididos en 6 cuotas mensuales de 5 megas para navegar, $5 para hablar y 5 mensajes escritos. La primera acreditación se realizara con la activación de la línea.</t>
  </si>
  <si>
    <t>La vigencia de los servicios promocionales es de 5 días a partir de su acreditación.</t>
  </si>
  <si>
    <t>Durante la vigencia del plan el abonado podrá hablar sin costo con su Mejor Amigo Claro los 3 primeros minutos de cada llamada; a partir del 4to minuto se le cobrará la tarifa de USD$0,07 cada minuto.</t>
  </si>
  <si>
    <t>Em mecanismo por medio del cual se registra al Mejor Amigo es a través de la activacipon en el número *123#</t>
  </si>
  <si>
    <t>El beneficio de hablar sin costo con su Mejor Amigo Claro, será por 3 meses desde la activación de la línea.</t>
  </si>
  <si>
    <t>La tarifa es excluyente de las otras tarifas del segmento prepago. No podrá contratar las promociones, mejor amigo Claro; 5 Números Favoritos Claro; 10  Númeross Favoritos y Minutos Pares mientras se encuentre vigente el beneficio promocional de "hablar sin costo con su mejor amigo". Podrá contratar las promociones de tiempo aire adicional.</t>
  </si>
  <si>
    <t>La activación del plan con los atributos promociones de "hablar sin costo con su mejor amigo" y "recibir gratutitamente 30 megas para navegar, $30 para hablar a móviles CLARO y 30 mensajes escritos a todas las operadoras por 6 meses" podrá realizarse hasta el 30 de noviembre de 2012, pasada esa fecha el cliente podrá adquirir el Plan Prepago AmigoKit  regular comercializado con anterioridad a la vigencia del presente.</t>
  </si>
  <si>
    <r>
      <t xml:space="preserve">Vigencia: </t>
    </r>
    <r>
      <rPr>
        <sz val="10"/>
        <rFont val="Arial"/>
        <family val="2"/>
      </rPr>
      <t xml:space="preserve">A partir del 12 de noviembre de 2012 </t>
    </r>
  </si>
  <si>
    <t>PAQUETES ROAMING DATOS POR ZONAS</t>
  </si>
  <si>
    <t>Estados Unidos</t>
  </si>
  <si>
    <t>Mundo Movistar</t>
  </si>
  <si>
    <t>Resto del mundo</t>
  </si>
  <si>
    <t>Precio*</t>
  </si>
  <si>
    <t>Paquetes Controlados</t>
  </si>
  <si>
    <t>Paquetes Abiertos y Controlados</t>
  </si>
  <si>
    <t>Precio MB Adicional*</t>
  </si>
  <si>
    <t>*Precios NO incluyen impuestos.</t>
  </si>
  <si>
    <t>Zonas: USA, Mundo Movistar (América Latina + Europa) y Resto del mundo.</t>
  </si>
  <si>
    <t>Paquetes controlados de $5, $15, $30, 50, $100 y $200.</t>
  </si>
  <si>
    <t>Paquetes abiertos de $100 y $200.</t>
  </si>
  <si>
    <t>El Precio de MB adicional en los paquetes abiertos es diferenciado de acuerdo a la zona donde genere el consumo.</t>
  </si>
  <si>
    <t>El paquete funciona en cualquier zona y se le descontarán los MB de acuerdo a la zona donde realice tráfico.</t>
  </si>
  <si>
    <t>Vigencia: 21 de diciembre de 2012</t>
  </si>
  <si>
    <t>Vigencia: a partir del 24 de octubre de 2011; Cambio de tarifas de SMS con DJYR-129-2013 (29-ene-2013)</t>
  </si>
  <si>
    <t>Moviltalk  LDI mes $ 34.99 (2)</t>
  </si>
  <si>
    <t xml:space="preserve">Servicios Adicional Moviltalk  </t>
  </si>
  <si>
    <t>Moviltalk  LDI mes $ 33 (3)</t>
  </si>
  <si>
    <t>Moviltalk  LDI  mes $ 25 (4)</t>
  </si>
  <si>
    <t>Planes Individuales Banda Ancha Móvil Pospago Controlados HSPA+</t>
  </si>
  <si>
    <t>1. Nombre y descripción de los planes</t>
  </si>
  <si>
    <t>Se crean 5 nuevos Planes Banda Ancha Móvil Pospago Controlados Individuales con tecnologia HSPA+.</t>
  </si>
  <si>
    <t>Tipo*</t>
  </si>
  <si>
    <t>MEGAS INCLUIDAS</t>
  </si>
  <si>
    <t>Costo Mega Adicional</t>
  </si>
  <si>
    <t>BANDA ANCHA HSPA+ CTRL 15</t>
  </si>
  <si>
    <t>$15</t>
  </si>
  <si>
    <t>0,10 ctvs.</t>
  </si>
  <si>
    <t>BANDA ANCHA HSPA+ CTRL 19</t>
  </si>
  <si>
    <t>$19</t>
  </si>
  <si>
    <t>BANDA ANCHA HSPA+ CTRL 25</t>
  </si>
  <si>
    <t>$25</t>
  </si>
  <si>
    <t>BANDA ANCHA HSPA+ CTRL 29</t>
  </si>
  <si>
    <t>$29</t>
  </si>
  <si>
    <t>BANDA ANCHA HSPA+ CTRL 39</t>
  </si>
  <si>
    <t>$39</t>
  </si>
  <si>
    <t>1.1. Condiciones generales y restricciones:</t>
  </si>
  <si>
    <t>Planes pospago controlados</t>
  </si>
  <si>
    <t>Tecnología HSPA+</t>
  </si>
  <si>
    <t>No aplica rollover en los megas asignados en cada uno de los planes</t>
  </si>
  <si>
    <t>Financiamiento de equipos de 2 CBM`s
corresponde a los dos cargos mensuales que la CNT EP., financia al cliente para adquirir un equipo. Este financiamiento se le otorga por los meses por el cual se firma el contrato. No ostante si el cliente decide retirarse antes del tiempo por el cual se firmó dicho contrato, la CNT EP. calcula el valor en tiempo presente del equipo para que efectúe el pago restante.</t>
  </si>
  <si>
    <t>1.2. Vigencia</t>
  </si>
  <si>
    <t>Fecha de entrada en vigencia de los Planes descritos: 5 de Diciembre de 2012</t>
  </si>
  <si>
    <t>Los clientes movistar cuentan con el servicio de transformación parcial de voz a texto de manera gratuita de 65 caracteres.
1. El cliente recibirá un mensaje transformado con el siguiente texto en caso de recibir un mensaje de voz de más de 17 segundos: Mensaje transformado: &gt;65 caracteres &gt; ...................... SI tienes plan envía "txt" al 333 y convierte completos tus mensjes por 1 más IVA /mes-Spinvox.
El abonado debe suscribirse al Servicio "Mensjae de Voz a texto" enviando un SMS al SHORT CODE 333 con la palabra "txt".
Seguidamente el abonado recibe un SMS en el cual se indica que se activado el servicio de "Mensaje de Voz a Texto" que indica lo siguiente: "El servicio para convertir sus mensajes de voz a texto por $ 1 más Impuestos mensual ha sido activado. Revisa condiciones en www.movistar.com.ec"</t>
  </si>
  <si>
    <t>Plan Ideal Empresa 5VPN</t>
  </si>
  <si>
    <t>Fondo de Equipos Cuentas Nuevas</t>
  </si>
  <si>
    <t>Tarifa Mensual Plan Mínima</t>
  </si>
  <si>
    <t>Tarifa Mensual Plan Máxima</t>
  </si>
  <si>
    <t>Tarifa Final Plan Mínima</t>
  </si>
  <si>
    <t>Tarifa Final Plan Máxima</t>
  </si>
  <si>
    <t>Precio Mínimo dentro de cuenta</t>
  </si>
  <si>
    <t>Precio Mínimo dentro de cuenta Incluido Impuestos</t>
  </si>
  <si>
    <t>Precio Minuto llamada Claro a OTECEL</t>
  </si>
  <si>
    <t>Precio final minutos llamadas Claro a OTECEL</t>
  </si>
  <si>
    <t>Precio Minuto llamada Claro a TELECSA</t>
  </si>
  <si>
    <t>Precio final minutos llamadas Claro a TELECSA</t>
  </si>
  <si>
    <t xml:space="preserve">Minuto Claro móvil a OTECEL </t>
  </si>
  <si>
    <t>Minutos Claro móvil a TELECSA</t>
  </si>
  <si>
    <t>Minutos Claro móvil a Ope Fijas</t>
  </si>
  <si>
    <t>PLAN IDEAL Empresa 5VPN</t>
  </si>
  <si>
    <t>Desde 12244</t>
  </si>
  <si>
    <t>Hasta 20408</t>
  </si>
  <si>
    <t>Desde 4000</t>
  </si>
  <si>
    <t>Hasta 6666666</t>
  </si>
  <si>
    <t>Fondo de Equipos Cuentas Nuevas: Es un monto en dólares que se asigna al lciente empresarial para que éste pueda adquirir equipos, el monto del fondo dependerá de varios factores entre los cuales se encuentran las condiciones del plan contratado, el volúmen de consumo o la gama del equipo.</t>
  </si>
  <si>
    <t>A partir del 7 de enero de 2013</t>
  </si>
  <si>
    <t xml:space="preserve">Vigencia: Vigencia de activación del plan con promoción, desde el 28 de noviembre de 2012 </t>
  </si>
  <si>
    <t xml:space="preserve">Vigencia: Vigencia de activación del plan con promoción, desde el 17 de diciembre de 2012 </t>
  </si>
  <si>
    <t xml:space="preserve">      Servicio Móvil Avanzado</t>
  </si>
  <si>
    <t xml:space="preserve">        Tarifas </t>
  </si>
  <si>
    <t xml:space="preserve">        Planes Tarifarios</t>
  </si>
  <si>
    <t xml:space="preserve">        Tarifas CONECEL S.A.</t>
  </si>
  <si>
    <t xml:space="preserve">        Tarifas OTECEL S.A.</t>
  </si>
  <si>
    <t xml:space="preserve">        Tarifas CNT E.P. (EX - TELECSA)</t>
  </si>
  <si>
    <t xml:space="preserve">        Tarifas Móviles - Máximas y Mínimas</t>
  </si>
  <si>
    <t xml:space="preserve">        Tarifas Móviles - Prepago</t>
  </si>
  <si>
    <t xml:space="preserve">        Tarifas Móviles - Pospago</t>
  </si>
  <si>
    <t xml:space="preserve">        Evolución Tarifaria CONECEL S.A.</t>
  </si>
  <si>
    <t xml:space="preserve">        Valores Promedio ON-NET</t>
  </si>
  <si>
    <t xml:space="preserve">        Evolución Tarifaria OTECEL S.A.</t>
  </si>
  <si>
    <t xml:space="preserve">        Evolución Tarifaria CNT E.P. (EX - TELECSA)</t>
  </si>
  <si>
    <t xml:space="preserve">       </t>
  </si>
  <si>
    <t xml:space="preserve">        Evolución Tarifaria  Valores Promedio ON-NET</t>
  </si>
  <si>
    <t xml:space="preserve">        Valores Promedio OFF-NET</t>
  </si>
  <si>
    <t xml:space="preserve">        Evolución Tarifaria  Valores Promedio OFF-NET</t>
  </si>
  <si>
    <t>Nombre del Plan Tarifario:</t>
  </si>
  <si>
    <t>Otros servicios adicionales</t>
  </si>
  <si>
    <t>Unidad de medida</t>
  </si>
  <si>
    <t>Tarifa US$</t>
  </si>
  <si>
    <t>Destinos que  incluyen cargos de Interconexión:</t>
  </si>
  <si>
    <t>Tarifas incluyen impuestos aplicables de Ley:</t>
  </si>
  <si>
    <t>Código de Identificación del Plan/Tarifa *</t>
  </si>
  <si>
    <t>PLANES IDEAL 18-20-22 REDES SOCIALES ILIMITADAS</t>
  </si>
  <si>
    <t>BP-8285</t>
  </si>
  <si>
    <t>REDES SOCIALES Y WHATSAPP</t>
  </si>
  <si>
    <t>ILIMITADO</t>
  </si>
  <si>
    <t>BP-8286</t>
  </si>
  <si>
    <t>BP-8287</t>
  </si>
  <si>
    <t>FORMATO RT-PLT-01: PLANES MÓVILES</t>
  </si>
  <si>
    <t>Fecha de entrada en vigencia del Plan,Tarifa o Paquete:</t>
  </si>
  <si>
    <t>Condiciones generales del Plan,Tarifa o Paquete:</t>
  </si>
  <si>
    <t>Descripción del Plan/Tarifa o Paquete
(Servicios que incluye, etc.)</t>
  </si>
  <si>
    <t>Tarifa Mensual Total del Plan
(US$)*</t>
  </si>
  <si>
    <t>Tarifa Mensual Básica Voz
(US$)</t>
  </si>
  <si>
    <t>Tarifa por minuto
IN-POOL
(US$ por min.)</t>
  </si>
  <si>
    <t>Minutos IN-POOL incluidos
(min.)</t>
  </si>
  <si>
    <t>Minutos gratis a cualquier operadora
(min.)</t>
  </si>
  <si>
    <t>Minutos On Net incluidos 
(min.)</t>
  </si>
  <si>
    <t>Tarifa por minuto on net móvil  dentro del Plan
(US$ por min.)</t>
  </si>
  <si>
    <t>Tarifa por minuto on net móvil adicional al Plan
(US$ por min.)</t>
  </si>
  <si>
    <t>Minutos Off Net incluidos 
(min.)</t>
  </si>
  <si>
    <t>Tarifa por minuto off net móvil dentro del Plan
(US$ por min.)</t>
  </si>
  <si>
    <t>Tarifa por minuto off net fijo dentro del Plan
(US$ por min.)</t>
  </si>
  <si>
    <t>Tarifa por minuto off net móvil adicional al Plan
(US$ por min.)</t>
  </si>
  <si>
    <t>Tarifa por minuto off net fijo adicional al Plan
(US$ por min.)</t>
  </si>
  <si>
    <t>Tarifa Mensual Básica  SMS
(US$)</t>
  </si>
  <si>
    <t>Tarifa por SMS
IN-POOL
(US$ por SMS)</t>
  </si>
  <si>
    <t>SMS
IN-POOL incluidos
(#SMS)</t>
  </si>
  <si>
    <t>Mensajes on net Incluidos
(# SMS)</t>
  </si>
  <si>
    <t>Tarifa por SMS on net dentro del Plan
(US$ por SMS)</t>
  </si>
  <si>
    <t>Tarifa por SMS on net adicional al Plan
(US$ por SMS)</t>
  </si>
  <si>
    <t>Mensajes off net Incluidos
(# SMS)</t>
  </si>
  <si>
    <t>Mensajes a cualquier operadora
(# SMS)</t>
  </si>
  <si>
    <t>Mensajes gratis a cualquier operadora
(# SMS)</t>
  </si>
  <si>
    <t>Tarifa por SMS off net dentro del Plan
(US$ por SMS)</t>
  </si>
  <si>
    <t>Tarifa por SMS off net adicional al Plan
(US$ por SMS)</t>
  </si>
  <si>
    <t>Tarifa Mensual Básica de Datos
(US$)</t>
  </si>
  <si>
    <t>MB Incluidos en el Plan
(MB)</t>
  </si>
  <si>
    <t>Tarifa por MB dentro del Plan
(US$ por MB)</t>
  </si>
  <si>
    <t>Tarifa por MB adicional al Plan
(US$ por MB)</t>
  </si>
  <si>
    <t>Móvil</t>
  </si>
  <si>
    <t>PLAN IDEAL 18 REDES SOCIALES</t>
  </si>
  <si>
    <t>PLAN IDEAL 20 REDES SOCIALES</t>
  </si>
  <si>
    <t>PLAN IDEAL 22 REDES SOCIALES</t>
  </si>
  <si>
    <t xml:space="preserve">PLANES IDEAL 18 - 20 - 22 REDES SOCIALES ILIMITADAS  son planes multidestino que incluyen en su tarifa basica el servicio de Redes sociales y whatsapp ilimitado.
tarifa final de plan 18:  $20,16  
tarifa final de plan 20: $22,40  
tarida final de plan 22: $24,64  </t>
  </si>
  <si>
    <t xml:space="preserve">PLAN BAM TABLET </t>
  </si>
  <si>
    <t xml:space="preserve">Aplica para PLAN BAM TABLET : 1000MB, 2000MB, 10000MB. Planes BAM Tablet de datos con megas incluídos según la tarifa básica del plan.
Plazo mínimo del plan: 24 meses.
Aplican para clientes postpago de datos. 
Plan incluye 50 mensajes de texto gratis a Claro. Costo mensaje adicional a cualquier operadora 0,06 + impuestos. Costo del mensaje adicional sera cobrado en la factura. </t>
  </si>
  <si>
    <t>Plan Bam Tablet 1000MB $29,99 + iva</t>
  </si>
  <si>
    <t>Plan Bam Tablet 2000MB $44,99 + iva</t>
  </si>
  <si>
    <t>Plan Bam Tablet 10000MB $59,99 + iva</t>
  </si>
  <si>
    <t>No aplican cargos de interconexion</t>
  </si>
  <si>
    <t xml:space="preserve">PLANES IMOVIL 25 RSI </t>
  </si>
  <si>
    <t xml:space="preserve">Planes Multidestino con tarifa local tanto para numeros moviles Claro como offnet movil y fijas a $0,15 + iva.
Todos los planes incluyen 20 SMS a numeros moviles claro por $0,50
Planes incluyen dentro de su tarifa basica mensual el servicio de redes sociales ilimitadas y whatsapp ilimitado.
</t>
  </si>
  <si>
    <t>PLAN IDEAL 25 IMOVIL RSI 300 MB</t>
  </si>
  <si>
    <t>BP-8283</t>
  </si>
  <si>
    <t>hasta 30</t>
  </si>
  <si>
    <t>Redes sociales ilimitadas
PAQUETE CHAT APP ILIMITADO.</t>
  </si>
  <si>
    <t>Ilimitada</t>
  </si>
  <si>
    <t>PLAN IDEAL 25 IMOVIL RSI 300 MB EP</t>
  </si>
  <si>
    <t>BP-8284</t>
  </si>
  <si>
    <t>PLAN BAM TABLET FLEX</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</si>
  <si>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</si>
  <si>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</si>
  <si>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 xml:space="preserve">Megas </t>
  </si>
  <si>
    <t>Plan Bam Tablet FLEX 2200MB $44,99 + iva</t>
  </si>
  <si>
    <t>Plan Bam Tablet FLEX 10300MB $59,99 + iva</t>
  </si>
  <si>
    <t xml:space="preserve">Plan Bam Tablet FLEX 5300 $ 49,99 + iva </t>
  </si>
  <si>
    <t xml:space="preserve">Aplica para PLAN BAM TABLET FLEX : 1100MB, 2200MB,  5300MB, 10300MB. Planes BAM Tablet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Plan incluye 50 mensajes de texto gratis para todas las operadoras. Costo mensaje adicional a cualquier operadora 0,06 + impuestos. Costo del mensaje adicional sera cobrado en la factura. </t>
  </si>
  <si>
    <t>Plan Bam Tablet Flex 1100MB $29,99 + iva</t>
  </si>
  <si>
    <t>Plan Bam Tablet Flex 2200MB $44,99 + iva</t>
  </si>
  <si>
    <t>Plan Bam Tablet Flex 10300MB $59,99 + iva</t>
  </si>
  <si>
    <t xml:space="preserve">Plan Bam Tablet Flex 5300 MB $ 49,99 + iva </t>
  </si>
  <si>
    <t>FORMATO RT-PR-01: PROMOCIONES MÓVILES</t>
  </si>
  <si>
    <t>Fecha de finalización de la Promoción,Tarifa promocional o Paquete promocional:</t>
  </si>
  <si>
    <t>Condiciones generales de la Promoción,Tarifa promocional o Paquete promocional:</t>
  </si>
  <si>
    <t>Fecha de entrada en vigencia de la Promoción,Tarifa promocional o Paquete promocional:</t>
  </si>
  <si>
    <t>Descripción de la Promoción/Tarifa promocional 
(Servicios que incluye, etc.)</t>
  </si>
  <si>
    <t>Código de Identificación de la Promoción/Tarifa promocional *</t>
  </si>
  <si>
    <t>Minutos gratis   a cualquier operadora  (min.)</t>
  </si>
  <si>
    <t>Tarifa por minuto on net móvil  dentro de la promoción
(US$ por min.)</t>
  </si>
  <si>
    <t>Tarifa por minuto on net móvil adicional a la promoción
(US$ por min.)</t>
  </si>
  <si>
    <t>Tarifa por minuto off net móvil dentro de la promoción
(US$ por min.)</t>
  </si>
  <si>
    <t>Tarifa por minuto off net fijo dentro de la promoción
(US$ por min.)</t>
  </si>
  <si>
    <t>Tarifa por minuto off net móvil adicional a la promoción
(US$ por min.)</t>
  </si>
  <si>
    <t>Tarifa por minuto off net fijo adicional a la promoción
(US$ por min.)</t>
  </si>
  <si>
    <t>Tarifa por SMS on net dentro de la promoción
(US$ por SMS)</t>
  </si>
  <si>
    <t>Tarifa por SMS on net adicional a la promoción
(US$ por SMS)</t>
  </si>
  <si>
    <t>Tarifa por SMS off net dentro de la promoción
(US$ por SMS)</t>
  </si>
  <si>
    <t>Tarifa por SMS off net adicional a la promoción
(US$ por SMS)</t>
  </si>
  <si>
    <t>MB Incluidos en la promoción
(MB)</t>
  </si>
  <si>
    <t>Tarifa por MB dentro de la promoción Plan
(US$ por MB)</t>
  </si>
  <si>
    <t>Tarifa por MB adicional a la promoción
(US$ por MB)</t>
  </si>
  <si>
    <t>Nombre de la promoción:</t>
  </si>
  <si>
    <t>No aplican cargos de interconexión</t>
  </si>
  <si>
    <t>No aplican cargos de Interconexión</t>
  </si>
  <si>
    <t>No</t>
  </si>
  <si>
    <t>Tarifas no incluyen impuestos.</t>
  </si>
  <si>
    <t>PLAN IDEAL 30 IMOVIL 300 MB</t>
  </si>
  <si>
    <t>PLAN IDEAL 35 IMOVIL 400 MB</t>
  </si>
  <si>
    <t>PLAN IDEAL 40 IMOVIL 500 MB</t>
  </si>
  <si>
    <t>PLAN IDEAL 50 IMOVIL 600 MB</t>
  </si>
  <si>
    <t>600 MB</t>
  </si>
  <si>
    <t>PLAN IDEAL 25 IMOVIL BB 300 MB</t>
  </si>
  <si>
    <t>PLAN IDEAL 30 IMOVIL BB 400 MB</t>
  </si>
  <si>
    <t>PLAN IDEAL 35 IMOVIL BB 400 MB</t>
  </si>
  <si>
    <t>PLAN IDEAL 40 IMOVIL BB 500 MB</t>
  </si>
  <si>
    <t>PLAN IDEAL 50 IMOVIL BB 600 MB</t>
  </si>
  <si>
    <t>NA</t>
  </si>
  <si>
    <t>PLAN IDEAL 18 EP</t>
  </si>
  <si>
    <t>PLAN IDEAL JOVENES 18 EP</t>
  </si>
  <si>
    <t>PLAN IDEAL JOVENES 20 EP</t>
  </si>
  <si>
    <t>PLAN IDEAL 22  EP</t>
  </si>
  <si>
    <t>PLAN IDEAL JOVENES 22 EP</t>
  </si>
  <si>
    <t>PLAN IDEAL 30 IMOVIL 300 MB EP</t>
  </si>
  <si>
    <t>PLAN IDEAL 35 IMOVIL 400 MB EP</t>
  </si>
  <si>
    <t>PLAN IDEAL 40 IMOVIL 500 MB EP</t>
  </si>
  <si>
    <t>PLAN IDEAL 50 IMOVIL 600 MB EP</t>
  </si>
  <si>
    <t>PLAN IDEAL 25 IMOVIL BB 300 MB EP</t>
  </si>
  <si>
    <t>PLAN IDEAL 30 IMOVIL BB 400 MB EP</t>
  </si>
  <si>
    <t>PLAN IDEAL 35 IMOVIL BB 400 MB EP</t>
  </si>
  <si>
    <t>PLAN IDEAL 40 IMOVIL BB 500 MB EP</t>
  </si>
  <si>
    <t>PLAN IDEAL 50 IMOVIL BB 600 MB EP</t>
  </si>
  <si>
    <t>Tarifas Roaming</t>
  </si>
  <si>
    <t xml:space="preserve">• Llamadas por $1.50 el minuto y SMS por $0.30.
• Recibe llamadas y llama a Colombia y Ecuador  x $0.75  el minuto con Movistar Colombia.
• Valores de las llamadas calculadas por minutos, las llamadas se cobran por segundo consumido.
• Tarifas antes de iva 12%
• Por la naturaleza del servicio, el tráfico puede cobrarse hasta 90 días después de realizarse el viaje.
• Los consumos de Roaming Internacional sean de voz (llamadas), SMS (mensajes de texto) o datos se cobran por separado de la tarifa básica de tu plan contratado.
</t>
  </si>
  <si>
    <t>Tarifa Servicio Roaming *</t>
  </si>
  <si>
    <t>No incluyen impuestos</t>
  </si>
  <si>
    <t>Planes Plansazo</t>
  </si>
  <si>
    <t>- Vigencia del contrato a 24 meses.
- Precio por minuto a todas las operadoras nacionales $0.10+iva. La misma tarifa aplica para recargas.
- El bono de voz también se podrá utilizar para LDI según las tarifas vigentes. 
- El plan incluye minutos a tarifa $0 hacia dos Amigos Movistar registrados en el *444, con excepción del Plansazo 25 que permite registrar hasta tres Amigos Movistar.
- Aplica tarifa Amigos Movistar previo registro en el *444. 
- El registro en el *444 no tiene costo. Se puede cambiar un máximo de 2 números al mes. El costo por eliminar un número favorito es de $2+iva cada uno.
- El plan incluye 9,999 SMS mensuales todo destino nacional, costo adicional de SMS nacional $0.06+iva
- El precio del SMS internacional para los planes es de $0.10+iva.
- El precio del MB adicional es de $0.10+iva
- El plan aplica promociones de recargas Días Movistar.</t>
  </si>
  <si>
    <t>Plansazo 15</t>
  </si>
  <si>
    <t>SQ</t>
  </si>
  <si>
    <t>Plansazo 20</t>
  </si>
  <si>
    <t>SR</t>
  </si>
  <si>
    <t>Plansazo 25</t>
  </si>
  <si>
    <t>SS</t>
  </si>
  <si>
    <t>Plansazo Smart 30</t>
  </si>
  <si>
    <t>ST</t>
  </si>
  <si>
    <t>Plansazo Smart 35</t>
  </si>
  <si>
    <t>SU</t>
  </si>
  <si>
    <t>Plansazo Smart 40</t>
  </si>
  <si>
    <t>SV</t>
  </si>
  <si>
    <t>SMS offnet, minutos offnet</t>
  </si>
  <si>
    <t>No incluye impuestos</t>
  </si>
  <si>
    <t>Planes Business Plus</t>
  </si>
  <si>
    <t>• Vigencia del contrato a 24 meses.
• Disponible únicamente para clientes con RUC
• Precio por minuto a todas las operadoras $0.079+iva. El mismo precio por minuto aplica para saldo de recargas.
• Minutos RPM hacia abonados del mismo código de cliente.
• Planes incluyen 9,999 SMS mensuales todo destino, costo SMS adicional $0.06+iva.</t>
  </si>
  <si>
    <t>Plan Business Plus 25</t>
  </si>
  <si>
    <t>Y1</t>
  </si>
  <si>
    <t>Plan Business Plus 45</t>
  </si>
  <si>
    <t>Y5</t>
  </si>
  <si>
    <t>Plan Smart Business Plus 35</t>
  </si>
  <si>
    <t>Y7</t>
  </si>
  <si>
    <t>Plan Smart Business Plus 60</t>
  </si>
  <si>
    <t>YA</t>
  </si>
  <si>
    <t>SMS offnet, Minutos offnet</t>
  </si>
  <si>
    <t>Planes Pago Directo</t>
  </si>
  <si>
    <t>• Vigencia del contrato a 24 meses 
• Planes aplican para Alta nuevas, portaciones y transferencias de pre a pos. 
• Disponible para personas naturales con cédula de identidad y ruc personales
• Planes exclusivos con forma de pago Caja Sucursal.
• Aplica para ventas sin terminal o teléfonos sin subsidio. Aplica pago en efectivo en tiendas a PVP
• Planes se activarán con distribución de factura electrónica</t>
  </si>
  <si>
    <t>Plan PD Todo Destino 12</t>
  </si>
  <si>
    <t>YD</t>
  </si>
  <si>
    <t>Plan PD Todo Destino 15</t>
  </si>
  <si>
    <t>YE</t>
  </si>
  <si>
    <t>Plan PD Todo Destino 20</t>
  </si>
  <si>
    <t>YF</t>
  </si>
  <si>
    <t>Plan PD Smart Todo Destino 22</t>
  </si>
  <si>
    <t>YG</t>
  </si>
  <si>
    <t>IM CTRL PROMO BAM HPLUS $19</t>
  </si>
  <si>
    <t>1) Vigencia del contrato 24 meses.
2) Los SMS que se incluyen en el plan podrán ser utilizados para mensajear de Movistar a Movistar. Los SMSs adicionales tienen un valor de $0,06 + IVA para SMS locales y $0,10 + IVA para SMS Internacionales.
3) Velocidad máxima en H+ para todos los planes es de 10 Mbps/2Mbps (Downlink/Uplink). La velocidad de navegación depende del equipo, la zona y la cobertura de la red H+.</t>
  </si>
  <si>
    <t>SA</t>
  </si>
  <si>
    <t>Operadoras Nacionales</t>
  </si>
  <si>
    <t>Tarifas sin impuestos</t>
  </si>
  <si>
    <t>PLAN MULTIPLAN POOL HSPA+ PERSONAS</t>
  </si>
  <si>
    <t>• 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 Esto quiere decir que cada primero de cada mes, el cliente inicia con la tarifa de $0,10 + impuestos.
• El plan viene con $3,00 de carga promocional inicial, cuya vigencia es de 30 días.
• Costo de chip para este producto: $3,00 + IVA.
• Disponible en las tecnologías GSM, 3.5G y HSPA+ y para ventas con equipo aportado y equipos propios. Adicionalmente está disponible para clientes que deseen aplicar la portabilidad numérica en la CNT EP. Producto disponible con y sin número preactivado.                                                                                                                                                                                                                                                                                                                                                                                                                                                                                                                                                                                                        • Acceso a recargar física o electrónicamente. Vigencia ilimitada de recargas de saldos. Aplica rollover de recargas. No es compatible con duplicidad de recargas.                                                                                                                                                                                                                                                                                                                                                                                                                                                                                                                                                                                                                      • El CNT CHIP PREPAGO tiene acceso a contratar servicios adicionales (Datos, MMS, SMS).</t>
  </si>
  <si>
    <t>El plan CNT CHIP prepago posee una Tarifa Única de $0,10 ctvs. + impuestos por minuto para hablar a cualquier teléfono fijo o móvil en Ecuador, Estados Unidos, Canadá, Colombia y Perú. Este costo será aplicado para los primeros 200 minutos mensuales. A partir del minuto 201 el costo de las llamadas será de $0,16 + impuestos, por minuto.</t>
  </si>
  <si>
    <t>300292 - CNT CHIP 2G / 300293 - CNT CHIP 3G / 300294 - CNT CHIP HSPA PLUS / 300313 - PREACTIVADO PREPAGO CNT CHIP GSM / 300314 - PREACTIVADO PREPAGO CNT CHIP 3.5G / 300315 - PREACTIVADO PREPAGO CNT CHIP HSPA PLUS</t>
  </si>
  <si>
    <t>$ 0,990 (GSM / 3.5G) - $ 0,200 (HSPA PLUS)</t>
  </si>
  <si>
    <t>Si se incluye</t>
  </si>
  <si>
    <t>Las tarifas detalladas en el cuadro anterior no incluye impuestos de ley</t>
  </si>
  <si>
    <t xml:space="preserve">PAQUETES DE MEGAS INTERNET HSPA+ </t>
  </si>
  <si>
    <t xml:space="preserve">• Paquete pospago controlado 
• No aplica ninguna promoción (no duplicidad ni descuento de empaquetados o producto)
• Paquetes que pueden desactivarse en cualquier momento si el cliente así lo desea 
• Para desactivar el paquete el cliente deberá llamar con 15 días de anticipación o acercarse a CNT para solicitar la desactivación del paquete previo al cambio de ciclo del mismo.  
• El valor no es prorrateado ni sus megas 
• El paquete puede ser activado cualquier día del mes 
• El paquete puede entregarse con la activación de fecha futura para que el cliente pueda tener su paquete al iniciar el ciclo de su plan controlado o redes sociales ya que se cobra la totalidad del valor del paquete.   </t>
  </si>
  <si>
    <t>INT3G PAQUETE MEGAS INTERNET BAM  HSPA+ 500</t>
  </si>
  <si>
    <t>INT3G PAQUETE MEGAS INTERNET BAM  HSPA+ 1000</t>
  </si>
  <si>
    <t>INT3G PAQUETE MEGAS INTERNET BAM  HSPA+ 2000</t>
  </si>
  <si>
    <t>no aplica</t>
  </si>
  <si>
    <t>no incluyen</t>
  </si>
  <si>
    <t>Los Planes Multiplan Pool cuentan una característica especial que consiste en que la línea principal  puede  distribuir su bolsa de saldo del cargo básico mensual (CBM) a las líneas secundarias. Para el registro de las líneas secundarias, el cliente puede realizarlo de manera personalizada o a través del *200# 
• Este plan permite la inclusión de líneas secundarias que forman parte de la línea principal 
• El  Multiplan Pool podrá adicionar de 2  hasta 5 líneas secundarias según el plan contratado.
 EL Usuario podrá compartir la bolsa del cargo básico mensual de la línea principal y realizar acreditaciones a  las líneas secundarias. Por ejemplo el cliente que contrata el plan USD 15, puede adicionar una línea (total 2)
• Contrato a 24 meses
• Modalidad Controlado
• El valor acreditado desde la línea principal  a las secundarias le permitirá al cliente que reciba dicho valor utilizarlo en cualquier servicio voz ,mms, sms, voz llamadas internacionales ,red inteligente, datos On deman 
• Las líneas secundarias recibirán los mismos bonos promocionales: minutos incluidos, números preferidos, minutos incluidos a números preferidos, megas incluidas</t>
  </si>
  <si>
    <t>MULTIPLAN POOL HSPA+PERSONAS USD 15</t>
  </si>
  <si>
    <t>MULTIPLAN POOL HSPA+PERSONAS USD 20</t>
  </si>
  <si>
    <t>MULTIPLAN POOL HSPA+PERSONAS USD 30</t>
  </si>
  <si>
    <t>MULTIPLAN POOL HSPA+PERSONAS USD 50</t>
  </si>
  <si>
    <t>MULTIPLAN POOL HSPA+PERSONAS USD 80</t>
  </si>
  <si>
    <t>MULTIPLAN POOL HSPA+PERSONAS USD 100</t>
  </si>
  <si>
    <t>todos los destinos (local, nacional, LDI)</t>
  </si>
  <si>
    <t>No incluyen</t>
  </si>
  <si>
    <t xml:space="preserve">PLAN BANDA ANCHA DE $44,99 </t>
  </si>
  <si>
    <t xml:space="preserve"> INTERNET BANDA ANCHA HSPA + CONTROL</t>
  </si>
  <si>
    <t>PAQUETE DE DATOS POSPAGO HSPA+ 5000MB</t>
  </si>
  <si>
    <t>1922 - INT3G  (CONTROLADO)
1921 - INT3G  (ABIERTO)</t>
  </si>
  <si>
    <t>0,1199 (*)</t>
  </si>
  <si>
    <t xml:space="preserve">no aplica </t>
  </si>
  <si>
    <t>no incluye impuestos de ley</t>
  </si>
  <si>
    <t>PLAN POSPAGO CONTROLADO USD 12 DISCAPACITADOS</t>
  </si>
  <si>
    <t>Plan Discapacitado USD 12 (más IVA)</t>
  </si>
  <si>
    <t>• 300298: DISCAPACITADO HSPA PLUS CONTROL 
• 300297: DISCAPACITADO 3.5G CONTROL
• 300296: DISCAPACITADO GSM CONTROL</t>
  </si>
  <si>
    <t>todos los destinos incluyen cargos de interconexión (local, nacional, LDI)</t>
  </si>
  <si>
    <t>PLAN BANDA ANCHA MÓVIL HSPA+ 10</t>
  </si>
  <si>
    <t xml:space="preserve">PLAN BANDA ANCHA MOVIL HSPA+ 10 </t>
  </si>
  <si>
    <t>PROMOCION MEGAS INCLUIDAS AL PLAN $10</t>
  </si>
  <si>
    <t>TARIFAS SERVICIOS IDEASMUSIK</t>
  </si>
  <si>
    <t>Servicio  Disponible para clientes Prepago de Claro.
Para clientes prepago el precio de descarga y uso del servicio se carga a su factura mensual.
La compra de una canción da derecho a bajarla en el teléfono móvil y en la computadora del cliente.
El cliente puede acceder o activar el servicio desde su computador ingresando a la página web www.ideasmusik.com; o desde su terminal móvil a través del wap: htpp://m.ideasmusik.com</t>
  </si>
  <si>
    <t>Descarga de canción - A la carta (Warner)</t>
  </si>
  <si>
    <t xml:space="preserve">Canción </t>
  </si>
  <si>
    <t>Descarga de canción - A la carta Premium (Warner)</t>
  </si>
  <si>
    <t>Descarga de canción - A la carta (Universal)</t>
  </si>
  <si>
    <t>Descarga de canción - A la carta Premium (Universal)</t>
  </si>
  <si>
    <t>Descarga de canción - A la carta (Sony)</t>
  </si>
  <si>
    <t>Descarga de canción - A la carta Premium (Sony)</t>
  </si>
  <si>
    <t>Descarga de canción - A la carta (Emi)</t>
  </si>
  <si>
    <t>Descarga de canción - A la carta Premium (Emi)</t>
  </si>
  <si>
    <t>Descarga de canción - A la carta (Indi)</t>
  </si>
  <si>
    <t>Descarga de canción - A la carta Premium (Indi)</t>
  </si>
  <si>
    <t>Paquete por streaming (semanal)</t>
  </si>
  <si>
    <t>Streaming</t>
  </si>
  <si>
    <t>30 minutos</t>
  </si>
  <si>
    <t>Paquete por streaming (mensual)</t>
  </si>
  <si>
    <t>2 horas</t>
  </si>
  <si>
    <t>Descarga de canción - Paquete 5 canciones</t>
  </si>
  <si>
    <t>Descarga de canción - Paquete 20 canciones</t>
  </si>
  <si>
    <t>Paquete de 5 canciones + 30 minutos streaming</t>
  </si>
  <si>
    <t>Canción + Streaming</t>
  </si>
  <si>
    <t>5 canciones+
30 min. Streaming</t>
  </si>
  <si>
    <t>Paquete de 25 canciones +  2 horas streaming</t>
  </si>
  <si>
    <t>25 canciones+
2 horas Streaming</t>
  </si>
  <si>
    <t>Streaming por evento</t>
  </si>
  <si>
    <t>1 hora</t>
  </si>
  <si>
    <t>Descargas de contenido</t>
  </si>
  <si>
    <t>Descarga canción</t>
  </si>
  <si>
    <t>TARIFAS JUEGOS FREEMIUM</t>
  </si>
  <si>
    <t>Servicio  Disponible para clientes Prepago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Prepago y autocontrol el precio de la descarga y uso del servicio se descuenta del saldo activo del cliente.
El cliente puede acceder a contratar estos niveles de juegos a traves del portal wap de Claro ingresa a www.wap.claro.com.ec y escoge la opción juegos.</t>
  </si>
  <si>
    <t>Juego Freemium Nivel 1</t>
  </si>
  <si>
    <t>Juego</t>
  </si>
  <si>
    <t>Juego Freemium Nivel 2</t>
  </si>
  <si>
    <t>Juego Freemium Nivel 3</t>
  </si>
  <si>
    <t>Juego Freemium Nivel 4</t>
  </si>
  <si>
    <t>Juego Freemium Nivel 5</t>
  </si>
  <si>
    <t>Juego Freemium Nivel 6</t>
  </si>
  <si>
    <t>Juego Freemium Nivel 7</t>
  </si>
  <si>
    <t>Juego Freemium Nivel 8</t>
  </si>
  <si>
    <t>Juego Freemium Nivel 9</t>
  </si>
  <si>
    <t>Servicio  Disponible para clientes Pospago de Claro.
La descarga inicial será a través de Freemium. Freemium es un juego que inicialmente no tiene costo para el cliente, sin embargo se puede ir adquiriendo niveles con costo para mejorar el juego inicialmente descargado y estos niveles adicionales tendrán un costo dependiendo de lo que el cliente desee contratar.
Estas tarifas aplican cuando el cliente desee adquirir niveles para mejorar el juego.
El cliente decide que nivel contrata para mejorar el juego.
Para clientes pospago el precio de descarga y uso del servicio se carga a su factura mensual.
El cliente puede acceder a contratar estos niveles de juegos a traves del portal wap de Claro ingresa a www.wap.claro.com.ec y escoge la opción juegos.</t>
  </si>
  <si>
    <t>PLAN SMS MAIL</t>
  </si>
  <si>
    <t>* Es un servicio que permite usar correo electrónico a través de mensajes de texto.
* El cliente debe tener previamente activada su cuenta de correo electrónico, la misma que puedes ser de  hotmail y Gmail.
* Para que el cliente haga uso del presente servicio solo debe contar con un equipo con capacidad de envío y recepción de mensajes de texto.
* El cliente a través de este servicio podrá realizar las siguientes acciones:
          Recibir notificaciones de mails a través de mensajes de texto, por cada vez que reciba en su cuenta de correo electrónico un mail. 
          Puede leer los correos, 
          Contestar los correos recibidos, 
          Reenviar correos, 
          Escribir  nuevos correosdesde el celular
  Cada acción descrita anteriormente, que sea realizada por el cliente será descontada de los 500 mensajes asignados al paquete.
* Si el ciente consume los 500 mensajes que incluye el plan, durante la vigencia del paquete contratado podra continuar utilizando este servicio a $0,0672 incluido impuestos por cada acción que realice y que se encuentra detallado en el punto 4.
* El servicio incluye 500 mensajes por un precio de $3,25 incluido impuestos
* Vigencia del serivicio: 30 días, una vez finalizada la vigencia del paquete si el cliente desea activar nuevamente el servicio  debera enviar la palabra COBRO al 1209
* Servicio del plan  no disponible para enviar mensajes hacia otras operadoras
* Este servicio es adicional al paquete de SMS que el cliente tenga contratado
* Para activar el servicio Cliente debe enviar un mensaje de texto con la letra “S” al 1209, este mensaje inicial no tiene costo para el cliente; y deberá seguir a continuación la siguiente mecánica: 
      a) Cliente recibe un mensaje de texto solicitando la dirección de correo electrónico y debe responder este mensaje con la dirección de correo electrónico (homail o gmail)
      b) Recibe un mensaje de texto solicitando la contraseña
      c) Recibe un mensaje de texto confirmando la activación del servicio 
 * Si el cliente ya no desea continuar con el servicio debe enviar la palabra  "Salir" al 1209</t>
  </si>
  <si>
    <t>Plan SMS Mail</t>
  </si>
  <si>
    <t>Ninguno</t>
  </si>
  <si>
    <t xml:space="preserve">PLAN BAM NETBOOK </t>
  </si>
  <si>
    <t>Aplica para PLAN BAM NETBOOK  : 2000MB,3000MB, 10000MB. Planes BAM NETBOOK de datos con megas incluídos según la tarifa básica del plan.
Plazo mínimo del plan: 30 meses.
Aplican para clientes postpago de datos.</t>
  </si>
  <si>
    <t>Plan BAM  Netbook 2000MB $29 + iva</t>
  </si>
  <si>
    <t>Plan Bam Netbook 3000MB $39 + iva</t>
  </si>
  <si>
    <t>Plan Bam Netbook 10000MB $59 + iva</t>
  </si>
  <si>
    <t>Aplica para PLAN BAM TABLET : 1000MB, 2000MB, 10000MB. Planes BAM Tablet de datos con megas incluídos según la tarifa básica del plan.
Plazo mínimo del plan: 30 meses.
Aplican para clientes postpago de datos.
Plan incluye paquete de 50 mensajes de texto gratis a cualquier operadora. Costo del mensaje adicional a cualquier operadora $0,06 + impuestos. Costo del mensaje adicional sera cobrado en la factura.</t>
  </si>
  <si>
    <t>PLANES IDEAL 30 IMOVIL BB 400MB - 30 IMOVIL BB 400 MB EP</t>
  </si>
  <si>
    <t>BP-8265</t>
  </si>
  <si>
    <t>hasta 107</t>
  </si>
  <si>
    <t>BP-8266</t>
  </si>
  <si>
    <t xml:space="preserve"> PLANES IDEAL: 18 EP, JOVENES 18 EP, JOVENES 20 EO, 22 EP, JOVENES 22 EP</t>
  </si>
  <si>
    <t>Planes con tarifa onnet de $0,134 - Offnet moviles de $0,246 - Offnet fijas $0,168, incluidos los impuestos.</t>
  </si>
  <si>
    <t>BP-8250</t>
  </si>
  <si>
    <t>BP-8251</t>
  </si>
  <si>
    <t>BP-8252</t>
  </si>
  <si>
    <t>BP-8253</t>
  </si>
  <si>
    <t>BP-8254</t>
  </si>
  <si>
    <t>PLANES IDEAL 25, 30, 35, 40 Y 50 IMOVIL - IMOVIL BB - IMOVIL EP</t>
  </si>
  <si>
    <t>BP-8226</t>
  </si>
  <si>
    <t>hasta 63</t>
  </si>
  <si>
    <t>BP-8227</t>
  </si>
  <si>
    <t>hasta 74</t>
  </si>
  <si>
    <t>BP-8228</t>
  </si>
  <si>
    <t>hasta 85</t>
  </si>
  <si>
    <t>BP-8229</t>
  </si>
  <si>
    <t>hasta 130</t>
  </si>
  <si>
    <t>PLAN IDEAL 30 IMOVIL BB 300 MB</t>
  </si>
  <si>
    <t>BP-8230</t>
  </si>
  <si>
    <t>BP-8231</t>
  </si>
  <si>
    <t>hasta 141</t>
  </si>
  <si>
    <t>BP-8232</t>
  </si>
  <si>
    <t>hasta 152</t>
  </si>
  <si>
    <t>BP-8233</t>
  </si>
  <si>
    <t>hasta 196</t>
  </si>
  <si>
    <t>PLAN IDEAL 25 IMOVIL 300 MB EP</t>
  </si>
  <si>
    <t>BP-8234</t>
  </si>
  <si>
    <t>hasta 96</t>
  </si>
  <si>
    <t>BP-8235</t>
  </si>
  <si>
    <t>BP-8236</t>
  </si>
  <si>
    <t>BP-8237</t>
  </si>
  <si>
    <t>BP-8238</t>
  </si>
  <si>
    <t>BP-8239</t>
  </si>
  <si>
    <t>PLAN IDEAL 30 IMOVIL BB 300 MB EP</t>
  </si>
  <si>
    <t>BP-8240</t>
  </si>
  <si>
    <t>BP-8241</t>
  </si>
  <si>
    <t>BP-8242</t>
  </si>
  <si>
    <t>BP-8243</t>
  </si>
  <si>
    <t>PLANES: BAM TABLET 10000 MB $59.99, 1500 MB $29,99, 2000 MB $44,99, CAMARA 1000 MB $19,99 y CAMARA 2000 MB $29,99</t>
  </si>
  <si>
    <t>Planes de datos con megas incluídos según la tarifa básica del plan.
El plan contempla un plazo de duración de 24 meses.
Aplican para clientes postpago de datos.</t>
  </si>
  <si>
    <t>Plan Bam Tablet 10000 MB $59,99 + iva</t>
  </si>
  <si>
    <t>Plan Ban Tablet 1500 MB $29,99 + IVA</t>
  </si>
  <si>
    <t>Plan Bam Tablet 2000 MB $44,99 + iva</t>
  </si>
  <si>
    <t>Plan Camara 1000 MB $19.99 + iva</t>
  </si>
  <si>
    <t>Plan Camara 2000 MB $29,99 + iva</t>
  </si>
  <si>
    <t>PLAN IDEAL 25 IMOVIL 300 MB</t>
  </si>
  <si>
    <t>ROAMING CLARO COLOMBIA</t>
  </si>
  <si>
    <t xml:space="preserve">  - Tarifa aplica para planes Postpago Abierto y Controlados que tengan contratado el servicio de Roaming. 
- Tarifa aplica para los usuarios que se registren unicamente en la Red Claro Colombia. Clientes que se registren en redes diferentes a Claro Colombia aplica tarifas regulares de Roaming de Voz (vigentes en Guia Comercial).
- Tarifa aplica para las siguientes llamadas: Saliente local / Saliente Ecuador, Entrante (local o internacional). </t>
  </si>
  <si>
    <t xml:space="preserve">ROAMING CLARO COLOMBIA </t>
  </si>
  <si>
    <t xml:space="preserve">Minuto </t>
  </si>
  <si>
    <t>Llamada Saliente Ecuador</t>
  </si>
  <si>
    <t>Llamada entrante (local o internacional)</t>
  </si>
  <si>
    <t>Planes Móviles 25 - 30 - 35 y 40(conforme la descripción).</t>
  </si>
  <si>
    <t>Planes con tarifa local tanto para numeros moviles Claro como offnet movil y fijas a $0,15 + iva (precio final: $0,168).
Todos los planes incluyen 20 SMS a numeros móviles claro por $0,50 + IVA. (precio final: $0,56)
Se habilitarán los 8 planes 4 incluyen el servicio blackberry y otros 4 incluyen paquetes de internet movil.</t>
  </si>
  <si>
    <t xml:space="preserve">BP-4250 </t>
  </si>
  <si>
    <t>BP-4252</t>
  </si>
  <si>
    <t>PLAN IDEAL 30 IMOVIL 500 MB</t>
  </si>
  <si>
    <t>BP-4253</t>
  </si>
  <si>
    <t>PLAN IDEAL 30 IMOVIL BB 500 MB</t>
  </si>
  <si>
    <t>BP-4254</t>
  </si>
  <si>
    <t>PLAN IDEAL 35 IMOVIL 500 MB</t>
  </si>
  <si>
    <t>BP-4251</t>
  </si>
  <si>
    <t>hasta 119</t>
  </si>
  <si>
    <t>PLAN IDEAL 35 IMOVIL BB 500 MB</t>
  </si>
  <si>
    <t>BP-4257</t>
  </si>
  <si>
    <t>PLAN IDEAL 40 IMOVIL 600 MB</t>
  </si>
  <si>
    <t>BP-4256</t>
  </si>
  <si>
    <t>PLAN IDEAL 40 IMOVIL BB 600 MB</t>
  </si>
  <si>
    <t>BP-4255</t>
  </si>
  <si>
    <t>Plan BAM NETBOOK  $59,99- 1000 Mb - 24 meses</t>
  </si>
  <si>
    <t>Plan BAM NETBOOK $59 - 10,000 MB. Controlado.
Aplica para el segmento postpago de datos.
Plan incluye 10,000 Mb para navegar.
Plazo mínimo del plan: 24 meses.
Adicionalmente gozará de los beneficios de doble de megas por seis meses y redes sociales ilimitadas, conforme lo indicado en las observaciones.</t>
  </si>
  <si>
    <t xml:space="preserve">Plan BAM NETBOOK $59- 10,000 Mb </t>
  </si>
  <si>
    <t>Planes BAM Tablet (revisar detalle en observaciones)</t>
  </si>
  <si>
    <t>Planes BAM Tablet de datos con megas incluídos o ilimitados según la tarifa básica del plan.
Plazo mínimo del plan: 24 meses.
Aplican para clientes postpago de datos.</t>
  </si>
  <si>
    <t xml:space="preserve">Plan BAM Tablet $24,99- 1000 Mb </t>
  </si>
  <si>
    <t xml:space="preserve">Plan BAM Tablet $24,99- 1500 Mb </t>
  </si>
  <si>
    <t xml:space="preserve">Plan BAM Tablet $39,99- 2000 Mb </t>
  </si>
  <si>
    <t xml:space="preserve">Plan BAM Tablet $34,99- 3000 Mb </t>
  </si>
  <si>
    <t xml:space="preserve">Plan BAM Tablet $59,99- ilimitado </t>
  </si>
  <si>
    <t>Plan Prepago Amigo Kit Marzo 2</t>
  </si>
  <si>
    <t xml:space="preserve">Plan Prepago AmigoKit Marzo 227, que viene con 60 megas para navegar, $60 para hablar a móviles CLARO y 60 mensajes escritos a todas las operadoras móviles, divididos en 12 cuotas mensuales de 5 megas para navegar, $5 para hablar a móviles Claro y 5 mensajes escritos a todas las operadoras móviles. Beneficios que podrá obtener el cliente cumpliendo las condiciones del plan. </t>
  </si>
  <si>
    <t>Plan Prepago AmigoKit Marzo</t>
  </si>
  <si>
    <t>Si incluyen cargos de Interconexión</t>
  </si>
  <si>
    <t>Plan Prepago Amigo Kit Marzo</t>
  </si>
  <si>
    <t xml:space="preserve">Plan Prepago AmigoKit Marzo, que viene con 30 megas para navegar, $30 para hablar a móviles CLARO y 30 mensajes escritos a todas las operadoras móviles, divididos en 6 cuotas mensuales de 5 megas para navegar, $5 para hablar a móviles Claro y 5 mensajes escritos a todas las operadoras móviles. Beneficios que podrá obtener el cliente cumpliendo las condiciones del plan. </t>
  </si>
  <si>
    <t>PAQ VOZ ROAMING COLOMBIA</t>
  </si>
  <si>
    <t xml:space="preserve"> - Tarifa dentro del paq Voz Roaming Colombia aplica para planes Postpago Abierto y Controlados que hayan activado el servicio de Roaming Internacional.
-  El paq. voz roaming Colombia incluye 30 minutos con tarifa $0,50 por minuto. 
 - Tarifa aplica para los usuarios que se registren unicamente en la Red Claro Colombia. 
-  Clientes que se registren en redes diferentes a Claro Colombia aplica tarifas regulares de Roaming de Voz (vigentes en Guia Comercial).
- Tarifa aplica para las siguientes llamadas: Saliente local / Saliente Ecuador, Entrante (local o internacional). 
 - Paq. Roaming Colombia tiene una vigencia de 30 días calendario. 
 - Consumidos los minutos dentro del paq. Claro Colombia, aplican las tarifas de Roaming Colombia.
</t>
  </si>
  <si>
    <t>Paq Voz Roaming Claro Colombia</t>
  </si>
  <si>
    <t>Paq Voz Claro Colombia</t>
  </si>
  <si>
    <t>Llamada Saliente Local (dentro del paquete Voz Roaming Claro Colombia)</t>
  </si>
  <si>
    <t>Llamada Saliente Ecuador (dentro del paquete Voz Roaming Claro Colombia)</t>
  </si>
  <si>
    <t>Llamada Entrante (local o internacional) (dentro del paquete Voz Roaming Claro Colombia)</t>
  </si>
  <si>
    <t>CHAT 30 SMS</t>
  </si>
  <si>
    <t xml:space="preserve">El plan Chat 30 SMS es un servicio de interacciones SMS, en el que el usuario accederá a 30 mensajes escritos para enviar a una marcación corta a cambio del valor paga semanalmente. 
Tarifa semanal del plan: 0.80 más impuestos.
Los mensajes recibidos no tendrán costo.
Una vez terminados los 30 mensajes escritos podrá seguir usando el servicio por eventos con costo de $0.10 más impuestos por cada mensaje escrito enviado a la marcación. 
El medio de activación es SMS y USSD.
</t>
  </si>
  <si>
    <t>Servicio de compra de contenido "CABINA CLARO"</t>
  </si>
  <si>
    <t>Nombre del servicio: Cabina Claro
Precio semanal: US $0.88 + IVA
Precio final semanal: US $0,99
Mecánica: 
El cliente deberá llamar al asterisco *9292 “llamada sin costo”, para comprar contenido del servicio de Cabina Claro. Una vez activado el servicio,  el cliente tendrá 15 minutos por semana con un costo de  USD$0.88+IVA, precio final $0,99,  para escuchar el contenido deportivo.
Descripción del servicio:
- Un servicio de audio especializado en fútbol en el que los usuarios que lo contraten podrán escuchar:
 Editoriales de periodistas invitados; Narraciones de goles históricos; Narraciones de goles de la fecha; y, Noticiero deportivo.
Cabina Claro es un servicio (IVR) en el que los usuarios suscritos pueden acceder a un catálogo de contenido de Fútbol llamando al *9292, desde cualquier teléfono celular Claro. El menú al que acceden los usuariarios se detalla a continuación:
Locución: Bienvenido a Cabina Claro prepárate que comenzamos.
- Presiona 1 para escuchar nuestro noticiero.
- Presiona dos para escuchar los goles de la fecha.
- Para escuchar goles históricos presiona tres.
-Para escuchar el comentario de nuestro periodista invitado presiona cuatro.
- Para disfrutar de las últimas estadísiticas y tabla de posiciones presiona cinco.
Continuación del Menú
- Para escuchar los partidos de la siguiente fecha presiona seis.
- Para escuchar nuestros perfiles presiona siete.
- Para escuchar un día como hoy en la historia presiona ocho.
- Para regresar al menú principal presional asterisco.
- Para regresar al menú anterior presiona numeral.
-Presiona cero para ayuda del servicio.</t>
  </si>
  <si>
    <t>Cabina Claro Servicio de descarga de contenido deportivo</t>
  </si>
  <si>
    <t>Tarifas si incluyen impuestos aplicables.</t>
  </si>
  <si>
    <t>Tarifas SMS  en Roaming</t>
  </si>
  <si>
    <t>SMS Enviado Continente Americano CON paq. de datos activo</t>
  </si>
  <si>
    <t>SMS Enviado Resto del Mundo CON paq. de datos activo</t>
  </si>
  <si>
    <t>Incluye IVA</t>
  </si>
  <si>
    <t>PLAN PREPAGO PORTABILIDAD</t>
  </si>
  <si>
    <t>Mecánica: El cliente que se porte a CONECEL a través de un Amigo Chip con la oferta comercial vigente,  recibirá por ocho meses consecutivos a partir de la activación, los siguiente beneficios de promoción: 
- 10MB para navegar, 
- USD$10 para hablar y, 
- 100 mensajes escritos a cualquier operadora móvil.
Dicho beneficio se acreditará de manera prorrateada durante 8 meses consecutivos, es decir cada mes se entregará USD$ 10 de tiempo aire para hablar, 100 SMS a todas las operadoras móviles y 10 megas para navegar. 
Consideraciones: Los beneficios de tiempo aire adicional, SMS y Mb. se otorgarán desde el primer mes de uso efectivo de la línea.
- A partir del segundo mes, el cliente deberá ingresar una recarga desde USD$6, para recibir su tiempo aire de voz adicional, SMS y Mb., objeto de la presente promoción. 
- La tarifa del minuto del tiempo aire adicional será la contratada por el cliente.
- Los beneficios de tiempo aire adicional de voz aplican a números móviles Claro.
- Los SMS aplican a números de todas las operadoras móviles.
- El beneficio de Mb. adicionales aplican para los equipos que tengan capacidad de navegación.</t>
  </si>
  <si>
    <t>PLAN PREPAGO PORTABILIDAD desgrosado por mes.</t>
  </si>
  <si>
    <t>N/A*</t>
  </si>
  <si>
    <t>$0,060</t>
  </si>
  <si>
    <t>SMS incluye Cargos de interconexion</t>
  </si>
  <si>
    <t>Planes iPhone</t>
  </si>
  <si>
    <t>Planes Abiertos</t>
  </si>
  <si>
    <t>iPhone 30</t>
  </si>
  <si>
    <t>CT8</t>
  </si>
  <si>
    <t>iPhone 65</t>
  </si>
  <si>
    <t>CT9</t>
  </si>
  <si>
    <t>Nuevos Planes BAM y TABLET</t>
  </si>
  <si>
    <t xml:space="preserve">(1) Vigencia del contrato 24 meses. Precios y tarifas antes de impuestos.            
(2) La tarifa básica del plan proporciona un valor preestablecido para consumo de datos. Planes Tablet incluyen adicionalmente minutos y SMS como parte contratada en el plan. Planes BAM incluyen SMS como parte contratada del plan.            
(3) En planes Tablet, mientras el cliente tiene el plan activo, se otorgan 40 minutos a todas las operadoras nacionales exclusivamente para realizar llamadas de voz. Una vez consumidos los minutos incluidos en el plan, el cliente podrá continuar llamando previo a la realización de una recarga a su línea. Los minutos adicionales se cobrarán según la tarifa final del plan.            
(4) Mientras el cliente tiene el plan activo, se otorga los MBs de acuerdo al plan contratado por el cliente. Una vez consumidos los megas incluidos en el plan, el cliente podrá continuar navegando previo a la realización de una recarga a su línea. Los MBs adicionales se cobrarán según la tarifa del plan. Velocidad máxima en H+ 10 Mbps/2Mbps (Downlink/Uplink). La velocidad de navegación depende del equipo, la zona y la cobertura de la red H+.            
(5) En planes Tablet, mientras el cliente tiene el plan activo, se otorgan 40 SMS todo destino (a cualquier operadora nacional). Una vez consumidos los SMS incluidos en el plan, el cliente podrá continuar mensajeando previo a la realización de una recarga a su línea. SMS adicionales se cobrarán según la tarifa adicional del plan.            
(6) Plan incluye equipo.            
(7) Para planes full megas, la velocidad máxima de navegación en H+ es 10 Mbps/2Mbps (Downlink/Uplink) hasta alcanzar los 5.000 MB. Una vez que el cliente llegue a los 5.000 MB la velocidad de navegación será de 128 Kbps/64 Kbps (Downlink/Uplink).  La velocidad de navegación depende del equipo, la zona y la cobertura de la red H+.    
(8) El plan IM FULL MEGAS BAM HPLUS $59 incluye 50 SMS on net (Movistar a Movistar). Una vez consumidos los SMSs incluidos en el plan, el cliente podrá continuar mensajeando previo a la realización de una recarga a su línea. SMS adicionales se cobrarán según la tarifa adicional del plan.            </t>
  </si>
  <si>
    <t>IM FULL MEGAS BAM HPLUS $59</t>
  </si>
  <si>
    <t>SG</t>
  </si>
  <si>
    <t>Full megas</t>
  </si>
  <si>
    <t>IM CTRL TABLET HPLUS 1500MB</t>
  </si>
  <si>
    <t>SH</t>
  </si>
  <si>
    <t>IM CTRL TABLET HPLUS 2500MB</t>
  </si>
  <si>
    <t>IM CTRL TABLET HPLUS 3500MB</t>
  </si>
  <si>
    <t>SJ</t>
  </si>
  <si>
    <t>IM FULL MEGAS TABLET HPLUS</t>
  </si>
  <si>
    <t>SK</t>
  </si>
  <si>
    <t>IM CTRL TABLET HPLUS EXT $20</t>
  </si>
  <si>
    <t>SL</t>
  </si>
  <si>
    <t>IM CTRL TABLET HPLUS EXT $30</t>
  </si>
  <si>
    <t>SM</t>
  </si>
  <si>
    <t>IM CTRL TABLET HPLUS EXT $40</t>
  </si>
  <si>
    <t>SN</t>
  </si>
  <si>
    <t>IM FULL MEGAS TABLET HPLUS EXT</t>
  </si>
  <si>
    <t>SO</t>
  </si>
  <si>
    <t>Paquete Pospago Diario Datos</t>
  </si>
  <si>
    <t>• Paquete Diario de Internet o Blackberry incluye hasta 20 MB por un máximo de 24 horas.
• Disponible para clientes que no tienen suscrito un paquete de datos. El cliente puede contratar el paquete diario únicamente si tiene activo el servicio bajo demanda.
• Cliente puede contratar hasta 5 paquetes dentro de cada mes.
• Para Blackberry se activa el servicio BIS FULL.</t>
  </si>
  <si>
    <t>Paquete BlackBerry Pospago Diario - Alt</t>
  </si>
  <si>
    <t>E84</t>
  </si>
  <si>
    <t>Paquete BlackBerry Pospago Diario - Hib</t>
  </si>
  <si>
    <t>E85</t>
  </si>
  <si>
    <t>Paquete Internet Pospago Diario - Alt</t>
  </si>
  <si>
    <t>E86</t>
  </si>
  <si>
    <t>Paquete Internet Pospago Diario - Hib</t>
  </si>
  <si>
    <t>E87</t>
  </si>
  <si>
    <t>Paquete Internet Prepago TRES días</t>
  </si>
  <si>
    <t>• Paquete de Internet o Blackberry TRES días incluye hasta 50 MB por un máximo de 72 horas.
• Incluye 300 SMS gratuitos a cualquier operadora hasta por un máximo de 72 horas.
• Cliente puede contratar varios paquetes dentro de su vigencia de 3 días, el saldo del paquete anterior se acumula, tomando como fecha/hora de vigencia la del último paquete activado.
• Paquete puede ser contratado por clientes que tienen activo otro paquete de datos prepago de oferta comercial vigente. Se consumirá primero el saldo de paquetes contratados con menor vigencia, y posteriormente el saldo de otros paquetes contratados con mayor vigencia.
• Para Blackberry se activa el servicio BIS FULL.</t>
  </si>
  <si>
    <t>MIXTO SMS-MB INTERNET Prep. 3d $2.68</t>
  </si>
  <si>
    <t>Q14</t>
  </si>
  <si>
    <t>MIXTO SMS-MB BLACKBERRY Prep. 3d $2.68</t>
  </si>
  <si>
    <t>Q13</t>
  </si>
  <si>
    <t>Paquete Prepago Diario Datos</t>
  </si>
  <si>
    <t>• Paquete Diario de Internet o Blackberry incluye hasta 15 MB por un máximo de 24 horas.
• Cliente puede contratar varios paquetes diarios en el mismo día.
• Paquete diario puede ser contratado por clientes que tienen activo otro paquete de datos prepago de oferta comercial vigente. Se consumirá primero el saldo del paquete diario y posteriormente el saldo de otros paquetes contratados con mayor vigencia.
• Para Blackberry se activa el servicio BIS FULL.</t>
  </si>
  <si>
    <t>PAQUETE INTERNET PRE 1d $0.89</t>
  </si>
  <si>
    <t>F87</t>
  </si>
  <si>
    <t>BLACKBERRY PRE 1d $0.89</t>
  </si>
  <si>
    <t>F86</t>
  </si>
  <si>
    <t>El valor del SMS a movistar y otras operadoras es $0.06 + Impuestos. Adicional SMS Internacional es $ 0.10 + Impuestos
No existe precio por minuto asociado al servicio Moviltalk pues dentro de estos planes el servicio Moviltalk es de uso ilimitado</t>
  </si>
  <si>
    <t>Plan Smart Negocios 22</t>
  </si>
  <si>
    <t>MB</t>
  </si>
  <si>
    <t>Plan Smart Negocios 30</t>
  </si>
  <si>
    <t>MC</t>
  </si>
  <si>
    <t>Plan Smart Negocios 35</t>
  </si>
  <si>
    <t>MD</t>
  </si>
  <si>
    <t>Plan Smart Negocios 40</t>
  </si>
  <si>
    <t>ME</t>
  </si>
  <si>
    <t>Plan Smart Negocios 47</t>
  </si>
  <si>
    <t>MF</t>
  </si>
  <si>
    <t>Plan Smart Negocios HPLUS 60</t>
  </si>
  <si>
    <t>MG</t>
  </si>
  <si>
    <t>Plan Smart Negocios HPLUS 73</t>
  </si>
  <si>
    <t>MH</t>
  </si>
  <si>
    <t>Plan Smart Negocios HPLUS 83</t>
  </si>
  <si>
    <t>MJ</t>
  </si>
  <si>
    <t>Plan Smart Negocios HPLUS 105</t>
  </si>
  <si>
    <t>MK</t>
  </si>
  <si>
    <t>Plan Smart Negocios HPLUS 145</t>
  </si>
  <si>
    <t>MM</t>
  </si>
  <si>
    <t>Plan Smart Negocios HPLUS 202</t>
  </si>
  <si>
    <t>MN</t>
  </si>
  <si>
    <t>Plan Moviltalk Negocios</t>
  </si>
  <si>
    <t>MO</t>
  </si>
  <si>
    <t>Servicio Moviltalk</t>
  </si>
  <si>
    <t>minutos PTT ilimitado</t>
  </si>
  <si>
    <t>Plan Smart Moviltalk Negocios 37</t>
  </si>
  <si>
    <t>MP</t>
  </si>
  <si>
    <t>Plan Smart Moviltalk Negocios 49</t>
  </si>
  <si>
    <t>MQ</t>
  </si>
  <si>
    <t>Plan Smart Moviltalk Negocios 55</t>
  </si>
  <si>
    <t>MR</t>
  </si>
  <si>
    <t>Plan Smart Moviltalk Negocios 62</t>
  </si>
  <si>
    <t>MS</t>
  </si>
  <si>
    <t>Operadores Nacionales.</t>
  </si>
  <si>
    <t>Paquete SMS Todo Destino</t>
  </si>
  <si>
    <t>Paquetes todo destino aplican para líneas prepago.
Los mensajes incluidos en el paquete pueden consumirse a destinos nacionales e internacionales (onnet, offnet, ldi).
Cliente puede elegir contratar paquete recurrente o no recurrente. Los recurrentes se renuevan al finalizar el saldo de SMS.</t>
  </si>
  <si>
    <t>PAQUETE SMS TODO DESTINO 30</t>
  </si>
  <si>
    <t>F49, F54</t>
  </si>
  <si>
    <t>PAQUETE SMS TODO DESTINO 60</t>
  </si>
  <si>
    <t>F50, F55</t>
  </si>
  <si>
    <t>PAQUETE SMS TODO DESTINO 90</t>
  </si>
  <si>
    <t>F51, F56</t>
  </si>
  <si>
    <t>PAQUETE SMS TODO DESTINO 300</t>
  </si>
  <si>
    <t>F52, F57</t>
  </si>
  <si>
    <t>PAQUETE SMS TODO DESTINO 1000</t>
  </si>
  <si>
    <t>F53, F58</t>
  </si>
  <si>
    <t>Operadoras  nacionales e internacionales</t>
  </si>
  <si>
    <t>MULTIPLANES EMPRESAS HSPA+</t>
  </si>
  <si>
    <t>Planes  Empresas HSPA+ que brindan beneficios adicionales a los clientes HSPA+ pospago abierto y controlados 
Cargo básico mensual desde USD 10,00 (más impuestos)
Plan que permite al usuario utilizar su cargo básico mensual en voz y/o SMS
Se ofrecerá al cliente financiamiento de equipo de 3 Cargos Básicos Mensuales (CBM)
Contrato a 18 meses Estos planes podrán acceder a la tarifa $0,02 centavos +IVA en  ON NET y Fijo CNT  
2. Estos planes tienen una característica de on company, característica que al cliente le da minutos incluidos (sin costo) en el plan dependiendo del CBM contratado; por lo que, una vez se consumen los minutos incluidos, la tarifa a cobrar será de  cobrar a$0,02 
3.  Estos minutos incluidos - on company - sirve para llamadas de un Móvil CNT a un Móvil CNT.
4. Cada plan tiene sus megas incluidas.</t>
  </si>
  <si>
    <t>Multiplan Empresas  hspa+  USD 10,00 (más IVA) (ABIERTO/CONTROLADO)</t>
  </si>
  <si>
    <t>CNT ($ 0,02)
otras operadoras fijas ($ 0,15)</t>
  </si>
  <si>
    <t>Multiplan Empresas  hspa+  USD 15,00 (más IVA) (ABIERTO/CONTROLADO)</t>
  </si>
  <si>
    <t>Multiplan Empresas  hspa+  USD 20,00 (más IVA) (ABIERTO/CONTROLADO)</t>
  </si>
  <si>
    <t>Multiplan Empresas  hspa+  USD 25,00 (más IVA) (ABIERTO/CONTROLADO)</t>
  </si>
  <si>
    <t>Multiplan Empresas  hspa+  USD 30,00 (más IVA) (ABIERTO/CONTROLADO)</t>
  </si>
  <si>
    <t>Multiplan Empresas  hspa+  USD 40,00 (más IVA) (ABIERTO/CONTROLADO)</t>
  </si>
  <si>
    <t>Multiplan Empresas  hspa+  USD 50,00 (más IVA) (ABIERTO/CONTROLADO)</t>
  </si>
  <si>
    <t>Multiplan Empresas  hspa+  USD 60,00 (más IVA) (ABIERTO/CONTROLADO)</t>
  </si>
  <si>
    <t>Multiplan Empresas  hspa+  USD 75,00 (más IVA) (ABIERTO/CONTROLADO)</t>
  </si>
  <si>
    <t>Multiplan Empresas  hspa+  USD 100,00 (más IVA) (ABIERTO/CONTROLADO)</t>
  </si>
  <si>
    <t>Multiplan Empresas  hspa+  USD 120,00 (más IVA) (ABIERTO/CONTROLADO)</t>
  </si>
  <si>
    <t>Multiplan Empresas  hspa+  USD 125,00 (más IVA) (ABIERTO/CONTROLADO)</t>
  </si>
  <si>
    <t>Multiplan Empresas  hspa+  USD 150,00 (más IVA) (ABIERTO/CONTROLADO)</t>
  </si>
  <si>
    <t>Multiplan Empresas  hspa+  USD 175,00 (más IVA) (ABIERTO/CONTROLADO)</t>
  </si>
  <si>
    <t>Multiplan Empresas  hspa+  USD 200,00 (más IVA) (ABIERTO/CONTROLADO)</t>
  </si>
  <si>
    <t>Multiplan Empresas  hspa+  USD 300,00 (más IVA) (ABIERTO/CONTROLADO)</t>
  </si>
  <si>
    <t>Multiplan Empresas  hspa+  USD 400,00 (más IVA) (ABIERTO/CONTROLADO)</t>
  </si>
  <si>
    <t>PREPAGO PREACTIVADO CIUDAD DEL MILENIO HSPA PLUS</t>
  </si>
  <si>
    <t xml:space="preserve">• 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
• El plan viene con $3,00 de carga promocional inicial, cuya vigencia es de 30 días. Estos $3.00 permiten al cliente hablar, enviar mensajes o navegar.
• Costo de chip para este producto: $3,00 + IVA.
• Disponible en la tecnología HSPA+ y para ventas con equipos aportados y equipos propios.                                                                                                                                                                                                                                                                                                                                                                                                                                                                                                                                                                                                                                                                                                                                                                                                                                      • Acceso a recargar física o electrónicamente. Vigencia ilimitada de recargas de saldos. Aplica rollover de recargas. Compatible con duplicidad de recargas.                                                                                                                                                                                                                                                                                                                                                                                                                                                                                                                                                                                                                      </t>
  </si>
  <si>
    <t>El plan Prepago Preactivado Ciudad del Milenio HSPA PLUS posee una tarifa por minuto de $0,04 + impuestos las llamadas a números fijos y móviles CNT y una tarifa por minuto de $0,15 + impuestos las llamadas a números fijos y móviles de otras operadoras. La tarifa de SMS ONNET es de $0,03 + impuestos, la tarifa de SMS OFFNET es de $0,06 + impuestos y la tarifa de SMS INTERNACIONAL es de $0,10 + impuestos. Costo MB en navegación por demanda es de $0,20 + impuestos.</t>
  </si>
  <si>
    <t xml:space="preserve">300316 - PREPAGO PREACTIVADO CIUDAD MILENIO </t>
  </si>
  <si>
    <t>PLAN GRUPAL VPN 5 CO</t>
  </si>
  <si>
    <t>Planes Grupal se considera como tarifa mensual, la distribución minima por cuenta $200 + imp ($224)
Permanencia minima en el plan 18 meses
Cada linea que se active en estas cuentas (plan grupal) recibira paquete de 20 SMS incluido sin costo.
Minutos incluidos calculados sobre la distribución minima de plan grupal.</t>
  </si>
  <si>
    <t>BP-8305</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</si>
  <si>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serivio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</si>
  <si>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Básico</t>
  </si>
  <si>
    <t>Servicio PBX Movil Basico</t>
  </si>
  <si>
    <t>Servicio PBX Movil Intermedio</t>
  </si>
  <si>
    <t>Servicio PBX Movil Platino</t>
  </si>
  <si>
    <t>No Incluye</t>
  </si>
  <si>
    <t>Servicio  Disponible para clientes Pospago de Claro.
Para clientes pospago el precio del servicio PBX Móvil sera cargado a la factura mensual de la cuenta por cada uno de las lineas adicionadas al Pbx Móvil.
Lineas adicionales sera lineas ya activas del cliente que sean de Claro.
La contratacion del servicio puede ser realizado desde los Centro Atencion al Cliente o por medio del Contact Center.
Lineas soportadas por el servicio PBX Móvil PPA / AUT / TAR.
Servicio adicional de los planes Postpago. 
* Servicio PBX Movil Basico: mensaje de bienvenida y mensaje informativo. 
* Servicio PBX Móvil Intermedio: mensaje de bienvenida, mensaje informativo y distribucion automatica de llamadas.
* Servicio PBX Móvil Platino: mensaje de bienvenida, mensaje informativo, distribucion automatica de llamadas y servicio de IVR.</t>
  </si>
  <si>
    <t>SERVICIO PBX MOVIL ABIERTOS</t>
  </si>
  <si>
    <t>SERVICIO PBX MOVIL CONTROLADOS</t>
  </si>
  <si>
    <t>Servicio PBX Móvil Básico</t>
  </si>
  <si>
    <t>Servicio PBX Móvil Intermedio</t>
  </si>
  <si>
    <t>Servicio PBX Móvil Platino</t>
  </si>
  <si>
    <t>Plan Banda Ancha Móvil Flex</t>
  </si>
  <si>
    <t>Plan Banda Ancha Móvil Flex $19</t>
  </si>
  <si>
    <t>Plan Banda Ancha Móvil Flex $29</t>
  </si>
  <si>
    <t>Plan Banda Ancha Móvil Flex $39</t>
  </si>
  <si>
    <t>Plan Banda Ancha Móvil Flex $59</t>
  </si>
  <si>
    <t>PLANES IMOVIL EP</t>
  </si>
  <si>
    <t>Planes multidestino con tarifa final  incluidos impuestos e interconexión; todos los planes incluyen paquetes de Datos y SMS según tarifa basica del plan.
Plan de Blackberry incluye el servicio de Blackberry Full (NO Incluyen servicio de redes sociales y mensajeria chat ilimitada)
El servicio de redes sociales y Whatsapp ilimitado incluido en planes No Blackberry (BB) por $11,19 (precio final)</t>
  </si>
  <si>
    <t>IDEAL 60 IMOVIL 700 MB EP</t>
  </si>
  <si>
    <t>BP-8314</t>
  </si>
  <si>
    <t>700 MB</t>
  </si>
  <si>
    <t>IDEAL 60 IMOVIL BB 700 MB EP</t>
  </si>
  <si>
    <t>BP-8315</t>
  </si>
  <si>
    <t>IDEAL 70 IMOVIL 800 MB EP</t>
  </si>
  <si>
    <t>BP-8316</t>
  </si>
  <si>
    <t>IDEAL 70 IMOVIL BB 800 MB EP</t>
  </si>
  <si>
    <t>BP-8317</t>
  </si>
  <si>
    <t>IDEAL 80 IMOVIL 900 MB EP</t>
  </si>
  <si>
    <t>BP-8318</t>
  </si>
  <si>
    <t>900 MB</t>
  </si>
  <si>
    <t>IDEAL 80 IMOVIL BB 900 MB EP</t>
  </si>
  <si>
    <t>BP-8319</t>
  </si>
  <si>
    <t>IDEAL 100 IMOVIL 1000 MB EP</t>
  </si>
  <si>
    <t>BP-8320</t>
  </si>
  <si>
    <t>400 SMS</t>
  </si>
  <si>
    <t>IDEAL 100 IMOVIL BB 1000 MB EP</t>
  </si>
  <si>
    <t>BP-8321</t>
  </si>
  <si>
    <t>PLANES IMOVIL</t>
  </si>
  <si>
    <t>PLAN IDEAL 30 IMOVIL RSI 300 MB</t>
  </si>
  <si>
    <t>BP-8330</t>
  </si>
  <si>
    <t>40 SMS</t>
  </si>
  <si>
    <t xml:space="preserve">PLAN IDEAL 30 BB 400 MB </t>
  </si>
  <si>
    <t>BP-8331</t>
  </si>
  <si>
    <t>PLAN IDEAL 35 IMOVIL RSI 400 MB</t>
  </si>
  <si>
    <t>BP-8332</t>
  </si>
  <si>
    <t>60 SMS</t>
  </si>
  <si>
    <t>PLAN IDEAL 35 BB   400 MB</t>
  </si>
  <si>
    <t>BP-8333</t>
  </si>
  <si>
    <t>PLAN IDEAL 40 IMOVIL RSI 500 MB</t>
  </si>
  <si>
    <t>BP-8334</t>
  </si>
  <si>
    <t>80 SMS</t>
  </si>
  <si>
    <t>PLAN IDEAL 40 BB 500 MB</t>
  </si>
  <si>
    <t>BP-8335</t>
  </si>
  <si>
    <t>PLAN IDEAL 50 IMOVIL RSI 600 MB</t>
  </si>
  <si>
    <t>BP-8336</t>
  </si>
  <si>
    <t>PLAN IDEAL 50 BB 600 MB</t>
  </si>
  <si>
    <t>BP-8337</t>
  </si>
  <si>
    <t>IDEAL 60 IMOVIL 700 MB</t>
  </si>
  <si>
    <t>BP-8306</t>
  </si>
  <si>
    <t>IDEAL 60 IMOVIL BB 700 MB</t>
  </si>
  <si>
    <t>BP-8307</t>
  </si>
  <si>
    <t>IDEAL 70 IMOVIL 800 MB</t>
  </si>
  <si>
    <t>BP-8308</t>
  </si>
  <si>
    <t>IDEAL 70 IMOVIL BB 800 MB</t>
  </si>
  <si>
    <t>BP-8309</t>
  </si>
  <si>
    <t>IDEAL 80 IMOVIL 900 MB</t>
  </si>
  <si>
    <t>BP-8311</t>
  </si>
  <si>
    <t>IDEAL 80 IMOVIL BB 900 MB</t>
  </si>
  <si>
    <t>BP-8310</t>
  </si>
  <si>
    <t>IDEAL 100 IMOVIL 1000 MB</t>
  </si>
  <si>
    <t>BP-8312</t>
  </si>
  <si>
    <t>IDEAL 100 IMOVIL BB 1000 MB</t>
  </si>
  <si>
    <t>BP-8313</t>
  </si>
  <si>
    <t>Planes tablet y netbook Promo back to school y diners</t>
  </si>
  <si>
    <t xml:space="preserve">Aplica para PLAN BAM TABLET y NETBOOK BACK TO SCHOOL Y DINERS : Plan Netbook Flex 2000MB 30M BTS, Plan Netbook Flex 3000MB 30M BTS, Plan Bam Tablet Back to School 1000MB, Plan Bam Tablet Flex Back to School 1000MB, Plan Bam Tablet Diners 2000 MB,Plan Bam Tablet Diners Flex 2000 MB,BAM TABLET DINERS FLEX 1000 MB, PLAN BAM TABLET DINERS 1000MB
Planes BACK TO SCHOOL Y DINERS  con megas incluídos según la tarifa básica del plan. 
Para los Planes Flex descritos, los paquetes adicionales de megas FLEX se activará una vez consumidos los Mb promocionales e incluidos en el plan contratado. 
Paquete adicional de megas FLEX se facturara una vez que el cliente no disponga de saldo de megas en sus paquetes promocionales e incluidos
Plazo mínimo del plan TABLET: 24 meses. Plazo mínimo del plan NETBOOK: 30MESES
Aplican para clientes postpago de datos.  
Costo mensaje adicional a cualquier operadora 0,06 + impuestos. Costo del mensaje adicional sera cobrado en la factura. </t>
  </si>
  <si>
    <t>Plan Netbook Flex 2000MB 30M BTS</t>
  </si>
  <si>
    <t>*29.00</t>
  </si>
  <si>
    <t>Plan Netbook Flex 3000MB 30M BTS</t>
  </si>
  <si>
    <t>*39,00</t>
  </si>
  <si>
    <t>Plan Bam Tablet Back to School 1000MB</t>
  </si>
  <si>
    <t>Plan Bam Tablet Flex Back to School 1000MB</t>
  </si>
  <si>
    <t>*24,99</t>
  </si>
  <si>
    <t>Megas FLEX</t>
  </si>
  <si>
    <t xml:space="preserve">Plan Bam Tablet Diners 2000 MB </t>
  </si>
  <si>
    <t xml:space="preserve">Plan Bam Tablet Diners Flex 2000 MB </t>
  </si>
  <si>
    <t>*34,99</t>
  </si>
  <si>
    <t>BAM TABLET DINERS FLEX 1000 MB</t>
  </si>
  <si>
    <t>PLAN BAM TABLET DINERS 1000MB</t>
  </si>
  <si>
    <t>Plan Netbook Flex</t>
  </si>
  <si>
    <t xml:space="preserve">Aplica para PLAN NETBOOK FLEX : 2000MB, 3000MB, 10000MB. Planes NETBOOK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30 meses.
Aplican para clientes postpago de datos.  </t>
  </si>
  <si>
    <t>Plan Netbook Flex 2000MB 30M</t>
  </si>
  <si>
    <t>Plan Netbook Flex 3000MB 30M</t>
  </si>
  <si>
    <t>Plan Netbook Flex 10000MB 30M</t>
  </si>
  <si>
    <t>PLAN GRUPAL VPN 5 AB</t>
  </si>
  <si>
    <t>BP-8304</t>
  </si>
  <si>
    <t>Planes Multidestino con tarifa local tanto para números móviles Claro como offnet movil y fijas a usd$ 0,168
Todos los planes incluyen 20 SMS a números móviles claro por USD$ 0,56                                                                                                                                                                                                                                                                                                                                                                                                                                                                                                                                                                                                                                                                                                                                                                                                                                                                                                                                                       Planes IDEAL 30 IMOVIL 300 MB, 35 IMOVIL 400 MB, IDEAL 40 IMOVIL 500 MB, IDEAL 50 IMOVIL 600 MB, IDEAL 30 IMOVIL 300 MB EP, IDEAL 35 IMOVIL 400 MB EP, IDEAL 40 IMOVIL 500 MB EP y IDEAL 50 IMOVIL 600 MB EP incluyen paquete de Chat APP, Ilimitado.</t>
  </si>
  <si>
    <t>Planes Multidestino con tarifa local tanto para numeros moviles Claro como offnet movil y fijas a $0,16
Todos los planes incluyen 20 SMS a numeros moviles claro por $0,56, las tarifas incluyen impuestos.</t>
  </si>
  <si>
    <t>• 500 MB incluidas 
• Valor del CBM $10 más impuestos 
• Modalidad Controlado 
• Acceso a realización de recargas para que el cliente continúe navegando bajo demanda 
• Costo Mega adicional $0,10 + impuestos 
• Financiamiento de equipos 2  CBM´s 
• Plan no tiene rollover 
• Contrato a 24 meses 
• Plan para personas 
• Para este plan aplicará promoción, la cual consistirá en brindar una cantidad de megas adicionales, conforme se indica a continuación:</t>
  </si>
  <si>
    <t>WHATSAPP ILIMITADO POR $9.99</t>
  </si>
  <si>
    <t>Descripción: 
 -  Paquete Whatsapp ilimitado. Precio $9.99 + iva. Precio final del paquete: US$11.18 dólar. Megabytes incluidos:  ILIMITADO Precio Final Mb por Evento: US$ 0.56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</si>
  <si>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PAQUETE ILIMITADOS PARA WHATSPAPP POR $9.99</t>
  </si>
  <si>
    <t>no incluye</t>
  </si>
  <si>
    <t>Tarifas Roaming Voz</t>
  </si>
  <si>
    <t>Descripción: 
 -  Tarifa aplica para planes Postpago Abiertos y Controlados que tengan contratado el servicio de Roaming Internacional.
 -  La facturación del servicio Roaming de voz se facturará por el tiempo efectivo de uso, expresado en minutos y segundos, es decir la facturación se la realiza por segundo traficado (como se factura de manera local). 
 -  Las tarifas de Roaming son cobradas según los reportes remitidos por las operadoras internacionales de las redes visitadas
 -  Las tarifas para las sigueintes llamadas tienen un costo de $1.49 (precio final) estando en zonas del Continente Americano o Resto del Mundo. 
                                      - Llamada Saliente Local: Se refiere a las llamadas que realice el usuario desde su celular dentro del país que visita.
                                      - Llamada Saliente Ecuador (Home): Se refiere a las llamadas que realice el usuario desde su celular hacia números móviles y fijos de Ecuador.
                                      -  Llamada Saliente Internacional: Se refiere a las llamadas que realice el usuario desde su celular hacia un país distinto del que visita.
                                      - Llamada Entrante: Se refiere a las llamadas que recibe el usuario en su celular, ya sean de origen local o internacional.
- Para las tarifas de voz de Roaming Claro Colombia y Paquete de voz de Roaming Claro Colombia se mantienen, conforme lo que se ha notificado anteriormente. 
-  Servicio móvil prestado por CONECEL S.A .</t>
  </si>
  <si>
    <t>minuto</t>
  </si>
  <si>
    <t>Tarifas SMS en Roaming</t>
  </si>
  <si>
    <t>Descripción: 
 -  Se actualiza tarfia de SMS enviado y recibo en Roaming 
 - La tarifa se unifica asi el cliente tenga o no un paquete de Datos Roaming activo.
 - Los mensajes escritos que reciba el cliente en Roaming seran SIN COSTO
 - Los mensajes enviados por el cliente en Roaming tendran un costo de $0.25 (Precio final); con o sin paquete de Datos activo, estando en zona del Continente Amerciano o zona del Resto del Mundo
- Servicio móvil prestado por CONECEL S.A.</t>
  </si>
  <si>
    <t>SMS enviado en Roaming (con o sin paquete de Datos Roaming activo)</t>
  </si>
  <si>
    <t>SMS recibido en Roaming (con o sin paquete de Datos Roaming activo/ estando en zona Continente Americano o Resto del Mundo)</t>
  </si>
  <si>
    <t>PLANES PARA UNIVERSIDADES VOZ + DATOS</t>
  </si>
  <si>
    <t>PLAN IDEAL 34,99 IMOVIL - 8045</t>
  </si>
  <si>
    <t>BP-8045</t>
  </si>
  <si>
    <t>1500 MB</t>
  </si>
  <si>
    <t>PLAN IDEAL 34,99 BB -8046</t>
  </si>
  <si>
    <t>BP-8046</t>
  </si>
  <si>
    <t>PLAN IDEAL 25 INTER MOVIL 8442</t>
  </si>
  <si>
    <t>BP-8442</t>
  </si>
  <si>
    <t>PLAN IDEAL 25 INTER MOVIL BB 8443</t>
  </si>
  <si>
    <t>BP-8443</t>
  </si>
  <si>
    <t>PLAN IDEAL 30 INTER MOVIL 8444</t>
  </si>
  <si>
    <t>BP-8444</t>
  </si>
  <si>
    <t>PLAN IDEAL 30 INTER MOVIL BB 8445</t>
  </si>
  <si>
    <t>BP-8445</t>
  </si>
  <si>
    <t>PLANES PARA UNIVERSIDADES</t>
  </si>
  <si>
    <t xml:space="preserve">Planes Postpago Controlados 
Minutos incluidos según el destino.
Tarifas incluyen impuesto e interconexión.
Planes Aplica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
</t>
  </si>
  <si>
    <t>PLAN IDEAL 15 - 8040</t>
  </si>
  <si>
    <t>BP-8040</t>
  </si>
  <si>
    <t>PLAN IDEAL 18 - 8041</t>
  </si>
  <si>
    <t>BP-8041</t>
  </si>
  <si>
    <t>PLAN IDEAL 20 - 8042</t>
  </si>
  <si>
    <t>BP-8042</t>
  </si>
  <si>
    <t>PLAN IDEAL 25 - 8043</t>
  </si>
  <si>
    <t>BP-8043</t>
  </si>
  <si>
    <t>PLAN IDEAL 30 - 8044</t>
  </si>
  <si>
    <t>BP-8044</t>
  </si>
  <si>
    <t>PLANES FLEX DISCP</t>
  </si>
  <si>
    <t xml:space="preserve">Aplica para PLANES TABLET FLEX DISCP, NETBOOK FLEX DISCP Y BANDA ANCHA MOVIL FLEX DISCP
PLANES TABLET FLEX DISCP, NETBOOK FLEX DISCP Y BANDA ANCHA MOVIL FLEX DISCP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DISCP Y BANDA ANCHA MOVIL FLEX DISCP 24 meses.  Plazo mínimo del plan NETBOOK FLEX DISCP 30 MESES.
Aplican para clientes postpago de datos. Plan Tablet incluye 50 mensajes de texto gratis para todas las operadoras. 
Costo mensaje adicional a cualquier operadora 0,06 + impuestos. Costo del mensaje adicional sera cobrado en la factura. </t>
  </si>
  <si>
    <t>Plan Tablet Flex 1000 MB DISCP</t>
  </si>
  <si>
    <t xml:space="preserve">BP-4405 </t>
  </si>
  <si>
    <t>Plan Tablet Flex 1500 MB DISCP</t>
  </si>
  <si>
    <t xml:space="preserve">BP-4420 </t>
  </si>
  <si>
    <t>Plan Tablet Flex 2000 MB DISCP</t>
  </si>
  <si>
    <t xml:space="preserve">BP-4411 </t>
  </si>
  <si>
    <t>Plan Tablet Flex 3000 MB DISCP</t>
  </si>
  <si>
    <t xml:space="preserve">BP-4415 </t>
  </si>
  <si>
    <t>Plan Tablet Flex 5000 MB DISCP</t>
  </si>
  <si>
    <t xml:space="preserve">BP-4409 </t>
  </si>
  <si>
    <t>Plan Tablet Flex 10000 MB DISCP</t>
  </si>
  <si>
    <t xml:space="preserve">BP-4406 </t>
  </si>
  <si>
    <t>Plan Netbook Flex 2000MB 30M DISCP</t>
  </si>
  <si>
    <t>BP-4422</t>
  </si>
  <si>
    <t>Plan Netbook  Flex 3000MB 30M DISCP</t>
  </si>
  <si>
    <t xml:space="preserve">BP-4419 </t>
  </si>
  <si>
    <t>Plan Netbook  Flex 10000MB 30M DISCP</t>
  </si>
  <si>
    <t>BP-4412</t>
  </si>
  <si>
    <t>Plan Banda Ancha Móvil Flex 19 DISCP</t>
  </si>
  <si>
    <t xml:space="preserve">BP-4410 </t>
  </si>
  <si>
    <t>Plan Banda Ancha Móvil Flex 29 DISCP</t>
  </si>
  <si>
    <t>BP-4413</t>
  </si>
  <si>
    <t>Plan Banda Ancha Móvil Flex 39 DISCP</t>
  </si>
  <si>
    <t>BP-4421</t>
  </si>
  <si>
    <t>Plan Banda Ancha Móvil Flex 59 DISCP</t>
  </si>
  <si>
    <t xml:space="preserve">BP-4418 </t>
  </si>
  <si>
    <t>PLANES IDEAL ABIERTOS</t>
  </si>
  <si>
    <t xml:space="preserve">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
</t>
  </si>
  <si>
    <t>PLAN IDEAL 25 ABIERTO 300 MB</t>
  </si>
  <si>
    <t>BP-8368</t>
  </si>
  <si>
    <t>REDES SOCIALES ILIMITADAS</t>
  </si>
  <si>
    <t>PLAN IDEAL 30 ABIERTO 300 MB</t>
  </si>
  <si>
    <t>BP-8369</t>
  </si>
  <si>
    <t>PLAN IDEAL 35 ABIERTO 400 MB</t>
  </si>
  <si>
    <t>BP-8370</t>
  </si>
  <si>
    <t>PLAN IDEAL 40 ABIERTO 500 MB</t>
  </si>
  <si>
    <t>BP-8371</t>
  </si>
  <si>
    <t>PLAN IDEAL 50 ABIERTO 600 MB</t>
  </si>
  <si>
    <t>BP-8372</t>
  </si>
  <si>
    <t>PLAN IDEAL 60 ABIERTO 700 MB</t>
  </si>
  <si>
    <t>BP-8373</t>
  </si>
  <si>
    <t>PLAN IDEAL 70 ABIERTO 800 MB</t>
  </si>
  <si>
    <t>BP-8374</t>
  </si>
  <si>
    <t>PLAN IDEAL 80 ABIERTO 900 MB</t>
  </si>
  <si>
    <t>BP-8375</t>
  </si>
  <si>
    <t>PLAN IDEAL 100 ABIERTO 1000 MB</t>
  </si>
  <si>
    <t>BP-8376</t>
  </si>
  <si>
    <t>PLAN IDEAL 25 ABIERTO BB 300 MB</t>
  </si>
  <si>
    <t>BP-8377</t>
  </si>
  <si>
    <t>PLAN IDEAL 30 ABIERTO BB 400 MB</t>
  </si>
  <si>
    <t>BP-8378</t>
  </si>
  <si>
    <t>PLAN IDEAL 35 ABIERTO BB 400 MB</t>
  </si>
  <si>
    <t>BP-8379</t>
  </si>
  <si>
    <t>PLAN IDEAL 40 ABIERTO BB 500 MB</t>
  </si>
  <si>
    <t>BP-8380</t>
  </si>
  <si>
    <t>PLAN IDEAL 50 ABIERTO BB 600 MB</t>
  </si>
  <si>
    <t>BP-8381</t>
  </si>
  <si>
    <t>PLAN IDEAL 60 ABIERTO BB 700 MB</t>
  </si>
  <si>
    <t>BP-8382</t>
  </si>
  <si>
    <t>PLAN IDEAL 70 ABIERTO BB 800 MB</t>
  </si>
  <si>
    <t>BP-8383</t>
  </si>
  <si>
    <t>PLAN IDEAL 80 ABIERTO BB 900 MB</t>
  </si>
  <si>
    <t>BP-8384</t>
  </si>
  <si>
    <t>PLAN IDEAL 100 ABIERTO BB 1000 MB</t>
  </si>
  <si>
    <t>BP-8385</t>
  </si>
  <si>
    <t>PLAN IDEAL 25 ABIERTO 300 MB EP</t>
  </si>
  <si>
    <t>BP-8404</t>
  </si>
  <si>
    <t>PLAN IDEAL 30 ABIERTO 300 MB EP</t>
  </si>
  <si>
    <t>BP-8405</t>
  </si>
  <si>
    <t>PLAN IDEAL 35 ABIERTO 400 MB EP</t>
  </si>
  <si>
    <t>BP-8406</t>
  </si>
  <si>
    <t>PLAN IDEAL 40 ABIERTO 500 MB EP</t>
  </si>
  <si>
    <t>BP-8407</t>
  </si>
  <si>
    <t>PLAN IDEAL 50 ABIERTO 600 MB EP</t>
  </si>
  <si>
    <t>BP-8408</t>
  </si>
  <si>
    <t>PLAN IDEAL 60 ABIERTO 700 MB EP</t>
  </si>
  <si>
    <t>BP-8409</t>
  </si>
  <si>
    <t>PLAN IDEAL 70 ABIERTO 800 MB EP</t>
  </si>
  <si>
    <t>BP-8410</t>
  </si>
  <si>
    <t>PLAN IDEAL 80 ABIERTO 900 MB EP</t>
  </si>
  <si>
    <t>BP-8411</t>
  </si>
  <si>
    <t>PLAN IDEAL 100 ABIERTO 1000 MB EP</t>
  </si>
  <si>
    <t>BP-8412</t>
  </si>
  <si>
    <t>PLAN IDEAL 25 ABIERTO BB 300 MB EP</t>
  </si>
  <si>
    <t>BP-8413</t>
  </si>
  <si>
    <t>PLAN IDEAL 30 ABIERTO BB 400 MB EP</t>
  </si>
  <si>
    <t>BP-8414</t>
  </si>
  <si>
    <t>PLAN IDEAL 35 ABIERTO  BB 400 MB EP</t>
  </si>
  <si>
    <t>BP-8415</t>
  </si>
  <si>
    <t>PLAN IDEAL 40 ABIERTO BB 500 MB EP</t>
  </si>
  <si>
    <t>BP-8416</t>
  </si>
  <si>
    <t>PLAN IDEAL 50 ABIERTO BB 600 MB EP</t>
  </si>
  <si>
    <t>BP-8417</t>
  </si>
  <si>
    <t>PLAN IDEAL 60 ABIERTO BB 700 MB EP</t>
  </si>
  <si>
    <t>BP-8418</t>
  </si>
  <si>
    <t>PLAN IDEAL 70 ABIERTO BB 800 MB EP</t>
  </si>
  <si>
    <t>BP-8419</t>
  </si>
  <si>
    <t>PLAN IDEAL 80 ABIERTO BB 900 MB EP</t>
  </si>
  <si>
    <t>BP-8420</t>
  </si>
  <si>
    <t>PLAN IDEAL 100 ABIERTO BB 1000 MB EP</t>
  </si>
  <si>
    <t>BP-8421</t>
  </si>
  <si>
    <t>PLANES IDEAL CONTROL</t>
  </si>
  <si>
    <t>Planes multidestino con tarifa final  incluidos impuestos e interconexión; todos los planes incluyen paquetes de Datos y SMS según tarifa basica del plan.
Plan de Blackberry incluye el servicio de Blackberry (NO Incluyen servicio de redes sociales y mensajeria chat ilimitada)
El servicio de redes sociales ilimitado incluido en planes No Blackberry (BB) por $5,6 (precio final)</t>
  </si>
  <si>
    <t>PLAN IDEAL 25 CONTROL 300 MB</t>
  </si>
  <si>
    <t>BP-8350</t>
  </si>
  <si>
    <t>PLAN IDEAL 30 CONTROL 300 MB</t>
  </si>
  <si>
    <t>BP-8351</t>
  </si>
  <si>
    <t>PLAN IDEAL 35 CONTROL 400 MB</t>
  </si>
  <si>
    <t>BP-8352</t>
  </si>
  <si>
    <t>PLAN IDEAL 40 CONTROL 500 MB</t>
  </si>
  <si>
    <t>BP-8353</t>
  </si>
  <si>
    <t>PLAN IDEAL 50 CONTROL 600 MB</t>
  </si>
  <si>
    <t>BP-8354</t>
  </si>
  <si>
    <t>PLAN IDEAL 60 CONTROL 700 MB</t>
  </si>
  <si>
    <t>BP-8424</t>
  </si>
  <si>
    <t>PLAN IDEAL 70 CONTROL 800 MB</t>
  </si>
  <si>
    <t>BP-8356</t>
  </si>
  <si>
    <t>PLAN IDEAL 80 CONTROL 900 MB</t>
  </si>
  <si>
    <t>BP-8357</t>
  </si>
  <si>
    <t>PLAN IDEAL 100 CONTROL 1000 MB</t>
  </si>
  <si>
    <t>BP-8358</t>
  </si>
  <si>
    <t>PLAN IDEAL 25 CONTROL BB 300 MB</t>
  </si>
  <si>
    <t>BP-8359</t>
  </si>
  <si>
    <t>PLAN IDEAL 30 CONTROL BB 400 MB</t>
  </si>
  <si>
    <t>BP-8360</t>
  </si>
  <si>
    <t>PLAN IDEAL 35 CONTROL BB 400 MB</t>
  </si>
  <si>
    <t>BP-8361</t>
  </si>
  <si>
    <t>PLAN IDEAL 40 CONTROL BB 500 MB</t>
  </si>
  <si>
    <t>BP-8362</t>
  </si>
  <si>
    <t>PLAN IDEAL 50 CONTROL BB 600 MB</t>
  </si>
  <si>
    <t>BP-8363</t>
  </si>
  <si>
    <t>PLAN IDEAL 60 CONTROL BB 700 MB</t>
  </si>
  <si>
    <t>BP-8364</t>
  </si>
  <si>
    <t>PLAN IDEAL 70 CONTROL BB 800 MB</t>
  </si>
  <si>
    <t>BP-8365</t>
  </si>
  <si>
    <t>PLAN IDEAL 80 CONTROL BB 900 MB</t>
  </si>
  <si>
    <t>BP-8366</t>
  </si>
  <si>
    <t>PLAN IDEAL 100 CONTROL BB 1000 MB</t>
  </si>
  <si>
    <t>BP-8367</t>
  </si>
  <si>
    <t>PLAN IDEAL 25 CONTROL 300 MB EP</t>
  </si>
  <si>
    <t>BP-8386</t>
  </si>
  <si>
    <t>PLAN IDEAL 30 CONTROL 300 MB EP</t>
  </si>
  <si>
    <t>BP-8387</t>
  </si>
  <si>
    <t>PLAN IDEAL 35 CONTROL 400 MB EP</t>
  </si>
  <si>
    <t>BP-8388</t>
  </si>
  <si>
    <t>PLAN IDEAL 40 CONTROL 500 MB EP</t>
  </si>
  <si>
    <t>BP-8389</t>
  </si>
  <si>
    <t>PLAN IDEAL 50 CONTROL 600 MB EP</t>
  </si>
  <si>
    <t>BP-8390</t>
  </si>
  <si>
    <t>PLAN IDEAL 60 CONTROL 700 MB EP</t>
  </si>
  <si>
    <t>BP-8391</t>
  </si>
  <si>
    <t>PLAN IDEAL 70 CONTROL 800 MB EP</t>
  </si>
  <si>
    <t>BP-8392</t>
  </si>
  <si>
    <t>PLAN IDEAL 80 CONTROL 900 MB EP</t>
  </si>
  <si>
    <t>BP-8393</t>
  </si>
  <si>
    <t>PLAN IDEAL 100 CONTROL 1000 MB EP</t>
  </si>
  <si>
    <t>BP-8394</t>
  </si>
  <si>
    <t>PLAN IDEAL 25 CONTROL BB 300 MB EP</t>
  </si>
  <si>
    <t>BP-8395</t>
  </si>
  <si>
    <t>PLAN IDEAL 30 CONTROL BB 400 MB EP</t>
  </si>
  <si>
    <t>BP-8396</t>
  </si>
  <si>
    <t>PLAN IDEAL 35 CONTROL BB 400 MB EP</t>
  </si>
  <si>
    <t>BP-8397</t>
  </si>
  <si>
    <t>PLAN IDEAL 40 CONTROL BB 500 MB EP</t>
  </si>
  <si>
    <t>BP-8398</t>
  </si>
  <si>
    <t>PLAN IDEAL 50 CONTROL BB 600 MB EP</t>
  </si>
  <si>
    <t>BP-8399</t>
  </si>
  <si>
    <t>PLAN IDEAL 60 CONTROL BB 700 MB EP</t>
  </si>
  <si>
    <t>BP-8400</t>
  </si>
  <si>
    <t>PLAN IDEAL 70 CONTROL BB 800 MB EP</t>
  </si>
  <si>
    <t>BP-8401</t>
  </si>
  <si>
    <t>PLAN IDEAL 80 CONTROL BB 900 MB EP</t>
  </si>
  <si>
    <t>BP-8402</t>
  </si>
  <si>
    <t>PLAN IDEAL 100 CONTROL BB 1000 MB EP</t>
  </si>
  <si>
    <t>BP-8403</t>
  </si>
  <si>
    <t>Descripción: 
 -  Paquete Whatsapp ilimitado. Precio $9.99 + iva. Precio final del paquete: US$11.18 dólar. Megabytes incluidos:  ILIMITADO Precio Final Mb adicional : US$ 0.10+IVA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</si>
  <si>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Servicio Joyn</t>
  </si>
  <si>
    <t xml:space="preserve">Para segmento Prepago y Pospago
JOYN es un aplicativo de mensajería que permite chatear, compartir videos y archivos fácilmente, en tiempo ral desde el móvil Claro, esta APP se encuentra disponible únicamente para Android que sean clientes de Claro.
Con JOYN el cliente podrá tener accceso a los siguientes servicios:
 Servicio de Mensajería Instantánea; se podrá contactar con todos los usuarios que cuenten con JOYN en Ecuador o el Mundo.
 Servicio de compartición de fotos
 Servicio de compartición de videos.
 Servicio de compartición de ubicación
 Servicio de compartición de notas de voz
 Servicio de compartición de música.
 Servicio de compartición de contactos
 Servicios de compartición de archivos.
La APP se encuentra disponible para descargar gratuitamente en Play Store (aplicativo que viene preinstalado nativamente en elos equipos Android). Cabe recalcar que la aplicación no tiene costo para el usuario.
El costo de la navegación por la utilización del chat, será descontado del paquete de datos
Si el cliente pospago no cuenta con unpaquete de datos, la navegación se descontará del saldo a un costo por eventos o adicionales según sea el caso del cliente al precio de su plan contratado.
En caso de ser cliente prepago y no tiene un paquete de datos, el costo de la navegación se descontará al costo del eventp de MB de Prepago notificado anteriormente, pero si el cliente prepago tiene contratado un paquete de datos dicha navegación se descontará del paquete.
En el caso de transmisión de video, implica consumo de datos y de  megas.
Cuando el cliente no cuente con un paquete de datos, se debe recordar que la navegación por evento tiene un costo de $0,56 + iImp.
Si realiza una llamada y seleccionas la opción compartir video con tu contacto JOYN el consumo será de Minutos y Datos (Costo de minuto será de acuerdo al producto que tenga el cliente).
Si la llamada es internacional aplica costo de la llamada internacional de acuerdo al producto que tnga el cliente sea tarifa prepago o pospago anteriormente notificadas.  
</t>
  </si>
  <si>
    <t>Servicio JOYN</t>
  </si>
  <si>
    <t>por evento</t>
  </si>
  <si>
    <t>SMS por cobrar</t>
  </si>
  <si>
    <t>Call me es un nuevo beneficio que ésta enfocado a los usuarios que no poseen saldo en su servicio contratado y desean enviar un SMS de texto.
Esquema de funcionamiento:
Usuario A,  trata de enviar un SMS pero no tiene saldo para dicho envío, el cliente recibe automáticamente una notificación, en la cual se le indica si desea enviar su SMS gratis al 7887 ingresando el número Claro al que desea enviar el SMS.
Usuario B,  recibe un mensaje de texto en el cual se indica que el Usuario A quiere enviarle un mensaje de texto que será pagado por el Usuario B, en caso de que el Usuario B  acepte, deberá conformar la misma a través del envío de otro SMS al 7887, aceptándo de esta manera el cobro del SMS $0,06 + Imp.
Una vez aceptado el cobro, el Usuario B recibirá el SMS que el Usuario A le envió; y, este último receptará la conformación de que su mensaje fue aceptado.</t>
  </si>
  <si>
    <t>Doble de Megas y Redes Sociales por 12meses*</t>
  </si>
  <si>
    <t>Doble de Megas y Redes Sociales por 12 meses*</t>
  </si>
  <si>
    <t xml:space="preserve">• Doble de Megas  y Redes Sociales PLANES DISCP aplica por 12 meses a partir del segundo mes de la activación del plan.  • Promoción aplica para renovaciones y nuevas contrataciones.   Doble de Megas depende de Megas incluidos en cada plan.
*Promocion Doble de Megas y Redes Sociales se acreditara en el 2do, 4to, 6to, 8vo, 10mo, 12vo, 14to, 16to, 18vo, 20mo, 22do, 24to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</si>
  <si>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Y WHATSAPP ILIMITADO POR $14.99</t>
  </si>
  <si>
    <t>PAQUETE ILIMITADOS PARA REDES SOCIALES Y WHATSPAPP POR $14.99</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</si>
  <si>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</si>
  <si>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A continuación se presenta información relacionada con Planes Tarifarios dentro de la Telefonía Móvil.</t>
  </si>
  <si>
    <t>Plan Smart Compartidos 40 (1)</t>
  </si>
  <si>
    <t>PLAN 20 DISCAPACITADOS 400 MB</t>
  </si>
  <si>
    <t>Planes con tarifa final  incluidos impuestos e interconexión; plan incluye paquetes de Datos y SMS .
Para aplicar a este plan el Cliente con Discapacidad debe presentar Carnet de Conadis y Cedula de Identidad
Personas naturales, que sean parientes hasta cuarto grado de consanguinidad y segundo de afinidad, que tengan bajo su responsabilidad y/o cuidado a una persona con discapacidad deberán presentar:
 Declaración juramentada que indique el parentesco y que tiene a su cuidado a la persona con discapacidad (original).
 Carnet del CONADIS de la persona con discapacidad.
 Cédula de Identidad de ambos.
Cónyuge de una persona con discapacidad o pareja de Union de Hecho:
 Certificado de Matrimonio (original)  Declaración juramentada de la unión de hecho (original).
 Carnet del CONADIS de la persona con discapacidad.
 Cédula de Identidad de ambos.</t>
  </si>
  <si>
    <t>BP-8429</t>
  </si>
  <si>
    <t>PLANES IDEAL CONTROL BLACKBERRY 100</t>
  </si>
  <si>
    <t>Planes con tarifa final  incluidos impuestos e interconexión; todos los planes incluyen paquetes de Datos y SMS según tarifa basica del plan.
El servicio de redes sociales ilimitado incluido en el plan
Redes sociales ilimitdas aplican para navegación en el sitio oficial de facebook y twitter.
Permanencia minima de plan 24 meses
Redes Sociales Ilimitadas aplican unicamente en Equipos Blackberry con Sistema Operativo 10</t>
  </si>
  <si>
    <t>PLAN IDEAL 100 CONTROL BB RSI</t>
  </si>
  <si>
    <t>BP-8460</t>
  </si>
  <si>
    <t>PLAN IDEAL 100 CONTROL BB RSI EP</t>
  </si>
  <si>
    <t>BP-8462</t>
  </si>
  <si>
    <t>PLANES IDEAL ABIERTO BLACKBERRY 100</t>
  </si>
  <si>
    <t>Planes con tarifa final  incluidos impuestos e interconexión; todos los planes incluyen paquetes de Datos y SMS según tarifa basica del plan.
El servicio de redes sociales ilimitado incluido dentro del plan.
Redes sociales ilimitdas aplican para navegación en el sitio oficial de facebook y twitter.
Permanencia minima de plan 18 meses
Redes Sociales Ilimitadas aplican unicamente en Equipos Blackberry con Sistema Operativo 10</t>
  </si>
  <si>
    <t>PLAN IDEAL 100 ABIERTO BB RSI</t>
  </si>
  <si>
    <t>BP-8461</t>
  </si>
  <si>
    <t>PLAN IDEAL 100 ABIERTO BB RSI EP</t>
  </si>
  <si>
    <t>BP-8463</t>
  </si>
  <si>
    <t>PLANES IDEAL REDES SOCIALES</t>
  </si>
  <si>
    <t>Planes controlados con tarifa final  incluidos impuestos e interconexión; todos los planes incluyen paquetes de Redes Sociales Ilimitadas.
El servicio de redes sociales ilimitadas  incluido en el plan
Redes sociales ilimitadas aplican para navegación en el sitio oficial de facebook y twitter.
Permanencia minima de plan 24 meses
Navegación adicional al paquete de redes sociales ilimitadas con costo.</t>
  </si>
  <si>
    <t>PLAN IDEAL 18  CONTROL RSI</t>
  </si>
  <si>
    <t>BP-8465</t>
  </si>
  <si>
    <t>PLAN IDEAL 20  CONTROL RSI</t>
  </si>
  <si>
    <t>BP-8466</t>
  </si>
  <si>
    <t>PLAN IDEAL 22  CONTROL RSI</t>
  </si>
  <si>
    <t>BP-8467</t>
  </si>
  <si>
    <t>Planes Postpago Controlados que incluyen paquete de datos de 1500 MB desde su activación.
Minutos incluidos según el destino.
Tarifas incluyen impuesto e interconexión.
Aplica unicamente para estudiantes universitarios de aquellas Universidades con las cuales CONECEL ha suscritos convenios de alianza*
Los planes podrán ser activos  en los puntos de venta que CONECEL asigne en virtud del  convenio suscrito con la o las universidades, el cliente deberá presentar su carnet de estudiante.</t>
  </si>
  <si>
    <t xml:space="preserve">Nuevos Planes Pospago Tablets Modificacion </t>
  </si>
  <si>
    <t>IM CTRL TABLET HPLUS 1000MB</t>
  </si>
  <si>
    <t>UH</t>
  </si>
  <si>
    <t>Mbps</t>
  </si>
  <si>
    <t>IM CTRL TABLET HPLUS $29,99</t>
  </si>
  <si>
    <t>UI</t>
  </si>
  <si>
    <t>IM CTRL TABLET HPLUS $34,99</t>
  </si>
  <si>
    <t>UJ</t>
  </si>
  <si>
    <t>IM CTRL TABLET HPLUS 2000MB</t>
  </si>
  <si>
    <t>UK</t>
  </si>
  <si>
    <t>IM CTRL TABLET HPLUS 3000MB</t>
  </si>
  <si>
    <t>UL</t>
  </si>
  <si>
    <t>NUEVOS PAQUETES PREPAGO BLACKBERRY E INTERNET EN EL MOVIL</t>
  </si>
  <si>
    <t>Blackberry Diario</t>
  </si>
  <si>
    <t>1 Dias</t>
  </si>
  <si>
    <t>Blackberry Tres días</t>
  </si>
  <si>
    <t>3 Dias</t>
  </si>
  <si>
    <t>BlackBerry 7 días</t>
  </si>
  <si>
    <t>7 Dias</t>
  </si>
  <si>
    <t>BlackBerry 15 días</t>
  </si>
  <si>
    <t>15 Dias</t>
  </si>
  <si>
    <t>BlackBerry 30 días</t>
  </si>
  <si>
    <t>30 Dias</t>
  </si>
  <si>
    <t>BlackBerry Joven</t>
  </si>
  <si>
    <t>Internet Diario</t>
  </si>
  <si>
    <t>Internet Tres días</t>
  </si>
  <si>
    <t>Internet Siete dias</t>
  </si>
  <si>
    <t>Internet Quince dias</t>
  </si>
  <si>
    <t>Internet Treinta dias</t>
  </si>
  <si>
    <t>1) Aplica a clientes nuevos que paguen su factura mensual con tarjeta de crédito y para clientes existentes, con más de tres meses con cualquier forma de pago.
2) Los MB, Minutos y mensajes incluidos y los descuentos en los nuevos planes postpago tablets se detallan en la siguiente tabla:
3) Velocidad máxima en H+ para todos los planes es de 10 Mbps/2Mbps (Downlink/Uplink). La velocidad de navegación depende del equipo, la zona y la cobertura de la red H+.
4) Vigencia del contrato es de 30 meses.
5) El descuento aplica durante 30 meses.</t>
  </si>
  <si>
    <t>1) Los MB y mensajes incluidos en los nuevos Paquetes prepago BlackBerry e Internet en el Móvil se detallan en la siguiente tabla:  
2) Cliente puede contratar varios paquetes diarios en el mismo día. 
3) Paquete puede ser contratado por clientes que tienen activo otro paquete de datos prepago de oferta comercial vigente. Se consumirá primero el saldo de paquetes contratados con menor vigencia, y posteriormente el saldo de otros paquetes contratados con mayor vigencia.
4) Condiciones aplican sólo para clientes prepago.
5) Paquetes de Internet o BlackBerry de 1, 3, 7, 15 o de 30 días pueden ser contratados por clientes que no tengan activo BlackBerry Social en su línea.
6) Una vez consumidos los MB del paquete contratado o el paquete expire, el cliente regresará a navegar en modalidad Bajo Demanda a la tarifa vigente de $ 2.00 antes de IVA ($2.24 incluido IVA).</t>
  </si>
  <si>
    <t xml:space="preserve">• Plan que la CNT EP ofrecerá a nivel de clientes corporativos 
• Tecnología 3.5 y HSPA+ 
• Incluye 5000 MB 
• Valor del CBM $44,99 más impuestos 
• Tipo Pospago
• Modalidad Controlado 
• Acceso a recargar para seguir navegando
• No existe rollover de megas en ningún plan.
• Costo Mega adicional $0,10 + impuestos.
• Incluye modem Huawei 303 HSPA+
• Contrato a 18 meses.  </t>
  </si>
  <si>
    <t>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</si>
  <si>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 xml:space="preserve">*Con el nuevo paquete HSPA+ los usuarios podrán disfrutar de una mejor velocidad en la nueva red HSPA+, lo cual permitirá  navegar con velocidad máxima de hasta 10MBps/2MBps. Componente para ser contratado como un adicional  a los planes de voz comercializados por parte de la CNT EP
*Acceso total a todo tipo de descargas y navegación hasta terminar los 5000MB contratados 
*Permite al usuario contratar adicionalmente el paquete HSPA+ de 2000 MB (noviembre 2012)
* Una vez consumidos los 5000 MB, el cliente podrá continuar navegando a velocidad de 512 Mbps hasta completar los 7000 MB
*Una vez consumidos los 7000 MB, el cliente podrá continuar navegando a una velocidad de 256 Mbps                                                                              </t>
  </si>
  <si>
    <t xml:space="preserve"> Plan exclusivo para personas discapacitadas
Cargo básico mensual de USD 12 (más impuestos)
Plan que permite al usuario utilizar su cargo básico mensual en voz y/o SMS
Chip incluido sin carga inicial
Se ofrecerá al cliente financiamiento de equipo de 2 Cargos Básicos Mensuales (CBM)
Contrato a 18 meses</t>
  </si>
  <si>
    <t>Plan Discapacitado USD 12 (más IVA) .- tiene 3 códigos</t>
  </si>
  <si>
    <t xml:space="preserve">• 300298: DISCAPACITADO HSPA PLUS CONTROL </t>
  </si>
  <si>
    <t>0.02 (los primeros 300 minutos) 
0.04 (a partir del minuto 301)</t>
  </si>
  <si>
    <t>• 300297: DISCAPACITADO 3.5G CONTROL</t>
  </si>
  <si>
    <t>• 300296: DISCAPACITADO GSM CONTROL</t>
  </si>
  <si>
    <t xml:space="preserve">Aplica para PLAN Banda Ancha Móvil Flex $19,  Banda Ancha Móvil Flex $29, Banda Ancha Móvil Flex $39, Banda Ancha Móvil Flex $59 : . 
Planes Banda Ancha Móvil Flex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24 meses.
Aplican para clientes postpago de datos.  </t>
  </si>
  <si>
    <t>Plan Smart Moviltalk $32</t>
  </si>
  <si>
    <t>Plan Smart Moviltalk  $37</t>
  </si>
  <si>
    <t>Promoción  Doble de Megas y Redes Sociales por 12 meses PLANES DISCP</t>
  </si>
  <si>
    <t xml:space="preserve">Planes Smart </t>
  </si>
  <si>
    <t>Cambio de Tarifa Bajo demanda postpago</t>
  </si>
  <si>
    <t>1) Tarifa bajo demanda postpago aplica únicamente para clientes postpago que no tengan un paquete de datos contratado.</t>
  </si>
  <si>
    <t>Internet Bajo Demanda Postpago</t>
  </si>
  <si>
    <t xml:space="preserve">Precio más IVA </t>
  </si>
  <si>
    <t>Paquetes LDI Pospago por Destino</t>
  </si>
  <si>
    <t>a) Paquetes de minutos LDI recurrentes y no recurrentes con destinos únicos, detallados en el nombre del paquete.
b) Los clientes pospago pueden contratar uno o varios paquetes, según su necesidad.  
c) Los paquetes pospago por Destino pueden convivir con los paquetes pospago 14 Destinos.  Los paquetes contratados deben ser siempre del mismo tipo: Recurrentes con Recurrentes o No Recurrentes con No Recurrentes.
d) Los paquetes pospago no recurrentes tienen vigencia de 30 días.  Los paquetes pospago recurrentes tienen vigencia inicial de 30 días y se renuevan en cada ciclo de facturación del cliente.
e) Una vez terminado su paquete contratado, el cliente podrá realizar llamadas LDI al costo regular LDI.</t>
  </si>
  <si>
    <t>Paq LDI ATL USA recur 250Min $22.32</t>
  </si>
  <si>
    <t>Q86</t>
  </si>
  <si>
    <t>Paq LDI ATL China recur 250Min $22.32</t>
  </si>
  <si>
    <t>Q87</t>
  </si>
  <si>
    <t>Paq LDI ATL España recur 250Min $22.32</t>
  </si>
  <si>
    <t>Q88</t>
  </si>
  <si>
    <t>Paq LDI ATL Colombia recur 250Min $22.32</t>
  </si>
  <si>
    <t>Q89</t>
  </si>
  <si>
    <t>Paq LDI ATL Perú recur 150Min $22.32</t>
  </si>
  <si>
    <t>Q90</t>
  </si>
  <si>
    <t>Paq LDI ATL USA no recur 250Min $26.79</t>
  </si>
  <si>
    <t>Q91</t>
  </si>
  <si>
    <t>Paq LDI ATL China no recur 250Min $26.79</t>
  </si>
  <si>
    <t>Q92</t>
  </si>
  <si>
    <t>Paq LDI ATL España no rec 250Min $26.79</t>
  </si>
  <si>
    <t>Q93</t>
  </si>
  <si>
    <t>Paq LDI ATL Colombia norec 250Min $26.79</t>
  </si>
  <si>
    <t>Q94</t>
  </si>
  <si>
    <t>Paq LDI ATL Perú no recur 150Min $26.79</t>
  </si>
  <si>
    <t>Q95</t>
  </si>
  <si>
    <t>Paq LDI HIB USA recur 250Min $22.32</t>
  </si>
  <si>
    <t>Q96</t>
  </si>
  <si>
    <t>Paq LDI HIB China recur 250Min $22.32</t>
  </si>
  <si>
    <t>Q97</t>
  </si>
  <si>
    <t>Paq LDI HIB España recur 250Min $22.32</t>
  </si>
  <si>
    <t>Q98</t>
  </si>
  <si>
    <t>Paq LDI HIB Colombia recur 250Min $22.32</t>
  </si>
  <si>
    <t>Q99</t>
  </si>
  <si>
    <t>Paq LDI HIB Perú recur 150Min $22.32</t>
  </si>
  <si>
    <t>R01</t>
  </si>
  <si>
    <t>Paq LDI HIB USA no recur 250Min $26.79</t>
  </si>
  <si>
    <t>R02</t>
  </si>
  <si>
    <t>Paq LDI HIB China no recur 250Min $26.79</t>
  </si>
  <si>
    <t>R03</t>
  </si>
  <si>
    <t>Paq LDI HIB España no rec 250Min $26.79</t>
  </si>
  <si>
    <t>R04</t>
  </si>
  <si>
    <t>Paq LDI HIB Colombia norec 250Min $26.79</t>
  </si>
  <si>
    <t>R05</t>
  </si>
  <si>
    <t>Paq LDI HIB Perú no recur 150Min $26.79</t>
  </si>
  <si>
    <t>R06</t>
  </si>
  <si>
    <t>Todos los destinos LDI incluyen cargos de interconexión internacional</t>
  </si>
  <si>
    <t>Paquetes LDI 14 Destinos Prepago y Pospago</t>
  </si>
  <si>
    <t>Paq LDI PRE Dia 14 Destinos 10 Min $0.89</t>
  </si>
  <si>
    <t>R07</t>
  </si>
  <si>
    <t>Paq LDI ATL 14Dest 30Min $2.68 Recur</t>
  </si>
  <si>
    <t>R08</t>
  </si>
  <si>
    <t>Paq LDI ATL 14Dest 60Min $4.46 Recur</t>
  </si>
  <si>
    <t>R09</t>
  </si>
  <si>
    <t>Paq LDI ATL 14Dest 30Min $3.57 No Recur</t>
  </si>
  <si>
    <t>R10</t>
  </si>
  <si>
    <t>Paq LDI ATL 14Dest 60Min $5.36 No Recur</t>
  </si>
  <si>
    <t>R11</t>
  </si>
  <si>
    <t>Paq LDI HIB 14Dest 30Min $2.68 Recur</t>
  </si>
  <si>
    <t>R12</t>
  </si>
  <si>
    <t>Paq LDI HIB 14Dest 60Min $4.46 Recur</t>
  </si>
  <si>
    <t>R13</t>
  </si>
  <si>
    <t>Paq LDI HIB 14Dest 30Min $3.57 No Recur</t>
  </si>
  <si>
    <t>R14</t>
  </si>
  <si>
    <t>Paq LDI HIB 14Dest 60Min $5.36 No Recur</t>
  </si>
  <si>
    <t>R15</t>
  </si>
  <si>
    <t>Paq Adicional LDI ATL 14Dest 30Min $2.68</t>
  </si>
  <si>
    <t>R16</t>
  </si>
  <si>
    <t>Paq Adicional LDI HIB 14Dest 30Min $2.68</t>
  </si>
  <si>
    <t>R17</t>
  </si>
  <si>
    <t>a) Paquetes de minutos LDI recurrentes y no recurrentes para hablar con 14 destinos: USA, Canadá, España, Colombia, Venezuela, Perú, México, Bolivia, Argentina, Uruguay, Brasil, Paraguay, Panamá y Chile.
b) La cantidad de minutos incluida en cada paquete se encuentra detallada en el nombre del mismo.
c) Los clientes prepago cuentan con el Paquete Diario a 14 Destinos el cual puede ser contratado las veces que el cliente lo requiera. No es de renovación automática.  Vigencia del paquete 1 día.
d) Los clientes pospago pueden contratar uno o varios paquetes, según su necesidad.  
e) Los paquetes pospago 14 Destinos pueden convivir con los paquetes pospago por destino.  Los paquetes contratados deben ser siempre del mismo tipo: Recurrentes con Recurrentes o No Recurrentes con No Recurrentes.
f) Los paquetes pospago no recurrentes tienen vigencia de 30 días.  Los paquetes pospago recurrentes tienen vigencia inicial de 30 días y se renuevan en cada ciclo de facturación del cliente.
g) Una vez terminado su paquete contratado, el cliente podrá realizar llamadas LDI al costo regular.</t>
  </si>
  <si>
    <t>TARIFAS SERVICIOS IDEAS MUSIK</t>
  </si>
  <si>
    <t>Paquete Internet Movil 15MB / 50MB</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</si>
  <si>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
</t>
  </si>
  <si>
    <t>Paquete Internet Movil 15MB</t>
  </si>
  <si>
    <t>15MB</t>
  </si>
  <si>
    <t>Paquete Internet Movil 50MB</t>
  </si>
  <si>
    <t>50MB</t>
  </si>
  <si>
    <t>SI incluye</t>
  </si>
  <si>
    <t>SUSCRIPCION BLACKBERRY 3MB 24HRS</t>
  </si>
  <si>
    <t>Descripción: 
 -  Paquete de Suscripcion BlackBerry 3MB 24 Hrs. Precio $1.00 + IVA. Precio final del paquete: $1.12.  Megabytes incluidos:  3MB.  Precio Final de la navegacion por evento de: $0.56 por MB.  Vigencia: recurrencia diaria / 24hrs. Cliente que no haya consumido sus MBs incluidos durante las 24 horas los perderá. 
Consideraciones: 
- Paquete disponible para clientes Prepago de voz.
- Aplica para clientes con equipo Blackberry.
-  Paquete con modalidad recurrente y es no prorrateable.
- Cliente puede contratar otro paquete de datos promocional, navegar por evento a un costo de $ 0.50 +IVA por MB
- El cliente podrá elegir libremente contratar otros paquetes de MB según su necesidad y conveniencia. 
- Servicio móvil prestado por CONECEL S.A.</t>
  </si>
  <si>
    <t>PAQUETE SUSCRIPCION BLACKBERRY 3MB 24 HRAS POR $1.00 + IVA</t>
  </si>
  <si>
    <t>Paquete Internet Movil BB  y Smartphone PPA 15MB / 50MB</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</si>
  <si>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únicamente en: Quito: Distribuidor Autorizado JADARO Dirección, Víctor Mideros N52 119 y Cap. Ramón Borja
Guayaquil: Distribuidor Autorizado CELULAR CENTER Dirección, 9 de Octubre y Baquerizo Moreno</t>
  </si>
  <si>
    <t>Paquete Internet Movil BB 15MB</t>
  </si>
  <si>
    <t>Paquete Internet Movil BB 50MB</t>
  </si>
  <si>
    <t>Paquete Internet Movil  50MB</t>
  </si>
  <si>
    <t>Paquete Internet Movil BB 15MB / 50MB</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</si>
  <si>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JADARO Dirección, Víctor Mideros N52 119 y Cap. Ramón Borja
Guayaquil: Distribuidor Autorizado CELULAR CENTER Dirección, 9 de Octubre y Baquerizo Moreno</t>
  </si>
  <si>
    <t xml:space="preserve">PLANES FLEX </t>
  </si>
  <si>
    <t>Aplica para PLANES TABLET FLEX CON ADENDUM DE 18 MESES
PLANES TABLET FLEX CON ADENDUM A 18 MESES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DE 18 MESES.
Aplican para clientes postpago de datos. Plan incluye 50 mensajes de texto gratis para todas las operadoras. 
Costo mensaje adicional a cualquier operadora 0,06 + impuestos. Costo del mensaje adicional sera cobrado en la factura. 
Los planes Flex DA seran comercializados exclusivamente por el canal de distribuidores autorizados. Los planes Flex 0E no cobraran cuota inicial por equipo.
Los planes Flex 0E no incluyen promociones de Doble de Megas ni Redes Sociales Ilimitadas.</t>
  </si>
  <si>
    <t>Plan BAM Tablet Flex 1000 Mb 18M</t>
  </si>
  <si>
    <t>BP-4468</t>
  </si>
  <si>
    <t>Plan BAM Tablet Flex 1500 Mb 18M</t>
  </si>
  <si>
    <t>BP-4469</t>
  </si>
  <si>
    <t>Plan BAM Tablet Flex 2000 Mb 18M</t>
  </si>
  <si>
    <t>BP-4470</t>
  </si>
  <si>
    <t>Plan BAM Tablet Flex 3000 Mb 18M</t>
  </si>
  <si>
    <t>BP-4479</t>
  </si>
  <si>
    <t>Plan BAM Tablet Flex 5000MB 18M</t>
  </si>
  <si>
    <t>BP-4480</t>
  </si>
  <si>
    <t>Plan BAM Tablet Flex 10.000 18M</t>
  </si>
  <si>
    <t>BP-4481</t>
  </si>
  <si>
    <t>Plan BAM Tablet Flex 1000 Mb 18M DA</t>
  </si>
  <si>
    <t>BP-4482</t>
  </si>
  <si>
    <t>Plan BAM Tablet Flex 1500 Mb 18M DA</t>
  </si>
  <si>
    <t>BP-4483</t>
  </si>
  <si>
    <t>Plan BAM Tablet Flex 2000 Mb 18M DA</t>
  </si>
  <si>
    <t>BP-4484</t>
  </si>
  <si>
    <t>Plan BAM Tablet Flex 1000 Mb 18M 0E</t>
  </si>
  <si>
    <t>BP-4485</t>
  </si>
  <si>
    <t>Plan BAM Tablet Flex 1500 Mb 18M 0E</t>
  </si>
  <si>
    <t>BP-4486</t>
  </si>
  <si>
    <t>Plan BAM Tablet Flex 2000 Mb 18M 0E</t>
  </si>
  <si>
    <t>BP-4487</t>
  </si>
  <si>
    <t>Plan BAM Tablet Flex 1000 Mb 18M DA 0E</t>
  </si>
  <si>
    <t>BP-4488</t>
  </si>
  <si>
    <t>Plan BAM Tablet Flex 1500 Mb 18M DA 0E</t>
  </si>
  <si>
    <t>BP-4489</t>
  </si>
  <si>
    <t>Plan BAM Tablet Flex 2000 Mb 18M DA 0E</t>
  </si>
  <si>
    <t>BP-4490</t>
  </si>
  <si>
    <t>PLANES TABLET FLEX VOZ</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</si>
  <si>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24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</si>
  <si>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$24,99</t>
  </si>
  <si>
    <t>Bam Tablet Flex Voz 1500MB $29,99</t>
  </si>
  <si>
    <t>Bam Tablet Flex Voz 2000MB CE</t>
  </si>
  <si>
    <t>Bam Tablet Flex Voz 3000MB</t>
  </si>
  <si>
    <t>Bam Tablet Flex Voz 5000MB</t>
  </si>
  <si>
    <t>Bam Tablet Flex Voz 10000MB</t>
  </si>
  <si>
    <t>Bam Tablet Flex Voz 1000MB 0E</t>
  </si>
  <si>
    <t>Bam Tablet Flex Voz 1500MB 0E $29,99</t>
  </si>
  <si>
    <t>Bam Tablet Flex Voz 2000MB 0E</t>
  </si>
  <si>
    <t>Bam Tablet Flex Voz 1000MB DA CE</t>
  </si>
  <si>
    <t>Bam Tablet Flex Voz 1500MB DA CE</t>
  </si>
  <si>
    <t>Bam Tablet Flex Voz 2000MB DA CE</t>
  </si>
  <si>
    <t>Bam Tablet Flex Voz 1000MB DA 0E</t>
  </si>
  <si>
    <t>Bam Tablet Flex Voz 1500MB DA 0E</t>
  </si>
  <si>
    <t>Bam Tablet Flex Voz 2000MB DA 0E</t>
  </si>
  <si>
    <t>Bam Tablet Flex Voz 1000MB RT $24,99</t>
  </si>
  <si>
    <t>Bam Tablet Flex Voz 1500MB RT $29,99</t>
  </si>
  <si>
    <t>Bam Tablet Flex Voz 2000MB RT</t>
  </si>
  <si>
    <t>Bam Tablet Flex Voz 5000MB RT</t>
  </si>
  <si>
    <t>Bam Tablet Flex Voz 10000MB RT</t>
  </si>
  <si>
    <t>BP-4608</t>
  </si>
  <si>
    <t>BP-4609</t>
  </si>
  <si>
    <t>BP-4542</t>
  </si>
  <si>
    <t>BP-4581</t>
  </si>
  <si>
    <t>BP-4545</t>
  </si>
  <si>
    <t>BP-4546</t>
  </si>
  <si>
    <t>BP-4539</t>
  </si>
  <si>
    <t>BP-4610</t>
  </si>
  <si>
    <t>BP-4543</t>
  </si>
  <si>
    <t>BP-4558</t>
  </si>
  <si>
    <t>BP-4560</t>
  </si>
  <si>
    <t>BP-4582</t>
  </si>
  <si>
    <t>BP-4552</t>
  </si>
  <si>
    <t>BP-4559</t>
  </si>
  <si>
    <t>BP-4583</t>
  </si>
  <si>
    <t>BP-4613</t>
  </si>
  <si>
    <t>BP-4614</t>
  </si>
  <si>
    <t>BP-4595</t>
  </si>
  <si>
    <t>BP-4598</t>
  </si>
  <si>
    <t>BP-4596</t>
  </si>
  <si>
    <t>BP-4597</t>
  </si>
  <si>
    <t>Tarifa de voz incluye cargos de interconexion</t>
  </si>
  <si>
    <t>Aplica para PLANES TABLET FLEX VOZ. 
PLANES TABLET FLEX VOZ con megas incluídos según la tarifa básica del plan. 
Paquete adicional de megas FLEX se activará una vez consumidos los Mb promocionales e incluidos en el plan contratado. 
Paquete adicional de megas FLEX se facturara una vez que el cliente no disponga de saldo de megas en sus paquetes promocionales e incluidos
Plazo mínimo del plan TABLET FLEX VOZ DE 18 MESES.
Aplican para clientes postpago de datos. Plan incluye 50 mensajes de texto gratis para todas las operadoras. 
Costo mensaje adicional a cualquier operadora 0,06 + impuestos. Costo del mensaje adicional sera cobrado en la factura. 
Los planes TABLET Flex VOZ DA seran comercializados exclusivamente por el canal de distribuidores autorizados. Los planes Flex VOZ 0E no cobraran cuota inicial por equipo.
Los planes TABLET Flex VOZ 0E no incluyen promociones de Doble de Megas ni Redes Sociales Ilimitadas.
Los planes Tablet Flex VOZ tienen opcion de realizar llamadas de voz previa recarga física o electronica.
Aplica tarifa de voz de $0,18 + IMP por minuto.
Opcion de voz aplica según capacidad tecnologica del equipo.</t>
  </si>
  <si>
    <t>Bam Tablet Flex Voz 1000MB CE</t>
  </si>
  <si>
    <t>Bam Tablet Flex Voz 1500MB CE</t>
  </si>
  <si>
    <t>Bam Tablet Flex Voz 1500MB 0E</t>
  </si>
  <si>
    <t>PLANES TABLET VOZ_OFERTA NO FLEX</t>
  </si>
  <si>
    <t>Aplica para PLANES TABLET VOZ. 
PLANES TABLET VOZ con megas incluídos según la tarifa básica del plan. 
Plazo mínimo del plan TABLET VOZ DE 24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</si>
  <si>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$24,99</t>
  </si>
  <si>
    <t>BP-4611</t>
  </si>
  <si>
    <t>BAM TABLET VOZ 1500MB $29,99</t>
  </si>
  <si>
    <t>BP-4612</t>
  </si>
  <si>
    <t>BAM TABLET VOZ 2000MB $34.99</t>
  </si>
  <si>
    <t>BP-4585</t>
  </si>
  <si>
    <t>BAM TABLET VOZ 3000MB $39.99</t>
  </si>
  <si>
    <t>BP-4586</t>
  </si>
  <si>
    <t>BAM TABLET VOZ 10000MB $59.99</t>
  </si>
  <si>
    <t>BP-4588</t>
  </si>
  <si>
    <t>BAM TABLET VOZ 1000MB $29.99 DA</t>
  </si>
  <si>
    <t>BP-4590</t>
  </si>
  <si>
    <t>BAM TABLET VOZ 1500MB $34.99 DA</t>
  </si>
  <si>
    <t>BP-4591</t>
  </si>
  <si>
    <t>BAM TABLET VOZ 2000MB $44.99 DA</t>
  </si>
  <si>
    <t>BP-4592</t>
  </si>
  <si>
    <t>Aplica para PLANES TABLET VOZ. 
PLANES TABLET VOZ con megas incluídos según la tarifa básica del plan. 
Plazo mínimo del plan TABLET VOZ DE 18 MESES.
Aplican para clientes postpago de datos. Plan incluye 50 mensajes de texto gratis para todas las operadoras. 
Costo mensaje adicional a cualquier operadora 0,06 + impuestos. Costo del mensaje adicional sera cobrado en la factura. 
Los planes TABLET VOZ DA seran comercializados exclusivamente por el canal de distribuidores autorizados. 
Los planes Tablet VOZ tienen opcion de realizar llamadas de voz previa recarga física o electronica.
Aplica tarifa de voz de $0,18 + IMP por minuto.
Opcion de voz aplica según capacidad tecnologica del equipo.</t>
  </si>
  <si>
    <t>BAM TABLET VOZ 1000MB $19.99</t>
  </si>
  <si>
    <t>BAM TABLET VOZ 1500MB $24.99</t>
  </si>
  <si>
    <t>REDES SOCIALES ILIMITADO POR $9.99</t>
  </si>
  <si>
    <t>Descripción: 
 -  Paquete Redes Sociales ilimitado. Precio $9.99 + iva. Precio final del paquete: US$11.18 dólar. Megabytes incluidos:  ILIMITADO Precio Final Mb por Evento: US$ 0.56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redes sociales (aplicativo oficial de Facebook y twitter) desde su activacion hasta su corte respectivo de facturacion.
- El cliente podrá elegir libremente contratar otros paquetes de MB según su necesidad y conveniencia. 
- Servicio móvil prestado por CONECEL S.A.</t>
  </si>
  <si>
    <t>PAQUETE ILIMITADOS PARA REDES SOCIALES  POR $9.99</t>
  </si>
  <si>
    <t xml:space="preserve">no incluye </t>
  </si>
  <si>
    <t>ROAMING WHATSAPP ILIMITADO 24HORAS</t>
  </si>
  <si>
    <t xml:space="preserve">Descripción: 
 - Usuario con el paquete contratado podrá chatear en el APP oficial de Whatsapp ilimitadamente, mientras dure la vigencia del paquete.
Consideraciones: 
• Aplica para usuarios que se encuentren en Roaming desde el 07 de Noviembre de 2013
• Línea deber tener activo servicio de Roaming de Voz Internacional.
• Promocion disponible para Clientes Autocontrol y Tarifario que tenga activo el servicio Roaming Internacional 
• La navegación en el aplicativo oficial de Whatsapp es ilimitada.
• Paquete durará 24 Horas desde su activación, es decir en caso de activar el paquete a las 10:00 horas, el mismo durará hasta las 09:59:59 del día siguiente.
• Precio Final del paquete $4,99.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</si>
  <si>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ROAMING WHATSAPP ILIMITADO 24HORAS (america)</t>
  </si>
  <si>
    <t>Paquete de 24 Horas</t>
  </si>
  <si>
    <t>ROAMING WHATSAPP ILIMITADO 24HORAS (resto del mundo)</t>
  </si>
  <si>
    <t>Descripción: 
 -  Paquete Redes Sociales y  Whatsapp ilimitado. Precio $14.99 + iva. Precio final del paquete: US$16.78 dólar. Megabytes incluidos:  ILIMITADO Precio Final del MB adicional: US$ 0.112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USD$ 0.56+IVA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</si>
  <si>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INTERNET FUTBOL</t>
  </si>
  <si>
    <t>Paq. Internet Futbol</t>
  </si>
  <si>
    <t>Plan Smart Compartidos 18, Plan Smart Todo Destino 18, Plan Smart Total 18 y Plan Facebook+Chat</t>
  </si>
  <si>
    <t>Plan Smart Compartidos 18</t>
  </si>
  <si>
    <t>YH</t>
  </si>
  <si>
    <t>Plan Smart Todo Destino 18</t>
  </si>
  <si>
    <t>YI</t>
  </si>
  <si>
    <t>Plan Smart Total 18</t>
  </si>
  <si>
    <t>YJ</t>
  </si>
  <si>
    <t>Plan Facebook+Chat</t>
  </si>
  <si>
    <t>UM</t>
  </si>
  <si>
    <t>$0.000 para uso en Facebook y Whatsapp</t>
  </si>
  <si>
    <t>Plan Smart Retail 18</t>
  </si>
  <si>
    <t xml:space="preserve">- Vigencia del contrato a 12 meses.
- Minutos y SMS son a Todo Destino
- Precio por minuto $0,10 + imp.
- Tarifa de SMS adicionales es a $ 0.06 + imp.
- MB adicionales se consumen  a $0.10 + imp.
- Para hablar o enviar SMS adicionales el cliente debe realizar una recarga
- Plan solo se comercializa en cadenas Retail
- El cliente pagará el servicio por 12 meses con el financiamiento de la Cadena
</t>
  </si>
  <si>
    <t>UN</t>
  </si>
  <si>
    <t>Servicio de Recarga Asistida</t>
  </si>
  <si>
    <t>Recarga Asistida es un producto que permite a los abonados pospago individual (contratante) gestionar la acreditación periódica de recargas a usuarios (beneficiarios). El contratante prodrá adjudicar recargas hasta un máximo de 5 beneficiarios. EL valor de las recargas el contratante los pagará a través de su factura.
Mecánica:
- El usuario pospago individial debe ingresar a la página web www.movistar.com.ec y pospteriormente al portal MI Movistar e ingresar su contraseña para utilizar el servicio de recarga asistida.
- EL contratante debe ingresar el/los números a los que deseas adjudicar una recarga (Máximo 5 líneas telefónicas prepago).
- El contratante debe ingresar el/las fechas que desee adjudicar las recargas, y los montos disponibles son ($5, $10, o $15 dólares).
- El valor de la recarga s reflejará en la factura del pospago individual.
Condiciones:
El cliente debe ser pospago individual para acceder al servicio de recarga asisitida.
El usuario beneficiario de la recarga asistida debe ser usuario prepago.
El contratante del serviio solo puede ser el dueño de la línea.</t>
  </si>
  <si>
    <t>Paquetes Prepago Diarios Whatsapp y Facebook Ilimitados</t>
  </si>
  <si>
    <t>a. Paquete Diario Whatsapp Ilimitado
1. Para contratar el paquete diario de whatsapp ilimitado el cliente debe enviar un sms con la palabra DIA al 333.
2. Costo del paquete Prepago diario de Whatsapp es de $0,89 + IVA ($1,00 incluido IVA)
3. Los Megas del Paquete Prepago Diario de Whatsapp son ilimitados.
4. Vigencia del paquete es de 24 horas desde la fecha de su activación.
5. Los Megas del Paquete Prepago Diario de Whatsapp son válidos únicamente para uso de la aplicación y contenido oficial de Whatsapp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
b. Paquete Diario Facebook Ilimitado
1. Para contratar el paquete diario de Facebook  ilimitado el cliente debe enviar un sms con la palabra DIA al 333.
2. Costo del paquete Prepago diario de Facebook es de $0,89 + IVA ($1,00 incluido IVA)
3. Los Megas del Paquete Prepago Diario de Facebook son ilimitados.
4. Vigencia del paquete es de 24 horas desde la fecha de su activación.
5. Los Megas del Paquete Prepago Diario de Facebook son válidos únicamente para uso de la aplicación y contenido oficial de Facebook en dispositivos móviles.
6. Paquete puede ser contratado por clientes que tienen activo otro paquete de datos prepago de oferta comercial vigente. Se consumirá primero el saldo de paquetes contratados con menor vigencia, y posteriormente el saldo de otros paquetes contratados con mayor vigencia.</t>
  </si>
  <si>
    <t>PAQUETE WHATSAPP PRE 1d $0.89</t>
  </si>
  <si>
    <t>S23</t>
  </si>
  <si>
    <t>PAQUETE FACEBOOK PRE 1d $0.89</t>
  </si>
  <si>
    <t>S24</t>
  </si>
  <si>
    <t>S/N</t>
  </si>
  <si>
    <t>PLANES DATOS PREPAGO</t>
  </si>
  <si>
    <t>POSEE ROLL OVER
NAVEGACION BAJO DEMANDA 0,10 el MB adicional
ACCESO A CONTRATAR PAQUETES ADICIONALES: 1GB $15,o 2GB $25
Empaquetamiento de Equipo y recarga mensual durante 18 meses
Costo del paquete es de USD 399 por una sola vez y dispone el beneficio períodico mensual de recarga de 1GB durante el período de 18 meses una vez que se encuentra activado</t>
  </si>
  <si>
    <t>Descripción: PLAN DATOS PREPAGO</t>
  </si>
  <si>
    <t>estas son tarifas antes de impuestos (no incluye )</t>
  </si>
  <si>
    <t>TARIFAS ROAMING</t>
  </si>
  <si>
    <t>*
Permitir que las personas que contratan SERVICIO DE Roaming en CNT accedan a:                                                                                                                                                                                                                                                                                                                                                                                                                                                                                                                                                                                                                                                                                                                                                                                                                                                Cobro por consumo por minuto de una llamada entrante que se recibe en el país destino de Roaming   (USD 1.50)                                                                                                                                                                                                                                                                                                                                           
Cobro por consumo por minuto de una llamada saliente local desde el país destino de Roaming   (USD 1.50)                                                                                                                                                                                                                                                                                                                                                                         
Cobro por consumo por minuto de una llamada saliente internacional (incluido Ecuador) desde el país destino de Roaming  (USD 2.50)                                                                                                                                                                                    
Cobro por consumo por MB en el país destino de Roaming         (USD 10.24)                                                                                                                                                                                                                
Cobro por SMS enviado desde destino de Roaming hacia otros destinos   (USD 0.40)                                                                                                                                                                                                           
Cobro por SMS recibido en Roaming desde cualquier destino</t>
  </si>
  <si>
    <t>SERVICIO DE LLAMADAS ENTRANTES ROAMING</t>
  </si>
  <si>
    <t>SERVICIO DE LLAMADAS SALIENTES LOCAL ROAMING</t>
  </si>
  <si>
    <t>SERVICIO DE LLAMADAS SALIENTES INTERNACIONAL ROAMING</t>
  </si>
  <si>
    <t>CONSUMO DE DATOS ROAMING</t>
  </si>
  <si>
    <t>10,24*</t>
  </si>
  <si>
    <t>SERVICIO DE SMS ENVIADOS ROAMING</t>
  </si>
  <si>
    <t>SERVICIO DE SMS RECIBIDOS ROAMING</t>
  </si>
  <si>
    <t>Incluye Impuestos</t>
  </si>
  <si>
    <t>PLAN PREPAGO BANDA ANCHA MOVIL HSPA+</t>
  </si>
  <si>
    <t xml:space="preserve">KIT  prepago $90 + impuestos ( incluye Modem -USD 80 (+IMP), Chip (USD 10 + IMP) y una bonificación por 12 meses)
Recibe 500 MB de bonificación mensual por 12 meses 
20 Mensajes de bonificación mensual por 12 meses (on net y off net)
El primer mes recibe automáticamente los 500 megas  y 20 mensajes. 
Para recibir las 500 MB y 20 SMS después del primer mes debe realizar una recarga mínima de $3 dólares mensuales o más. 
Tiempo de vigencia del bono 30 días 
Las recargas  no tienen tiempo de vigencia  
Costo del mega adicional $0,20 ctvs + imp ; o podrá contratar cualquiera de los paquetes prepago disponibles, llamando al *611 para su activación.  
El plan será activado con el Modem Huawei E367  ( hasta agotar stock) 
chip Prepago puro 
• Para levantar la suspensión del chip pre activado se lo deberá realizar a través del sistema smartflex. 
Costo del mensaje adicional es de $0,05 ctvs on net y $0,06 ctvs. Off net, $0,10 ctvs internacional. 
                </t>
  </si>
  <si>
    <t xml:space="preserve">PLAN PREPAGO BAM  HSPA+ </t>
  </si>
  <si>
    <t>(***)</t>
  </si>
  <si>
    <t>No se incluye</t>
  </si>
  <si>
    <t>PLANES EMPRESAS BANDA ANCHA MOVIL HSPA+</t>
  </si>
  <si>
    <t>EMPRESAS BANDA ANCHA INT3GHSPA+10</t>
  </si>
  <si>
    <t>EMPRESAS BANDA ANCHA INT3GHSPA+15</t>
  </si>
  <si>
    <t>EMPRESAS BANDA ANCHA INT3GHSPA+19</t>
  </si>
  <si>
    <t>EMPRESAS BANDA ANCHA INT3GHSPA+29</t>
  </si>
  <si>
    <t>EMPRESAS BANDA ANCHA INT3GHSPA+39</t>
  </si>
  <si>
    <t>EMPRESAS BANDA ANCHA INT3GHSPA+49</t>
  </si>
  <si>
    <t>MEGACHIP PREPAGO</t>
  </si>
  <si>
    <t xml:space="preserve">Tipo prepago 
Valor del chip $10 dólares mas impuestos 
Chip Genérico/preactivado 
Recibe 100 MB de bonificación y 20 mensajes mensuales por 12 meses ( no rollover)
Para recibir las 100 MB y 20 mensajes después del primer mes; el cliente debe realizar una recarga mínima de $3 dólares o más, en caso de no recargar no recibirá la bonificación para ese mes. 
Costo del mega adicional $0,20 ctvs + imp ; o podrá contratar cualquiera de los paquetes prepago disponibles, llamando al *611 para su activación.  
Tiempo de vigencia del bono 30 días 
Las recargas  no tienen tiempo de vigencia 
Las recargas aplican rollover 
Aplica para equipos aportados y propios.  
Aplica para cambios de plan, cancelando el valor del chip $10+ impuestos
Costo del mensaje adicional es de $0,05 ctvs on net y $0,06 ctvs. Off net, $0,10 ctvs internacional. 
</t>
  </si>
  <si>
    <t>MEGACHIP PREPAGO BAM HSPA+</t>
  </si>
  <si>
    <t>1200
bonificaciones</t>
  </si>
  <si>
    <t>PLANES POSPAGO CONTROLADOS- INDIVIDUALES</t>
  </si>
  <si>
    <t xml:space="preserve">CONTRATO A 24 MESES
NO POSEE ROLL OVER
NAVEGACION BAJO DEMANDA 0,10 el MB adicional
ACCESO A CONTRATAR PAQUETES ADICIONALES: 1GB $15,oo 2GB $25
Financiamiento de equipos hasta 4 CBM en planes hasta USD 49 y 2 CBM en planes superiores por usuario.
Valores de CBM y Tarifas antes de impuestos
</t>
  </si>
  <si>
    <t>Descripción: PLAN CONTROLADO INDIVIDUAL 29</t>
  </si>
  <si>
    <t>2GB</t>
  </si>
  <si>
    <t>Descripción: PLAN CONTROLADO INDIVIDUAL 39</t>
  </si>
  <si>
    <t>3GB</t>
  </si>
  <si>
    <t>Descripción: PLAN CONTROLADO INDIVIDUAL 49</t>
  </si>
  <si>
    <t>5 GB</t>
  </si>
  <si>
    <t>Descripción: PLAN CONTROLADO INDIVIDUAL 95</t>
  </si>
  <si>
    <t>10 GB</t>
  </si>
  <si>
    <t>Descripción: PLAN CONTROLADO INDIVIDUAL 140</t>
  </si>
  <si>
    <t>15 GB</t>
  </si>
  <si>
    <t>las tarifas no incluyen impuestos</t>
  </si>
  <si>
    <t>PLAN CORPORATIVO DE DATOS TELEMETRÍA</t>
  </si>
  <si>
    <t xml:space="preserve">• Los paquetes realizan la medida de consumo de tráfico a nivel de bytes.
• No tiene rollover, es decir, los MB no utilizados se pierden al comenzar un nuevo período en el caso de que no se haya consumido todos los MB de cualquiera de los paquetes.
 La SIMCARD no tiene costo alguno en la activación del servicio; sin embargo, si la misma tiene que ser repuesta por causas no imputables a CNT EP, se deberá cubrir por parte del cliente un valor de $ 3,00 más impuestos de ley. 
• El plan de datos Telemetría está asociado al trámite de asignación automática de APN e IP fijas para Clientes Corporativos o Empresas.
• Debe estar activo un paquete de datos a la vez. 
• La vigencia de este paquete será de 30 días calendario.
</t>
  </si>
  <si>
    <t>TELEMETRIA ABIERTO</t>
  </si>
  <si>
    <t>TELEMETRIA DATOS 10 ABI</t>
  </si>
  <si>
    <t>TELEMETRIA DATOS 100 ABI</t>
  </si>
  <si>
    <t>TELEMETRIA DATOS 20 ABI</t>
  </si>
  <si>
    <t>TELEMETRIA DATOS 5 ABI</t>
  </si>
  <si>
    <t>TELEMETRIA DATOS 50 ABI</t>
  </si>
  <si>
    <t>TELEMETRIA CONTROLADO</t>
  </si>
  <si>
    <t>TELEMETRIA DATOS 10 CTRL</t>
  </si>
  <si>
    <t>TELEMETRIA DATOS 100 CTRL</t>
  </si>
  <si>
    <t>TELEMETRIA DATOS 20 CTRL</t>
  </si>
  <si>
    <t>TELEMETRIA DATOS 5 CTRL</t>
  </si>
  <si>
    <t>TELEMETRIA DATOS 50 CTRL</t>
  </si>
  <si>
    <t>No incluye impuestos de ley</t>
  </si>
  <si>
    <t>Mensajes Escritos Movistar a Movistar</t>
  </si>
  <si>
    <t>*Mensajes dentro del paquete aplica de Movistar a Movistar (on net)
*Paquete se renueva de acuerdo al ciclo de facturación del cliente cada 30 días (SMS no acumulables)
*Clientes Pospago podrán realizar cambios de paquetes de mensajes escritos una vez al mes, en la fecha de corte.
*Tarifa SMS adicional Movistar a Movistar $0,06 sin impuestos (IVA). Precio final $0,067.
*Tarifa SMS Movistar a otras operadoras locales $0,06 sin impuestos (IVA). Precio final $0,067.
*Tarifa SMS internacional $0,10 sin impuestos (IVA). Precio final $0,112.
*Mensajes LDI o a otras operadoras se descuentan del saldo.
*Para contratar el paquete preferido el cliente debe enviar la cantidad de mensajes que desea al código corto 333. Ej: 30 al 333 para contratar el paquete de 30 SMS.
*Para teléfonos GSM es posible enviar 160 caracteres en cada mensaje, en caso de que el mensaje supere los 160 caracteres será dividido en sub-mensajes cada uno de 160 caracteres, ejemplo: para enviar 200 caracteres se enviarán 2 mensajes, el primero de 160 caracteres y el segundo de 40 caracteres.</t>
  </si>
  <si>
    <t>SMS 30 Hib. 1</t>
  </si>
  <si>
    <t>SMS 50 Hib. 1.5</t>
  </si>
  <si>
    <t>SMS 70 Hib. 2</t>
  </si>
  <si>
    <t>SMS 150 Hib. 3.5</t>
  </si>
  <si>
    <t>SMS 250 Hib. 5.5</t>
  </si>
  <si>
    <t>SMS 320 Hib. 6.5</t>
  </si>
  <si>
    <t>SMS 400 Hib. 7.69</t>
  </si>
  <si>
    <t>SMS 30 Atl. 1</t>
  </si>
  <si>
    <t>SMS 50 Atl. 1.5</t>
  </si>
  <si>
    <t>SMS 70 Atl. 2</t>
  </si>
  <si>
    <t>SMS 150 Atl. 3.5</t>
  </si>
  <si>
    <t>SMS 250 Atl. 5.5</t>
  </si>
  <si>
    <t>SMS 320 Atl. 6.5</t>
  </si>
  <si>
    <t>SMS 400 Atl. 7.69</t>
  </si>
  <si>
    <t>SMS 30 Pos. 1</t>
  </si>
  <si>
    <t>SMS 50 Pos. 1.5</t>
  </si>
  <si>
    <t>SMS 70 Pos. 2</t>
  </si>
  <si>
    <t>SMS 150 Pos. 3.5</t>
  </si>
  <si>
    <t>SMS 250 Pos. 5.5</t>
  </si>
  <si>
    <t>SMS 320 Pos. 6.5</t>
  </si>
  <si>
    <t>SMS 400 Pos. 7.69</t>
  </si>
  <si>
    <t>Tarifas No incluyen impuestos</t>
  </si>
  <si>
    <t>PLAN IDEAL JOVENES 15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</si>
  <si>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en el plan es el NOKIA 210, valor final: $96 + Imp. el mismo que puede ser pagado en 24 cuotas de $4+Imp.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2 de Diciembre del 2013 al 6 De Enero del 2014
Permanencia minima de plan 24 meses</t>
  </si>
  <si>
    <t>PLAN JOVENES 15 CONTROL RSI</t>
  </si>
  <si>
    <t>BP-4651</t>
  </si>
  <si>
    <t>REDES SOCIALES ILIMITADAS DE FACEBOOK Y TWITTER ILIMITADO Y WHATSAPP ILIMITADO</t>
  </si>
  <si>
    <t>PLAN IDEAL JOVENES 19 CONTROL RSI</t>
  </si>
  <si>
    <t>Plan multidestino con tarifa final  incluidos impuestos e interconexión; plan incluye dentro del valor final a pagar por cliente, paquete de Facebook, twitter y WhatsApp Ilimitado
Facebook, twitter y WhatsApp Ilimitado no aplican para equipos Blackberry
Plan disponible con la contratación de un equipo de la oferta comercial vigente
Equipo que aplica es el NOKIA 210, el mismo que viene incluido en este plan
Podrá hacer uso de la aplicación de WhatsApp siempre y cuando se encuentre instalada en el equipo.
Navegación ilimitada en Facebook y twitter aplican para sitios y aplicaciones oficiales de las mismas.
Aplica para Altas, Renovaciones de Planes y Portabilidades que se ejecuten del 11 de Diciembre del 2013 al 6 De Enero del 2014
Permanencia minima de plan 24 meses</t>
  </si>
  <si>
    <t>PLAN JOVENES 19 CONTROL RSI</t>
  </si>
  <si>
    <t>BP-4659</t>
  </si>
  <si>
    <t>ROAMING CLARO PERU</t>
  </si>
  <si>
    <t xml:space="preserve">  - Tarifa aplica para planes Postpago Abierto y Controlados que tengan contratado el servicio de Roaming a partir del 24-Dic-13 a las 13:00
- Tarifa aplica para los usuarios que se registren unicamente en la Red Claro Perú. Clientes que se registren en redes diferentes a Claro Perú aplica tarifas regulares de Roaming de Voz (vigentes en Guia Comercial a $1,49).
- Tarifa aplica para las siguientes llamadas: Saliente local / Saliente Ecuador, Entrante (local o internacional). 
- Tarifa para llamadas Saliente Internacional es de $1,49 (vigente en Guia Comercial).</t>
  </si>
  <si>
    <t>Llamada Entrante (local o internacional)</t>
  </si>
  <si>
    <t>PAQ VOZ ROAMING PERU</t>
  </si>
  <si>
    <t xml:space="preserve"> - Tarifa dentro del paq Voz Roaming Peru aplica para planes Postpago Abierto y Controlados que hayan activado el servicio de Roaming Internacional a partir del 24-Dic-13 a la 13:00
-  El paq. voz roaming Peru incluye 30 minutos con tarifa $0,50 por minuto. 
 - Tarifa aplica para los usuarios que se registren unicamente en la Red Claro Peru.
-  Clientes que se registren en redes diferentes a Claro Peru aplica tarifas regulares de Roaming de Voz (vigentes en Guia Comercial $1,49).
- Tarifa aplica para las siguientes llamadas: Saliente local / Saliente Ecuador, Entrante (local o internacional). Llamada saliente internacional aplica tarifa vigente en Guia Comercial a $1,49.
 - Paq. Roaming Peru tiene una vigencia de 30 días calendario. 
 - Consumidos los minutos dentro del paq. Claro Peru, aplican las tarifas de Claro Peru. </t>
  </si>
  <si>
    <t>Paq Voz Roaming Claro Peru</t>
  </si>
  <si>
    <t>Paq Voz Claro Peru</t>
  </si>
  <si>
    <t>Llamada Saliente Local (dentro del paquete Voz Roaming Claro Peru)</t>
  </si>
  <si>
    <t>Llamada Saliente Ecuador (dentro del paquete Voz Roaming Claro Peru)</t>
  </si>
  <si>
    <t>Llamada Entrante (local o internacional) (dentro del paquete Voz Roaming Claro Peru)</t>
  </si>
  <si>
    <t xml:space="preserve">PLANES EMPRESAS BAM HSPA+ Modalidad Pospago Controlado 
Incluye modem a partir del plan de $15 dolares ( modemo Huawei e173 y E303) Modalidad Controlado 
Acceso a recargar para seguir navegando
No existe rollover de megas en ningún plan.
Financiamiento de equipos  para contratos a 24 meses dependerá del plan 
Financiamiento de equipos para contratos a 12 y 18 meses es de 2CBMS  en todos los planes 
Costo Mega adicional $0,10 + Imp
Contrato a 24, 18 meses y 12 para empresas públicas      
Diferido de equipos a 3,6 meses sin intereses, 12,18 y 24 meses con intereses.
</t>
  </si>
  <si>
    <t xml:space="preserve">Plan Smart Compartidos 18, Plan Smart Todo Destino 18 y Plan Smart Total 18:
Todos los clientes que activen, porten, transfieran de pre a pos o renueven con el Plan Smart 18; en las familias Total, Compartidos y Todo Destino reciben los siguientes beneficios:
• Tarifa mensual del plan $18 + iva
• $10 para el servicio de Voz
• SMS todo destino ilimitados
• 200 Megas
Plan Facebook+Chat:
Todos los clientes que activen, porten, transfieran de pre a pos o renueven con el Plan Facebook+Chat, reciben los siguientes beneficios:
• Tarifa mensual del plan $15 + iva
• Acceso ilimitado a Whatsapp, Facebook
• SMS todo destino ilimitados
</t>
  </si>
  <si>
    <t>“En el momento menos pensado un SMS alegrará tu día” recargas por listados.</t>
  </si>
  <si>
    <t>Promoción En el momento menos pensado un SMS alegrará tu día</t>
  </si>
  <si>
    <t>"Promoción Número Favorito Movistar”</t>
  </si>
  <si>
    <t>1) La promoción número favorito movistar, tiene un precio de $1.00 incluido IVA y activará un bono de 100 minutos para una lista nueva que tendrá un solo número favorito.
2) El bono de 100 minutos y la lista duran un día (24 horas).
3) La promoción no es acumulable y podrá contratarse una sola vez por día (24 horas).
4) El número favorito será un número Movistar y no podrá ser modificado mientras dure el bono de minutos.
5) El número registrado puede pertenecer a cualquier otra lista existente del cliente.
6) Luego de terminado el bono, las llamadas del cliente serán cobradas al mismo valor de su plan.
7) Cada vez que el cliente contrate el servicio, ingresará el número favorito.
8) El bono promocional se consume antes del saldo pagado.
9) El cliente podrá acceder a la promoción y al registro del número favorito por los canales de activación de la operadora.
10) El registro del número favorito no tiene costo.</t>
  </si>
  <si>
    <t>Promoción Número Favorito Movistar.</t>
  </si>
  <si>
    <t xml:space="preserve">Promoción para Recargas Automáticas en Pharmacys y Cruz Azul </t>
  </si>
  <si>
    <t>a. Saldo promocional aplicable para recargas automáticas a partir de 4 dólares en DIFARE: Cruz Azul y Pharmacys. 
b. La promoción entrega el 100% del monto de la recarga pagada, como saldo promocional para hablar solo de Movistar a Movistar.
c. Los usuarios podrán acceder a esta bonificación por medio de los puntos de recargas electrónicas en DIFARE: Cruz Azul y Pharmacys. 
d. El saldo promocional se consume antes del saldo pagado. 
e. La Tarifa de la promoción es el mismo Valor al del Plan Contratado en el momento de la recarga.
f. Aplica solamente para clientes prepago y pospago controlado.</t>
  </si>
  <si>
    <t>Promoción para Recargas Automáticas en Cruz Azul, Pharmacys</t>
  </si>
  <si>
    <t>Promoción Paquete Noche</t>
  </si>
  <si>
    <t xml:space="preserve">Promo Recargas Almacenes Tía </t>
  </si>
  <si>
    <t xml:space="preserve">Promoción para Recargas Automáticas en Locales Tía y Súper Tía a Nivel Nacional. 
(1) Aplica para recargas a partir de 2 dólares
(2) Aplica solamente para clientes prepago y pospago controlado. 
(3) La promoción entrega el 50% del monto de la recarga pagada, como saldo promocional para hablar a todos los Movistar y 20 SMS para mensajear a todas las operadoras móviles a nivel nacional. 
(4) El saldo promocional se descontará a la tarifa regular del plan prepago o pospago contratado por el cliente. 
(5) El saldo promocional se consume antes del saldo pagado. Una vez consumido el saldo promocional o superada la fecha de vigencia del mismo, se descontará del saldo pagado de la recarga según la tarifa regular contratada por el cliente 
(6) El saldo promocional podrá ser utilizado a partir de realizada la recarga. </t>
  </si>
  <si>
    <t>PLANES DE INTERNET BANDA ANCHA PA MI Y PA TODO HSPA+</t>
  </si>
  <si>
    <t xml:space="preserve">Nuevo Plan PA MI Redes Sociales de Internet banda Ancha móvil HSPA+ 
Plan exclusivo para navegar en Redes sociales: 
• Plan pospago individual Abierto.
• Valor del CBM: 14 dólares más impuestos   
• Acceso ilimitado a las siguientes redes sociales: Facebook, Twitter, Windows Live Profile, Badoo, MySpace, Hi5, Flikr y Google+), en WEB.
• 2 CBMS de financiamiento de equipo 
• 1000 MB de navegación en banda ancha para redes sociales
•  Una vez superado los 1000 MB de navegación en alta velocidad en redes sociales  podrá seguir navegando a 512 kbps de velocidad.
• Contrato a 24 meses 
• Tecnología HSPA+ 
• No es compatible con paquetes de datos. 
El nuevo Plan PA MI 1000 MB de $ 27+ impuestos
• Plan pospago controlado 
• Tecnología HSPA+
• El plan tendrá una bonificación ilimitada con velocidad 512 kbps; una vez consumidos los megas asignados podrá acceder a redes sociales y mail ilimitadamente, durante la vigencia del contrato, si el plan es cancelado perderá el beneficio adicional. 
• Aplica otro cambio de velocidad, al superar los 1000 MB adicionales; navegar a velocidad 256 kbps ilimitadamente.
• Aplica para clientes nuevos y los que realicen cambio de plan.  
• Contrato a 24 meses 
• Modem huawei E173 0 303 Incluido
• 2 CBMS de financiamiento sin IVA para otros equipos 
• No es compatible con paquetes de megas. 
.
Promoción 
•Duplicidad de Megas hasta el 30 de Junio del 2014, el cliente recibira 2000 Megas hasta la fecha de expiración 
 Nuevo Plan PA TODO 3000 Personas Banda Ancha Movil de $49 + impuestos 
• 3000 MB de navegación 
• Planes pospago controlados.
• Bonificación adicional: durante el tiempo de contrato, una vez terminados los 3000 MB contratados; el cliente podrá navegar en aplicaciones de consulta, redes sociales, chat y mail; a velocidad de 512 Kbps 
• Aplica un segundo cambio de velocidad, al superar 1000 MB adicionales de navegación en aplicaciones de consulta, redes sociales, chat y mail;  el cliente podrá navegar a velocidad de  256 kbps ilimitadamente. 
• El plan es en esquema individual para personas  
• Aplica para clientes nuevos o que realicen cambio de plan 
• Contrato a 24 meses 
• Modem Incluido huawei E173 0 303 Incluido
• 2 CBMS de financiamiento sin IVA para otros equipos 
Promoción 
• •Duplicidad de Megas hasta el 30 de Junio del 2014, el cliente recibira 6.000 Megas hasta la fecha de expiración 
Nuevo Plan de PA TODO 5000 Empresas Banda Ancha Movil Empresas de $59,99 + impuestos
• 5000 MB de navegación 
• Planes pospago controlados.
• Bonificación adicional: durante el tiempo de contrato, una vez terminados los 5000 MB contratados, el cliente podrá navegar 1000 MB en aplicaciones de consulta, redes sociales, chat y mail a velocidad de 512 Kbps 
• Aplica cambio de velocidad al superar 1000 MB adicionales de navegación en aplicaciones de consulta, Redes sociales, chat y mail; el cliente podrá seguir navegando en  velocidad de 256 kbps ilimitadamente.  
• Esquema corporativo 
• Aplica para clientes nuevos y que realicen cambio de plan. 
• Contrato a 24 meses 
• Modem Incluido Huawei E173 , E303, E367, Alcatel X 500 o  ZTE 110
• 2 CBMS de financiamiento sin IVA
Promoción 
• •Duplicidad de Megas hasta el 30 de Junio del 2014, el cliete recibira 10.000 Megas hasta la fecha de expiración 
</t>
  </si>
  <si>
    <t>PA MI REDES SOCIALES HSPA +</t>
  </si>
  <si>
    <t xml:space="preserve"> PA MI -1000 MB HSPA+</t>
  </si>
  <si>
    <t xml:space="preserve"> PA TODO PER 3000MB HSPA + </t>
  </si>
  <si>
    <t xml:space="preserve"> PA TODO CORP 5000MB HSPA+</t>
  </si>
  <si>
    <t>PLANES IDEAL FLEX ABIERTOS</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</si>
  <si>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ilimitdas aplican para navegación en el sitio oficial de facebook y twitter.
Permanencia minima de plan 18 meses
</t>
  </si>
  <si>
    <t>PLAN FLEX 25 ABIERTO 300 MB</t>
  </si>
  <si>
    <t>BP-4700</t>
  </si>
  <si>
    <t>PAQUETE FLEX 30 MB</t>
  </si>
  <si>
    <t>PLAN FLEX 30 ABIERTO 300 MB</t>
  </si>
  <si>
    <t>BP-4701</t>
  </si>
  <si>
    <t>PLAN FLEX 35 ABIERTO 400 MB</t>
  </si>
  <si>
    <t>BP-4702</t>
  </si>
  <si>
    <t>PAQUETE FLEX 40 MB</t>
  </si>
  <si>
    <t>PLAN FLEX 40 ABIERTO 500 MB</t>
  </si>
  <si>
    <t>BP-4703</t>
  </si>
  <si>
    <t>PAQUETE FLEX 50 MB</t>
  </si>
  <si>
    <t>PLAN FLEX 50 ABIERTO 600 MB</t>
  </si>
  <si>
    <t>BP-4704</t>
  </si>
  <si>
    <t>PAQUETE FLEX 60 MB</t>
  </si>
  <si>
    <t>60 MB</t>
  </si>
  <si>
    <t>PLAN FLEX 60 ABIERTO 700 MB</t>
  </si>
  <si>
    <t>BP-4705</t>
  </si>
  <si>
    <t>PAQUETE FLEX 70 MB</t>
  </si>
  <si>
    <t>70 MB</t>
  </si>
  <si>
    <t>PLAN FLEX 70 ABIERTO 800 MB</t>
  </si>
  <si>
    <t>BP-4706</t>
  </si>
  <si>
    <t>PAQUETE FLEX 80 MB</t>
  </si>
  <si>
    <t>80 MB</t>
  </si>
  <si>
    <t>PLAN FLEX 80 ABIERTO 900 MB</t>
  </si>
  <si>
    <t>BP-4707</t>
  </si>
  <si>
    <t>PAQUETE FLEX 90 MB</t>
  </si>
  <si>
    <t>PLAN FLEX 100 ABIERTO 1000 MB</t>
  </si>
  <si>
    <t>BP-4708</t>
  </si>
  <si>
    <t>PAQUETE FLEX 100 MB</t>
  </si>
  <si>
    <t>PLAN FLEX 25 ABIERTO BB 300 MB</t>
  </si>
  <si>
    <t>BP-4709</t>
  </si>
  <si>
    <t>PLAN FLEX 30 ABIERTO BB 400 MB</t>
  </si>
  <si>
    <t>BP-4710</t>
  </si>
  <si>
    <t>PLAN FLEX 35 ABIERTO BB 400 MB</t>
  </si>
  <si>
    <t>BP-4711</t>
  </si>
  <si>
    <t>PLAN FLEX 40 ABIERTO BB 500 MB</t>
  </si>
  <si>
    <t>BP-4712</t>
  </si>
  <si>
    <t>PLAN FLEX 50 ABIERTO BB 600 MB</t>
  </si>
  <si>
    <t>BP-4713</t>
  </si>
  <si>
    <t>PLAN FLEX 60 ABIERTO BB 700 MB</t>
  </si>
  <si>
    <t>BP-4714</t>
  </si>
  <si>
    <t>PLAN FLEX 70 ABIERTO BB 800 MB</t>
  </si>
  <si>
    <t>BP-4715</t>
  </si>
  <si>
    <t>PLAN FLEX 80 ABIERTO BB 900 MB</t>
  </si>
  <si>
    <t>BP-4716</t>
  </si>
  <si>
    <t>PLAN FLEX 100 ABIERTO BB 1000 MB</t>
  </si>
  <si>
    <t>BP-4717</t>
  </si>
  <si>
    <t>PLANES IDEAL FLEX CONTROL</t>
  </si>
  <si>
    <t xml:space="preserve">Planes FLEX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facebook y twitter ilimitado incluido en planes No Blackberry (BB) por $5,6 (precio final)
Redes sociales facebook y twitter ilimitdas aplican para navegación en el sitio oficial de facebook y twitter.
Permanencia minima de plan 24 meses
</t>
  </si>
  <si>
    <t>PLAN FLEX 25 CONTROL 300 MB</t>
  </si>
  <si>
    <t>BP-4682</t>
  </si>
  <si>
    <t>PLAN FLEX 30 CONTROL 300 MB</t>
  </si>
  <si>
    <t>BP-4683</t>
  </si>
  <si>
    <t>PLAN FLEX 35 CONTROL 400 MB</t>
  </si>
  <si>
    <t>BP-4684</t>
  </si>
  <si>
    <t>PLAN FLEX 40 CONTROL 500 MB</t>
  </si>
  <si>
    <t>BP-4685</t>
  </si>
  <si>
    <t>PLAN FLEX 50 CONTROL 600 MB</t>
  </si>
  <si>
    <t>BP-4686</t>
  </si>
  <si>
    <t>PLAN FLEX 60 CONTROL 700 MB</t>
  </si>
  <si>
    <t>BP-4687</t>
  </si>
  <si>
    <t>PLAN FLEX 70 CONTROL 800 MB</t>
  </si>
  <si>
    <t>BP-4688</t>
  </si>
  <si>
    <t>PLAN FLEX 80 CONTROL 900 MB</t>
  </si>
  <si>
    <t>BP-4689</t>
  </si>
  <si>
    <t>PLAN FLEX 100 CONTROL 1000 MB</t>
  </si>
  <si>
    <t>BP-4690</t>
  </si>
  <si>
    <t>PLAN FLEX 25 CONTROL BB 300 MB</t>
  </si>
  <si>
    <t>BP-4691</t>
  </si>
  <si>
    <t>PLAN FLEX 30 CONTROL BB 400 MB</t>
  </si>
  <si>
    <t>BP-4692</t>
  </si>
  <si>
    <t>PLAN FLEX 35 CONTROL BB 400 MB</t>
  </si>
  <si>
    <t>BP-4693</t>
  </si>
  <si>
    <t>PLAN FLEX 40 CONTROL BB 500 MB</t>
  </si>
  <si>
    <t>BP-4694</t>
  </si>
  <si>
    <t>PLAN FLEX 50 CONTROL BB 600 MB</t>
  </si>
  <si>
    <t>BP-4695</t>
  </si>
  <si>
    <t>PLAN FLEX 60 CONTROL BB 700 MB</t>
  </si>
  <si>
    <t>BP-4696</t>
  </si>
  <si>
    <t>PLAN FLEX 70 CONTROL BB 800 MB</t>
  </si>
  <si>
    <t>BP-4697</t>
  </si>
  <si>
    <t>PLAN FLEX 80 CONTROL BB 900 MB</t>
  </si>
  <si>
    <t>BP-4698</t>
  </si>
  <si>
    <t>PLAN FLEX 100 CONTROL BB 1000 MB</t>
  </si>
  <si>
    <t>BP-4699</t>
  </si>
  <si>
    <t>PLANES IDEAL JOVENES CONTROL RSI EP</t>
  </si>
  <si>
    <t>Plan Jovenes es multidestino con tarifa final  incluidos impuestos e interconexión; plan incluye dentro del valor final a pagar por cliente, paquete de Facebook, twitter y WhatsApp Ilimitado
Facebook, twitter y WhatsApp Ilimitado no aplican para equipos Blackberry
Plan disponible para la venta con equipo propio del cliente
Cliente Podrá hacer uso de la aplicación de WhatsApp siempre y cuando se encuentre instalada en el equipo.
Navegación ilimitada en Facebook y twitter aplican para sitios y aplicaciones oficiales de las mismas.
Permanencia minima de plan 24 meses</t>
  </si>
  <si>
    <t xml:space="preserve">PLAN JOVENES 12 CONTROL RSI EP        </t>
  </si>
  <si>
    <t>BP-4728</t>
  </si>
  <si>
    <t xml:space="preserve">PLAN JOVENES 15 CONTROL RSI EP        </t>
  </si>
  <si>
    <t>BP-4727</t>
  </si>
  <si>
    <t>2 x 1 Para clientes con tarifa Multidestino</t>
  </si>
  <si>
    <t>AMIGO CHIP RECARGA 2X1</t>
  </si>
  <si>
    <t>PROMOCIÓN 50% MAS RECARGAS EN FARMACIAS</t>
  </si>
  <si>
    <t xml:space="preserve">Todos los lunes a partir del 06 de enero del 2014 hasta el 29 de diciembre de 2014, los clientes prepago y postpago personales controlados que activen su primera recarga electrónica desde $3,  en Fybeca, SanaSana, Farmaliadas y Oki Doki, recibirán 50% adicional de la recarga.
50% adicional de tiempo aire promocional es para hablar a números móviles CLARO durante 5 días a partir de su activación.
Promoción válida en Fybeca, SanaSana, Farmaliadas y Oki Doki.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
</t>
  </si>
  <si>
    <t>50% adicional para clientes con tarifa Multidestino</t>
  </si>
  <si>
    <t>50% adicional para clientes con tarifa Prepago</t>
  </si>
  <si>
    <t>PROMOCIÓN 50% MAS RECARGAS EN SUPERMERCADOS</t>
  </si>
  <si>
    <t>Todos los sábados a partir del 04 de enero del 2014 hasta el 27 de diciembre de 2014, los clientes prepago y postpago personales controlados que activen su primera recarga electrónica desde $3 en Hipermarket, Mi Comisariato, Ferrisariato, Mi Juguetería, Rio Store, Megamaxi, Supermaxi, Aki, Gran Aki, Juguetón, Tía, Super Tía y Multiahorro; recibirán 50% adicional de la recarga.
50% adicional de tiempo aire promocional es para hablar a números móviles CLARO durante 5 días a partir de su activación.  
Promoción válida en Hipermarket, Mi Comisariato, Ferrisariato, Mi Juguetería, Rio Store, Megamaxi, Supermaxi, Aki, Gran Aki, Juguetón, Tía, Super Tía y Multiahorro.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No aplica con otras promociones de recargas electrónicas vigentes ni con minutos pares gratis.</t>
  </si>
  <si>
    <t xml:space="preserve">Aplica a  las recargas a partir de $3  físicas ó electrónicas disponibles a través de los medios de recarga del Integrador DIFARE y sus cadenas de Farmacias CRUZ AZUL Y PHARMACYS.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</si>
  <si>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PROMOCIÓN DUPLICA TUS RECARGAS </t>
  </si>
  <si>
    <t>n/a constituye duplicación de recargas</t>
  </si>
  <si>
    <t>CNT KIT PREPAGO 3.5G Y GSM</t>
  </si>
  <si>
    <t xml:space="preserve">Para activar la línea prepago  CNT KIT marcar al * 411 o *611 y recibirá los beneficios automáticamente. 
3 dólares de tiempo aire mensuales / 5 megas mensuales  para navegar / 30 mensajes mensuales divididos en 15 onnet y 15 offnet 
Para recibir las bonificaciones a partir del segundo mes deberá realizar una recarga física o electrónica de $3.00 dólares o más, o de lo contrario perderá sus beneficios para ese mes. 
Tarifa única de $0,16 ctvs + imp. a todos los destinos (excepto destinos internacionales)
</t>
  </si>
  <si>
    <t xml:space="preserve">CNT KIT 3.5G </t>
  </si>
  <si>
    <t>CNT KIT GSM</t>
  </si>
  <si>
    <t>16.74 (**)</t>
  </si>
  <si>
    <t>Las tarifas del cuadro no incluye impuestos de ley</t>
  </si>
  <si>
    <t>CNT KIT PREPAGO HSPA PLUS</t>
  </si>
  <si>
    <t xml:space="preserve">Para activar la línea prepago  CNT KIT HSPA PLUS marcar al * 411 o *611 y recibirá los beneficios automáticamente. 
3 dólares de tiempo aire mensuales / 10 megas mensuales  para navegar / 30 mensajes mensuales divididos en 15 onnet y 15 offnet / 90 minutos para hablar con 3 números preferidos CNT FIJO o MÓVIL
Para recibir las bonificaciones a partir del segundo mes deberá realizar una recarga física o electrónica de $6.00 dólares o más, o de lo contrario perderá sus beneficios para ese mes. 
Tarifa única de $0,16 ctvs + imp. a todos los destinos (excepto destinos internacionales)
</t>
  </si>
  <si>
    <t>CNT CONECTADOS PREPAGO HSPA PLUS</t>
  </si>
  <si>
    <t xml:space="preserve">• Este producto consiste en el empaquetamiento de dos SIM CARD´s, en donde cada SIM CARD tiene un plan prepago preactivado HSPA PLUS, denominado CNT CONECTADOS Prepago.
• Cada línea del empaquetado, viene con $3,00 de carga inicial, los cuales le permitirán al cliente hablar, enviar SMS y/o navegar a cualquier destino.
• Costo de cada SIM CARD: $5,00 + impuestos.
• Aplica con equipos aportados o equipos propios. Si es con equipos propios, se cobrará de manera adicional el precio del o de los equipos que adquiera el cliente.                                                                                                                                                                                                                                                                                                                                                                                                                                                                                                                                                                                                                                                                                                                                                                                                 • Cada línea CNT CONECTADOS Prepago recibirá por 12 meses las siguientes bonificaciones, previa una recarga mínima de $6,00 de cada una de ellas; para estas recargas no se considera recargas acumuladas (por ejemplo suma de recargas de distinto valor que sean menores de USD 3), ni pasa saldo: 1) 100 minutos mensuales para hablar exclusivamente con el otro par CNT CONECTADOS. 2) 25 mensajes de texto a cualquier teléfono CNT Móvil. 3) 10 MB para navegar. - Los bonos de minutos y mensajes serán entregados cuando las dos líneas estén activas y realicen la recarga de $6,00 o más. El bono de megas es el único que no validará la activación de la segunda línea, por lo que si la primera línea activa, realiza una recarga de $6,00 o más, previo a que la segunda línea se active, recibirá los megas en ese momento.
*Las recargas que realice el cliente tenen vigencia ilimitada
                                                                                                                                                                                                                                                                                                                                                                                                                                                                                                                                                                                                                    </t>
  </si>
  <si>
    <t>CNT CONECTADOS PREPAGO HSPA PLUS: consiste en el empaquetamiento de dos SIM CARD´s, en donde cada SIM CARD tiene un plan prepago preactivado HSPA PLUS, denominado CNT CONECTADOS Prepago. Cada línea del empaquetado, viene con $3,00 de carga inicial. El costo por minuto para este producto es de $0,08 a CNT MÓVIL, $0,12 a CNT FIJO y de $0,22 a cualquier otra operadora fija o móvil. El costo por SMS ONNET es de $0,05, SMS OFFNET de $0,06 y SMS INTERNACIONAL de $0,10. 
El costo del MB adicional es de $0,20. Cada línea CNT CONECTADOS Prepago recibirá por 12 meses las siguientes bonificaciones, previa una recarga mínima de $6,00 (no aplica recargas acumuladas de recargas menores, ni pasa saldo): 1) 100 minutos mensuales para hablar exclusivamente con el otro par CNT CONECTADOS. 2) 25 mensajes de texto a cualquier teléfono CNT Móvil. 3) 10 MB para navegar.</t>
  </si>
  <si>
    <t>300344 - CNT CONECTADOS PREACTIVADO PREPAGO |3/30</t>
  </si>
  <si>
    <t>100*</t>
  </si>
  <si>
    <t>CNT MÓVIL: $ 0,120 / OTROS FIJOS: $ 0,220</t>
  </si>
  <si>
    <t>25**</t>
  </si>
  <si>
    <t xml:space="preserve">DUPLICA TUS RECARGAS </t>
  </si>
  <si>
    <t>MULTIPLICIDAD</t>
  </si>
  <si>
    <t>n/a porque la promoción refiere únicamente a duplicación de recarga</t>
  </si>
  <si>
    <t>Servicio Número Privado</t>
  </si>
  <si>
    <t xml:space="preserve">a) Servicio que permite realizar llamadas sin que tu número sea visualizado en el teléfono de destino, ya que sólo podrán ver en la pantalla del teléfono receptor las frases "ID Protegido" o "Número Privado".  
b) El servicio Número Privado sólo aplica para las llamadas, porque no oculta el número cuando se envían mensajes de texto.
c) Servicio está disponible para clientes individuales y empresariales con plan pospago abierto o controlado.
d) El servicio es recurrente.
e) Costo del servicio $ 4.46 más IVA mensual
</t>
  </si>
  <si>
    <t>(GSM) NUMERO PRIVADO $4,46</t>
  </si>
  <si>
    <t>R90</t>
  </si>
  <si>
    <t>Número privado</t>
  </si>
  <si>
    <t>Funcionalidad expuesta en condiciones</t>
  </si>
  <si>
    <t>PAQUETE WHATSAPP, FACEBOOK Y SMS</t>
  </si>
  <si>
    <t>PAQUETE WA FB SMS HIB $15.00</t>
  </si>
  <si>
    <t>S53</t>
  </si>
  <si>
    <t>PAQUETE WA FB SMS ATL $15.00</t>
  </si>
  <si>
    <t>S54</t>
  </si>
  <si>
    <t>ROAMING WHATSAPP ILIMITADO 15 DÍAS</t>
  </si>
  <si>
    <t>ROAMING WHATSAPP ILIMITADO 15 DÍAS (america)</t>
  </si>
  <si>
    <t>Paquete de15 días (360 horas)</t>
  </si>
  <si>
    <t>ROAMING WHATSAPP ILIMITADO 15 DÍAS (resto del mundo)</t>
  </si>
  <si>
    <t>ROAMING WHATSAPP ILIMITADO 30 DÍAS</t>
  </si>
  <si>
    <t>ROAMING WHATSAPP ILIMITADO 30 DÍAS (america)</t>
  </si>
  <si>
    <t>Paquete de 30 días (720 horas)</t>
  </si>
  <si>
    <t>ROAMING WHATSAPP ILIMITADO 30 DÍAS (resto del mundo)</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</si>
  <si>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</si>
  <si>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</si>
  <si>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ROAMING WHATSAPP ILIMITADO 7 DÍAS</t>
  </si>
  <si>
    <t>ROAMING WHATSAPP ILIMITADO 7 DÍAS (america)</t>
  </si>
  <si>
    <t>Paquete de 7 días (168 horas)</t>
  </si>
  <si>
    <t>ROAMING WHATSAPP ILIMITADO 7 DÍAS (resto del mundo)</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</si>
  <si>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en: Quito: Distribuidor Autorizado BENETHEL.  Dirección, Jorge Juan N31-241 y Av. Mariana de Jesús
Guayaquil: Distribuidor Autorizado LIDERCELL. Dirección, Chimborazo 425 y Clemente Ballén.
- Aplica desde el 7/2/2014 a las 18:00 pm</t>
  </si>
  <si>
    <t>NUEVO SERVICIO</t>
  </si>
  <si>
    <t>Nombre del Prestador:</t>
  </si>
  <si>
    <t>CONECEL S.A.</t>
  </si>
  <si>
    <t>Nombre del servicio:</t>
  </si>
  <si>
    <t>Servicio Claro Video</t>
  </si>
  <si>
    <t>Fecha de entrada en vigencia del Servicio:</t>
  </si>
  <si>
    <t>Condiciones generales del Servicio</t>
  </si>
  <si>
    <r>
      <t xml:space="preserve">Descripción: 
1, Servicio de VOD (Video on Demand), mismo que transmite vía  streaming por internet , para la contratación del servicio el usuario se deberá registrarse  en www.clarovideo.com.ec.
El servicio como tal hace referencia a la </t>
    </r>
    <r>
      <rPr>
        <u/>
        <sz val="8"/>
        <rFont val="Arial"/>
        <family val="2"/>
      </rPr>
      <t>compra del contenido</t>
    </r>
    <r>
      <rPr>
        <sz val="8"/>
        <rFont val="Arial"/>
        <family val="2"/>
      </rPr>
      <t xml:space="preserve"> y al ser transmitido por internet, si el cliente desea visializarlo con un servicio contratado con CONECEL, debe tener contratado un paquete de navegación de internet o mantener el saldo suficiente del cual se descontará la navegación  correspondiente para poder visializar el contenido adquirido.
Si un cliente posee un paquete de navegación de datos contratado, el descuento de megas para poder visualizar el contenido contratado se realizará dicho paquete.
2.    Válido para usuarios Claro Móvil de todos los planes de voz prepago y pospago; planes  BAM, Netbook, Tablet). 
3.    Para contratar el servicio se requiere de un equipo con capacidad de receptar Mensajes de Texto. Para reproducir el contenido el usuario deberá contar con un Smartphone, Tablet, SmarTV LG versiones 2012 o 2013, SmartTV Samsung 2012 o 2013 PC, MAC. Usuarios con Smartphone, Tablet, SmartTV Samung o SmartTV LG deberán descargar previamente la aplicación disponible para estos modelos. 
4.    Usuarios con Bloqueo de Servicios Premiun no podrán contratar el servicio.
5.    Para contratación del servicio el usuario se deberá registrarse en www.clarovideo.com.ec 
6.    Cliente recibirá un mensaje de texto con la clave del contenido, para lo cual deberá ingresar en la página www.clarovideo.com.ec
7.    Los cobros para usuarios de planes postpago se realizará con cargo a la factura del cliente
8.    Los cobros para usuarios prepago se realizará con débito a la cuenta principal de su saldo.
9.    Navegación en internet realizada desde la línea Claro Móvil se descontará del saldo del usuario en costo por evento
       El decuento por evento se refiere a los casos que el cliente de modalidad prepago compre el contendio y el débito de la navegación se realizará del saldo con un costo de $0,50 más  IVA, para la modalidad pospago en caso de consumo adicional tendrá un costo de $ 0,10 más IVA.
10.  Usuarios con Smartphone, Tablet, SmartTV Samung o SmartTV LG deberán descargar previamente la aplicación disponible para estos modelos.
11.  Para inactivación del servicio, el usuario deberá realizarlo en www.clarovideo.com.ec
12.  Usuarios de Claro Móvil por lanzamiento tendrán su primer mes de servicio gratis, no aplica para el contenido por evento (Contratación de películas).
13.  Los usuarios con servicio activo podrán reproducir simultáneamente hasta 2 películas del catálogo.
14.  Los usuarios con servicio activo podrán reproducir hasta 1 película por evento de manera simultánea.
15.  Servicio mensual estará disponible por 30 días, el siguiente período se activará previo al cobro del mismo.
16.  Servicio se activará de manera automática todos los meses, usuario recibirá un mensaje de texto dos días antes de la renovación recordando la misma, con la opción de desactivar el servicio mediante www.clarovideo.com.ec
17.  El valor del servicio Mensual será $7, 50 + IVA (precio Final $8,40)
18.  Los  valores de las películas por evento serán
a.    Películas TOP Movies $3,50 + IVA (Precio Final $3,92)
b.    Películas Estándar $1,50 + IVA (Precio Final $1,68)
19.  Las películas por evento estarán disponibles por 24 horas después de la activación de la misma.
20.  Usuario deberá tener disponible una conexión a internet
21.  Para la correcta reproducción de películas usuarios deberán tener el siguiente ancho de banda:
a.    Películas Definición Estándar (SD): 1 Mbps
b.    Películas Alta Definición (HD): 2 Mbps
22.  Consultas sobre el servicio y para mayor información cliente podrá contactarse con el Servicio de Atención al cliente en todo el país, o llamar desde cualquier línea Claro Móvil al *611
23.  Más información www.clarovideo.com.ec
24.  El servicio estará disponible desde el 04 de Febrero del 2014</t>
    </r>
  </si>
  <si>
    <t>Servicio  Disponible para clientes Prepago de Claro.
Para clientes Prepago  el precio del servicio se descuenta del saldo activo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</si>
  <si>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Internet Futbol</t>
  </si>
  <si>
    <t>Servicio  Disponible para clientes Pospago (Abiertos y Controlados) de Claro.
Para clientes Pospago Abiertos y Controlados,  el precio del servicio se cargara a la factura mensual del cliente. Para activar el servicio el cliente debera enviar un mensaje de texto con la letra F al puerto 334
Precio mensual de acceso al canal del fútbol (Internet Futbol)  $15+IVA. Precio Final $16.80
Para conocer más detalles sobre el acceso y características técnicas ingresa a  www.claro.com.ec/futbol 
Clientes que contraten el servicio podrán visualizar los partidos en vivo.</t>
  </si>
  <si>
    <t>Si incluye</t>
  </si>
  <si>
    <t>PLANES IDEAL FLEX EP ABIERTOS</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</si>
  <si>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</si>
  <si>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ABIERTO 300 MB EP</t>
  </si>
  <si>
    <t>BP-4835</t>
  </si>
  <si>
    <t>PLAN FLEX 30 ABIERTO 300 MB EP</t>
  </si>
  <si>
    <t>BP-4836</t>
  </si>
  <si>
    <t>PLAN FLEX 35 ABIERTO 400 MB EP</t>
  </si>
  <si>
    <t>BP-4837</t>
  </si>
  <si>
    <t>PLAN FLEX 40 ABIERTO 500 MB EP</t>
  </si>
  <si>
    <t>BP-4838</t>
  </si>
  <si>
    <t>PLAN FLEX 50 ABIERTO 600 MB EP</t>
  </si>
  <si>
    <t>BP-4839</t>
  </si>
  <si>
    <t>PLAN FLEX 60 ABIERTO 700 MB EP</t>
  </si>
  <si>
    <t>BP-4840</t>
  </si>
  <si>
    <t>PLAN FLEX 70 ABIERTO 800 MB EP</t>
  </si>
  <si>
    <t>BP-4841</t>
  </si>
  <si>
    <t>PLAN FLEX 80 ABIERTO 900 MB EP</t>
  </si>
  <si>
    <t>BP-4842</t>
  </si>
  <si>
    <t>PLAN FLEX 100 ABIERTO 1000 MB EP</t>
  </si>
  <si>
    <t>BP-4843</t>
  </si>
  <si>
    <t>PLAN FLEX 25 ABIERTO BB 300 MB EP</t>
  </si>
  <si>
    <t>BP-4844</t>
  </si>
  <si>
    <t>PLAN FLEX 30 ABIERTO BB 400 MB EP</t>
  </si>
  <si>
    <t>BP-4845</t>
  </si>
  <si>
    <t>PLAN FLEX 35 ABIERTO BB 400 MB EP</t>
  </si>
  <si>
    <t>BP-4846</t>
  </si>
  <si>
    <t>PLAN FLEX 40 ABIERTO BB 500 MB EP</t>
  </si>
  <si>
    <t>BP-4847</t>
  </si>
  <si>
    <t>PLAN FLEX 50 ABIERTO BB 600 MB EP</t>
  </si>
  <si>
    <t>BP-4848</t>
  </si>
  <si>
    <t>PLAN FLEX 60 ABIERTO BB 700 MB EP</t>
  </si>
  <si>
    <t>BP-4849</t>
  </si>
  <si>
    <t>PLAN FLEX 70 ABIERTO BB 800 MB EP</t>
  </si>
  <si>
    <t>BP-4852</t>
  </si>
  <si>
    <t>PLAN FLEX 80 ABIERTO BB 900 MB EP</t>
  </si>
  <si>
    <t>BP-4853</t>
  </si>
  <si>
    <t>PLAN FLEX 100 ABIERTO BB 1000 MB EP</t>
  </si>
  <si>
    <t>BP-4854</t>
  </si>
  <si>
    <t>PLANES IDEAL FLEX EP CONTROL</t>
  </si>
  <si>
    <t xml:space="preserve">Planes FLEX EP con tarifa multidestino (nacional) con tarifa final  incluidos impuestos e interconexión; todos los planes incluyen paquetes de Datos y SMS según tarifa basica del plan.
Plan de Blackberry incluye el servicio de Blackberry (NO Incluyen servicio de redes sociales facebook y twitter  ilimitadas)
Paquete adicional de megas FLEX se activará una vez consumidos los Mb promocionales e incluidos en el plan contratado. 
Paquete adicional de megas FLEX se facturara una vez que el cliente no disponga de saldo de megas en sus paquetes promocionales e incluidos
El servicio de redes sociales ilimitado incluido en planes No Blackberry (BB) por $5,6 (precio final)
Redes sociales ilimitdas aplican para navegación en el sitio oficial de facebook y twitter.
Planes serán comercializados con Equipo Propio
</t>
  </si>
  <si>
    <t>PLAN FLEX 25 CONTROL 300 MB EP</t>
  </si>
  <si>
    <t>BP-4797</t>
  </si>
  <si>
    <t>PLAN FLEX 30 CONTROL 300 MB EP</t>
  </si>
  <si>
    <t>BP-4798</t>
  </si>
  <si>
    <t>PLAN FLEX 35 CONTROL 400 MB EP</t>
  </si>
  <si>
    <t>BP-4799</t>
  </si>
  <si>
    <t>PLAN FLEX 40 CONTROL 500 MB EP</t>
  </si>
  <si>
    <t>BP-4800</t>
  </si>
  <si>
    <t>PLAN FLEX 50 CONTROL 600 MB EP</t>
  </si>
  <si>
    <t>BP-4801</t>
  </si>
  <si>
    <t>PLAN FLEX 60 CONTROL 700 MB EP</t>
  </si>
  <si>
    <t>BP-4802</t>
  </si>
  <si>
    <t>PLAN FLEX 70 CONTROL 800 MB EP</t>
  </si>
  <si>
    <t>BP-4803</t>
  </si>
  <si>
    <t>PLAN FLEX 80 CONTROL 900 MB EP</t>
  </si>
  <si>
    <t>BP-4804</t>
  </si>
  <si>
    <t>PLAN FLEX 100 CONTROL 1000 MB EP</t>
  </si>
  <si>
    <t>BP-4805</t>
  </si>
  <si>
    <t>PLAN FLEX 25 CONTROL BB 300 MB EP</t>
  </si>
  <si>
    <t>BP-4806</t>
  </si>
  <si>
    <t>PLAN FLEX 30 CONTROL BB 400 MB EP</t>
  </si>
  <si>
    <t>BP-4807</t>
  </si>
  <si>
    <t>PLAN FLEX 35 CONTROL BB 400 MB EP</t>
  </si>
  <si>
    <t>BP-4808</t>
  </si>
  <si>
    <t>PLAN FLEX 40 CONTROL BB 500 MB EP</t>
  </si>
  <si>
    <t>BP-4809</t>
  </si>
  <si>
    <t>PLAN FLEX 50 CONTROL BB 600 MB EP</t>
  </si>
  <si>
    <t>BP-4810</t>
  </si>
  <si>
    <t>PLAN FLEX 60 CONTROL BB 700 MB EP</t>
  </si>
  <si>
    <t>BP-4811</t>
  </si>
  <si>
    <t>PLAN FLEX 70 CONTROL BB 800 MB EP</t>
  </si>
  <si>
    <t>BP-4813</t>
  </si>
  <si>
    <t>PLAN FLEX 80 CONTROL BB 900 MB EP</t>
  </si>
  <si>
    <t>BP-4814</t>
  </si>
  <si>
    <t>PLAN FLEX 100 CONTROL BB 1000 MB EP</t>
  </si>
  <si>
    <t>BP-4834</t>
  </si>
  <si>
    <t>* Los Megas del Paquete de “Facebook, Whatsapp y SMS” son válidos únicamente para uso de la aplicación y contenido oficial de Facebook y whatsapp en dispositivos móviles.
* Los Megas del Paquete “Facebook, Whatsapp y SMS” son ilimitados.
* Este paquete podrá ser activado con cualquier plan de voz (pospago controlado) de los que se encuentran vigentes en guía comercial.
* El cliente no podrá navegar en ningún otro sitio que no sea oficial de  Facebook y Whatsapp.
* Paquetes recurrentes al cliclo de facturación del abonado.
* Los MB y SMS se acreditan de forma mensual en el ciclo de facturación sin acumulación de remanentes.
* SMS ilimitados</t>
  </si>
  <si>
    <t>PLAN POSPAGO TARIFA ÚNICA DE $0.08</t>
  </si>
  <si>
    <t xml:space="preserve">Plan  Tarifa Única de  $0.08   Controlados ofreciendo como beneficio una Tarifa única de $0.08 + IVA con la cual podrá comunicarse a todo el Ecuador  gozarán del beneficio de la llamada intenacional para Estados Unidos, Canadá, Colombia y Perú,  a tarifa de $0.08 + iva .
Plan que permite al usuario utilizar su cargo básico mensual en voz y/o SMS
Chip incluido sin carga inicial
Se ofrecerá al cliente financiamiento de equipo de 2 Cargos Básicos Mensuales (CBM)
</t>
  </si>
  <si>
    <t>Descripción: Plan Tarifa única USD 0.08 (más IVA)</t>
  </si>
  <si>
    <r>
      <rPr>
        <sz val="11"/>
        <color theme="1"/>
        <rFont val="Arial"/>
        <family val="2"/>
      </rPr>
      <t>300350</t>
    </r>
    <r>
      <rPr>
        <sz val="6"/>
        <color theme="1"/>
        <rFont val="Arial"/>
        <family val="2"/>
      </rPr>
      <t xml:space="preserve">
</t>
    </r>
  </si>
  <si>
    <t xml:space="preserve">aplica para los distintos cargos básicos descritos $8, $10,  $15, $20, $25,  $30,  $40, $50, $75,  $100 </t>
  </si>
  <si>
    <t>Todos los destinos incluyen cargos de interconexión (local, nacional, LDI)</t>
  </si>
  <si>
    <t>Servicio Familia</t>
  </si>
  <si>
    <t>S49</t>
  </si>
  <si>
    <t>llamadas ilimitadas a abonados onnet registrados en la comunidad</t>
  </si>
  <si>
    <t>Concurso Reto Movistar</t>
  </si>
  <si>
    <t xml:space="preserve">Descripción: 
 - Paquete de datos, de 15 MB o 50MB, vigencia de 30 días, no rollover
Consideraciones: 
- Paquete disponible para clientes Postpago de voz .
- Aplica para clientes con equipo que soporte navegación.
- No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
</t>
  </si>
  <si>
    <t>Descripción: 
 - Paquete de datos, de 15 MB o 50MB, vigencia de 30 días, no rollover
Consideraciones: 
- Paquete disponible para clientes Postpago de voz .
- Solo  aplica para equipos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</si>
  <si>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Claro Flotas</t>
  </si>
  <si>
    <t xml:space="preserve">Descripción: 
Claro Flotas es un servicio de localización y monitoreo con el que puede ubicar la posición de una flota de vehículos durante todo el recorrido   o ruta realizada, además permite administrar, planificar y optimizar el uso de la flota (no incluye servicio de recuperación).  Requiere el uso de un equipo localizador Geolocator GV 300.
Consideraciones: 
Este producto está orientado principalmente empresas pequeñas y medianas que disponen de flotas de 1 a 40 vehículos y que requieren una plataforma para administrarla (sea esta propia o tercerizada). Dicha plataforma es proporcionada por un tercero (Proveedor del servicio)
Permite que el cliente controle su flota de vehículos a través de un Portal web.
Visualización de ruta recorrida, tiempo de paradas, etc.
Generación y visualización de reportes.
Configurar alertas y recordatorios personalizables.
Administración de la Seguridad de la flota
Mediante la instalación de un dispositivo en el vehículo se podrá tener control de la ubicación del mismo a través de un portal web con herramientas amigables para una fácil administración.
Formas de contratación:
Es a través de la activación de un plan que incluye tarifa básica del servicio más financiamiento por equipo durante el plazo del plan (24 meses), la contratación es a través de un Asesor Comercial.
Soporte:
El soporte es a través de Datos Contact Center (*888) por ser Cliente Corporativo
</t>
  </si>
  <si>
    <t>Plan Claro Flotas</t>
  </si>
  <si>
    <t>BP-4729</t>
  </si>
  <si>
    <t>PLAN GRUPAL VPN</t>
  </si>
  <si>
    <t>Planes Grupal se considera como tarifa mensual, la distribución minima por cuenta que va desde $200 a $600 más impuestos (224 a 672 más impuestos)
Permanencia minima en el plan 18 meses
Cada linea que se active en estas cuentas (plan grupal) recibira paquete de SMS incluido sin costo (segun detalle)
Minutos incluidos calculados sobre la distribución minima de plan grupal.</t>
  </si>
  <si>
    <t>PLAN GRUPAL VPN 4 AB</t>
  </si>
  <si>
    <t>BP-4933</t>
  </si>
  <si>
    <t>PLAN GRUPAL VPN 6 AB</t>
  </si>
  <si>
    <t>BP-4935</t>
  </si>
  <si>
    <t>PLAN GRUPAL VPN 7 AB</t>
  </si>
  <si>
    <t>BP-4939</t>
  </si>
  <si>
    <t>PLAN GRUPAL VPN 4 CO</t>
  </si>
  <si>
    <t>BP-4934</t>
  </si>
  <si>
    <t>PLAN GRUPAL VPN 6 CO</t>
  </si>
  <si>
    <t>BP-4936</t>
  </si>
  <si>
    <t>PLAN GRUPAL VPN 7 CO</t>
  </si>
  <si>
    <t>BP-4940</t>
  </si>
  <si>
    <t>PLAN IDEAL JOVENES 20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</si>
  <si>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En este plan, el equipo NOKIA 503 se lo podrá financiar en 24 cuotas de $5+Imp mensuales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</si>
  <si>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BP-4915</t>
  </si>
  <si>
    <t>PLAN IDEAL JOVENES 25 CONTROL RSI</t>
  </si>
  <si>
    <t>Plan multidestino con tarifa final incluidos impuestos e interconexión; plan incluye dentro del valor final a pagar por cliente, paquete de Facebook, twitter y WhatsApp Ilimitado
Facebook, twitter y WhatsApp Ilimitado no aplican para equipos Blackberry con sistema operativo menores a BlackBerry 10
Plan disponible con la contratación de un equipo de la oferta comercial vigente
Si el cliente trae su propio equipo, podrá contratar este plan
Si el cliente desea contratar este plan con otro equipo distinto al NOKIA 503, podrá hacerlo pagando el PVP del equipo
Las aplicaciones de Facebook, Twitter y WhatsApp podrán ser utilizadas siempre y cuando se encuentren instaladas en el equipo.
En WhatsApp no estará disponible la opción de llamadas gratuitas
Navegación ilimitada en Facebook y twitter aplican para sitios y aplicaciones oficiales de las mismas.
Aplica para Altas, Renovaciones de Planes y Portabilidades que se ejecuten desde el 14 de Marzo del 2014
Plan viene con un paquete de datos móviles de 200 MB
Permanencia minima de plan 24 meses</t>
  </si>
  <si>
    <t>BP-4916</t>
  </si>
  <si>
    <t>Descripción: 
 - Paquete de datos, de 15 MB o 50MB smartphones, vigencia de 30 días, no rollover
- Paquete de datos, de 15 MB o 50MB smartphones, vigencia de 30 días, no rollover
Consideraciones: 
- Paquete disponible para clientes Prepago de voz .
- Paquetes blackberry Solo  aplica para equipos Blackberry.
- Paquetes Smartphone Solo  aplica para equipos Smartphones no Blackberry.
- El cliente podrá elegir libremente contratar otros paquetes de MB según su necesidad y conveniencia. 
- Servicio móvil prestado por CONECEL S.A.
- El canal de activación estara disponible todos los puntos de venta del Distribuidor Autorizado BENETHEL en la ciudad de QUITO y en todos los puntos de venta del Distribuidor Autorizado LIDERCELL en la ciudad de GUAYAQUIL.</t>
  </si>
  <si>
    <t>Paquete Internet Móvil BB  y Smartphone PPA 15MB / 50MB</t>
  </si>
  <si>
    <t>Paquete Internet Móvil BB 15MB / 50MB</t>
  </si>
  <si>
    <t>Paquete Internet Móvil 15MB / 50MB</t>
  </si>
  <si>
    <t>M2M</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</si>
  <si>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</si>
  <si>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Plan M2M Datos 1 MB</t>
  </si>
  <si>
    <t>Plan M2M Datos 2 MB</t>
  </si>
  <si>
    <t>Plan M2M Datos 3 MB</t>
  </si>
  <si>
    <t>Plan M2M Datos 5 MB</t>
  </si>
  <si>
    <t>Plan M2M Datos 10 MB</t>
  </si>
  <si>
    <t>Plan M2M Datos 30 MB</t>
  </si>
  <si>
    <t>Plan M2M Datos 50 MB</t>
  </si>
  <si>
    <t>Plan M2M Datos 80 MB</t>
  </si>
  <si>
    <t>Plan M2M Datos 100 MB</t>
  </si>
  <si>
    <t xml:space="preserve">Descripción: 
La tecnología Machine to Machine (M2M) permite que diversos dispositivos compartan información a través de la red de Claro en determinado momento sin que exista intervención humana.
Los productos  M2M SMS Tarifarios  según su utilización pueden ser: AVL (AutomaticVehicleLocation) y Telemetría
Consideraciones: 
Este servicio de M2M está disponible vía SMS en territorio nacional según la zona de cobertura del servicio
Forma de contratarlo:
A través del Asesor de Datos Corporativos
Soporte:
Datos Contact Center
</t>
  </si>
  <si>
    <t>Plan M2M SMS 100</t>
  </si>
  <si>
    <t>Plan M2M SMS 200</t>
  </si>
  <si>
    <t>Plan M2M SMS 300</t>
  </si>
  <si>
    <t>Plan M2M SMS 500</t>
  </si>
  <si>
    <t>Plan M2M SMS 1000</t>
  </si>
  <si>
    <t xml:space="preserve">Descripción: 
La tecnología Machine to Machine (M2M) permite que diversos dispositivos compartan información a través de la red de Claro en determinado momento sin que exista intervención humana.
Los productos  M2M SMS Controlados según su utilización pueden ser únicamente Telemetría
Consideraciones: 
Este servicio de M2M está disponible vía SMS en territorio nacional según la zona de cobertura del servicio
Forma de contratarlo:
A través del Asesor de Datos Corporativos
Soporte:
Datos Contact Center
</t>
  </si>
  <si>
    <t xml:space="preserve">Descripción: 
La tecnología Machine to Machine (M2M) permite que diversos dispositivos compartan información a través de la red de Claro en determinado momento sin que exista intervención humana.
Los productos  M2M según su utilización se dividen en: AVL (AutomaticVehicleLocation) y Telemetría
Consideraciones: 
Este servicio de M2M está disponible vía  Datos (UMTS, GPRS) en territorio nacional según la zona de cobertura del servicio
Forma de contratarlo:
A través del Asesor de Datos Corporativos
Soporte:
Datos Contact Center
</t>
  </si>
  <si>
    <t xml:space="preserve">TRIPLICA TUS RECARGAS </t>
  </si>
  <si>
    <t>PAQUETES DE DATOS SERVIDOR PÚBLICO</t>
  </si>
  <si>
    <t xml:space="preserve">
Los Paquetes de Datos Servidor Público permitirán brindar una duplicación o mayor cantidad de Megas HSPA+ de 1000MB, 1400MB , 2000MB y 3000MB
</t>
  </si>
  <si>
    <t>INT3G HSPA+ SERVIDOR PUBLICO PROMO 500 CTRL</t>
  </si>
  <si>
    <t>INT3G HSPA+ SERVIDOR PUBLICO PROMO 700 CTRL</t>
  </si>
  <si>
    <t xml:space="preserve"> INT3G HSPA+ SERVIDOR PUBLICO PROMO 1000 CTRL</t>
  </si>
  <si>
    <t>INT3G HSPA+ SERVIDOR PUBLICO PROMO 2000 CTRL</t>
  </si>
  <si>
    <t>no</t>
  </si>
  <si>
    <t xml:space="preserve">DUPLICA TUS RECARGAS EL ROSADO </t>
  </si>
  <si>
    <t xml:space="preserve">Aplica a  las recargas a partir de $3  físicas ó electrónicas disponibles a través de los medios de recarga de la CORPORACIÓN EL ROSADO y sus LOCALES Ferrisariato, Mi Comisariato, Hiper market y Mi Juguetería.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de bonos promocionales) se caducan si no se consumen en el tiempo establecido. El bono entregado, será distribuido de la siguiente manera: 50% a la bolsa promocional  para llamadas On Net  y  50% a la bolsa promocional para llamadas Off Net.  
</t>
  </si>
  <si>
    <t xml:space="preserve">multiplicidad </t>
  </si>
  <si>
    <t>NO APLICA - CORRESPONDE ÚNICAMENTE A UNA DUPLICACIÓN</t>
  </si>
  <si>
    <t>Plan Promocional Prepago Mi Compañerito</t>
  </si>
  <si>
    <t>PLAN PROMOCIONAL PREPAGO MI COMPAÑERITO: Es exclusivo para los Beneficiarios del Bono de Desarrollo Humano. Prepago con Recarga de $2,50 incluido impuestos mensual durante el tiempo que el Abonado reciba el Bono de Desarrollo Humano.</t>
  </si>
  <si>
    <t>0.08 (**)</t>
  </si>
  <si>
    <t>50 MB mensuales</t>
  </si>
  <si>
    <t xml:space="preserve">• Las tarifas normales para prepago son las anteriormente notificadas como tarifas diferenciadas  son $0,08 a CNT Móvil, $0,12 a CNT Fijo y $0,22 a Otras Operadoras. (tarifas antes de impuestos). De esta manera, se presenta las condiciones de esta promoción, luego de lo cual el cliente dispone de las tarifas prepago diferenciadas.
• Aplica sólo para Beneficiarios del Bono de Desarrollo Humano. Por cada número de cédula sólo se podrá activar un (1) sólo plan prepago Mi Compañerito. 
• Modalidad: Prepago con Recarga de $2,50 incluido impuestos mensual durante el tiempo que el Abonado reciba el Bono de Desarrollo Humano. PRIMERA RECARGA O RECARGA INICIAL: La primera recarga es acreditada en el momento de la activación y es cancelada por el Beneficiario del Bono de Desarrollo Humano en ese momento. SEGUNDA Y SIGUIENTES RECARGAS: La segunda y siguientes recargas mensuales se acreditarán una vez que el MIES confirme que el Abonado sigue siendo Beneficiario del Bono de Desarrollo Humano. El valor de $2,50 se lo descontará mensualmente de bono de Desarrollo Humano que recibe el beneficiario, previa autorización expresa de aceptación por parte del cliente.
• Con la recarga, el cliente tiene un bono mensual de 50 MB, los cuales son serán acreditados cada primero de cada mes, durante el tiempo que el Abonado reciba el Bono de Desarrollo Humano. • El precio del MB adicional es de $0,05 + impuestos. En la factura de venta saldrá únicamente como valor total, el valor de la recarga inicial de $2,50 incluido impuestos. La SIM CARD será incluida. 
• Posee una tarifa ONNET de $0,04 + impuestos a cualquier número CNT Fijo o CNT Móvil. Posee una tarifa ONNET de $0,04 + impuestos a cualquier número CNT Fijo o CNT Móvil. Tarifas LDI: Estados Unidos, Colombia y Canadá a $0,09 + impuestos. Para el resto de llamadas LDI se aplican las tarifas vigentes en planes prepago.                                                                                                                                                                                                                                                                                                                                                                                                                                                                                                                                                                                                                                                                                                                                                                            • Con esta promoción, el cliente tiene el beneficio de poder registrar como máximo 3 números sean estos CNT Fijo o CNT Móvil, para poder hablar a los mismos a una tarifa de $0,01 + impuestos.                                                                                                                                                                                                                                                                                                                                                                                                                                                                                                                                                                                                                                                                                                                                               • El plan promocional prepago Mi Compañerito se activa con equipo aportado por el cliente en las diferentes tecnologías GSM, 3.5G o HSPA PLUS; si el beneficiario desea adquirir un nuevo equipo en CNT, lo debe cancelar por su propia cuenta mediante el mecanismo de pago que él desee (realizando un cambio de equipo).                                                                                                                                                                                                                                                                                                                                                                                                                                                                                                                                                                                                                                                                                                                                                                                                                                                                                                      • Una vez que un Beneficiario del Bono de Desarrollo Humano deje de recibir el subsidio, ya no contará con este promocional, luego de lo cual el cliente podrá efectuar las recargas y contar con las tarifas de prepago tarifa diferenciada 3.5G, cuyas tarifas son $0,08 a CNT Móvil, $0,12 a CNT Fijo y $0,22 a Otras Operadoras. (tarifas antes de impuestos)                                                                                                                                                                                                                                                                                                                                                                                                                                                                           • Acceso a recargar física y electrónicamente. Rollover de recargas. Acceso a contratar servicios adicionales (paquetes) de mensajes y datos.
</t>
  </si>
  <si>
    <t>Canje de equipos usados por tiempo aire</t>
  </si>
  <si>
    <t>1.- El Canje de equipos usados válido únicamente para Clientes Movistar individuales pospago y prepago.
2.- El beneficio otorgado será un saldo promocional (ANEXO 2), cuya vigencia es de 30 días  y dependerá de la marca y modelo de equipo (ANEXO 1). La tarifa de voz que aplica el saldo promocional es la misma a la del plan contratado por el abonado.
3.- Aplica únicamente para llamadas de voz de Movistar a Movistar (ON-NET).
3.- El Canje por equipo recibido será válido en la línea que el Cliente decida “beneficiario”.
4.-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5.-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</si>
  <si>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2x1 (100% adicional a lo recargado), 3x1 (200% adicional a lo recargado) y 1.5x1 (50%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“30 min / 100 sms /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</si>
  <si>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a) Beneficio: paquete Noche por $1.00 (UN DOLAR DE LOS ESTADOS UNIDOS DE AMERICA) incluido impuestos. Aplica para llamadas de Movistar a Movistar realizadas entre las 22:00 pm y las 07:00 am. 
b) La promoción aplica para clientes prepago y se entrega siempre y cuando la contratación del paquete se haya realizado en el período de vigencia de la promoción y cuente con el saldo suficiente
c) El paquete promocional aplica para hablar con todos los Movistar en los horarios definidos de la promoción y tiene una vigencia de 24 horas a partir de la activación.
d) Las Noches Gratis consideran el tráfico de voz, realizado desde las 22:00 pm hasta las 07:00 am, mientras el beneficio promocional se encuentre vigente y con las siguientes restricciones* (VER ANEXO)
e) El cliente deberá enviar NOCHE al shortcode 333 para contratar el paquete promocional y es recontratable.
f) El precio final del paquete promocional es $1.00 (incluido IVA)
g) Cuando expire la vigencia del beneficio promocional, el cliente consumirá de acuerdo a la tarifa de su plan.</t>
  </si>
  <si>
    <t>BG1</t>
  </si>
  <si>
    <t>TARIFAS SERVICIOS CLARO MUSICA</t>
  </si>
  <si>
    <t>Servicio  Disponible para clientes Prepago de Claro.
Para clientes Prepago y autocontrol el precio de la descarga y uso del servicio se descuenta del saldo activo del cliente.
La compra de una canción da derecho a bajarla en el teléfono móvil y en la computadora del cliente.</t>
  </si>
  <si>
    <t>Streaming Offline Mensual</t>
  </si>
  <si>
    <t>Streaming Offline Semanal</t>
  </si>
  <si>
    <t>Streaming Offline Smart (4 días)</t>
  </si>
  <si>
    <t>Descarga semanal Smart (2 canciones)</t>
  </si>
  <si>
    <t>TARIFAS SERVICIOS CLAROMUSICA</t>
  </si>
  <si>
    <t>Servicio  Disponible para clientes Pospago de Claro.
Para clientes pospago el precio de descarga y uso del servicio se carga a su factura mensual.
La compra de una canción da derecho a bajarla en el teléfono móvil y en la computadora del cliente.</t>
  </si>
  <si>
    <t>Se desea modificar nombre de plan FLEX 79 INTERNET MOVIL 5000 MB a PLAN IDEAL 79 INTERNET MOVIL 5000 MB
Planes Ideal con tarifa multidestino (nacional). tarifa final  incluidos impuestos e interconexión; incluyen paquetes de Datos de 5000 MB No compatibles con equipos Blackberry.
Permanencia minima de plan 24 meses
Aplica a 10 números Favoritos Claro según condiciones comerciales vigentes
Planes Aplican a promoción de mejor amigo Claro  en donde  los primeros cinco minutos de duración de cada llamada al tiene un costo de $0,01 + Imp, a partir del quinto minuto  el costo de la llamada es de $0.07 + imp por minuto.</t>
  </si>
  <si>
    <t>IDEAL 79 INTERNET MOVIL 5000 MB CO</t>
  </si>
  <si>
    <t>BP-4125</t>
  </si>
  <si>
    <t>IDEAL 79 INTERNET MOVIL 5000 MB AB</t>
  </si>
  <si>
    <t>BP-4126</t>
  </si>
  <si>
    <t>MDM</t>
  </si>
  <si>
    <t xml:space="preserve">Descripción: 
Mobile Device Management es un servicio empresarial diseñado para administrar y mantener la seguridad en dispositivos móviles inteligentes. Mantiene protegido el contenido corporativo de la privacidad de su información personal, sin necesidad de comprar Hardware o equipos adicionales.  La plataforma es provista por un tercero (Proveedor) pero el servicio es comercializado por Claro.
Consideraciones: 
Protege los datos de su empresa desde su dispositivo móvil y evita la pérdida de información a través de una aplicación instalada en el mismo.
Está orientado principalmente a usuarios empresariales como: bancos, sector público, empresas farmacéuticas, empresas de consumo masivo, estudios jurídicos, empresas de comunicación, empresas de seguridad, entre otras
Formas de contratación:
Es un servicio adicional que puede ser solicitado a través de su Asesor Comercial o *888 Atención Ases
Soporte:
El soporte es a través de Datos Contact Center
</t>
  </si>
  <si>
    <t>Servicio Básico</t>
  </si>
  <si>
    <t>AUT-2567</t>
  </si>
  <si>
    <t>Licencia de seguridad</t>
  </si>
  <si>
    <t>1 licencia</t>
  </si>
  <si>
    <t>Servicio Full</t>
  </si>
  <si>
    <t>AUT-2569</t>
  </si>
  <si>
    <t>Promoción válida del 15 de abril al 30 de septiembre-14 o hasta agotar stock.
Aplica con la primera recarga fisica o virtual mensual desde $3 ingresada a partir de su activación durante 6 meses.
Tiempo aire promocional aplica para llamadas a números móviles Claro por 5 días desde su activación. 
Recargas de $3 reciben $3 de tiempo aire adicional. Recargas de $6 reciben $12 de tiempo aire adicional. Recargas de $10 reciben $10 de tiempo aire adicional. Recargas de $20 reciben $20 de tiempo aire adicional. Recargas de $30 reciben $30 de tiempo aire adicional.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Aplica para la ciudad de Quito, Ambato, Riobamba, Latacunga y Azogues.
Aplica para la venta en Distribuidores Autorizados
Aplica para recarga física o virtual  en todos los Puntos de Venta Autorizados.</t>
  </si>
  <si>
    <t>3. Valor de las tarifas sin cargos de interconexión</t>
  </si>
  <si>
    <t xml:space="preserve">PLAN BANDA ANCHA MOVIL EMPRESAS PUBLICAS LTE </t>
  </si>
  <si>
    <t xml:space="preserve">CONTRATO A 12 MESES
NO POSEE ROLL OVER
NAVEGACION BAJO DEMANDA 0,10 el MB adicional
ACCESO A CONTRATAR PAQUETES ADICIONALES: 1GB $15,oo 2GB $25
Financiamiento de equipos 2 CBMS </t>
  </si>
  <si>
    <t>LTE INTER 4G CONTROL $29 EP</t>
  </si>
  <si>
    <t>LTE INTER 4G CONTROL $39 EP</t>
  </si>
  <si>
    <t>LTE INTER 4G CONTROL $49 EP</t>
  </si>
  <si>
    <t>LTE INTER 4G CONTROL $95 EP</t>
  </si>
  <si>
    <t>LTE INTER 4G CONTROL $140 EP</t>
  </si>
  <si>
    <t xml:space="preserve">PLAN SERVIDOR PUBLICO HSPA PLUS </t>
  </si>
  <si>
    <t xml:space="preserve">• Acceso a Promociones 2x1 recargas tiempo aire
• Acceso a contratar el servicio adicional de prepago diario por $0,99 mensuales
• Servicio Mondo Incluido sin costo 
• Acceso a contratar el servicio BlackBerry por: $10,oo + impuestos mensuales
• Acceso a Servicio de Datos HSPA plus de acuerdo a la oferta actual
• Disponibilidad para Contratar: Un plan principal por empleado y adicionar hasta 3 planes de su familia 
• Fondo de Equipos: $0,00 no existe fondo de equipos, no obstante se podrá financiar en la factura del plan hasta 18 meses con intereses u otros medios de pago (tarjetas de crédito, etc.)
• Forma de Pago: Debito Automático
• Recibe 100 minutos mensuales adicionales a su CBM al inicio de su periodo de facturación.
• Los minutos adicionales  sirven para llamadas a cualquier operadora a nivel nacional.
• No poseen rollover por lo que si no utiliza los minutos estos se pierden al final del mes.
• Los minutos promocionales se consumen primero,  luego el saldo del CBM (cargo básico mensual) del plan,  a las tarifas configuradas.
• El consumo de las  llamadas a un número fijo o móvil a nivel nacional se descuentan primero los minutos disponibles en la bolsa promocional donde se acreditarán los minutos adicionales cada mes, si la llamada es internacional se descuenta del CBM contratado.
• Tiene acceso a contratar servicios adicionales los adjunto en el cuadro inferior.
• Acceso a contratar servicio de BlackBerry Ilimitado por $10,oo + imp como servicio adicional mensualmente. 
• Una vez terminado el saldo el empleado podrá recargar a través de cualquier otro medio físico o electrónico su plan controlado.
</t>
  </si>
  <si>
    <t>MONDO</t>
  </si>
  <si>
    <t>EEEUU/CANADA</t>
  </si>
  <si>
    <t>0,09 (FIJO Y MOVIL) por minuto</t>
  </si>
  <si>
    <t xml:space="preserve">ESPAÑA, ITALIA, ALEMANIA, FRANCIA, SUECIA, INGLATERRA, ARGENTINA, BOLIVIA, BRASIL, COLOMBIA, CHILE, PERÚ, VENEZUELA, PANAMÁ Y MÉXICO </t>
  </si>
  <si>
    <t xml:space="preserve">Fijos $0,014 Móvil $0,28
por minuto </t>
  </si>
  <si>
    <t>Sí incluye</t>
  </si>
  <si>
    <t xml:space="preserve">RECARGA HSPA+ CONTROL </t>
  </si>
  <si>
    <t xml:space="preserve">• Paquetes adicionales de Datos, los cuales tendrán funcionalidad si se tiene una paquete principal activado. 
• No tiene facturación recurrente,
• Se puede activar la cantidad de paquetes que se requieran al mes, 
• No aplica promociones de duplicidad, 
• Vigencia de acuerdo a fechas de corte 
Paquete Adicional HSPA+ 100MB $ 2.99 
Paquete Adicional HSPA+ 200MB $ 4.99 
Paquete Adicional HSPA+ 500MB $ 9.99 
</t>
  </si>
  <si>
    <t>RECARGA HSPA PLUS CTRL 100MB</t>
  </si>
  <si>
    <t>2,99+ imp</t>
  </si>
  <si>
    <t>2,99+imp</t>
  </si>
  <si>
    <t>de acuerdo al plan principal</t>
  </si>
  <si>
    <t>RECARGA HSPA PLUS CTRL 200MB</t>
  </si>
  <si>
    <t>4,99+imp</t>
  </si>
  <si>
    <t>RECARGA HSPA PLUS CTRL 500MB</t>
  </si>
  <si>
    <t>9,99+imp</t>
  </si>
  <si>
    <t xml:space="preserve">No </t>
  </si>
  <si>
    <t xml:space="preserve">PLAN BANDA ANCHA SERVIDOR PÚBLICO HSPA PLUS </t>
  </si>
  <si>
    <t xml:space="preserve">• Disponibilidad para Contratar: Un  solo plan de Internet Móvil HSPA PLUS por Servidor Público
• Una vez terminado el saldo de MB el empleado podrá recargar a través de cualquier medio físico o electrónico para continuar navegando 
• Costo del MB adicional $0.05 más impuestos
• Forma de Pago: Débito Automático
• El valor del Equipo puede ser diferido con intereses en la factura cíclica de acuerdo a las condiciones actuales de CNT EP
Los Paquetes de Datos Servidor Público permitirán brindar una duplicación o mayor cantidad de Megas HSPA+ de 1000MB, 1400MB , 2000MB y 3000MB
</t>
  </si>
  <si>
    <t xml:space="preserve">PLAN BANDA ANCHA SERVIDOR PUBLICO HSPA PLUS </t>
  </si>
  <si>
    <t xml:space="preserve">no </t>
  </si>
  <si>
    <t>FORMATO RT-PR-01: PLANES MÓVILES</t>
  </si>
  <si>
    <t>Nombre deL Plan Tairario:</t>
  </si>
  <si>
    <t xml:space="preserve">CONDICIONES :
Aplica a clientes Prepago TARIFA DIFERENCIADA con tecnología  CDMA, GSM, 3,5 G. HSPA PLUS
Aplica  a  Recargas desde $6 en adelante 
El bono entregado, será distribuido de la siguiente manera:
 50%   para llamadas On Net (CNT fijo y móvil) 
 50%  para llamadas Off Net,  (llamadas locales  a otras Operadoras Fijos y móviles nacionales) 
La promoción  3x1 no es compatible con ninguna otra promoción vigente 
El bono promocional sirve solo para servicios de voz,  no  para la contratación de ningún servicio adicional ni envío de mensajes de texto o mensajes multimedia.
</t>
  </si>
  <si>
    <t>TRIPLICA TUS RECARGAS</t>
  </si>
  <si>
    <t xml:space="preserve">no aplica corresponde únicamente a triplicidad de recargas </t>
  </si>
  <si>
    <t>Promoción Paquete Special de Datos Prepago  5 MB</t>
  </si>
  <si>
    <t xml:space="preserve">• Al contratar el paquete special de datos prepago de 5 MB, se entregan 20 MB adicionales como promoción. Precio del paquete: $0,99 + impuestos. Esta promoción de los 20MB no tendrá roll over, sin embargo los 5MB que tiene el paquete si mantiene la característica de roll over. Primero consume el paquete de promoción y luego el paquete de MB contratado.  
• Este paquete se lo puede activar más de una vez al mes, y una vez de manera diaria.
• Aplica únicamente para navegación desde el teléfono celular.
• En cuanto al consumo de MB bajo demanda en tecnología GSM, 3.5G el MB bajo demanda es de $0.99+imp y HSPA+ $0.20 HSPA+ imp.
</t>
  </si>
  <si>
    <t>Promoción Paquete Special de Datos Prepago 5 MB: Consiste que al contratar el paquete de datos prepago de 5 MB vigente comercialmente, se entregan 20 MB adicionales como promoción. Los 5 MB del paquete original poseen rollover y los 20 MB promocionales tienen una vigencia de 30 días.</t>
  </si>
  <si>
    <t>1215 – INT3G CTRL/PPAY 0.99 / 1428 – DATOS GSM 0.99 PPAY / 1429 – INT3G 0.99 PPAY</t>
  </si>
  <si>
    <t>5MB de paquete original + 20 MB adicionales</t>
  </si>
  <si>
    <t>GSM y 3.5 G: $0,99 + imp. / HSPA PLUS: $0,20 + imp.</t>
  </si>
  <si>
    <t>FORMATO RT-PR-01: CONCURSO</t>
  </si>
  <si>
    <t>OTECEL S.A.</t>
  </si>
  <si>
    <r>
      <t xml:space="preserve">Precio: $ 0,40 más impuestos con frecuencia de cobro en suscripción (recurrente) $0,40 más impuestos por BONO en caso de que el cliente lo solicite.
</t>
    </r>
    <r>
      <rPr>
        <u/>
        <sz val="10"/>
        <color theme="1"/>
        <rFont val="Arial"/>
        <family val="2"/>
      </rPr>
      <t>EL cobre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Enciando una palbara al código corto 229.
* WEB: ingresnado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Beneficios:
Recargas: valoir $0,15</t>
    </r>
  </si>
  <si>
    <t>Condiciones Adicionales de la Promoción,Tarifa promocional o Paquete promocional:</t>
  </si>
  <si>
    <t xml:space="preserve">Condiciones:
Recargas:
Valor $6
No tiene Vigencia
Puede ser utilizado en cualquier servicio
La tarifa que aplica es a la del plan contratado
Mecánica:
Este beneficio se otorgará de acuerdo al siguietne escenario:
Se realiza un sorteo de 20 recargas de $6 entre todos los usuarios que reciban un SMS en el que se indique que está participando por $6 de saldo. Se enviará los mensajes a dos bases de clientes: el 26 de mayo de 2014, y el 2 de junio de 2014, .
La recarga se entregará de acuerdo a lo descrito en la sección Condiciones. </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</si>
  <si>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6.- El Cliente debe firmar los documentos correspondientes al momento del canje del equipo.</t>
  </si>
  <si>
    <t>Oferta Chip Prepago</t>
  </si>
  <si>
    <t>La promoción Oferta Chip Prepago incluye $3 de recarga.</t>
  </si>
  <si>
    <t>No aplica para transferencia de pospago a prepago
Las recargas realizadas con tarjetas físicas o transferencias de tiempo, no serán consideradas como recargas para otorgar el beneficio.</t>
  </si>
  <si>
    <t>Promociones Sorpresa Movistar: El cliente recibe la promoción específica si le llega un SMS  notificándole que es sujeto a una de las promociones especificadas en el ANEXO:
• Promoción aplica para clientes prepago y pospago que sean contactados vía SMS y notificados del beneficio creado para ellos. El beneficio aplicará sobre la recarga a realizarse. 
• Beneficio en recargas: 1.5x1 (50% adicional a lo recargado), 2x1 (100% adicional a lo recargado), 3x1 (200% adicional a lo recargado), 4x1 (300% adicional a lo recargado) y 5x1 (400% adicional a lo recargado) ofrecerán un bono de dinero para ser usado en tiempo aire. Este podrá ser onnet - offnet según promoción comunicada al cliente, el beneficio tendrá un tiempo específico de vigencia para ser utilizado, mismo que se comunicará en mensaje al cliente. El saldo promocional se descontará a la tarifa regular del plan prepago o pospago contratado por el cliente.
• El beneficio que contenga: 30 min, 100 sms ó 30 MB, se recibirá tras la recarga y será entregado en forma de paquetes de 30 minutos onnet, 100 sms onnet y 30 MB de navegación, mismos que se irán descontando conforme el cliente los consuma, tendrá un tiempo específico de vigencia para ser utilizado, mismo que se comunicará en mensaje al cliente.
• El beneficio promocional se consumirá antes que el saldo pagado de la recarga.
• Beneficio se entregará tras la recarga mínima requerida en cada promoción.
• El cliente podrá validar la promoción ofrecida, llamando al *001 y dando su número celular.
• El cliente podrá aplicar a la promoción las veces que desee, hasta las 11:59 PM del día en el que reciben el SMS de notificación.
• El beneficio promocional tendrá una vigencia específica, misma que será comunicada en el SMS que reciba el cliente.</t>
  </si>
  <si>
    <t>Fecha de vigencia :</t>
  </si>
  <si>
    <t>Tarifas Roaming Prepago</t>
  </si>
  <si>
    <t>• Tarifa Resto de Países: El valor de llamadas entrantes y salientes es de $1.50 + iva por minuto, esta tarifa aplica con operadoras de países con los que existe un convenio de acuerdo a cobertura publicada en www.movistar.com.
• Tarifa con Operador Movistar Colombia: Si el cliente está en Colombia, puede realizar y recibir llamadas con Ecuador a un valor de $0.75 + iva por minuto. Esta tarifa aplica únicamente si el cliente se conecta al operador de Movistar en Colombia. 
• El valor por SMS enviado es $0.30 (SMS recibido no tiene costo). La tarifa del SMS enviado aplica para cada mensaje de texto enviado.
• Valores de las llamadas calculadas por minutos, las llamadas se cobran por segundo consumido.
• Todos los consumos en Roaming Prepago (llamadas entrantes, llamadas salientes, SMS (mensajes de texto) enviado o salientes serán descontados en línea solamente del saldo principal.</t>
  </si>
  <si>
    <t>Tarifa Servicio Roaming Prepago</t>
  </si>
  <si>
    <t>B40</t>
  </si>
  <si>
    <t>No incluye impuesto</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</si>
  <si>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15 dias  (360 horas) desde su activación, es decir en caso de activar el paquete a las 10:00 horas, el mismo durará hasta las 09:59:59 del día siguiente.
• Precio Final del paquete $49.99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</si>
  <si>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30 dias  (720 horas) desde su activación, es decir en caso de activar el paquete a las 10:00 horas, el mismo durará hasta las 09:59:59 del día siguiente.
• Precio Final del paquete $89.99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</si>
  <si>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 xml:space="preserve">PAQUETES VIDEOLLAMADA </t>
  </si>
  <si>
    <t xml:space="preserve">Paquetes de Video Llamada aplican para planes personales abiertos y corporativos Bulk y No Bulk abiertos.
Una vez consumidos los minutos del paquete contratado de Video Llamada, aplica tarifa de $0,20+IMP por minuto Video Llamada Adicional.
En planes personales,  corporativos controlados la tarifa de Video Llamada se facturará por evento.
Tarifa por evento o adicional de Video Llamada es de $0,20 +IMP para planes Autocontrol y Tarifarios.
Servicio Video Llamada aplica tarifa Mas Familia y Mas Amigos de $0,04+IMP en planes Postpago. 
Video Llamada aplica entre números CLARO con el servicio activo y con equipos que soporten el servicio.
</t>
  </si>
  <si>
    <t>Serv Videllamada 20 minutos corp</t>
  </si>
  <si>
    <t>TAR-1051</t>
  </si>
  <si>
    <t>Minutos VideoLlamada</t>
  </si>
  <si>
    <t>20 min</t>
  </si>
  <si>
    <t>Serv Videllamada 15 minutos per</t>
  </si>
  <si>
    <t>TAR-1052</t>
  </si>
  <si>
    <t>15 min</t>
  </si>
  <si>
    <t>Serv Videllamada 20 minutos bulk</t>
  </si>
  <si>
    <t>TAR-1053</t>
  </si>
  <si>
    <t>Serv Videllamada 40 min</t>
  </si>
  <si>
    <t>TAR-1134</t>
  </si>
  <si>
    <t>40 min</t>
  </si>
  <si>
    <t>Serv Videllamada 45 min</t>
  </si>
  <si>
    <t>TAR-1135</t>
  </si>
  <si>
    <t>45 min</t>
  </si>
  <si>
    <t>Serv Videllamada 60 min</t>
  </si>
  <si>
    <t>TAR-1136</t>
  </si>
  <si>
    <t>60 min</t>
  </si>
  <si>
    <t>Serv Videllamada 90 min</t>
  </si>
  <si>
    <t>TAR-1137</t>
  </si>
  <si>
    <t>90 min</t>
  </si>
  <si>
    <t>Serv Videllamada 45 min bulk</t>
  </si>
  <si>
    <t>TAR-1138</t>
  </si>
  <si>
    <t>Serv Videllamada 90 min bulk</t>
  </si>
  <si>
    <t>TAR-1139</t>
  </si>
  <si>
    <t>No aplican cargos por interconexion</t>
  </si>
  <si>
    <t xml:space="preserve">Descripción: 
 - Usuario con el paquete contratado podrá chatear en el APP oficial de Whatsapp ilimitadamente, mientras dure la vigencia del paquete.
Consideraciones: 
• Aplica para usuarios que se encuentren en Roaming desde el 24 de febrero de 2014,
• Línea deber tener activo servicio de Roaming de Voz Internacional.
• Disponible para Clientes Autocontrol y Tarifario que tenga activo el servicio Roaming Internacional 
• La navegación en el aplicativo oficial de Whatsapp es ilimitada.
• Paquete durará 7 dias  (168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Servicio disponible solo en países con los cuales Claro Ecuador cuente con convenio de Roaming Internacional (Revisar países en www.claro.com.ec).
• Aplica para teléfonos móviles que soporten APN internet.claro.com.ec 
• Solo podrán activarla clientes CLARO móviles.
• Activación de la promoción es bajo exclusiva responsabilidad del cliente.
• Servicio móvil es prestado y facturado por CONECEL S.A. 
</t>
  </si>
  <si>
    <t>Concurso "Gana Gol"</t>
  </si>
  <si>
    <t>Fecha de entrada en vigencia del Concurso, Promoción,Tarifa promocional o Paquete promocional:</t>
  </si>
  <si>
    <t>miércoles, 28 de mayo de 2014</t>
  </si>
  <si>
    <t>Fecha de finalización del Concurso, Promoción,Tarifa promocional o Paquete promocional:</t>
  </si>
  <si>
    <t>martes, 15 de julio de 2014</t>
  </si>
  <si>
    <r>
      <t xml:space="preserve">1. Se pone a disposición el servicio "Gana Gol", mediante el cual se podrán participar por un premio semanal de $600 que es acumulable.  El presente servicio es de venta de un contenido, es decir la prestación de un servicio de valor agregado.
2. </t>
    </r>
    <r>
      <rPr>
        <u/>
        <sz val="10"/>
        <color theme="1"/>
        <rFont val="Arial"/>
        <family val="2"/>
      </rPr>
      <t>Descripción Del Producto</t>
    </r>
    <r>
      <rPr>
        <sz val="10"/>
        <color theme="1"/>
        <rFont val="Arial"/>
        <family val="2"/>
      </rPr>
      <t xml:space="preserve">:
Para participar en el producto Gana Gol, el usuario debe llamar sin costo alguno al *3030 para suscribirse.  Una vez suscrito el usuario deberá ingresar en la opción 1 para llenar el pronóstico de la semana para participar por el premio semanal de $600 que es acumulable, cada pronóstico (partido) acertado correctamente le entregará al usuario puntos que le permitirán participar tanto en el sorteo semanal como en el sorteo final de una gift card de $10,000.
Adicionalmente, a los usuarios que hayan realizado sus pronósticos se les incentivará por SMS a que participen en el pronóstico instantáneo por $0,35 + impuestos, incentivo que les pemitirá ganar puntos extras y premios instantáneos contestando correctamente las preguntas de la semana.
3. </t>
    </r>
    <r>
      <rPr>
        <u/>
        <sz val="10"/>
        <color theme="1"/>
        <rFont val="Arial"/>
        <family val="2"/>
      </rPr>
      <t>Mecánica del Juego:</t>
    </r>
    <r>
      <rPr>
        <sz val="10"/>
        <color theme="1"/>
        <rFont val="Arial"/>
        <family val="2"/>
      </rPr>
      <t xml:space="preserve">
En el menú del IVR del *3030, el usuario tiene 6 partidos para emitir su pronóstico por un cobro semanal de $1 más IVA.  El usuario tendrá la opción de responder si ganará el local, el visitante o habrá empate.  Adicionalmente, en el menú se incluye el análisis estadístico de los partidos por parte de Aurelio Dávila y la tabla de posiciones para que el usuario tenga información adicional de la situación de los equipos y partidos.
4. </t>
    </r>
    <r>
      <rPr>
        <u/>
        <sz val="10"/>
        <color theme="1"/>
        <rFont val="Arial"/>
        <family val="2"/>
      </rPr>
      <t>Mecánica de Puntos</t>
    </r>
    <r>
      <rPr>
        <sz val="10"/>
        <color theme="1"/>
        <rFont val="Arial"/>
        <family val="2"/>
      </rPr>
      <t xml:space="preserve">:
* </t>
    </r>
    <r>
      <rPr>
        <u/>
        <sz val="10"/>
        <color theme="1"/>
        <rFont val="Arial"/>
        <family val="2"/>
      </rPr>
      <t>Premio Semanal Acumulable</t>
    </r>
    <r>
      <rPr>
        <sz val="10"/>
        <color theme="1"/>
        <rFont val="Arial"/>
        <family val="2"/>
      </rPr>
      <t xml:space="preserve">:
- Cada cobro exitoso al igual que cada pronóstico acertado correctamente, asignará al usuario puntos que le permiten participar en el sorteo de la semana.  Los puntos que se asignan por el cobro o los pronósticos realizados correctamente son independientes; es decir, si un usuario tiene un cobro exitoso pero el pronóstico es incorrecto igual se le asigna puntos por el cobro o viceversa.
- Para ser considerado en el premio semanal acumulable de $600, el usuario debe al menos acertar el 50% de los partidos de la fecha y tener un cobro exitoso en la semana.  Para el usuario no hay mención del porcentaje, es simplemente valido para la asignación de puntos ya que CONECEL al momento de sortear, verifica que por lo menos el usuario haya acertado correctamente la mitad de los partidos de la semana para que pueda ganar el premio semanal.
* </t>
    </r>
    <r>
      <rPr>
        <u/>
        <sz val="10"/>
        <color theme="1"/>
        <rFont val="Arial"/>
        <family val="2"/>
      </rPr>
      <t>Premio Final Gana Gol</t>
    </r>
    <r>
      <rPr>
        <sz val="10"/>
        <color theme="1"/>
        <rFont val="Arial"/>
        <family val="2"/>
      </rPr>
      <t xml:space="preserve">:
- Para ser considerado en el premio final, se tomará en cuenta la cantidad total de puntos, en caso de haber un empate, se realizará un sorteo aleatorio.  Los usuarios podrán verificar su puntaje enviando un SMS (sin costo para el cliente) al puerto 9097 con la palabra "PUNTOS"; y , su posición en el ranking Gana Gol en la web de Claro Sports.  El usuario que más puntos tenga es el ganador del premio final.
* </t>
    </r>
    <r>
      <rPr>
        <u/>
        <sz val="10"/>
        <color theme="1"/>
        <rFont val="Arial"/>
        <family val="2"/>
      </rPr>
      <t>Premio Extra (Bonos)</t>
    </r>
    <r>
      <rPr>
        <sz val="10"/>
        <color theme="1"/>
        <rFont val="Arial"/>
        <family val="2"/>
      </rPr>
      <t>:
- A los usuarios que hayan participado en el pronóstico o que hayan tenedo un cobro exitoso se les incentivará mediante un SMS para qwue responda las preguntas del día que les permiten participar en premios instantáneos.   Cada pregunta tiene un costo de $0,35 más impuestos.  Semanalmente en forma aleatoria (no instantánea) se sorteará $100 en recargas de $1 para los usuarios que hayan contestado correctamente por lo menos 1 pregunta .  Esta mecánica será solo por SMS y no estará disponible mediante el IVR.
5. En caso de que el cliente requiera salir del servicio, deberá enviar un SMS al puerto 9097 con la palabra "SALIR"; o, marcando al *3030 opción 0 denominad ayuda "AYUDA", y luego nuevamente opción 4 que es para realizar la cancelación del servicio.
6. El servicio estará disponible para los clientes desde el 28 de mayo de 2014 hasta el 15 de julio de 2014.</t>
    </r>
  </si>
  <si>
    <t>Descripción: 
 -  Paquete Redes Sociales y  Whatsapp ilimitado. Precio $14.99 + iva. Precio final del paquete: US$16.78 dólar. Megabytes incluidos:  ILIMITADO.  Navegacion adicional a un costo final de  $0.112 por MB o a $0.56 por evento. Vigencia: 24 horas.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navegar por MB adicional a un costo de $0.10 + IVA por MB ó navegar por evento a un costo de USD$ 0.50+IVA por MB
- Adquiriendo el paquete por USD $14.99+ IVA puede navegar ilimitadamente en redes sociales (aplicativo oficial de Facebook y twitter) y en el aplicativo oficial de whatsapp; desde su activacion hasta su corte respectivo de facturacion.
- El cliente podrá elegir libremente contratar otros paquetes de MB según su necesidad y conveniencia. 
- Servicio móvil prestado por CONECEL S.A.</t>
  </si>
  <si>
    <t>Descripción: 
 -  Paquete Whatsapp ilimitado. Precio $9.99 + iva. Precio final del paquete: US$11.18 dólar. Megabytes incluidos:  ILIMITADO. Navegación adicional a un costo final de  $0.112 por MB o a $0.56 por evento. Vigencia: recurrente / con cada corte del cliente.
Consideraciones: 
- Paquete disponible para clientes Postpago Personal con servicio de voz .
- Aplica para clientes con equipo que soporte navegación.
- No aplica para equipos Blackberry.
-  Paquete con modalidad recurrente y es no prorrateable.
- Cliente puede contratar otro paquete de datos promocional o Navegar por evento a un costo de USD$ 0.56+IVA por MB
- Adquiriendo el paquete por USD $9.99+ IVA puede navegar ilimitadamente en el aplicativo oficial de whatsapp desde su activacion hasta su corte respectivo de facturacion.
- El cliente podrá elegir libremente contratar otros paquetes de MB según su necesidad y conveniencia. 
- Servicio móvil prestado por CONECEL S.A.</t>
  </si>
  <si>
    <t>Aplica para todas las activaciones (altas y portabilidades).
Se acreditará $ 3,00 adicionales de recarga con la primera recarga que se realice
Los $ 3,00 adicionales podrán ser utilizados en cualquier serviico (SMS, contenidos, datos, voz).
La tarifa que aplique los $3 de recarga estará conforme al plan contratado por el abonado.
Los $ 3,00 adicionales no tiene vigencia y se entregarán solo si el cliente ha realizado una recarga única (no acumulada) de $ 3.00 o más.
Aplica en una sola ocasión y en el momento que el cliente cumpla con la condición de recarga.
Esta recarga se acumulará con las recargas que el cliente tuviera.</t>
  </si>
  <si>
    <t>FORMATO RT-PR-01: OFERTA</t>
  </si>
  <si>
    <t xml:space="preserve">Aplica a  las recargas a partir de $3  físicas ó electrónicas disponibles a través de cualquier medio de recarga.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</si>
  <si>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 xml:space="preserve">DUPLICA TUS RECARGAS EXCLUSIVO PARA DIFARE (PHARMACYS Y CRUZ AZUL) </t>
  </si>
  <si>
    <t xml:space="preserve">PAQUETES DE MEGAS PREPAGO HSPA+ </t>
  </si>
  <si>
    <t>Paquetes tipo  prepago 
Las recargas  no tienen tiempo de vigencia  
Tiene rollover de megas es decir si no ocupa el mes contratado se acumula para el siguiente mes 
La activación de los paquetes se realizaran a través del *611, siempre y cuando el cliente disponga del saldo disponible para el paquete que solicite. 
Aplica para planes Banda Ancha Móvil prepago y pospago 
Una vez terminado el paquete puede seguir navegando on demand a $0,20 ctvs las impuestos el mega adicional.
En Prepago se descuenta del saldo activo que el cliente tenga disponible, y en pospago puede adquirir el paquete con cargo a la factura</t>
  </si>
  <si>
    <t xml:space="preserve">Internet Prepago/Controlado CNT 3 HSPA+
</t>
  </si>
  <si>
    <t>Internet Prepago/Controlado CNT 10 HSPA+</t>
  </si>
  <si>
    <t>Internet Prepago/Controlado CNT 6 HSPA+</t>
  </si>
  <si>
    <t>No aqplica</t>
  </si>
  <si>
    <t>Tarifa ya incluye impuestos</t>
  </si>
  <si>
    <t>Paquetes Datos 1,3,7,15 y 30 Días con Cargo a Factura y a Recarga</t>
  </si>
  <si>
    <t>- Los abonados individuales con paquete de datos comercial recurrente a ciclo, podrán contratar un paquete no recurrente de 1,3,7,15 y 30 días con cargo a la recarga las veces que desee.
- Los abonados individuales con paquete de datos comercial recurrente a ciclo, podrán contratar un paquete no recurrente de 1,3 y 7 días con cargo a la factura, por un máximo de 5 paquetes y/o $35.00 como adicional a su factura por ciclo de facturación.
- Los abonados empresariales podrán contratar un paquete no recurrente de 1,3,7,15 y 30 días con cargo a la recarga las veces que desee.
- Paquetes de 3,7,15 y 30 días incluyen sms para todas las operadoras móviles nacionales.  Número de sms varía por paquete.
- Se detalla en Anexo 1 la vigencia de los paquetes.
- Aplica únicamente para abonados con planes que se detallan en Anexo 2.</t>
  </si>
  <si>
    <t>BLACKBERRY FACTURA 7d $6.25</t>
  </si>
  <si>
    <t>S96</t>
  </si>
  <si>
    <t>PAQUETE INTERNET FACTURA 7d $6.25</t>
  </si>
  <si>
    <t>S97</t>
  </si>
  <si>
    <t>BLACKBERRY FACTURA 3d $2.68</t>
  </si>
  <si>
    <t>T00</t>
  </si>
  <si>
    <t>PAQUETE INTERNET FACTURA 3d $2.68</t>
  </si>
  <si>
    <t>T01</t>
  </si>
  <si>
    <t>BLACKBERRY FACTURA 1d $0.89</t>
  </si>
  <si>
    <t>S98</t>
  </si>
  <si>
    <t>PAQUETE INTERNET FACTURA 1d $0.89</t>
  </si>
  <si>
    <t>S99</t>
  </si>
  <si>
    <t>BLACKBERRY RECARGA 3d $2.68</t>
  </si>
  <si>
    <t>S93</t>
  </si>
  <si>
    <t>PAQUETE INTERNET RECARGA 3d $2.68</t>
  </si>
  <si>
    <t>S95</t>
  </si>
  <si>
    <t>BLACKBERRY RECARGA 7d $6.25</t>
  </si>
  <si>
    <t>S82</t>
  </si>
  <si>
    <t>PAQUETE INTERNET RECARGA 7d $6.25</t>
  </si>
  <si>
    <t>S88</t>
  </si>
  <si>
    <t>BLACKBERRY RECARGA 15d $13.39</t>
  </si>
  <si>
    <t>S84</t>
  </si>
  <si>
    <t>PAQUETE INTERNET RECARGA 15d $13.39</t>
  </si>
  <si>
    <t>S89</t>
  </si>
  <si>
    <t>BLACKBERRY RECARGA 30d $17.86</t>
  </si>
  <si>
    <t>S86</t>
  </si>
  <si>
    <t>PAQUETE INTERNET RECARGA 30d $17.86</t>
  </si>
  <si>
    <t>S90</t>
  </si>
  <si>
    <t>BLACKBERRY RECARGA 1d $0.89</t>
  </si>
  <si>
    <t>S91</t>
  </si>
  <si>
    <t>PAQUETE INTERNET RECARGA 1d $0.89</t>
  </si>
  <si>
    <t>S92</t>
  </si>
  <si>
    <t>Paquete Facebook, Whatsapp y SMS todo destino ilimitado $5+iva</t>
  </si>
  <si>
    <t>Todos los clientes con Planes de voz o Planes Smart con un componente de datos activo desde $9,99+iva podrán activar el paquete de Facebook, Whatsapp y SMS todo destino ilimitado de $5+iva.
* Los Megas del Paquete de “WhatsApp, Facebook  y SMS” son válidos únicamente para uso de la aplicación y contenido oficial de WhatsApp y Facebook en dispositivos móviles.
* Los Megas y SMS del Paquete “WhatsApp, Facebook  y SMS” son ilimitados.
* Este paquete podrá ser activado por clientes con Planes de voz o Planes Smart (Planes Contenidos en el Anexo 1), que tengan activo un componente de datos (no promocional) desde $9,99.
* Paquetes recurrentes al cliclo de facturación del abonado.
* Los MB y SMS se acreditan de forma mensual en el ciclo de facturación sin acumulación de remanentes.</t>
  </si>
  <si>
    <t xml:space="preserve">PAQUETE WA FB SMS HIB $5.00 </t>
  </si>
  <si>
    <t>T08</t>
  </si>
  <si>
    <t xml:space="preserve">PAQUETE WA FB SMS ATL $5.00 </t>
  </si>
  <si>
    <t>T09</t>
  </si>
  <si>
    <t>SERVICIO FAMILIA</t>
  </si>
  <si>
    <t>Servicio Noches Gratis $10</t>
  </si>
  <si>
    <t>- Servicio Noches gratis para llamadas On Net (movistar a movistar) desde las 22:00 hasta las 07:00 de todos los días, por un valor de $10,00 más IVA mensuales (recurrente) prorrateables.
- Servicio disponible de contratación para personas naturales o jurídicas que posean uno de los planes detallados en el Anexo 1.</t>
  </si>
  <si>
    <t>NOCHES GRATIS ATL $10</t>
  </si>
  <si>
    <t>S57</t>
  </si>
  <si>
    <t>ilimitado en horario de 22:00 a 07:00</t>
  </si>
  <si>
    <t>NOCHES GRATIS HIB $10</t>
  </si>
  <si>
    <t>S58</t>
  </si>
  <si>
    <t>Programa "Canje minutos y mensajes Club Movistar"</t>
  </si>
  <si>
    <t>miércoles, 02 de julio de 2014</t>
  </si>
  <si>
    <r>
      <t xml:space="preserve">Este programa estará disponible desde el lunes 02 de junio de 2014.  Los clientes que son parte del Club Movistar pueden canjear sus puntos con paquetes de SMS o paquetes de Minutos, de acuerdo al siguiente detalle:
</t>
    </r>
    <r>
      <rPr>
        <u/>
        <sz val="10"/>
        <color theme="1"/>
        <rFont val="Arial"/>
        <family val="2"/>
      </rPr>
      <t xml:space="preserve">Condiciones:
</t>
    </r>
    <r>
      <rPr>
        <sz val="10"/>
        <color theme="1"/>
        <rFont val="Arial"/>
        <family val="2"/>
      </rPr>
      <t xml:space="preserve">* Aplica únicacmente para planes pospago individuales comerciales, inscritos en Club Movistar.
* Los paquetes de minutos y mensajes son OnNet (movistar a Movistar) y serán canjeados por los puntos acumulados por el cliente en su línea.
* Se puede realizar un máximo de 2 canjes por línea celular cada 6 meses y está sujeta a las políticas de Club Movistar.
* Los paquetes de minutos y mensajes tienen una vigencia de 30 días.
</t>
    </r>
    <r>
      <rPr>
        <u/>
        <sz val="10"/>
        <color theme="1"/>
        <rFont val="Arial"/>
        <family val="2"/>
      </rPr>
      <t>Restricciones:</t>
    </r>
    <r>
      <rPr>
        <sz val="10"/>
        <color theme="1"/>
        <rFont val="Arial"/>
        <family val="2"/>
      </rPr>
      <t xml:space="preserve">
* No aplica para planes prepago, planes de internet o planes empresariales.</t>
    </r>
  </si>
  <si>
    <t>Concurso "Gol Movistar"</t>
  </si>
  <si>
    <r>
      <t xml:space="preserve">Precio: $ 0,32 más impuestos con frecuencia de cobro en suscripción (1 cobro pro día recurrente).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 Clientes pospago, se descontará del saldo de recargas siempre y cuando este saldo sea de in valor mayor o igual al precio de la suscrpción (no se descuenta de su tarifa básica).
En caso de que el cliente no disponga de saldo no se realizará ningún descuento hasta que el cliente recargue, en ese caso se descontará únicamente el valor por día, es decir, $0,32 más impuesto, no se acumula el cobro diario.
</t>
    </r>
    <r>
      <rPr>
        <u/>
        <sz val="10"/>
        <color theme="1"/>
        <rFont val="Arial"/>
        <family val="2"/>
      </rPr>
      <t>Descripción</t>
    </r>
    <r>
      <rPr>
        <sz val="10"/>
        <color theme="1"/>
        <rFont val="Arial"/>
        <family val="2"/>
      </rPr>
      <t xml:space="preserve">:
GOL MOVISTAR es un club de SMS premium, de suscripción con frecuencia de cobro diario recurresnte, por cada cobro efectivo el usuario recibirá con contenido de fútbol y tendrá la posiblidida de ganar uno de los premios semanales qie se sortearán y el premio mayor al final del concurso.
El Cliente puede suscribirse a través de un SMS, enviando la palabra clave al código corto 8000.
El cliente puede dejar en cualquier momento el Club, para lo cual debe enviar la palabra Salir al código corto 8000, el mensaje enviado no tiene costo.  Al desuscribirse el cliente deja de participar en el concurso GOL MOVISTAR.
</t>
    </r>
    <r>
      <rPr>
        <u/>
        <sz val="10"/>
        <color theme="1"/>
        <rFont val="Arial"/>
        <family val="2"/>
      </rPr>
      <t>PREMIOS:</t>
    </r>
    <r>
      <rPr>
        <sz val="10"/>
        <color theme="1"/>
        <rFont val="Arial"/>
        <family val="2"/>
      </rPr>
      <t xml:space="preserve">
* 8 gIFT cARDS DE usd 500 C/U.
* Un auto cero kilómetros, CHEVROLET SAIL.
* 1 iPad 3 de 16 GB Wi-Fi.
* 1 Samsung Galaxy S4.
</t>
    </r>
    <r>
      <rPr>
        <u/>
        <sz val="10"/>
        <color theme="1"/>
        <rFont val="Arial"/>
        <family val="2"/>
      </rPr>
      <t xml:space="preserve">Condiciones:
</t>
    </r>
    <r>
      <rPr>
        <sz val="10"/>
        <color theme="1"/>
        <rFont val="Arial"/>
        <family val="2"/>
      </rPr>
      <t xml:space="preserve">* Válido en todo el territorio del Ecuador.
* Participan las líneas que se suscriban a Gol Movistar, aplica para planes Prepago y pospago (pospago con recargas únicamente), que se euncuentren activas y no registren mora, fraude, robo o suspensión.
* La línea debe permanecer activa hasta la finalización del concurso.
* Aplica para personas naturales y jurídicas residentes en el Ecuador:
* Podrán participar únicamente los mayores de 18 años o el menor que tenga la autorización explícita y por escrito de sus padres.
* Podrán participar únicamente planes comerciales y aquellas líneas que tengan activo el componente de SMS premium.
* Las bases del concurso y los ganadores serán publicadas en www.movistar .com.ec.
</t>
    </r>
    <r>
      <rPr>
        <u/>
        <sz val="10"/>
        <color theme="1"/>
        <rFont val="Arial"/>
        <family val="2"/>
      </rPr>
      <t>Restricciones:</t>
    </r>
    <r>
      <rPr>
        <sz val="10"/>
        <color theme="1"/>
        <rFont val="Arial"/>
        <family val="2"/>
      </rPr>
      <t xml:space="preserve">
* Líneas cuya facturación esté a nombre de OTECEL S,A., o de los empleados directos.
* Líneas con planes no comerciales.
* Planes familiares OTECEL y las personas que son familiares hasta el segundo grado de consanguinidad o segundo de afinidad de empleados de OTECEL.
* No podrán participar colaboradores de OTECEL y del Integrador TERRA, y sus familiares hasta segundo grado de consanguinidad y segundo de afinidad, es decir, Padres, Hijos, Cónyuge, Suegros, Yernos, Nueras.</t>
    </r>
  </si>
  <si>
    <r>
      <t xml:space="preserve">Precio: $ 0,40 más impuestos con frecuencia de cobro en suscripción (recurrente) $0,40 más impuestos por BONO en caso de que el cliente lo solicite.
</t>
    </r>
    <r>
      <rPr>
        <u/>
        <sz val="10"/>
        <color theme="1"/>
        <rFont val="Arial"/>
        <family val="2"/>
      </rPr>
      <t>EL cobro se realizará:</t>
    </r>
    <r>
      <rPr>
        <sz val="10"/>
        <color theme="1"/>
        <rFont val="Arial"/>
        <family val="2"/>
      </rPr>
      <t xml:space="preserve">
* Clientes prepago, se descontará de su saldo disponible, siempre y cuando la recarga sea de un valor mayor al precio de la suscripción o bono.
* Clientes pospago, se descontará del saldo de recargas siempre u cuando la recarga sea de un calor mayor al precio de la suscrpción o bono (no se descuenta de su tarifa básica).
En caso de que el cliente no disponga de salo no se realizará ningún descuento hasta que el cliente recargue, en ese caso se descontará únicamente el valor por día, es decir, $0,40 más impuesto, no se acumula el cobro diario.
</t>
    </r>
    <r>
      <rPr>
        <u/>
        <sz val="10"/>
        <color theme="1"/>
        <rFont val="Arial"/>
        <family val="2"/>
      </rPr>
      <t>Descripción</t>
    </r>
    <r>
      <rPr>
        <sz val="10"/>
        <color theme="1"/>
        <rFont val="Arial"/>
        <family val="2"/>
      </rPr>
      <t xml:space="preserve">:
Es un club de SMS premium, el cual esta enfocado a una dinámica de juego acumulando KM por los cobros efectivos realizados a los clientes, estos KM les permitirá llegar a diferentes etapas para participar por los premios.
* 4 Smart TV, WWIFI, full HD de 50 canales Samsumg
* Un Tour a Rio de Janeiro para 2 personas del 24 de junio de 2014 al 27 de junio de 2014 con entradas al  partido Ecuador vs Francia.
</t>
    </r>
    <r>
      <rPr>
        <u/>
        <sz val="10"/>
        <color theme="1"/>
        <rFont val="Arial"/>
        <family val="2"/>
      </rPr>
      <t xml:space="preserve">MECÁNICA:
</t>
    </r>
    <r>
      <rPr>
        <sz val="10"/>
        <color theme="1"/>
        <rFont val="Arial"/>
        <family val="2"/>
      </rPr>
      <t>El cliente puede suscribirse a través de:
* SMS: Enviando una palabra al código corto 229.
* WEB: ingresando en la página www.movistar.com.ec y registrando su número celular el cliente recibirá una clave en su celular para reingresarla en la web.
El cliente puede dejar en cualquier momento el CLub para lo cual debe enviar SALIR  al código  corto 229, en mensaje enviado no tiene costo.
Cada cobro efectivo al cliente se le entregará una cantidad de 200 KM que le permitirán acumularlos para ganar cada una de la etapas.
*</t>
    </r>
    <r>
      <rPr>
        <u/>
        <sz val="10"/>
        <color theme="1"/>
        <rFont val="Arial"/>
        <family val="2"/>
      </rPr>
      <t xml:space="preserve">Condiciones Reto Movistar:
</t>
    </r>
    <r>
      <rPr>
        <sz val="10"/>
        <color theme="1"/>
        <rFont val="Arial"/>
        <family val="2"/>
      </rPr>
      <t xml:space="preserve">* Válido en todo el territorio nacional
*Participan las líneas que se suscriban al Reto Movistar que s encuentran activas y no registren mora, fraude o suspensión.
*La línea debe permanecer activa hasta la finalización del concurso.
*Aplica para personas naturales y jurídicas residentes en el Ecuador:
*Podrán participar únicamente los mayores de 18 años o el menor que tenga la autorización explícita y por escrito de sus padres.
* Podrán participar únicamente planes comerciales y aquellas líneas que tengan activo el componente de SMS premium.
* No podrán participar colaboradores de OTECEL y sus familiares hasta segundo grado de consanguineidad y segundo de afinifas, es decir, Padres, Hijos, Cónyugues y Suegros, Yernosm Nueras
* Las bases del concurso y los ganadores serán publicadas en www.movistar .com.ec.
</t>
    </r>
    <r>
      <rPr>
        <u/>
        <sz val="10"/>
        <color theme="1"/>
        <rFont val="Arial"/>
        <family val="2"/>
      </rPr>
      <t>Beneficios:</t>
    </r>
    <r>
      <rPr>
        <sz val="10"/>
        <color theme="1"/>
        <rFont val="Arial"/>
        <family val="2"/>
      </rPr>
      <t xml:space="preserve">
Recargas: valor $0,25
No tiene vigencia, Puede se utilizado en cualquier servicio. La tarifa que aplica es a la del plan contratado por el cliente.
Paquet SMS. 10 SMS, No tienen vigencia, In NET.</t>
    </r>
  </si>
  <si>
    <t>Retro Movistar</t>
  </si>
  <si>
    <t>PROMOCIÓN JUNIO JULIO 2014 PARQUE POSPAGO</t>
  </si>
  <si>
    <t>• Todos los clientes que activen el paquete de Facebook, Whatsapp y SMS todo destino ilimitado de $5+iva recibirán durante las primeras 4 facturas, un descuento del 100% sobre el valor de este componente (para poder activar el paquete de Facebook, Whatsapp y SMS todo destino ilimitado de $5+iva se necesita tener un componente de datos activo desde $9,99+iva).
• Una vez culminada la promoción, el cliente deberá pagar $5+iva mensuales por el Paquete de Facebook, Whatsapp y SMS todo destino ilimitado de $5+iva.</t>
  </si>
  <si>
    <t>PROMOCIÓN JUNIO JULIO 2014 TABLETS</t>
  </si>
  <si>
    <t>1) Todos los clientes que contraten uno de los siguientes planes tendrán el beneficio de Doble de MB y Doble de minutos mensuales, el cual se entregará por 12 meses consecutivos a partir de la fecha de contratación del plan. Oferta aplica para los siguientes planes:
IM CTRL TABLET HPLUS 1000MB
IM CTRL TABLET HPLUS $29,99
IM CTRL TABLET HPLUS $34,99
IM CTRL TABLET HPLUS 2000MB
IM CTRL TABLET HPLUS 3000MB
IM CTRL TABLET HPLUS EXT $20
IM CTRL TABLET HPLUS EXT $30
IM CTRL TABLET HPLUS EXT $40
IM CTRL TABLET HPLUS EXT
2) Aplica a clientes nuevos que paguen su factura mensual con tarjeta de crédito y para clientes existentes con más de tres meses con cualquier forma de pago.
3) Los MB y minutos promocionales se acreditan de forma mensual en el ciclo de facturación sin acumulación de remanentes.
4) Los bonos promocionales de MB, es decir el 100% adicional de MB de acuerdo al plan contratado, tienen una duración de 30 días desde su activación y serán consumidos antes que aquellos incluidos en el plan. 
5) Los bonos promocionales de minutos, es decir el 100% adicional de minutos de acuerdo al plan contratado, tienen una duración de 30 días desde su activación y serán consumidos antes que aquellos incluidos en el plan. Los minutos serán utilizados exclusivamente para llamadas de voz a cualquier operadora local. 
6) Finalizada la promoción, el cliente mantiene las condiciones de su plan.
7) El saldo promocional se consume antes del saldo pagado.</t>
  </si>
  <si>
    <t>SERVICIO VIDEOLLAMADA EVENTO</t>
  </si>
  <si>
    <t xml:space="preserve">En líneas prepago la tarifa de Video Llamada se facturará por evento.
Tarifa por evento de Video Llamada es de $0,35 +IMP para Prepago.
Servicio Video Llamada aplica tarifa Mas Familia y Mas Amigos de $0,20+IMP en Prepago. 
Video Llamada aplica entre números CLARO con el servicio activo y con equipos que soporten el servicio.
</t>
  </si>
  <si>
    <t>SERVICIO VIDEO LLAMADA EVENTO</t>
  </si>
  <si>
    <t>MINUTO VIDEO LLAMADA</t>
  </si>
  <si>
    <t>1 MINUTO</t>
  </si>
  <si>
    <t>SERVICIO VIDEO LLAMADA MAS FAMILIA Y MAS AMIGOS EVENTO</t>
  </si>
  <si>
    <t>Mega por evento</t>
  </si>
  <si>
    <t>MEGA ADICIONAL</t>
  </si>
  <si>
    <t>MEGA</t>
  </si>
  <si>
    <t>Tarifa Mega por Evento PPA</t>
  </si>
  <si>
    <t xml:space="preserve">*A partir del 20 de Junio del 2014 los megabytes por evento en el segmento prepago tendrán un precio de: $ 0.40 + IVA. Precio final US$ 0.448. 
*Se considera navegación por evento en prepago cuando el cliente/Abonado no tiene paquetes de datos activo ó cuando no cuente con saldo de megas en su paquete de datos contratado, por lo que su consumo de navegación se va descontando directamente de su saldo en dolares disponible. 
*La navegación realizada fuera de los paquetes de servicios (facebook, twitter, whatssapp) aplicará la tarifa por evento antes mencionada.
*Aplican lineas actuales y nuevas.
*Nueva tarifa aplica en navegación local. No aplica roaming. 
 </t>
  </si>
  <si>
    <t>Si</t>
  </si>
  <si>
    <t>Tarifa Mega por Evento Postpago</t>
  </si>
  <si>
    <t xml:space="preserve">*A partir del 20 de Junio del 2014 los megabytes por evento en el segmento postpago tendrán un precio de: $ 0.40 + IVA. Precio final US$ 0.448. 
*Se considera navegación por evento cuando el cliente/Abonado no tiene contratado un paquete de datos, por lo que su consumo de navegación se va descontando directamente de su saldo en dolares disponible en el caso de planes controlados, o cargado a la factura en caso de planes abiertos.
**La navegación realizada fuera de los paquetes de servicios (facebook, twitter, whatssapp) aplicará la tarifa por evento antes mencionada.
*Aplican lineas postpago autocontrol y tarifario. *Aplican planes nuevos y actuales.
*Nueva tarifa aplica en navegación local. No aplica roaming. 
Consideraciones Pospago:
• Las tarifas aplican únicamente para clientes que no tienen contratado un plan de datos y acceden  a datos “por evento”. 
• En caso de clientes postpago con plan de datos contratado, el valor del megabyte adicional es de $0,10+IVA, precio final $0,112. 
 </t>
  </si>
  <si>
    <t>$0,448</t>
  </si>
  <si>
    <t xml:space="preserve">PLANES IDEAL FLEX </t>
  </si>
  <si>
    <t>Planes Ideal FLEX tarifa final  incluidos impuestos e interconexión; todos los planes incluyen paquetes de Datos según tarifa basica del plan.
Paquete adicional de megas FLEX se activará una vez consumidos los Mb promocionales e incluidos en el plan contratado. 
Paquete adicional de megas FLEX se facturara una vez que el cliente no disponga de saldo de megas en sus paquetes promocionales e incluidos
Permanencia minima de planes tarifarios (abiertos) 18 meses
Permanencia minima de planes autocontrol (Controlados) 24 meses</t>
  </si>
  <si>
    <t>PLAN FLEX 18 CONTROL BB 300 MB</t>
  </si>
  <si>
    <t>BP-4977</t>
  </si>
  <si>
    <t>300</t>
  </si>
  <si>
    <t>PLAN FLEX 18 CONTROL 300 MB</t>
  </si>
  <si>
    <t>BP-4980</t>
  </si>
  <si>
    <t>PLAN FLEX 20 CONTROL BB 300 MB</t>
  </si>
  <si>
    <t>BP-4981</t>
  </si>
  <si>
    <t>PLAN FLEX 20 CONTROL 300 MB</t>
  </si>
  <si>
    <t>BP-4982</t>
  </si>
  <si>
    <t>PLAN FLEX 22 CONTROL BB 300 MB</t>
  </si>
  <si>
    <t>BP-4983</t>
  </si>
  <si>
    <t>PLAN FLEX 22 CONTROL 300 MB</t>
  </si>
  <si>
    <t>BP-4984</t>
  </si>
  <si>
    <t>PLAN FLEX 30 CONTROL BB 1000 MB</t>
  </si>
  <si>
    <t>BP-4985</t>
  </si>
  <si>
    <t>1000</t>
  </si>
  <si>
    <t>PLAN FLEX 30 CONTROL 1000 MB</t>
  </si>
  <si>
    <t>BP-4986</t>
  </si>
  <si>
    <t>PLAN FLEX 34 CONTROL BB 1000 MB</t>
  </si>
  <si>
    <t>BP-4987</t>
  </si>
  <si>
    <t>PLAN FLEX 34 CONTROL 1000 MB</t>
  </si>
  <si>
    <t>BP-4988</t>
  </si>
  <si>
    <t>PLAN FLEX 39 CONTROL BB 1000 MB</t>
  </si>
  <si>
    <t>BP-4991</t>
  </si>
  <si>
    <t>PLAN FLEX 39 CONTROL 1000 MB</t>
  </si>
  <si>
    <t>BP-4992</t>
  </si>
  <si>
    <t>PLAN FLEX 49 CONTROL BB 1000 MB</t>
  </si>
  <si>
    <t>BP-4993</t>
  </si>
  <si>
    <t>PLAN FLEX 49 CONTROL 1000 MB</t>
  </si>
  <si>
    <t>BP-4994</t>
  </si>
  <si>
    <t>PLAN FLEX 59 CONTROL BB 1000 MB</t>
  </si>
  <si>
    <t>BP-4995</t>
  </si>
  <si>
    <t>PLAN FLEX 59 CONTROL 1000 MB</t>
  </si>
  <si>
    <t>BP-4996</t>
  </si>
  <si>
    <t>PLAN FLEX 69 CONTROL BB 1000 MB</t>
  </si>
  <si>
    <t>BP-4998</t>
  </si>
  <si>
    <t>PLAN FLEX 69 CONTROL 1000 MB</t>
  </si>
  <si>
    <t>BP-4999</t>
  </si>
  <si>
    <t>PLAN FLEX 79 CONTROL 2000 MB</t>
  </si>
  <si>
    <t>BP-5000</t>
  </si>
  <si>
    <t>2000</t>
  </si>
  <si>
    <t>PAQUETE FLEX 200 MB</t>
  </si>
  <si>
    <t>PLAN FLEX 79 CONTROL BB 1000 MB</t>
  </si>
  <si>
    <t>BP-5001</t>
  </si>
  <si>
    <t>PLAN FLEX 79 CONTROL 1000 MB</t>
  </si>
  <si>
    <t>BP-5002</t>
  </si>
  <si>
    <t>PLAN FLEX 99 CONTROL 3000 MB</t>
  </si>
  <si>
    <t>BP-5003</t>
  </si>
  <si>
    <t>3000</t>
  </si>
  <si>
    <t>PAQUETE FLEX 300 MB</t>
  </si>
  <si>
    <t>PLAN FLEX 99 CONTROL BB 1000 MB</t>
  </si>
  <si>
    <t>BP-5004</t>
  </si>
  <si>
    <t>PLAN FLEX 99 CONTROL 1000 MB</t>
  </si>
  <si>
    <t>BP-5005</t>
  </si>
  <si>
    <t>PLAN FLEX 150 CONTROL 3000 MB</t>
  </si>
  <si>
    <t>BP-5006</t>
  </si>
  <si>
    <t>PLAN FLEX 22 ABIERTO BB 300 MB</t>
  </si>
  <si>
    <t>BP-5007</t>
  </si>
  <si>
    <t>PLAN FLEX 22 ABIERTO 300 MB</t>
  </si>
  <si>
    <t>BP-5008</t>
  </si>
  <si>
    <t>BP-5009</t>
  </si>
  <si>
    <t>BP-5010</t>
  </si>
  <si>
    <t>PLAN FLEX 30 ABIERTO BB 1000 MB</t>
  </si>
  <si>
    <t>BP-5011</t>
  </si>
  <si>
    <t>PLAN FLEX 30 ABIERTO 1000 MB</t>
  </si>
  <si>
    <t>BP-5012</t>
  </si>
  <si>
    <t>PLAN FLEX 34 ABIERTO BB 1000 MB</t>
  </si>
  <si>
    <t>BP-5013</t>
  </si>
  <si>
    <t>PLAN FLEX 34 ABIERTO 1000 MB</t>
  </si>
  <si>
    <t>BP-5014</t>
  </si>
  <si>
    <t>PLAN FLEX 39 ABIERTO BB 1000 MB</t>
  </si>
  <si>
    <t>BP-5015</t>
  </si>
  <si>
    <t>PLAN FLEX 39 ABIERTO 1000 MB</t>
  </si>
  <si>
    <t>BP-5016</t>
  </si>
  <si>
    <t>PLAN FLEX 49 ABIERTO BB 1000 MB</t>
  </si>
  <si>
    <t>BP-5017</t>
  </si>
  <si>
    <t>PLAN FLEX 49 ABIERTO 1000 MB</t>
  </si>
  <si>
    <t>BP-5018</t>
  </si>
  <si>
    <t>PLAN FLEX 59 ABIERTO BB 1000 MB</t>
  </si>
  <si>
    <t>BP-5019</t>
  </si>
  <si>
    <t>PLAN FLEX 59 ABIERTO 1000 MB</t>
  </si>
  <si>
    <t>BP-5020</t>
  </si>
  <si>
    <t>PLAN FLEX 69 ABIERTO BB 1000 MB</t>
  </si>
  <si>
    <t>BP-5021</t>
  </si>
  <si>
    <t>PLAN FLEX 69 ABIERTO 1000 MB</t>
  </si>
  <si>
    <t>BP-5022</t>
  </si>
  <si>
    <t>PLAN FLEX 79 ABIERTO 2000 MB</t>
  </si>
  <si>
    <t>BP-5023</t>
  </si>
  <si>
    <t>PLAN FLEX 79 ABIERTO BB 1000 MB</t>
  </si>
  <si>
    <t>BP-5024</t>
  </si>
  <si>
    <t>PLAN FLEX 79 ABIERTO 1000 MB</t>
  </si>
  <si>
    <t>BP-5025</t>
  </si>
  <si>
    <t>PLAN FLEX 99 ABIERTO 3000 MB</t>
  </si>
  <si>
    <t>BP-5026</t>
  </si>
  <si>
    <t>PLAN FLEX 99 ABIERTO BB 1000 MB</t>
  </si>
  <si>
    <t>BP-5027</t>
  </si>
  <si>
    <t>PLAN FLEX 99 ABIERTO 1000 MB</t>
  </si>
  <si>
    <t>BP-5028</t>
  </si>
  <si>
    <t>PLAN FLEX 150 ABIERTO 3000 MB</t>
  </si>
  <si>
    <t>BP-5029</t>
  </si>
  <si>
    <t>PROMOCIÓN 2 X 1 EN RECARGA DESDE $3</t>
  </si>
  <si>
    <t>Todos los clientes prepago y postpago personales controlados que activen su primera recarga electrónica desde $3 los dias especificados del mes deJunio del 2014, recibirán 2x1 de tiempo aire promocional para hablar a números móviles CLARO durante 5 días a partir de su activación.  
Promoción aplica en locales de Distribuidores Autorizados participantes de la promoción en la ciudad de Quito, Ambato, Latacunga, Tulcán, Santo Domingo, Esmeraldas y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07 de Junio al Domingo 06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sábado 07 de Junio al  domingo 06 de Julio-14
La promociòn aplica únicamente para la ciudad Quito los días 14-15-19-20 de Junio, para la ciudad de Ambato los días 16-17-23-24 de Junio, para la ciudad de Latacunga los días 12-13-26-27 de Junio, para la ciudad de Tulcan los días 19-20 de Junio, para la ciudad de Sto Domingo los días del 20 de Junio al 6 de Julio, para la ciudad de Esmeraldas los días 25-26 de Junio, y para la ciudad de Riobamba los días 7-14-21-28 de Junio.</t>
  </si>
  <si>
    <t>2 x 1 Para clientes con tarifa Prepago</t>
  </si>
  <si>
    <t>AMIGO CHIP CON  WHATSAPP ILIMITADO</t>
  </si>
  <si>
    <t xml:space="preserve">Por la compra de un amigo chip en las ciudades que aplica la promoción, el cliente recibirá a partir de su primera recarga mensual desde $1, durante tres meses, un paquete de whatsapp ilimitado con una vigencia promocional de 7 dias a partir de la activación de la recarga.
Promoción válida del 01 de Junio al 31 de Agosto-14 o hasta agotar stock.
Aplica la activación del beneficio promocional de whatsapp ilimitado con la primera recarga electrónica mensual desde $1 ingresada por el cliente, durante  3 meses. Se procederá con la activación del paquete de whatsapp ilimitado a partir de la activación de la primera recarga con una vigencia de 7 días; en caso de que el cliente no realice la recarga de al menos $1 en uno de los tres meses promocionales, el beneficio no será acreditado. El mes promocional inicia desde la fecha de activación de la línea (compra y activación del amigo chip)
Beneficio WhatsApp Ilimitado: Para acceder al beneficio del paquete de  whatsapp ilimitado por tres meses, el cliente deberá realizar una recarga mensual desde $1 por tres meses. La promoción aplica con  la activación de la primera recarga electrónica mensual desde $1 que el cliente realice. El paquete de  WhatsApp Ilimitado tiene una vigencia promocional de  7 días a partir de su activación (a partir de la primera recarga de $1 que el cliente realice, mensualmente, por  tres meses). 
Plazo de la promoción una vez adquirido el chip: 3 meses, dentro del cual el cliente para acceder al paquete promocional deberá ingresar  una recarga mensual desde $1.
Precio de Mb adicional:$0.250 (sin impuestos)  
Navegación sujeta a capacidad tecnológica del equipo.  
Promoción aplica únicamente para las ciudades de Quito, Ambato, Riobamba, Latacunga y Azogues.
Promoción aplica para la venta en Distribuidores Autorizados por Claro. 
Promoción aplica con las  recarga físico o virtual  en todos los Puntos de Venta Autorizados  a nivel nacional. </t>
  </si>
  <si>
    <t>WHATSAPP ILIMITADO POR 7 DÍAS</t>
  </si>
  <si>
    <t xml:space="preserve">5 MEGAS POR $0.50, 24 HORAS </t>
  </si>
  <si>
    <t xml:space="preserve">Mecanica:
 - Cliente Prepago recibira el siguiente mensaje desde el puerto 5000 "Necesitas internet el día de hoy? Responde OK y recibe 5MB por USD 0.50 incluido IVA. Vigencia 1 día"
- Cliente responde con la palabra OK al 5000 y por $0.50 incluido IVA, recibe 5 Megs para navegar por 24 horas.
- Megas promocionales válidos para usarse durante 24 horas contadas desde la activación.
- Una vez consumido el paquete, el cliente puede: o  Contratar otro paquete correspondiente a esta promoción u otras promociones vigentes de datos ó  Navegar por evento a un costo final de $0.28 por MB, mientras que adquiriendo el paquete promocional, por USD $ 0.50 (incluido impuestos) puede navegar 5 MB, durante 24 horas. 
 - El cliente podrá elegir libremente contratar otros paquetes de MB según su necesidad y conveniencia. 
-  Para acceder a la promoción no requiere tener paquete de datos activo
 - Servicio móvil prestado por CONECEL S.A.
</t>
  </si>
  <si>
    <t>RECIBE 5 MEGAS POR $0.50, POR 24 HORAS</t>
  </si>
  <si>
    <t>Paq. Roaming Brasil 20MB $14,99</t>
  </si>
  <si>
    <t xml:space="preserve">Descripción: 
 - Usuario con el paquete contratado tendra 20MB disponibles. El precio es de $14,99.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20MB
• Precio Final del paquete $14,99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</si>
  <si>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20MB $14,99(BRASIL)
RECIBE 20 MEGAS POR $14,99 VIGENCIA 30 DÍAS</t>
  </si>
  <si>
    <t>Paq. Roaming Brasil 40MB $24,99</t>
  </si>
  <si>
    <t xml:space="preserve">Descripción: 
 - Usuario con el paquete contratado tendra 40MB disponibles. El precio es de $24,99.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40MB
• Precio Final del paquete $24,99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</si>
  <si>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40MB $24,99 (BRASIL)
RECIBE 40 MEGAS POR $24,99 VIGENCIA 30 DÍAS</t>
  </si>
  <si>
    <t>Paq. Roaming Brasil 100MB $49,99</t>
  </si>
  <si>
    <t xml:space="preserve">Descripción: 
 - Usuario con el paquete contratado tendra 100MB disponibles. El precio es de $49,99.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100MB
• Precio Final del paquete $49,99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</si>
  <si>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100MB $49,99 (BRASIL)
RECIBE 100 MEGAS POR $49,99 VIGENCIA 30 DÍAS</t>
  </si>
  <si>
    <t>Paq. Roaming Brasil 200MB $99,99</t>
  </si>
  <si>
    <t xml:space="preserve">Descripción: 
 - Usuario con el paquete contratado tendra 200MB disponibles. El precio es de $99,99.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200MB
• Precio Final del paquete $99,99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</si>
  <si>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200MB $99,99 (BRASIL)
RECIBE 200 MEGAS POR $99,99 VIGENCIA 30 DÍAS</t>
  </si>
  <si>
    <t>Roaming 7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</si>
  <si>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7 dias (168 horas) desde su activación, es decir en caso de activar el paquete a las 10:00 horas, el mismo durará hasta las 09:59:59 del día siguiente.
• Precio Final del paquete $12,49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</si>
  <si>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7 días Mundialista CHAT APP (BRASIL)
RECIBE MEGAS ILIMITADOS PARA WHATSPAPP POR $12,49, POR 7 DIAS/ 168 HORAS</t>
  </si>
  <si>
    <t>Roaming 15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</si>
  <si>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15 dias (360 horas) desde su activación, es decir en caso de activar el paquete a las 10:00 horas, el mismo durará hasta las 09:59:59 del día siguiente.
• Precio Final del paquete $24,99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</si>
  <si>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15 días Mundialista CHAT APP (BRASIL)
RECIBE MEGAS ILIMITADOS PARA WHATSPAPP POR $24,99, POR 15 DIAS/ 360 HORAS</t>
  </si>
  <si>
    <t>Roaming 30 días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</si>
  <si>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30 dias (720 horas) desde su activación, es decir en caso de activar el paquete a las 10:00 horas, el mismo durará hasta las 09:59:59 del día siguiente.
• Precio Final del paquete $44,99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</si>
  <si>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30 días Mundialista CHAT APP (BRASIL)
RECIBE MEGAS ILIMITADOS PARA WHATSPAPP POR $44,99, POR 30 DIAS/ 720 HORAS</t>
  </si>
  <si>
    <t>Paq. Roaming Brasil 3MB $2,49</t>
  </si>
  <si>
    <t xml:space="preserve">Descripción: 
 - Usuario con el paquete contratado tendra 3MB disponibles. El precio es de $2,49.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3MB
• Precio Final del paquete $2,49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</si>
  <si>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3MB $2,49 (BRASIL)
RECIBE 3 MEGAS POR $2,49 VIGENCIA 30 DÍAS</t>
  </si>
  <si>
    <t>Paq. Roaming Brasil 10MB $7,49</t>
  </si>
  <si>
    <t xml:space="preserve">Descripción: 
 - Usuario con el paquete contratado tendra 10MB disponibles. El precio es de $7,49. Servicio disponible solo en Brasil bajo la cobertura de las redes de CLARO y OI.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Cantidad de megas disponibles dentro del paquete: 10MB
• Precio Final del paquete $7,49
• Vigencia del paquete: 30 días calendario desde su activacion. 
• Canales de activación para el cliente: USSD marcando *123# + SEND.
• Clientes Autocontrol luego de finalizar su paquete contratado se bloqueara automaticamente su navegacion. Cliente podra eliger libremente contratar otro paquete adicional. 
• Clientes Tarifario luego de finalizar su paquete contratado navegará por adicioonal a un precio final de $2,49 hasta 90 min posterior a la finalizacion de su paquete. 
• Servicio aplica para clientes con equipos de tecnología compatible con la red Móvil de Claro. 
• Equipos deben soportar las siguientes tecnologías: WAP, GPRS, EDGE, WCDMA, HSDPA, HSUPA, HSPA+.
• Solo podrán activarla clientes CLARO móviles.
• Activación de la promoción es bajo exclusiva responsabilidad del cliente.
• Servicio móvil es prestado y facturado por CONECEL S.A. 
</t>
  </si>
  <si>
    <t>Paq. Roaming Brasil 10MB $7,49 (BRASIL)
RECIBE 10 MEGAS POR $7,49 VIGENCIA 30 DÍAS</t>
  </si>
  <si>
    <t>Roaming 24hrs Mundialista CHAT APP</t>
  </si>
  <si>
    <t xml:space="preserve">Descripción: 
 - Usuario con el paquete contratado podrá chatear en el APP oficial de Whatsapp ilimitadamente, mientras dure la vigencia del paquete.
Consideraciones: 
• Aplica para usuarios que se encuentren en Roaming desde el 1 de junio de 2014 y activen el paquete. 
• Línea deber tener activo servicio de Roaming de Voz Internacional.
• Disponible para Clientes Autocontrol y Tarifario que tenga activo el servicio Roaming Internacional 
• La navegación en el aplicativo oficial de Whatsapp es ilimitada.
• Servicio disponible solo en Brasil bajo la cobertura de las redes de CLARO y OI. 
• Paquete durará 1 dia  (24 horas) desde su activación, es decir en caso de activar el paquete a las 10:00 horas, el mismo durará hasta las 09:59:59 del día siguiente.
• Precio Final del paquete $1,99
• Canales de activación para el cliente: USSD marcando *123# + SEND.
• La velocidad de navegación en el aplicativo oficial de Whatsapp para los clientes que cuenten con megas disponible en su cupo de datos contratado,  dependerá del teléfono móvil que disponga y de la velocidad máxima que soporte la operadora telefónica en la que se encuentre conectado el cliente en Roaming.  
• La velocidad de navegación en el aplicativo oficial de Whatsapp para los clientes que no dispongan de megas en su plan (por finalización de cupo, o por no contratar un paquete de megas) será de 512Kbps.
• En caso que usuario terminara su cupo de megas de datos en Roaming, y aún tenga un paquete Whatsapp Roaming Ilimitado vigente, podrá continuar navegando pero únicamente en el servicio de mensajería Whatsapp, hasta que este cumpla su vigencia.
• La navegación en el aplicativo oficial de Whatsapp durante la vigencia del paquete contratado, no generara descuentos del saldo de Megas de su paquete de Datos de Roaming. 
• Servicio no aplica para equipos Blackberry que utilizan el APN blackberry.net
• Aplica para clientes con equipos de tecnología compatible con la red Móvil de Claro. 
• Equipos deben soportar las siguientes tecnologías: WAP, GPRS, EDGE, WCDMA, HSDPA, HSUPA, HSPA+.
• Aplica para teléfonos móviles que soporten APN internet.claro.com.ec 
• Solo podrán activarla clientes CLARO móviles.
• Activación de la promoción es bajo exclusiva responsabilidad del cliente.
• Servicio móvil es prestado y facturado por CONECEL S.A. 
</t>
  </si>
  <si>
    <t>Roaming 24hrs Mundialista CHAT APP (BRASIL)
RECIBE MEGAS ILIMITADOS PARA WHATSPAPP POR $1.99, POR 1 DIAS/ 24 HORAS</t>
  </si>
  <si>
    <t>ROAMING CLARO BRASIL</t>
  </si>
  <si>
    <t xml:space="preserve">  - Tarifa aplica para planes Postpago Abierto y Controlados que tengan contratado el servicio de Roaming Internacional.
- Tarifa aplica para los usuarios que se registren unicamente en las redes de: Claro Brasil y OI. Clientes que se registren en redes diferentes a las antes mencionadas aplica tarifas regulares de Roaming de Voz vigentes en Guia Comercial).
- Tarifa aplica para las siguientes llamadas: Saliente local / Saliente Ecuador, Entrante (local o internacional). </t>
  </si>
  <si>
    <t>Servicio Ideas Sync</t>
  </si>
  <si>
    <t>Costo del servicio:</t>
  </si>
  <si>
    <t>Gratuito</t>
  </si>
  <si>
    <t>Descripción: 
1. Disponible para usuarios Claro Móvil  (CONECEL S.A.).
2.  Página para visualización www.ideasclaro.com.ec.
3.  Válido para usuarios Claro Móvil (todos los planes de voz prepago y pospago; planes  BAM, Tablet). Con capacidad de recibir mensajes de Texto)
3.  Usuarios con Bloqueo de Servicios Premiun no podrán contratar el servicio.
4.  Servicio gratuito con capacidad de 5GB de almacenamiento para el cliente Claro.  
5.  Navegación en internet realizada desde la línea Claro Móvil no tendrá costo para la carga y descarga en Ideas Sync
 6. Con Ideas Sync el cliente podrá respaldar, sincronizar, recuparar y compartir archivos.
 7. Para contratar el servicio se requiere de un equipo Operativo Androit 2,2 + / Iphone 4,6+.
 8. Aplicativos para Smarthones con Sistema Operativo 2,2+/ Iphone 4,6+
 9. Por recomendar Ideas Sync a 4 amigos y acticen el servicio el cliente Claro recibe 1GB adicional de almacenamiento.
10. Para inactivación del servicio, el usuario deberá realizarlo en www.ideassync.com.ec o enviando un SMS con la palabra BAJA al Número Corto 6883.
11.  Más información www.clarovideo.com.ec
12.  El servicio estará disponible desde el 04 de Febrero del 2014</t>
  </si>
  <si>
    <t xml:space="preserve">          Fecha de publicación: Julio de 2014</t>
  </si>
  <si>
    <t>2014 (jul)</t>
  </si>
  <si>
    <t xml:space="preserve">El cliente que se porte a CONECEL a través de un Amigo Chip con la oferta comercial vigente,  recibirá promoción de portabilidad por doce meses consecutivos a partir de la activación. Plan Prepago Portabilidad: Recibirá 12 cuotas mensuales de $10 para hablar, 10 megas para navegar y 100 mensajes escritos a operadoras móviles. Plazo del plan: 12 meses, dentro del cual ingresará mensualmente una recarga desde $6. Vigencia del beneficio promocional: 15 días a partir de su activación.
El beneficio de tiempo aire adicional, SMS y Mb se otorgarán desde el primer mes de uso efectivo de la línea.
A partir del segundo mes, el cliente deberá ingresar una recarga desde USD$6, para recibir su tiempo aire de voz adicional, SMS y Mb, objeto de la presente promoción.
La tarifa del minuto del tiempo aire adicional será la contratada por el cliente.
La tarifa que aplica en el tiempo aire promocional es la misma que ha contratado el cliente para llamadas a números móviles Claro, es decir para clientes que tengan contratado tarifa Multidestino el precio por minuto es: USD$ 0,180+IVA. Precio Final: $0,20; y los clientes que tengan contratado tarifa prepago/regular el precio por minuto es: USD$ 0,160+IVA. Precio Final: $0.18.
Mensajes escritos promocionales aplican a números de todas las operadoras móviles.
Navegación sujeta a capacidad tecnológica del equipo. 
Precio final del mega adicional: $0.448. 
Aplica para llamadas con destino en Ecuador. </t>
  </si>
  <si>
    <t xml:space="preserve">SMS incluyen cargos de interconexión </t>
  </si>
  <si>
    <t>PAQUETE 40 MINUTOS MULTIDESTINO</t>
  </si>
  <si>
    <t>Paquete 40 minutos multidestino, aplica para planes Tablet Voz controlados con servicio de llamadas salientes habilitado. 
Paquete 40 minutos multidestino, permite realizar llamadas a números locales: Claro, Fijos,CNT y Movistar a una tarifa por minuto de $0,15+IMP
Una vez consumidos los minutos del paquete contratado se aplicaran las tarifas configuradas en el plan.
Vigencia del paquete 30 días. No posee recurrencia.
Una vez culminada la vigencia del paquete contratado, el cliente podrá realizar una nueva activación.
Paquete no prorrateable.
Paquete no aplica tarifa de minuto preferencial por servicio Mas Familia &amp; mas Amigos, ni Mejor Amigo.</t>
  </si>
  <si>
    <t>AUT-578</t>
  </si>
  <si>
    <t>HASTA 40 MINUTOS</t>
  </si>
  <si>
    <t>PAQUETES DE DATOS ADICIONALES BAM</t>
  </si>
  <si>
    <t>Paquetes de Datos Adicionales BAM aplican para planes Banda Ancha Movil, Tablet, Netbook y Ipad  controlados. 
Una vez consumidos los megas del paquete contratado se aplicará tarifa de $0,10+IMP por mega Adicional.
Vigencia de paquete a corte de facturación. No poseen recurrencia.
Paquetes no prorrateables.</t>
  </si>
  <si>
    <t>Paquete Datos 100MB</t>
  </si>
  <si>
    <t>AUT-2760</t>
  </si>
  <si>
    <t>MEGAS</t>
  </si>
  <si>
    <t>Paquete Datos 200MB</t>
  </si>
  <si>
    <t>AUT-2519</t>
  </si>
  <si>
    <t>Paquete Datos 300MB</t>
  </si>
  <si>
    <t>AUT-2761</t>
  </si>
  <si>
    <t>Paquete Datos 500MB</t>
  </si>
  <si>
    <t>AUT-2762</t>
  </si>
  <si>
    <t>Paquete Datos 1000MB</t>
  </si>
  <si>
    <t>AUT-2763</t>
  </si>
  <si>
    <t>Paquete Datos 2000MB</t>
  </si>
  <si>
    <t>AUT-2764</t>
  </si>
  <si>
    <t>Paquete Datos 3000MB</t>
  </si>
  <si>
    <t>AUT-2765</t>
  </si>
  <si>
    <t>Paquete Datos 5000MB</t>
  </si>
  <si>
    <t>AUT-2766</t>
  </si>
  <si>
    <t>PAQUETES DE DATOS ADICIONALES OFICINA MOVIL</t>
  </si>
  <si>
    <t>Paquetes de Datos Adicionales Oficina Movil aplican para planes personales abiertos y controlados. 
Una vez consumidos los megas del paquete contratado se aplicará tarifa de $0,10+IMP por mega Adicional.
Vigencia de paquete a corte de facturación. No poseen recurrencia.
Paquetes no prorrateables.</t>
  </si>
  <si>
    <t>AUT/TAR-2780</t>
  </si>
  <si>
    <t>AUT/TAR-2782</t>
  </si>
  <si>
    <t>AUT/TAR-2783</t>
  </si>
  <si>
    <t>AUT/TAR-2784</t>
  </si>
  <si>
    <t>AUT/TAR-2785</t>
  </si>
  <si>
    <t>PLAN JOVENES 15 RETAIL</t>
  </si>
  <si>
    <t>Plan con precio del minuto $0,168 incluidos impuestos e interconexión; plan incluye dentro del valor final a pagar por cliente, paquete de Facebook, twitter y WhatsApp Ilimitado
Facebook, twitter y WhatsApp Ilimitado no aplican para equipos Blackberry
Plan disponible con la contratación de un equipo de del cliente
Podrá hacer uso de la aplicación de WhatsApp siempre y cuando se encuentre instalada en el equipo.
Navegación ilimitada en Facebook y twitter aplican para sitios y aplicaciones oficiales de las mismas.
Facebook, Twitter y Whatsapp ilimitado no aplica para llamadas de voz ni de video por medio de estas aplicaciones
Navegación externa a estas aplicaciones tendrá un precio por evento de $0,448 incluido impuestos.
Plan para RETAILS con convenio de venta de planes postpago, inicialmente LA GANGA comercializará el producto.
Si cliente desea cambiar de plan deberá realizarlo por medio de un CENTRO DE ATENCION A CLIENTE DE CLARO
La activación de servicios de valor agredado no serán cargados a la factura de consumo celular.
Cliente podrá recargar saldo a su cuenta celular por medios convencionales de recarga (no aplica recarga con cargo a la factura)
No aplica servicio de Roaming Internacional, si cliente desea servicio de Roaming deberá cambiar de plan.</t>
  </si>
  <si>
    <t>BP-4997</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</si>
  <si>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Quito e Ibarra.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sábado 19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sábado 19 de Julio-14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</si>
  <si>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el sábado 12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*Sábado 12 de Julio-14</t>
  </si>
  <si>
    <t>Todos los clientes prepago y postpago personales controlados que activen recargas electrónicas desde $3 los dias especificados del mes de julio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el día 04/07/2014)”.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*Viernes 04 de julio del 2014.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</si>
  <si>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Guayaquil (Feria Colegio Guayaquil).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25 al domingo 27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viernes 25 al domingo 27 de Julio-14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</si>
  <si>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Latacunga y Santo Domingo.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jueves 24 y viernes 25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jueves 24 y viernes 25 de Julio-14</t>
  </si>
  <si>
    <t>Todos los clientes prepago y postpago personales controlados que activen recargas electrónicas desde $3 los dias especificados del mes de julio del 2014, recibirán 2 X 1 de tiempo aire promocional para hablar a números móviles CLARO durante 5 días a partir de su activación.  
Promoción aplica en locales de Distribuidores Autorizados participantes de la promoción en la ciudad de Quito, Riobamba, Ambato, Latacunga y Azogues. Se entiende por local participante de la promoción a aquellos locales físicos abiertos al público, en los que se comercializa uno o varios productos/servicios de CONECEL, y que contienen material publicitario relacionado con la presente promoción (entiéndase 2x1, los días 24/07/2014 y 25/07/2014)”.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*Jueves 24 y Viernes 25 de julio del 2014.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</si>
  <si>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21 y martes 22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21 y martes 22 de Julio-14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</si>
  <si>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Esmeraldas.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miércoles 30 y jueves 31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miércoles 30 y jueves 31 de Julio-14</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</si>
  <si>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Riobamba.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viernes 25 y sábado 26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viernes 25 y sábado 26 de Julio-14</t>
  </si>
  <si>
    <t>Todos los clientes prepago y postpago personales controlados que activen su primera recarga electrónica desde $3 los dias especificados del mes de Julio del 2014, recibirán 2 X 1 de tiempo aire promocional para hablar a números móviles CLARO durante 5 días a partir de su activación.  
Promoción aplica en locales de Distribuidores Autorizados participantes de la promoción en la ciudad de Huaquillas.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12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Sábado 12 de Julio-14</t>
  </si>
  <si>
    <t>Todos los clientes prepago y postpago personales controlados que activen su primera recarga electrónica desde $3 los dias especificados del mes de Julio del 2014, recibirán 2 X 1 de tiempo aire promocional para hablar a números móviles CLARO durante 5 días a partir de su activación.  
Promoción aplica en locales de Distribuidores Autorizados participantes de la promoción en la ciudad de La Libertad. Se entiende por local participante de la promoción a aquellos locales físicos abiertos al público, en los que se comercializa uno o varios productos/servicios de CONECEL, y que contienen material publicitario relacionado con la presente promoción (entiéndase 2x1, el día sábado 19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 Sábado 19 de Julio-14</t>
  </si>
  <si>
    <t>PROMOCION AKIT BA 500 MB X 12 MESES</t>
  </si>
  <si>
    <t xml:space="preserve">La promoción aplica para los Amigo Kit: Huawei E8231 RET, Huawei E3531  adquiridos en este periodo.
Recibirá mensualmente 500 megas para navegar  por 12 meses.
Para acceder a la promoción cliente necesita realizar mínimo recarga mensual de $3 y una actualización semestral de datos desde su activación, es decir para la acreditación de la promoción debe ingresar previamente una recarga mínima de $3 la cual puede ser utilizada por el cliente en los servicios que requiera; y, realizar una actualización de datos al menos una cada 6 meses llamando al *611
Beneficio promocional se entregará de manera consecutiva siempre que se cumpla con la recarga mínima mensual y al menos una actualización de datos  semestralmente.
En caso de tque el cliente no efectue la actualización de datos en el tiempo establecido o no ingresar una recarga aplicará la tarifa de mega por evento.
Precio final de MB por evento: $0,448
Para gozar de la promoción el cliente  debe mantener simcard y equipo juntos.
</t>
  </si>
  <si>
    <t>AKIT BA 500 MB x 12 meses</t>
  </si>
  <si>
    <t>PROMOCIÓN AMIGO KIT RECARGA 2X1, 30 MB Y 30 SMS</t>
  </si>
  <si>
    <t xml:space="preserve">Promoción válida del 01 al 31 de Julio del 2014 o hasta agotar stock.
La promoción aplica para los nuevos Amigo Kit adquiridos en el mes de Julio-14
Promoción 2x1: Aplica con la primera recarga electrónica desde $6 por 6 meses desde su activación. Tiempo aire promocional aplica para llamadas a números móviles Claro por 5 días desde su activación.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Recargas de $6 reciben $6 de tiempo aire adicional. Recargas de $10 reciben $10 de tiempo aire adicional. Recargas de $20 reciben $20 de tiempo aire adicional. Recargas de $30 reciben $30 de tiempo aire adicional. No aplican tarjetas físicas.
Promoción 30MB, 30 SMS a todas las operadoras: Luego de la activación de la primera recarga electrónica desde $6 se activarán 6 cuotas mensuales de 5 megas para navegar y 5 mensajes escritos a operadoras móviles del país por 5 días a partir de su activación. 
Plan prepago: Plazo del plan: 6 meses, dentro del cual deberá ingresar  una recarga mensual desde $6 , en caso de terminación anticipada por decisión del cliente o por no ingresar una recarga electrónica, aplicarán condiciones Prepago con Tarifa Multidestino. 
Precio final de Mb adicional: $0.448. 
Navegación sujeta a capacidad tecnológica del equipo.  
El chip y el equipo deben estar siempre juntos. </t>
  </si>
  <si>
    <t xml:space="preserve">5 NUMEROS FAVORITOS </t>
  </si>
  <si>
    <t>Promoción Válida del 01 al 31 de Julio del 2014
Costo por minuto a  los cinco números favoritos $0.10 más IVA
Promoción aplica para llamadas a los 5 números de operadoras fijas y/o móviles del país registrados como números favoritos.</t>
  </si>
  <si>
    <t>5 NÚMEROS FAVORITOS</t>
  </si>
  <si>
    <t>Tarifas incluyen cargos de Interconexión</t>
  </si>
  <si>
    <t xml:space="preserve">10 NUMEROS FAVORITOS </t>
  </si>
  <si>
    <t>Promoción Válida del 1 hasta el 15 de Julio del 2014
Costo por minuto a  los 10 números favoritos $0.04 más IVA en Postpago
Promoción para llamadas de voz a los 10 Números Favoritos Claro registrados en el *123# y Gratis.</t>
  </si>
  <si>
    <t>10 NÚMEROS FAVORITOS POSTPAGO</t>
  </si>
  <si>
    <t xml:space="preserve">Promoción Válida del 01 al 31 de Julio del 2014
Costo por minuto a  los 10 números favoritos $0.05 más IVA en Prepago
Promoción para llamadas de voz a los 10 Números Favoritos Claro registrados SIN COSTO en el *123# </t>
  </si>
  <si>
    <t>10 NÚMEROS FAVORITOS PREPAGO</t>
  </si>
  <si>
    <t>Tarifas NO incluyen impuestos.</t>
  </si>
  <si>
    <t xml:space="preserve">15 MEGAS POR $1, 24 HORAS </t>
  </si>
  <si>
    <t xml:space="preserve">Mecanica:
 - Envia la palabra Megas al 5000 y por $1 incluido IVA, recibe 15 Megs para navegar 24 horas. 
 - Megas promocionales válidos para usarse durante 24 horas contadas desde la activación.
 - Una vez consumido el paquete, el cliente puede: o  Contratar otro paquete correspondiente a esta promoción o  Navegar por evento a un costo final de $0.448 por MB, mientras que adquiriendo el paquete promocional, por USD $ 1.00 (incluido impuestos) puede navegar 15 MB, durante 24 horas. 
 - El cliente podrá elegir libremente contratar otros paquetes de MB según su necesidad y conveniencia. 
-  Para acceder a la promoción no requiere tener paquete de datos activo
 - Servicio móvil prestado por CONECEL S.A.
</t>
  </si>
  <si>
    <t>RECIBE 15 MEGAS POR $1, POR 24 HORAS</t>
  </si>
  <si>
    <t xml:space="preserve">20 MEGAS POR $1, 24 HORAS </t>
  </si>
  <si>
    <t xml:space="preserve">Mecánica: 
 - Envía la palabra MEGAS al 5000 y por USD$1 dólar (incluido IVA), recibe 20 Megas para navegar 24 horas. 
Descripción: 
 - Internet Móvil PP 20MB Precio final del paquete: US$ 1 dólar Megabytes incluidos: 20MB. Navegacion adicional a un costo final de  $0.112 por MB  Vigencia: 24 horas.
Consideraciones: 
 - Megas promocionales válidos para usarse durante 24 horas contados desde la activación. 
 - Una vez consumido el paquete, el cliente puede: o  Contratar otro paquete correspondiente a esta promoción o  Navegar por adicional  a un costo de final de $ 0.112 por MB, mientras que adquiriendo el paquete promocional, por USD $ 1.00 (incluido impuestos) puede navegar 20 MB, durante 24 horas. 
 - El cliente podrá elegir libremente contratar otros paquetes de MB según su necesidad y conveniencia. 
-  Para acceder a la promoción no requiere tener paquete de datos activo
 - Cliente podrá contratar hasta un máximo de 6 paquetes durante la vigencia de la promoción. 
 - Promoción aplica con cargo a factura del cliente. 
 - Servicio móvil prestado por CONECEL S.A.
</t>
  </si>
  <si>
    <t>RECIBE 20 MEGAS POR $1, POR 24 HORAS</t>
  </si>
  <si>
    <t>PROMOCION AKIT BA 500 MB X 3 MESES</t>
  </si>
  <si>
    <t xml:space="preserve">La promoción aplica para los Amigo Kit: Huawei E3531 RET  adquiridos en este periodo.
Recibirá mensualmente 500 megas para navegar  por 3 meses.
Para acceder a la promoción cliente necesita realizar mínimo recarga mensual de $3 y una actualización semestral de datos desde su activación, es decir para la acreditación de la promoción debe ingresar previamente una recarga mínima de $3 la cual puede ser utilizada por el cliente en los servicios que requiera; y, realizar una actualización de datos al menos una cada 6 meses llamando al *611
Beneficio promocional se entregará de manera consecutiva siempre que se cumpla con la recarga mínima mensual y al menos una actualización de datos  semestralmente.
En caso de tque el cliente no efectue la actualización de datos en el tiempo establecido o no ingresar una recarga aplicará la tarifa de mega por evento.
Precio final de MB por evento: $0,448
Para gozar de la promoción el cliente  debe mantener simcard y equipo juntos.
</t>
  </si>
  <si>
    <t>AKIT BA 500 MB x 3 meses</t>
  </si>
  <si>
    <t xml:space="preserve"> DOBLE DE MINUTOS POR 6 MESES</t>
  </si>
  <si>
    <t>Mecanica: Activa o Renueva  un Plan Claro  de 15 ó 18 Dolares Mensuales y recibe el Doble de Minutos por 6 meses SALTADOS Beneficio Promocional será entregado  a partir del segundo mes de activación del servicio 
• Minutos Promocionales aplican para números moviles Claro. 
• Servicio móvil prestado por CONECEL S.A.</t>
  </si>
  <si>
    <t>125 MIN</t>
  </si>
  <si>
    <t>150 MIN</t>
  </si>
  <si>
    <t>si</t>
  </si>
  <si>
    <t>DOBLE DE MINUTOS Y SMS POR 6 MESES</t>
  </si>
  <si>
    <t>Mecanica: Activa o Renueva un Plan Claro  de 15, 18 o 20 Dolares Mensuales y recibe el Doble de Minutos y SMS por 6 meses SALTADOS* Beneficio Promocional será entregado  a partir del segundo mes de activación del servicio 
• Minutos y SMS Promocionales aplican para números moviles Claro. 
• Servicio móvil prestado por CONECEL S.A.</t>
  </si>
  <si>
    <t>105 MIN</t>
  </si>
  <si>
    <t>117 MIN</t>
  </si>
  <si>
    <t>101 MIN</t>
  </si>
  <si>
    <t>PROMOCIÓN DUPLICA TU RECARGA CADA SEMANA Y REDES SOCIALES ILIMITADAS POR 7 DIAS, DURANTE 6 MESES. ADEMAS CONTENIDO DE CABINA CLARO.</t>
  </si>
  <si>
    <t>Todos los clientes prepago que adquieran un Amigo Kit Selección, recibirán 2x1 de tiempo aire promocional en su recarga semanal desde $6 para hablar a números móviles CLARO durante 5 días a partir de su activación. Además, recibirán un paquete de redes sociales ilimitadas por 7 días con recarga previa de $6. Adicional, cliente recibirá 1 contenido de Cabina Claro por 3 meses.
Promoción Doble de recarga y redes sociales ilimitadas, aplican por 6 meses a partir de la activación del Amigo Kit. 
Promoción aplica con el modelo de equipo Alcatel OT4007.
Contenido de Cabina Claro por 3 meses: dura 15 minutos cada mes y es sin costo para el cliente, marcando *9292.
Promoción a nivel nacional.
La tarifa que aplica en el tiempo aire promocional es la misma que ha contratado el cliente para llamadas a números móviles Claro.
Promoción válida hasta agotar stock.</t>
  </si>
  <si>
    <t>Redes Sociales Ilimitadas por 7 días</t>
  </si>
  <si>
    <t>Ilimitados</t>
  </si>
  <si>
    <t xml:space="preserve">PROMOCIÓN HABLA GRATIS </t>
  </si>
  <si>
    <t>Todos los clientes prepago y pospago personales controlados que activen recargas electrónicas desde $3 en adelante el día viernes 18 del mes de julio del 2014, recibirán el mismo valor de su recarga original  de tiempo aire promocional para hablar a números móviles CLARO.
Promoción aplica en todos los  locales a nivel nacional.
Aplica para recargas electrónicas realizadas en puntos de recarga, banco, web, retailers, farmacias y supermercados.
La tarifa que aplica en el tiempo aire promocional es la misma que ha contratado el cliente para llamadas a números móviles Claro, es decir para clientes que tengan contratado tarifa multidestino el precio por minuto es: USD$0,18 + IVA; y los clientes que tengan contratado tarifa prepago/regular el precio por minuto es: USD$0,16 + IVA.”</t>
  </si>
  <si>
    <t xml:space="preserve">MEJOR AMIGO CLARO </t>
  </si>
  <si>
    <t>Promoción Válida del 1 hasta el 15 de Julio del 2014
Costo por minuto al mejor Amigo Claro $0.01 más IVA en planes postpago personales y corporativos vigentes.
Promoción aplica para llamadas de voz al número registrado como mejor amigo Claro en el *123# y Gratis.</t>
  </si>
  <si>
    <t>MEJOR AMIGO CLARO POSTPAGO</t>
  </si>
  <si>
    <t>Promoción Válida del 1 hasta el 31 de Julio del 2014
Costo por minuto al mejor Amigo Claro $0.01 más IVA en planes postpago personales y corporativos vigentes.
Promoción aplica para llamadas de voz al número registrado como mejor amigo Claro en el *123# y Gratis.</t>
  </si>
  <si>
    <t>Promoción  Doble de Megas y Redes Sociales por 6 meses</t>
  </si>
  <si>
    <t xml:space="preserve">• Doble de Megas  y Redes Sociales aplica por 6 meses a partir del segundo mes de la activación del plan.  • Promoción aplica para renovaciones, nuevas contrataciones y portabilidad.   Doble de Megas depende de Megas incluidos en cada plan.
*Promocion Doble de Megas y Redes Sociales se acreditara en el 2do, 4to, 6to, 8vo, 10mo, 12vo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</si>
  <si>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6meses*</t>
  </si>
  <si>
    <t>Doble de Megas y Redes Sociales por 6 meses*</t>
  </si>
  <si>
    <t>Promoción  Doble de Megas y Redes Sociales por 3 meses</t>
  </si>
  <si>
    <t xml:space="preserve">• Doble de Megas  y Redes Sociales aplica por 3 meses a partir del segundo mes de la activación del plan.  • Promoción aplica para renovaciones, nuevas contrataciones y portabilidad.   Doble de Megas depende de Megas incluidos en cada plan.
*Promocion Doble de Megas y Redes Sociales se acreditara en el 2do, 4to, 6to,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</si>
  <si>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Doble de Megas y Redes Sociales por 3meses*</t>
  </si>
  <si>
    <t>Doble de Megas y Redes Sociales por 3 meses*</t>
  </si>
  <si>
    <t>Promoción  Doble de Megas y Redes Sociales por 12 meses</t>
  </si>
  <si>
    <t xml:space="preserve">• Doble de Megas  y Redes Sociales aplica por 12 meses a partir del segundo mes de la activación del plan.  • Promoción aplica para renovaciones, nuevas contrataciones y portabilidad.   Doble de Megas depende de Megas incluidos en cada plan.
*Promocion Doble de Megas y Redes Sociales se acreditara en el 2do, 4to, 6to, 8vo, 10mo, 12vo, 14vo, 16avo, 18vo, 20mo, 22, 24 mes a partir de la activacion del plan.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</si>
  <si>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 xml:space="preserve"> DOBLE DE MINUTOS MEGAS Y SMS POR 12 MESES PLANES EP</t>
  </si>
  <si>
    <t>Mecanica: Activa un Plan Ideal Flex EP de 25 hasta 100 Dolares Mensuales y recibe el Doble de Minutos, Megas y SMS por 12 meses SALTADOS* Beneficio Promocional será entregado  a partir del segundo mes de activación del servicio 
• Minutos y SMS Promocionales aplican para números moviles Claro. 
• Servicio móvil prestado por CONECEL S.A.</t>
  </si>
  <si>
    <t xml:space="preserve"> DOBLE DE MINUTOS MEGAS Y SMS POR 6 MESES</t>
  </si>
  <si>
    <t>Mecanica: Activa o Renueva un Plan Ideal Flex de 25 hasta 100 Dolares Mensuales y recibe el Doble de Minutos, Megas y SMS por 6 meses SALTADOS* Beneficio Promocional será entregado  a partir del segundo mes de activación del servicio 
• Minutos y SMS Promocionales aplican para números moviles Claro. 
• Servicio móvil prestado por CONECEL S.A.</t>
  </si>
  <si>
    <t>PORTABILIDAD DOBLE DE MINUTOS POR 1 AÑO - CORPORATIVOS</t>
  </si>
  <si>
    <t>Mecanica: Cambiate a Claro con tu mismo número (Portabilidad) en un Plan Ideal Empresa VPN  y recibe el Doble de Minutos por 12 meses CONSECUTIVOS
• Beneficio Promocional será entregado a partir del segundo mes de activación del servicio 
• Minutos  Promocionales aplican para números moviles Claro. 
• Servicio móvil prestado por CONECEL S.A.</t>
  </si>
  <si>
    <t>IDEAL EMPRESA VPN (1) CONTROL</t>
  </si>
  <si>
    <t>Hasta 15000</t>
  </si>
  <si>
    <t>Hasta 8571</t>
  </si>
  <si>
    <t>IDEAL EMPRESA VPN (2) CONTROL</t>
  </si>
  <si>
    <t>Hasta 50000</t>
  </si>
  <si>
    <t>Hasta 28571</t>
  </si>
  <si>
    <t>IDEAL EMPRESA VPN (3) CONTROL</t>
  </si>
  <si>
    <t>Hasta 125000</t>
  </si>
  <si>
    <t>Hasta 71429</t>
  </si>
  <si>
    <t>IDEAL EMPRESA VPN (4) CONTROL</t>
  </si>
  <si>
    <t>Hasta 250000</t>
  </si>
  <si>
    <t>Hasta 142857</t>
  </si>
  <si>
    <t>IDEAL EMPRESA VPN (1) ABIERTO</t>
  </si>
  <si>
    <t>IDEAL EMPRESA VPN (2) ABIERTO</t>
  </si>
  <si>
    <t>IDEAL EMPRESA VPN (3) ABIERTO</t>
  </si>
  <si>
    <t>IDEAL EMPRESA VPN (4) ABIERTO</t>
  </si>
  <si>
    <t>CAMBIATE A CLARO Y RECIEBE EL  DOBLE DE MINUTOS Y MEGAS POR 1 AÑO</t>
  </si>
  <si>
    <t>Mecanica: Cambiate a Claro con tu mismo número (Portabilidad) en un Plan de VOZ + DATOS y recibe el Doble de Minutos, Megas por 12 meses SEGUIDOS Beneficio Promocional será a partir del segundo mes de activación del servicio 
• Minutos  Promocionales aplican para números moviles Claro. 
• Servicio móvil prestado por CONECEL S.A.</t>
  </si>
  <si>
    <t>CAMBIATE A CLARO Y RECIBE  DOBLE DE MINUTOS POR UN AÑO</t>
  </si>
  <si>
    <t>Mecanica: Cambiate a Claro con tu mismo número (Portabilidad) en un Plan de VOZ  y recibe el Doble de Minutos por 12 meses SEGUIDOS Beneficio Promocional será entregado a partir del segundo mes de activación del servicio 
• Minutos  Promocionales aplican para números moviles Claro. 
• Servicio móvil prestado por CONECEL S.A.</t>
  </si>
  <si>
    <t>220 MIN</t>
  </si>
  <si>
    <t>250 MIN</t>
  </si>
  <si>
    <t>340 MIN</t>
  </si>
  <si>
    <t>438 MIN</t>
  </si>
  <si>
    <t>562 MIN</t>
  </si>
  <si>
    <t>897 MIN</t>
  </si>
  <si>
    <t>1104 MIN</t>
  </si>
  <si>
    <t>1428 MIN</t>
  </si>
  <si>
    <t>PLAN IDEAL 15 MULTIDESTINO II</t>
  </si>
  <si>
    <t>83 MIN</t>
  </si>
  <si>
    <t>183 MIN</t>
  </si>
  <si>
    <t>208 MIN</t>
  </si>
  <si>
    <t>309 MIN</t>
  </si>
  <si>
    <t>398 MIN</t>
  </si>
  <si>
    <t>CAMBIATE A CLARO Y RECIBE EL DOBLE DE MINUTOS Y SMS POR 1 AÑO</t>
  </si>
  <si>
    <t>Mecanica: Cambiate a Claro con tu mismo número (Portabilidad) en un Plan de VOZ + SMS y recibe el Doble de Minutos y SMS por 12 meses SEGUIDOS * Beneficio Promocional será entregado a partir del segundo mes de activación del servicio 
• Minutos y SMS Promocionales aplican para números moviles Claro. 
• Servicio móvil prestado por CONECEL S.A.</t>
  </si>
  <si>
    <t>200 MIN</t>
  </si>
  <si>
    <t>85 MIN</t>
  </si>
  <si>
    <t>181 MIN</t>
  </si>
  <si>
    <t>Todos los clientes prepago y postpago personales controlados que activen su primera recarga electrónica desde $3 los dias especificados del mes deJulio del 2014, recibirán 2x1 de tiempo aire promocional para hablar a números móviles CLARO durante 5 días a partir de su activación.  
Promoción aplica en locales de Distribuidores Autorizados participantes de la promoción en la ciudad de Ambato. Se entiende por local participante de la promoción a aquellos locales físicos abiertos al público, en los que se comercializa uno o varios productos/servicios de CONECEL, y que contienen material publicitario relacionado con la presente promoción (entiéndase 2x1, en el período del lunes 28 y martes 29 de Julio-14)”.
La tarifa que aplica en el tiempo aire promocional es la misma que ha contratado el cliente para llamadas a números móviles Claro, es decir para clientes que tengan contratado tarifa multidestino el precio por minuto es: USD$ 0,180; y los clientes que tengan contratado tarifa prepago/regular el precio por minuto es: USD$ 0,160.
Dias que aplica la promoción:
*Desde lunes 28 y martes 29 de Julio-14</t>
  </si>
  <si>
    <t xml:space="preserve">REDES SOCIALES ILIMITADO POR $1, 24 HORAS </t>
  </si>
  <si>
    <t xml:space="preserve">Mecánica: 
 - Envía la palabra ILIMITADO al 5000 y por USD$1 dólar (incluido IVA), navega ilimitadamente en redes sociales (aplicativo oficial de Facebook y twitter) por 24 horas. 
Descripción: 
 -  Paquete Redes Sociales ilimitado. Precio final del paquete: US$ 1 dólar. Megabytes incluidos:  ILIMITADO.  Navegacion adicional para clientes Prepago a un costo final de $0.448 por MB; para clientes Postpago navegacion adicional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</si>
  <si>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POR $1, POR 24 HORAS</t>
  </si>
  <si>
    <t xml:space="preserve">REDES SOCIALES ILIMITADO POR $4.99, 15 DIAS/360 HRS </t>
  </si>
  <si>
    <t xml:space="preserve">Mecánica: 
 - Envía la palabra ILIMITADO al 5000 y por USD$4.99 dólar (incluido IVA), navega ilimitadamente en redes sociales (aplicativo oficial de Facebook y twitter) por 15 dias /360 horas. 
Descripción: 
 -  Paquete Redes Sociales ilimitado. Precio final del paquete: US$ 4.99 dólar. Megabytes incluidos:  ILIMITADO . Navegacion adicional a un costo final de $ 0.112 por MB o $0.448 por evento.  Vigencia: 24 horas.
Consideraciones: 
 - Megas promocionales válidos para usarse durante 15 dias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Para clientes Postpago la promoción aplica con cargo a factura del cliente. 
 - Servicio móvil prestado por CONECEL S.A.
</t>
  </si>
  <si>
    <t>RECIBE MEGAS ILIMITADOS PARA REDES SOCIALES (FACEBOOK Y TWITTER) POR $4.99, POR 15 DIAS /360 HORAS</t>
  </si>
  <si>
    <t>CAMBIATE A CLARO Y RECIBE  DOBLE DE MINUTOS MEGAS Y SMS POR 1 AÑO</t>
  </si>
  <si>
    <t>Mecanica: CAMBIATE a un Plan Ideal de 25 hasta 100 Dolares Mensuales y recibe el Doble de Minutos, Megas y SMS por 12 meses CONSECUTIVOS  Beneficio Promocional será entregado  a partir del segundo mes de activación del servicio 
• Minutos y SMS Promocionales aplican para números moviles Claro. 
• Servicio móvil prestado por CONECEL S.A.</t>
  </si>
  <si>
    <t>MENSAJES ESCRITOS ILIMITADOS</t>
  </si>
  <si>
    <t xml:space="preserve">El cliente que envìe la palabra MENSAJES al  puerto 5000, accederá a un paquete que le permitirá mensajear ilimitadamente durante 24 horas contadas a partir de la fecha de contratación,
Promoción válida para clientes Prepago de Claro móvil.
Promoción válida desde el 1 hasta el 31 de Julio del 2014.
Costo del paquete promocional es de USD$1 incluído impuestos.
</t>
  </si>
  <si>
    <t>Mensajes escritos ilimitados</t>
  </si>
  <si>
    <t>Precio incluye impuestos.</t>
  </si>
  <si>
    <t>PROMOCIÓN Tarifa Mejor Amigo Claro</t>
  </si>
  <si>
    <t>Se extiende tarifa promocional Mejor Amigo Claro de $0,01 + IVA para llamadas realizadas dentro de los 5 primeros minutos que realicen los clientes a tu número registrado como Mejor Amigo Claro. 
Cambio de número de Mejor Amigo registrado tendrá costo para el cliente de $0,50 + IVA del 2 al 31 de julio. 
A partir del segundo 301, el costo por minuto para clientes Prepago Regulares será de $0,16 + IMP (Precio final: $0,1792) y para clientes Prepago Multidestino será de $0,18 + IMP (Precio final $0,2016).</t>
  </si>
  <si>
    <t>Promoción Tarifa Mejor Amigo Claro - Multidestino</t>
  </si>
  <si>
    <t>Promoción Tarifa Mejor Amigo Claro - Prepago Regular</t>
  </si>
  <si>
    <t>Se extiende tarifa promocional Mejor Amigo Claro de $0,01 + IVA para llamadas realizadas dentro de los 5 primeros minutos que realicen los clientes a tu número registrado como Mejor Amigo Claro. 
Cambio de número de Mejor Amigo registrado no tendrá costo para el cliente por promoción durante el mes de julio.
A partir del segundo 301, el costo por minuto para clientes Prepago Regulares será de $0,16 + IMP (Precio final: $0,1792) y para clientes Prepago Multidestino será de $0,18 + IMP (Precio final $0,2016).</t>
  </si>
  <si>
    <t xml:space="preserve">WHATSAPP ILIMITADO POR $4.99, 15 DIAS /360 HORAS </t>
  </si>
  <si>
    <t xml:space="preserve">Mecánica: 
 - Envía la palabra ILIMITADO al 5000 y por USD$4.99 dólar (incluido IVA), navega ilimitadamente por 15 dias/360 hrs.
Descripción: 
 -  Paquete Whatsapp ilimitado. Precio final del paquete: US$4.99 dólar. Megabytes incluidos:  ILIMITADO. Navegacion adicional incluido impuestos a un costo de  $0.112 por MB o $0.448 por evento. Vigencia: 24 horas.
Consideraciones: 
 - Megas promocionales válidos para usarse durante 15 dias/360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</si>
  <si>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$4.99, POR 15 DIAS/360 HORAS</t>
  </si>
  <si>
    <t xml:space="preserve">WHATSAPP ILIMITADO POR $1, 24 HORAS </t>
  </si>
  <si>
    <t xml:space="preserve">Mecánica: 
 - Envía la palabra ILIMITADO al 5000 y por USD$1 dólar (incluido IVA), navega ilimitadamente por 24 horas. 
Descripción: 
 -  Paquete Whatsapp ilimitado. Precio final del paquete: US$1 dólar. Megabytes incluidos:  ILIMITADO. Navegacion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</si>
  <si>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WHATSPAPP POR $1, POR 24 HORAS</t>
  </si>
  <si>
    <t xml:space="preserve">REDES SOCIALES Y WHATSAPP ILIMITADO POR $2, 24 HORAS </t>
  </si>
  <si>
    <t xml:space="preserve">Mecánica: 
 - Envía la palabra ILIMITADO al 5000 y por USD$2 dólar (incluido IVA), navega ilimitadamente por 24 horas. 
Descripción: 
 -  Paquete Redes Sociales y Whatsapp ilimitado. Precio final del paquete: US$2 dolares. Megabytes incluidos:  ILIMITADO. Navegación adicional para clientes Prepago a un costo final de $0.448 por MB, para clientes Postpago a un costo final de $0.112 por Mb o a $0.448 por evento. Vigencia: 24 horas.
Consideraciones: 
 - Megas promocionales válidos para usarse durante 24 horas contados desde la activación. 
 - Una vez consumido el paquete, el cliente puede: o  Contratar otro paquete correspondiente a esta promoción o  navegar en otras aplicaciones con costo final de $0.448 por MB para clientes Prepago ó a un costo final de $0.112 por MB adicional o a $0.448 por MB por evento para clientes Postpago.
 - El cliente podrá elegir libremente contratar otros paquetes de MB según su necesidad y conveniencia. 
-  Para acceder a la promoción no requiere tener paquete de datos activo
 - Cliente Postpago podrá contratar la cantidad de paquetes que cumpla hasta el 25% del valor de su tarifa basica.
 - Cliente  Prepago podrá contratar la cantidad de paquetes que desee.
 - Para clientes Prepago promocion aplica con descuento de su saldo.
 - Para clientes Postpago la promoción aplica con cargo a factura del cliente. 
 - Servicio móvil prestado por CONECEL S.A.
</t>
  </si>
  <si>
    <t>RECIBE MEGAS ILIMITADOS PARA REDES SOCIALES (FACEBOOK Y TWITTER) Y WHATSPAPP POR $2, POR 24 HORAS</t>
  </si>
  <si>
    <t xml:space="preserve">REDES SOCIALES Y WHATSAPP ILIMITADO POR $9.99, 15 DÍAS / 360 HORAS </t>
  </si>
  <si>
    <t xml:space="preserve">Mecánica: 
 - Envía la palabra ILIMITADO al 5000 y por USD$9.99 dólar (incluido IVA), navega ilimitadamente por 15 dias / 360 horas. 
Descripción: 
 -  Paquete Redes Sociales y Whatsapp ilimitado. Precio final del paquete: US$9.99 dolares. Megabytes incluidos:  ILIMITADO. Navegacion adicional a un costo final de $0.112 por MB y a $0.448 por evento. Vigencia: 15 días/ 360 horas.
Consideraciones: 
 - Megas promocionales válidos para usarse durante 15 días / 360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</si>
  <si>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$9.99, POR 15 DIAS / 360 HORAS</t>
  </si>
  <si>
    <t xml:space="preserve">REDES SOCIALES Y WHATSAPP ILIMITADO POR $4.99, 7 DÍAS / 168 HORAS </t>
  </si>
  <si>
    <t xml:space="preserve">Mecánica: 
 - Envía la palabra ILIMITADO al 5000 y por USD$4.99 dólar (incluido IVA), navega ilimitadamente por 7 dias / 168 horas. 
Descripción: 
 -  Paquete Redes Sociales y Whatsapp ilimitado. Precio final del paquete: US$4.99 dolares. Megabytes incluidos:  ILIMITADO. Navegacion adicional a un costo final de $0.112 por MB o $0.448 por evento.. Vigencia: 7 días/ 168 horas.
Consideraciones: 
 - Megas promocionales válidos para usarse durante 7 días / 168  horas contados desde la activación. 
 - Una vez consumido el paquete, el cliente puede: o  Contratar otro paquete correspondiente a esta promoción o  navegar en otras aplicaciones con costo final de $0.112 por MB adicional o $0.448 por MB por evento.
 - El cliente podrá elegir libremente contratar otros paquetes de MB según su necesidad y conveniencia. 
-  Para acceder a la promoción no requiere tener paquete de datos activo
 - Cliente podrá contratar la cantidad de paquetes que cumpla hasta el 25% del valor de su tarifa basica.
 - La promoción aplica con cargo a factura del cliente. 
 - Servicio móvil prestado por CONECEL S.A.
</t>
  </si>
  <si>
    <t>RECIBE MEGAS ILIMITADOS PARA REDES SOCIALES (FACEBOOK Y TWITTER) Y WHATSPAPP POR $4.99, POR 7 DIAS / 168 HORAS</t>
  </si>
  <si>
    <t>Promocion Redes Sociales Ilimitadas x 18 meses</t>
  </si>
  <si>
    <t xml:space="preserve">• Redes Sociales Ilimitadas aplica por 18 meses consecutivos a partir de la activacion del plan  • Promoción aplica para renovaciones, nuevas contrataciones y portabilidad.   
• Redes Sociales aplica para los sitios Facebook, Twitter, Hi5, MySpace, Google+, Flickr, Badoo y Windows Live Profile. • El sitio de Facebook, tendrá acceso a todo su contenido y no deberá descontarse del cupo del plan, excepto a contenido externo que este fuera del dominio de Facebook (www.facebook.com). Promocion no aplica para llamadas de voz o video realizadas desde la aplicación Facebook.• El sitio Twitter, tendrá acceso ilimitado solo a los siguientes servicios: Yfrog – Pic.twitter – Lockerz –Twitpic – Twitvid. Demás servicios en Twitter serán cobrados del saldo de MB, y en caso de no tener cupo, no tendrán acceso al servicio. • Servicios Windows Live Profile, Badoo, Hi5, My Space, Flickr y Google+, tendrán acceso a todo su contenido y no deberá descontarse del cupo del plan, excepto a contenido externo que este fuera del dominio de cada sitio.
</t>
  </si>
  <si>
    <t>Redes Sociales Ilimitadas por 18 meses</t>
  </si>
  <si>
    <t>Redes Sociales Ilimitadas por 18 meses*</t>
  </si>
  <si>
    <t>Días Movistar 2x1 Duplícame para Quevedo, Babahoyo, Tulcán</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</si>
  <si>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Quevedo, Babahoyo y Tulcán.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</si>
  <si>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Quevedo (Ciudad), Babahoyo (Ciudad), Tulcán (Ciudad)</t>
  </si>
  <si>
    <t xml:space="preserve">Días Movistar 2x1 Duplícame para Santa Elena (Provincia), Santo Domingo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</si>
  <si>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Santa Elena (Provincia) y Santo Domingo.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</si>
  <si>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Días Movistar 2x1 Duplícame para Santa Elena (Provincia); Santo Domingo </t>
  </si>
  <si>
    <t>Días Movistar  2x1 Duplícame</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</si>
  <si>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</si>
  <si>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Días Movistar  2x1 Duplícame</t>
  </si>
  <si>
    <t>Días Movistar 2x1 Duplícame para Cayambe</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</si>
  <si>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Cayambe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</si>
  <si>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para clientes prepago y pospago controlado aplica en llamadas de movistar a movistar.
c. Los usuarios podrán acceder a esta bonificación por medio de los puntos de  recargas electrónicas y del asterisco 001 (*001) opción 6.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</si>
  <si>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Guayaquil (Ciudad)</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</si>
  <si>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Guayaquil (ciudad)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</si>
  <si>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Días Movistar 2x1 Duplícame para Guayaquil (ciudad)</t>
  </si>
  <si>
    <t>Días Movistar 2x1 Duplícame para Los Ríos (Provincia), Esmeraldas (Provincia)</t>
  </si>
  <si>
    <t xml:space="preserve">Promoción 2x1 entrega el 100% adicional a lo recargado como saldo promocional. 
a. Saldo promocional aplicable para recargas automáticas a partir de $3 incluido IVA y podrá ser utilizado a partir de realizada la recarga. 
b. El saldo promocional servirá para hablar a números Movistar para clientes prepago y pospago controlado.
c. Los usuarios podrán acceder a esta bonificación por medio de los puntos de recargas automáticas en Los Ríos (Provincia) y Esmeraldas (Provincia) .                                                                          
d. El saldo promocional se consume antes del saldo pagado.
e. Saldo promocional se descontará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                                                                                                                                                                                                                                                                                                                                                                                                                                                                                                                                                                                                                       </t>
  </si>
  <si>
    <t>Promoción 2x1 Shick-Medicity-Farmacias Economicas Ibarra</t>
  </si>
  <si>
    <t>Por la compra de uno de los productos Shick participantes (Xtreme P/S x2, Xtreme P/S x4+2, Lady Protector, Xtreme P/S x2 HT, Quattro Desechable X2, Quattro Free Style) el cliente podrá acceder a la promoción al realizar una recarga automática a partir de $3 incluido IVA en Farmacias Medicity o Farmacias Economicas de la ciudad de Ibarra. La promoción entrega el 100% adicional a lo recargado como saldo promocional. 
a. Saldo promocional aplicable para recargas automáticas a partir de $3 incluido IVA y podrá ser utilizado a partir de realizada la recarga. 
b. El saldo promocional servirá para llamadas de movistar a movistar.
c. Los usuarios podrán acceder a esta bonificación por medio de los puntos de recargas electrónicas en Farmacias Medicity o Farmacias Económicas de la ciudad de Ibarra.  
d. El saldo promocional se consume antes del saldo pagado. 
e. Saldo promocional se descontara a la tarifa regular del plan prepago o pospago contratado por el cliente. 
f. El cliente perderá el beneficio si solicita realizar gestiones de posventa (como por ejemplo cambios de número, reordenamientos de cuentas, cambios de SIM, cesión de beneficiario, o cualquier combinación múltiple entre estas opciones).</t>
  </si>
  <si>
    <t>Mini Paquete de Voz</t>
  </si>
  <si>
    <t xml:space="preserve">Beneficio: Paquete de 10 minutos para hablar con todas las operadoras fijas y móviles del país.  
Condiciones:
a) El precio final del paquete promocional es $0.50 centavos (incluido IVA)
b) La vigencia del paquete promocional es de 24 horas a partir de su activación o mientras se consuma los 10 minutos (lo primero que suceda).
c) La promoción aplica para clientes prepago que sean contactados vía SMS y notificados del beneficio creado para ellos durante el período de vigencia de la promoción y cuente con el saldo suficiente para comprar el paquete promocional.
d) El paquete promocional aplica para hablar con todas las operadoras fijas y móviles del país 
e) El paquete promocional es recontratable y acumulable.
f) El cliente que haya recibido notificación de la promoción, deberá enviar la palabra MINI al shortcode 333 para contratar el paquete promocional.
g) Finalizada la promoción, el cliente mantiene las condiciones originales del plan contratado.  </t>
  </si>
  <si>
    <t>Mini Paquete  de Voz</t>
  </si>
  <si>
    <t>MIN41</t>
  </si>
  <si>
    <t>Interconexión Nacional</t>
  </si>
  <si>
    <t>Incluye impuestos</t>
  </si>
  <si>
    <t xml:space="preserve">Promoción 2x1 Shick-Medicity-Farmacias Economicas </t>
  </si>
  <si>
    <t>Por la compra de uno de los productos Shick participantes (Xtreme P/S x2, Xtreme P/S x4+2, Lady Protector, Xtreme P/S x2 HT, Quattro Desechable X2, Quattro Free Style) el cliente podrá acceder a la promoción al realizar una recarga automática a partir de $3 incluido IVA en Farmacias Medicity o Farmacias Economicas en Ibarra, Huaquillas, Machala, Pasaje, Santa Rosa, Coca, Lago Agrio, Sacho, Shushufindi, Tena, Ambato, Baños, Cuenca, Latacunga, Loja, Pelileo, Pillaro, Salcedo, Saquisili, Guayaquil, Playas, Bucay, Cumanda, Esmeraldas, La Concordia, Quininde, Atacames, San Lorenzo, Portoviejo, El Carmen, Bahia, Manta, Calceta, Junin, Pedernales, Babahoyo, Santo Domingo, Buena Fe, Quevedo, Los Chillos, Quito, Valle Tumbaco, Cumbaya, Quinche, Machachi, Los Bancos, Guaranda, Guano, Riobamba, Cotacachi, Tabacundo, Cayambe, San Gabriel, Tulcán, Urcuqui. La promoción entrega el 100% adicional a lo recargado como saldo promocional. 
a. Saldo promocional aplicable para recargas automáticas a partir de $3 incluido IVA y podrá ser utilizado a partir de realizada la recarga. 
b. El saldo promocional servirá para llamadas de movistar a movistar.
c. El saldo promocional se consume antes del saldo pagado. 
d. Saldo promocional se descontara a la tarifa regular del plan prepago o pospago contratado por el cliente. 
e. El cliente perderá el beneficio si solicita realizar gestiones de posventa (como por ejemplo cambios de número, reordenamientos de cuentas, cambios de SIM, cesión de beneficiario, o cualquier combinación múltiple entre estas opciones).</t>
  </si>
  <si>
    <t>Por la compra de uno de los productos Shick participantes (Xtreme P/S x2, Xtreme P/S x4+2, Lady Protector, Xtreme P/S x2 HT, Quattro Desechable X2, Quattro Free Style) el cliente podrá acceder a la promoción al realizar una recarga automática a partir de $3 incluido IVA en Farmacias Medicity o Farmacias Economicas en Ibarra, Huaquillas, Machala, Pasaje, Santa Rosa, Coca, Lago Agrio, Sacho, Shushufindi, Tena, Ambato, Baños, Cuenca, Latacunga, Loja, Pelileo, Pillaro, Salcedo, Saquisili, la promoción entrega el 100% adicional a lo recargado como saldo promocional. 
a. Saldo promocional aplicable para recargas automáticas a partir de $3 incluido IVA y podrá ser utilizado a partir de realizada la recarga. 
b. El saldo promocional servirá para llamadas de movistar a movistar.
c. El saldo promocional se consume antes del saldo pagado. 
d. Saldo promocional se descontara a la tarifa regular del plan prepago o pospago contratado por el cliente. 
e. El cliente perderá el beneficio si solicita realizar gestiones de posventa (como por ejemplo cambios de número, reordenamientos de cuentas, cambios de SIM, cesión de beneficiario, o cualquier combinación múltiple entre estas opciones).</t>
  </si>
  <si>
    <t>1.- El Canje de equipos usados válido únicamente para Clientes Movistar individuales pospago y prepago.
2.- El beneficio otorgado será un saldo promocional (ANEXO 2), cuya vigencia del saldo acreditado con y sin problemas cosméticos es de 30 días, y dependerá de la marca y modelo de equipo (ANEXO 1); la vigencia del saldo promocional acreditado por reciclaje es de 7 días y aplica para cualquier modelo de equipo. 
3.- La tarifa de voz que aplica el saldo promocional es la misma a la del plan contratado por el abonado.
4.- Aplica únicamente para llamadas de voz de Movistar a Movistar (ON-NET).
5.- El Canje por equipo recibido será válido en la línea que el Cliente decida “beneficiario”.
6.- El Canje de equipos usados aplica únicamente para marcas y modelos definidos:
Smartphones Gama Media: HUAWEI ASCEND Y300 ; LG L1 ll; NOKIA LUMIA 520; SAMSUNG GALAXY MUSIC S6010.
Smartphones Gama Alta:  SAMSUNG GALAXY ACE ; SAMSUNG GALAXY FAME 6810 ; LG L7 LG L7
Smartphones Gama Premium:  SAMSUNG GALAXY S4 BLANCO /NEGRO;  GALAXY S III MINI I8190 BLUE; SAMSUNG GALAXYSII I9100 BLANCO; NOKIA LUMIA 820 NOK LUM 820       
7.- El Canje de equipos usados aplica en los siguientes Centros de Atención a escala nacional. 
CAV América Avenida República S/N y Av América Esquina
CAV República Avenida República y la PraderaE7-16 
CAV Ambato Calle Sucre  Entre Calle Mera y Martínez No. 750
CAV Paseo San Francisco Av. Interoceánica y Francisco de Orellana, Centro Comercial Paseo San Francisco Local 171
CAV Quicentro Avenida 6 de Diciembre Naciones Unidas, Centro Comercial Quicentro Shopping Planta Alta Local 9No.P1-04
 CAV San Marino Avenida Francisco de Orellana S/N Y Avenida Plaza Dañin-CC. San Marino Shopping, Planta baja local 1 n 23No. 23
CAV Albán Borja Prolongación de Ilanes S/N y Avda. Carlos Julio Arosemena frente al CC Alban Borja
CAV Alborada Av. Rodolfo Baquerizo Nazur Benjamín Carrión Solar 14
CAV Induato Av 9 de Octubre 1300y Avenida Quito Esquina, Edificio induauto Esquina
CAV Cuenca Centro Bolivar  y Luis Cordero755
CAV Cuenca Avenida Remigio Crespo y Federico Proaño No. 294 
CAV La Prensa Flavio Alfaro N61-01 y avenida la prensa
Cybercell Mall del Sur DE LA CUADRA Y AVENIDA 25 DE JULIO. C.C. MALL DEL SUR, LOCAL # 27, LATERAL AL KFC
Movinet Manta Calle 13 Avenida 10 Junto a Heladería TOPSI
Durmarcell Esmeraldas Calle Mejia y Calle Bolívar Esquina
Cybercell Scala Km 12 ½ de la vía interoceanica, Cumbayá Centro Comercial Scala Local L104 Planta Baja
Vimotech  Loja Centro Jose Antonio Eguiguren entre Bolivar y Sucre
Movilex Machala 2 Avenida 25 de Junio y Guayas esquina
Norphone Ibarra Avenida Mariano Acosta No. 2147 yy Victor Gomez Jurado, Centro Comercial La Plaza Shopping Center locales No. 22 y 23
Valdiviezo Line La Malteria Latacunga Panamericana norte Km 1 y Marco Aurelio Subia Centro Comercial La Malteria Local L7 
Malena Posso Santo Domingo Av. Esmeraldas 107 y Av. Chone 107
Cybercell Laguna Mall Av. Mariano Costa S/N Av. Fray Vacas Galindo CC. Laguna Mall PB Local 133 entre local Marathon y Banco Pacífico
6.- El Cliente debe firmar los documentos correspondientes al momento del canje del equipo.</t>
  </si>
  <si>
    <t>Promoción Chat SMS Diario</t>
  </si>
  <si>
    <t>• Promoción Chat SMS Diario incluye hasta 5.000 SMS Todo Destino por un máximo de 24 horas.
• Cliente puede contratar un solo paquete en el mismo día.
• Paquete diario puede ser contratado por clientes que tienen activo otro paquete de SMS de oferta comercial vigente. Se consumirá primero el saldo del paquete diario y posteriormente el saldo de otros paquetes contratados.
• Los usuarios podrán acceder a esta bonificación por medio del envió de un SMS al shortcode 333 con el comando específico: SMS</t>
  </si>
  <si>
    <t>SMS DIARIO Prep $0.89</t>
  </si>
  <si>
    <t>Q62</t>
  </si>
  <si>
    <t>Sms Off net</t>
  </si>
  <si>
    <t>POSPAGO DESCUENTO TARIFA BASICA</t>
  </si>
  <si>
    <t>Todos los clientes que activen, transfieran de prepago a pospago o porten su línea en el Plan Smart 22 reciben 30% de descuento sobre el valor de la tarifa del plan mientras tenga la línea activa.
• Aplica para planes de las familias: Compartidos y Todo Destino.
• Aplica para cliente individuales con cédula.
• El beneficio se entregará únicamente si el cliente activa, transfiere de prepago a pospago o porta su línea con el Plan Smart 22 en los puntos de Venta Milcover: CC. Paseo Shopping Manta Local 21 - Manta, Pedro Gual y Ricaurte Esquina - Portoviejo, CC Paseo Shopping Portoviejo Local 16-17-18 - Portoviejo, o en las provincias de Esmeraldas, Sucumbios, Pastaza y Los Ríos.
Podrán participar en esta promoción:
(i) El o los clientes que activen el Plan Pospago Smart 22 de las familias: Compartidos y Todo Destino.
(ii) Aplica para altas, transferencias de prepago a pospago, portaciones.
(iii) Deberán tener la condición de cliente de OTECEL y encontrarse en los listados de Activaciones nuevas, transferencias de prepago a pospago, portaciones en el período que corresponde a la Promoción.</t>
  </si>
  <si>
    <t>PROMOCIÓN JULIO 2014 WEB</t>
  </si>
  <si>
    <t>Todos los clientes que activen, transfieran de prepago a pospago, o porten su línea mediante la página web www.movistar.com.ec, reciben el siguiente beneficio:
• $15 mensuales por 12 meses consecutivos para llamadas a movistar nacional y mensajes todo destino nacional; es decir reciben un total de $180.
• Se entregarán $15 dólares mensuales y se acreditarán el 25 de cada mes por 12 meses consecutivos, desde el mes siguiente de activación de la línea, que le permitirá realizar llamadas a movistar nacional y mensajes a todas las operadoras móviles nacionales.  Vigencia del saldo promocional: 30 días.
• Saldo promocional se descontara a la tarifa regular del plan contratado por el cliente.
• Aplica para planes de las familias: Compartidos y Todo Destino.
• Aplica para clientes individuales con cédula.
• Finalizada la promoción, el Cliente mantiene las condiciones de su plan.
• Vigencia del plan 24 meses.
Podrán participar en esta promoción:
(i) El o los clientes que activen cualquier plan pospago de las familias: Compartidos y Todo Destino, mediante la página web www.movistar.com.ec
(ii) Aplica para altas, transferencias de prepago a pospago, portaciones realizadas mediante la página web www.movistar.com.ec en planes de las familias: Compartidos y Todo Destino
(iii) Deberán tener la condición de cliente de OTECEL y encontrarse en los listados de Activaciones nuevas, transferencias de prepago a pospago, portaciones en el período que corresponde a la Promoción.</t>
  </si>
  <si>
    <t>Promoción Recarga Asistida</t>
  </si>
  <si>
    <t>a. El servicio de Recargas Asistida está disponible únicamente para clientes pospago individual, el beneficio de la promoción se aplica a clientes prepago a quienes se les ha realizado una recarga mediante Recarga Asistida.
b. Aplica para recargas de $5, $10 y $15 dólares. 
c. La promoción entrega el 50% adicional  del monto de la recarga pagada, como saldo promocional para hablar a todos los Movistar y 60 SMS para todas las operadoras móviles nacionales.
d. El saldo promocional se consume antes del saldo pagado.
e. El beneficio se acredita según la calendarización de la recarga asistida.</t>
  </si>
  <si>
    <t xml:space="preserve">Promoción para Recargas Automáticas en Econofarm: Sana Sana, Farcomed: Fybeca, Oki Doki y Farmacias Victoria </t>
  </si>
  <si>
    <t xml:space="preserve">- La promoción entrega el 100% del monto de la recarga pagada, como saldo promocional para hablar a todos los Movistar y 20 SMS para mensajear a todas las operadoras móviles a nivel nacional. 
-Saldo promocional aplicable para recargas automáticas en Econofarm: Sana Sana, Farcomed: Fybeca, Oki Doki y Farmacias Victoria.
- Aplica para recargas a partir de 4 dólares incluido impuestos.
- Aplica solamente para clientes prepago y pospago controlado.
- El saldo promocional se descontará a la tarifa regular del plan prepago o pospago contratado por el cliente. 
- El saldo promocional se consume antes del saldo pagado. Una vez consumido el saldo promocional o superada la fecha de vigencia del mismo, se descontará del saldo pagado de la recarga según la tarifa regular contratada por el cliente 
- El saldo promocional podrá ser utilizado a partir de realizada la recarga. </t>
  </si>
  <si>
    <t xml:space="preserve">Promoción para Recargas Automáticas en Econofarm: Sana Sana, Farcomed :Fybeca, Oki Doki, Farmacias Victoria, promocion aplica para todo el pais </t>
  </si>
  <si>
    <t>FORMATO RT-PR-01: PROMOCIÓN</t>
  </si>
  <si>
    <t>Promoción Salariazo Movistar</t>
  </si>
  <si>
    <t>La promoción SALARIAZO MOVISTAR consisite en acumular puntos virtuales, serán los ganadores quienes acumulen más puntos</t>
  </si>
  <si>
    <t>Duración</t>
  </si>
  <si>
    <t>Desde el 28 de julio hasta el 31 de agosto de 2014</t>
  </si>
  <si>
    <t>Mecánica</t>
  </si>
  <si>
    <t>Los clientes podrán acumular puntos virtuales mediante:
Recargas
Suscripción al Club Entertainment Factory
Trivia Club Entertainment Factory</t>
  </si>
  <si>
    <t>Podrán participar cualquier persona residente en la República del Ecuador, que sea cliente de OTECEL S.A. siempre que sean líneas activas entre el 28 de julio hasta el 31 de Agosto de 2014, que no registren eventualidad a efectos de robo, fraude o suspensión de ninguna índoley que cumpla con las condiciones especificadas en las bases.</t>
  </si>
  <si>
    <t>Premios</t>
  </si>
  <si>
    <t>Primer Premio: Una gift card mensual de USD $ 2,000,00 durante un año.</t>
  </si>
  <si>
    <t>- Habla ilimitadamente con los números registrados en tu SERVICIO FAMILIA por un valor de $10,00 más IVA mensuales prorrateables.
- Servicio Familia permite crear una comunidad donde el contratante (pospago controlado) es quien solicita y paga por el servicio y tiene hasta un máximo de cuatro líneas Movistar beneficiarias inscritas (prepago, pospago individual, pospago empresarial). Todos los miembros de la comunidad (contratante + 4 beneficiarios) pueden hablar ilimitadamente entre ellos.
- El servicio lo paga solamente quien contrata el servicio, es decir que no tiene costo para los otros usuarios que son incluidos en la comunidad del contratante.
- El cliente que contrate el servicio debe pagar su factura puntualmente para evitar suspensiones del servicio para su número y para los números inscritos en su comunidad.
- Servicio disponible de contratación para personas naturales o jurídicas que posean un plan controlado individual o empresarial.</t>
  </si>
  <si>
    <t xml:space="preserve">Promoción Prepago Paquetes Sábado o Domingo </t>
  </si>
  <si>
    <t>a) La promoción aplica para clientes prepago y se entregan siempre y cuando la contratación de los paquetes promocionales, se haya realizado en el período de vigencia de la promoción y cuente con el saldo suficiente.
b) Los paquetes promocionales aplican para hablar con todos los Movistar desde las 00h00 horas y hasta las 23:59 del sábado o domingo, dependiendo del paquete contratado.
c) Los paquetes promocionales se activarán a las 0:00 am del día sábado o domingo de acuerdo al paquete contratado, si fueron solicitados antes del sábado o del domingo. Si son solicitados en el mismo día (sábado o domingo) se activarán inmediatamente y durarán hasta las 23:59 del día correspondiente al paquete contratado.
d) El valor de cada paquete promocional es de $1 incluido impuestos  ($1 dólar el Sábado.- $1 dólar el Domingo) y su contratación es independiente.
e) Los paquetes promocionales se descontarán del saldo del cliente en el momento de la solicitud de activación (cualquier día de la semana), sin embargo el uso podrá ser devengado en el día correspondiente (sábado o domingo).
f) El cliente deberá enviar la palabra SABADO al shortcode 333 para contratar el paquete promocional cuyo beneficio podrá ser utilizado durante el día sábado desde las 0:00 y hasta las 23:59 de dicho día y no es recontratable.
g) El cliente deberá enviar la palabra DOMINGO al shortcode 333 para contratar el paquete promocional cuyo beneficio podrá ser utilizado durante el día domingo desde las 0:00 y hasta las 23:59 de dicho día y no es recontratable.
h) Cuando expire la vigencia del beneficio promocional, se aplicará la tarifa del plan contratado por el cliente.</t>
  </si>
  <si>
    <t>Paquete Promoción Sábado $1</t>
  </si>
  <si>
    <t>DIN91</t>
  </si>
  <si>
    <t>Paquete Promoción Domingo $1</t>
  </si>
  <si>
    <t>DIN93</t>
  </si>
  <si>
    <t>PORTABILIDAD PUNTUAL 2014</t>
  </si>
  <si>
    <t xml:space="preserve">Todos los clientes que sean contactados vía telefónica por el equipo de Televentas de Movistar y  que porten su línea, reciben $10 mensuales por 18 meses consecutivos para llamadas a teléfonos de todas las operadoras fijas y móviles nacionales; es decir reciben un total de $180.
a) Beneficio: $10 mensuales por 18 meses consecutivos para llamadas a todas las operadoras fijas y móviles nacionales, a quienes porten su línea, previo contacto por el canal telefónico de MOVISTAR.
b) Aplica para planes de las familias: Compartidos y Todo Destino
c) Aplica para cliente individuales
d) Se entregarán $10 dólares mensuales y se acreditarán el 17 de cada mes por 18 meses consecutivos, desde el mes siguiente de activación de la línea, que le permitirá realizar llamadas a todas las operadoras fijas y móviles nacionales, al precio por minuto de su plan.
Podrán participar en esta promoción:
(i) El o los clientes que sean contactados vía telefónica por el equipo de Televentas de Movistar y porten su línea a Movistar en cualquier plan pospago de las familias: Compartidos y Todo Destino
(ii) Deberán tener la condición de cliente de OTECEL y encontrarse en los listados de portaciones en el período que corresponde a la Promoción.
Quedan excluidos de participar en la presente promoción todos los clientes que adquieran un Plan prepago, planes fuera de los mencionados, los planes de pruebas de celulares de OTECEL S.A., así como aquellas líneas cuya facturación esté a nombre de OTECEL S.A., o de los empleados directos de dicha empresa. </t>
  </si>
  <si>
    <t>Promoción Portabilidad Prepago</t>
  </si>
  <si>
    <t>a) La distribución del beneficio se hará en 8 meses, $10 tiempo aire + 100 SMS + 10 MB mensuales.
b) La promoción se activará, si el cliente realiza una recarga mínima de $6.00 en los primeros 30 días luego de la activación de su línea.
c) El primer beneficio se acreditará, un día después de la recarga mínima de $6.00 en los primeros 30 días y luego por 7 ocasiones cada 30 días, si el cliente realizó la recarga de $6.00 
d) Los bonos promocionales de SMS y VOZ, tienen una duración de 15 días desde su activación, no son acumulables y serán consumidos antes del saldo pagado por recarga.
e) $80 tiempo aire y 800 SMS son utilizables para hablar y mensajear a todas las operadoras a nivel nacional.
f) La tarifa a la que se descontará el bono promocional de VOZ es igual a la del plan contratado por el cliente.
g) El bono promocional de MB tiene una duración de 15 días.
h) Finalizada la promoción, el Cliente mantiene las condiciones de su plan.</t>
  </si>
  <si>
    <t>Interconexion Nacional</t>
  </si>
  <si>
    <t>PROMOCION POSPAGO NEGOCIOS Y EMPRESAS DOBLE DE BENEFICIOS</t>
  </si>
  <si>
    <t xml:space="preserve">Todos los clientes que activen, porten, transfieran de pre a pos, que renueven un Plan Movistar o que contraten un paquete de datos,  reciben los siguientes beneficios:
• Planes Total, Negocios y Moviltalk, con tarifa mensual desde US$15,00 más IVA (Planes Contenidos en el Anexo 1)  recibirán el 100% adicional de minutos de acuerdo al plan contratado desde el momento de activación de la línea, por 6 meses con equipo comprado en OTECEL S.A. o por 12 meses con equipo externo o portabilidades.
• Planes Smart Total, Smart Negocios y Moviltalk Smart con tarifa mensual desde US$22,00 más IVA (Planes Contenidos en el Anexo 1) recibirán el 100% adicional de minutos, de mensajes de texto y de megas desde el momento de activación de la línea, por 6 meses con equipo comprado en OTECEL S.A. o por 12 meses con equipo externo o portabilidades.
• Clientes nuevos o existentes en planes de voz, que activen por primera vez un paquete de datos o que realicen un upgrade del paquete de datos a partir de 300 megas, reciben el 100% adicional de megas desde el momento de activación del paquete por 6 meses.
• Clientes existentes en planes de voz o planes Smart (Planes Contenidos en el Anexo 1) que realicen una renovación de terminal aplican a la promoción por 6 meses de acuerdo al tipo de plan.
• Clientes existentes que realicen un cambio de plan (a Planes Contenidos en el Anexo 1) de menor a mayor aplican a la promoción por 6 meses de acuerdo al tipo de plan. Para cliente que realicen cambio de plan de mayor a menor no aplica promoción.
• Clientes portados que activen al momento de activación de la línea un paquete de datos desde 300 MB, reciben el 100%  adicional de megas desde el momento de activación de la línea por 12 meses.
• Finalizada la promoción, el Cliente mantiene las condiciones del plan contratado. 
• Que hacer para mantener la promoción y como funciona:
    - El abonado debe mantener la línea activa en el mismo tipo de equipo (BlackBerry, Nokia,  u otras marcas a manera de ejemplo) durante toda la vigencia de la promoción.
    - El abonado no debe realizar cambios plan, reordenamiento de cuenta, cambio de servicio baja a prepago, cambio de número, transferencias de beneficiario, renovaciones con terminal interno o cualquier otro cambio que genere baja y alta en la línea.
Podrán participar en esta promoción:
(i) El o los clientes con RUC que activen planes Total, Negocios y Moviltalk y sus familias de planes Smart (Planes Contenidos en el Anexo 1 del objeto), durante el periodo de la promoción.
(ii) Aplica para altas, transferencias de prepago a pospago, portaciones y renovaciones con equipos Movistar o equipos externos, cambios de plan de menor a mayor o cambio de paquete de menor a mayor en los mismos planes establecidos en el literal (i) 
(iii) Aplica para clientes nuevos o existentes que tengan un plan de voz, y que activen por primera vez un paquete de datos o al realizar un upgrade del paquete de datos a partir de 300 megas con Movistar durante la vigencia de la promoción.
(iv) Deberán tener la condición de cliente de OTECEL y encontrarse en los listados de Activaciones nuevas, transferencias de prepago a pospago, portaciones o renovaciones en el período que corresponde a la Promoción. </t>
  </si>
  <si>
    <t>Promoción “Pospago Terminal Externo”</t>
  </si>
  <si>
    <t>a) Todos los clientes que activen, transfieran de prepago a pospago controlado o porten su línea con terminal externo, reciben $10 mensuales por 9 meses consecutivos para llamadas a teléfonos Movistar; es decir reciben un total de $90.
b) Aplica para planes de las familias: Compartidos y Todo Destino
c) Aplica para cliente individuales con cédula
d) El beneficio se entregará únicamente si el cliente activa, transfiere de prepago a pospago controlado o porta su línea con terminal externo es decir un terminal propio del cliente  
e) Se entregarán $10 dólares mensuales y se acreditarán el 17 de cada mes por 9 meses consecutivos, desde el mes siguiente de activación de la línea.
f) Los $10 dólares el cliente podrá ocuparlos en llamadas Movistar nacionales
g) La tarifa a la que se descontará el bono promocional de voz es la misma a la del plan contratado.
h) Finalizada la promoción, el cliente mantiene las condiciones originales del plan contratado.
i) Vigencia del plan 24 meses.
j) Vigencia del saldo promocional de 30 días.</t>
  </si>
  <si>
    <t>DUPLICA TUS RECARGAS EXCLUSIVO PARA FARMAENLACE (FARMACIAS ENONÓMICAS Y MEDICITY)</t>
  </si>
  <si>
    <t>SOLO LOS LUNES</t>
  </si>
  <si>
    <t xml:space="preserve">Aplica a  las recargas a partir de $3  físicas ó electrónicas disponibles a través de los medios de recarga del Integrador FARMAENLACE  y sus cadenas de Farmacias FARMACIAS ECONÓMICAS Y MEDICITY .  Aplica a clientes Prepago y Controlados individuales con tecnología  CDMA, GSM, 3,5 G.  El bono promocional entregado junto al ingreso de la recarga se consume primero, después de terminado el bono se comienza a consumir el valor de la recarga. El bono promocional sirve solo para servicios de voz,  no  para la contratación de ningún servicio adicional ni envío de mensajes de texto o mensajes multimedia. En el caso de envío de mensajes de texto, multimedia, contratación de servicios adicionales, llamadas internacionales,  se descuentan del valor de la recarga
El  bono promocional tendrá una vigencia de 5 días si la recarga es menor a $ 6,00 y de 15 días si la recarga es desde $6,00 en adelante. Tanto el promocional como el acumulado (en caso de existir) se caducan si no se consumen en el tiempo establecido. El bono entregado, será distribuido de la siguiente manera: 50% a la bolsa promocional  para llamadas On Net  y  50% a la bolsa promocional para llamadas Off Net.  
</t>
  </si>
  <si>
    <t>Programa de Referidos Prepago</t>
  </si>
  <si>
    <t>• Un cliente prepago GSM, 3.5G o HSPA PLUS podrá referir el servicio a una persona para que ésta active una línea prepago GSM, 3.5G o HSPA PLUS en CNT.
• Si el nuevo cliente al activar su línea prepago ingresa el número de la persona (línea) que le refirió, esta última (línea que le refirió o referente) podrá recibir un bono promocional de $3,00, siempre y cuando la nueva línea realice una recarga de cualquier valor durante los 30 primeros días posteriores a la activación de la línea.
• El bono promocional de $3.00 que recibe el referente, está distribuido para ser ocupado de la siguiente manera: 50% para llamadas on net / 50% para llamdas off net y tiene una vigencia de 30 días. 
• - El número referente podrá ser registrado máximo en 5 activaciones nuevas por mes.</t>
  </si>
  <si>
    <t>Programa de Referidos Prepago: consiste Implementar un programa de referidos, el cual ofrezca beneficios a la línea referente, potencializando la colocación de servicios en el mercado.</t>
  </si>
  <si>
    <t>(**)</t>
  </si>
  <si>
    <t>(*)</t>
  </si>
  <si>
    <t>PAQUETES DE VOZ + DATOS LTE</t>
  </si>
  <si>
    <t xml:space="preserve">• Plan de Datos controlados con acceso a voz por demanda.
• El cargo básico mensual contratado en estos planes descritos se orientara al consumo del paquete de datos para la navegación. 
• Estos nuevos planes contarán con un paquete promocional de SMS descritos en el cuadro que serán en On net y off net y que serán acreditados mensualmente mientras mantenga contratado su plan.
• El paquete de SMS asignado, no podrá ser utilizado para SMS internacionales.
• Las bolsas de bonos de minutos; así como los paquetes de megas asignados no posee rollover por lo que si el cliente no utiliza dentro del mes lo pierde.
• Fondo de equipos hasta 3 CBM por línea.
• Contrato a 24 meses.
• Modalidad Pospago controlados. 
• Acceso a contratar paquetes de Megas y/o Gigas adicionales que se detallan más adelante, o a navegar por demanda a USD 0,10 + imp. la mega.
• Las bolsas de minutos promocionales no se las dará proporcionales si no en su totalidad. 
• Las tarifas no incluyen impuestos.
• Facturación Pospago.
• Velocidad hasta 20/4 Mbps para datos.
</t>
  </si>
  <si>
    <t>PAQ CTR D+V LTE 4G 29,99</t>
  </si>
  <si>
    <t>HSPA+ 0,20; LTE 0,10</t>
  </si>
  <si>
    <t>PAQ CTR D+V LTE 4G 39,99</t>
  </si>
  <si>
    <t>PAQ CTR D+V LTE 4G 54,99</t>
  </si>
  <si>
    <t>PAQ CTR D+V LTE 4G 99,99</t>
  </si>
  <si>
    <t>si incluyen</t>
  </si>
  <si>
    <t>MULTIPLANES LTE ABIERTOS</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</si>
  <si>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</si>
  <si>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ABIERTO LTE 4G</t>
  </si>
  <si>
    <t>MULTIPLANES DE VOZ + DATOS LTE</t>
  </si>
  <si>
    <t xml:space="preserve">Multiplanes LTE incluyen beneficios de números preferidos, minutos adicionales a los contratados para números preferidos y Megas gratis 
• Los planes LTE, tienen una bolsa de minutos promocionales  de acuerdo al cargo básico mensual contratado, que le servirán para llamar a cualquier operador a nivel nacional fijo o móvil, On net, Off net, fijo CNT, otros fijos, una vez terminado los minutos promocionales, el cliente deberá recargar para seguir hablando bajo demanda.•                                                 Poseen una segunda bolsa de minutos incluidos para hablar a números registrados CNT (móviles) que van de 2 a 5 dependiendo del plan contratado.
• Las bolsas de bonos de minutos; así como el CBM no posee rollover por lo que si el cliente no utiliza dentro del mes lo pierde.
• Los bonos de minutos se consumen antes del CBM. </t>
  </si>
  <si>
    <t>MULTIPLAN PERSONAS CONTROLADO LTE 4G</t>
  </si>
  <si>
    <t>INT3G 500MB SMARTPHONE MUNDIALISTA 3.5G CTRL</t>
  </si>
  <si>
    <t>INT3G 700MB SMARTPHONE MUNDIALISTA 3.5G CTRL</t>
  </si>
  <si>
    <t>INT3G 1024MB SMARTPHONE MUNDIALISTA 3.5G CTRL</t>
  </si>
  <si>
    <t>INT3G 2048MB SMARTPHONE MUNDIALISTA 3.5G CTRL</t>
  </si>
</sst>
</file>

<file path=xl/styles.xml><?xml version="1.0" encoding="utf-8"?>
<styleSheet xmlns="http://schemas.openxmlformats.org/spreadsheetml/2006/main" xmlns:mc="http://schemas.openxmlformats.org/markup-compatibility/2006" xmlns:x14ac="http://schemas.microsoft.com/office/spreadsheetml/2009/9/ac" mc:Ignorable="x14ac">
  <numFmts count="66">
    <numFmt numFmtId="6" formatCode="&quot;$&quot;\ #,##0_);[Red]\(&quot;$&quot;\ #,##0\)"/>
    <numFmt numFmtId="8" formatCode="&quot;$&quot;\ #,##0.00_);[Red]\(&quot;$&quot;\ #,##0.00\)"/>
    <numFmt numFmtId="44" formatCode="_(&quot;$&quot;\ * #,##0.00_);_(&quot;$&quot;\ * \(#,##0.00\);_(&quot;$&quot;\ * &quot;-&quot;??_);_(@_)"/>
    <numFmt numFmtId="43" formatCode="_(* #,##0.00_);_(* \(#,##0.00\);_(* &quot;-&quot;??_);_(@_)"/>
    <numFmt numFmtId="164" formatCode="_(&quot;$&quot;* #,##0_);_(&quot;$&quot;* \(#,##0\);_(&quot;$&quot;* &quot;-&quot;_);_(@_)"/>
    <numFmt numFmtId="165" formatCode="_-&quot;$&quot;* #,##0_-;\-&quot;$&quot;* #,##0_-;_-&quot;$&quot;* &quot;-&quot;_-;_-@_-"/>
    <numFmt numFmtId="166" formatCode="_-&quot;$&quot;* #,##0.00_-;\-&quot;$&quot;* #,##0.00_-;_-&quot;$&quot;* &quot;-&quot;??_-;_-@_-"/>
    <numFmt numFmtId="167" formatCode="_-* #,##0.00_-;\-* #,##0.00_-;_-* &quot;-&quot;??_-;_-@_-"/>
    <numFmt numFmtId="168" formatCode="_-* #,##0.00\ _€_-;\-* #,##0.00\ _€_-;_-* &quot;-&quot;??\ _€_-;_-@_-"/>
    <numFmt numFmtId="169" formatCode="&quot;$&quot;\ #,##0;[Red]&quot;$&quot;\ \-#,##0"/>
    <numFmt numFmtId="170" formatCode="&quot;$&quot;\ #,##0.00;[Red]&quot;$&quot;\ \-#,##0.00"/>
    <numFmt numFmtId="171" formatCode="_ &quot;$&quot;\ * #,##0.00_ ;_ &quot;$&quot;\ * \-#,##0.00_ ;_ &quot;$&quot;\ * &quot;-&quot;??_ ;_ @_ "/>
    <numFmt numFmtId="172" formatCode="_ * #,##0.00_ ;_ * \-#,##0.00_ ;_ * &quot;-&quot;??_ ;_ @_ "/>
    <numFmt numFmtId="173" formatCode="_ * #,##0_ ;_ * \-#,##0_ ;_ * &quot;-&quot;??_ ;_ @_ "/>
    <numFmt numFmtId="174" formatCode="0.0000"/>
    <numFmt numFmtId="175" formatCode="[$$-300A]\ #,##0.00"/>
    <numFmt numFmtId="176" formatCode="[$$-300A]\ #,##0.000"/>
    <numFmt numFmtId="177" formatCode="[$$-300A]\ #,##0.0000"/>
    <numFmt numFmtId="178" formatCode="[$$-300A]\ #,##0"/>
    <numFmt numFmtId="179" formatCode="[$$-300A]\ #,##0.00000"/>
    <numFmt numFmtId="180" formatCode="0.000"/>
    <numFmt numFmtId="181" formatCode="_ * #,##0.000_ ;_ * \-#,##0.000_ ;_ * &quot;-&quot;??_ ;_ @_ "/>
    <numFmt numFmtId="182" formatCode="_ * #,##0.0000_ ;_ * \-#,##0.0000_ ;_ * &quot;-&quot;??_ ;_ @_ "/>
    <numFmt numFmtId="183" formatCode="_-&quot;$&quot;* #,##0.0000_-;\-&quot;$&quot;* #,##0.0000_-;_-&quot;$&quot;* &quot;-&quot;??_-;_-@_-"/>
    <numFmt numFmtId="184" formatCode="_-[$€]* #,##0.00_-;\-[$€]* #,##0.00_-;_-[$€]* &quot;-&quot;??_-;_-@_-"/>
    <numFmt numFmtId="185" formatCode="_-* #,##0\ _P_t_s_-;\-* #,##0\ _P_t_s_-;_-* &quot;-&quot;??\ _P_t_s_-;_-@_-"/>
    <numFmt numFmtId="186" formatCode="[$$-86B]\ #,##0.00"/>
    <numFmt numFmtId="187" formatCode="[$$-300A]\ #,##0.000000"/>
    <numFmt numFmtId="188" formatCode="_ * #,##0.0000000_ ;_ * \-#,##0.0000000_ ;_ * &quot;-&quot;??_ ;_ @_ "/>
    <numFmt numFmtId="189" formatCode="_ &quot;$&quot;\ * #,##0.000_ ;_ &quot;$&quot;\ * \-#,##0.000_ ;_ &quot;$&quot;\ * &quot;-&quot;??_ ;_ @_ "/>
    <numFmt numFmtId="190" formatCode="&quot;$&quot;\ #,##0.00"/>
    <numFmt numFmtId="191" formatCode="0.0"/>
    <numFmt numFmtId="192" formatCode="_(* #,##0_);_(* \(#,##0\);_(* &quot;-&quot;??_);_(@_)"/>
    <numFmt numFmtId="193" formatCode="_-* #,##0\ _€_-;\-* #,##0\ _€_-;_-* &quot;-&quot;??\ _€_-;_-@_-"/>
    <numFmt numFmtId="194" formatCode="&quot;$&quot;\ #,##0.000"/>
    <numFmt numFmtId="195" formatCode="[$$-300A]\ #,##0.00_ ;\-[$$-300A]\ #,##0.00\ "/>
    <numFmt numFmtId="196" formatCode="[$$-300A]\ #,##0.000_ ;\-[$$-300A]\ #,##0.000\ "/>
    <numFmt numFmtId="197" formatCode="_ &quot;S/.&quot;\ * #,##0.000000_ ;_ &quot;S/.&quot;\ * \-#,##0.000000_ ;_ &quot;S/.&quot;\ * &quot;-&quot;??_ ;_ @_ "/>
    <numFmt numFmtId="198" formatCode="_ &quot;S/.&quot;\ * #,##0.000_ ;_ &quot;S/.&quot;\ * \-#,##0.000_ ;_ &quot;S/.&quot;\ * &quot;-&quot;??_ ;_ @_ "/>
    <numFmt numFmtId="199" formatCode="_-* #,##0.00\ _P_t_s_-;\-* #,##0.00\ _P_t_s_-;_-* &quot;-&quot;??\ _P_t_s_-;_-@_-"/>
    <numFmt numFmtId="200" formatCode="&quot;$&quot;\ #,##0.0000"/>
    <numFmt numFmtId="201" formatCode="&quot;Hasta &quot;#,##0"/>
    <numFmt numFmtId="202" formatCode="_(&quot;$&quot;\ * #,##0.000_);_(&quot;$&quot;\ * \(#,##0.000\);_(&quot;$&quot;\ * &quot;-&quot;??_);_(@_)"/>
    <numFmt numFmtId="203" formatCode="[$$-1009]#,##0.000"/>
    <numFmt numFmtId="204" formatCode="&quot;Hasta&quot;\ #,##0"/>
    <numFmt numFmtId="205" formatCode="_(&quot;$&quot;\ * #,##0_);_(&quot;$&quot;\ * \(#,##0\);_(&quot;$&quot;\ * &quot;-&quot;??_);_(@_)"/>
    <numFmt numFmtId="206" formatCode="&quot;Desde&quot;\ #,##0"/>
    <numFmt numFmtId="207" formatCode="[$$-240A]\ #,##0.00"/>
    <numFmt numFmtId="208" formatCode="[$$-240A]\ #,##0.000"/>
    <numFmt numFmtId="209" formatCode="_([$$-300A]\ * #,##0.00_);_([$$-300A]\ * \(#,##0.00\);_([$$-300A]\ * &quot;-&quot;??_);_(@_)"/>
    <numFmt numFmtId="210" formatCode="_-* #,##0.000\ _€_-;\-* #,##0.000\ _€_-;_-* &quot;-&quot;??\ _€_-;_-@_-"/>
    <numFmt numFmtId="211" formatCode="_-* #,##0_-;\-* #,##0_-;_-* &quot;-&quot;??_-;_-@_-"/>
    <numFmt numFmtId="212" formatCode="_([$$-300A]\ * #,##0.000_);_([$$-300A]\ * \(#,##0.000\);_([$$-300A]\ * &quot;-&quot;??_);_(@_)"/>
    <numFmt numFmtId="213" formatCode="_ &quot;S/.&quot;\ * #,##0.00_ ;_ &quot;S/.&quot;\ * \-#,##0.00_ ;_ &quot;S/.&quot;\ * &quot;-&quot;??_ ;_ @_ "/>
    <numFmt numFmtId="214" formatCode="&quot;$&quot;\ #,##0"/>
    <numFmt numFmtId="215" formatCode="_(&quot;$&quot;\ * #,##0.0000_);_(&quot;$&quot;\ * \(#,##0.0000\);_(&quot;$&quot;\ * &quot;-&quot;??_);_(@_)"/>
    <numFmt numFmtId="216" formatCode="yyyy\-mm\-dd;@"/>
    <numFmt numFmtId="217" formatCode="#,##0.000"/>
    <numFmt numFmtId="218" formatCode="#,##0.0000"/>
    <numFmt numFmtId="219" formatCode="&quot;$&quot;\ #,##0.000_);\(&quot;$&quot;\ #,##0.000\)"/>
    <numFmt numFmtId="220" formatCode="#,##0.0000000"/>
    <numFmt numFmtId="221" formatCode="[$-F800]dddd\,\ mmmm\ dd\,\ yyyy"/>
    <numFmt numFmtId="222" formatCode="_-* #,##0.00\ &quot;€&quot;_-;\-* #,##0.00\ &quot;€&quot;_-;_-* &quot;-&quot;??\ &quot;€&quot;_-;_-@_-"/>
    <numFmt numFmtId="223" formatCode="dd/mm/yyyy;@"/>
    <numFmt numFmtId="224" formatCode="[$$-1009]#,##0"/>
    <numFmt numFmtId="225" formatCode="[$$-1009]#,##0.00"/>
  </numFmts>
  <fonts count="10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0"/>
      <name val="Arial"/>
      <family val="2"/>
    </font>
    <font>
      <u/>
      <sz val="10"/>
      <color indexed="12"/>
      <name val="Arial"/>
      <family val="2"/>
    </font>
    <font>
      <sz val="8"/>
      <name val="Arial"/>
      <family val="2"/>
    </font>
    <font>
      <b/>
      <sz val="10"/>
      <color indexed="9"/>
      <name val="Arial"/>
      <family val="2"/>
    </font>
    <font>
      <sz val="9"/>
      <color indexed="63"/>
      <name val="Arial"/>
      <family val="2"/>
    </font>
    <font>
      <i/>
      <sz val="10"/>
      <name val="Arial"/>
      <family val="2"/>
    </font>
    <font>
      <sz val="10"/>
      <color indexed="10"/>
      <name val="Arial"/>
      <family val="2"/>
    </font>
    <font>
      <sz val="10"/>
      <color indexed="9"/>
      <name val="Arial"/>
      <family val="2"/>
    </font>
    <font>
      <sz val="10"/>
      <name val="Arial"/>
      <family val="2"/>
    </font>
    <font>
      <sz val="11"/>
      <name val="Arial"/>
      <family val="2"/>
    </font>
    <font>
      <b/>
      <u/>
      <sz val="11"/>
      <name val="Arial"/>
      <family val="2"/>
    </font>
    <font>
      <u/>
      <sz val="11"/>
      <color indexed="12"/>
      <name val="Arial"/>
      <family val="2"/>
    </font>
    <font>
      <u/>
      <sz val="11"/>
      <color indexed="12"/>
      <name val="Arial"/>
      <family val="2"/>
    </font>
    <font>
      <sz val="8"/>
      <name val="Arial"/>
      <family val="2"/>
    </font>
    <font>
      <b/>
      <sz val="12"/>
      <name val="Arial"/>
      <family val="2"/>
    </font>
    <font>
      <b/>
      <sz val="16"/>
      <name val="Arial"/>
      <family val="2"/>
    </font>
    <font>
      <sz val="10"/>
      <name val="Arial"/>
      <family val="2"/>
    </font>
    <font>
      <b/>
      <sz val="8"/>
      <color indexed="81"/>
      <name val="Tahoma"/>
      <family val="2"/>
    </font>
    <font>
      <sz val="8"/>
      <color indexed="81"/>
      <name val="Tahoma"/>
      <family val="2"/>
    </font>
    <font>
      <b/>
      <sz val="11"/>
      <color indexed="9"/>
      <name val="Calibri"/>
      <family val="2"/>
    </font>
    <font>
      <b/>
      <sz val="11"/>
      <color indexed="8"/>
      <name val="Calibri"/>
      <family val="2"/>
    </font>
    <font>
      <sz val="9"/>
      <name val="Arial"/>
      <family val="2"/>
    </font>
    <font>
      <b/>
      <sz val="10"/>
      <color indexed="9"/>
      <name val="Arial"/>
      <family val="2"/>
    </font>
    <font>
      <sz val="11"/>
      <color indexed="8"/>
      <name val="Arial"/>
      <family val="2"/>
    </font>
    <font>
      <sz val="9"/>
      <color indexed="8"/>
      <name val="Arial"/>
      <family val="2"/>
    </font>
    <font>
      <b/>
      <sz val="10"/>
      <color indexed="9"/>
      <name val="Calibri"/>
      <family val="2"/>
    </font>
    <font>
      <b/>
      <sz val="10"/>
      <color indexed="8"/>
      <name val="Calibri"/>
      <family val="2"/>
    </font>
    <font>
      <b/>
      <sz val="10"/>
      <name val="Calibri"/>
      <family val="2"/>
    </font>
    <font>
      <sz val="10"/>
      <color indexed="8"/>
      <name val="Calibri"/>
      <family val="2"/>
    </font>
    <font>
      <b/>
      <sz val="9"/>
      <name val="Arial"/>
      <family val="2"/>
    </font>
    <font>
      <sz val="10"/>
      <color indexed="9"/>
      <name val="Arial"/>
      <family val="2"/>
    </font>
    <font>
      <b/>
      <sz val="8"/>
      <name val="Arial"/>
      <family val="2"/>
    </font>
    <font>
      <sz val="9"/>
      <name val="Arial"/>
      <family val="2"/>
    </font>
    <font>
      <sz val="10"/>
      <name val="Tahoma"/>
      <family val="2"/>
    </font>
    <font>
      <b/>
      <sz val="11"/>
      <color indexed="9"/>
      <name val="Arial"/>
      <family val="2"/>
    </font>
    <font>
      <sz val="9"/>
      <name val="Arial"/>
      <family val="2"/>
    </font>
    <font>
      <sz val="8"/>
      <name val="Arial"/>
      <family val="2"/>
    </font>
    <font>
      <sz val="10"/>
      <name val="Arial"/>
      <family val="2"/>
    </font>
    <font>
      <b/>
      <i/>
      <sz val="10"/>
      <name val="Arial"/>
      <family val="2"/>
    </font>
    <font>
      <sz val="11"/>
      <color indexed="8"/>
      <name val="Calibri"/>
      <family val="2"/>
    </font>
    <font>
      <b/>
      <sz val="11"/>
      <name val="Calibri"/>
      <family val="2"/>
    </font>
    <font>
      <sz val="10"/>
      <name val="Arial"/>
      <family val="2"/>
    </font>
    <font>
      <sz val="10"/>
      <color indexed="8"/>
      <name val="Arial"/>
      <family val="2"/>
    </font>
    <font>
      <sz val="8"/>
      <color indexed="8"/>
      <name val="Arial"/>
      <family val="2"/>
    </font>
    <font>
      <b/>
      <u/>
      <sz val="10"/>
      <color indexed="8"/>
      <name val="Calibri"/>
      <family val="2"/>
    </font>
    <font>
      <b/>
      <u/>
      <sz val="10"/>
      <name val="Arial"/>
      <family val="2"/>
    </font>
    <font>
      <b/>
      <sz val="11"/>
      <name val="Arial"/>
      <family val="2"/>
    </font>
    <font>
      <sz val="10"/>
      <name val="Arial"/>
      <family val="2"/>
    </font>
    <font>
      <b/>
      <sz val="10"/>
      <color indexed="8"/>
      <name val="Arial"/>
      <family val="2"/>
    </font>
    <font>
      <sz val="10"/>
      <color indexed="8"/>
      <name val="Arial"/>
      <family val="2"/>
    </font>
    <font>
      <b/>
      <u/>
      <sz val="10"/>
      <color indexed="8"/>
      <name val="Arial"/>
      <family val="2"/>
    </font>
    <font>
      <b/>
      <sz val="10"/>
      <color indexed="8"/>
      <name val="Arial"/>
      <family val="2"/>
    </font>
    <font>
      <sz val="10"/>
      <color indexed="8"/>
      <name val="Arial"/>
      <family val="2"/>
    </font>
    <font>
      <b/>
      <sz val="11"/>
      <color theme="0"/>
      <name val="Calibri"/>
      <family val="2"/>
      <scheme val="minor"/>
    </font>
    <font>
      <b/>
      <sz val="11"/>
      <color theme="1"/>
      <name val="Calibri"/>
      <family val="2"/>
      <scheme val="minor"/>
    </font>
    <font>
      <sz val="10"/>
      <color theme="0"/>
      <name val="Arial"/>
      <family val="2"/>
    </font>
    <font>
      <b/>
      <sz val="10"/>
      <color theme="0"/>
      <name val="Arial"/>
      <family val="2"/>
    </font>
    <font>
      <b/>
      <sz val="10"/>
      <color theme="1"/>
      <name val="Arial"/>
      <family val="2"/>
    </font>
    <font>
      <sz val="10"/>
      <color theme="1"/>
      <name val="Arial"/>
      <family val="2"/>
    </font>
    <font>
      <b/>
      <sz val="11"/>
      <color theme="0"/>
      <name val="Arial"/>
      <family val="2"/>
    </font>
    <font>
      <b/>
      <sz val="11"/>
      <name val="Calibri"/>
      <family val="2"/>
      <scheme val="minor"/>
    </font>
    <font>
      <sz val="11"/>
      <name val="Calibri"/>
      <family val="2"/>
      <scheme val="minor"/>
    </font>
    <font>
      <sz val="11"/>
      <color theme="0"/>
      <name val="Arial"/>
      <family val="2"/>
    </font>
    <font>
      <b/>
      <sz val="14"/>
      <color theme="0"/>
      <name val="Arial"/>
      <family val="2"/>
    </font>
    <font>
      <sz val="10"/>
      <color rgb="FFFFFFFF"/>
      <name val="Arial"/>
      <family val="2"/>
    </font>
    <font>
      <b/>
      <sz val="12"/>
      <color theme="0"/>
      <name val="Arial"/>
      <family val="2"/>
    </font>
    <font>
      <u/>
      <sz val="9"/>
      <name val="Arial"/>
      <family val="2"/>
    </font>
    <font>
      <b/>
      <sz val="16"/>
      <color theme="0"/>
      <name val="Arial"/>
      <family val="2"/>
    </font>
    <font>
      <u/>
      <sz val="10"/>
      <name val="Arial"/>
      <family val="2"/>
    </font>
    <font>
      <sz val="8"/>
      <color theme="1"/>
      <name val="Arial"/>
      <family val="2"/>
    </font>
    <font>
      <sz val="9"/>
      <color theme="1"/>
      <name val="Arial"/>
      <family val="2"/>
    </font>
    <font>
      <sz val="10"/>
      <color rgb="FFFF0000"/>
      <name val="Arial"/>
      <family val="2"/>
    </font>
    <font>
      <sz val="6"/>
      <color theme="1"/>
      <name val="Arial"/>
      <family val="2"/>
    </font>
    <font>
      <sz val="9"/>
      <color theme="1"/>
      <name val="Verdana"/>
      <family val="2"/>
    </font>
    <font>
      <sz val="8"/>
      <color theme="1"/>
      <name val="Tahoma"/>
      <family val="2"/>
    </font>
    <font>
      <sz val="8"/>
      <name val="Tahoma"/>
      <family val="2"/>
    </font>
    <font>
      <sz val="9"/>
      <color theme="1"/>
      <name val="Calibri"/>
      <family val="2"/>
      <scheme val="minor"/>
    </font>
    <font>
      <sz val="8"/>
      <name val="Calibri"/>
      <family val="2"/>
    </font>
    <font>
      <sz val="9"/>
      <name val="Calibri"/>
      <family val="2"/>
      <scheme val="minor"/>
    </font>
    <font>
      <b/>
      <sz val="9"/>
      <name val="Calibri"/>
      <family val="2"/>
      <scheme val="minor"/>
    </font>
    <font>
      <sz val="11"/>
      <color indexed="9"/>
      <name val="Calibri"/>
      <family val="2"/>
    </font>
    <font>
      <sz val="11"/>
      <color indexed="17"/>
      <name val="Calibri"/>
      <family val="2"/>
    </font>
    <font>
      <b/>
      <sz val="11"/>
      <color indexed="52"/>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sz val="10"/>
      <name val="Verdana"/>
      <family val="2"/>
    </font>
    <font>
      <sz val="10"/>
      <color theme="1"/>
      <name val="Verdana"/>
      <family val="2"/>
    </font>
    <font>
      <sz val="11"/>
      <color theme="1"/>
      <name val="Arial"/>
      <family val="2"/>
    </font>
    <font>
      <sz val="10"/>
      <name val="Calibri"/>
      <family val="2"/>
    </font>
    <font>
      <u/>
      <sz val="8"/>
      <name val="Arial"/>
      <family val="2"/>
    </font>
    <font>
      <b/>
      <sz val="16"/>
      <color indexed="9"/>
      <name val="Arial"/>
      <family val="2"/>
    </font>
    <font>
      <u/>
      <sz val="10"/>
      <color theme="1"/>
      <name val="Arial"/>
      <family val="2"/>
    </font>
    <font>
      <b/>
      <sz val="10"/>
      <color rgb="FFFF0000"/>
      <name val="Arial"/>
      <family val="2"/>
    </font>
  </fonts>
  <fills count="49">
    <fill>
      <patternFill patternType="none"/>
    </fill>
    <fill>
      <patternFill patternType="gray125"/>
    </fill>
    <fill>
      <patternFill patternType="solid">
        <fgColor indexed="9"/>
        <bgColor indexed="64"/>
      </patternFill>
    </fill>
    <fill>
      <patternFill patternType="solid">
        <fgColor indexed="10"/>
        <bgColor indexed="64"/>
      </patternFill>
    </fill>
    <fill>
      <patternFill patternType="solid">
        <fgColor indexed="22"/>
        <bgColor indexed="64"/>
      </patternFill>
    </fill>
    <fill>
      <patternFill patternType="solid">
        <fgColor indexed="55"/>
        <bgColor indexed="64"/>
      </patternFill>
    </fill>
    <fill>
      <patternFill patternType="solid">
        <fgColor indexed="62"/>
        <bgColor indexed="64"/>
      </patternFill>
    </fill>
    <fill>
      <patternFill patternType="solid">
        <fgColor indexed="18"/>
        <bgColor indexed="64"/>
      </patternFill>
    </fill>
    <fill>
      <patternFill patternType="solid">
        <fgColor indexed="23"/>
        <bgColor indexed="64"/>
      </patternFill>
    </fill>
    <fill>
      <patternFill patternType="solid">
        <fgColor indexed="47"/>
        <bgColor indexed="64"/>
      </patternFill>
    </fill>
    <fill>
      <patternFill patternType="solid">
        <fgColor indexed="13"/>
        <bgColor indexed="64"/>
      </patternFill>
    </fill>
    <fill>
      <patternFill patternType="lightUp">
        <bgColor indexed="22"/>
      </patternFill>
    </fill>
    <fill>
      <patternFill patternType="lightUp">
        <bgColor indexed="9"/>
      </patternFill>
    </fill>
    <fill>
      <patternFill patternType="solid">
        <fgColor indexed="52"/>
        <bgColor indexed="64"/>
      </patternFill>
    </fill>
    <fill>
      <patternFill patternType="solid">
        <fgColor rgb="FFFF0000"/>
        <bgColor indexed="64"/>
      </patternFill>
    </fill>
    <fill>
      <patternFill patternType="solid">
        <fgColor theme="0"/>
        <bgColor indexed="64"/>
      </patternFill>
    </fill>
    <fill>
      <patternFill patternType="solid">
        <fgColor rgb="FFFF9900"/>
        <bgColor indexed="64"/>
      </patternFill>
    </fill>
    <fill>
      <patternFill patternType="solid">
        <fgColor theme="9"/>
        <bgColor indexed="64"/>
      </patternFill>
    </fill>
    <fill>
      <patternFill patternType="solid">
        <fgColor rgb="FF132E83"/>
        <bgColor indexed="64"/>
      </patternFill>
    </fill>
    <fill>
      <patternFill patternType="solid">
        <fgColor rgb="FF0062AC"/>
        <bgColor indexed="64"/>
      </patternFill>
    </fill>
    <fill>
      <patternFill patternType="solid">
        <fgColor theme="3" tint="-0.249977111117893"/>
        <bgColor indexed="64"/>
      </patternFill>
    </fill>
    <fill>
      <patternFill patternType="solid">
        <fgColor theme="3" tint="-0.249977111117893"/>
        <bgColor rgb="FF000000"/>
      </patternFill>
    </fill>
    <fill>
      <patternFill patternType="solid">
        <fgColor theme="2" tint="-0.499984740745262"/>
        <bgColor indexed="64"/>
      </patternFill>
    </fill>
    <fill>
      <patternFill patternType="solid">
        <fgColor theme="8" tint="-0.249977111117893"/>
        <bgColor indexed="64"/>
      </patternFill>
    </fill>
    <fill>
      <patternFill patternType="solid">
        <fgColor theme="6" tint="0.39997558519241921"/>
        <bgColor indexed="64"/>
      </patternFill>
    </fill>
    <fill>
      <patternFill patternType="solid">
        <fgColor rgb="FF0070C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indexed="30"/>
        <bgColor indexed="64"/>
      </patternFill>
    </fill>
  </fills>
  <borders count="491">
    <border>
      <left/>
      <right/>
      <top/>
      <bottom/>
      <diagonal/>
    </border>
    <border>
      <left/>
      <right/>
      <top/>
      <bottom style="double">
        <color indexed="52"/>
      </bottom>
      <diagonal/>
    </border>
    <border>
      <left style="double">
        <color indexed="10"/>
      </left>
      <right/>
      <top/>
      <bottom style="double">
        <color indexed="10"/>
      </bottom>
      <diagonal/>
    </border>
    <border>
      <left/>
      <right/>
      <top/>
      <bottom style="double">
        <color indexed="10"/>
      </bottom>
      <diagonal/>
    </border>
    <border>
      <left/>
      <right style="double">
        <color indexed="10"/>
      </right>
      <top/>
      <bottom style="double">
        <color indexed="10"/>
      </bottom>
      <diagonal/>
    </border>
    <border>
      <left style="double">
        <color indexed="10"/>
      </left>
      <right/>
      <top/>
      <bottom/>
      <diagonal/>
    </border>
    <border>
      <left/>
      <right style="double">
        <color indexed="10"/>
      </right>
      <top/>
      <bottom/>
      <diagonal/>
    </border>
    <border>
      <left style="medium">
        <color indexed="64"/>
      </left>
      <right style="medium">
        <color indexed="64"/>
      </right>
      <top style="medium">
        <color indexed="64"/>
      </top>
      <bottom/>
      <diagonal/>
    </border>
    <border>
      <left style="thin">
        <color indexed="64"/>
      </left>
      <right style="double">
        <color indexed="10"/>
      </right>
      <top style="medium">
        <color indexed="64"/>
      </top>
      <bottom style="thin">
        <color indexed="64"/>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double">
        <color indexed="10"/>
      </left>
      <right style="thin">
        <color indexed="64"/>
      </right>
      <top/>
      <bottom style="thin">
        <color indexed="64"/>
      </bottom>
      <diagonal/>
    </border>
    <border>
      <left style="double">
        <color indexed="52"/>
      </left>
      <right/>
      <top/>
      <bottom/>
      <diagonal/>
    </border>
    <border>
      <left/>
      <right style="double">
        <color indexed="52"/>
      </right>
      <top/>
      <bottom/>
      <diagonal/>
    </border>
    <border>
      <left style="double">
        <color indexed="52"/>
      </left>
      <right/>
      <top/>
      <bottom style="double">
        <color indexed="52"/>
      </bottom>
      <diagonal/>
    </border>
    <border>
      <left/>
      <right style="double">
        <color indexed="52"/>
      </right>
      <top/>
      <bottom style="double">
        <color indexed="52"/>
      </bottom>
      <diagonal/>
    </border>
    <border>
      <left style="double">
        <color indexed="10"/>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10"/>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double">
        <color indexed="52"/>
      </right>
      <top style="medium">
        <color indexed="64"/>
      </top>
      <bottom style="medium">
        <color indexed="64"/>
      </bottom>
      <diagonal/>
    </border>
    <border>
      <left style="double">
        <color indexed="52"/>
      </left>
      <right style="thin">
        <color indexed="64"/>
      </right>
      <top style="thin">
        <color indexed="64"/>
      </top>
      <bottom style="medium">
        <color indexed="64"/>
      </bottom>
      <diagonal/>
    </border>
    <border>
      <left style="thin">
        <color indexed="64"/>
      </left>
      <right style="double">
        <color indexed="52"/>
      </right>
      <top style="thin">
        <color indexed="64"/>
      </top>
      <bottom style="medium">
        <color indexed="64"/>
      </bottom>
      <diagonal/>
    </border>
    <border>
      <left style="double">
        <color indexed="52"/>
      </left>
      <right style="medium">
        <color indexed="64"/>
      </right>
      <top style="medium">
        <color indexed="64"/>
      </top>
      <bottom/>
      <diagonal/>
    </border>
    <border>
      <left style="double">
        <color indexed="52"/>
      </left>
      <right style="thin">
        <color indexed="64"/>
      </right>
      <top style="medium">
        <color indexed="64"/>
      </top>
      <bottom style="thin">
        <color indexed="64"/>
      </bottom>
      <diagonal/>
    </border>
    <border>
      <left style="double">
        <color indexed="52"/>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double">
        <color indexed="52"/>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double">
        <color indexed="52"/>
      </right>
      <top/>
      <bottom style="medium">
        <color indexed="64"/>
      </bottom>
      <diagonal/>
    </border>
    <border>
      <left style="medium">
        <color indexed="64"/>
      </left>
      <right style="medium">
        <color indexed="64"/>
      </right>
      <top/>
      <bottom/>
      <diagonal/>
    </border>
    <border>
      <left style="thin">
        <color indexed="64"/>
      </left>
      <right style="double">
        <color indexed="52"/>
      </right>
      <top style="medium">
        <color indexed="64"/>
      </top>
      <bottom style="thin">
        <color indexed="64"/>
      </bottom>
      <diagonal/>
    </border>
    <border>
      <left style="thin">
        <color indexed="64"/>
      </left>
      <right style="double">
        <color indexed="52"/>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medium">
        <color indexed="64"/>
      </bottom>
      <diagonal/>
    </border>
    <border>
      <left style="thin">
        <color indexed="64"/>
      </left>
      <right style="thin">
        <color indexed="64"/>
      </right>
      <top/>
      <bottom style="thin">
        <color indexed="64"/>
      </bottom>
      <diagonal/>
    </border>
    <border>
      <left style="double">
        <color indexed="10"/>
      </left>
      <right/>
      <top style="double">
        <color indexed="10"/>
      </top>
      <bottom/>
      <diagonal/>
    </border>
    <border>
      <left/>
      <right style="double">
        <color indexed="10"/>
      </right>
      <top style="double">
        <color indexed="10"/>
      </top>
      <bottom/>
      <diagonal/>
    </border>
    <border>
      <left/>
      <right/>
      <top style="double">
        <color indexed="10"/>
      </top>
      <bottom/>
      <diagonal/>
    </border>
    <border>
      <left/>
      <right style="thin">
        <color indexed="64"/>
      </right>
      <top style="thin">
        <color indexed="64"/>
      </top>
      <bottom style="thin">
        <color indexed="64"/>
      </bottom>
      <diagonal/>
    </border>
    <border>
      <left style="double">
        <color indexed="10"/>
      </left>
      <right style="thin">
        <color indexed="64"/>
      </right>
      <top style="medium">
        <color indexed="64"/>
      </top>
      <bottom style="medium">
        <color indexed="64"/>
      </bottom>
      <diagonal/>
    </border>
    <border>
      <left style="thin">
        <color indexed="64"/>
      </left>
      <right style="double">
        <color indexed="10"/>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double">
        <color indexed="10"/>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double">
        <color indexed="10"/>
      </right>
      <top style="medium">
        <color indexed="64"/>
      </top>
      <bottom/>
      <diagonal/>
    </border>
    <border>
      <left style="thin">
        <color indexed="64"/>
      </left>
      <right style="double">
        <color indexed="10"/>
      </right>
      <top style="thin">
        <color indexed="64"/>
      </top>
      <bottom/>
      <diagonal/>
    </border>
    <border>
      <left style="thin">
        <color indexed="64"/>
      </left>
      <right style="double">
        <color indexed="10"/>
      </right>
      <top/>
      <bottom/>
      <diagonal/>
    </border>
    <border>
      <left style="double">
        <color indexed="10"/>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double">
        <color indexed="10"/>
      </right>
      <top/>
      <bottom style="medium">
        <color indexed="64"/>
      </bottom>
      <diagonal/>
    </border>
    <border>
      <left style="thin">
        <color indexed="64"/>
      </left>
      <right style="double">
        <color indexed="10"/>
      </right>
      <top/>
      <bottom style="thin">
        <color indexed="64"/>
      </bottom>
      <diagonal/>
    </border>
    <border>
      <left style="thin">
        <color indexed="64"/>
      </left>
      <right style="thin">
        <color indexed="64"/>
      </right>
      <top/>
      <bottom/>
      <diagonal/>
    </border>
    <border>
      <left style="double">
        <color indexed="18"/>
      </left>
      <right style="thin">
        <color indexed="64"/>
      </right>
      <top style="thin">
        <color indexed="64"/>
      </top>
      <bottom style="thin">
        <color indexed="64"/>
      </bottom>
      <diagonal/>
    </border>
    <border>
      <left style="thin">
        <color indexed="64"/>
      </left>
      <right style="double">
        <color indexed="18"/>
      </right>
      <top style="thin">
        <color indexed="64"/>
      </top>
      <bottom style="thin">
        <color indexed="64"/>
      </bottom>
      <diagonal/>
    </border>
    <border>
      <left/>
      <right/>
      <top/>
      <bottom style="double">
        <color indexed="18"/>
      </bottom>
      <diagonal/>
    </border>
    <border>
      <left/>
      <right style="double">
        <color indexed="18"/>
      </right>
      <top/>
      <bottom style="double">
        <color indexed="18"/>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double">
        <color indexed="10"/>
      </left>
      <right style="thin">
        <color indexed="64"/>
      </right>
      <top style="thin">
        <color indexed="64"/>
      </top>
      <bottom/>
      <diagonal/>
    </border>
    <border>
      <left style="double">
        <color indexed="10"/>
      </left>
      <right style="thin">
        <color indexed="64"/>
      </right>
      <top/>
      <bottom/>
      <diagonal/>
    </border>
    <border>
      <left style="double">
        <color indexed="52"/>
      </left>
      <right/>
      <top style="medium">
        <color indexed="64"/>
      </top>
      <bottom style="medium">
        <color indexed="64"/>
      </bottom>
      <diagonal/>
    </border>
    <border>
      <left/>
      <right/>
      <top style="medium">
        <color indexed="64"/>
      </top>
      <bottom style="medium">
        <color indexed="64"/>
      </bottom>
      <diagonal/>
    </border>
    <border>
      <left/>
      <right style="double">
        <color indexed="52"/>
      </right>
      <top style="medium">
        <color indexed="64"/>
      </top>
      <bottom style="medium">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style="thin">
        <color indexed="64"/>
      </left>
      <right style="medium">
        <color indexed="64"/>
      </right>
      <top style="medium">
        <color indexed="64"/>
      </top>
      <bottom style="thin">
        <color indexed="64"/>
      </bottom>
      <diagonal/>
    </border>
    <border>
      <left style="double">
        <color indexed="18"/>
      </left>
      <right/>
      <top/>
      <bottom/>
      <diagonal/>
    </border>
    <border>
      <left/>
      <right style="double">
        <color indexed="18"/>
      </right>
      <top/>
      <bottom/>
      <diagonal/>
    </border>
    <border>
      <left style="double">
        <color indexed="18"/>
      </left>
      <right/>
      <top/>
      <bottom style="double">
        <color indexed="18"/>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double">
        <color indexed="10"/>
      </left>
      <right/>
      <top style="thin">
        <color indexed="64"/>
      </top>
      <bottom style="thin">
        <color indexed="64"/>
      </bottom>
      <diagonal/>
    </border>
    <border>
      <left style="double">
        <color indexed="10"/>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double">
        <color indexed="10"/>
      </right>
      <top style="thin">
        <color indexed="8"/>
      </top>
      <bottom style="thin">
        <color indexed="8"/>
      </bottom>
      <diagonal/>
    </border>
    <border>
      <left/>
      <right style="double">
        <color indexed="10"/>
      </right>
      <top style="thin">
        <color indexed="64"/>
      </top>
      <bottom style="thin">
        <color indexed="64"/>
      </bottom>
      <diagonal/>
    </border>
    <border>
      <left style="double">
        <color indexed="52"/>
      </left>
      <right style="thin">
        <color indexed="64"/>
      </right>
      <top style="medium">
        <color indexed="64"/>
      </top>
      <bottom style="medium">
        <color indexed="64"/>
      </bottom>
      <diagonal/>
    </border>
    <border>
      <left style="double">
        <color indexed="52"/>
      </left>
      <right/>
      <top/>
      <bottom style="medium">
        <color indexed="64"/>
      </bottom>
      <diagonal/>
    </border>
    <border>
      <left style="double">
        <color indexed="52"/>
      </left>
      <right style="thin">
        <color indexed="64"/>
      </right>
      <top style="medium">
        <color indexed="64"/>
      </top>
      <bottom/>
      <diagonal/>
    </border>
    <border>
      <left/>
      <right style="double">
        <color indexed="10"/>
      </right>
      <top style="medium">
        <color indexed="64"/>
      </top>
      <bottom/>
      <diagonal/>
    </border>
    <border>
      <left/>
      <right style="double">
        <color indexed="10"/>
      </right>
      <top style="medium">
        <color indexed="64"/>
      </top>
      <bottom style="thin">
        <color indexed="64"/>
      </bottom>
      <diagonal/>
    </border>
    <border>
      <left style="double">
        <color indexed="10"/>
      </left>
      <right style="thin">
        <color indexed="64"/>
      </right>
      <top style="thin">
        <color indexed="64"/>
      </top>
      <bottom style="medium">
        <color indexed="64"/>
      </bottom>
      <diagonal/>
    </border>
    <border>
      <left/>
      <right style="double">
        <color indexed="10"/>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style="thin">
        <color indexed="64"/>
      </bottom>
      <diagonal/>
    </border>
    <border>
      <left/>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style="double">
        <color indexed="10"/>
      </left>
      <right/>
      <top/>
      <bottom style="medium">
        <color indexed="64"/>
      </bottom>
      <diagonal/>
    </border>
    <border>
      <left style="double">
        <color indexed="62"/>
      </left>
      <right/>
      <top style="double">
        <color indexed="62"/>
      </top>
      <bottom/>
      <diagonal/>
    </border>
    <border>
      <left style="double">
        <color indexed="62"/>
      </left>
      <right/>
      <top/>
      <bottom/>
      <diagonal/>
    </border>
    <border>
      <left/>
      <right style="double">
        <color indexed="62"/>
      </right>
      <top/>
      <bottom/>
      <diagonal/>
    </border>
    <border>
      <left style="medium">
        <color indexed="64"/>
      </left>
      <right style="medium">
        <color indexed="64"/>
      </right>
      <top style="medium">
        <color indexed="64"/>
      </top>
      <bottom style="medium">
        <color indexed="64"/>
      </bottom>
      <diagonal/>
    </border>
    <border>
      <left style="double">
        <color indexed="62"/>
      </left>
      <right style="thin">
        <color indexed="64"/>
      </right>
      <top style="medium">
        <color indexed="64"/>
      </top>
      <bottom style="thin">
        <color indexed="64"/>
      </bottom>
      <diagonal/>
    </border>
    <border>
      <left style="thin">
        <color indexed="64"/>
      </left>
      <right style="double">
        <color indexed="62"/>
      </right>
      <top style="medium">
        <color indexed="64"/>
      </top>
      <bottom style="thin">
        <color indexed="64"/>
      </bottom>
      <diagonal/>
    </border>
    <border>
      <left style="double">
        <color indexed="62"/>
      </left>
      <right style="thin">
        <color indexed="64"/>
      </right>
      <top style="thin">
        <color indexed="64"/>
      </top>
      <bottom style="thin">
        <color indexed="64"/>
      </bottom>
      <diagonal/>
    </border>
    <border>
      <left style="thin">
        <color indexed="64"/>
      </left>
      <right style="double">
        <color indexed="62"/>
      </right>
      <top style="thin">
        <color indexed="64"/>
      </top>
      <bottom style="thin">
        <color indexed="64"/>
      </bottom>
      <diagonal/>
    </border>
    <border>
      <left style="double">
        <color indexed="62"/>
      </left>
      <right style="thin">
        <color indexed="64"/>
      </right>
      <top style="thin">
        <color indexed="64"/>
      </top>
      <bottom style="medium">
        <color indexed="64"/>
      </bottom>
      <diagonal/>
    </border>
    <border>
      <left style="double">
        <color indexed="62"/>
      </left>
      <right/>
      <top/>
      <bottom style="double">
        <color indexed="62"/>
      </bottom>
      <diagonal/>
    </border>
    <border>
      <left/>
      <right/>
      <top/>
      <bottom style="double">
        <color indexed="62"/>
      </bottom>
      <diagonal/>
    </border>
    <border>
      <left/>
      <right style="double">
        <color indexed="62"/>
      </right>
      <top/>
      <bottom style="double">
        <color indexed="62"/>
      </bottom>
      <diagonal/>
    </border>
    <border>
      <left style="double">
        <color indexed="10"/>
      </left>
      <right style="medium">
        <color indexed="64"/>
      </right>
      <top style="medium">
        <color indexed="64"/>
      </top>
      <bottom/>
      <diagonal/>
    </border>
    <border>
      <left style="medium">
        <color indexed="64"/>
      </left>
      <right style="double">
        <color indexed="10"/>
      </right>
      <top style="medium">
        <color indexed="64"/>
      </top>
      <bottom/>
      <diagonal/>
    </border>
    <border>
      <left style="double">
        <color indexed="18"/>
      </left>
      <right style="thin">
        <color indexed="64"/>
      </right>
      <top style="medium">
        <color indexed="64"/>
      </top>
      <bottom/>
      <diagonal/>
    </border>
    <border>
      <left style="thin">
        <color indexed="64"/>
      </left>
      <right style="double">
        <color indexed="18"/>
      </right>
      <top style="medium">
        <color indexed="64"/>
      </top>
      <bottom/>
      <diagonal/>
    </border>
    <border>
      <left/>
      <right style="medium">
        <color indexed="64"/>
      </right>
      <top style="medium">
        <color indexed="64"/>
      </top>
      <bottom style="medium">
        <color indexed="64"/>
      </bottom>
      <diagonal/>
    </border>
    <border>
      <left style="double">
        <color indexed="18"/>
      </left>
      <right style="thin">
        <color indexed="64"/>
      </right>
      <top style="medium">
        <color indexed="64"/>
      </top>
      <bottom style="thin">
        <color indexed="64"/>
      </bottom>
      <diagonal/>
    </border>
    <border>
      <left style="thin">
        <color indexed="64"/>
      </left>
      <right style="double">
        <color indexed="18"/>
      </right>
      <top style="medium">
        <color indexed="64"/>
      </top>
      <bottom style="thin">
        <color indexed="64"/>
      </bottom>
      <diagonal/>
    </border>
    <border>
      <left/>
      <right style="thin">
        <color indexed="64"/>
      </right>
      <top style="medium">
        <color indexed="64"/>
      </top>
      <bottom style="thin">
        <color indexed="64"/>
      </bottom>
      <diagonal/>
    </border>
    <border>
      <left style="double">
        <color indexed="18"/>
      </left>
      <right style="thin">
        <color indexed="64"/>
      </right>
      <top style="thin">
        <color indexed="64"/>
      </top>
      <bottom style="medium">
        <color indexed="64"/>
      </bottom>
      <diagonal/>
    </border>
    <border>
      <left style="thin">
        <color indexed="64"/>
      </left>
      <right style="double">
        <color indexed="18"/>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double">
        <color indexed="18"/>
      </right>
      <top style="medium">
        <color indexed="64"/>
      </top>
      <bottom/>
      <diagonal/>
    </border>
    <border>
      <left style="double">
        <color indexed="52"/>
      </left>
      <right style="medium">
        <color indexed="64"/>
      </right>
      <top style="medium">
        <color indexed="64"/>
      </top>
      <bottom style="medium">
        <color indexed="64"/>
      </bottom>
      <diagonal/>
    </border>
    <border>
      <left style="double">
        <color indexed="52"/>
      </left>
      <right style="thin">
        <color indexed="64"/>
      </right>
      <top/>
      <bottom style="thin">
        <color indexed="64"/>
      </bottom>
      <diagonal/>
    </border>
    <border>
      <left style="thin">
        <color indexed="64"/>
      </left>
      <right style="double">
        <color indexed="52"/>
      </right>
      <top/>
      <bottom style="thin">
        <color indexed="64"/>
      </bottom>
      <diagonal/>
    </border>
    <border>
      <left style="double">
        <color indexed="56"/>
      </left>
      <right style="thin">
        <color indexed="64"/>
      </right>
      <top style="medium">
        <color indexed="64"/>
      </top>
      <bottom/>
      <diagonal/>
    </border>
    <border>
      <left style="thin">
        <color indexed="64"/>
      </left>
      <right style="double">
        <color indexed="56"/>
      </right>
      <top style="medium">
        <color indexed="64"/>
      </top>
      <bottom/>
      <diagonal/>
    </border>
    <border>
      <left style="double">
        <color indexed="56"/>
      </left>
      <right style="thin">
        <color indexed="64"/>
      </right>
      <top style="medium">
        <color indexed="64"/>
      </top>
      <bottom style="thin">
        <color indexed="64"/>
      </bottom>
      <diagonal/>
    </border>
    <border>
      <left style="thin">
        <color indexed="64"/>
      </left>
      <right style="double">
        <color indexed="56"/>
      </right>
      <top style="medium">
        <color indexed="64"/>
      </top>
      <bottom style="thin">
        <color indexed="64"/>
      </bottom>
      <diagonal/>
    </border>
    <border>
      <left style="double">
        <color indexed="56"/>
      </left>
      <right style="thin">
        <color indexed="64"/>
      </right>
      <top style="thin">
        <color indexed="64"/>
      </top>
      <bottom style="medium">
        <color indexed="64"/>
      </bottom>
      <diagonal/>
    </border>
    <border>
      <left style="thin">
        <color indexed="64"/>
      </left>
      <right style="double">
        <color indexed="56"/>
      </right>
      <top style="thin">
        <color indexed="64"/>
      </top>
      <bottom style="medium">
        <color indexed="64"/>
      </bottom>
      <diagonal/>
    </border>
    <border>
      <left style="double">
        <color indexed="56"/>
      </left>
      <right/>
      <top/>
      <bottom style="double">
        <color indexed="56"/>
      </bottom>
      <diagonal/>
    </border>
    <border>
      <left/>
      <right/>
      <top/>
      <bottom style="double">
        <color indexed="56"/>
      </bottom>
      <diagonal/>
    </border>
    <border>
      <left/>
      <right style="double">
        <color indexed="56"/>
      </right>
      <top/>
      <bottom style="double">
        <color indexed="56"/>
      </bottom>
      <diagonal/>
    </border>
    <border>
      <left style="double">
        <color indexed="52"/>
      </left>
      <right/>
      <top style="double">
        <color indexed="52"/>
      </top>
      <bottom/>
      <diagonal/>
    </border>
    <border>
      <left/>
      <right/>
      <top style="double">
        <color indexed="52"/>
      </top>
      <bottom/>
      <diagonal/>
    </border>
    <border>
      <left/>
      <right style="double">
        <color indexed="52"/>
      </right>
      <top style="double">
        <color indexed="52"/>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style="double">
        <color indexed="52"/>
      </right>
      <top style="medium">
        <color indexed="64"/>
      </top>
      <bottom/>
      <diagonal/>
    </border>
    <border>
      <left style="thin">
        <color indexed="64"/>
      </left>
      <right/>
      <top style="medium">
        <color indexed="64"/>
      </top>
      <bottom style="thin">
        <color indexed="64"/>
      </bottom>
      <diagonal/>
    </border>
    <border>
      <left style="double">
        <color indexed="52"/>
      </left>
      <right/>
      <top style="thin">
        <color indexed="64"/>
      </top>
      <bottom style="medium">
        <color indexed="64"/>
      </bottom>
      <diagonal/>
    </border>
    <border>
      <left/>
      <right style="double">
        <color indexed="52"/>
      </right>
      <top style="thin">
        <color indexed="64"/>
      </top>
      <bottom style="medium">
        <color indexed="64"/>
      </bottom>
      <diagonal/>
    </border>
    <border>
      <left style="double">
        <color indexed="52"/>
      </left>
      <right/>
      <top style="thin">
        <color indexed="64"/>
      </top>
      <bottom/>
      <diagonal/>
    </border>
    <border>
      <left style="double">
        <color indexed="56"/>
      </left>
      <right/>
      <top/>
      <bottom/>
      <diagonal/>
    </border>
    <border>
      <left/>
      <right style="double">
        <color indexed="56"/>
      </right>
      <top/>
      <bottom/>
      <diagonal/>
    </border>
    <border>
      <left style="double">
        <color indexed="10"/>
      </left>
      <right style="thin">
        <color indexed="64"/>
      </right>
      <top style="thin">
        <color indexed="64"/>
      </top>
      <bottom style="double">
        <color indexed="10"/>
      </bottom>
      <diagonal/>
    </border>
    <border>
      <left style="thin">
        <color indexed="64"/>
      </left>
      <right style="double">
        <color indexed="10"/>
      </right>
      <top style="thin">
        <color indexed="64"/>
      </top>
      <bottom style="double">
        <color indexed="10"/>
      </bottom>
      <diagonal/>
    </border>
    <border>
      <left style="double">
        <color indexed="10"/>
      </left>
      <right/>
      <top style="medium">
        <color indexed="64"/>
      </top>
      <bottom style="medium">
        <color indexed="64"/>
      </bottom>
      <diagonal/>
    </border>
    <border>
      <left/>
      <right style="double">
        <color indexed="10"/>
      </right>
      <top style="medium">
        <color indexed="64"/>
      </top>
      <bottom style="medium">
        <color indexed="64"/>
      </bottom>
      <diagonal/>
    </border>
    <border>
      <left style="double">
        <color indexed="52"/>
      </left>
      <right/>
      <top style="medium">
        <color indexed="64"/>
      </top>
      <bottom/>
      <diagonal/>
    </border>
    <border>
      <left/>
      <right/>
      <top style="medium">
        <color indexed="64"/>
      </top>
      <bottom/>
      <diagonal/>
    </border>
    <border>
      <left/>
      <right style="medium">
        <color indexed="64"/>
      </right>
      <top style="medium">
        <color indexed="64"/>
      </top>
      <bottom/>
      <diagonal/>
    </border>
    <border>
      <left style="double">
        <color indexed="10"/>
      </left>
      <right/>
      <top style="medium">
        <color indexed="64"/>
      </top>
      <bottom style="double">
        <color indexed="10"/>
      </bottom>
      <diagonal/>
    </border>
    <border>
      <left/>
      <right style="double">
        <color indexed="10"/>
      </right>
      <top style="medium">
        <color indexed="64"/>
      </top>
      <bottom style="double">
        <color indexed="10"/>
      </bottom>
      <diagonal/>
    </border>
    <border>
      <left style="thin">
        <color indexed="64"/>
      </left>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thin">
        <color indexed="64"/>
      </bottom>
      <diagonal/>
    </border>
    <border>
      <left style="double">
        <color indexed="10"/>
      </left>
      <right style="thin">
        <color indexed="64"/>
      </right>
      <top/>
      <bottom style="double">
        <color indexed="10"/>
      </bottom>
      <diagonal/>
    </border>
    <border>
      <left style="medium">
        <color indexed="64"/>
      </left>
      <right/>
      <top/>
      <bottom/>
      <diagonal/>
    </border>
    <border>
      <left style="double">
        <color indexed="53"/>
      </left>
      <right/>
      <top/>
      <bottom/>
      <diagonal/>
    </border>
    <border>
      <left/>
      <right style="double">
        <color indexed="53"/>
      </right>
      <top/>
      <bottom/>
      <diagonal/>
    </border>
    <border>
      <left style="double">
        <color indexed="53"/>
      </left>
      <right style="thin">
        <color indexed="64"/>
      </right>
      <top style="medium">
        <color indexed="64"/>
      </top>
      <bottom/>
      <diagonal/>
    </border>
    <border>
      <left style="double">
        <color indexed="53"/>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double">
        <color indexed="53"/>
      </right>
      <top style="medium">
        <color indexed="64"/>
      </top>
      <bottom style="thin">
        <color indexed="64"/>
      </bottom>
      <diagonal/>
    </border>
    <border>
      <left style="thin">
        <color indexed="64"/>
      </left>
      <right style="double">
        <color indexed="53"/>
      </right>
      <top style="thin">
        <color indexed="64"/>
      </top>
      <bottom style="thin">
        <color indexed="64"/>
      </bottom>
      <diagonal/>
    </border>
    <border>
      <left style="thin">
        <color indexed="64"/>
      </left>
      <right style="double">
        <color indexed="53"/>
      </right>
      <top style="thin">
        <color indexed="64"/>
      </top>
      <bottom style="medium">
        <color indexed="64"/>
      </bottom>
      <diagonal/>
    </border>
    <border>
      <left style="double">
        <color indexed="53"/>
      </left>
      <right style="thin">
        <color indexed="64"/>
      </right>
      <top style="medium">
        <color indexed="64"/>
      </top>
      <bottom style="thin">
        <color indexed="64"/>
      </bottom>
      <diagonal/>
    </border>
    <border>
      <left style="double">
        <color indexed="53"/>
      </left>
      <right style="thin">
        <color indexed="64"/>
      </right>
      <top style="thin">
        <color indexed="64"/>
      </top>
      <bottom style="thin">
        <color indexed="64"/>
      </bottom>
      <diagonal/>
    </border>
    <border>
      <left/>
      <right/>
      <top/>
      <bottom style="double">
        <color indexed="53"/>
      </bottom>
      <diagonal/>
    </border>
    <border>
      <left/>
      <right style="double">
        <color indexed="53"/>
      </right>
      <top/>
      <bottom style="double">
        <color indexed="53"/>
      </bottom>
      <diagonal/>
    </border>
    <border>
      <left/>
      <right style="medium">
        <color indexed="64"/>
      </right>
      <top style="thin">
        <color indexed="64"/>
      </top>
      <bottom style="medium">
        <color indexed="64"/>
      </bottom>
      <diagonal/>
    </border>
    <border>
      <left style="double">
        <color indexed="18"/>
      </left>
      <right/>
      <top style="double">
        <color indexed="18"/>
      </top>
      <bottom style="medium">
        <color indexed="64"/>
      </bottom>
      <diagonal/>
    </border>
    <border>
      <left/>
      <right style="double">
        <color indexed="62"/>
      </right>
      <top/>
      <bottom style="double">
        <color indexed="18"/>
      </bottom>
      <diagonal/>
    </border>
    <border>
      <left style="double">
        <color indexed="18"/>
      </left>
      <right/>
      <top style="medium">
        <color indexed="64"/>
      </top>
      <bottom style="medium">
        <color indexed="64"/>
      </bottom>
      <diagonal/>
    </border>
    <border>
      <left style="double">
        <color indexed="10"/>
      </left>
      <right style="medium">
        <color indexed="64"/>
      </right>
      <top/>
      <bottom/>
      <diagonal/>
    </border>
    <border>
      <left style="double">
        <color indexed="10"/>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double">
        <color indexed="18"/>
      </right>
      <top style="medium">
        <color indexed="64"/>
      </top>
      <bottom/>
      <diagonal/>
    </border>
    <border>
      <left style="medium">
        <color indexed="64"/>
      </left>
      <right/>
      <top style="thin">
        <color indexed="64"/>
      </top>
      <bottom style="thin">
        <color indexed="64"/>
      </bottom>
      <diagonal/>
    </border>
    <border>
      <left style="double">
        <color indexed="52"/>
      </left>
      <right/>
      <top/>
      <bottom style="thin">
        <color indexed="64"/>
      </bottom>
      <diagonal/>
    </border>
    <border>
      <left style="thin">
        <color indexed="64"/>
      </left>
      <right style="double">
        <color indexed="52"/>
      </right>
      <top style="medium">
        <color indexed="64"/>
      </top>
      <bottom/>
      <diagonal/>
    </border>
    <border>
      <left style="thin">
        <color indexed="64"/>
      </left>
      <right/>
      <top/>
      <bottom/>
      <diagonal/>
    </border>
    <border>
      <left/>
      <right style="thin">
        <color indexed="64"/>
      </right>
      <top style="medium">
        <color indexed="64"/>
      </top>
      <bottom style="medium">
        <color indexed="64"/>
      </bottom>
      <diagonal/>
    </border>
    <border>
      <left/>
      <right/>
      <top style="double">
        <color indexed="18"/>
      </top>
      <bottom/>
      <diagonal/>
    </border>
    <border>
      <left/>
      <right style="double">
        <color indexed="18"/>
      </right>
      <top style="double">
        <color indexed="18"/>
      </top>
      <bottom/>
      <diagonal/>
    </border>
    <border>
      <left style="thin">
        <color indexed="64"/>
      </left>
      <right style="double">
        <color indexed="18"/>
      </right>
      <top style="thin">
        <color indexed="64"/>
      </top>
      <bottom/>
      <diagonal/>
    </border>
    <border>
      <left style="double">
        <color indexed="10"/>
      </left>
      <right/>
      <top style="thin">
        <color indexed="64"/>
      </top>
      <bottom style="double">
        <color indexed="10"/>
      </bottom>
      <diagonal/>
    </border>
    <border>
      <left/>
      <right/>
      <top style="thin">
        <color indexed="64"/>
      </top>
      <bottom style="double">
        <color indexed="10"/>
      </bottom>
      <diagonal/>
    </border>
    <border>
      <left/>
      <right style="double">
        <color indexed="10"/>
      </right>
      <top style="thin">
        <color indexed="64"/>
      </top>
      <bottom style="double">
        <color indexed="10"/>
      </bottom>
      <diagonal/>
    </border>
    <border>
      <left style="medium">
        <color indexed="64"/>
      </left>
      <right/>
      <top style="thin">
        <color indexed="64"/>
      </top>
      <bottom style="medium">
        <color indexed="64"/>
      </bottom>
      <diagonal/>
    </border>
    <border>
      <left style="double">
        <color indexed="18"/>
      </left>
      <right/>
      <top/>
      <bottom style="thin">
        <color indexed="64"/>
      </bottom>
      <diagonal/>
    </border>
    <border>
      <left style="double">
        <color indexed="18"/>
      </left>
      <right style="thin">
        <color indexed="64"/>
      </right>
      <top/>
      <bottom style="thin">
        <color indexed="64"/>
      </bottom>
      <diagonal/>
    </border>
    <border>
      <left style="thin">
        <color indexed="64"/>
      </left>
      <right style="double">
        <color indexed="18"/>
      </right>
      <top/>
      <bottom style="thin">
        <color indexed="64"/>
      </bottom>
      <diagonal/>
    </border>
    <border>
      <left/>
      <right style="double">
        <color indexed="52"/>
      </right>
      <top style="thin">
        <color indexed="64"/>
      </top>
      <bottom style="thin">
        <color indexed="64"/>
      </bottom>
      <diagonal/>
    </border>
    <border>
      <left style="double">
        <color indexed="18"/>
      </left>
      <right style="medium">
        <color indexed="64"/>
      </right>
      <top style="medium">
        <color indexed="64"/>
      </top>
      <bottom/>
      <diagonal/>
    </border>
    <border>
      <left style="medium">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double">
        <color indexed="10"/>
      </left>
      <right/>
      <top/>
      <bottom style="thin">
        <color indexed="64"/>
      </bottom>
      <diagonal/>
    </border>
    <border>
      <left/>
      <right style="double">
        <color indexed="10"/>
      </right>
      <top/>
      <bottom style="thin">
        <color indexed="64"/>
      </bottom>
      <diagonal/>
    </border>
    <border>
      <left/>
      <right style="double">
        <color indexed="10"/>
      </right>
      <top style="thin">
        <color indexed="64"/>
      </top>
      <bottom/>
      <diagonal/>
    </border>
    <border>
      <left/>
      <right/>
      <top style="thin">
        <color indexed="64"/>
      </top>
      <bottom style="thin">
        <color indexed="64"/>
      </bottom>
      <diagonal/>
    </border>
    <border>
      <left style="double">
        <color indexed="56"/>
      </left>
      <right style="thin">
        <color indexed="64"/>
      </right>
      <top style="thin">
        <color indexed="64"/>
      </top>
      <bottom/>
      <diagonal/>
    </border>
    <border>
      <left style="double">
        <color indexed="56"/>
      </left>
      <right style="thin">
        <color indexed="64"/>
      </right>
      <top style="thin">
        <color indexed="64"/>
      </top>
      <bottom style="thin">
        <color indexed="64"/>
      </bottom>
      <diagonal/>
    </border>
    <border>
      <left style="double">
        <color indexed="56"/>
      </left>
      <right/>
      <top style="medium">
        <color indexed="64"/>
      </top>
      <bottom/>
      <diagonal/>
    </border>
    <border>
      <left style="double">
        <color indexed="56"/>
      </left>
      <right/>
      <top/>
      <bottom style="medium">
        <color indexed="64"/>
      </bottom>
      <diagonal/>
    </border>
    <border>
      <left style="thin">
        <color indexed="64"/>
      </left>
      <right style="double">
        <color indexed="56"/>
      </right>
      <top style="thin">
        <color indexed="64"/>
      </top>
      <bottom style="thin">
        <color indexed="64"/>
      </bottom>
      <diagonal/>
    </border>
    <border>
      <left/>
      <right style="double">
        <color indexed="56"/>
      </right>
      <top style="medium">
        <color indexed="64"/>
      </top>
      <bottom/>
      <diagonal/>
    </border>
    <border>
      <left/>
      <right/>
      <top style="double">
        <color indexed="53"/>
      </top>
      <bottom/>
      <diagonal/>
    </border>
    <border>
      <left/>
      <right style="double">
        <color indexed="53"/>
      </right>
      <top style="double">
        <color indexed="53"/>
      </top>
      <bottom/>
      <diagonal/>
    </border>
    <border>
      <left style="double">
        <color indexed="53"/>
      </left>
      <right/>
      <top style="thin">
        <color indexed="64"/>
      </top>
      <bottom/>
      <diagonal/>
    </border>
    <border>
      <left/>
      <right style="medium">
        <color indexed="64"/>
      </right>
      <top style="thin">
        <color indexed="64"/>
      </top>
      <bottom/>
      <diagonal/>
    </border>
    <border>
      <left style="double">
        <color indexed="53"/>
      </left>
      <right/>
      <top style="thin">
        <color indexed="64"/>
      </top>
      <bottom style="medium">
        <color indexed="64"/>
      </bottom>
      <diagonal/>
    </border>
    <border>
      <left style="double">
        <color indexed="53"/>
      </left>
      <right style="medium">
        <color indexed="64"/>
      </right>
      <top/>
      <bottom style="medium">
        <color indexed="64"/>
      </bottom>
      <diagonal/>
    </border>
    <border>
      <left style="double">
        <color indexed="53"/>
      </left>
      <right style="thin">
        <color indexed="64"/>
      </right>
      <top/>
      <bottom style="thin">
        <color indexed="64"/>
      </bottom>
      <diagonal/>
    </border>
    <border>
      <left style="thin">
        <color indexed="64"/>
      </left>
      <right style="double">
        <color indexed="53"/>
      </right>
      <top style="medium">
        <color indexed="64"/>
      </top>
      <bottom/>
      <diagonal/>
    </border>
    <border>
      <left style="double">
        <color indexed="53"/>
      </left>
      <right style="thin">
        <color indexed="64"/>
      </right>
      <top/>
      <bottom/>
      <diagonal/>
    </border>
    <border>
      <left style="thin">
        <color indexed="64"/>
      </left>
      <right style="double">
        <color indexed="53"/>
      </right>
      <top/>
      <bottom/>
      <diagonal/>
    </border>
    <border>
      <left/>
      <right style="double">
        <color indexed="53"/>
      </right>
      <top style="thin">
        <color indexed="64"/>
      </top>
      <bottom/>
      <diagonal/>
    </border>
    <border>
      <left style="double">
        <color indexed="53"/>
      </left>
      <right/>
      <top/>
      <bottom style="double">
        <color indexed="53"/>
      </bottom>
      <diagonal/>
    </border>
    <border>
      <left style="double">
        <color indexed="53"/>
      </left>
      <right/>
      <top style="medium">
        <color indexed="64"/>
      </top>
      <bottom/>
      <diagonal/>
    </border>
    <border>
      <left style="double">
        <color indexed="53"/>
      </left>
      <right style="thin">
        <color indexed="64"/>
      </right>
      <top style="thin">
        <color indexed="64"/>
      </top>
      <bottom style="medium">
        <color indexed="64"/>
      </bottom>
      <diagonal/>
    </border>
    <border>
      <left style="double">
        <color indexed="53"/>
      </left>
      <right/>
      <top/>
      <bottom style="medium">
        <color indexed="64"/>
      </bottom>
      <diagonal/>
    </border>
    <border>
      <left/>
      <right style="double">
        <color indexed="10"/>
      </right>
      <top/>
      <bottom style="medium">
        <color indexed="64"/>
      </bottom>
      <diagonal/>
    </border>
    <border>
      <left style="double">
        <color indexed="18"/>
      </left>
      <right style="thin">
        <color indexed="64"/>
      </right>
      <top style="medium">
        <color indexed="64"/>
      </top>
      <bottom style="medium">
        <color indexed="64"/>
      </bottom>
      <diagonal/>
    </border>
    <border>
      <left style="thin">
        <color indexed="64"/>
      </left>
      <right style="double">
        <color indexed="18"/>
      </right>
      <top style="medium">
        <color indexed="64"/>
      </top>
      <bottom style="medium">
        <color indexed="64"/>
      </bottom>
      <diagonal/>
    </border>
    <border>
      <left style="medium">
        <color indexed="64"/>
      </left>
      <right style="double">
        <color indexed="56"/>
      </right>
      <top/>
      <bottom style="medium">
        <color indexed="64"/>
      </bottom>
      <diagonal/>
    </border>
    <border>
      <left style="medium">
        <color indexed="64"/>
      </left>
      <right style="thin">
        <color indexed="64"/>
      </right>
      <top style="thin">
        <color indexed="64"/>
      </top>
      <bottom/>
      <diagonal/>
    </border>
    <border>
      <left style="double">
        <color indexed="18"/>
      </left>
      <right style="medium">
        <color indexed="64"/>
      </right>
      <top/>
      <bottom/>
      <diagonal/>
    </border>
    <border>
      <left/>
      <right style="double">
        <color indexed="18"/>
      </right>
      <top style="medium">
        <color indexed="64"/>
      </top>
      <bottom style="medium">
        <color indexed="64"/>
      </bottom>
      <diagonal/>
    </border>
    <border>
      <left/>
      <right style="thin">
        <color indexed="64"/>
      </right>
      <top/>
      <bottom/>
      <diagonal/>
    </border>
    <border>
      <left/>
      <right/>
      <top style="double">
        <color indexed="56"/>
      </top>
      <bottom/>
      <diagonal/>
    </border>
    <border>
      <left style="medium">
        <color indexed="64"/>
      </left>
      <right/>
      <top style="medium">
        <color indexed="64"/>
      </top>
      <bottom style="thin">
        <color indexed="64"/>
      </bottom>
      <diagonal/>
    </border>
    <border>
      <left style="double">
        <color indexed="10"/>
      </left>
      <right/>
      <top style="medium">
        <color indexed="64"/>
      </top>
      <bottom/>
      <diagonal/>
    </border>
    <border>
      <left style="double">
        <color indexed="10"/>
      </left>
      <right/>
      <top style="thin">
        <color indexed="64"/>
      </top>
      <bottom/>
      <diagonal/>
    </border>
    <border>
      <left style="thin">
        <color indexed="64"/>
      </left>
      <right style="double">
        <color indexed="18"/>
      </right>
      <top/>
      <bottom/>
      <diagonal/>
    </border>
    <border>
      <left/>
      <right style="medium">
        <color indexed="64"/>
      </right>
      <top style="thin">
        <color indexed="64"/>
      </top>
      <bottom style="thin">
        <color indexed="64"/>
      </bottom>
      <diagonal/>
    </border>
    <border>
      <left style="medium">
        <color indexed="64"/>
      </left>
      <right style="double">
        <color indexed="64"/>
      </right>
      <top/>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diagonal/>
    </border>
    <border>
      <left style="thin">
        <color indexed="64"/>
      </left>
      <right style="double">
        <color indexed="56"/>
      </right>
      <top style="thin">
        <color indexed="64"/>
      </top>
      <bottom/>
      <diagonal/>
    </border>
    <border>
      <left style="double">
        <color indexed="18"/>
      </left>
      <right style="thin">
        <color indexed="64"/>
      </right>
      <top style="thin">
        <color indexed="64"/>
      </top>
      <bottom/>
      <diagonal/>
    </border>
    <border>
      <left style="medium">
        <color indexed="64"/>
      </left>
      <right style="double">
        <color indexed="56"/>
      </right>
      <top/>
      <bottom/>
      <diagonal/>
    </border>
    <border>
      <left style="double">
        <color indexed="64"/>
      </left>
      <right style="thin">
        <color indexed="64"/>
      </right>
      <top style="double">
        <color indexed="64"/>
      </top>
      <bottom/>
      <diagonal/>
    </border>
    <border>
      <left style="double">
        <color indexed="64"/>
      </left>
      <right style="thin">
        <color indexed="64"/>
      </right>
      <top/>
      <bottom style="thin">
        <color indexed="64"/>
      </bottom>
      <diagonal/>
    </border>
    <border>
      <left style="thin">
        <color indexed="64"/>
      </left>
      <right style="double">
        <color indexed="64"/>
      </right>
      <top style="double">
        <color indexed="64"/>
      </top>
      <bottom/>
      <diagonal/>
    </border>
    <border>
      <left style="thin">
        <color indexed="64"/>
      </left>
      <right style="double">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double">
        <color indexed="10"/>
      </left>
      <right/>
      <top style="double">
        <color indexed="10"/>
      </top>
      <bottom style="thin">
        <color indexed="64"/>
      </bottom>
      <diagonal/>
    </border>
    <border>
      <left/>
      <right/>
      <top style="double">
        <color indexed="10"/>
      </top>
      <bottom style="thin">
        <color indexed="64"/>
      </bottom>
      <diagonal/>
    </border>
    <border>
      <left/>
      <right style="double">
        <color indexed="10"/>
      </right>
      <top style="double">
        <color indexed="10"/>
      </top>
      <bottom style="thin">
        <color indexed="64"/>
      </bottom>
      <diagonal/>
    </border>
    <border>
      <left style="double">
        <color indexed="10"/>
      </left>
      <right/>
      <top style="thin">
        <color indexed="64"/>
      </top>
      <bottom style="medium">
        <color indexed="64"/>
      </bottom>
      <diagonal/>
    </border>
    <border>
      <left style="double">
        <color indexed="10"/>
      </left>
      <right/>
      <top style="medium">
        <color indexed="64"/>
      </top>
      <bottom style="thin">
        <color indexed="64"/>
      </bottom>
      <diagonal/>
    </border>
    <border>
      <left style="double">
        <color indexed="10"/>
      </left>
      <right/>
      <top style="double">
        <color indexed="10"/>
      </top>
      <bottom style="medium">
        <color indexed="64"/>
      </bottom>
      <diagonal/>
    </border>
    <border>
      <left/>
      <right/>
      <top style="double">
        <color indexed="10"/>
      </top>
      <bottom style="medium">
        <color indexed="64"/>
      </bottom>
      <diagonal/>
    </border>
    <border>
      <left/>
      <right style="double">
        <color indexed="10"/>
      </right>
      <top style="double">
        <color indexed="10"/>
      </top>
      <bottom style="medium">
        <color indexed="64"/>
      </bottom>
      <diagonal/>
    </border>
    <border>
      <left style="medium">
        <color indexed="64"/>
      </left>
      <right style="double">
        <color indexed="10"/>
      </right>
      <top/>
      <bottom/>
      <diagonal/>
    </border>
    <border>
      <left style="double">
        <color indexed="56"/>
      </left>
      <right/>
      <top style="double">
        <color indexed="56"/>
      </top>
      <bottom/>
      <diagonal/>
    </border>
    <border>
      <left/>
      <right style="double">
        <color indexed="56"/>
      </right>
      <top style="double">
        <color indexed="56"/>
      </top>
      <bottom/>
      <diagonal/>
    </border>
    <border>
      <left/>
      <right style="double">
        <color indexed="56"/>
      </right>
      <top/>
      <bottom style="medium">
        <color indexed="64"/>
      </bottom>
      <diagonal/>
    </border>
    <border>
      <left style="double">
        <color indexed="18"/>
      </left>
      <right style="thin">
        <color indexed="64"/>
      </right>
      <top style="double">
        <color indexed="18"/>
      </top>
      <bottom style="thin">
        <color indexed="64"/>
      </bottom>
      <diagonal/>
    </border>
    <border>
      <left/>
      <right style="thin">
        <color indexed="64"/>
      </right>
      <top style="double">
        <color indexed="18"/>
      </top>
      <bottom style="thin">
        <color indexed="64"/>
      </bottom>
      <diagonal/>
    </border>
    <border>
      <left style="thin">
        <color indexed="64"/>
      </left>
      <right style="thin">
        <color indexed="64"/>
      </right>
      <top style="double">
        <color indexed="18"/>
      </top>
      <bottom style="thin">
        <color indexed="64"/>
      </bottom>
      <diagonal/>
    </border>
    <border>
      <left style="thin">
        <color indexed="64"/>
      </left>
      <right style="double">
        <color indexed="18"/>
      </right>
      <top style="double">
        <color indexed="18"/>
      </top>
      <bottom style="thin">
        <color indexed="64"/>
      </bottom>
      <diagonal/>
    </border>
    <border>
      <left style="double">
        <color indexed="18"/>
      </left>
      <right/>
      <top style="double">
        <color indexed="18"/>
      </top>
      <bottom/>
      <diagonal/>
    </border>
    <border>
      <left style="double">
        <color indexed="56"/>
      </left>
      <right/>
      <top style="double">
        <color indexed="56"/>
      </top>
      <bottom style="medium">
        <color indexed="64"/>
      </bottom>
      <diagonal/>
    </border>
    <border>
      <left/>
      <right/>
      <top style="double">
        <color indexed="56"/>
      </top>
      <bottom style="medium">
        <color indexed="64"/>
      </bottom>
      <diagonal/>
    </border>
    <border>
      <left/>
      <right style="double">
        <color indexed="56"/>
      </right>
      <top style="double">
        <color indexed="56"/>
      </top>
      <bottom style="medium">
        <color indexed="64"/>
      </bottom>
      <diagonal/>
    </border>
    <border>
      <left style="double">
        <color indexed="56"/>
      </left>
      <right/>
      <top style="medium">
        <color indexed="64"/>
      </top>
      <bottom style="medium">
        <color indexed="64"/>
      </bottom>
      <diagonal/>
    </border>
    <border>
      <left/>
      <right style="double">
        <color indexed="56"/>
      </right>
      <top style="medium">
        <color indexed="64"/>
      </top>
      <bottom style="medium">
        <color indexed="64"/>
      </bottom>
      <diagonal/>
    </border>
    <border>
      <left style="double">
        <color indexed="18"/>
      </left>
      <right/>
      <top style="thin">
        <color indexed="64"/>
      </top>
      <bottom/>
      <diagonal/>
    </border>
    <border>
      <left/>
      <right style="double">
        <color indexed="18"/>
      </right>
      <top style="thin">
        <color indexed="64"/>
      </top>
      <bottom style="thin">
        <color indexed="64"/>
      </bottom>
      <diagonal/>
    </border>
    <border>
      <left/>
      <right style="double">
        <color indexed="56"/>
      </right>
      <top style="thin">
        <color indexed="64"/>
      </top>
      <bottom style="medium">
        <color indexed="64"/>
      </bottom>
      <diagonal/>
    </border>
    <border>
      <left style="double">
        <color indexed="18"/>
      </left>
      <right/>
      <top style="medium">
        <color indexed="64"/>
      </top>
      <bottom/>
      <diagonal/>
    </border>
    <border>
      <left style="double">
        <color indexed="18"/>
      </left>
      <right/>
      <top/>
      <bottom style="medium">
        <color indexed="64"/>
      </bottom>
      <diagonal/>
    </border>
    <border>
      <left/>
      <right style="double">
        <color indexed="62"/>
      </right>
      <top/>
      <bottom style="medium">
        <color indexed="64"/>
      </bottom>
      <diagonal/>
    </border>
    <border>
      <left/>
      <right style="medium">
        <color indexed="64"/>
      </right>
      <top/>
      <bottom style="thin">
        <color indexed="64"/>
      </bottom>
      <diagonal/>
    </border>
    <border>
      <left/>
      <right style="double">
        <color indexed="18"/>
      </right>
      <top/>
      <bottom style="thin">
        <color indexed="64"/>
      </bottom>
      <diagonal/>
    </border>
    <border>
      <left style="double">
        <color indexed="18"/>
      </left>
      <right/>
      <top style="thin">
        <color indexed="64"/>
      </top>
      <bottom style="thin">
        <color indexed="64"/>
      </bottom>
      <diagonal/>
    </border>
    <border>
      <left style="double">
        <color indexed="18"/>
      </left>
      <right style="medium">
        <color indexed="64"/>
      </right>
      <top/>
      <bottom style="medium">
        <color indexed="64"/>
      </bottom>
      <diagonal/>
    </border>
    <border>
      <left style="medium">
        <color indexed="64"/>
      </left>
      <right/>
      <top style="double">
        <color indexed="18"/>
      </top>
      <bottom style="medium">
        <color indexed="64"/>
      </bottom>
      <diagonal/>
    </border>
    <border>
      <left/>
      <right/>
      <top style="double">
        <color indexed="18"/>
      </top>
      <bottom style="medium">
        <color indexed="64"/>
      </bottom>
      <diagonal/>
    </border>
    <border>
      <left/>
      <right style="double">
        <color indexed="18"/>
      </right>
      <top style="double">
        <color indexed="18"/>
      </top>
      <bottom style="medium">
        <color indexed="64"/>
      </bottom>
      <diagonal/>
    </border>
    <border>
      <left style="medium">
        <color indexed="64"/>
      </left>
      <right style="double">
        <color indexed="18"/>
      </right>
      <top/>
      <bottom/>
      <diagonal/>
    </border>
    <border>
      <left style="double">
        <color indexed="62"/>
      </left>
      <right style="medium">
        <color indexed="64"/>
      </right>
      <top style="medium">
        <color indexed="64"/>
      </top>
      <bottom/>
      <diagonal/>
    </border>
    <border>
      <left style="double">
        <color indexed="62"/>
      </left>
      <right style="medium">
        <color indexed="64"/>
      </right>
      <top/>
      <bottom style="medium">
        <color indexed="64"/>
      </bottom>
      <diagonal/>
    </border>
    <border>
      <left style="double">
        <color indexed="18"/>
      </left>
      <right/>
      <top style="thin">
        <color indexed="64"/>
      </top>
      <bottom style="double">
        <color indexed="18"/>
      </bottom>
      <diagonal/>
    </border>
    <border>
      <left/>
      <right/>
      <top style="thin">
        <color indexed="64"/>
      </top>
      <bottom style="double">
        <color indexed="18"/>
      </bottom>
      <diagonal/>
    </border>
    <border>
      <left style="double">
        <color indexed="18"/>
      </left>
      <right/>
      <top style="double">
        <color indexed="18"/>
      </top>
      <bottom style="thin">
        <color indexed="64"/>
      </bottom>
      <diagonal/>
    </border>
    <border>
      <left/>
      <right/>
      <top style="double">
        <color indexed="18"/>
      </top>
      <bottom style="thin">
        <color indexed="64"/>
      </bottom>
      <diagonal/>
    </border>
    <border>
      <left/>
      <right style="double">
        <color indexed="18"/>
      </right>
      <top style="double">
        <color indexed="18"/>
      </top>
      <bottom style="thin">
        <color indexed="64"/>
      </bottom>
      <diagonal/>
    </border>
    <border>
      <left/>
      <right style="double">
        <color indexed="18"/>
      </right>
      <top style="thin">
        <color indexed="64"/>
      </top>
      <bottom/>
      <diagonal/>
    </border>
    <border>
      <left style="medium">
        <color indexed="64"/>
      </left>
      <right style="double">
        <color indexed="62"/>
      </right>
      <top style="medium">
        <color indexed="64"/>
      </top>
      <bottom/>
      <diagonal/>
    </border>
    <border>
      <left style="medium">
        <color indexed="64"/>
      </left>
      <right style="double">
        <color indexed="62"/>
      </right>
      <top/>
      <bottom style="medium">
        <color indexed="64"/>
      </bottom>
      <diagonal/>
    </border>
    <border>
      <left/>
      <right/>
      <top style="double">
        <color indexed="62"/>
      </top>
      <bottom/>
      <diagonal/>
    </border>
    <border>
      <left/>
      <right style="double">
        <color indexed="62"/>
      </right>
      <top style="double">
        <color indexed="62"/>
      </top>
      <bottom/>
      <diagonal/>
    </border>
    <border>
      <left/>
      <right style="double">
        <color indexed="18"/>
      </right>
      <top/>
      <bottom style="medium">
        <color indexed="64"/>
      </bottom>
      <diagonal/>
    </border>
    <border>
      <left/>
      <right style="medium">
        <color indexed="64"/>
      </right>
      <top style="medium">
        <color indexed="64"/>
      </top>
      <bottom style="thin">
        <color indexed="64"/>
      </bottom>
      <diagonal/>
    </border>
    <border>
      <left style="thin">
        <color indexed="64"/>
      </left>
      <right/>
      <top/>
      <bottom style="medium">
        <color indexed="64"/>
      </bottom>
      <diagonal/>
    </border>
    <border>
      <left/>
      <right style="double">
        <color indexed="18"/>
      </right>
      <top style="medium">
        <color indexed="64"/>
      </top>
      <bottom style="thin">
        <color indexed="64"/>
      </bottom>
      <diagonal/>
    </border>
    <border>
      <left style="double">
        <color indexed="53"/>
      </left>
      <right/>
      <top style="thin">
        <color indexed="64"/>
      </top>
      <bottom style="thin">
        <color indexed="64"/>
      </bottom>
      <diagonal/>
    </border>
    <border>
      <left/>
      <right style="double">
        <color indexed="53"/>
      </right>
      <top style="thin">
        <color indexed="64"/>
      </top>
      <bottom style="medium">
        <color indexed="64"/>
      </bottom>
      <diagonal/>
    </border>
    <border>
      <left style="double">
        <color indexed="53"/>
      </left>
      <right/>
      <top style="double">
        <color indexed="53"/>
      </top>
      <bottom/>
      <diagonal/>
    </border>
    <border>
      <left style="thin">
        <color indexed="64"/>
      </left>
      <right/>
      <top style="medium">
        <color indexed="64"/>
      </top>
      <bottom style="medium">
        <color indexed="64"/>
      </bottom>
      <diagonal/>
    </border>
    <border>
      <left/>
      <right style="double">
        <color indexed="52"/>
      </right>
      <top style="medium">
        <color indexed="64"/>
      </top>
      <bottom/>
      <diagonal/>
    </border>
    <border>
      <left style="double">
        <color indexed="52"/>
      </left>
      <right/>
      <top style="medium">
        <color indexed="64"/>
      </top>
      <bottom style="thin">
        <color indexed="64"/>
      </bottom>
      <diagonal/>
    </border>
    <border>
      <left/>
      <right style="double">
        <color indexed="52"/>
      </right>
      <top style="medium">
        <color indexed="64"/>
      </top>
      <bottom style="thin">
        <color indexed="64"/>
      </bottom>
      <diagonal/>
    </border>
    <border>
      <left style="double">
        <color indexed="52"/>
      </left>
      <right/>
      <top style="thin">
        <color indexed="64"/>
      </top>
      <bottom style="double">
        <color indexed="52"/>
      </bottom>
      <diagonal/>
    </border>
    <border>
      <left/>
      <right/>
      <top style="thin">
        <color indexed="64"/>
      </top>
      <bottom style="double">
        <color indexed="52"/>
      </bottom>
      <diagonal/>
    </border>
    <border>
      <left/>
      <right style="double">
        <color indexed="52"/>
      </right>
      <top style="thin">
        <color indexed="64"/>
      </top>
      <bottom style="double">
        <color indexed="52"/>
      </bottom>
      <diagonal/>
    </border>
    <border>
      <left style="double">
        <color indexed="52"/>
      </left>
      <right style="thin">
        <color indexed="64"/>
      </right>
      <top style="thin">
        <color indexed="64"/>
      </top>
      <bottom/>
      <diagonal/>
    </border>
    <border>
      <left style="double">
        <color indexed="52"/>
      </left>
      <right style="thin">
        <color indexed="64"/>
      </right>
      <top/>
      <bottom/>
      <diagonal/>
    </border>
    <border>
      <left style="double">
        <color indexed="52"/>
      </left>
      <right style="thin">
        <color indexed="64"/>
      </right>
      <top style="double">
        <color indexed="52"/>
      </top>
      <bottom style="thin">
        <color indexed="64"/>
      </bottom>
      <diagonal/>
    </border>
    <border>
      <left style="thin">
        <color indexed="64"/>
      </left>
      <right style="thin">
        <color indexed="64"/>
      </right>
      <top style="double">
        <color indexed="52"/>
      </top>
      <bottom/>
      <diagonal/>
    </border>
    <border>
      <left style="thin">
        <color indexed="64"/>
      </left>
      <right style="double">
        <color indexed="52"/>
      </right>
      <top style="double">
        <color indexed="52"/>
      </top>
      <bottom/>
      <diagonal/>
    </border>
    <border>
      <left/>
      <right style="double">
        <color indexed="53"/>
      </right>
      <top style="medium">
        <color indexed="64"/>
      </top>
      <bottom style="medium">
        <color indexed="64"/>
      </bottom>
      <diagonal/>
    </border>
    <border>
      <left style="double">
        <color indexed="53"/>
      </left>
      <right/>
      <top style="medium">
        <color indexed="64"/>
      </top>
      <bottom style="medium">
        <color indexed="64"/>
      </bottom>
      <diagonal/>
    </border>
    <border>
      <left/>
      <right style="double">
        <color indexed="53"/>
      </right>
      <top style="medium">
        <color indexed="64"/>
      </top>
      <bottom style="thin">
        <color indexed="64"/>
      </bottom>
      <diagonal/>
    </border>
    <border>
      <left style="double">
        <color indexed="52"/>
      </left>
      <right/>
      <top style="thin">
        <color indexed="64"/>
      </top>
      <bottom style="thin">
        <color indexed="64"/>
      </bottom>
      <diagonal/>
    </border>
    <border>
      <left/>
      <right style="double">
        <color indexed="53"/>
      </right>
      <top style="thin">
        <color indexed="64"/>
      </top>
      <bottom style="thin">
        <color indexed="64"/>
      </bottom>
      <diagonal/>
    </border>
    <border>
      <left style="double">
        <color indexed="53"/>
      </left>
      <right/>
      <top/>
      <bottom style="thin">
        <color indexed="64"/>
      </bottom>
      <diagonal/>
    </border>
    <border>
      <left/>
      <right style="double">
        <color indexed="53"/>
      </right>
      <top/>
      <bottom style="thin">
        <color indexed="64"/>
      </bottom>
      <diagonal/>
    </border>
    <border>
      <left style="double">
        <color indexed="53"/>
      </left>
      <right/>
      <top style="double">
        <color indexed="53"/>
      </top>
      <bottom style="thin">
        <color indexed="64"/>
      </bottom>
      <diagonal/>
    </border>
    <border>
      <left/>
      <right/>
      <top style="double">
        <color indexed="53"/>
      </top>
      <bottom style="thin">
        <color indexed="64"/>
      </bottom>
      <diagonal/>
    </border>
    <border>
      <left/>
      <right style="medium">
        <color indexed="64"/>
      </right>
      <top style="double">
        <color indexed="53"/>
      </top>
      <bottom style="thin">
        <color indexed="64"/>
      </bottom>
      <diagonal/>
    </border>
    <border>
      <left style="double">
        <color indexed="53"/>
      </left>
      <right/>
      <top style="medium">
        <color indexed="64"/>
      </top>
      <bottom style="thin">
        <color indexed="64"/>
      </bottom>
      <diagonal/>
    </border>
    <border>
      <left/>
      <right style="double">
        <color indexed="53"/>
      </right>
      <top style="double">
        <color indexed="53"/>
      </top>
      <bottom style="thin">
        <color indexed="64"/>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thin">
        <color indexed="64"/>
      </left>
      <right style="thin">
        <color indexed="64"/>
      </right>
      <top style="thin">
        <color indexed="64"/>
      </top>
      <bottom style="double">
        <color rgb="FFFF0000"/>
      </bottom>
      <diagonal/>
    </border>
    <border>
      <left style="thin">
        <color indexed="64"/>
      </left>
      <right style="double">
        <color rgb="FFFF0000"/>
      </right>
      <top style="thin">
        <color indexed="64"/>
      </top>
      <bottom style="double">
        <color rgb="FFFF0000"/>
      </bottom>
      <diagonal/>
    </border>
    <border>
      <left style="double">
        <color rgb="FFFF0000"/>
      </left>
      <right/>
      <top style="thin">
        <color indexed="64"/>
      </top>
      <bottom/>
      <diagonal/>
    </border>
    <border>
      <left/>
      <right style="thin">
        <color indexed="64"/>
      </right>
      <top/>
      <bottom style="double">
        <color rgb="FFFF0000"/>
      </bottom>
      <diagonal/>
    </border>
    <border>
      <left/>
      <right style="double">
        <color rgb="FFFF0000"/>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style="thin">
        <color indexed="64"/>
      </right>
      <top style="thin">
        <color indexed="64"/>
      </top>
      <bottom style="thin">
        <color indexed="64"/>
      </bottom>
      <diagonal/>
    </border>
    <border>
      <left style="thin">
        <color indexed="64"/>
      </left>
      <right style="double">
        <color theme="9" tint="-0.24994659260841701"/>
      </right>
      <top style="thin">
        <color indexed="64"/>
      </top>
      <bottom style="thin">
        <color indexed="64"/>
      </bottom>
      <diagonal/>
    </border>
    <border>
      <left style="double">
        <color theme="9" tint="-0.24994659260841701"/>
      </left>
      <right/>
      <top style="thin">
        <color indexed="64"/>
      </top>
      <bottom style="thin">
        <color indexed="64"/>
      </bottom>
      <diagonal/>
    </border>
    <border>
      <left/>
      <right style="double">
        <color theme="9" tint="-0.24994659260841701"/>
      </right>
      <top style="thin">
        <color indexed="64"/>
      </top>
      <bottom style="thin">
        <color indexed="64"/>
      </bottom>
      <diagonal/>
    </border>
    <border>
      <left style="thin">
        <color auto="1"/>
      </left>
      <right style="thin">
        <color auto="1"/>
      </right>
      <top style="double">
        <color indexed="52"/>
      </top>
      <bottom style="thin">
        <color auto="1"/>
      </bottom>
      <diagonal/>
    </border>
    <border>
      <left style="thin">
        <color auto="1"/>
      </left>
      <right style="double">
        <color indexed="52"/>
      </right>
      <top style="double">
        <color indexed="52"/>
      </top>
      <bottom style="thin">
        <color auto="1"/>
      </bottom>
      <diagonal/>
    </border>
    <border>
      <left style="double">
        <color indexed="52"/>
      </left>
      <right style="thin">
        <color auto="1"/>
      </right>
      <top style="thin">
        <color auto="1"/>
      </top>
      <bottom style="double">
        <color indexed="52"/>
      </bottom>
      <diagonal/>
    </border>
    <border>
      <left style="thin">
        <color auto="1"/>
      </left>
      <right style="thin">
        <color auto="1"/>
      </right>
      <top style="thin">
        <color auto="1"/>
      </top>
      <bottom style="double">
        <color indexed="52"/>
      </bottom>
      <diagonal/>
    </border>
    <border>
      <left style="thin">
        <color auto="1"/>
      </left>
      <right style="double">
        <color indexed="52"/>
      </right>
      <top style="thin">
        <color auto="1"/>
      </top>
      <bottom style="double">
        <color indexed="52"/>
      </bottom>
      <diagonal/>
    </border>
    <border>
      <left style="double">
        <color theme="9" tint="-0.24994659260841701"/>
      </left>
      <right/>
      <top/>
      <bottom style="thin">
        <color indexed="64"/>
      </bottom>
      <diagonal/>
    </border>
    <border>
      <left/>
      <right style="double">
        <color theme="9" tint="-0.24994659260841701"/>
      </right>
      <top/>
      <bottom style="thin">
        <color indexed="64"/>
      </bottom>
      <diagonal/>
    </border>
    <border>
      <left style="double">
        <color theme="9"/>
      </left>
      <right/>
      <top/>
      <bottom/>
      <diagonal/>
    </border>
    <border>
      <left/>
      <right style="double">
        <color theme="9"/>
      </right>
      <top/>
      <bottom/>
      <diagonal/>
    </border>
    <border>
      <left/>
      <right style="double">
        <color theme="9"/>
      </right>
      <top/>
      <bottom style="double">
        <color theme="9"/>
      </bottom>
      <diagonal/>
    </border>
    <border>
      <left style="double">
        <color theme="9"/>
      </left>
      <right style="thin">
        <color auto="1"/>
      </right>
      <top style="double">
        <color theme="9"/>
      </top>
      <bottom style="thin">
        <color auto="1"/>
      </bottom>
      <diagonal/>
    </border>
    <border>
      <left style="thin">
        <color auto="1"/>
      </left>
      <right style="thin">
        <color auto="1"/>
      </right>
      <top style="double">
        <color theme="9"/>
      </top>
      <bottom style="thin">
        <color auto="1"/>
      </bottom>
      <diagonal/>
    </border>
    <border>
      <left style="thin">
        <color auto="1"/>
      </left>
      <right style="double">
        <color theme="9"/>
      </right>
      <top style="double">
        <color theme="9"/>
      </top>
      <bottom style="thin">
        <color auto="1"/>
      </bottom>
      <diagonal/>
    </border>
    <border>
      <left style="double">
        <color theme="9"/>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double">
        <color theme="9"/>
      </right>
      <top style="thin">
        <color auto="1"/>
      </top>
      <bottom style="thin">
        <color auto="1"/>
      </bottom>
      <diagonal/>
    </border>
    <border>
      <left style="double">
        <color theme="9"/>
      </left>
      <right/>
      <top style="thin">
        <color auto="1"/>
      </top>
      <bottom style="thin">
        <color auto="1"/>
      </bottom>
      <diagonal/>
    </border>
    <border>
      <left/>
      <right/>
      <top style="thin">
        <color auto="1"/>
      </top>
      <bottom style="thin">
        <color auto="1"/>
      </bottom>
      <diagonal/>
    </border>
    <border>
      <left/>
      <right style="double">
        <color theme="9"/>
      </right>
      <top style="thin">
        <color auto="1"/>
      </top>
      <bottom style="thin">
        <color auto="1"/>
      </bottom>
      <diagonal/>
    </border>
    <border>
      <left style="thin">
        <color indexed="64"/>
      </left>
      <right style="thin">
        <color indexed="64"/>
      </right>
      <top style="thin">
        <color indexed="64"/>
      </top>
      <bottom/>
      <diagonal/>
    </border>
    <border>
      <left style="thin">
        <color auto="1"/>
      </left>
      <right style="double">
        <color theme="9"/>
      </right>
      <top style="thin">
        <color auto="1"/>
      </top>
      <bottom/>
      <diagonal/>
    </border>
    <border>
      <left/>
      <right style="thin">
        <color indexed="64"/>
      </right>
      <top style="thin">
        <color auto="1"/>
      </top>
      <bottom style="thin">
        <color indexed="64"/>
      </bottom>
      <diagonal/>
    </border>
    <border>
      <left style="thin">
        <color indexed="64"/>
      </left>
      <right/>
      <top style="thin">
        <color indexed="64"/>
      </top>
      <bottom/>
      <diagonal/>
    </border>
    <border>
      <left/>
      <right style="double">
        <color theme="9"/>
      </right>
      <top style="thin">
        <color indexed="64"/>
      </top>
      <bottom/>
      <diagonal/>
    </border>
    <border>
      <left style="double">
        <color theme="9"/>
      </left>
      <right style="thin">
        <color auto="1"/>
      </right>
      <top/>
      <bottom style="thin">
        <color auto="1"/>
      </bottom>
      <diagonal/>
    </border>
    <border>
      <left style="double">
        <color theme="9"/>
      </left>
      <right style="thin">
        <color auto="1"/>
      </right>
      <top style="thin">
        <color auto="1"/>
      </top>
      <bottom/>
      <diagonal/>
    </border>
    <border>
      <left style="thin">
        <color indexed="64"/>
      </left>
      <right style="double">
        <color theme="9"/>
      </right>
      <top/>
      <bottom/>
      <diagonal/>
    </border>
    <border>
      <left style="double">
        <color theme="9"/>
      </left>
      <right/>
      <top/>
      <bottom style="thin">
        <color indexed="64"/>
      </bottom>
      <diagonal/>
    </border>
    <border>
      <left style="thin">
        <color auto="1"/>
      </left>
      <right style="double">
        <color theme="9"/>
      </right>
      <top/>
      <bottom style="thin">
        <color auto="1"/>
      </bottom>
      <diagonal/>
    </border>
    <border>
      <left style="double">
        <color theme="9"/>
      </left>
      <right/>
      <top style="thin">
        <color auto="1"/>
      </top>
      <bottom style="double">
        <color theme="9"/>
      </bottom>
      <diagonal/>
    </border>
    <border>
      <left/>
      <right/>
      <top style="thin">
        <color auto="1"/>
      </top>
      <bottom style="double">
        <color theme="9"/>
      </bottom>
      <diagonal/>
    </border>
    <border>
      <left/>
      <right style="double">
        <color theme="9"/>
      </right>
      <top style="thin">
        <color auto="1"/>
      </top>
      <bottom style="double">
        <color theme="9"/>
      </bottom>
      <diagonal/>
    </border>
    <border>
      <left style="double">
        <color theme="9"/>
      </left>
      <right style="thin">
        <color auto="1"/>
      </right>
      <top style="thin">
        <color auto="1"/>
      </top>
      <bottom style="double">
        <color theme="9"/>
      </bottom>
      <diagonal/>
    </border>
    <border>
      <left style="thin">
        <color auto="1"/>
      </left>
      <right style="thin">
        <color auto="1"/>
      </right>
      <top style="thin">
        <color auto="1"/>
      </top>
      <bottom style="double">
        <color theme="9"/>
      </bottom>
      <diagonal/>
    </border>
    <border>
      <left/>
      <right/>
      <top/>
      <bottom style="double">
        <color theme="9"/>
      </bottom>
      <diagonal/>
    </border>
    <border>
      <left style="double">
        <color indexed="56"/>
      </left>
      <right style="thin">
        <color auto="1"/>
      </right>
      <top style="double">
        <color indexed="56"/>
      </top>
      <bottom style="thin">
        <color auto="1"/>
      </bottom>
      <diagonal/>
    </border>
    <border>
      <left style="thin">
        <color auto="1"/>
      </left>
      <right style="thin">
        <color auto="1"/>
      </right>
      <top style="double">
        <color indexed="56"/>
      </top>
      <bottom style="thin">
        <color auto="1"/>
      </bottom>
      <diagonal/>
    </border>
    <border>
      <left style="thin">
        <color auto="1"/>
      </left>
      <right style="double">
        <color indexed="56"/>
      </right>
      <top style="double">
        <color indexed="56"/>
      </top>
      <bottom style="thin">
        <color auto="1"/>
      </bottom>
      <diagonal/>
    </border>
    <border>
      <left style="double">
        <color indexed="56"/>
      </left>
      <right style="thin">
        <color auto="1"/>
      </right>
      <top style="thin">
        <color auto="1"/>
      </top>
      <bottom style="thin">
        <color auto="1"/>
      </bottom>
      <diagonal/>
    </border>
    <border>
      <left style="thin">
        <color indexed="64"/>
      </left>
      <right style="double">
        <color indexed="56"/>
      </right>
      <top style="thin">
        <color indexed="64"/>
      </top>
      <bottom style="thin">
        <color indexed="64"/>
      </bottom>
      <diagonal/>
    </border>
    <border>
      <left style="double">
        <color indexed="56"/>
      </left>
      <right/>
      <top style="thin">
        <color auto="1"/>
      </top>
      <bottom style="thin">
        <color indexed="64"/>
      </bottom>
      <diagonal/>
    </border>
    <border>
      <left/>
      <right style="double">
        <color indexed="56"/>
      </right>
      <top style="thin">
        <color auto="1"/>
      </top>
      <bottom style="thin">
        <color indexed="64"/>
      </bottom>
      <diagonal/>
    </border>
    <border>
      <left style="double">
        <color indexed="56"/>
      </left>
      <right/>
      <top style="thin">
        <color auto="1"/>
      </top>
      <bottom style="double">
        <color indexed="56"/>
      </bottom>
      <diagonal/>
    </border>
    <border>
      <left/>
      <right/>
      <top style="thin">
        <color auto="1"/>
      </top>
      <bottom style="double">
        <color indexed="56"/>
      </bottom>
      <diagonal/>
    </border>
    <border>
      <left/>
      <right style="double">
        <color indexed="56"/>
      </right>
      <top style="thin">
        <color auto="1"/>
      </top>
      <bottom style="double">
        <color indexed="56"/>
      </bottom>
      <diagonal/>
    </border>
    <border>
      <left style="thin">
        <color indexed="64"/>
      </left>
      <right/>
      <top style="thin">
        <color indexed="64"/>
      </top>
      <bottom style="thin">
        <color indexed="64"/>
      </bottom>
      <diagonal/>
    </border>
    <border>
      <left style="double">
        <color rgb="FFFF0000"/>
      </left>
      <right/>
      <top style="thin">
        <color indexed="64"/>
      </top>
      <bottom style="thin">
        <color indexed="64"/>
      </bottom>
      <diagonal/>
    </border>
    <border>
      <left/>
      <right style="double">
        <color rgb="FFFF0000"/>
      </right>
      <top style="thin">
        <color indexed="64"/>
      </top>
      <bottom style="thin">
        <color indexed="64"/>
      </bottom>
      <diagonal/>
    </border>
    <border>
      <left style="double">
        <color rgb="FFFF0000"/>
      </left>
      <right/>
      <top style="thin">
        <color auto="1"/>
      </top>
      <bottom style="double">
        <color rgb="FFFF0000"/>
      </bottom>
      <diagonal/>
    </border>
    <border>
      <left/>
      <right style="double">
        <color rgb="FFFF0000"/>
      </right>
      <top style="thin">
        <color auto="1"/>
      </top>
      <bottom style="double">
        <color rgb="FFFF0000"/>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top style="double">
        <color rgb="FFFF0000"/>
      </top>
      <bottom style="thin">
        <color indexed="64"/>
      </bottom>
      <diagonal/>
    </border>
    <border>
      <left/>
      <right/>
      <top style="double">
        <color rgb="FFFF0000"/>
      </top>
      <bottom style="thin">
        <color indexed="64"/>
      </bottom>
      <diagonal/>
    </border>
    <border>
      <left/>
      <right style="double">
        <color rgb="FFFF0000"/>
      </right>
      <top style="double">
        <color rgb="FFFF0000"/>
      </top>
      <bottom style="thin">
        <color indexed="64"/>
      </bottom>
      <diagonal/>
    </border>
    <border>
      <left/>
      <right/>
      <top style="thin">
        <color auto="1"/>
      </top>
      <bottom style="double">
        <color rgb="FFFF0000"/>
      </bottom>
      <diagonal/>
    </border>
    <border>
      <left style="thin">
        <color auto="1"/>
      </left>
      <right/>
      <top style="double">
        <color rgb="FFFF0000"/>
      </top>
      <bottom style="thin">
        <color auto="1"/>
      </bottom>
      <diagonal/>
    </border>
    <border>
      <left style="double">
        <color rgb="FFFF0000"/>
      </left>
      <right style="thin">
        <color auto="1"/>
      </right>
      <top style="thin">
        <color auto="1"/>
      </top>
      <bottom/>
      <diagonal/>
    </border>
    <border>
      <left style="thin">
        <color auto="1"/>
      </left>
      <right style="double">
        <color rgb="FFFF0000"/>
      </right>
      <top style="thin">
        <color auto="1"/>
      </top>
      <bottom/>
      <diagonal/>
    </border>
    <border>
      <left/>
      <right/>
      <top style="double">
        <color rgb="FF0070C0"/>
      </top>
      <bottom/>
      <diagonal/>
    </border>
    <border>
      <left style="double">
        <color rgb="FF0070C0"/>
      </left>
      <right style="thin">
        <color indexed="64"/>
      </right>
      <top style="thin">
        <color indexed="64"/>
      </top>
      <bottom style="thin">
        <color indexed="64"/>
      </bottom>
      <diagonal/>
    </border>
    <border>
      <left style="thin">
        <color indexed="64"/>
      </left>
      <right style="double">
        <color rgb="FF0070C0"/>
      </right>
      <top style="thin">
        <color indexed="64"/>
      </top>
      <bottom style="thin">
        <color indexed="64"/>
      </bottom>
      <diagonal/>
    </border>
    <border>
      <left/>
      <right style="double">
        <color rgb="FF0070C0"/>
      </right>
      <top/>
      <bottom/>
      <diagonal/>
    </border>
    <border>
      <left style="thin">
        <color indexed="64"/>
      </left>
      <right style="thin">
        <color indexed="64"/>
      </right>
      <top style="thin">
        <color indexed="64"/>
      </top>
      <bottom style="double">
        <color rgb="FF0070C0"/>
      </bottom>
      <diagonal/>
    </border>
    <border>
      <left style="thin">
        <color indexed="64"/>
      </left>
      <right style="double">
        <color rgb="FF0070C0"/>
      </right>
      <top style="thin">
        <color indexed="64"/>
      </top>
      <bottom style="double">
        <color rgb="FF0070C0"/>
      </bottom>
      <diagonal/>
    </border>
    <border>
      <left style="double">
        <color rgb="FF0070C0"/>
      </left>
      <right style="thin">
        <color auto="1"/>
      </right>
      <top style="double">
        <color rgb="FF0070C0"/>
      </top>
      <bottom/>
      <diagonal/>
    </border>
    <border>
      <left style="thin">
        <color auto="1"/>
      </left>
      <right style="thin">
        <color auto="1"/>
      </right>
      <top style="double">
        <color rgb="FF0070C0"/>
      </top>
      <bottom/>
      <diagonal/>
    </border>
    <border>
      <left style="thin">
        <color auto="1"/>
      </left>
      <right style="double">
        <color rgb="FF0070C0"/>
      </right>
      <top style="double">
        <color rgb="FF0070C0"/>
      </top>
      <bottom/>
      <diagonal/>
    </border>
    <border>
      <left style="double">
        <color rgb="FF0070C0"/>
      </left>
      <right style="thin">
        <color indexed="64"/>
      </right>
      <top style="medium">
        <color indexed="64"/>
      </top>
      <bottom/>
      <diagonal/>
    </border>
    <border>
      <left style="double">
        <color rgb="FF0070C0"/>
      </left>
      <right style="thin">
        <color indexed="64"/>
      </right>
      <top style="medium">
        <color indexed="64"/>
      </top>
      <bottom style="medium">
        <color auto="1"/>
      </bottom>
      <diagonal/>
    </border>
    <border>
      <left/>
      <right style="double">
        <color rgb="FF0070C0"/>
      </right>
      <top/>
      <bottom style="medium">
        <color indexed="64"/>
      </bottom>
      <diagonal/>
    </border>
    <border>
      <left style="double">
        <color rgb="FF0070C0"/>
      </left>
      <right style="thin">
        <color indexed="64"/>
      </right>
      <top style="medium">
        <color indexed="64"/>
      </top>
      <bottom style="thin">
        <color indexed="64"/>
      </bottom>
      <diagonal/>
    </border>
    <border>
      <left style="thin">
        <color indexed="64"/>
      </left>
      <right style="double">
        <color rgb="FF0070C0"/>
      </right>
      <top style="medium">
        <color indexed="64"/>
      </top>
      <bottom style="thin">
        <color indexed="64"/>
      </bottom>
      <diagonal/>
    </border>
    <border>
      <left style="double">
        <color rgb="FF0070C0"/>
      </left>
      <right style="thin">
        <color indexed="64"/>
      </right>
      <top style="thin">
        <color indexed="64"/>
      </top>
      <bottom style="medium">
        <color indexed="64"/>
      </bottom>
      <diagonal/>
    </border>
    <border>
      <left style="thin">
        <color indexed="64"/>
      </left>
      <right style="double">
        <color rgb="FF0070C0"/>
      </right>
      <top style="thin">
        <color indexed="64"/>
      </top>
      <bottom style="medium">
        <color indexed="64"/>
      </bottom>
      <diagonal/>
    </border>
    <border>
      <left style="thin">
        <color indexed="64"/>
      </left>
      <right style="double">
        <color rgb="FF0070C0"/>
      </right>
      <top style="medium">
        <color indexed="64"/>
      </top>
      <bottom/>
      <diagonal/>
    </border>
    <border>
      <left style="thin">
        <color indexed="64"/>
      </left>
      <right style="double">
        <color rgb="FF0070C0"/>
      </right>
      <top/>
      <bottom style="medium">
        <color indexed="64"/>
      </bottom>
      <diagonal/>
    </border>
    <border>
      <left/>
      <right style="double">
        <color rgb="FF0070C0"/>
      </right>
      <top/>
      <bottom style="thin">
        <color indexed="64"/>
      </bottom>
      <diagonal/>
    </border>
    <border>
      <left style="double">
        <color rgb="FF0070C0"/>
      </left>
      <right style="thin">
        <color indexed="64"/>
      </right>
      <top/>
      <bottom style="thin">
        <color indexed="64"/>
      </bottom>
      <diagonal/>
    </border>
    <border>
      <left style="double">
        <color rgb="FF0070C0"/>
      </left>
      <right style="thin">
        <color auto="1"/>
      </right>
      <top style="thin">
        <color auto="1"/>
      </top>
      <bottom style="double">
        <color rgb="FF0070C0"/>
      </bottom>
      <diagonal/>
    </border>
    <border>
      <left style="double">
        <color theme="9"/>
      </left>
      <right/>
      <top style="double">
        <color theme="9"/>
      </top>
      <bottom style="thin">
        <color indexed="64"/>
      </bottom>
      <diagonal/>
    </border>
    <border>
      <left/>
      <right/>
      <top style="double">
        <color theme="9"/>
      </top>
      <bottom style="thin">
        <color indexed="64"/>
      </bottom>
      <diagonal/>
    </border>
    <border>
      <left/>
      <right style="double">
        <color theme="9"/>
      </right>
      <top style="double">
        <color theme="9"/>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ck">
        <color indexed="64"/>
      </left>
      <right/>
      <top style="dashed">
        <color indexed="64"/>
      </top>
      <bottom style="dashed">
        <color indexed="64"/>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style="medium">
        <color indexed="64"/>
      </left>
      <right style="thick">
        <color indexed="64"/>
      </right>
      <top style="dashed">
        <color indexed="64"/>
      </top>
      <bottom style="medium">
        <color indexed="64"/>
      </bottom>
      <diagonal/>
    </border>
    <border>
      <left style="thick">
        <color indexed="64"/>
      </left>
      <right/>
      <top style="dashed">
        <color indexed="64"/>
      </top>
      <bottom style="medium">
        <color indexed="64"/>
      </bottom>
      <diagonal/>
    </border>
    <border>
      <left style="medium">
        <color indexed="64"/>
      </left>
      <right style="thick">
        <color indexed="64"/>
      </right>
      <top style="medium">
        <color indexed="64"/>
      </top>
      <bottom style="dashed">
        <color indexed="64"/>
      </bottom>
      <diagonal/>
    </border>
    <border>
      <left style="thick">
        <color indexed="64"/>
      </left>
      <right/>
      <top style="medium">
        <color indexed="64"/>
      </top>
      <bottom style="dashed">
        <color indexed="64"/>
      </bottom>
      <diagonal/>
    </border>
    <border>
      <left style="medium">
        <color indexed="64"/>
      </left>
      <right style="thick">
        <color indexed="64"/>
      </right>
      <top style="dashed">
        <color indexed="64"/>
      </top>
      <bottom style="dashed">
        <color indexed="64"/>
      </bottom>
      <diagonal/>
    </border>
    <border>
      <left/>
      <right style="medium">
        <color indexed="64"/>
      </right>
      <top style="medium">
        <color indexed="64"/>
      </top>
      <bottom style="dashed">
        <color indexed="64"/>
      </bottom>
      <diagonal/>
    </border>
    <border>
      <left style="thick">
        <color indexed="64"/>
      </left>
      <right style="thick">
        <color indexed="64"/>
      </right>
      <top style="dashed">
        <color indexed="64"/>
      </top>
      <bottom style="dashed">
        <color indexed="64"/>
      </bottom>
      <diagonal/>
    </border>
    <border>
      <left style="thick">
        <color indexed="64"/>
      </left>
      <right style="thick">
        <color indexed="64"/>
      </right>
      <top style="thick">
        <color indexed="64"/>
      </top>
      <bottom style="dashed">
        <color indexed="64"/>
      </bottom>
      <diagonal/>
    </border>
    <border>
      <left style="thick">
        <color indexed="64"/>
      </left>
      <right/>
      <top style="thick">
        <color indexed="64"/>
      </top>
      <bottom style="dashed">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ck">
        <color indexed="64"/>
      </left>
      <right style="thick">
        <color indexed="64"/>
      </right>
      <top style="dashed">
        <color indexed="64"/>
      </top>
      <bottom style="medium">
        <color indexed="64"/>
      </bottom>
      <diagonal/>
    </border>
    <border>
      <left style="thick">
        <color indexed="64"/>
      </left>
      <right style="thick">
        <color indexed="64"/>
      </right>
      <top style="medium">
        <color indexed="64"/>
      </top>
      <bottom style="medium">
        <color indexed="64"/>
      </bottom>
      <diagonal/>
    </border>
    <border>
      <left/>
      <right/>
      <top style="thin">
        <color auto="1"/>
      </top>
      <bottom/>
      <diagonal/>
    </border>
    <border>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double">
        <color indexed="56"/>
      </right>
      <top/>
      <bottom style="thin">
        <color indexed="64"/>
      </bottom>
      <diagonal/>
    </border>
    <border>
      <left style="medium">
        <color indexed="64"/>
      </left>
      <right style="medium">
        <color indexed="64"/>
      </right>
      <top style="medium">
        <color indexed="64"/>
      </top>
      <bottom style="dashed">
        <color indexed="64"/>
      </bottom>
      <diagonal/>
    </border>
    <border>
      <left style="medium">
        <color indexed="64"/>
      </left>
      <right style="medium">
        <color indexed="64"/>
      </right>
      <top style="dashed">
        <color indexed="64"/>
      </top>
      <bottom style="dashed">
        <color indexed="64"/>
      </bottom>
      <diagonal/>
    </border>
    <border>
      <left style="medium">
        <color indexed="64"/>
      </left>
      <right style="medium">
        <color indexed="64"/>
      </right>
      <top style="dashed">
        <color indexed="64"/>
      </top>
      <bottom style="medium">
        <color indexed="64"/>
      </bottom>
      <diagonal/>
    </border>
    <border>
      <left/>
      <right/>
      <top style="thin">
        <color indexed="64"/>
      </top>
      <bottom/>
      <diagonal/>
    </border>
    <border>
      <left/>
      <right style="medium">
        <color indexed="64"/>
      </right>
      <top style="thin">
        <color indexed="64"/>
      </top>
      <bottom style="thin">
        <color indexed="64"/>
      </bottom>
      <diagonal/>
    </border>
  </borders>
  <cellStyleXfs count="91">
    <xf numFmtId="0" fontId="0" fillId="0" borderId="0"/>
    <xf numFmtId="0" fontId="22" fillId="0" borderId="0"/>
    <xf numFmtId="0" fontId="43" fillId="0" borderId="0"/>
    <xf numFmtId="0" fontId="6" fillId="0" borderId="0"/>
    <xf numFmtId="0" fontId="14"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22" fillId="0" borderId="0"/>
    <xf numFmtId="184" fontId="4" fillId="0" borderId="0" applyFont="0" applyFill="0" applyBorder="0" applyAlignment="0" applyProtection="0"/>
    <xf numFmtId="0" fontId="7" fillId="0" borderId="0" applyNumberFormat="0" applyFill="0" applyBorder="0" applyAlignment="0" applyProtection="0">
      <alignment vertical="top"/>
      <protection locked="0"/>
    </xf>
    <xf numFmtId="167" fontId="4" fillId="0" borderId="0" applyFont="0" applyFill="0" applyBorder="0" applyAlignment="0" applyProtection="0"/>
    <xf numFmtId="166" fontId="4" fillId="0" borderId="0" applyFont="0" applyFill="0" applyBorder="0" applyAlignment="0" applyProtection="0"/>
    <xf numFmtId="165" fontId="4" fillId="0" borderId="0" applyFont="0" applyFill="0" applyBorder="0" applyAlignment="0" applyProtection="0"/>
    <xf numFmtId="164" fontId="4" fillId="0" borderId="0" applyFont="0" applyFill="0" applyBorder="0" applyAlignment="0" applyProtection="0"/>
    <xf numFmtId="166" fontId="6" fillId="0" borderId="0" applyFont="0" applyFill="0" applyBorder="0" applyAlignment="0" applyProtection="0"/>
    <xf numFmtId="171" fontId="4" fillId="0" borderId="0" applyFont="0" applyFill="0" applyBorder="0" applyAlignment="0" applyProtection="0"/>
    <xf numFmtId="171" fontId="6" fillId="0" borderId="0" applyFont="0" applyFill="0" applyBorder="0" applyAlignment="0" applyProtection="0"/>
    <xf numFmtId="0" fontId="6" fillId="0" borderId="0" applyNumberFormat="0" applyFill="0" applyBorder="0" applyAlignment="0" applyProtection="0"/>
    <xf numFmtId="0" fontId="39" fillId="0" borderId="0"/>
    <xf numFmtId="9" fontId="4" fillId="0" borderId="0" applyFont="0" applyFill="0" applyBorder="0" applyAlignment="0" applyProtection="0"/>
    <xf numFmtId="0" fontId="4" fillId="0" borderId="0" applyNumberForma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0" borderId="0"/>
    <xf numFmtId="0" fontId="4" fillId="0" borderId="0" applyNumberFormat="0" applyFill="0" applyBorder="0" applyAlignment="0" applyProtection="0"/>
    <xf numFmtId="0" fontId="4" fillId="0" borderId="0" applyNumberFormat="0" applyFill="0" applyBorder="0" applyAlignment="0" applyProtection="0"/>
    <xf numFmtId="0" fontId="45" fillId="26" borderId="0" applyNumberFormat="0" applyBorder="0" applyAlignment="0" applyProtection="0"/>
    <xf numFmtId="0" fontId="45" fillId="27" borderId="0" applyNumberFormat="0" applyBorder="0" applyAlignment="0" applyProtection="0"/>
    <xf numFmtId="0" fontId="45" fillId="28" borderId="0" applyNumberFormat="0" applyBorder="0" applyAlignment="0" applyProtection="0"/>
    <xf numFmtId="0" fontId="45" fillId="29" borderId="0" applyNumberFormat="0" applyBorder="0" applyAlignment="0" applyProtection="0"/>
    <xf numFmtId="0" fontId="45" fillId="30" borderId="0" applyNumberFormat="0" applyBorder="0" applyAlignment="0" applyProtection="0"/>
    <xf numFmtId="0" fontId="45" fillId="31" borderId="0" applyNumberFormat="0" applyBorder="0" applyAlignment="0" applyProtection="0"/>
    <xf numFmtId="0" fontId="45" fillId="32" borderId="0" applyNumberFormat="0" applyBorder="0" applyAlignment="0" applyProtection="0"/>
    <xf numFmtId="0" fontId="45" fillId="33" borderId="0" applyNumberFormat="0" applyBorder="0" applyAlignment="0" applyProtection="0"/>
    <xf numFmtId="0" fontId="45" fillId="34" borderId="0" applyNumberFormat="0" applyBorder="0" applyAlignment="0" applyProtection="0"/>
    <xf numFmtId="0" fontId="45" fillId="29" borderId="0" applyNumberFormat="0" applyBorder="0" applyAlignment="0" applyProtection="0"/>
    <xf numFmtId="0" fontId="45" fillId="32" borderId="0" applyNumberFormat="0" applyBorder="0" applyAlignment="0" applyProtection="0"/>
    <xf numFmtId="0" fontId="45" fillId="35" borderId="0" applyNumberFormat="0" applyBorder="0" applyAlignment="0" applyProtection="0"/>
    <xf numFmtId="0" fontId="86" fillId="36"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39" borderId="0" applyNumberFormat="0" applyBorder="0" applyAlignment="0" applyProtection="0"/>
    <xf numFmtId="0" fontId="87" fillId="28" borderId="0" applyNumberFormat="0" applyBorder="0" applyAlignment="0" applyProtection="0"/>
    <xf numFmtId="0" fontId="88" fillId="40" borderId="470" applyNumberFormat="0" applyAlignment="0" applyProtection="0"/>
    <xf numFmtId="0" fontId="25" fillId="41" borderId="471" applyNumberFormat="0" applyAlignment="0" applyProtection="0"/>
    <xf numFmtId="0" fontId="89" fillId="0" borderId="1" applyNumberFormat="0" applyFill="0" applyAlignment="0" applyProtection="0"/>
    <xf numFmtId="0" fontId="90" fillId="0" borderId="0" applyNumberFormat="0" applyFill="0" applyBorder="0" applyAlignment="0" applyProtection="0"/>
    <xf numFmtId="0" fontId="86" fillId="42"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37" borderId="0" applyNumberFormat="0" applyBorder="0" applyAlignment="0" applyProtection="0"/>
    <xf numFmtId="0" fontId="86" fillId="38" borderId="0" applyNumberFormat="0" applyBorder="0" applyAlignment="0" applyProtection="0"/>
    <xf numFmtId="0" fontId="86" fillId="45" borderId="0" applyNumberFormat="0" applyBorder="0" applyAlignment="0" applyProtection="0"/>
    <xf numFmtId="0" fontId="91" fillId="31" borderId="470" applyNumberFormat="0" applyAlignment="0" applyProtection="0"/>
    <xf numFmtId="0" fontId="92" fillId="27" borderId="0" applyNumberFormat="0" applyBorder="0" applyAlignment="0" applyProtection="0"/>
    <xf numFmtId="168" fontId="4" fillId="0" borderId="0" applyFont="0" applyFill="0" applyBorder="0" applyAlignment="0" applyProtection="0"/>
    <xf numFmtId="222" fontId="4" fillId="0" borderId="0" applyFont="0" applyFill="0" applyBorder="0" applyAlignment="0" applyProtection="0"/>
    <xf numFmtId="171" fontId="4" fillId="0" borderId="0" applyFont="0" applyFill="0" applyBorder="0" applyAlignment="0" applyProtection="0"/>
    <xf numFmtId="0" fontId="93" fillId="46" borderId="0" applyNumberFormat="0" applyBorder="0" applyAlignment="0" applyProtection="0"/>
    <xf numFmtId="0" fontId="4" fillId="47" borderId="472" applyNumberFormat="0" applyFont="0" applyAlignment="0" applyProtection="0"/>
    <xf numFmtId="0" fontId="94" fillId="40" borderId="473" applyNumberFormat="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474" applyNumberFormat="0" applyFill="0" applyAlignment="0" applyProtection="0"/>
    <xf numFmtId="0" fontId="99" fillId="0" borderId="475" applyNumberFormat="0" applyFill="0" applyAlignment="0" applyProtection="0"/>
    <xf numFmtId="0" fontId="90" fillId="0" borderId="476" applyNumberFormat="0" applyFill="0" applyAlignment="0" applyProtection="0"/>
    <xf numFmtId="0" fontId="26" fillId="0" borderId="477" applyNumberFormat="0" applyFill="0" applyAlignment="0" applyProtection="0"/>
    <xf numFmtId="0" fontId="3" fillId="0" borderId="0"/>
    <xf numFmtId="43" fontId="3" fillId="0" borderId="0" applyFont="0" applyFill="0" applyBorder="0" applyAlignment="0" applyProtection="0"/>
    <xf numFmtId="0" fontId="4" fillId="0" borderId="0"/>
    <xf numFmtId="166" fontId="4" fillId="0" borderId="0" applyFont="0" applyFill="0" applyBorder="0" applyAlignment="0" applyProtection="0"/>
    <xf numFmtId="0" fontId="2" fillId="0" borderId="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1" fillId="0" borderId="0"/>
    <xf numFmtId="43" fontId="1" fillId="0" borderId="0" applyFont="0" applyFill="0" applyBorder="0" applyAlignment="0" applyProtection="0"/>
  </cellStyleXfs>
  <cellXfs count="5996">
    <xf numFmtId="0" fontId="0" fillId="0" borderId="0" xfId="0"/>
    <xf numFmtId="0" fontId="0" fillId="0" borderId="0" xfId="4" applyFont="1" applyBorder="1"/>
    <xf numFmtId="0" fontId="5" fillId="0" borderId="0" xfId="4" applyFont="1" applyAlignment="1">
      <alignment horizontal="center"/>
    </xf>
    <xf numFmtId="0" fontId="0" fillId="0" borderId="2" xfId="4" applyFont="1" applyBorder="1"/>
    <xf numFmtId="0" fontId="0" fillId="0" borderId="3" xfId="4" applyFont="1" applyBorder="1"/>
    <xf numFmtId="0" fontId="0" fillId="0" borderId="4" xfId="4" applyFont="1" applyBorder="1"/>
    <xf numFmtId="0" fontId="10" fillId="0" borderId="0" xfId="4" applyFont="1"/>
    <xf numFmtId="0" fontId="0" fillId="0" borderId="5" xfId="4" applyFont="1" applyBorder="1"/>
    <xf numFmtId="0" fontId="0" fillId="0" borderId="6" xfId="4" applyFont="1" applyBorder="1"/>
    <xf numFmtId="0" fontId="9" fillId="0" borderId="6" xfId="4" applyFont="1" applyFill="1" applyBorder="1" applyAlignment="1">
      <alignment horizontal="center"/>
    </xf>
    <xf numFmtId="0" fontId="0" fillId="0" borderId="5" xfId="4" applyFont="1" applyBorder="1" applyAlignment="1">
      <alignment wrapText="1"/>
    </xf>
    <xf numFmtId="0" fontId="0" fillId="0" borderId="0" xfId="4" applyFont="1" applyBorder="1" applyAlignment="1">
      <alignment wrapText="1"/>
    </xf>
    <xf numFmtId="0" fontId="5" fillId="0" borderId="7" xfId="4" applyFont="1" applyBorder="1" applyAlignment="1">
      <alignment horizontal="center"/>
    </xf>
    <xf numFmtId="0" fontId="0" fillId="0" borderId="8" xfId="4" applyFont="1" applyBorder="1" applyAlignment="1">
      <alignment horizontal="center"/>
    </xf>
    <xf numFmtId="0" fontId="0" fillId="0" borderId="9" xfId="4" applyFont="1" applyBorder="1"/>
    <xf numFmtId="0" fontId="0" fillId="0" borderId="9" xfId="4" applyFont="1" applyFill="1" applyBorder="1"/>
    <xf numFmtId="0" fontId="0" fillId="0" borderId="10" xfId="4" applyFont="1" applyBorder="1" applyAlignment="1">
      <alignment horizontal="center"/>
    </xf>
    <xf numFmtId="0" fontId="5" fillId="0" borderId="5" xfId="4" applyFont="1" applyBorder="1"/>
    <xf numFmtId="0" fontId="0" fillId="0" borderId="5" xfId="4" applyFont="1" applyFill="1" applyBorder="1"/>
    <xf numFmtId="173" fontId="0" fillId="0" borderId="11" xfId="10" applyNumberFormat="1" applyFont="1" applyBorder="1" applyAlignment="1">
      <alignment horizontal="center"/>
    </xf>
    <xf numFmtId="2" fontId="0" fillId="0" borderId="6" xfId="4" applyNumberFormat="1" applyFont="1" applyFill="1" applyBorder="1"/>
    <xf numFmtId="0" fontId="0" fillId="0" borderId="12" xfId="4" applyFont="1" applyBorder="1"/>
    <xf numFmtId="0" fontId="5" fillId="0" borderId="5" xfId="4" applyFont="1" applyFill="1" applyBorder="1"/>
    <xf numFmtId="0" fontId="0" fillId="0" borderId="6" xfId="4" applyFont="1" applyFill="1" applyBorder="1"/>
    <xf numFmtId="0" fontId="0" fillId="0" borderId="0" xfId="4" applyFont="1" applyFill="1" applyBorder="1"/>
    <xf numFmtId="0" fontId="9" fillId="0" borderId="13" xfId="4" applyFont="1" applyFill="1" applyBorder="1" applyAlignment="1">
      <alignment horizontal="center"/>
    </xf>
    <xf numFmtId="0" fontId="0" fillId="0" borderId="14" xfId="4" applyFont="1" applyBorder="1"/>
    <xf numFmtId="0" fontId="5" fillId="0" borderId="13" xfId="4" applyFont="1" applyFill="1" applyBorder="1" applyAlignment="1">
      <alignment horizontal="left"/>
    </xf>
    <xf numFmtId="0" fontId="6" fillId="0" borderId="13" xfId="4" applyFont="1" applyFill="1" applyBorder="1" applyAlignment="1">
      <alignment horizontal="left" wrapText="1"/>
    </xf>
    <xf numFmtId="0" fontId="0" fillId="0" borderId="14" xfId="4" applyFont="1" applyBorder="1" applyAlignment="1">
      <alignment wrapText="1"/>
    </xf>
    <xf numFmtId="0" fontId="6" fillId="0" borderId="13" xfId="4" applyFont="1" applyBorder="1" applyAlignment="1">
      <alignment horizontal="left"/>
    </xf>
    <xf numFmtId="0" fontId="0" fillId="0" borderId="15" xfId="4" applyFont="1" applyBorder="1"/>
    <xf numFmtId="0" fontId="0" fillId="0" borderId="1" xfId="4" applyFont="1" applyBorder="1"/>
    <xf numFmtId="0" fontId="0" fillId="0" borderId="16" xfId="4" applyFont="1" applyBorder="1"/>
    <xf numFmtId="0" fontId="0" fillId="0" borderId="0" xfId="4" applyFont="1" applyFill="1" applyBorder="1" applyAlignment="1">
      <alignment wrapText="1"/>
    </xf>
    <xf numFmtId="0" fontId="9" fillId="0" borderId="0" xfId="4" applyFont="1" applyFill="1" applyBorder="1" applyAlignment="1">
      <alignment horizontal="center"/>
    </xf>
    <xf numFmtId="0" fontId="5" fillId="0" borderId="17" xfId="4" applyFont="1" applyBorder="1" applyAlignment="1">
      <alignment horizontal="center"/>
    </xf>
    <xf numFmtId="0" fontId="5" fillId="0" borderId="18" xfId="4" applyFont="1" applyBorder="1" applyAlignment="1">
      <alignment horizontal="center"/>
    </xf>
    <xf numFmtId="0" fontId="0" fillId="0" borderId="11" xfId="4" applyFont="1" applyBorder="1"/>
    <xf numFmtId="175" fontId="0" fillId="0" borderId="11" xfId="4" applyNumberFormat="1" applyFont="1" applyBorder="1"/>
    <xf numFmtId="176" fontId="0" fillId="0" borderId="11" xfId="4" applyNumberFormat="1" applyFont="1" applyBorder="1"/>
    <xf numFmtId="0" fontId="0" fillId="0" borderId="19" xfId="4" applyFont="1" applyBorder="1"/>
    <xf numFmtId="0" fontId="0" fillId="0" borderId="9" xfId="4" applyFont="1" applyBorder="1" applyAlignment="1">
      <alignment wrapText="1"/>
    </xf>
    <xf numFmtId="0" fontId="0" fillId="0" borderId="11" xfId="4" applyFont="1" applyBorder="1" applyAlignment="1">
      <alignment wrapText="1"/>
    </xf>
    <xf numFmtId="175" fontId="0" fillId="0" borderId="11" xfId="4" applyNumberFormat="1" applyFont="1" applyBorder="1" applyAlignment="1">
      <alignment wrapText="1"/>
    </xf>
    <xf numFmtId="175" fontId="0" fillId="0" borderId="11" xfId="4" applyNumberFormat="1" applyFont="1" applyBorder="1" applyAlignment="1">
      <alignment vertical="center"/>
    </xf>
    <xf numFmtId="173" fontId="0" fillId="0" borderId="11" xfId="10" applyNumberFormat="1" applyFont="1" applyBorder="1" applyAlignment="1">
      <alignment horizontal="center" vertical="center"/>
    </xf>
    <xf numFmtId="175" fontId="0" fillId="0" borderId="11" xfId="4" applyNumberFormat="1" applyFont="1" applyFill="1" applyBorder="1"/>
    <xf numFmtId="0" fontId="0" fillId="0" borderId="18" xfId="4" applyFont="1" applyBorder="1"/>
    <xf numFmtId="0" fontId="5" fillId="0" borderId="9" xfId="4" applyFont="1" applyBorder="1"/>
    <xf numFmtId="0" fontId="0" fillId="0" borderId="9" xfId="4" applyFont="1" applyBorder="1" applyAlignment="1">
      <alignment vertical="center" wrapText="1"/>
    </xf>
    <xf numFmtId="0" fontId="0" fillId="0" borderId="20" xfId="4" applyFont="1" applyBorder="1"/>
    <xf numFmtId="0" fontId="5" fillId="0" borderId="21" xfId="4" applyFont="1" applyBorder="1" applyAlignment="1">
      <alignment horizontal="center"/>
    </xf>
    <xf numFmtId="0" fontId="6" fillId="0" borderId="22" xfId="4" applyFont="1" applyFill="1" applyBorder="1" applyAlignment="1">
      <alignment horizontal="left"/>
    </xf>
    <xf numFmtId="0" fontId="6" fillId="0" borderId="20" xfId="4" applyFont="1" applyBorder="1" applyAlignment="1">
      <alignment horizontal="left"/>
    </xf>
    <xf numFmtId="0" fontId="0" fillId="0" borderId="23" xfId="4" applyFont="1" applyBorder="1"/>
    <xf numFmtId="0" fontId="6" fillId="0" borderId="0" xfId="4" applyFont="1" applyBorder="1" applyAlignment="1">
      <alignment horizontal="left"/>
    </xf>
    <xf numFmtId="0" fontId="0" fillId="0" borderId="13" xfId="4" applyFont="1" applyBorder="1"/>
    <xf numFmtId="0" fontId="5" fillId="0" borderId="13" xfId="4" applyFont="1" applyBorder="1"/>
    <xf numFmtId="0" fontId="5" fillId="0" borderId="0" xfId="4" applyFont="1" applyBorder="1" applyAlignment="1">
      <alignment horizontal="center"/>
    </xf>
    <xf numFmtId="0" fontId="5" fillId="0" borderId="24" xfId="4" applyFont="1" applyFill="1" applyBorder="1" applyAlignment="1">
      <alignment horizontal="center"/>
    </xf>
    <xf numFmtId="0" fontId="6" fillId="0" borderId="25" xfId="4" applyFont="1" applyFill="1" applyBorder="1" applyAlignment="1">
      <alignment horizontal="left"/>
    </xf>
    <xf numFmtId="175" fontId="6" fillId="0" borderId="18" xfId="4" applyNumberFormat="1" applyFont="1" applyBorder="1" applyAlignment="1">
      <alignment horizontal="center"/>
    </xf>
    <xf numFmtId="175" fontId="0" fillId="0" borderId="18" xfId="4" applyNumberFormat="1" applyFont="1" applyBorder="1"/>
    <xf numFmtId="175" fontId="0" fillId="0" borderId="0" xfId="4" applyNumberFormat="1" applyFont="1" applyBorder="1"/>
    <xf numFmtId="0" fontId="6" fillId="0" borderId="26" xfId="4" applyFont="1" applyFill="1" applyBorder="1" applyAlignment="1">
      <alignment horizontal="left"/>
    </xf>
    <xf numFmtId="175" fontId="6" fillId="0" borderId="11" xfId="4" applyNumberFormat="1" applyFont="1" applyBorder="1" applyAlignment="1">
      <alignment horizontal="center"/>
    </xf>
    <xf numFmtId="0" fontId="5" fillId="0" borderId="27" xfId="4" applyFont="1" applyBorder="1" applyAlignment="1">
      <alignment horizontal="center"/>
    </xf>
    <xf numFmtId="0" fontId="5" fillId="0" borderId="28" xfId="4" applyFont="1" applyBorder="1" applyAlignment="1">
      <alignment horizontal="center"/>
    </xf>
    <xf numFmtId="0" fontId="5" fillId="0" borderId="29" xfId="4" applyFont="1" applyBorder="1" applyAlignment="1">
      <alignment horizontal="center"/>
    </xf>
    <xf numFmtId="175" fontId="0" fillId="0" borderId="30" xfId="4" applyNumberFormat="1" applyFont="1" applyBorder="1" applyAlignment="1">
      <alignment horizontal="center"/>
    </xf>
    <xf numFmtId="175" fontId="0" fillId="0" borderId="31" xfId="4" applyNumberFormat="1" applyFont="1" applyBorder="1" applyAlignment="1">
      <alignment horizontal="center"/>
    </xf>
    <xf numFmtId="175" fontId="0" fillId="0" borderId="32" xfId="4" applyNumberFormat="1" applyFont="1" applyBorder="1" applyAlignment="1">
      <alignment horizontal="center"/>
    </xf>
    <xf numFmtId="175" fontId="0" fillId="0" borderId="0" xfId="4" applyNumberFormat="1" applyFont="1" applyBorder="1" applyAlignment="1">
      <alignment horizontal="center"/>
    </xf>
    <xf numFmtId="0" fontId="5" fillId="0" borderId="21" xfId="4" applyFont="1" applyBorder="1" applyAlignment="1">
      <alignment horizontal="center" wrapText="1"/>
    </xf>
    <xf numFmtId="0" fontId="5" fillId="0" borderId="33" xfId="4" applyFont="1" applyBorder="1" applyAlignment="1">
      <alignment horizontal="center"/>
    </xf>
    <xf numFmtId="176" fontId="0" fillId="0" borderId="34" xfId="4" applyNumberFormat="1" applyFont="1" applyBorder="1"/>
    <xf numFmtId="176" fontId="0" fillId="0" borderId="35" xfId="4" applyNumberFormat="1" applyFont="1" applyBorder="1"/>
    <xf numFmtId="0" fontId="5" fillId="0" borderId="14" xfId="4" applyFont="1" applyBorder="1" applyAlignment="1">
      <alignment horizontal="center"/>
    </xf>
    <xf numFmtId="0" fontId="5" fillId="0" borderId="36" xfId="4" applyFont="1" applyBorder="1" applyAlignment="1">
      <alignment horizontal="center"/>
    </xf>
    <xf numFmtId="175" fontId="0" fillId="0" borderId="37" xfId="4" applyNumberFormat="1" applyFont="1" applyBorder="1" applyAlignment="1">
      <alignment horizontal="center"/>
    </xf>
    <xf numFmtId="175" fontId="0" fillId="0" borderId="14" xfId="4" applyNumberFormat="1" applyFont="1" applyBorder="1" applyAlignment="1">
      <alignment horizontal="center"/>
    </xf>
    <xf numFmtId="176" fontId="0" fillId="0" borderId="18" xfId="4" applyNumberFormat="1" applyFont="1" applyBorder="1"/>
    <xf numFmtId="0" fontId="5" fillId="0" borderId="5" xfId="4" applyFont="1" applyFill="1" applyBorder="1" applyAlignment="1">
      <alignment horizontal="center"/>
    </xf>
    <xf numFmtId="0" fontId="5" fillId="0" borderId="0" xfId="4" applyFont="1" applyFill="1" applyBorder="1" applyAlignment="1">
      <alignment horizontal="center"/>
    </xf>
    <xf numFmtId="0" fontId="0" fillId="2" borderId="0" xfId="4" applyFont="1" applyFill="1"/>
    <xf numFmtId="0" fontId="0" fillId="0" borderId="18" xfId="4" applyFont="1" applyBorder="1" applyAlignment="1">
      <alignment horizontal="center"/>
    </xf>
    <xf numFmtId="0" fontId="0" fillId="0" borderId="11" xfId="4" applyFont="1" applyBorder="1" applyAlignment="1">
      <alignment horizontal="center"/>
    </xf>
    <xf numFmtId="0" fontId="0" fillId="0" borderId="20" xfId="4" applyFont="1" applyBorder="1" applyAlignment="1">
      <alignment horizontal="center"/>
    </xf>
    <xf numFmtId="0" fontId="0" fillId="0" borderId="11" xfId="4" applyFont="1" applyBorder="1" applyAlignment="1">
      <alignment vertical="center" wrapText="1"/>
    </xf>
    <xf numFmtId="0" fontId="0" fillId="0" borderId="11" xfId="4" applyFont="1" applyFill="1" applyBorder="1"/>
    <xf numFmtId="0" fontId="5" fillId="0" borderId="5" xfId="4" applyFont="1" applyFill="1" applyBorder="1" applyAlignment="1">
      <alignment horizontal="left"/>
    </xf>
    <xf numFmtId="0" fontId="0" fillId="0" borderId="38" xfId="4" applyFont="1" applyBorder="1"/>
    <xf numFmtId="175" fontId="0" fillId="0" borderId="38" xfId="4" applyNumberFormat="1" applyFont="1" applyBorder="1"/>
    <xf numFmtId="0" fontId="0" fillId="0" borderId="19" xfId="4" applyFont="1" applyBorder="1" applyAlignment="1">
      <alignment vertical="center" wrapText="1"/>
    </xf>
    <xf numFmtId="177" fontId="0" fillId="0" borderId="11" xfId="4" applyNumberFormat="1" applyFont="1" applyBorder="1"/>
    <xf numFmtId="2" fontId="0" fillId="0" borderId="6" xfId="4" applyNumberFormat="1" applyFont="1" applyBorder="1" applyAlignment="1">
      <alignment vertical="center"/>
    </xf>
    <xf numFmtId="0" fontId="0" fillId="0" borderId="0" xfId="4" applyFont="1" applyFill="1"/>
    <xf numFmtId="173" fontId="0" fillId="0" borderId="11" xfId="10" applyNumberFormat="1" applyFont="1" applyBorder="1" applyAlignment="1">
      <alignment horizontal="center" wrapText="1"/>
    </xf>
    <xf numFmtId="0" fontId="4" fillId="0" borderId="0" xfId="4" applyFont="1"/>
    <xf numFmtId="0" fontId="9" fillId="3" borderId="39" xfId="4" applyFont="1" applyFill="1" applyBorder="1"/>
    <xf numFmtId="177" fontId="0" fillId="0" borderId="18" xfId="4" applyNumberFormat="1" applyFont="1" applyBorder="1"/>
    <xf numFmtId="175" fontId="0" fillId="0" borderId="0" xfId="4" applyNumberFormat="1" applyFont="1" applyFill="1" applyBorder="1"/>
    <xf numFmtId="177" fontId="0" fillId="0" borderId="0" xfId="4" applyNumberFormat="1" applyFont="1" applyFill="1" applyBorder="1"/>
    <xf numFmtId="0" fontId="6" fillId="0" borderId="5" xfId="4" applyFont="1" applyFill="1" applyBorder="1"/>
    <xf numFmtId="0" fontId="11" fillId="0" borderId="5" xfId="4" applyFont="1" applyFill="1" applyBorder="1"/>
    <xf numFmtId="174" fontId="0" fillId="0" borderId="6" xfId="4" applyNumberFormat="1" applyFont="1" applyBorder="1"/>
    <xf numFmtId="0" fontId="6" fillId="0" borderId="5" xfId="4" applyFont="1" applyBorder="1"/>
    <xf numFmtId="0" fontId="11" fillId="0" borderId="5" xfId="4" applyFont="1" applyBorder="1"/>
    <xf numFmtId="0" fontId="0" fillId="0" borderId="40" xfId="4" applyFont="1" applyBorder="1"/>
    <xf numFmtId="0" fontId="0" fillId="0" borderId="41" xfId="4" applyFont="1" applyBorder="1"/>
    <xf numFmtId="175" fontId="0" fillId="0" borderId="20" xfId="4" applyNumberFormat="1" applyFont="1" applyBorder="1"/>
    <xf numFmtId="175" fontId="0" fillId="0" borderId="18" xfId="4" applyNumberFormat="1" applyFont="1" applyBorder="1" applyAlignment="1">
      <alignment horizontal="center"/>
    </xf>
    <xf numFmtId="0" fontId="9" fillId="3" borderId="41" xfId="4" applyFont="1" applyFill="1" applyBorder="1"/>
    <xf numFmtId="0" fontId="5" fillId="3" borderId="41" xfId="4" applyFont="1" applyFill="1" applyBorder="1"/>
    <xf numFmtId="0" fontId="5" fillId="0" borderId="41" xfId="4" applyFont="1" applyBorder="1"/>
    <xf numFmtId="180" fontId="0" fillId="0" borderId="11" xfId="4" applyNumberFormat="1" applyFont="1" applyBorder="1"/>
    <xf numFmtId="180" fontId="0" fillId="0" borderId="11" xfId="4" applyNumberFormat="1" applyFont="1" applyBorder="1" applyAlignment="1">
      <alignment vertical="center"/>
    </xf>
    <xf numFmtId="172" fontId="0" fillId="0" borderId="3" xfId="4" applyNumberFormat="1" applyFont="1" applyBorder="1"/>
    <xf numFmtId="180" fontId="0" fillId="4" borderId="11" xfId="4" applyNumberFormat="1" applyFont="1" applyFill="1" applyBorder="1" applyAlignment="1">
      <alignment vertical="center"/>
    </xf>
    <xf numFmtId="180" fontId="0" fillId="4" borderId="11" xfId="4" applyNumberFormat="1" applyFont="1" applyFill="1" applyBorder="1"/>
    <xf numFmtId="0" fontId="0" fillId="4" borderId="11" xfId="4" applyFont="1" applyFill="1" applyBorder="1"/>
    <xf numFmtId="0" fontId="5" fillId="0" borderId="40" xfId="4" applyFont="1" applyBorder="1"/>
    <xf numFmtId="0" fontId="5" fillId="0" borderId="0" xfId="4" applyFont="1" applyBorder="1"/>
    <xf numFmtId="0" fontId="5" fillId="0" borderId="0" xfId="4" applyFont="1" applyFill="1" applyBorder="1" applyAlignment="1">
      <alignment horizontal="center" wrapText="1"/>
    </xf>
    <xf numFmtId="178" fontId="0" fillId="0" borderId="11" xfId="4" applyNumberFormat="1" applyFont="1" applyBorder="1"/>
    <xf numFmtId="180" fontId="0" fillId="0" borderId="0" xfId="4" applyNumberFormat="1" applyFont="1" applyFill="1" applyBorder="1"/>
    <xf numFmtId="173" fontId="0" fillId="0" borderId="0" xfId="10" applyNumberFormat="1" applyFont="1" applyFill="1" applyBorder="1" applyAlignment="1">
      <alignment horizontal="center"/>
    </xf>
    <xf numFmtId="178" fontId="0" fillId="0" borderId="11" xfId="4" applyNumberFormat="1" applyFont="1" applyBorder="1" applyAlignment="1">
      <alignment wrapText="1"/>
    </xf>
    <xf numFmtId="0" fontId="0" fillId="0" borderId="19" xfId="4" applyFont="1" applyBorder="1" applyAlignment="1">
      <alignment wrapText="1"/>
    </xf>
    <xf numFmtId="180" fontId="0" fillId="0" borderId="0" xfId="4" applyNumberFormat="1" applyFont="1" applyFill="1" applyBorder="1" applyAlignment="1">
      <alignment vertical="center"/>
    </xf>
    <xf numFmtId="173" fontId="0" fillId="0" borderId="0" xfId="10" applyNumberFormat="1" applyFont="1" applyFill="1" applyBorder="1" applyAlignment="1">
      <alignment horizontal="center" vertical="center"/>
    </xf>
    <xf numFmtId="0" fontId="0" fillId="0" borderId="11" xfId="4" applyFont="1" applyFill="1" applyBorder="1" applyAlignment="1">
      <alignment wrapText="1"/>
    </xf>
    <xf numFmtId="180" fontId="0" fillId="0" borderId="0" xfId="10" applyNumberFormat="1" applyFont="1" applyFill="1" applyBorder="1" applyAlignment="1">
      <alignment horizontal="center" vertical="center"/>
    </xf>
    <xf numFmtId="0" fontId="0" fillId="0" borderId="9" xfId="4" applyFont="1" applyFill="1" applyBorder="1" applyAlignment="1">
      <alignment wrapText="1"/>
    </xf>
    <xf numFmtId="178" fontId="0" fillId="0" borderId="11" xfId="4" applyNumberFormat="1" applyFont="1" applyFill="1" applyBorder="1" applyAlignment="1">
      <alignment wrapText="1"/>
    </xf>
    <xf numFmtId="0" fontId="0" fillId="0" borderId="19" xfId="4" applyFont="1" applyFill="1" applyBorder="1" applyAlignment="1">
      <alignment wrapText="1"/>
    </xf>
    <xf numFmtId="0" fontId="0" fillId="4" borderId="9" xfId="4" applyFont="1" applyFill="1" applyBorder="1" applyAlignment="1">
      <alignment wrapText="1"/>
    </xf>
    <xf numFmtId="0" fontId="0" fillId="4" borderId="11" xfId="4" applyFont="1" applyFill="1" applyBorder="1" applyAlignment="1">
      <alignment wrapText="1"/>
    </xf>
    <xf numFmtId="178" fontId="0" fillId="4" borderId="11" xfId="4" applyNumberFormat="1" applyFont="1" applyFill="1" applyBorder="1" applyAlignment="1">
      <alignment wrapText="1"/>
    </xf>
    <xf numFmtId="0" fontId="0" fillId="4" borderId="19" xfId="4" applyFont="1" applyFill="1" applyBorder="1" applyAlignment="1">
      <alignment wrapText="1"/>
    </xf>
    <xf numFmtId="0" fontId="5" fillId="0" borderId="0" xfId="4" applyFont="1" applyBorder="1" applyAlignment="1">
      <alignment horizontal="center" wrapText="1"/>
    </xf>
    <xf numFmtId="178" fontId="0" fillId="0" borderId="11" xfId="4" applyNumberFormat="1" applyFont="1" applyFill="1" applyBorder="1"/>
    <xf numFmtId="0" fontId="0" fillId="0" borderId="19" xfId="4" applyFont="1" applyFill="1" applyBorder="1"/>
    <xf numFmtId="173" fontId="0" fillId="0" borderId="0" xfId="10" applyNumberFormat="1" applyFont="1" applyBorder="1" applyAlignment="1">
      <alignment horizontal="center"/>
    </xf>
    <xf numFmtId="173" fontId="0" fillId="0" borderId="0" xfId="10" applyNumberFormat="1" applyFont="1" applyBorder="1" applyAlignment="1">
      <alignment horizontal="center" vertical="center"/>
    </xf>
    <xf numFmtId="180" fontId="0" fillId="0" borderId="0" xfId="10" applyNumberFormat="1" applyFont="1" applyBorder="1" applyAlignment="1">
      <alignment horizontal="center" vertical="center"/>
    </xf>
    <xf numFmtId="2" fontId="0" fillId="0" borderId="0" xfId="4" applyNumberFormat="1" applyFont="1" applyFill="1" applyBorder="1"/>
    <xf numFmtId="2" fontId="0" fillId="0" borderId="0" xfId="4" applyNumberFormat="1" applyFont="1" applyFill="1" applyBorder="1" applyAlignment="1">
      <alignment vertical="center"/>
    </xf>
    <xf numFmtId="2" fontId="0" fillId="4" borderId="11" xfId="4" applyNumberFormat="1" applyFont="1" applyFill="1" applyBorder="1" applyAlignment="1">
      <alignment vertical="center"/>
    </xf>
    <xf numFmtId="181" fontId="0" fillId="4" borderId="11" xfId="10" applyNumberFormat="1" applyFont="1" applyFill="1" applyBorder="1" applyAlignment="1">
      <alignment horizontal="center"/>
    </xf>
    <xf numFmtId="181" fontId="0" fillId="4" borderId="19" xfId="10" applyNumberFormat="1" applyFont="1" applyFill="1" applyBorder="1" applyAlignment="1">
      <alignment horizontal="center"/>
    </xf>
    <xf numFmtId="2" fontId="0" fillId="0" borderId="0" xfId="4" applyNumberFormat="1" applyFont="1" applyBorder="1"/>
    <xf numFmtId="182" fontId="0" fillId="0" borderId="0" xfId="4" applyNumberFormat="1" applyFont="1" applyBorder="1"/>
    <xf numFmtId="0" fontId="0" fillId="0" borderId="3" xfId="4" applyFont="1" applyFill="1" applyBorder="1"/>
    <xf numFmtId="0" fontId="0" fillId="0" borderId="4" xfId="4" applyFont="1" applyFill="1" applyBorder="1"/>
    <xf numFmtId="180" fontId="0" fillId="0" borderId="0" xfId="4" applyNumberFormat="1" applyFont="1" applyBorder="1"/>
    <xf numFmtId="0" fontId="0" fillId="0" borderId="42" xfId="4" applyFont="1" applyBorder="1"/>
    <xf numFmtId="180" fontId="0" fillId="0" borderId="0" xfId="4" applyNumberFormat="1" applyFont="1" applyBorder="1" applyAlignment="1">
      <alignment vertical="center"/>
    </xf>
    <xf numFmtId="0" fontId="0" fillId="0" borderId="43" xfId="4" applyFont="1" applyBorder="1" applyAlignment="1">
      <alignment vertical="center" wrapText="1"/>
    </xf>
    <xf numFmtId="0" fontId="0" fillId="0" borderId="28" xfId="4" applyFont="1" applyBorder="1"/>
    <xf numFmtId="175" fontId="0" fillId="0" borderId="28" xfId="4" applyNumberFormat="1" applyFont="1" applyBorder="1"/>
    <xf numFmtId="174" fontId="0" fillId="0" borderId="0" xfId="4" applyNumberFormat="1" applyFont="1" applyBorder="1"/>
    <xf numFmtId="174" fontId="0" fillId="0" borderId="11" xfId="4" applyNumberFormat="1" applyFont="1" applyBorder="1" applyAlignment="1">
      <alignment vertical="center"/>
    </xf>
    <xf numFmtId="174" fontId="0" fillId="0" borderId="19" xfId="4" applyNumberFormat="1" applyFont="1" applyBorder="1" applyAlignment="1">
      <alignment vertical="center"/>
    </xf>
    <xf numFmtId="174" fontId="0" fillId="0" borderId="0" xfId="4" applyNumberFormat="1" applyFont="1" applyBorder="1" applyAlignment="1">
      <alignment vertical="center"/>
    </xf>
    <xf numFmtId="174" fontId="0" fillId="0" borderId="19" xfId="4" applyNumberFormat="1" applyFont="1" applyBorder="1"/>
    <xf numFmtId="174" fontId="0" fillId="0" borderId="0" xfId="4" applyNumberFormat="1" applyFont="1" applyFill="1" applyBorder="1"/>
    <xf numFmtId="180" fontId="0" fillId="0" borderId="19" xfId="4" applyNumberFormat="1" applyFont="1" applyBorder="1" applyAlignment="1">
      <alignment horizontal="center" vertical="center"/>
    </xf>
    <xf numFmtId="180" fontId="0" fillId="0" borderId="19" xfId="4" applyNumberFormat="1" applyFont="1" applyBorder="1" applyAlignment="1">
      <alignment horizontal="center"/>
    </xf>
    <xf numFmtId="0" fontId="0" fillId="4" borderId="9" xfId="4" applyFont="1" applyFill="1" applyBorder="1"/>
    <xf numFmtId="180" fontId="0" fillId="4" borderId="19" xfId="4" applyNumberFormat="1" applyFont="1" applyFill="1" applyBorder="1" applyAlignment="1">
      <alignment horizontal="center"/>
    </xf>
    <xf numFmtId="0" fontId="13" fillId="3" borderId="41" xfId="4" applyFont="1" applyFill="1" applyBorder="1"/>
    <xf numFmtId="173" fontId="0" fillId="0" borderId="11" xfId="10" applyNumberFormat="1" applyFont="1" applyFill="1" applyBorder="1" applyAlignment="1">
      <alignment horizontal="center"/>
    </xf>
    <xf numFmtId="0" fontId="5" fillId="0" borderId="0" xfId="4" applyFont="1" applyFill="1" applyBorder="1"/>
    <xf numFmtId="180" fontId="0" fillId="0" borderId="19" xfId="10" applyNumberFormat="1" applyFont="1" applyBorder="1" applyAlignment="1">
      <alignment horizontal="center" vertical="center"/>
    </xf>
    <xf numFmtId="180" fontId="0" fillId="4" borderId="19" xfId="10" applyNumberFormat="1" applyFont="1" applyFill="1" applyBorder="1" applyAlignment="1">
      <alignment horizontal="center" vertical="center"/>
    </xf>
    <xf numFmtId="0" fontId="0" fillId="0" borderId="40" xfId="4" applyFont="1" applyFill="1" applyBorder="1"/>
    <xf numFmtId="0" fontId="5" fillId="3" borderId="39" xfId="4" applyFont="1" applyFill="1" applyBorder="1"/>
    <xf numFmtId="0" fontId="0" fillId="0" borderId="11" xfId="4" applyFont="1" applyBorder="1" applyAlignment="1">
      <alignment horizontal="center" wrapText="1"/>
    </xf>
    <xf numFmtId="1" fontId="0" fillId="0" borderId="11" xfId="4" applyNumberFormat="1" applyFont="1" applyBorder="1" applyAlignment="1">
      <alignment vertical="center"/>
    </xf>
    <xf numFmtId="0" fontId="0" fillId="4" borderId="11" xfId="4" applyFont="1" applyFill="1" applyBorder="1" applyAlignment="1">
      <alignment horizontal="center" wrapText="1"/>
    </xf>
    <xf numFmtId="175" fontId="0" fillId="4" borderId="11" xfId="4" applyNumberFormat="1" applyFont="1" applyFill="1" applyBorder="1" applyAlignment="1">
      <alignment wrapText="1"/>
    </xf>
    <xf numFmtId="0" fontId="5" fillId="0" borderId="43" xfId="4" applyFont="1" applyBorder="1" applyAlignment="1">
      <alignment horizontal="center"/>
    </xf>
    <xf numFmtId="0" fontId="5" fillId="0" borderId="44" xfId="4" applyFont="1" applyBorder="1" applyAlignment="1">
      <alignment horizontal="center"/>
    </xf>
    <xf numFmtId="0" fontId="0" fillId="0" borderId="45" xfId="4" applyFont="1" applyBorder="1"/>
    <xf numFmtId="0" fontId="0" fillId="0" borderId="46" xfId="4" applyFont="1" applyBorder="1"/>
    <xf numFmtId="0" fontId="5" fillId="0" borderId="5" xfId="4" applyFont="1" applyBorder="1" applyAlignment="1">
      <alignment horizontal="left"/>
    </xf>
    <xf numFmtId="0" fontId="5" fillId="0" borderId="0" xfId="4" applyFont="1" applyBorder="1" applyAlignment="1">
      <alignment horizontal="left"/>
    </xf>
    <xf numFmtId="0" fontId="5" fillId="0" borderId="6" xfId="4" applyFont="1" applyBorder="1" applyAlignment="1">
      <alignment horizontal="left"/>
    </xf>
    <xf numFmtId="0" fontId="5" fillId="0" borderId="8" xfId="4" applyFont="1" applyBorder="1" applyAlignment="1">
      <alignment horizontal="center"/>
    </xf>
    <xf numFmtId="0" fontId="0" fillId="0" borderId="9" xfId="4" applyFont="1" applyBorder="1" applyAlignment="1">
      <alignment horizontal="center" vertical="center" wrapText="1"/>
    </xf>
    <xf numFmtId="0" fontId="0" fillId="0" borderId="19" xfId="4" applyFont="1" applyBorder="1" applyAlignment="1"/>
    <xf numFmtId="0" fontId="6" fillId="0" borderId="47" xfId="4" applyFont="1" applyBorder="1"/>
    <xf numFmtId="0" fontId="6" fillId="0" borderId="48" xfId="4" applyFont="1" applyBorder="1"/>
    <xf numFmtId="0" fontId="6" fillId="0" borderId="48" xfId="4" applyFont="1" applyBorder="1" applyAlignment="1">
      <alignment horizontal="center" wrapText="1"/>
    </xf>
    <xf numFmtId="0" fontId="6" fillId="0" borderId="49" xfId="4" applyFont="1" applyBorder="1"/>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18" xfId="4" applyFont="1" applyBorder="1" applyAlignment="1">
      <alignment horizontal="center" wrapText="1"/>
    </xf>
    <xf numFmtId="0" fontId="0" fillId="0" borderId="38" xfId="4" applyFont="1" applyBorder="1" applyAlignment="1">
      <alignment vertical="center" wrapText="1"/>
    </xf>
    <xf numFmtId="177" fontId="0" fillId="0" borderId="38" xfId="4" applyNumberFormat="1" applyFont="1" applyBorder="1"/>
    <xf numFmtId="0" fontId="0" fillId="0" borderId="52" xfId="4" applyFont="1" applyBorder="1" applyAlignment="1">
      <alignment vertical="center" wrapText="1"/>
    </xf>
    <xf numFmtId="0" fontId="0" fillId="0" borderId="53" xfId="4" applyFont="1" applyBorder="1"/>
    <xf numFmtId="175" fontId="0" fillId="0" borderId="53" xfId="4" applyNumberFormat="1" applyFont="1" applyBorder="1"/>
    <xf numFmtId="0" fontId="0" fillId="0" borderId="54" xfId="4" applyFont="1" applyBorder="1" applyAlignment="1">
      <alignment vertical="center" wrapText="1"/>
    </xf>
    <xf numFmtId="0" fontId="0" fillId="0" borderId="18" xfId="4" applyFont="1" applyBorder="1" applyAlignment="1">
      <alignment vertical="center" wrapText="1"/>
    </xf>
    <xf numFmtId="0" fontId="0" fillId="0" borderId="20" xfId="4" applyFont="1" applyBorder="1" applyAlignment="1">
      <alignment vertical="center" wrapText="1"/>
    </xf>
    <xf numFmtId="177" fontId="0" fillId="0" borderId="20" xfId="4" applyNumberFormat="1" applyFont="1" applyBorder="1"/>
    <xf numFmtId="0" fontId="0" fillId="0" borderId="38" xfId="4" applyFont="1" applyBorder="1" applyAlignment="1">
      <alignment horizontal="center"/>
    </xf>
    <xf numFmtId="0" fontId="0" fillId="0" borderId="55" xfId="4" applyFont="1" applyBorder="1"/>
    <xf numFmtId="0" fontId="0" fillId="0" borderId="44" xfId="4" applyFont="1" applyBorder="1" applyAlignment="1">
      <alignment horizontal="center" vertical="center" wrapText="1"/>
    </xf>
    <xf numFmtId="0" fontId="0" fillId="0" borderId="56" xfId="4" applyFont="1" applyBorder="1"/>
    <xf numFmtId="175" fontId="0" fillId="0" borderId="56" xfId="4" applyNumberFormat="1" applyFont="1" applyBorder="1"/>
    <xf numFmtId="0" fontId="0" fillId="0" borderId="56" xfId="4" applyFont="1" applyBorder="1" applyAlignment="1">
      <alignment horizontal="center"/>
    </xf>
    <xf numFmtId="0" fontId="0" fillId="0" borderId="53" xfId="4" applyFont="1" applyBorder="1" applyAlignment="1">
      <alignment horizontal="center"/>
    </xf>
    <xf numFmtId="0" fontId="6" fillId="0" borderId="57" xfId="4" applyFont="1" applyBorder="1"/>
    <xf numFmtId="177" fontId="6" fillId="0" borderId="11" xfId="4" applyNumberFormat="1" applyFont="1" applyBorder="1"/>
    <xf numFmtId="179" fontId="6" fillId="0" borderId="58" xfId="4" applyNumberFormat="1" applyFont="1" applyFill="1" applyBorder="1"/>
    <xf numFmtId="0" fontId="6" fillId="0" borderId="0" xfId="4" applyFont="1" applyBorder="1"/>
    <xf numFmtId="0" fontId="6" fillId="0" borderId="59" xfId="4" applyFont="1" applyBorder="1" applyAlignment="1"/>
    <xf numFmtId="2" fontId="5" fillId="0" borderId="60" xfId="4" applyNumberFormat="1" applyFont="1" applyFill="1" applyBorder="1" applyAlignment="1">
      <alignment horizontal="center"/>
    </xf>
    <xf numFmtId="0" fontId="0" fillId="2" borderId="0" xfId="4" applyFont="1" applyFill="1" applyBorder="1"/>
    <xf numFmtId="0" fontId="0" fillId="0" borderId="12" xfId="4" applyFont="1" applyBorder="1" applyAlignment="1">
      <alignment horizontal="left" vertical="center" wrapText="1"/>
    </xf>
    <xf numFmtId="0" fontId="0" fillId="0" borderId="61" xfId="4" applyFont="1" applyBorder="1"/>
    <xf numFmtId="0" fontId="0" fillId="0" borderId="49" xfId="4" applyFont="1" applyBorder="1" applyAlignment="1">
      <alignment horizontal="center" vertical="center" wrapText="1"/>
    </xf>
    <xf numFmtId="0" fontId="0" fillId="0" borderId="27" xfId="4" applyFont="1" applyBorder="1" applyAlignment="1">
      <alignment wrapText="1"/>
    </xf>
    <xf numFmtId="0" fontId="0" fillId="0" borderId="28" xfId="4" applyFont="1" applyBorder="1" applyAlignment="1">
      <alignment horizontal="center"/>
    </xf>
    <xf numFmtId="0" fontId="0" fillId="0" borderId="27" xfId="4" applyFont="1" applyBorder="1"/>
    <xf numFmtId="0" fontId="0" fillId="0" borderId="62" xfId="4" applyFont="1" applyBorder="1" applyAlignment="1">
      <alignment wrapText="1"/>
    </xf>
    <xf numFmtId="175" fontId="0" fillId="0" borderId="48" xfId="4" applyNumberFormat="1" applyFont="1" applyBorder="1"/>
    <xf numFmtId="0" fontId="0" fillId="0" borderId="48" xfId="4" applyFont="1" applyBorder="1" applyAlignment="1">
      <alignment horizontal="center"/>
    </xf>
    <xf numFmtId="0" fontId="0" fillId="0" borderId="63" xfId="4" applyFont="1" applyBorder="1"/>
    <xf numFmtId="0" fontId="0" fillId="0" borderId="44" xfId="4" applyFont="1" applyBorder="1" applyAlignment="1">
      <alignment horizontal="center" vertical="center"/>
    </xf>
    <xf numFmtId="0" fontId="0" fillId="0" borderId="64" xfId="4" applyFont="1" applyBorder="1"/>
    <xf numFmtId="0" fontId="0" fillId="0" borderId="51" xfId="4" applyFont="1" applyBorder="1"/>
    <xf numFmtId="0" fontId="0" fillId="0" borderId="65" xfId="4" applyFont="1" applyBorder="1"/>
    <xf numFmtId="0" fontId="0" fillId="0" borderId="54" xfId="4" applyFont="1" applyBorder="1"/>
    <xf numFmtId="177" fontId="0" fillId="0" borderId="11" xfId="4" applyNumberFormat="1" applyFont="1" applyFill="1" applyBorder="1"/>
    <xf numFmtId="0" fontId="0" fillId="0" borderId="11" xfId="4" applyFont="1" applyFill="1" applyBorder="1" applyAlignment="1">
      <alignment horizontal="center"/>
    </xf>
    <xf numFmtId="175" fontId="0" fillId="0" borderId="11" xfId="4" applyNumberFormat="1" applyFont="1" applyBorder="1" applyAlignment="1">
      <alignment horizontal="center"/>
    </xf>
    <xf numFmtId="0" fontId="0" fillId="0" borderId="66" xfId="4" applyFont="1" applyBorder="1" applyAlignment="1">
      <alignment vertical="center" wrapText="1"/>
    </xf>
    <xf numFmtId="0" fontId="0" fillId="0" borderId="67" xfId="4" applyFont="1" applyBorder="1" applyAlignment="1">
      <alignment vertical="center" wrapText="1"/>
    </xf>
    <xf numFmtId="0" fontId="9" fillId="0" borderId="14" xfId="4" applyFont="1" applyFill="1" applyBorder="1" applyAlignment="1">
      <alignment horizontal="center"/>
    </xf>
    <xf numFmtId="0" fontId="5" fillId="0" borderId="1" xfId="4" applyFont="1" applyBorder="1" applyAlignment="1">
      <alignment horizontal="center"/>
    </xf>
    <xf numFmtId="0" fontId="5" fillId="0" borderId="16" xfId="4" applyFont="1" applyBorder="1" applyAlignment="1">
      <alignment horizontal="center"/>
    </xf>
    <xf numFmtId="0" fontId="4" fillId="0" borderId="0" xfId="4" applyFont="1" applyAlignment="1">
      <alignment horizontal="right"/>
    </xf>
    <xf numFmtId="0" fontId="4" fillId="2" borderId="0" xfId="4" applyFont="1" applyFill="1" applyBorder="1"/>
    <xf numFmtId="0" fontId="5" fillId="0" borderId="0" xfId="4" applyFont="1" applyFill="1" applyAlignment="1">
      <alignment horizontal="center"/>
    </xf>
    <xf numFmtId="0" fontId="6" fillId="0" borderId="0" xfId="4" applyFont="1"/>
    <xf numFmtId="0" fontId="6" fillId="0" borderId="41" xfId="4" applyFont="1" applyBorder="1"/>
    <xf numFmtId="0" fontId="5" fillId="0" borderId="18" xfId="4" applyFont="1" applyBorder="1" applyAlignment="1">
      <alignment horizontal="center" vertical="center"/>
    </xf>
    <xf numFmtId="0" fontId="5" fillId="0" borderId="18" xfId="4" applyFont="1" applyBorder="1" applyAlignment="1">
      <alignment horizontal="center" vertical="center" wrapText="1"/>
    </xf>
    <xf numFmtId="0" fontId="5" fillId="0" borderId="17" xfId="4" applyFont="1" applyBorder="1" applyAlignment="1">
      <alignment horizontal="center" vertical="center"/>
    </xf>
    <xf numFmtId="0" fontId="5" fillId="0" borderId="0" xfId="4" applyFont="1" applyBorder="1" applyAlignment="1">
      <alignment horizontal="center" vertical="center" wrapText="1"/>
    </xf>
    <xf numFmtId="0" fontId="0" fillId="0" borderId="0" xfId="4" applyFont="1" applyBorder="1" applyAlignment="1">
      <alignment vertical="center"/>
    </xf>
    <xf numFmtId="0" fontId="4" fillId="0" borderId="0" xfId="4" applyFont="1" applyAlignment="1">
      <alignment vertical="center"/>
    </xf>
    <xf numFmtId="0" fontId="4" fillId="0" borderId="0" xfId="4" applyFont="1" applyAlignment="1">
      <alignment horizontal="center" vertical="center"/>
    </xf>
    <xf numFmtId="0" fontId="4" fillId="0" borderId="0" xfId="4" applyFont="1" applyBorder="1"/>
    <xf numFmtId="0" fontId="15" fillId="5" borderId="0" xfId="1" applyFont="1" applyFill="1" applyBorder="1" applyAlignment="1">
      <alignment wrapText="1"/>
    </xf>
    <xf numFmtId="0" fontId="15" fillId="2" borderId="0" xfId="1" applyFont="1" applyFill="1" applyBorder="1" applyAlignment="1">
      <alignment wrapText="1"/>
    </xf>
    <xf numFmtId="0" fontId="16" fillId="2" borderId="0" xfId="1" applyFont="1" applyFill="1" applyBorder="1" applyAlignment="1">
      <alignment horizontal="center" wrapText="1"/>
    </xf>
    <xf numFmtId="0" fontId="15" fillId="5" borderId="0" xfId="1" applyFont="1" applyFill="1" applyAlignment="1">
      <alignment wrapText="1"/>
    </xf>
    <xf numFmtId="0" fontId="15" fillId="2" borderId="0" xfId="1" applyFont="1" applyFill="1" applyAlignment="1">
      <alignment wrapText="1"/>
    </xf>
    <xf numFmtId="0" fontId="0" fillId="5" borderId="0" xfId="4" applyFont="1" applyFill="1"/>
    <xf numFmtId="0" fontId="15" fillId="2" borderId="0" xfId="4" applyFont="1" applyFill="1"/>
    <xf numFmtId="0" fontId="17" fillId="2" borderId="0" xfId="9" applyFont="1" applyFill="1" applyBorder="1" applyAlignment="1" applyProtection="1">
      <alignment wrapText="1"/>
    </xf>
    <xf numFmtId="0" fontId="18" fillId="2" borderId="0" xfId="9" applyFont="1" applyFill="1" applyBorder="1" applyAlignment="1" applyProtection="1">
      <alignment wrapText="1"/>
    </xf>
    <xf numFmtId="0" fontId="15" fillId="2" borderId="0" xfId="4" applyFont="1" applyFill="1" applyBorder="1" applyAlignment="1">
      <alignment horizontal="justify" vertical="top"/>
    </xf>
    <xf numFmtId="0" fontId="15" fillId="2" borderId="0" xfId="4" applyFont="1" applyFill="1" applyBorder="1" applyAlignment="1">
      <alignment horizontal="justify" wrapText="1"/>
    </xf>
    <xf numFmtId="0" fontId="15" fillId="2" borderId="0" xfId="4" applyFont="1" applyFill="1" applyBorder="1" applyAlignment="1">
      <alignment horizontal="justify" vertical="center" wrapText="1"/>
    </xf>
    <xf numFmtId="0" fontId="0" fillId="0" borderId="19" xfId="4" applyFont="1" applyBorder="1" applyAlignment="1">
      <alignment horizontal="center" vertical="center"/>
    </xf>
    <xf numFmtId="0" fontId="0" fillId="0" borderId="19" xfId="4" applyFont="1" applyBorder="1" applyAlignment="1">
      <alignment vertical="center"/>
    </xf>
    <xf numFmtId="0" fontId="0" fillId="0" borderId="11" xfId="4" applyFont="1" applyBorder="1" applyAlignment="1">
      <alignment horizontal="center" vertical="center"/>
    </xf>
    <xf numFmtId="0" fontId="5" fillId="0" borderId="9" xfId="4" applyFont="1" applyBorder="1" applyAlignment="1">
      <alignment horizontal="center"/>
    </xf>
    <xf numFmtId="0" fontId="5" fillId="0" borderId="11" xfId="4" applyFont="1" applyBorder="1" applyAlignment="1">
      <alignment horizontal="center"/>
    </xf>
    <xf numFmtId="0" fontId="5" fillId="0" borderId="19" xfId="4" applyFont="1" applyBorder="1" applyAlignment="1">
      <alignment horizontal="center"/>
    </xf>
    <xf numFmtId="0" fontId="0" fillId="0" borderId="9" xfId="4" applyFont="1" applyBorder="1" applyAlignment="1">
      <alignment vertical="center"/>
    </xf>
    <xf numFmtId="0" fontId="6" fillId="0" borderId="13" xfId="1" applyFont="1" applyFill="1" applyBorder="1" applyAlignment="1">
      <alignment horizontal="left" wrapText="1"/>
    </xf>
    <xf numFmtId="0" fontId="9" fillId="0" borderId="13" xfId="1" applyFont="1" applyFill="1" applyBorder="1" applyAlignment="1">
      <alignment horizontal="center"/>
    </xf>
    <xf numFmtId="0" fontId="0" fillId="0" borderId="0" xfId="1" applyFont="1" applyBorder="1"/>
    <xf numFmtId="0" fontId="5" fillId="0" borderId="13" xfId="1" applyFont="1" applyFill="1" applyBorder="1" applyAlignment="1">
      <alignment horizontal="left" wrapText="1"/>
    </xf>
    <xf numFmtId="0" fontId="0" fillId="0" borderId="15" xfId="1" applyFont="1" applyBorder="1"/>
    <xf numFmtId="0" fontId="0" fillId="0" borderId="13" xfId="1" applyFont="1" applyBorder="1"/>
    <xf numFmtId="0" fontId="0" fillId="0" borderId="14" xfId="1" applyFont="1" applyBorder="1"/>
    <xf numFmtId="0" fontId="0" fillId="0" borderId="1" xfId="1" applyFont="1" applyBorder="1"/>
    <xf numFmtId="0" fontId="0" fillId="0" borderId="16" xfId="1" applyFont="1" applyBorder="1"/>
    <xf numFmtId="0" fontId="9" fillId="0" borderId="0" xfId="1" applyFont="1" applyFill="1" applyBorder="1" applyAlignment="1"/>
    <xf numFmtId="0" fontId="5" fillId="0" borderId="13" xfId="1" applyFont="1" applyFill="1" applyBorder="1" applyAlignment="1">
      <alignment horizontal="left"/>
    </xf>
    <xf numFmtId="0" fontId="0" fillId="0" borderId="0" xfId="1" applyFont="1" applyBorder="1" applyAlignment="1">
      <alignment wrapText="1"/>
    </xf>
    <xf numFmtId="0" fontId="0" fillId="0" borderId="14" xfId="1" applyFont="1" applyBorder="1" applyAlignment="1">
      <alignment wrapText="1"/>
    </xf>
    <xf numFmtId="0" fontId="5" fillId="0" borderId="13" xfId="1" applyFont="1" applyBorder="1"/>
    <xf numFmtId="0" fontId="5" fillId="0" borderId="0" xfId="1" applyFont="1" applyBorder="1"/>
    <xf numFmtId="0" fontId="0" fillId="0" borderId="68" xfId="1" applyFont="1" applyBorder="1" applyAlignment="1">
      <alignment horizontal="left"/>
    </xf>
    <xf numFmtId="0" fontId="0" fillId="0" borderId="69" xfId="1" applyFont="1" applyBorder="1" applyAlignment="1">
      <alignment horizontal="left"/>
    </xf>
    <xf numFmtId="0" fontId="0" fillId="0" borderId="69" xfId="1" applyFont="1" applyBorder="1" applyAlignment="1">
      <alignment horizontal="center"/>
    </xf>
    <xf numFmtId="0" fontId="0" fillId="0" borderId="70" xfId="1" applyFont="1" applyFill="1" applyBorder="1" applyAlignment="1">
      <alignment horizontal="center"/>
    </xf>
    <xf numFmtId="0" fontId="0" fillId="0" borderId="14" xfId="1" applyFont="1" applyFill="1" applyBorder="1"/>
    <xf numFmtId="0" fontId="5" fillId="0" borderId="13" xfId="1" applyFont="1" applyFill="1" applyBorder="1"/>
    <xf numFmtId="0" fontId="5" fillId="0" borderId="0" xfId="1" applyFont="1" applyFill="1" applyBorder="1"/>
    <xf numFmtId="0" fontId="0" fillId="0" borderId="0" xfId="1" applyFont="1" applyFill="1" applyBorder="1"/>
    <xf numFmtId="0" fontId="6" fillId="0" borderId="13" xfId="1" applyFont="1" applyFill="1" applyBorder="1"/>
    <xf numFmtId="0" fontId="6" fillId="0" borderId="0" xfId="1" applyFont="1" applyFill="1" applyBorder="1"/>
    <xf numFmtId="0" fontId="5" fillId="0" borderId="62" xfId="1" applyFont="1" applyBorder="1" applyAlignment="1">
      <alignment horizontal="center"/>
    </xf>
    <xf numFmtId="0" fontId="5" fillId="0" borderId="48" xfId="1" applyFont="1" applyBorder="1" applyAlignment="1">
      <alignment horizontal="center"/>
    </xf>
    <xf numFmtId="0" fontId="5" fillId="0" borderId="71" xfId="1" applyFont="1" applyBorder="1" applyAlignment="1">
      <alignment horizontal="center"/>
    </xf>
    <xf numFmtId="0" fontId="5" fillId="0" borderId="14" xfId="1" applyFont="1" applyFill="1" applyBorder="1" applyAlignment="1">
      <alignment horizontal="center"/>
    </xf>
    <xf numFmtId="0" fontId="0" fillId="0" borderId="45" xfId="1" applyFont="1" applyBorder="1"/>
    <xf numFmtId="0" fontId="0" fillId="0" borderId="11" xfId="1" applyFont="1" applyBorder="1"/>
    <xf numFmtId="178" fontId="0" fillId="0" borderId="72" xfId="1" applyNumberFormat="1" applyFont="1" applyBorder="1"/>
    <xf numFmtId="178" fontId="0" fillId="0" borderId="14" xfId="1" applyNumberFormat="1" applyFont="1" applyFill="1" applyBorder="1"/>
    <xf numFmtId="0" fontId="0" fillId="0" borderId="31" xfId="1" applyFont="1" applyBorder="1"/>
    <xf numFmtId="0" fontId="0" fillId="0" borderId="37" xfId="1" applyFont="1" applyBorder="1"/>
    <xf numFmtId="0" fontId="0" fillId="0" borderId="16" xfId="1" applyFont="1" applyFill="1" applyBorder="1"/>
    <xf numFmtId="0" fontId="0" fillId="0" borderId="0" xfId="1" applyFont="1" applyFill="1"/>
    <xf numFmtId="0" fontId="6" fillId="0" borderId="11" xfId="1" applyFont="1" applyBorder="1"/>
    <xf numFmtId="0" fontId="0" fillId="0" borderId="18" xfId="1" applyFont="1" applyBorder="1" applyAlignment="1">
      <alignment wrapText="1"/>
    </xf>
    <xf numFmtId="0" fontId="0" fillId="0" borderId="11" xfId="1" applyFont="1" applyBorder="1" applyAlignment="1">
      <alignment wrapText="1"/>
    </xf>
    <xf numFmtId="0" fontId="0" fillId="0" borderId="75" xfId="1" applyFont="1" applyBorder="1"/>
    <xf numFmtId="0" fontId="0" fillId="0" borderId="76" xfId="1" applyFont="1" applyBorder="1"/>
    <xf numFmtId="175" fontId="0" fillId="0" borderId="11" xfId="1" applyNumberFormat="1" applyFont="1" applyBorder="1" applyAlignment="1">
      <alignment horizontal="center"/>
    </xf>
    <xf numFmtId="1" fontId="0" fillId="0" borderId="11" xfId="1" applyNumberFormat="1" applyFont="1" applyBorder="1" applyAlignment="1">
      <alignment horizontal="center" wrapText="1"/>
    </xf>
    <xf numFmtId="175" fontId="0" fillId="0" borderId="11" xfId="1" applyNumberFormat="1" applyFont="1" applyBorder="1" applyAlignment="1">
      <alignment horizontal="center" wrapText="1"/>
    </xf>
    <xf numFmtId="176" fontId="0" fillId="0" borderId="11" xfId="1" applyNumberFormat="1" applyFont="1" applyBorder="1" applyAlignment="1">
      <alignment horizontal="center" wrapText="1"/>
    </xf>
    <xf numFmtId="175" fontId="0" fillId="0" borderId="11" xfId="1" applyNumberFormat="1" applyFont="1" applyBorder="1" applyAlignment="1">
      <alignment wrapText="1"/>
    </xf>
    <xf numFmtId="0" fontId="0" fillId="0" borderId="77" xfId="1" applyFont="1" applyBorder="1"/>
    <xf numFmtId="0" fontId="0" fillId="0" borderId="59" xfId="1" applyFont="1" applyBorder="1"/>
    <xf numFmtId="0" fontId="0" fillId="0" borderId="60" xfId="1" applyFont="1" applyBorder="1"/>
    <xf numFmtId="0" fontId="10" fillId="6" borderId="0" xfId="4" applyFont="1" applyFill="1"/>
    <xf numFmtId="0" fontId="5" fillId="6" borderId="0" xfId="4" applyFont="1" applyFill="1" applyAlignment="1">
      <alignment horizontal="center"/>
    </xf>
    <xf numFmtId="0" fontId="0" fillId="0" borderId="6" xfId="1" applyFont="1" applyBorder="1"/>
    <xf numFmtId="0" fontId="6" fillId="2" borderId="0" xfId="4" applyFont="1" applyFill="1" applyBorder="1"/>
    <xf numFmtId="0" fontId="9" fillId="0" borderId="5" xfId="1" applyFont="1" applyFill="1" applyBorder="1" applyAlignment="1">
      <alignment horizontal="center"/>
    </xf>
    <xf numFmtId="0" fontId="9" fillId="0" borderId="6" xfId="1" applyFont="1" applyFill="1" applyBorder="1" applyAlignment="1">
      <alignment horizontal="center"/>
    </xf>
    <xf numFmtId="0" fontId="0" fillId="0" borderId="5" xfId="1" applyFont="1" applyBorder="1"/>
    <xf numFmtId="0" fontId="0" fillId="0" borderId="2" xfId="1" applyFont="1" applyBorder="1"/>
    <xf numFmtId="0" fontId="0" fillId="0" borderId="4" xfId="1" applyFont="1" applyBorder="1"/>
    <xf numFmtId="0" fontId="0" fillId="0" borderId="9" xfId="1" applyFont="1" applyFill="1" applyBorder="1"/>
    <xf numFmtId="0" fontId="0" fillId="0" borderId="5" xfId="1" applyFont="1" applyFill="1" applyBorder="1"/>
    <xf numFmtId="0" fontId="0" fillId="0" borderId="6" xfId="1" applyFont="1" applyFill="1" applyBorder="1"/>
    <xf numFmtId="0" fontId="5" fillId="0" borderId="5" xfId="1" applyFont="1" applyBorder="1" applyAlignment="1">
      <alignment horizontal="left"/>
    </xf>
    <xf numFmtId="0" fontId="5" fillId="0" borderId="0" xfId="1" applyFont="1" applyBorder="1" applyAlignment="1">
      <alignment horizontal="left"/>
    </xf>
    <xf numFmtId="0" fontId="5" fillId="0" borderId="6" xfId="1" applyFont="1" applyBorder="1" applyAlignment="1">
      <alignment horizontal="left"/>
    </xf>
    <xf numFmtId="0" fontId="0" fillId="0" borderId="9" xfId="1" applyFont="1" applyBorder="1" applyAlignment="1">
      <alignment vertical="center" wrapText="1"/>
    </xf>
    <xf numFmtId="0" fontId="0" fillId="0" borderId="11" xfId="1" applyFont="1" applyBorder="1" applyAlignment="1">
      <alignment horizontal="center"/>
    </xf>
    <xf numFmtId="0" fontId="0" fillId="0" borderId="3" xfId="1" applyFont="1" applyBorder="1"/>
    <xf numFmtId="0" fontId="5" fillId="0" borderId="5" xfId="1" applyFont="1" applyFill="1" applyBorder="1" applyAlignment="1">
      <alignment horizontal="left"/>
    </xf>
    <xf numFmtId="0" fontId="9" fillId="0" borderId="0" xfId="1" applyFont="1" applyFill="1" applyBorder="1" applyAlignment="1">
      <alignment horizontal="center"/>
    </xf>
    <xf numFmtId="0" fontId="5" fillId="0" borderId="5" xfId="1" applyFont="1" applyFill="1" applyBorder="1"/>
    <xf numFmtId="0" fontId="11" fillId="0" borderId="5" xfId="1" applyFont="1" applyFill="1" applyBorder="1"/>
    <xf numFmtId="0" fontId="6" fillId="0" borderId="5" xfId="1" applyFont="1" applyFill="1" applyBorder="1"/>
    <xf numFmtId="175" fontId="0" fillId="0" borderId="0" xfId="1" applyNumberFormat="1" applyFont="1" applyFill="1" applyBorder="1"/>
    <xf numFmtId="0" fontId="5" fillId="0" borderId="5" xfId="1" applyFont="1" applyBorder="1"/>
    <xf numFmtId="0" fontId="6" fillId="0" borderId="5" xfId="1" applyFont="1" applyBorder="1"/>
    <xf numFmtId="175" fontId="0" fillId="0" borderId="0" xfId="1" applyNumberFormat="1" applyFont="1" applyBorder="1"/>
    <xf numFmtId="177" fontId="0" fillId="0" borderId="11" xfId="1" applyNumberFormat="1" applyFont="1" applyBorder="1"/>
    <xf numFmtId="0" fontId="0" fillId="0" borderId="78" xfId="1" applyFont="1" applyBorder="1" applyAlignment="1">
      <alignment horizontal="center"/>
    </xf>
    <xf numFmtId="0" fontId="5" fillId="0" borderId="11" xfId="4" applyFont="1" applyBorder="1" applyAlignment="1">
      <alignment horizontal="center" wrapText="1"/>
    </xf>
    <xf numFmtId="0" fontId="5" fillId="0" borderId="19" xfId="4" applyFont="1" applyBorder="1" applyAlignment="1">
      <alignment horizontal="center" wrapText="1"/>
    </xf>
    <xf numFmtId="0" fontId="5" fillId="0" borderId="11" xfId="4" applyFont="1" applyBorder="1" applyAlignment="1">
      <alignment horizontal="center" vertical="center" wrapText="1"/>
    </xf>
    <xf numFmtId="0" fontId="0" fillId="2" borderId="0" xfId="1" applyFont="1" applyFill="1"/>
    <xf numFmtId="0" fontId="0" fillId="0" borderId="12" xfId="1" applyFont="1" applyBorder="1" applyAlignment="1">
      <alignment vertical="center" wrapText="1"/>
    </xf>
    <xf numFmtId="0" fontId="0" fillId="0" borderId="19" xfId="1" applyFont="1" applyBorder="1" applyAlignment="1">
      <alignment horizontal="center" vertical="center" wrapText="1"/>
    </xf>
    <xf numFmtId="0" fontId="0" fillId="0" borderId="9" xfId="1" applyFont="1" applyBorder="1" applyAlignment="1">
      <alignment horizontal="center" vertical="center" wrapText="1"/>
    </xf>
    <xf numFmtId="0" fontId="0" fillId="0" borderId="2" xfId="1" applyFont="1" applyFill="1" applyBorder="1"/>
    <xf numFmtId="0" fontId="0" fillId="0" borderId="4" xfId="1" applyFont="1" applyFill="1" applyBorder="1"/>
    <xf numFmtId="175" fontId="0" fillId="0" borderId="55" xfId="1" applyNumberFormat="1" applyFont="1" applyFill="1" applyBorder="1" applyAlignment="1">
      <alignment horizontal="center"/>
    </xf>
    <xf numFmtId="175" fontId="0" fillId="0" borderId="19" xfId="1" applyNumberFormat="1" applyFont="1" applyFill="1" applyBorder="1" applyAlignment="1">
      <alignment horizontal="center"/>
    </xf>
    <xf numFmtId="175" fontId="0" fillId="0" borderId="11" xfId="4" applyNumberFormat="1" applyFont="1" applyBorder="1" applyAlignment="1">
      <alignment horizontal="center" wrapText="1"/>
    </xf>
    <xf numFmtId="176" fontId="0" fillId="0" borderId="11" xfId="4" applyNumberFormat="1" applyFont="1" applyBorder="1" applyAlignment="1">
      <alignment horizontal="center" vertical="center"/>
    </xf>
    <xf numFmtId="175" fontId="0" fillId="0" borderId="11" xfId="4" applyNumberFormat="1" applyFont="1" applyBorder="1" applyAlignment="1">
      <alignment horizontal="center" vertical="center"/>
    </xf>
    <xf numFmtId="0" fontId="0" fillId="0" borderId="19" xfId="4" applyFont="1" applyBorder="1" applyAlignment="1">
      <alignment horizontal="center"/>
    </xf>
    <xf numFmtId="0" fontId="0" fillId="0" borderId="11" xfId="4" applyFont="1" applyBorder="1" applyAlignment="1">
      <alignment vertical="center"/>
    </xf>
    <xf numFmtId="175" fontId="0" fillId="0" borderId="11" xfId="4" applyNumberFormat="1" applyFont="1" applyFill="1" applyBorder="1" applyAlignment="1">
      <alignment horizontal="center"/>
    </xf>
    <xf numFmtId="0" fontId="0" fillId="0" borderId="2" xfId="4" applyFont="1" applyFill="1" applyBorder="1"/>
    <xf numFmtId="175" fontId="0" fillId="0" borderId="19" xfId="4" applyNumberFormat="1" applyFont="1" applyBorder="1" applyAlignment="1">
      <alignment horizontal="center" wrapText="1"/>
    </xf>
    <xf numFmtId="176" fontId="0" fillId="0" borderId="19" xfId="4" applyNumberFormat="1" applyFont="1" applyFill="1" applyBorder="1" applyAlignment="1">
      <alignment horizontal="center"/>
    </xf>
    <xf numFmtId="173" fontId="0" fillId="0" borderId="42" xfId="10" applyNumberFormat="1" applyFont="1" applyBorder="1" applyAlignment="1">
      <alignment horizontal="center" wrapText="1"/>
    </xf>
    <xf numFmtId="175" fontId="0" fillId="0" borderId="9" xfId="4" applyNumberFormat="1" applyFont="1" applyBorder="1" applyAlignment="1">
      <alignment horizontal="center" wrapText="1"/>
    </xf>
    <xf numFmtId="0" fontId="0" fillId="0" borderId="5" xfId="1" applyFont="1" applyBorder="1" applyAlignment="1">
      <alignment vertical="center" wrapText="1"/>
    </xf>
    <xf numFmtId="0" fontId="5" fillId="0" borderId="9" xfId="1" applyFont="1" applyBorder="1"/>
    <xf numFmtId="0" fontId="5" fillId="0" borderId="11" xfId="1" applyFont="1" applyBorder="1" applyAlignment="1">
      <alignment horizontal="center"/>
    </xf>
    <xf numFmtId="178" fontId="0" fillId="0" borderId="38" xfId="1" applyNumberFormat="1" applyFont="1" applyBorder="1" applyAlignment="1">
      <alignment horizontal="center"/>
    </xf>
    <xf numFmtId="0" fontId="0" fillId="0" borderId="38" xfId="1" applyFont="1" applyBorder="1" applyAlignment="1">
      <alignment horizontal="center"/>
    </xf>
    <xf numFmtId="0" fontId="0" fillId="0" borderId="79" xfId="1" applyFont="1" applyBorder="1" applyAlignment="1">
      <alignment horizontal="center"/>
    </xf>
    <xf numFmtId="0" fontId="5" fillId="0" borderId="11" xfId="1" applyFont="1" applyBorder="1" applyAlignment="1">
      <alignment horizontal="center" wrapText="1"/>
    </xf>
    <xf numFmtId="0" fontId="5" fillId="0" borderId="19" xfId="1" applyFont="1" applyBorder="1" applyAlignment="1">
      <alignment horizontal="center"/>
    </xf>
    <xf numFmtId="0" fontId="5" fillId="0" borderId="9" xfId="1" applyFont="1" applyBorder="1" applyAlignment="1">
      <alignment horizontal="center" vertical="center"/>
    </xf>
    <xf numFmtId="0" fontId="5" fillId="0" borderId="11" xfId="1" applyFont="1" applyBorder="1" applyAlignment="1">
      <alignment horizontal="center" vertical="center"/>
    </xf>
    <xf numFmtId="0" fontId="5" fillId="0" borderId="11" xfId="1" applyFont="1" applyBorder="1" applyAlignment="1">
      <alignment horizontal="center" vertical="center" wrapText="1"/>
    </xf>
    <xf numFmtId="0" fontId="5" fillId="0" borderId="19" xfId="1" applyFont="1" applyBorder="1" applyAlignment="1">
      <alignment horizontal="center" vertical="center"/>
    </xf>
    <xf numFmtId="0" fontId="5" fillId="0" borderId="9" xfId="1" applyFont="1" applyBorder="1" applyAlignment="1">
      <alignment horizontal="center"/>
    </xf>
    <xf numFmtId="0" fontId="0" fillId="0" borderId="12" xfId="1" applyFont="1" applyFill="1" applyBorder="1"/>
    <xf numFmtId="0" fontId="5" fillId="0" borderId="80" xfId="1" applyFont="1" applyBorder="1"/>
    <xf numFmtId="0" fontId="5" fillId="0" borderId="19" xfId="1" applyFont="1" applyBorder="1" applyAlignment="1">
      <alignment horizontal="center" wrapText="1"/>
    </xf>
    <xf numFmtId="0" fontId="5" fillId="0" borderId="9" xfId="4" applyFont="1" applyBorder="1" applyAlignment="1">
      <alignment horizontal="center" vertical="center"/>
    </xf>
    <xf numFmtId="0" fontId="5" fillId="0" borderId="11" xfId="4" applyFont="1" applyBorder="1" applyAlignment="1">
      <alignment horizontal="center" vertical="center"/>
    </xf>
    <xf numFmtId="0" fontId="5" fillId="0" borderId="11" xfId="4" applyFont="1" applyFill="1" applyBorder="1" applyAlignment="1">
      <alignment horizontal="center" vertical="center" wrapText="1"/>
    </xf>
    <xf numFmtId="0" fontId="5" fillId="0" borderId="19" xfId="4" applyFont="1" applyBorder="1" applyAlignment="1">
      <alignment horizontal="center" vertical="center" wrapText="1"/>
    </xf>
    <xf numFmtId="0" fontId="0" fillId="0" borderId="12" xfId="4" applyFont="1" applyFill="1" applyBorder="1"/>
    <xf numFmtId="175" fontId="0" fillId="0" borderId="38" xfId="4" applyNumberFormat="1" applyFont="1" applyFill="1" applyBorder="1" applyAlignment="1">
      <alignment horizontal="center"/>
    </xf>
    <xf numFmtId="176" fontId="0" fillId="0" borderId="55" xfId="4" applyNumberFormat="1" applyFont="1" applyFill="1" applyBorder="1" applyAlignment="1">
      <alignment horizontal="center"/>
    </xf>
    <xf numFmtId="0" fontId="5" fillId="0" borderId="81" xfId="4" applyFont="1" applyBorder="1"/>
    <xf numFmtId="0" fontId="5" fillId="0" borderId="82" xfId="4" applyFont="1" applyBorder="1" applyAlignment="1">
      <alignment horizontal="center" wrapText="1"/>
    </xf>
    <xf numFmtId="0" fontId="5" fillId="0" borderId="83" xfId="4" applyFont="1" applyBorder="1" applyAlignment="1">
      <alignment horizontal="center" wrapText="1"/>
    </xf>
    <xf numFmtId="0" fontId="5" fillId="0" borderId="9" xfId="4" applyFont="1" applyBorder="1" applyAlignment="1">
      <alignment horizontal="center" vertical="center" wrapText="1"/>
    </xf>
    <xf numFmtId="0" fontId="5" fillId="0" borderId="84" xfId="4" applyFont="1" applyBorder="1" applyAlignment="1">
      <alignment horizontal="center" vertical="center" wrapText="1"/>
    </xf>
    <xf numFmtId="0" fontId="5" fillId="0" borderId="84" xfId="4" applyFont="1" applyBorder="1" applyAlignment="1">
      <alignment horizontal="center" wrapText="1"/>
    </xf>
    <xf numFmtId="0" fontId="0" fillId="0" borderId="80" xfId="4" applyFont="1" applyBorder="1"/>
    <xf numFmtId="0" fontId="5" fillId="0" borderId="80" xfId="4" applyFont="1" applyBorder="1" applyAlignment="1">
      <alignment horizontal="center" vertical="center" wrapText="1"/>
    </xf>
    <xf numFmtId="173" fontId="0" fillId="0" borderId="19" xfId="10" applyNumberFormat="1" applyFont="1" applyBorder="1" applyAlignment="1">
      <alignment wrapText="1"/>
    </xf>
    <xf numFmtId="0" fontId="0" fillId="0" borderId="9" xfId="4" applyFont="1" applyBorder="1" applyAlignment="1">
      <alignment horizontal="center"/>
    </xf>
    <xf numFmtId="175" fontId="0" fillId="0" borderId="11" xfId="4" applyNumberFormat="1" applyFont="1" applyBorder="1" applyAlignment="1">
      <alignment horizontal="center" vertical="center" wrapText="1"/>
    </xf>
    <xf numFmtId="0" fontId="6" fillId="0" borderId="2" xfId="4" applyFont="1" applyBorder="1"/>
    <xf numFmtId="177" fontId="0" fillId="0" borderId="3" xfId="4" applyNumberFormat="1" applyFont="1" applyFill="1" applyBorder="1"/>
    <xf numFmtId="180" fontId="0" fillId="0" borderId="11" xfId="4" applyNumberFormat="1" applyFont="1" applyFill="1" applyBorder="1" applyAlignment="1">
      <alignment vertical="center"/>
    </xf>
    <xf numFmtId="173" fontId="0" fillId="0" borderId="11" xfId="10" applyNumberFormat="1" applyFont="1" applyBorder="1" applyAlignment="1">
      <alignment wrapText="1"/>
    </xf>
    <xf numFmtId="175" fontId="0" fillId="0" borderId="11" xfId="4" applyNumberFormat="1" applyFont="1" applyBorder="1" applyAlignment="1">
      <alignment vertical="center" wrapText="1"/>
    </xf>
    <xf numFmtId="173" fontId="0" fillId="0" borderId="11" xfId="10" applyNumberFormat="1" applyFont="1" applyBorder="1" applyAlignment="1">
      <alignment horizontal="center" vertical="center" wrapText="1"/>
    </xf>
    <xf numFmtId="0" fontId="4" fillId="0" borderId="11" xfId="4" applyFont="1" applyFill="1" applyBorder="1" applyAlignment="1">
      <alignment vertical="center"/>
    </xf>
    <xf numFmtId="178" fontId="4" fillId="0" borderId="11" xfId="4" applyNumberFormat="1" applyFont="1" applyFill="1" applyBorder="1" applyAlignment="1">
      <alignment vertical="center"/>
    </xf>
    <xf numFmtId="173" fontId="4" fillId="0" borderId="11" xfId="10" applyNumberFormat="1" applyFont="1" applyFill="1" applyBorder="1" applyAlignment="1">
      <alignment vertical="center"/>
    </xf>
    <xf numFmtId="0" fontId="4" fillId="0" borderId="11" xfId="4" applyFont="1" applyFill="1" applyBorder="1" applyAlignment="1">
      <alignment vertical="center" wrapText="1"/>
    </xf>
    <xf numFmtId="178" fontId="4" fillId="0" borderId="11" xfId="4" applyNumberFormat="1" applyFont="1" applyFill="1" applyBorder="1" applyAlignment="1">
      <alignment vertical="center" wrapText="1"/>
    </xf>
    <xf numFmtId="0" fontId="4" fillId="4" borderId="11" xfId="4" applyFont="1" applyFill="1" applyBorder="1" applyAlignment="1">
      <alignment vertical="center" wrapText="1"/>
    </xf>
    <xf numFmtId="178" fontId="4" fillId="4" borderId="11" xfId="4" applyNumberFormat="1" applyFont="1" applyFill="1" applyBorder="1" applyAlignment="1">
      <alignment vertical="center" wrapText="1"/>
    </xf>
    <xf numFmtId="0" fontId="0" fillId="4" borderId="11" xfId="4" applyFont="1" applyFill="1" applyBorder="1" applyAlignment="1">
      <alignment vertical="center"/>
    </xf>
    <xf numFmtId="0" fontId="4" fillId="0" borderId="9" xfId="4" applyFont="1" applyFill="1" applyBorder="1" applyAlignment="1">
      <alignment vertical="center"/>
    </xf>
    <xf numFmtId="0" fontId="4" fillId="0" borderId="9" xfId="4" applyFont="1" applyFill="1" applyBorder="1" applyAlignment="1">
      <alignment vertical="center" wrapText="1"/>
    </xf>
    <xf numFmtId="0" fontId="4" fillId="4" borderId="9" xfId="4" applyFont="1" applyFill="1" applyBorder="1" applyAlignment="1">
      <alignment vertical="center" wrapText="1"/>
    </xf>
    <xf numFmtId="0" fontId="0" fillId="4" borderId="19" xfId="4" applyFont="1" applyFill="1" applyBorder="1" applyAlignment="1">
      <alignment vertical="center"/>
    </xf>
    <xf numFmtId="0" fontId="5" fillId="0" borderId="11" xfId="4" applyFont="1" applyBorder="1" applyAlignment="1">
      <alignment vertical="center" wrapText="1"/>
    </xf>
    <xf numFmtId="0" fontId="5" fillId="0" borderId="9" xfId="4" applyFont="1" applyFill="1" applyBorder="1" applyAlignment="1">
      <alignment horizontal="center" vertical="center"/>
    </xf>
    <xf numFmtId="0" fontId="5" fillId="0" borderId="19" xfId="4" applyFont="1" applyFill="1" applyBorder="1" applyAlignment="1">
      <alignment horizontal="center" vertical="center" wrapText="1"/>
    </xf>
    <xf numFmtId="176" fontId="4" fillId="0" borderId="11" xfId="4" applyNumberFormat="1" applyFont="1" applyFill="1" applyBorder="1" applyAlignment="1">
      <alignment vertical="center"/>
    </xf>
    <xf numFmtId="175" fontId="4" fillId="0" borderId="11" xfId="4" applyNumberFormat="1" applyFont="1" applyFill="1" applyBorder="1" applyAlignment="1">
      <alignment horizontal="center" vertical="center"/>
    </xf>
    <xf numFmtId="175" fontId="4" fillId="0" borderId="19" xfId="4" applyNumberFormat="1" applyFont="1" applyFill="1" applyBorder="1" applyAlignment="1">
      <alignment horizontal="center" vertical="center"/>
    </xf>
    <xf numFmtId="177" fontId="4" fillId="0" borderId="19" xfId="4" applyNumberFormat="1" applyFont="1" applyFill="1" applyBorder="1" applyAlignment="1">
      <alignment horizontal="center" vertical="center"/>
    </xf>
    <xf numFmtId="177" fontId="4" fillId="0" borderId="11" xfId="4" applyNumberFormat="1" applyFont="1" applyFill="1" applyBorder="1" applyAlignment="1">
      <alignment horizontal="center" vertical="center"/>
    </xf>
    <xf numFmtId="180" fontId="0" fillId="4" borderId="11" xfId="4" applyNumberFormat="1" applyFont="1" applyFill="1" applyBorder="1" applyAlignment="1">
      <alignment horizontal="center"/>
    </xf>
    <xf numFmtId="0" fontId="0" fillId="0" borderId="0" xfId="1" applyFont="1" applyAlignment="1">
      <alignment horizontal="center"/>
    </xf>
    <xf numFmtId="176" fontId="4" fillId="0" borderId="11" xfId="4" applyNumberFormat="1" applyFont="1" applyFill="1" applyBorder="1" applyAlignment="1">
      <alignment horizontal="center" vertical="center"/>
    </xf>
    <xf numFmtId="180" fontId="0" fillId="0" borderId="19" xfId="10" applyNumberFormat="1" applyFont="1" applyBorder="1" applyAlignment="1">
      <alignment horizontal="center"/>
    </xf>
    <xf numFmtId="173" fontId="0" fillId="0" borderId="11" xfId="10" applyNumberFormat="1" applyFont="1" applyBorder="1" applyAlignment="1">
      <alignment horizontal="right" wrapText="1"/>
    </xf>
    <xf numFmtId="0" fontId="0" fillId="4" borderId="19" xfId="4" applyFont="1" applyFill="1" applyBorder="1" applyAlignment="1">
      <alignment horizontal="center"/>
    </xf>
    <xf numFmtId="0" fontId="0" fillId="0" borderId="11" xfId="4" applyFont="1" applyFill="1" applyBorder="1" applyAlignment="1">
      <alignment horizontal="center" wrapText="1"/>
    </xf>
    <xf numFmtId="180" fontId="0" fillId="4" borderId="11" xfId="4" applyNumberFormat="1" applyFont="1" applyFill="1" applyBorder="1" applyAlignment="1">
      <alignment horizontal="center" vertical="center"/>
    </xf>
    <xf numFmtId="1" fontId="0" fillId="0" borderId="11" xfId="4" applyNumberFormat="1" applyFont="1" applyBorder="1" applyAlignment="1">
      <alignment horizontal="center"/>
    </xf>
    <xf numFmtId="1" fontId="0" fillId="0" borderId="11" xfId="4" applyNumberFormat="1" applyFont="1" applyBorder="1" applyAlignment="1">
      <alignment horizontal="center" vertical="center"/>
    </xf>
    <xf numFmtId="1" fontId="0" fillId="4" borderId="11" xfId="4" applyNumberFormat="1" applyFont="1" applyFill="1" applyBorder="1" applyAlignment="1">
      <alignment horizontal="center" vertical="center"/>
    </xf>
    <xf numFmtId="1" fontId="0" fillId="0" borderId="11" xfId="4" applyNumberFormat="1" applyFont="1" applyFill="1" applyBorder="1" applyAlignment="1">
      <alignment horizontal="center" vertical="center"/>
    </xf>
    <xf numFmtId="176" fontId="0" fillId="0" borderId="20" xfId="4" applyNumberFormat="1" applyFont="1" applyBorder="1"/>
    <xf numFmtId="0" fontId="5" fillId="0" borderId="57" xfId="1" applyFont="1" applyBorder="1" applyAlignment="1">
      <alignment horizontal="center"/>
    </xf>
    <xf numFmtId="0" fontId="5" fillId="0" borderId="58" xfId="1" applyFont="1" applyFill="1" applyBorder="1" applyAlignment="1">
      <alignment horizontal="center" wrapText="1"/>
    </xf>
    <xf numFmtId="0" fontId="0" fillId="0" borderId="57" xfId="1" applyFont="1" applyBorder="1" applyAlignment="1">
      <alignment wrapText="1"/>
    </xf>
    <xf numFmtId="176" fontId="0" fillId="0" borderId="58" xfId="1" applyNumberFormat="1" applyFont="1" applyBorder="1" applyAlignment="1">
      <alignment horizontal="center" wrapText="1"/>
    </xf>
    <xf numFmtId="0" fontId="5" fillId="0" borderId="11" xfId="1" applyFont="1" applyFill="1" applyBorder="1" applyAlignment="1">
      <alignment horizontal="center"/>
    </xf>
    <xf numFmtId="2" fontId="5" fillId="0" borderId="11" xfId="1" applyNumberFormat="1" applyFont="1" applyBorder="1" applyAlignment="1">
      <alignment horizontal="center" vertical="center" wrapText="1"/>
    </xf>
    <xf numFmtId="0" fontId="5" fillId="0" borderId="58" xfId="1" applyFont="1" applyFill="1" applyBorder="1" applyAlignment="1">
      <alignment horizontal="center"/>
    </xf>
    <xf numFmtId="0" fontId="5" fillId="0" borderId="57" xfId="1" applyFont="1" applyBorder="1" applyAlignment="1">
      <alignment horizontal="center" vertical="center" wrapText="1"/>
    </xf>
    <xf numFmtId="0" fontId="5" fillId="0" borderId="58" xfId="1" applyFont="1" applyBorder="1" applyAlignment="1">
      <alignment vertical="center" wrapText="1"/>
    </xf>
    <xf numFmtId="0" fontId="0" fillId="0" borderId="58" xfId="1" applyFont="1" applyBorder="1" applyAlignment="1">
      <alignment wrapText="1"/>
    </xf>
    <xf numFmtId="175" fontId="0" fillId="0" borderId="58" xfId="1" applyNumberFormat="1" applyFont="1" applyBorder="1" applyAlignment="1">
      <alignment horizontal="center" wrapText="1"/>
    </xf>
    <xf numFmtId="0" fontId="9" fillId="0" borderId="11" xfId="4" applyFont="1" applyFill="1" applyBorder="1" applyAlignment="1">
      <alignment horizontal="center"/>
    </xf>
    <xf numFmtId="175" fontId="6" fillId="0" borderId="11" xfId="4" applyNumberFormat="1" applyFont="1" applyBorder="1" applyAlignment="1">
      <alignment horizontal="center" wrapText="1"/>
    </xf>
    <xf numFmtId="179" fontId="6" fillId="0" borderId="11" xfId="4" applyNumberFormat="1" applyFont="1" applyFill="1" applyBorder="1"/>
    <xf numFmtId="0" fontId="9" fillId="0" borderId="57" xfId="4" applyFont="1" applyFill="1" applyBorder="1" applyAlignment="1">
      <alignment horizontal="center"/>
    </xf>
    <xf numFmtId="0" fontId="5" fillId="0" borderId="57" xfId="4" applyFont="1" applyBorder="1" applyAlignment="1">
      <alignment horizontal="center" vertical="center"/>
    </xf>
    <xf numFmtId="0" fontId="5" fillId="0" borderId="58" xfId="4" applyFont="1" applyBorder="1" applyAlignment="1">
      <alignment horizontal="center" vertical="center" wrapText="1"/>
    </xf>
    <xf numFmtId="0" fontId="21" fillId="2" borderId="0" xfId="4" applyFont="1" applyFill="1" applyBorder="1" applyAlignment="1">
      <alignment horizontal="center"/>
    </xf>
    <xf numFmtId="0" fontId="0" fillId="0" borderId="65" xfId="1" quotePrefix="1" applyFont="1" applyFill="1" applyBorder="1"/>
    <xf numFmtId="0" fontId="5" fillId="0" borderId="35" xfId="4" applyFont="1" applyBorder="1" applyAlignment="1">
      <alignment horizontal="center"/>
    </xf>
    <xf numFmtId="0" fontId="5" fillId="0" borderId="26" xfId="4" applyFont="1" applyFill="1" applyBorder="1" applyAlignment="1">
      <alignment horizontal="center"/>
    </xf>
    <xf numFmtId="0" fontId="6" fillId="0" borderId="26" xfId="4" applyFont="1" applyFill="1" applyBorder="1" applyAlignment="1">
      <alignment horizontal="left" wrapText="1"/>
    </xf>
    <xf numFmtId="175" fontId="6" fillId="0" borderId="11" xfId="4" applyNumberFormat="1" applyFont="1" applyBorder="1" applyAlignment="1">
      <alignment horizontal="center" vertical="center"/>
    </xf>
    <xf numFmtId="175" fontId="0" fillId="0" borderId="35" xfId="4" applyNumberFormat="1" applyFont="1" applyBorder="1" applyAlignment="1">
      <alignment horizontal="center" vertical="center"/>
    </xf>
    <xf numFmtId="176" fontId="6" fillId="0" borderId="11" xfId="4" applyNumberFormat="1" applyFont="1" applyBorder="1" applyAlignment="1">
      <alignment horizontal="center"/>
    </xf>
    <xf numFmtId="0" fontId="5" fillId="0" borderId="26" xfId="4" applyFont="1" applyBorder="1" applyAlignment="1">
      <alignment horizontal="center"/>
    </xf>
    <xf numFmtId="0" fontId="6" fillId="0" borderId="26" xfId="4" applyFont="1" applyFill="1" applyBorder="1" applyAlignment="1">
      <alignment horizontal="center"/>
    </xf>
    <xf numFmtId="175" fontId="0" fillId="0" borderId="35" xfId="4" applyNumberFormat="1" applyFont="1" applyBorder="1" applyAlignment="1">
      <alignment horizontal="center"/>
    </xf>
    <xf numFmtId="175" fontId="6" fillId="0" borderId="78" xfId="4" applyNumberFormat="1" applyFont="1" applyBorder="1" applyAlignment="1">
      <alignment horizontal="center" vertical="center"/>
    </xf>
    <xf numFmtId="0" fontId="15" fillId="2" borderId="0" xfId="1" applyFont="1" applyFill="1" applyBorder="1"/>
    <xf numFmtId="0" fontId="6" fillId="0" borderId="13" xfId="1" applyFont="1" applyFill="1" applyBorder="1" applyAlignment="1">
      <alignment horizontal="left"/>
    </xf>
    <xf numFmtId="0" fontId="21" fillId="0" borderId="0" xfId="4" applyFont="1" applyFill="1" applyBorder="1" applyAlignment="1">
      <alignment horizontal="center" wrapText="1"/>
    </xf>
    <xf numFmtId="0" fontId="4" fillId="0" borderId="5" xfId="1" applyFont="1" applyBorder="1"/>
    <xf numFmtId="0" fontId="4" fillId="0" borderId="6" xfId="1" applyFont="1" applyBorder="1"/>
    <xf numFmtId="0" fontId="4" fillId="0" borderId="5" xfId="1" applyFont="1" applyFill="1" applyBorder="1"/>
    <xf numFmtId="0" fontId="4" fillId="0" borderId="6" xfId="1" applyFont="1" applyFill="1" applyBorder="1"/>
    <xf numFmtId="0" fontId="4" fillId="0" borderId="2" xfId="1" applyFont="1" applyBorder="1"/>
    <xf numFmtId="0" fontId="4" fillId="0" borderId="4" xfId="1" applyFont="1" applyBorder="1"/>
    <xf numFmtId="0" fontId="5" fillId="0" borderId="47" xfId="1" applyFont="1" applyBorder="1" applyAlignment="1">
      <alignment horizontal="center"/>
    </xf>
    <xf numFmtId="0" fontId="5" fillId="0" borderId="88" xfId="1" applyFont="1" applyBorder="1" applyAlignment="1">
      <alignment horizontal="center" wrapText="1"/>
    </xf>
    <xf numFmtId="0" fontId="4" fillId="0" borderId="17" xfId="1" applyFont="1" applyBorder="1"/>
    <xf numFmtId="175" fontId="4" fillId="0" borderId="89" xfId="1" applyNumberFormat="1" applyFont="1" applyBorder="1"/>
    <xf numFmtId="0" fontId="4" fillId="0" borderId="90" xfId="1" applyFont="1" applyBorder="1"/>
    <xf numFmtId="0" fontId="4" fillId="0" borderId="91" xfId="1" applyFont="1" applyBorder="1"/>
    <xf numFmtId="0" fontId="4" fillId="0" borderId="0" xfId="1" applyFont="1" applyBorder="1"/>
    <xf numFmtId="0" fontId="5" fillId="0" borderId="13" xfId="1" applyFont="1" applyFill="1" applyBorder="1" applyAlignment="1">
      <alignment horizontal="center"/>
    </xf>
    <xf numFmtId="0" fontId="5" fillId="0" borderId="0" xfId="1" applyFont="1" applyFill="1" applyBorder="1" applyAlignment="1">
      <alignment horizontal="center"/>
    </xf>
    <xf numFmtId="0" fontId="4" fillId="0" borderId="14" xfId="1" applyFont="1" applyBorder="1"/>
    <xf numFmtId="0" fontId="4" fillId="0" borderId="14" xfId="1" applyFont="1" applyBorder="1" applyAlignment="1">
      <alignment wrapText="1"/>
    </xf>
    <xf numFmtId="0" fontId="6" fillId="0" borderId="13" xfId="1" applyFont="1" applyBorder="1" applyAlignment="1">
      <alignment horizontal="left"/>
    </xf>
    <xf numFmtId="0" fontId="4" fillId="0" borderId="15" xfId="1" applyFont="1" applyBorder="1"/>
    <xf numFmtId="0" fontId="4" fillId="0" borderId="1" xfId="1" applyFont="1" applyBorder="1"/>
    <xf numFmtId="0" fontId="4" fillId="0" borderId="16" xfId="1" applyFont="1" applyBorder="1"/>
    <xf numFmtId="0" fontId="4" fillId="0" borderId="0" xfId="1" applyFont="1"/>
    <xf numFmtId="0" fontId="5" fillId="2" borderId="0" xfId="4" applyFont="1" applyFill="1" applyAlignment="1">
      <alignment horizontal="center"/>
    </xf>
    <xf numFmtId="0" fontId="4" fillId="0" borderId="3" xfId="1" applyFont="1" applyBorder="1"/>
    <xf numFmtId="0" fontId="5" fillId="0" borderId="74" xfId="1" applyFont="1" applyBorder="1" applyAlignment="1">
      <alignment horizontal="center" wrapText="1"/>
    </xf>
    <xf numFmtId="0" fontId="5" fillId="0" borderId="46" xfId="1" applyFont="1" applyBorder="1" applyAlignment="1">
      <alignment horizontal="center" vertical="center" wrapText="1"/>
    </xf>
    <xf numFmtId="0" fontId="5" fillId="0" borderId="92" xfId="1" applyFont="1" applyBorder="1" applyAlignment="1">
      <alignment horizontal="center" vertical="center" wrapText="1"/>
    </xf>
    <xf numFmtId="175" fontId="5" fillId="0" borderId="93" xfId="1" applyNumberFormat="1" applyFont="1" applyBorder="1" applyAlignment="1">
      <alignment horizontal="center"/>
    </xf>
    <xf numFmtId="0" fontId="4" fillId="0" borderId="61" xfId="1" applyFont="1" applyBorder="1" applyAlignment="1">
      <alignment vertical="center" wrapText="1"/>
    </xf>
    <xf numFmtId="0" fontId="4" fillId="0" borderId="94" xfId="1" applyFont="1" applyBorder="1" applyAlignment="1">
      <alignment vertical="center" wrapText="1"/>
    </xf>
    <xf numFmtId="175" fontId="4" fillId="0" borderId="74" xfId="1" applyNumberFormat="1" applyFont="1" applyBorder="1"/>
    <xf numFmtId="0" fontId="4" fillId="0" borderId="63" xfId="1" applyFont="1" applyBorder="1" applyAlignment="1">
      <alignment vertical="center" wrapText="1"/>
    </xf>
    <xf numFmtId="0" fontId="4" fillId="0" borderId="95" xfId="1" applyFont="1" applyBorder="1" applyAlignment="1">
      <alignment vertical="center" wrapText="1"/>
    </xf>
    <xf numFmtId="175" fontId="4" fillId="0" borderId="96" xfId="1" applyNumberFormat="1" applyFont="1" applyBorder="1"/>
    <xf numFmtId="175" fontId="4" fillId="0" borderId="97" xfId="1" applyNumberFormat="1" applyFont="1" applyBorder="1"/>
    <xf numFmtId="0" fontId="4" fillId="0" borderId="96" xfId="1" applyFont="1" applyBorder="1"/>
    <xf numFmtId="0" fontId="4" fillId="0" borderId="98" xfId="1" applyFont="1" applyBorder="1"/>
    <xf numFmtId="0" fontId="4" fillId="0" borderId="31" xfId="1" applyFont="1" applyBorder="1"/>
    <xf numFmtId="0" fontId="4" fillId="0" borderId="93" xfId="1" applyFont="1" applyBorder="1"/>
    <xf numFmtId="0" fontId="5" fillId="0" borderId="17" xfId="1" applyFont="1" applyBorder="1" applyAlignment="1">
      <alignment horizontal="center"/>
    </xf>
    <xf numFmtId="0" fontId="5" fillId="0" borderId="18" xfId="1" applyFont="1" applyBorder="1" applyAlignment="1">
      <alignment horizontal="center"/>
    </xf>
    <xf numFmtId="0" fontId="5" fillId="0" borderId="18" xfId="1" applyFont="1" applyBorder="1" applyAlignment="1">
      <alignment horizontal="center" wrapText="1"/>
    </xf>
    <xf numFmtId="0" fontId="5" fillId="0" borderId="8" xfId="1" applyFont="1" applyBorder="1" applyAlignment="1">
      <alignment horizontal="center"/>
    </xf>
    <xf numFmtId="0" fontId="4" fillId="0" borderId="9" xfId="1" applyFont="1" applyBorder="1"/>
    <xf numFmtId="0" fontId="4" fillId="0" borderId="11" xfId="1" applyFont="1" applyBorder="1"/>
    <xf numFmtId="0" fontId="4" fillId="0" borderId="19" xfId="1" applyFont="1" applyBorder="1"/>
    <xf numFmtId="0" fontId="4" fillId="0" borderId="9" xfId="1" applyFont="1" applyBorder="1" applyAlignment="1">
      <alignment vertical="center" wrapText="1"/>
    </xf>
    <xf numFmtId="0" fontId="4" fillId="0" borderId="11" xfId="1" applyFont="1" applyBorder="1" applyAlignment="1">
      <alignment wrapText="1"/>
    </xf>
    <xf numFmtId="175" fontId="4" fillId="0" borderId="11" xfId="1" applyNumberFormat="1" applyFont="1" applyBorder="1"/>
    <xf numFmtId="0" fontId="4" fillId="0" borderId="19" xfId="1" applyFont="1" applyBorder="1" applyAlignment="1">
      <alignment vertical="center" wrapText="1"/>
    </xf>
    <xf numFmtId="0" fontId="21" fillId="2" borderId="0" xfId="4" applyFont="1" applyFill="1" applyBorder="1" applyAlignment="1">
      <alignment horizontal="center" wrapText="1"/>
    </xf>
    <xf numFmtId="0" fontId="5" fillId="0" borderId="99" xfId="1" applyFont="1" applyBorder="1" applyAlignment="1">
      <alignment horizontal="center"/>
    </xf>
    <xf numFmtId="0" fontId="5" fillId="0" borderId="100" xfId="1" applyFont="1" applyBorder="1" applyAlignment="1">
      <alignment horizontal="center"/>
    </xf>
    <xf numFmtId="185" fontId="0" fillId="0" borderId="0" xfId="10" applyNumberFormat="1" applyFont="1" applyFill="1" applyBorder="1"/>
    <xf numFmtId="0" fontId="0" fillId="0" borderId="101" xfId="1" applyFont="1" applyBorder="1"/>
    <xf numFmtId="0" fontId="5" fillId="0" borderId="102" xfId="1" applyFont="1" applyFill="1" applyBorder="1" applyAlignment="1">
      <alignment horizontal="center" vertical="center" wrapText="1"/>
    </xf>
    <xf numFmtId="0" fontId="0" fillId="0" borderId="103" xfId="1" applyFont="1" applyBorder="1"/>
    <xf numFmtId="0" fontId="6" fillId="0" borderId="18" xfId="1" applyFont="1" applyFill="1" applyBorder="1" applyAlignment="1">
      <alignment horizontal="left"/>
    </xf>
    <xf numFmtId="175" fontId="0" fillId="0" borderId="18" xfId="11" applyNumberFormat="1" applyFont="1" applyBorder="1"/>
    <xf numFmtId="185" fontId="0" fillId="0" borderId="18" xfId="10" applyNumberFormat="1" applyFont="1" applyBorder="1"/>
    <xf numFmtId="1" fontId="0" fillId="0" borderId="18" xfId="10" applyNumberFormat="1" applyFont="1" applyBorder="1" applyAlignment="1">
      <alignment horizontal="center"/>
    </xf>
    <xf numFmtId="186" fontId="0" fillId="0" borderId="18" xfId="10" applyNumberFormat="1" applyFont="1" applyBorder="1" applyAlignment="1">
      <alignment horizontal="center"/>
    </xf>
    <xf numFmtId="174" fontId="0" fillId="0" borderId="18" xfId="1" applyNumberFormat="1" applyFont="1" applyBorder="1"/>
    <xf numFmtId="49" fontId="0" fillId="0" borderId="104" xfId="10" applyNumberFormat="1" applyFont="1" applyBorder="1" applyAlignment="1">
      <alignment horizontal="center"/>
    </xf>
    <xf numFmtId="0" fontId="0" fillId="0" borderId="105" xfId="1" applyFont="1" applyBorder="1"/>
    <xf numFmtId="175" fontId="0" fillId="0" borderId="11" xfId="11" applyNumberFormat="1" applyFont="1" applyBorder="1"/>
    <xf numFmtId="185" fontId="0" fillId="0" borderId="11" xfId="10" applyNumberFormat="1" applyFont="1" applyBorder="1"/>
    <xf numFmtId="1" fontId="0" fillId="0" borderId="11" xfId="10" applyNumberFormat="1" applyFont="1" applyBorder="1" applyAlignment="1">
      <alignment horizontal="center"/>
    </xf>
    <xf numFmtId="186" fontId="0" fillId="0" borderId="11" xfId="10" applyNumberFormat="1" applyFont="1" applyBorder="1" applyAlignment="1">
      <alignment horizontal="center"/>
    </xf>
    <xf numFmtId="174" fontId="0" fillId="0" borderId="11" xfId="1" applyNumberFormat="1" applyFont="1" applyBorder="1"/>
    <xf numFmtId="49" fontId="0" fillId="0" borderId="106" xfId="10" applyNumberFormat="1" applyFont="1" applyBorder="1" applyAlignment="1">
      <alignment horizontal="center"/>
    </xf>
    <xf numFmtId="0" fontId="0" fillId="0" borderId="105" xfId="1" applyFont="1" applyFill="1" applyBorder="1"/>
    <xf numFmtId="0" fontId="6" fillId="0" borderId="11" xfId="1" applyFont="1" applyFill="1" applyBorder="1"/>
    <xf numFmtId="175" fontId="0" fillId="0" borderId="11" xfId="11" applyNumberFormat="1" applyFont="1" applyFill="1" applyBorder="1"/>
    <xf numFmtId="185" fontId="0" fillId="0" borderId="11" xfId="10" applyNumberFormat="1" applyFont="1" applyFill="1" applyBorder="1"/>
    <xf numFmtId="1" fontId="0" fillId="0" borderId="11" xfId="10" applyNumberFormat="1" applyFont="1" applyFill="1" applyBorder="1" applyAlignment="1">
      <alignment horizontal="center"/>
    </xf>
    <xf numFmtId="174" fontId="0" fillId="0" borderId="11" xfId="1" applyNumberFormat="1" applyFont="1" applyFill="1" applyBorder="1"/>
    <xf numFmtId="49" fontId="0" fillId="0" borderId="106" xfId="10" applyNumberFormat="1" applyFont="1" applyFill="1" applyBorder="1" applyAlignment="1">
      <alignment horizontal="center"/>
    </xf>
    <xf numFmtId="185" fontId="0" fillId="0" borderId="11" xfId="10" applyNumberFormat="1" applyFont="1" applyBorder="1" applyAlignment="1">
      <alignment horizontal="center"/>
    </xf>
    <xf numFmtId="185" fontId="0" fillId="0" borderId="11" xfId="10" applyNumberFormat="1" applyFont="1" applyFill="1" applyBorder="1" applyAlignment="1">
      <alignment horizontal="center"/>
    </xf>
    <xf numFmtId="186" fontId="0" fillId="0" borderId="11" xfId="10" applyNumberFormat="1" applyFont="1" applyFill="1" applyBorder="1" applyAlignment="1">
      <alignment horizontal="center"/>
    </xf>
    <xf numFmtId="2" fontId="0" fillId="0" borderId="11" xfId="10" applyNumberFormat="1" applyFont="1" applyBorder="1" applyAlignment="1">
      <alignment horizontal="center"/>
    </xf>
    <xf numFmtId="2" fontId="0" fillId="0" borderId="11" xfId="10" applyNumberFormat="1" applyFont="1" applyFill="1" applyBorder="1" applyAlignment="1">
      <alignment horizontal="center"/>
    </xf>
    <xf numFmtId="0" fontId="0" fillId="0" borderId="107" xfId="1" applyFont="1" applyBorder="1"/>
    <xf numFmtId="0" fontId="6" fillId="0" borderId="20" xfId="1" applyFont="1" applyFill="1" applyBorder="1"/>
    <xf numFmtId="175" fontId="0" fillId="0" borderId="20" xfId="11" applyNumberFormat="1" applyFont="1" applyBorder="1"/>
    <xf numFmtId="185" fontId="0" fillId="0" borderId="20" xfId="10" applyNumberFormat="1" applyFont="1" applyBorder="1"/>
    <xf numFmtId="0" fontId="0" fillId="0" borderId="100" xfId="1" applyFont="1" applyBorder="1"/>
    <xf numFmtId="49" fontId="0" fillId="0" borderId="100" xfId="1" applyNumberFormat="1" applyFont="1" applyBorder="1"/>
    <xf numFmtId="49" fontId="0" fillId="0" borderId="108" xfId="1" applyNumberFormat="1" applyFont="1" applyBorder="1"/>
    <xf numFmtId="0" fontId="0" fillId="0" borderId="109" xfId="1" applyFont="1" applyBorder="1"/>
    <xf numFmtId="0" fontId="0" fillId="0" borderId="109" xfId="1" applyFont="1" applyFill="1" applyBorder="1"/>
    <xf numFmtId="0" fontId="0" fillId="0" borderId="110" xfId="1" applyFont="1" applyBorder="1"/>
    <xf numFmtId="0" fontId="5" fillId="0" borderId="111" xfId="1" applyFont="1" applyBorder="1" applyAlignment="1">
      <alignment horizontal="center"/>
    </xf>
    <xf numFmtId="0" fontId="5" fillId="0" borderId="112" xfId="1" applyFont="1" applyBorder="1" applyAlignment="1">
      <alignment horizontal="center" wrapText="1"/>
    </xf>
    <xf numFmtId="0" fontId="0" fillId="0" borderId="17" xfId="1" applyFont="1" applyBorder="1"/>
    <xf numFmtId="174" fontId="0" fillId="0" borderId="8" xfId="1" applyNumberFormat="1" applyFont="1" applyBorder="1"/>
    <xf numFmtId="2" fontId="0" fillId="0" borderId="8" xfId="1" applyNumberFormat="1" applyFont="1" applyBorder="1"/>
    <xf numFmtId="0" fontId="0" fillId="0" borderId="67" xfId="1" applyFont="1" applyBorder="1"/>
    <xf numFmtId="2" fontId="0" fillId="0" borderId="51" xfId="1" applyNumberFormat="1" applyFont="1" applyBorder="1"/>
    <xf numFmtId="0" fontId="0" fillId="0" borderId="90" xfId="1" applyFont="1" applyBorder="1"/>
    <xf numFmtId="2" fontId="0" fillId="0" borderId="10" xfId="1" applyNumberFormat="1" applyFont="1" applyBorder="1"/>
    <xf numFmtId="2" fontId="0" fillId="0" borderId="6" xfId="1" applyNumberFormat="1" applyFont="1" applyBorder="1"/>
    <xf numFmtId="0" fontId="5" fillId="0" borderId="102" xfId="1" applyFont="1" applyBorder="1" applyAlignment="1">
      <alignment horizontal="center" wrapText="1"/>
    </xf>
    <xf numFmtId="175" fontId="0" fillId="0" borderId="51" xfId="1" applyNumberFormat="1" applyFont="1" applyBorder="1"/>
    <xf numFmtId="175" fontId="0" fillId="0" borderId="10" xfId="1" applyNumberFormat="1" applyFont="1" applyBorder="1"/>
    <xf numFmtId="0" fontId="0" fillId="0" borderId="17" xfId="1" applyFont="1" applyFill="1" applyBorder="1"/>
    <xf numFmtId="174" fontId="0" fillId="0" borderId="19" xfId="1" applyNumberFormat="1" applyFont="1" applyBorder="1"/>
    <xf numFmtId="174" fontId="0" fillId="0" borderId="10" xfId="1" applyNumberFormat="1" applyFont="1" applyBorder="1"/>
    <xf numFmtId="174" fontId="0" fillId="0" borderId="6" xfId="1" applyNumberFormat="1" applyFont="1" applyBorder="1"/>
    <xf numFmtId="0" fontId="9" fillId="7" borderId="0" xfId="1" applyFont="1" applyFill="1" applyBorder="1" applyAlignment="1">
      <alignment horizontal="center"/>
    </xf>
    <xf numFmtId="0" fontId="5" fillId="0" borderId="113" xfId="1" applyFont="1" applyBorder="1" applyAlignment="1">
      <alignment horizontal="center" wrapText="1"/>
    </xf>
    <xf numFmtId="2" fontId="5" fillId="0" borderId="48" xfId="1" applyNumberFormat="1" applyFont="1" applyBorder="1" applyAlignment="1">
      <alignment horizontal="center" wrapText="1"/>
    </xf>
    <xf numFmtId="0" fontId="5" fillId="0" borderId="48" xfId="1" applyFont="1" applyBorder="1" applyAlignment="1">
      <alignment horizontal="center" wrapText="1"/>
    </xf>
    <xf numFmtId="0" fontId="5" fillId="0" borderId="114" xfId="1" applyFont="1" applyBorder="1" applyAlignment="1">
      <alignment horizontal="center" wrapText="1"/>
    </xf>
    <xf numFmtId="0" fontId="5" fillId="0" borderId="115" xfId="1" applyFont="1" applyBorder="1" applyAlignment="1">
      <alignment horizontal="center" wrapText="1"/>
    </xf>
    <xf numFmtId="0" fontId="0" fillId="0" borderId="116" xfId="1" applyFont="1" applyBorder="1" applyAlignment="1">
      <alignment horizontal="left" wrapText="1"/>
    </xf>
    <xf numFmtId="176" fontId="0" fillId="0" borderId="18" xfId="1" applyNumberFormat="1" applyFont="1" applyBorder="1" applyAlignment="1">
      <alignment horizontal="center"/>
    </xf>
    <xf numFmtId="176" fontId="0" fillId="0" borderId="18" xfId="1" applyNumberFormat="1" applyFont="1" applyBorder="1" applyAlignment="1">
      <alignment horizontal="center" wrapText="1"/>
    </xf>
    <xf numFmtId="173" fontId="0" fillId="0" borderId="18" xfId="10" applyNumberFormat="1" applyFont="1" applyBorder="1" applyAlignment="1">
      <alignment horizontal="center" wrapText="1"/>
    </xf>
    <xf numFmtId="187" fontId="0" fillId="0" borderId="18" xfId="1" applyNumberFormat="1" applyFont="1" applyBorder="1" applyAlignment="1">
      <alignment horizontal="center" wrapText="1"/>
    </xf>
    <xf numFmtId="188" fontId="0" fillId="0" borderId="18" xfId="10" applyNumberFormat="1" applyFont="1" applyBorder="1" applyAlignment="1">
      <alignment wrapText="1"/>
    </xf>
    <xf numFmtId="176" fontId="0" fillId="0" borderId="18" xfId="1" applyNumberFormat="1" applyFont="1" applyBorder="1" applyAlignment="1">
      <alignment wrapText="1"/>
    </xf>
    <xf numFmtId="0" fontId="0" fillId="0" borderId="117" xfId="1" applyFont="1" applyBorder="1" applyAlignment="1">
      <alignment wrapText="1"/>
    </xf>
    <xf numFmtId="0" fontId="0" fillId="0" borderId="118" xfId="1" applyFont="1" applyBorder="1" applyAlignment="1">
      <alignment wrapText="1"/>
    </xf>
    <xf numFmtId="175" fontId="0" fillId="0" borderId="18" xfId="1" applyNumberFormat="1" applyFont="1" applyBorder="1" applyAlignment="1">
      <alignment wrapText="1"/>
    </xf>
    <xf numFmtId="176" fontId="0" fillId="0" borderId="74" xfId="1" applyNumberFormat="1" applyFont="1" applyBorder="1" applyAlignment="1">
      <alignment wrapText="1"/>
    </xf>
    <xf numFmtId="176" fontId="0" fillId="0" borderId="11" xfId="1" applyNumberFormat="1" applyFont="1" applyBorder="1" applyAlignment="1">
      <alignment horizontal="center"/>
    </xf>
    <xf numFmtId="187" fontId="0" fillId="0" borderId="11" xfId="1" applyNumberFormat="1" applyFont="1" applyBorder="1" applyAlignment="1">
      <alignment horizontal="center" wrapText="1"/>
    </xf>
    <xf numFmtId="188" fontId="0" fillId="0" borderId="11" xfId="10" applyNumberFormat="1" applyFont="1" applyBorder="1" applyAlignment="1">
      <alignment wrapText="1"/>
    </xf>
    <xf numFmtId="176" fontId="0" fillId="0" borderId="11" xfId="1" applyNumberFormat="1" applyFont="1" applyBorder="1" applyAlignment="1">
      <alignment wrapText="1"/>
    </xf>
    <xf numFmtId="0" fontId="0" fillId="0" borderId="42" xfId="1" applyFont="1" applyBorder="1" applyAlignment="1">
      <alignment wrapText="1"/>
    </xf>
    <xf numFmtId="176" fontId="0" fillId="0" borderId="72" xfId="1" applyNumberFormat="1" applyFont="1" applyBorder="1" applyAlignment="1">
      <alignment wrapText="1"/>
    </xf>
    <xf numFmtId="0" fontId="0" fillId="0" borderId="119" xfId="1" applyFont="1" applyBorder="1" applyAlignment="1">
      <alignment wrapText="1"/>
    </xf>
    <xf numFmtId="176" fontId="0" fillId="0" borderId="20" xfId="1" applyNumberFormat="1" applyFont="1" applyBorder="1" applyAlignment="1">
      <alignment horizontal="center"/>
    </xf>
    <xf numFmtId="0" fontId="0" fillId="0" borderId="20" xfId="1" applyFont="1" applyBorder="1" applyAlignment="1">
      <alignment wrapText="1"/>
    </xf>
    <xf numFmtId="0" fontId="0" fillId="0" borderId="120" xfId="1" applyFont="1" applyBorder="1" applyAlignment="1">
      <alignment wrapText="1"/>
    </xf>
    <xf numFmtId="0" fontId="0" fillId="0" borderId="121" xfId="1" applyFont="1" applyBorder="1" applyAlignment="1">
      <alignment wrapText="1"/>
    </xf>
    <xf numFmtId="0" fontId="0" fillId="0" borderId="93" xfId="1" applyFont="1" applyBorder="1" applyAlignment="1">
      <alignment wrapText="1"/>
    </xf>
    <xf numFmtId="0" fontId="0" fillId="0" borderId="0" xfId="1" applyFont="1" applyBorder="1" applyAlignment="1">
      <alignment horizontal="center"/>
    </xf>
    <xf numFmtId="0" fontId="5" fillId="0" borderId="7" xfId="1" applyFont="1" applyBorder="1" applyAlignment="1">
      <alignment horizontal="center" wrapText="1"/>
    </xf>
    <xf numFmtId="0" fontId="5" fillId="0" borderId="122" xfId="1" applyFont="1" applyBorder="1" applyAlignment="1">
      <alignment horizontal="center" wrapText="1"/>
    </xf>
    <xf numFmtId="3" fontId="0" fillId="0" borderId="18" xfId="1" applyNumberFormat="1" applyFont="1" applyBorder="1" applyAlignment="1">
      <alignment horizontal="center" wrapText="1"/>
    </xf>
    <xf numFmtId="176" fontId="0" fillId="0" borderId="117" xfId="1" applyNumberFormat="1" applyFont="1" applyBorder="1" applyAlignment="1">
      <alignment wrapText="1"/>
    </xf>
    <xf numFmtId="0" fontId="0" fillId="0" borderId="57" xfId="1" applyFont="1" applyBorder="1" applyAlignment="1">
      <alignment horizontal="left" wrapText="1"/>
    </xf>
    <xf numFmtId="3" fontId="0" fillId="0" borderId="11" xfId="1" applyNumberFormat="1" applyFont="1" applyBorder="1" applyAlignment="1">
      <alignment horizontal="center" wrapText="1"/>
    </xf>
    <xf numFmtId="176" fontId="0" fillId="0" borderId="58" xfId="1" applyNumberFormat="1" applyFont="1" applyBorder="1" applyAlignment="1">
      <alignment wrapText="1"/>
    </xf>
    <xf numFmtId="0" fontId="0" fillId="0" borderId="76" xfId="1" applyFont="1" applyBorder="1" applyAlignment="1">
      <alignment horizontal="center"/>
    </xf>
    <xf numFmtId="0" fontId="5" fillId="0" borderId="123" xfId="1" applyFont="1" applyBorder="1" applyAlignment="1">
      <alignment horizontal="center"/>
    </xf>
    <xf numFmtId="0" fontId="5" fillId="0" borderId="102" xfId="1" applyFont="1" applyBorder="1" applyAlignment="1">
      <alignment horizontal="center"/>
    </xf>
    <xf numFmtId="0" fontId="5" fillId="0" borderId="115" xfId="1" applyFont="1" applyBorder="1" applyAlignment="1">
      <alignment horizontal="center"/>
    </xf>
    <xf numFmtId="0" fontId="5" fillId="0" borderId="21" xfId="1" applyFont="1" applyBorder="1" applyAlignment="1">
      <alignment horizontal="center"/>
    </xf>
    <xf numFmtId="0" fontId="6" fillId="0" borderId="124" xfId="1" applyFont="1" applyFill="1" applyBorder="1" applyAlignment="1">
      <alignment horizontal="center"/>
    </xf>
    <xf numFmtId="175" fontId="6" fillId="0" borderId="38" xfId="1" applyNumberFormat="1" applyFont="1" applyBorder="1" applyAlignment="1">
      <alignment horizontal="center"/>
    </xf>
    <xf numFmtId="175" fontId="4" fillId="0" borderId="38" xfId="1" applyNumberFormat="1" applyFont="1" applyBorder="1" applyAlignment="1">
      <alignment horizontal="center"/>
    </xf>
    <xf numFmtId="175" fontId="4" fillId="0" borderId="125" xfId="1" applyNumberFormat="1" applyFont="1" applyBorder="1" applyAlignment="1">
      <alignment horizontal="center"/>
    </xf>
    <xf numFmtId="0" fontId="6" fillId="0" borderId="22" xfId="1" applyFont="1" applyFill="1" applyBorder="1" applyAlignment="1">
      <alignment horizontal="left"/>
    </xf>
    <xf numFmtId="0" fontId="6" fillId="0" borderId="121" xfId="1" applyFont="1" applyFill="1" applyBorder="1" applyAlignment="1">
      <alignment horizontal="left"/>
    </xf>
    <xf numFmtId="0" fontId="6" fillId="0" borderId="20" xfId="1" applyFont="1" applyBorder="1" applyAlignment="1">
      <alignment horizontal="left"/>
    </xf>
    <xf numFmtId="0" fontId="4" fillId="0" borderId="20" xfId="1" applyFont="1" applyBorder="1"/>
    <xf numFmtId="0" fontId="4" fillId="0" borderId="23" xfId="1" applyFont="1" applyBorder="1"/>
    <xf numFmtId="0" fontId="6" fillId="0" borderId="0" xfId="1" applyFont="1" applyBorder="1" applyAlignment="1">
      <alignment horizontal="left"/>
    </xf>
    <xf numFmtId="0" fontId="4" fillId="0" borderId="13" xfId="1" applyFont="1" applyBorder="1"/>
    <xf numFmtId="0" fontId="21" fillId="0" borderId="14" xfId="4" applyFont="1" applyFill="1" applyBorder="1" applyAlignment="1">
      <alignment horizontal="center" wrapText="1"/>
    </xf>
    <xf numFmtId="0" fontId="21" fillId="0" borderId="1" xfId="4" applyFont="1" applyFill="1" applyBorder="1" applyAlignment="1">
      <alignment horizontal="center" wrapText="1"/>
    </xf>
    <xf numFmtId="0" fontId="21" fillId="0" borderId="16" xfId="4" applyFont="1" applyFill="1" applyBorder="1" applyAlignment="1">
      <alignment horizontal="center" wrapText="1"/>
    </xf>
    <xf numFmtId="0" fontId="26" fillId="0" borderId="126" xfId="1" applyFont="1" applyBorder="1" applyAlignment="1">
      <alignment horizontal="center"/>
    </xf>
    <xf numFmtId="0" fontId="26" fillId="0" borderId="48" xfId="1" applyFont="1" applyBorder="1" applyAlignment="1">
      <alignment horizontal="center"/>
    </xf>
    <xf numFmtId="0" fontId="26" fillId="0" borderId="48" xfId="1" applyFont="1" applyBorder="1" applyAlignment="1">
      <alignment horizontal="center" wrapText="1"/>
    </xf>
    <xf numFmtId="0" fontId="26" fillId="0" borderId="127" xfId="1" applyFont="1" applyBorder="1" applyAlignment="1">
      <alignment horizontal="center"/>
    </xf>
    <xf numFmtId="0" fontId="4" fillId="0" borderId="128" xfId="1" applyFont="1" applyBorder="1"/>
    <xf numFmtId="0" fontId="4" fillId="0" borderId="18" xfId="1" applyFont="1" applyBorder="1" applyAlignment="1">
      <alignment wrapText="1"/>
    </xf>
    <xf numFmtId="0" fontId="4" fillId="0" borderId="18" xfId="1" applyFont="1" applyBorder="1"/>
    <xf numFmtId="2" fontId="4" fillId="0" borderId="18" xfId="1" applyNumberFormat="1" applyFont="1" applyBorder="1"/>
    <xf numFmtId="0" fontId="4" fillId="0" borderId="129" xfId="1" applyFont="1" applyBorder="1"/>
    <xf numFmtId="0" fontId="4" fillId="0" borderId="130" xfId="1" applyFont="1" applyBorder="1"/>
    <xf numFmtId="0" fontId="4" fillId="0" borderId="20" xfId="1" applyFont="1" applyBorder="1" applyAlignment="1">
      <alignment wrapText="1"/>
    </xf>
    <xf numFmtId="2" fontId="4" fillId="0" borderId="20" xfId="1" applyNumberFormat="1" applyFont="1" applyBorder="1"/>
    <xf numFmtId="0" fontId="4" fillId="0" borderId="131" xfId="1" applyFont="1" applyBorder="1"/>
    <xf numFmtId="0" fontId="4" fillId="0" borderId="132" xfId="1" applyFont="1" applyFill="1" applyBorder="1"/>
    <xf numFmtId="0" fontId="4" fillId="0" borderId="133" xfId="1" applyFont="1" applyBorder="1"/>
    <xf numFmtId="0" fontId="4" fillId="0" borderId="134" xfId="1" applyFont="1" applyBorder="1"/>
    <xf numFmtId="0" fontId="5" fillId="0" borderId="135" xfId="1" applyFont="1" applyBorder="1"/>
    <xf numFmtId="0" fontId="4" fillId="0" borderId="136" xfId="1" applyFont="1" applyBorder="1"/>
    <xf numFmtId="0" fontId="4" fillId="0" borderId="137" xfId="1" applyFont="1" applyBorder="1"/>
    <xf numFmtId="0" fontId="5" fillId="0" borderId="138" xfId="1" applyFont="1" applyBorder="1" applyAlignment="1">
      <alignment horizontal="center" wrapText="1"/>
    </xf>
    <xf numFmtId="0" fontId="5" fillId="0" borderId="24" xfId="1" applyFont="1" applyBorder="1" applyAlignment="1">
      <alignment horizontal="center"/>
    </xf>
    <xf numFmtId="0" fontId="5" fillId="0" borderId="7" xfId="1" applyFont="1" applyBorder="1" applyAlignment="1">
      <alignment horizontal="center"/>
    </xf>
    <xf numFmtId="0" fontId="5" fillId="0" borderId="139" xfId="1" applyFont="1" applyBorder="1" applyAlignment="1">
      <alignment horizontal="center" wrapText="1"/>
    </xf>
    <xf numFmtId="0" fontId="5" fillId="0" borderId="140" xfId="1" applyFont="1" applyBorder="1" applyAlignment="1">
      <alignment horizontal="center" wrapText="1"/>
    </xf>
    <xf numFmtId="0" fontId="4" fillId="0" borderId="25" xfId="1" applyFont="1" applyBorder="1"/>
    <xf numFmtId="166" fontId="0" fillId="0" borderId="18" xfId="11" applyFont="1" applyBorder="1"/>
    <xf numFmtId="166" fontId="0" fillId="0" borderId="141" xfId="11" applyFont="1" applyBorder="1"/>
    <xf numFmtId="189" fontId="0" fillId="0" borderId="141" xfId="11" applyNumberFormat="1" applyFont="1" applyBorder="1"/>
    <xf numFmtId="189" fontId="0" fillId="0" borderId="34" xfId="11" applyNumberFormat="1" applyFont="1" applyBorder="1"/>
    <xf numFmtId="0" fontId="4" fillId="0" borderId="142" xfId="1" applyFont="1" applyBorder="1" applyAlignment="1"/>
    <xf numFmtId="0" fontId="4" fillId="0" borderId="92" xfId="1" applyFont="1" applyBorder="1" applyAlignment="1"/>
    <xf numFmtId="0" fontId="4" fillId="0" borderId="143" xfId="1" applyFont="1" applyBorder="1" applyAlignment="1"/>
    <xf numFmtId="0" fontId="4" fillId="0" borderId="144" xfId="1" applyFont="1" applyBorder="1"/>
    <xf numFmtId="0" fontId="5" fillId="0" borderId="28" xfId="1" applyFont="1" applyBorder="1" applyAlignment="1">
      <alignment horizontal="center" wrapText="1"/>
    </xf>
    <xf numFmtId="0" fontId="5" fillId="0" borderId="29" xfId="1" applyFont="1" applyBorder="1" applyAlignment="1">
      <alignment horizontal="center" wrapText="1"/>
    </xf>
    <xf numFmtId="0" fontId="5" fillId="0" borderId="85" xfId="1" applyFont="1" applyBorder="1" applyAlignment="1">
      <alignment horizontal="center"/>
    </xf>
    <xf numFmtId="0" fontId="5" fillId="0" borderId="28" xfId="1" applyFont="1" applyBorder="1" applyAlignment="1">
      <alignment horizontal="center"/>
    </xf>
    <xf numFmtId="0" fontId="4" fillId="0" borderId="124" xfId="1" applyFont="1" applyBorder="1"/>
    <xf numFmtId="166" fontId="0" fillId="0" borderId="38" xfId="11" applyFont="1" applyBorder="1"/>
    <xf numFmtId="171" fontId="0" fillId="0" borderId="38" xfId="11" applyNumberFormat="1" applyFont="1" applyBorder="1"/>
    <xf numFmtId="189" fontId="0" fillId="0" borderId="38" xfId="11" applyNumberFormat="1" applyFont="1" applyBorder="1"/>
    <xf numFmtId="166" fontId="0" fillId="0" borderId="125" xfId="11" applyFont="1" applyBorder="1"/>
    <xf numFmtId="0" fontId="4" fillId="0" borderId="22" xfId="1" applyFont="1" applyBorder="1"/>
    <xf numFmtId="2" fontId="4" fillId="0" borderId="8" xfId="1" applyNumberFormat="1" applyFont="1" applyBorder="1"/>
    <xf numFmtId="180" fontId="4" fillId="0" borderId="6" xfId="1" applyNumberFormat="1" applyFont="1" applyBorder="1"/>
    <xf numFmtId="0" fontId="9" fillId="0" borderId="39" xfId="0" applyFont="1" applyFill="1" applyBorder="1" applyAlignment="1">
      <alignment horizontal="center"/>
    </xf>
    <xf numFmtId="0" fontId="9" fillId="0" borderId="41" xfId="0" applyFont="1" applyFill="1" applyBorder="1" applyAlignment="1">
      <alignment horizontal="center"/>
    </xf>
    <xf numFmtId="0" fontId="9" fillId="0" borderId="40" xfId="0" applyFont="1" applyFill="1" applyBorder="1" applyAlignment="1">
      <alignment horizontal="center"/>
    </xf>
    <xf numFmtId="0" fontId="0" fillId="0" borderId="2" xfId="0" applyBorder="1"/>
    <xf numFmtId="0" fontId="0" fillId="0" borderId="3" xfId="0" applyBorder="1"/>
    <xf numFmtId="0" fontId="0" fillId="0" borderId="4" xfId="0" applyBorder="1"/>
    <xf numFmtId="0" fontId="5" fillId="0" borderId="111" xfId="0" applyFont="1" applyBorder="1" applyAlignment="1">
      <alignment horizontal="center"/>
    </xf>
    <xf numFmtId="0" fontId="5" fillId="0" borderId="112" xfId="0" applyFont="1" applyBorder="1" applyAlignment="1">
      <alignment horizontal="center" wrapText="1"/>
    </xf>
    <xf numFmtId="0" fontId="0" fillId="0" borderId="43" xfId="0" applyBorder="1" applyAlignment="1">
      <alignment horizontal="center" vertical="center" wrapText="1"/>
    </xf>
    <xf numFmtId="0" fontId="0" fillId="0" borderId="28" xfId="0" applyBorder="1" applyAlignment="1">
      <alignment wrapText="1"/>
    </xf>
    <xf numFmtId="2" fontId="0" fillId="0" borderId="44" xfId="0" applyNumberFormat="1" applyBorder="1" applyAlignment="1">
      <alignment wrapText="1"/>
    </xf>
    <xf numFmtId="0" fontId="0" fillId="0" borderId="17" xfId="0" applyBorder="1"/>
    <xf numFmtId="180" fontId="0" fillId="0" borderId="8" xfId="0" applyNumberFormat="1" applyBorder="1"/>
    <xf numFmtId="0" fontId="0" fillId="0" borderId="67" xfId="0" applyBorder="1"/>
    <xf numFmtId="180" fontId="0" fillId="0" borderId="51" xfId="0" applyNumberFormat="1" applyBorder="1"/>
    <xf numFmtId="0" fontId="0" fillId="0" borderId="90" xfId="0" applyBorder="1"/>
    <xf numFmtId="180" fontId="0" fillId="0" borderId="10" xfId="0" applyNumberFormat="1" applyBorder="1"/>
    <xf numFmtId="0" fontId="0" fillId="0" borderId="0" xfId="0" applyBorder="1"/>
    <xf numFmtId="175" fontId="0" fillId="0" borderId="38" xfId="0" applyNumberFormat="1" applyBorder="1" applyAlignment="1">
      <alignment horizontal="center"/>
    </xf>
    <xf numFmtId="0" fontId="0" fillId="0" borderId="20" xfId="0" applyBorder="1"/>
    <xf numFmtId="0" fontId="0" fillId="0" borderId="14" xfId="0" applyBorder="1"/>
    <xf numFmtId="0" fontId="5" fillId="0" borderId="13" xfId="0" applyFont="1" applyBorder="1" applyAlignment="1">
      <alignment horizontal="left"/>
    </xf>
    <xf numFmtId="0" fontId="5" fillId="0" borderId="13" xfId="0" applyFont="1" applyFill="1" applyBorder="1" applyAlignment="1">
      <alignment horizontal="left"/>
    </xf>
    <xf numFmtId="0" fontId="0" fillId="0" borderId="13" xfId="0" applyBorder="1"/>
    <xf numFmtId="0" fontId="0" fillId="0" borderId="15" xfId="0" applyBorder="1"/>
    <xf numFmtId="0" fontId="0" fillId="0" borderId="1" xfId="0" applyBorder="1"/>
    <xf numFmtId="0" fontId="0" fillId="0" borderId="16" xfId="0" applyBorder="1"/>
    <xf numFmtId="0" fontId="34" fillId="0" borderId="145" xfId="0" applyFont="1" applyBorder="1"/>
    <xf numFmtId="0" fontId="34" fillId="0" borderId="0" xfId="0" applyFont="1" applyBorder="1" applyAlignment="1">
      <alignment wrapText="1"/>
    </xf>
    <xf numFmtId="0" fontId="34" fillId="0" borderId="0" xfId="0" applyFont="1" applyBorder="1"/>
    <xf numFmtId="2" fontId="34" fillId="0" borderId="0" xfId="0" applyNumberFormat="1" applyFont="1" applyBorder="1"/>
    <xf numFmtId="0" fontId="34" fillId="0" borderId="146" xfId="0" applyFont="1" applyBorder="1"/>
    <xf numFmtId="0" fontId="5" fillId="0" borderId="5" xfId="0" applyFont="1" applyBorder="1"/>
    <xf numFmtId="0" fontId="0" fillId="0" borderId="5" xfId="0" applyBorder="1"/>
    <xf numFmtId="0" fontId="0" fillId="0" borderId="6" xfId="0" applyBorder="1"/>
    <xf numFmtId="2" fontId="0" fillId="0" borderId="8" xfId="0" applyNumberFormat="1" applyBorder="1"/>
    <xf numFmtId="2" fontId="0" fillId="0" borderId="51" xfId="0" applyNumberFormat="1" applyBorder="1"/>
    <xf numFmtId="2" fontId="0" fillId="0" borderId="10" xfId="0" applyNumberFormat="1" applyBorder="1"/>
    <xf numFmtId="0" fontId="5" fillId="0" borderId="39" xfId="0" applyFont="1" applyBorder="1"/>
    <xf numFmtId="0" fontId="0" fillId="0" borderId="40" xfId="0" applyBorder="1"/>
    <xf numFmtId="0" fontId="4" fillId="0" borderId="5" xfId="4" applyFont="1" applyBorder="1"/>
    <xf numFmtId="0" fontId="4" fillId="0" borderId="6" xfId="4" applyFont="1" applyBorder="1"/>
    <xf numFmtId="0" fontId="0" fillId="0" borderId="147" xfId="0" applyBorder="1"/>
    <xf numFmtId="2" fontId="0" fillId="0" borderId="148" xfId="0" applyNumberFormat="1" applyBorder="1"/>
    <xf numFmtId="0" fontId="0" fillId="0" borderId="12" xfId="0" applyBorder="1"/>
    <xf numFmtId="2" fontId="0" fillId="0" borderId="55" xfId="0" applyNumberFormat="1" applyBorder="1"/>
    <xf numFmtId="0" fontId="0" fillId="0" borderId="5" xfId="0" applyFill="1" applyBorder="1"/>
    <xf numFmtId="0" fontId="0" fillId="0" borderId="39" xfId="0" applyBorder="1"/>
    <xf numFmtId="0" fontId="0" fillId="0" borderId="149" xfId="0" applyBorder="1"/>
    <xf numFmtId="0" fontId="0" fillId="0" borderId="150" xfId="0" applyBorder="1"/>
    <xf numFmtId="0" fontId="0" fillId="0" borderId="14" xfId="0" applyBorder="1" applyAlignment="1">
      <alignment wrapText="1"/>
    </xf>
    <xf numFmtId="0" fontId="5" fillId="0" borderId="13" xfId="0" applyFont="1" applyBorder="1"/>
    <xf numFmtId="0" fontId="5" fillId="0" borderId="151" xfId="0" applyFont="1" applyFill="1" applyBorder="1" applyAlignment="1">
      <alignment horizontal="center"/>
    </xf>
    <xf numFmtId="0" fontId="5" fillId="0" borderId="152" xfId="0" applyFont="1" applyFill="1" applyBorder="1" applyAlignment="1">
      <alignment horizontal="center"/>
    </xf>
    <xf numFmtId="0" fontId="5" fillId="0" borderId="153" xfId="0" applyFont="1" applyFill="1" applyBorder="1" applyAlignment="1">
      <alignment horizontal="center"/>
    </xf>
    <xf numFmtId="0" fontId="5" fillId="0" borderId="140" xfId="0" applyFont="1" applyBorder="1" applyAlignment="1">
      <alignment horizontal="center"/>
    </xf>
    <xf numFmtId="0" fontId="0" fillId="0" borderId="25" xfId="0" applyBorder="1"/>
    <xf numFmtId="175" fontId="0" fillId="0" borderId="18" xfId="0" applyNumberFormat="1" applyBorder="1"/>
    <xf numFmtId="0" fontId="0" fillId="0" borderId="18" xfId="0" applyBorder="1"/>
    <xf numFmtId="175" fontId="0" fillId="0" borderId="34" xfId="0" applyNumberFormat="1" applyBorder="1"/>
    <xf numFmtId="0" fontId="0" fillId="0" borderId="26" xfId="0" applyBorder="1"/>
    <xf numFmtId="175" fontId="0" fillId="0" borderId="11" xfId="0" applyNumberFormat="1" applyBorder="1"/>
    <xf numFmtId="0" fontId="0" fillId="0" borderId="11" xfId="0" applyBorder="1"/>
    <xf numFmtId="175" fontId="0" fillId="0" borderId="35" xfId="0" applyNumberFormat="1" applyBorder="1"/>
    <xf numFmtId="0" fontId="0" fillId="0" borderId="22" xfId="0" applyBorder="1"/>
    <xf numFmtId="175" fontId="0" fillId="0" borderId="20" xfId="0" applyNumberFormat="1" applyBorder="1"/>
    <xf numFmtId="0" fontId="0" fillId="0" borderId="25" xfId="0" applyBorder="1" applyAlignment="1">
      <alignment wrapText="1"/>
    </xf>
    <xf numFmtId="0" fontId="0" fillId="0" borderId="18" xfId="0" applyBorder="1" applyAlignment="1">
      <alignment wrapText="1"/>
    </xf>
    <xf numFmtId="0" fontId="0" fillId="0" borderId="34" xfId="0" applyBorder="1" applyAlignment="1">
      <alignment wrapText="1"/>
    </xf>
    <xf numFmtId="0" fontId="0" fillId="0" borderId="22" xfId="0" applyBorder="1" applyAlignment="1">
      <alignment wrapText="1"/>
    </xf>
    <xf numFmtId="0" fontId="0" fillId="0" borderId="20" xfId="0" applyBorder="1" applyAlignment="1">
      <alignment wrapText="1"/>
    </xf>
    <xf numFmtId="0" fontId="0" fillId="0" borderId="23" xfId="0" applyBorder="1" applyAlignment="1">
      <alignment wrapText="1"/>
    </xf>
    <xf numFmtId="0" fontId="5" fillId="2" borderId="11" xfId="4" applyFont="1" applyFill="1" applyBorder="1" applyAlignment="1">
      <alignment horizontal="center" vertical="center" wrapText="1"/>
    </xf>
    <xf numFmtId="175" fontId="0" fillId="2" borderId="11" xfId="4" applyNumberFormat="1" applyFont="1" applyFill="1" applyBorder="1"/>
    <xf numFmtId="167" fontId="4" fillId="0" borderId="11" xfId="10" applyFont="1" applyFill="1" applyBorder="1" applyAlignment="1">
      <alignment horizontal="center" vertical="center"/>
    </xf>
    <xf numFmtId="0" fontId="0" fillId="2" borderId="0" xfId="0" applyFill="1" applyBorder="1"/>
    <xf numFmtId="175" fontId="0" fillId="2" borderId="0" xfId="0" applyNumberFormat="1" applyFill="1" applyBorder="1"/>
    <xf numFmtId="0" fontId="0" fillId="0" borderId="0" xfId="0" applyFill="1" applyBorder="1"/>
    <xf numFmtId="0" fontId="0" fillId="2" borderId="3" xfId="0" applyFill="1" applyBorder="1"/>
    <xf numFmtId="191" fontId="0" fillId="2" borderId="3" xfId="0" applyNumberFormat="1" applyFill="1" applyBorder="1"/>
    <xf numFmtId="175" fontId="0" fillId="0" borderId="11" xfId="4" applyNumberFormat="1" applyFont="1" applyFill="1" applyBorder="1" applyAlignment="1">
      <alignment wrapText="1"/>
    </xf>
    <xf numFmtId="0" fontId="0" fillId="0" borderId="3" xfId="0" applyFill="1" applyBorder="1"/>
    <xf numFmtId="192" fontId="0" fillId="0" borderId="11" xfId="10" applyNumberFormat="1" applyFont="1" applyFill="1" applyBorder="1" applyAlignment="1">
      <alignment wrapText="1"/>
    </xf>
    <xf numFmtId="192" fontId="0" fillId="0" borderId="11" xfId="10" applyNumberFormat="1" applyFont="1" applyBorder="1"/>
    <xf numFmtId="176" fontId="6" fillId="0" borderId="11" xfId="4" applyNumberFormat="1" applyFont="1" applyFill="1" applyBorder="1" applyAlignment="1">
      <alignment horizontal="center" vertical="center"/>
    </xf>
    <xf numFmtId="0" fontId="5" fillId="8" borderId="9" xfId="4" applyFont="1" applyFill="1" applyBorder="1" applyAlignment="1">
      <alignment horizontal="center" vertical="center"/>
    </xf>
    <xf numFmtId="0" fontId="5" fillId="8" borderId="11" xfId="4" applyFont="1" applyFill="1" applyBorder="1" applyAlignment="1">
      <alignment horizontal="center" vertical="center"/>
    </xf>
    <xf numFmtId="0" fontId="5" fillId="8" borderId="11" xfId="4" applyFont="1" applyFill="1" applyBorder="1" applyAlignment="1">
      <alignment horizontal="center" vertical="center" wrapText="1"/>
    </xf>
    <xf numFmtId="1" fontId="5" fillId="8" borderId="11" xfId="4" applyNumberFormat="1" applyFont="1" applyFill="1" applyBorder="1" applyAlignment="1">
      <alignment horizontal="center" vertical="center" wrapText="1"/>
    </xf>
    <xf numFmtId="0" fontId="5" fillId="8" borderId="11" xfId="4" applyFont="1" applyFill="1" applyBorder="1" applyAlignment="1">
      <alignment vertical="center" wrapText="1"/>
    </xf>
    <xf numFmtId="0" fontId="5" fillId="8" borderId="19" xfId="4" applyFont="1" applyFill="1" applyBorder="1" applyAlignment="1">
      <alignment horizontal="center" vertical="center" wrapText="1"/>
    </xf>
    <xf numFmtId="1" fontId="0" fillId="0" borderId="11" xfId="4" applyNumberFormat="1" applyFont="1" applyBorder="1"/>
    <xf numFmtId="192" fontId="0" fillId="0" borderId="11" xfId="10" applyNumberFormat="1" applyFont="1" applyBorder="1" applyAlignment="1">
      <alignment wrapText="1"/>
    </xf>
    <xf numFmtId="0" fontId="32" fillId="0" borderId="126" xfId="0" applyFont="1" applyBorder="1" applyAlignment="1">
      <alignment horizontal="center" vertical="center"/>
    </xf>
    <xf numFmtId="0" fontId="32" fillId="0" borderId="48" xfId="0" applyFont="1" applyBorder="1" applyAlignment="1">
      <alignment horizontal="center" vertical="center" wrapText="1"/>
    </xf>
    <xf numFmtId="0" fontId="32" fillId="0" borderId="127" xfId="0" applyFont="1" applyBorder="1" applyAlignment="1">
      <alignment horizontal="center" vertical="center" wrapText="1"/>
    </xf>
    <xf numFmtId="0" fontId="34" fillId="0" borderId="130" xfId="0" applyFont="1" applyBorder="1" applyAlignment="1">
      <alignment vertical="center"/>
    </xf>
    <xf numFmtId="175" fontId="34" fillId="0" borderId="20" xfId="0" applyNumberFormat="1" applyFont="1" applyBorder="1" applyAlignment="1">
      <alignment vertical="center" wrapText="1"/>
    </xf>
    <xf numFmtId="175" fontId="34" fillId="0" borderId="20" xfId="0" applyNumberFormat="1" applyFont="1" applyBorder="1" applyAlignment="1">
      <alignment vertical="center"/>
    </xf>
    <xf numFmtId="175" fontId="34" fillId="0" borderId="20" xfId="0" applyNumberFormat="1" applyFont="1" applyBorder="1" applyAlignment="1">
      <alignment horizontal="center" vertical="center"/>
    </xf>
    <xf numFmtId="175" fontId="34" fillId="0" borderId="131" xfId="0" applyNumberFormat="1" applyFont="1" applyBorder="1" applyAlignment="1">
      <alignment vertical="center"/>
    </xf>
    <xf numFmtId="0" fontId="6" fillId="0" borderId="0" xfId="4" applyFont="1" applyFill="1" applyBorder="1" applyAlignment="1">
      <alignment horizontal="left" wrapText="1"/>
    </xf>
    <xf numFmtId="0" fontId="0" fillId="0" borderId="154" xfId="0" applyFill="1" applyBorder="1"/>
    <xf numFmtId="0" fontId="0" fillId="0" borderId="155" xfId="0" applyBorder="1"/>
    <xf numFmtId="0" fontId="29" fillId="0" borderId="9" xfId="4" applyFont="1" applyBorder="1"/>
    <xf numFmtId="0" fontId="29" fillId="0" borderId="11" xfId="4" applyFont="1" applyBorder="1"/>
    <xf numFmtId="175" fontId="29" fillId="0" borderId="11" xfId="4" applyNumberFormat="1" applyFont="1" applyFill="1" applyBorder="1"/>
    <xf numFmtId="175" fontId="30" fillId="0" borderId="11" xfId="4" applyNumberFormat="1" applyFont="1" applyFill="1" applyBorder="1"/>
    <xf numFmtId="0" fontId="29" fillId="0" borderId="11" xfId="4" applyFont="1" applyBorder="1" applyAlignment="1">
      <alignment horizontal="center"/>
    </xf>
    <xf numFmtId="0" fontId="29" fillId="0" borderId="84" xfId="4" applyFont="1" applyBorder="1" applyAlignment="1">
      <alignment horizontal="center"/>
    </xf>
    <xf numFmtId="0" fontId="29" fillId="4" borderId="9" xfId="4" applyFont="1" applyFill="1" applyBorder="1" applyAlignment="1">
      <alignment wrapText="1"/>
    </xf>
    <xf numFmtId="0" fontId="29" fillId="4" borderId="11" xfId="4" applyFont="1" applyFill="1" applyBorder="1" applyAlignment="1">
      <alignment wrapText="1"/>
    </xf>
    <xf numFmtId="175" fontId="29" fillId="4" borderId="11" xfId="4" applyNumberFormat="1" applyFont="1" applyFill="1" applyBorder="1" applyAlignment="1">
      <alignment wrapText="1"/>
    </xf>
    <xf numFmtId="175" fontId="30" fillId="4" borderId="11" xfId="4" applyNumberFormat="1" applyFont="1" applyFill="1" applyBorder="1" applyAlignment="1">
      <alignment wrapText="1"/>
    </xf>
    <xf numFmtId="180" fontId="29" fillId="4" borderId="11" xfId="4" applyNumberFormat="1" applyFont="1" applyFill="1" applyBorder="1" applyAlignment="1">
      <alignment vertical="center"/>
    </xf>
    <xf numFmtId="180" fontId="29" fillId="4" borderId="11" xfId="4" applyNumberFormat="1" applyFont="1" applyFill="1" applyBorder="1"/>
    <xf numFmtId="0" fontId="29" fillId="4" borderId="11" xfId="4" applyFont="1" applyFill="1" applyBorder="1" applyAlignment="1">
      <alignment horizontal="center" wrapText="1"/>
    </xf>
    <xf numFmtId="0" fontId="29" fillId="4" borderId="11" xfId="4" applyFont="1" applyFill="1" applyBorder="1" applyAlignment="1">
      <alignment horizontal="center"/>
    </xf>
    <xf numFmtId="0" fontId="29" fillId="4" borderId="84" xfId="4" applyFont="1" applyFill="1" applyBorder="1" applyAlignment="1">
      <alignment horizontal="center"/>
    </xf>
    <xf numFmtId="0" fontId="29" fillId="0" borderId="3" xfId="0" applyFont="1" applyFill="1" applyBorder="1"/>
    <xf numFmtId="0" fontId="29" fillId="0" borderId="3" xfId="0" applyFont="1" applyBorder="1"/>
    <xf numFmtId="0" fontId="29" fillId="0" borderId="4" xfId="0" applyFont="1" applyBorder="1"/>
    <xf numFmtId="0" fontId="5" fillId="0" borderId="27" xfId="0" applyFont="1" applyBorder="1" applyAlignment="1">
      <alignment horizontal="center"/>
    </xf>
    <xf numFmtId="0" fontId="5" fillId="0" borderId="28" xfId="0" applyFont="1" applyBorder="1" applyAlignment="1">
      <alignment horizontal="center"/>
    </xf>
    <xf numFmtId="0" fontId="5" fillId="0" borderId="28" xfId="0" applyFont="1" applyBorder="1" applyAlignment="1">
      <alignment horizontal="center" wrapText="1"/>
    </xf>
    <xf numFmtId="0" fontId="5" fillId="0" borderId="36" xfId="0" applyFont="1" applyBorder="1" applyAlignment="1">
      <alignment horizontal="center"/>
    </xf>
    <xf numFmtId="175" fontId="0" fillId="0" borderId="38" xfId="0" applyNumberFormat="1" applyBorder="1"/>
    <xf numFmtId="0" fontId="0" fillId="0" borderId="38" xfId="0" applyBorder="1" applyAlignment="1">
      <alignment horizontal="right"/>
    </xf>
    <xf numFmtId="0" fontId="0" fillId="0" borderId="55" xfId="0" applyBorder="1" applyAlignment="1">
      <alignment horizontal="right"/>
    </xf>
    <xf numFmtId="0" fontId="0" fillId="0" borderId="9" xfId="0" applyBorder="1"/>
    <xf numFmtId="0" fontId="0" fillId="0" borderId="11" xfId="0" applyBorder="1" applyAlignment="1">
      <alignment horizontal="right"/>
    </xf>
    <xf numFmtId="171" fontId="4" fillId="0" borderId="19" xfId="11" applyNumberFormat="1" applyFont="1" applyBorder="1" applyAlignment="1">
      <alignment horizontal="right"/>
    </xf>
    <xf numFmtId="0" fontId="0" fillId="0" borderId="10" xfId="0" applyBorder="1"/>
    <xf numFmtId="0" fontId="5" fillId="0" borderId="102" xfId="0" applyFont="1" applyBorder="1" applyAlignment="1">
      <alignment horizontal="center" wrapText="1"/>
    </xf>
    <xf numFmtId="0" fontId="5" fillId="0" borderId="88" xfId="0" applyFont="1" applyBorder="1" applyAlignment="1">
      <alignment horizontal="center" wrapText="1"/>
    </xf>
    <xf numFmtId="0" fontId="0" fillId="0" borderId="28" xfId="0" applyBorder="1" applyAlignment="1">
      <alignment horizontal="center" wrapText="1"/>
    </xf>
    <xf numFmtId="0" fontId="0" fillId="0" borderId="75" xfId="0" applyBorder="1"/>
    <xf numFmtId="0" fontId="0" fillId="0" borderId="76" xfId="0" applyBorder="1"/>
    <xf numFmtId="0" fontId="5" fillId="0" borderId="48" xfId="0" applyFont="1" applyBorder="1" applyAlignment="1">
      <alignment horizontal="center" wrapText="1"/>
    </xf>
    <xf numFmtId="0" fontId="5" fillId="0" borderId="38" xfId="0" applyFont="1" applyBorder="1" applyAlignment="1">
      <alignment horizontal="center" wrapText="1"/>
    </xf>
    <xf numFmtId="0" fontId="0" fillId="0" borderId="45" xfId="0" applyBorder="1" applyAlignment="1">
      <alignment wrapText="1"/>
    </xf>
    <xf numFmtId="175" fontId="0" fillId="0" borderId="11" xfId="0" applyNumberFormat="1" applyBorder="1" applyAlignment="1">
      <alignment horizontal="center"/>
    </xf>
    <xf numFmtId="1" fontId="0" fillId="0" borderId="11" xfId="0" applyNumberFormat="1" applyBorder="1" applyAlignment="1">
      <alignment horizontal="center" wrapText="1"/>
    </xf>
    <xf numFmtId="175" fontId="0" fillId="0" borderId="11" xfId="0" applyNumberFormat="1" applyBorder="1" applyAlignment="1">
      <alignment horizontal="center" wrapText="1"/>
    </xf>
    <xf numFmtId="176" fontId="0" fillId="0" borderId="11" xfId="0" applyNumberFormat="1" applyBorder="1" applyAlignment="1">
      <alignment horizontal="center" wrapText="1"/>
    </xf>
    <xf numFmtId="175" fontId="0" fillId="0" borderId="11" xfId="0" applyNumberFormat="1" applyBorder="1" applyAlignment="1">
      <alignment wrapText="1"/>
    </xf>
    <xf numFmtId="166" fontId="0" fillId="0" borderId="11" xfId="11" applyFont="1" applyBorder="1" applyAlignment="1">
      <alignment wrapText="1"/>
    </xf>
    <xf numFmtId="0" fontId="0" fillId="0" borderId="78" xfId="0" applyBorder="1" applyAlignment="1">
      <alignment wrapText="1"/>
    </xf>
    <xf numFmtId="175" fontId="0" fillId="0" borderId="72" xfId="0" applyNumberFormat="1" applyBorder="1" applyAlignment="1">
      <alignment horizontal="center" wrapText="1"/>
    </xf>
    <xf numFmtId="0" fontId="0" fillId="0" borderId="46" xfId="0" applyBorder="1" applyAlignment="1">
      <alignment wrapText="1"/>
    </xf>
    <xf numFmtId="2" fontId="0" fillId="0" borderId="20" xfId="0" applyNumberFormat="1" applyBorder="1" applyAlignment="1">
      <alignment horizontal="center"/>
    </xf>
    <xf numFmtId="0" fontId="0" fillId="0" borderId="156" xfId="0" applyBorder="1" applyAlignment="1">
      <alignment wrapText="1"/>
    </xf>
    <xf numFmtId="0" fontId="0" fillId="0" borderId="93" xfId="0" applyBorder="1" applyAlignment="1">
      <alignment wrapText="1"/>
    </xf>
    <xf numFmtId="0" fontId="0" fillId="0" borderId="0" xfId="0" applyBorder="1" applyAlignment="1">
      <alignment horizontal="center"/>
    </xf>
    <xf numFmtId="0" fontId="0" fillId="0" borderId="76" xfId="0" applyBorder="1" applyAlignment="1">
      <alignment wrapText="1"/>
    </xf>
    <xf numFmtId="0" fontId="0" fillId="0" borderId="77" xfId="0" applyBorder="1"/>
    <xf numFmtId="0" fontId="0" fillId="0" borderId="59" xfId="0" applyBorder="1"/>
    <xf numFmtId="0" fontId="0" fillId="0" borderId="60" xfId="0" applyBorder="1"/>
    <xf numFmtId="0" fontId="5" fillId="0" borderId="47" xfId="0" applyFont="1" applyBorder="1" applyAlignment="1">
      <alignment horizontal="center"/>
    </xf>
    <xf numFmtId="0" fontId="5" fillId="0" borderId="157" xfId="0" applyFont="1" applyBorder="1" applyAlignment="1">
      <alignment horizontal="center"/>
    </xf>
    <xf numFmtId="0" fontId="5" fillId="0" borderId="158" xfId="0" applyFont="1" applyBorder="1" applyAlignment="1">
      <alignment horizontal="center" wrapText="1"/>
    </xf>
    <xf numFmtId="0" fontId="5" fillId="0" borderId="102" xfId="0" applyFont="1" applyBorder="1" applyAlignment="1">
      <alignment horizontal="center" vertical="center" wrapText="1"/>
    </xf>
    <xf numFmtId="0" fontId="0" fillId="0" borderId="118" xfId="0" applyBorder="1"/>
    <xf numFmtId="175" fontId="0" fillId="0" borderId="118" xfId="0" applyNumberFormat="1" applyBorder="1"/>
    <xf numFmtId="180" fontId="0" fillId="0" borderId="18" xfId="0" applyNumberFormat="1" applyBorder="1"/>
    <xf numFmtId="0" fontId="0" fillId="0" borderId="8" xfId="0" applyBorder="1"/>
    <xf numFmtId="0" fontId="0" fillId="0" borderId="42" xfId="0" applyBorder="1"/>
    <xf numFmtId="175" fontId="0" fillId="0" borderId="42" xfId="0" applyNumberFormat="1" applyBorder="1"/>
    <xf numFmtId="180" fontId="0" fillId="0" borderId="11" xfId="0" applyNumberFormat="1" applyBorder="1"/>
    <xf numFmtId="0" fontId="0" fillId="0" borderId="19" xfId="0" applyBorder="1"/>
    <xf numFmtId="0" fontId="0" fillId="4" borderId="9" xfId="0" applyFill="1" applyBorder="1" applyAlignment="1">
      <alignment wrapText="1"/>
    </xf>
    <xf numFmtId="0" fontId="0" fillId="4" borderId="42" xfId="0" applyFill="1" applyBorder="1" applyAlignment="1">
      <alignment wrapText="1"/>
    </xf>
    <xf numFmtId="175" fontId="0" fillId="4" borderId="42" xfId="0" applyNumberFormat="1" applyFill="1" applyBorder="1" applyAlignment="1">
      <alignment wrapText="1"/>
    </xf>
    <xf numFmtId="180" fontId="0" fillId="4" borderId="11" xfId="0" applyNumberFormat="1" applyFill="1" applyBorder="1" applyAlignment="1">
      <alignment vertical="center"/>
    </xf>
    <xf numFmtId="180" fontId="0" fillId="4" borderId="11" xfId="0" applyNumberFormat="1" applyFill="1" applyBorder="1"/>
    <xf numFmtId="0" fontId="0" fillId="4" borderId="19" xfId="0" applyFill="1" applyBorder="1"/>
    <xf numFmtId="0" fontId="0" fillId="0" borderId="159" xfId="0" applyBorder="1"/>
    <xf numFmtId="175" fontId="0" fillId="0" borderId="159" xfId="0" applyNumberFormat="1" applyBorder="1"/>
    <xf numFmtId="180" fontId="0" fillId="2" borderId="11" xfId="0" applyNumberFormat="1" applyFill="1" applyBorder="1" applyAlignment="1">
      <alignment vertical="center"/>
    </xf>
    <xf numFmtId="180" fontId="0" fillId="0" borderId="11" xfId="0" applyNumberFormat="1" applyBorder="1" applyAlignment="1">
      <alignment vertical="center"/>
    </xf>
    <xf numFmtId="0" fontId="0" fillId="0" borderId="160" xfId="0" applyFill="1" applyBorder="1"/>
    <xf numFmtId="0" fontId="5" fillId="0" borderId="0" xfId="0" applyFont="1" applyBorder="1"/>
    <xf numFmtId="0" fontId="5" fillId="0" borderId="14" xfId="0" applyFont="1" applyFill="1" applyBorder="1"/>
    <xf numFmtId="0" fontId="5" fillId="0" borderId="87" xfId="0" applyFont="1" applyFill="1" applyBorder="1" applyAlignment="1">
      <alignment wrapText="1"/>
    </xf>
    <xf numFmtId="0" fontId="5" fillId="0" borderId="48" xfId="0" applyFont="1" applyFill="1" applyBorder="1" applyAlignment="1">
      <alignment horizontal="center" wrapText="1"/>
    </xf>
    <xf numFmtId="0" fontId="5" fillId="0" borderId="48" xfId="0" applyFont="1" applyFill="1" applyBorder="1" applyAlignment="1">
      <alignment horizontal="center"/>
    </xf>
    <xf numFmtId="0" fontId="5" fillId="0" borderId="71" xfId="0" applyFont="1" applyFill="1" applyBorder="1" applyAlignment="1">
      <alignment horizontal="center" wrapText="1"/>
    </xf>
    <xf numFmtId="0" fontId="0" fillId="0" borderId="14" xfId="0" applyFill="1" applyBorder="1"/>
    <xf numFmtId="0" fontId="6" fillId="0" borderId="26" xfId="0" applyFont="1" applyFill="1" applyBorder="1"/>
    <xf numFmtId="178" fontId="6" fillId="0" borderId="11" xfId="0" applyNumberFormat="1" applyFont="1" applyFill="1" applyBorder="1"/>
    <xf numFmtId="175" fontId="0" fillId="0" borderId="72" xfId="0" applyNumberFormat="1" applyFill="1" applyBorder="1" applyAlignment="1">
      <alignment horizontal="right"/>
    </xf>
    <xf numFmtId="0" fontId="6" fillId="0" borderId="11" xfId="0" applyFont="1" applyFill="1" applyBorder="1" applyAlignment="1">
      <alignment horizontal="right"/>
    </xf>
    <xf numFmtId="0" fontId="6" fillId="0" borderId="11" xfId="0" applyFont="1" applyFill="1" applyBorder="1"/>
    <xf numFmtId="0" fontId="6" fillId="0" borderId="13" xfId="0" applyFont="1" applyFill="1" applyBorder="1"/>
    <xf numFmtId="0" fontId="6" fillId="0" borderId="0" xfId="0" applyFont="1" applyFill="1" applyBorder="1" applyAlignment="1">
      <alignment horizontal="right"/>
    </xf>
    <xf numFmtId="178" fontId="6" fillId="0" borderId="0" xfId="0" applyNumberFormat="1" applyFont="1" applyFill="1" applyBorder="1"/>
    <xf numFmtId="175" fontId="0" fillId="0" borderId="73" xfId="0" applyNumberFormat="1" applyFill="1" applyBorder="1" applyAlignment="1">
      <alignment horizontal="right"/>
    </xf>
    <xf numFmtId="0" fontId="6" fillId="0" borderId="13" xfId="0" applyFont="1" applyBorder="1"/>
    <xf numFmtId="0" fontId="6" fillId="0" borderId="0" xfId="0" applyFont="1" applyBorder="1"/>
    <xf numFmtId="0" fontId="6" fillId="0" borderId="14" xfId="0" applyFont="1" applyFill="1" applyBorder="1"/>
    <xf numFmtId="0" fontId="6" fillId="0" borderId="15" xfId="0" applyFont="1" applyBorder="1"/>
    <xf numFmtId="0" fontId="6" fillId="0" borderId="1" xfId="0" applyFont="1" applyBorder="1"/>
    <xf numFmtId="0" fontId="6" fillId="0" borderId="16" xfId="0" applyFont="1" applyFill="1" applyBorder="1"/>
    <xf numFmtId="0" fontId="5" fillId="0" borderId="0" xfId="0" applyFont="1" applyFill="1" applyBorder="1"/>
    <xf numFmtId="0" fontId="5" fillId="0" borderId="71" xfId="0" applyFont="1" applyBorder="1" applyAlignment="1">
      <alignment horizontal="center" wrapText="1"/>
    </xf>
    <xf numFmtId="0" fontId="0" fillId="0" borderId="0" xfId="0" applyBorder="1" applyAlignment="1">
      <alignment wrapText="1"/>
    </xf>
    <xf numFmtId="0" fontId="0" fillId="0" borderId="0" xfId="0" applyAlignment="1">
      <alignment wrapText="1"/>
    </xf>
    <xf numFmtId="0" fontId="6" fillId="0" borderId="13" xfId="0" applyFont="1" applyBorder="1" applyAlignment="1">
      <alignment wrapText="1"/>
    </xf>
    <xf numFmtId="0" fontId="6" fillId="0" borderId="0" xfId="0" applyFont="1" applyBorder="1" applyAlignment="1">
      <alignment horizontal="left" wrapText="1"/>
    </xf>
    <xf numFmtId="0" fontId="5" fillId="0" borderId="19" xfId="0" applyFont="1" applyBorder="1" applyAlignment="1">
      <alignment horizontal="center"/>
    </xf>
    <xf numFmtId="0" fontId="5" fillId="0" borderId="17" xfId="0" applyFont="1" applyBorder="1" applyAlignment="1">
      <alignment horizontal="center"/>
    </xf>
    <xf numFmtId="0" fontId="5" fillId="0" borderId="18" xfId="0" applyFont="1" applyBorder="1" applyAlignment="1">
      <alignment horizontal="center" wrapText="1"/>
    </xf>
    <xf numFmtId="0" fontId="5" fillId="0" borderId="18" xfId="0" applyFont="1" applyBorder="1" applyAlignment="1">
      <alignment horizontal="center"/>
    </xf>
    <xf numFmtId="0" fontId="5" fillId="0" borderId="8" xfId="0" applyFont="1" applyBorder="1" applyAlignment="1">
      <alignment horizontal="center" wrapText="1"/>
    </xf>
    <xf numFmtId="0" fontId="0" fillId="0" borderId="78" xfId="0" applyBorder="1"/>
    <xf numFmtId="0" fontId="0" fillId="0" borderId="66" xfId="0" applyBorder="1" applyAlignment="1">
      <alignment vertical="center" wrapText="1"/>
    </xf>
    <xf numFmtId="189" fontId="0" fillId="0" borderId="78" xfId="11" applyNumberFormat="1" applyFont="1" applyBorder="1"/>
    <xf numFmtId="189" fontId="0" fillId="0" borderId="19" xfId="11" applyNumberFormat="1" applyFont="1" applyBorder="1"/>
    <xf numFmtId="0" fontId="0" fillId="0" borderId="156" xfId="0" applyBorder="1"/>
    <xf numFmtId="0" fontId="9" fillId="0" borderId="5" xfId="0" applyFont="1" applyFill="1" applyBorder="1" applyAlignment="1">
      <alignment horizontal="center"/>
    </xf>
    <xf numFmtId="0" fontId="9" fillId="0" borderId="0" xfId="0" applyFont="1" applyFill="1" applyBorder="1" applyAlignment="1">
      <alignment horizontal="center"/>
    </xf>
    <xf numFmtId="0" fontId="9" fillId="0" borderId="6" xfId="0" applyFont="1" applyFill="1" applyBorder="1" applyAlignment="1">
      <alignment horizontal="center"/>
    </xf>
    <xf numFmtId="0" fontId="6" fillId="0" borderId="5" xfId="0" applyFont="1" applyFill="1" applyBorder="1" applyAlignment="1">
      <alignment horizontal="left"/>
    </xf>
    <xf numFmtId="169" fontId="6" fillId="0" borderId="0" xfId="0" applyNumberFormat="1" applyFont="1" applyFill="1" applyBorder="1" applyAlignment="1">
      <alignment horizontal="center"/>
    </xf>
    <xf numFmtId="0" fontId="6" fillId="0" borderId="6" xfId="0" applyFont="1" applyFill="1" applyBorder="1" applyAlignment="1">
      <alignment horizontal="center" wrapText="1"/>
    </xf>
    <xf numFmtId="0" fontId="5" fillId="0" borderId="7" xfId="0" applyFont="1" applyBorder="1" applyAlignment="1">
      <alignment horizontal="center" wrapText="1"/>
    </xf>
    <xf numFmtId="0" fontId="0" fillId="0" borderId="9" xfId="0" applyFill="1" applyBorder="1" applyAlignment="1">
      <alignment vertical="center" wrapText="1"/>
    </xf>
    <xf numFmtId="193" fontId="0" fillId="0" borderId="11" xfId="10" applyNumberFormat="1" applyFont="1" applyFill="1" applyBorder="1" applyAlignment="1">
      <alignment vertical="center" wrapText="1"/>
    </xf>
    <xf numFmtId="194" fontId="0" fillId="0" borderId="19" xfId="11" applyNumberFormat="1" applyFont="1" applyFill="1" applyBorder="1" applyAlignment="1">
      <alignment vertical="center" wrapText="1"/>
    </xf>
    <xf numFmtId="193" fontId="0" fillId="0" borderId="9" xfId="10" applyNumberFormat="1" applyFont="1" applyFill="1" applyBorder="1" applyAlignment="1">
      <alignment vertical="center" wrapText="1"/>
    </xf>
    <xf numFmtId="193" fontId="0" fillId="0" borderId="9" xfId="10" applyNumberFormat="1" applyFont="1" applyBorder="1" applyAlignment="1">
      <alignment vertical="center" wrapText="1"/>
    </xf>
    <xf numFmtId="193" fontId="0" fillId="0" borderId="11" xfId="10" applyNumberFormat="1" applyFont="1" applyBorder="1" applyAlignment="1">
      <alignment wrapText="1"/>
    </xf>
    <xf numFmtId="194" fontId="0" fillId="0" borderId="19" xfId="11" applyNumberFormat="1" applyFont="1" applyBorder="1" applyAlignment="1">
      <alignment wrapText="1"/>
    </xf>
    <xf numFmtId="193" fontId="0" fillId="0" borderId="90" xfId="10" applyNumberFormat="1" applyFont="1" applyBorder="1"/>
    <xf numFmtId="0" fontId="0" fillId="0" borderId="20" xfId="0" applyBorder="1" applyAlignment="1">
      <alignment horizontal="right"/>
    </xf>
    <xf numFmtId="194" fontId="0" fillId="0" borderId="10" xfId="11" applyNumberFormat="1" applyFont="1" applyBorder="1"/>
    <xf numFmtId="0" fontId="5" fillId="0" borderId="152" xfId="0" applyFont="1" applyBorder="1" applyAlignment="1">
      <alignment horizontal="center" wrapText="1"/>
    </xf>
    <xf numFmtId="0" fontId="5" fillId="0" borderId="152" xfId="0" applyFont="1" applyBorder="1" applyAlignment="1">
      <alignment horizontal="center" wrapText="1" shrinkToFit="1"/>
    </xf>
    <xf numFmtId="0" fontId="0" fillId="0" borderId="9" xfId="0" applyBorder="1" applyAlignment="1">
      <alignment wrapText="1"/>
    </xf>
    <xf numFmtId="0" fontId="0" fillId="0" borderId="11" xfId="0" applyBorder="1" applyAlignment="1">
      <alignment horizontal="right" wrapText="1"/>
    </xf>
    <xf numFmtId="175" fontId="0" fillId="0" borderId="11" xfId="11" applyNumberFormat="1" applyFont="1" applyBorder="1" applyAlignment="1">
      <alignment wrapText="1"/>
    </xf>
    <xf numFmtId="175" fontId="0" fillId="0" borderId="19" xfId="0" applyNumberFormat="1" applyBorder="1"/>
    <xf numFmtId="0" fontId="0" fillId="0" borderId="90" xfId="0" applyBorder="1" applyAlignment="1">
      <alignment wrapText="1"/>
    </xf>
    <xf numFmtId="0" fontId="0" fillId="0" borderId="20" xfId="0" applyBorder="1" applyAlignment="1">
      <alignment horizontal="right" wrapText="1"/>
    </xf>
    <xf numFmtId="175" fontId="0" fillId="0" borderId="20" xfId="11" applyNumberFormat="1" applyFont="1" applyBorder="1" applyAlignment="1">
      <alignment wrapText="1"/>
    </xf>
    <xf numFmtId="175" fontId="0" fillId="0" borderId="10" xfId="0" applyNumberFormat="1" applyBorder="1"/>
    <xf numFmtId="0" fontId="0" fillId="0" borderId="6" xfId="0" applyFill="1" applyBorder="1"/>
    <xf numFmtId="0" fontId="9" fillId="0" borderId="139" xfId="0" applyFont="1" applyFill="1" applyBorder="1" applyAlignment="1">
      <alignment horizontal="center"/>
    </xf>
    <xf numFmtId="0" fontId="9" fillId="0" borderId="152" xfId="0" applyFont="1" applyFill="1" applyBorder="1" applyAlignment="1">
      <alignment horizontal="center"/>
    </xf>
    <xf numFmtId="0" fontId="9" fillId="0" borderId="153" xfId="0" applyFont="1" applyFill="1" applyBorder="1" applyAlignment="1">
      <alignment horizontal="center"/>
    </xf>
    <xf numFmtId="0" fontId="5" fillId="0" borderId="45" xfId="0" applyFont="1" applyFill="1" applyBorder="1" applyAlignment="1">
      <alignment horizontal="center" wrapText="1"/>
    </xf>
    <xf numFmtId="0" fontId="5" fillId="0" borderId="11" xfId="0" applyFont="1" applyBorder="1" applyAlignment="1">
      <alignment horizontal="center" wrapText="1"/>
    </xf>
    <xf numFmtId="0" fontId="5" fillId="0" borderId="72" xfId="0" applyFont="1" applyBorder="1" applyAlignment="1">
      <alignment horizontal="center" wrapText="1"/>
    </xf>
    <xf numFmtId="0" fontId="6" fillId="0" borderId="45" xfId="0" applyFont="1" applyBorder="1" applyAlignment="1">
      <alignment vertical="center" wrapText="1"/>
    </xf>
    <xf numFmtId="0" fontId="6" fillId="0" borderId="11" xfId="0" applyFont="1" applyBorder="1" applyAlignment="1">
      <alignment wrapText="1"/>
    </xf>
    <xf numFmtId="195" fontId="0" fillId="0" borderId="11" xfId="11" applyNumberFormat="1" applyFont="1" applyBorder="1" applyAlignment="1">
      <alignment wrapText="1"/>
    </xf>
    <xf numFmtId="2" fontId="0" fillId="0" borderId="11" xfId="0" applyNumberFormat="1" applyBorder="1" applyAlignment="1">
      <alignment wrapText="1"/>
    </xf>
    <xf numFmtId="176" fontId="0" fillId="0" borderId="11" xfId="0" applyNumberFormat="1" applyBorder="1" applyAlignment="1">
      <alignment wrapText="1"/>
    </xf>
    <xf numFmtId="0" fontId="6" fillId="0" borderId="72" xfId="0" applyFont="1" applyBorder="1" applyAlignment="1">
      <alignment wrapText="1"/>
    </xf>
    <xf numFmtId="0" fontId="0" fillId="4" borderId="45" xfId="0" applyFill="1" applyBorder="1" applyAlignment="1">
      <alignment vertical="center" wrapText="1"/>
    </xf>
    <xf numFmtId="0" fontId="0" fillId="4" borderId="11" xfId="0" applyFill="1" applyBorder="1" applyAlignment="1">
      <alignment wrapText="1"/>
    </xf>
    <xf numFmtId="195" fontId="0" fillId="4" borderId="11" xfId="11" applyNumberFormat="1" applyFont="1" applyFill="1" applyBorder="1" applyAlignment="1">
      <alignment wrapText="1"/>
    </xf>
    <xf numFmtId="176" fontId="0" fillId="4" borderId="11" xfId="0" applyNumberFormat="1" applyFill="1" applyBorder="1" applyAlignment="1">
      <alignment wrapText="1"/>
    </xf>
    <xf numFmtId="0" fontId="0" fillId="4" borderId="72" xfId="0" applyFill="1" applyBorder="1" applyAlignment="1">
      <alignment wrapText="1"/>
    </xf>
    <xf numFmtId="0" fontId="0" fillId="0" borderId="46" xfId="0" applyBorder="1" applyAlignment="1">
      <alignment vertical="center" wrapText="1"/>
    </xf>
    <xf numFmtId="0" fontId="6" fillId="0" borderId="20" xfId="0" applyFont="1" applyBorder="1" applyAlignment="1">
      <alignment wrapText="1"/>
    </xf>
    <xf numFmtId="195" fontId="0" fillId="0" borderId="20" xfId="11" applyNumberFormat="1" applyFont="1" applyBorder="1" applyAlignment="1">
      <alignment wrapText="1"/>
    </xf>
    <xf numFmtId="2" fontId="0" fillId="0" borderId="20" xfId="0" applyNumberFormat="1" applyBorder="1" applyAlignment="1">
      <alignment wrapText="1"/>
    </xf>
    <xf numFmtId="176" fontId="0" fillId="0" borderId="20" xfId="0" applyNumberFormat="1" applyBorder="1" applyAlignment="1">
      <alignment wrapText="1"/>
    </xf>
    <xf numFmtId="0" fontId="6" fillId="0" borderId="93" xfId="0" applyFont="1" applyBorder="1" applyAlignment="1">
      <alignment wrapText="1"/>
    </xf>
    <xf numFmtId="0" fontId="6" fillId="0" borderId="30" xfId="0" applyFont="1" applyBorder="1"/>
    <xf numFmtId="0" fontId="0" fillId="0" borderId="31" xfId="0" applyBorder="1"/>
    <xf numFmtId="0" fontId="0" fillId="0" borderId="37" xfId="0" applyBorder="1"/>
    <xf numFmtId="196" fontId="0" fillId="0" borderId="11" xfId="11" applyNumberFormat="1" applyFont="1" applyBorder="1" applyAlignment="1">
      <alignment wrapText="1"/>
    </xf>
    <xf numFmtId="195" fontId="6" fillId="4" borderId="11" xfId="11" applyNumberFormat="1" applyFont="1" applyFill="1" applyBorder="1" applyAlignment="1">
      <alignment wrapText="1"/>
    </xf>
    <xf numFmtId="0" fontId="0" fillId="0" borderId="161" xfId="0" applyBorder="1"/>
    <xf numFmtId="0" fontId="0" fillId="0" borderId="73" xfId="0" applyBorder="1"/>
    <xf numFmtId="0" fontId="0" fillId="0" borderId="11" xfId="0" applyBorder="1" applyAlignment="1">
      <alignment wrapText="1"/>
    </xf>
    <xf numFmtId="0" fontId="0" fillId="0" borderId="11" xfId="0" applyBorder="1" applyAlignment="1">
      <alignment horizontal="center"/>
    </xf>
    <xf numFmtId="0" fontId="5" fillId="0" borderId="62" xfId="0" applyFont="1" applyBorder="1" applyAlignment="1">
      <alignment horizontal="center" wrapText="1"/>
    </xf>
    <xf numFmtId="175" fontId="0" fillId="0" borderId="38" xfId="0" applyNumberFormat="1" applyBorder="1" applyAlignment="1">
      <alignment horizontal="center" wrapText="1"/>
    </xf>
    <xf numFmtId="176" fontId="0" fillId="0" borderId="38" xfId="0" applyNumberFormat="1" applyBorder="1" applyAlignment="1">
      <alignment horizontal="center" wrapText="1"/>
    </xf>
    <xf numFmtId="197" fontId="0" fillId="0" borderId="11" xfId="11" applyNumberFormat="1" applyFont="1" applyBorder="1" applyAlignment="1">
      <alignment wrapText="1"/>
    </xf>
    <xf numFmtId="175" fontId="0" fillId="0" borderId="72" xfId="0" applyNumberFormat="1" applyFill="1" applyBorder="1" applyAlignment="1">
      <alignment horizontal="center" wrapText="1"/>
    </xf>
    <xf numFmtId="0" fontId="0" fillId="0" borderId="93" xfId="0" applyFill="1" applyBorder="1" applyAlignment="1">
      <alignment wrapText="1"/>
    </xf>
    <xf numFmtId="0" fontId="5" fillId="0" borderId="75" xfId="0" applyFont="1" applyBorder="1"/>
    <xf numFmtId="0" fontId="6" fillId="0" borderId="75" xfId="0" applyFont="1" applyBorder="1"/>
    <xf numFmtId="0" fontId="6" fillId="0" borderId="57" xfId="0" applyFont="1" applyBorder="1" applyAlignment="1">
      <alignment wrapText="1"/>
    </xf>
    <xf numFmtId="166" fontId="0" fillId="0" borderId="11" xfId="11" applyFont="1" applyBorder="1" applyAlignment="1">
      <alignment horizontal="center"/>
    </xf>
    <xf numFmtId="167" fontId="0" fillId="0" borderId="11" xfId="10" applyFont="1" applyBorder="1" applyAlignment="1">
      <alignment horizontal="center" wrapText="1"/>
    </xf>
    <xf numFmtId="167" fontId="0" fillId="0" borderId="11" xfId="10" applyFont="1" applyBorder="1" applyAlignment="1">
      <alignment wrapText="1"/>
    </xf>
    <xf numFmtId="198" fontId="0" fillId="0" borderId="11" xfId="11" applyNumberFormat="1" applyFont="1" applyBorder="1" applyAlignment="1">
      <alignment wrapText="1"/>
    </xf>
    <xf numFmtId="198" fontId="4" fillId="2" borderId="58" xfId="11" applyNumberFormat="1" applyFont="1" applyFill="1" applyBorder="1" applyAlignment="1">
      <alignment horizontal="center" wrapText="1"/>
    </xf>
    <xf numFmtId="0" fontId="5" fillId="0" borderId="162" xfId="0" applyFont="1" applyBorder="1"/>
    <xf numFmtId="0" fontId="0" fillId="0" borderId="163" xfId="0" applyBorder="1"/>
    <xf numFmtId="0" fontId="6" fillId="0" borderId="162" xfId="0" applyFont="1" applyBorder="1" applyAlignment="1">
      <alignment horizontal="left" wrapText="1"/>
    </xf>
    <xf numFmtId="0" fontId="6" fillId="0" borderId="162" xfId="0" applyFont="1" applyBorder="1"/>
    <xf numFmtId="0" fontId="6" fillId="0" borderId="0" xfId="0" applyFont="1" applyFill="1" applyBorder="1"/>
    <xf numFmtId="0" fontId="35" fillId="0" borderId="164" xfId="0" applyFont="1" applyBorder="1" applyAlignment="1">
      <alignment horizontal="center"/>
    </xf>
    <xf numFmtId="0" fontId="35" fillId="0" borderId="48" xfId="0" applyFont="1" applyBorder="1" applyAlignment="1">
      <alignment horizontal="center"/>
    </xf>
    <xf numFmtId="0" fontId="35" fillId="0" borderId="71" xfId="0" applyFont="1" applyBorder="1" applyAlignment="1">
      <alignment horizontal="center"/>
    </xf>
    <xf numFmtId="174" fontId="27" fillId="0" borderId="165" xfId="0" applyNumberFormat="1" applyFont="1" applyBorder="1" applyAlignment="1">
      <alignment horizontal="center"/>
    </xf>
    <xf numFmtId="174" fontId="27" fillId="0" borderId="166" xfId="0" applyNumberFormat="1" applyFont="1" applyBorder="1" applyAlignment="1">
      <alignment horizontal="center"/>
    </xf>
    <xf numFmtId="174" fontId="27" fillId="0" borderId="166" xfId="0" applyNumberFormat="1" applyFont="1" applyFill="1" applyBorder="1" applyAlignment="1">
      <alignment horizontal="center"/>
    </xf>
    <xf numFmtId="174" fontId="27" fillId="0" borderId="167" xfId="0" applyNumberFormat="1" applyFont="1" applyBorder="1" applyAlignment="1">
      <alignment horizontal="center"/>
    </xf>
    <xf numFmtId="0" fontId="35" fillId="0" borderId="18" xfId="0" applyFont="1" applyBorder="1" applyAlignment="1">
      <alignment horizontal="center" wrapText="1"/>
    </xf>
    <xf numFmtId="0" fontId="35" fillId="0" borderId="18" xfId="0" applyFont="1" applyFill="1" applyBorder="1" applyAlignment="1">
      <alignment horizontal="center" wrapText="1"/>
    </xf>
    <xf numFmtId="0" fontId="35" fillId="0" borderId="168" xfId="0" applyFont="1" applyFill="1" applyBorder="1" applyAlignment="1">
      <alignment horizontal="center" wrapText="1"/>
    </xf>
    <xf numFmtId="175" fontId="27" fillId="0" borderId="11" xfId="0" applyNumberFormat="1" applyFont="1" applyBorder="1"/>
    <xf numFmtId="175" fontId="27" fillId="0" borderId="169" xfId="0" applyNumberFormat="1" applyFont="1" applyBorder="1"/>
    <xf numFmtId="0" fontId="0" fillId="0" borderId="170" xfId="0" applyBorder="1"/>
    <xf numFmtId="0" fontId="6" fillId="0" borderId="162" xfId="0" applyFont="1" applyBorder="1" applyAlignment="1">
      <alignment wrapText="1"/>
    </xf>
    <xf numFmtId="0" fontId="6" fillId="0" borderId="171" xfId="0" applyFont="1" applyBorder="1" applyAlignment="1">
      <alignment wrapText="1"/>
    </xf>
    <xf numFmtId="0" fontId="5" fillId="0" borderId="74" xfId="0" applyFont="1" applyBorder="1" applyAlignment="1">
      <alignment horizontal="center" wrapText="1"/>
    </xf>
    <xf numFmtId="0" fontId="6" fillId="0" borderId="172" xfId="0" applyFont="1" applyBorder="1" applyAlignment="1">
      <alignment wrapText="1"/>
    </xf>
    <xf numFmtId="0" fontId="0" fillId="0" borderId="162" xfId="0" applyBorder="1"/>
    <xf numFmtId="0" fontId="6" fillId="0" borderId="173" xfId="0" applyFont="1" applyBorder="1"/>
    <xf numFmtId="0" fontId="6" fillId="0" borderId="174" xfId="0" applyFont="1" applyBorder="1"/>
    <xf numFmtId="0" fontId="6" fillId="0" borderId="0" xfId="0" applyFont="1"/>
    <xf numFmtId="0" fontId="6" fillId="0" borderId="0" xfId="0" applyFont="1" applyFill="1"/>
    <xf numFmtId="0" fontId="6" fillId="0" borderId="27" xfId="0" applyFont="1" applyBorder="1" applyAlignment="1">
      <alignment horizontal="center" wrapText="1"/>
    </xf>
    <xf numFmtId="0" fontId="0" fillId="0" borderId="36" xfId="0" applyBorder="1" applyAlignment="1">
      <alignment horizontal="center" wrapText="1"/>
    </xf>
    <xf numFmtId="0" fontId="0" fillId="0" borderId="0" xfId="0" applyFill="1"/>
    <xf numFmtId="0" fontId="5" fillId="0" borderId="27" xfId="0" applyFont="1" applyBorder="1" applyAlignment="1">
      <alignment horizontal="center" wrapText="1"/>
    </xf>
    <xf numFmtId="0" fontId="6" fillId="0" borderId="0" xfId="0" applyFont="1" applyBorder="1" applyAlignment="1">
      <alignment horizontal="center"/>
    </xf>
    <xf numFmtId="170" fontId="0" fillId="0" borderId="0" xfId="0" applyNumberFormat="1" applyAlignment="1">
      <alignment wrapText="1"/>
    </xf>
    <xf numFmtId="0" fontId="5" fillId="0" borderId="13" xfId="0" applyFont="1" applyBorder="1" applyAlignment="1">
      <alignment wrapText="1"/>
    </xf>
    <xf numFmtId="0" fontId="0" fillId="0" borderId="0" xfId="0" applyBorder="1" applyAlignment="1">
      <alignment horizontal="left"/>
    </xf>
    <xf numFmtId="0" fontId="5" fillId="0" borderId="48" xfId="0" applyFont="1" applyBorder="1" applyAlignment="1">
      <alignment wrapText="1"/>
    </xf>
    <xf numFmtId="0" fontId="0" fillId="0" borderId="58" xfId="0" applyBorder="1" applyAlignment="1">
      <alignment horizontal="center" wrapText="1"/>
    </xf>
    <xf numFmtId="0" fontId="0" fillId="0" borderId="120" xfId="0" applyBorder="1" applyAlignment="1">
      <alignment wrapText="1"/>
    </xf>
    <xf numFmtId="0" fontId="0" fillId="0" borderId="76" xfId="0" applyBorder="1" applyAlignment="1">
      <alignment horizontal="center"/>
    </xf>
    <xf numFmtId="0" fontId="0" fillId="0" borderId="57" xfId="0" applyBorder="1" applyAlignment="1">
      <alignment wrapText="1"/>
    </xf>
    <xf numFmtId="0" fontId="0" fillId="0" borderId="119" xfId="0" applyBorder="1" applyAlignment="1">
      <alignment wrapText="1"/>
    </xf>
    <xf numFmtId="0" fontId="6" fillId="0" borderId="0" xfId="4" applyFont="1" applyAlignment="1">
      <alignment horizontal="left"/>
    </xf>
    <xf numFmtId="0" fontId="0" fillId="0" borderId="14" xfId="0" applyFill="1" applyBorder="1" applyAlignment="1">
      <alignment horizontal="center"/>
    </xf>
    <xf numFmtId="0" fontId="5" fillId="0" borderId="158" xfId="0" applyFont="1" applyFill="1" applyBorder="1" applyAlignment="1">
      <alignment horizontal="center" wrapText="1"/>
    </xf>
    <xf numFmtId="178" fontId="6" fillId="0" borderId="11" xfId="0" applyNumberFormat="1" applyFont="1" applyFill="1" applyBorder="1" applyAlignment="1">
      <alignment horizontal="center"/>
    </xf>
    <xf numFmtId="178" fontId="6" fillId="0" borderId="78" xfId="0" applyNumberFormat="1" applyFont="1" applyFill="1" applyBorder="1" applyAlignment="1">
      <alignment horizontal="center"/>
    </xf>
    <xf numFmtId="175" fontId="0" fillId="0" borderId="72" xfId="0" applyNumberFormat="1" applyFill="1" applyBorder="1" applyAlignment="1">
      <alignment horizontal="center"/>
    </xf>
    <xf numFmtId="0" fontId="6" fillId="0" borderId="142" xfId="0" applyFont="1" applyFill="1" applyBorder="1"/>
    <xf numFmtId="0" fontId="6" fillId="0" borderId="92" xfId="0" applyFont="1" applyFill="1" applyBorder="1" applyAlignment="1">
      <alignment horizontal="right"/>
    </xf>
    <xf numFmtId="178" fontId="6" fillId="0" borderId="92" xfId="0" applyNumberFormat="1" applyFont="1" applyFill="1" applyBorder="1"/>
    <xf numFmtId="175" fontId="0" fillId="0" borderId="175" xfId="0" applyNumberFormat="1" applyFill="1" applyBorder="1" applyAlignment="1">
      <alignment horizontal="right"/>
    </xf>
    <xf numFmtId="0" fontId="6" fillId="2" borderId="0" xfId="4" applyFont="1" applyFill="1" applyBorder="1" applyAlignment="1">
      <alignment horizontal="left"/>
    </xf>
    <xf numFmtId="0" fontId="9" fillId="3" borderId="39" xfId="0" applyFont="1" applyFill="1" applyBorder="1" applyAlignment="1"/>
    <xf numFmtId="0" fontId="9" fillId="3" borderId="41" xfId="0" applyFont="1" applyFill="1" applyBorder="1" applyAlignment="1"/>
    <xf numFmtId="0" fontId="0" fillId="0" borderId="41" xfId="0" applyBorder="1"/>
    <xf numFmtId="0" fontId="9" fillId="0" borderId="41" xfId="0" applyFont="1" applyFill="1" applyBorder="1" applyAlignment="1"/>
    <xf numFmtId="0" fontId="37" fillId="0" borderId="47" xfId="0" applyFont="1" applyBorder="1" applyAlignment="1">
      <alignment horizontal="center"/>
    </xf>
    <xf numFmtId="0" fontId="37" fillId="0" borderId="157" xfId="0" applyFont="1" applyBorder="1" applyAlignment="1">
      <alignment horizontal="center" wrapText="1"/>
    </xf>
    <xf numFmtId="0" fontId="37" fillId="0" borderId="48" xfId="0" applyFont="1" applyBorder="1" applyAlignment="1">
      <alignment horizontal="center" wrapText="1"/>
    </xf>
    <xf numFmtId="0" fontId="37" fillId="0" borderId="158" xfId="0" applyFont="1" applyBorder="1" applyAlignment="1">
      <alignment horizontal="center" wrapText="1"/>
    </xf>
    <xf numFmtId="0" fontId="37" fillId="0" borderId="7" xfId="0" applyFont="1" applyBorder="1" applyAlignment="1">
      <alignment vertical="center" wrapText="1"/>
    </xf>
    <xf numFmtId="0" fontId="37" fillId="0" borderId="139" xfId="0" applyFont="1" applyBorder="1" applyAlignment="1">
      <alignment horizontal="center" wrapText="1"/>
    </xf>
    <xf numFmtId="0" fontId="37" fillId="0" borderId="112" xfId="0" applyFont="1" applyBorder="1" applyAlignment="1">
      <alignment horizontal="center" wrapText="1"/>
    </xf>
    <xf numFmtId="0" fontId="38" fillId="0" borderId="17" xfId="0" applyFont="1" applyFill="1" applyBorder="1"/>
    <xf numFmtId="0" fontId="38" fillId="0" borderId="18" xfId="0" applyFont="1" applyFill="1" applyBorder="1" applyAlignment="1">
      <alignment horizontal="center"/>
    </xf>
    <xf numFmtId="175" fontId="38" fillId="0" borderId="18" xfId="0" applyNumberFormat="1" applyFont="1" applyFill="1" applyBorder="1"/>
    <xf numFmtId="175" fontId="19" fillId="0" borderId="18" xfId="0" applyNumberFormat="1" applyFont="1" applyFill="1" applyBorder="1" applyAlignment="1">
      <alignment horizontal="center"/>
    </xf>
    <xf numFmtId="180" fontId="38" fillId="0" borderId="18" xfId="0" applyNumberFormat="1" applyFont="1" applyFill="1" applyBorder="1"/>
    <xf numFmtId="0" fontId="38" fillId="0" borderId="18" xfId="0" applyFont="1" applyFill="1" applyBorder="1"/>
    <xf numFmtId="0" fontId="38" fillId="0" borderId="8" xfId="0" applyFont="1" applyFill="1" applyBorder="1"/>
    <xf numFmtId="0" fontId="38" fillId="0" borderId="9" xfId="0" applyFont="1" applyFill="1" applyBorder="1"/>
    <xf numFmtId="0" fontId="38" fillId="0" borderId="11" xfId="0" applyFont="1" applyFill="1" applyBorder="1" applyAlignment="1">
      <alignment horizontal="center"/>
    </xf>
    <xf numFmtId="175" fontId="38" fillId="0" borderId="11" xfId="0" applyNumberFormat="1" applyFont="1" applyFill="1" applyBorder="1"/>
    <xf numFmtId="175" fontId="19" fillId="0" borderId="11" xfId="0" applyNumberFormat="1" applyFont="1" applyFill="1" applyBorder="1" applyAlignment="1">
      <alignment horizontal="center"/>
    </xf>
    <xf numFmtId="180" fontId="38" fillId="0" borderId="11" xfId="0" applyNumberFormat="1" applyFont="1" applyFill="1" applyBorder="1"/>
    <xf numFmtId="0" fontId="38" fillId="0" borderId="11" xfId="0" applyFont="1" applyFill="1" applyBorder="1"/>
    <xf numFmtId="0" fontId="38" fillId="0" borderId="19" xfId="0" applyFont="1" applyFill="1" applyBorder="1"/>
    <xf numFmtId="175" fontId="19" fillId="0" borderId="11" xfId="0" applyNumberFormat="1" applyFont="1" applyFill="1" applyBorder="1" applyAlignment="1">
      <alignment horizontal="center" wrapText="1"/>
    </xf>
    <xf numFmtId="0" fontId="38" fillId="0" borderId="11" xfId="0" applyFont="1" applyFill="1" applyBorder="1" applyAlignment="1">
      <alignment horizontal="center" wrapText="1"/>
    </xf>
    <xf numFmtId="0" fontId="38" fillId="0" borderId="11" xfId="0" applyFont="1" applyFill="1" applyBorder="1" applyAlignment="1">
      <alignment wrapText="1"/>
    </xf>
    <xf numFmtId="0" fontId="38" fillId="4" borderId="9" xfId="0" applyFont="1" applyFill="1" applyBorder="1" applyAlignment="1">
      <alignment wrapText="1"/>
    </xf>
    <xf numFmtId="0" fontId="38" fillId="4" borderId="11" xfId="0" applyFont="1" applyFill="1" applyBorder="1" applyAlignment="1">
      <alignment horizontal="center" wrapText="1"/>
    </xf>
    <xf numFmtId="175" fontId="38" fillId="4" borderId="11" xfId="0" applyNumberFormat="1" applyFont="1" applyFill="1" applyBorder="1" applyAlignment="1">
      <alignment wrapText="1"/>
    </xf>
    <xf numFmtId="175" fontId="19" fillId="4" borderId="11" xfId="0" applyNumberFormat="1" applyFont="1" applyFill="1" applyBorder="1" applyAlignment="1">
      <alignment horizontal="center" wrapText="1"/>
    </xf>
    <xf numFmtId="180" fontId="38" fillId="4" borderId="11" xfId="0" applyNumberFormat="1" applyFont="1" applyFill="1" applyBorder="1" applyAlignment="1">
      <alignment vertical="center"/>
    </xf>
    <xf numFmtId="180" fontId="38" fillId="4" borderId="11" xfId="0" applyNumberFormat="1" applyFont="1" applyFill="1" applyBorder="1"/>
    <xf numFmtId="0" fontId="38" fillId="4" borderId="11" xfId="0" applyFont="1" applyFill="1" applyBorder="1" applyAlignment="1">
      <alignment wrapText="1"/>
    </xf>
    <xf numFmtId="0" fontId="38" fillId="4" borderId="11" xfId="0" applyFont="1" applyFill="1" applyBorder="1"/>
    <xf numFmtId="0" fontId="38" fillId="4" borderId="19" xfId="0" applyFont="1" applyFill="1" applyBorder="1"/>
    <xf numFmtId="180" fontId="38" fillId="0" borderId="11" xfId="0" applyNumberFormat="1" applyFont="1" applyFill="1" applyBorder="1" applyAlignment="1">
      <alignment vertical="center"/>
    </xf>
    <xf numFmtId="0" fontId="38" fillId="0" borderId="9" xfId="0" applyFont="1" applyFill="1" applyBorder="1" applyAlignment="1">
      <alignment wrapText="1"/>
    </xf>
    <xf numFmtId="0" fontId="0" fillId="0" borderId="90" xfId="0" applyFill="1" applyBorder="1"/>
    <xf numFmtId="0" fontId="0" fillId="0" borderId="20" xfId="0" applyFill="1" applyBorder="1"/>
    <xf numFmtId="0" fontId="0" fillId="0" borderId="10" xfId="0" applyFill="1" applyBorder="1"/>
    <xf numFmtId="0" fontId="38" fillId="0" borderId="2" xfId="0" applyFont="1" applyFill="1" applyBorder="1"/>
    <xf numFmtId="0" fontId="0" fillId="0" borderId="9" xfId="0" applyBorder="1" applyAlignment="1">
      <alignment vertical="center" wrapText="1"/>
    </xf>
    <xf numFmtId="0" fontId="0" fillId="0" borderId="19" xfId="4" applyFont="1" applyBorder="1" applyAlignment="1">
      <alignment horizontal="center" wrapText="1"/>
    </xf>
    <xf numFmtId="0" fontId="0" fillId="4" borderId="19" xfId="4" applyFont="1" applyFill="1" applyBorder="1" applyAlignment="1">
      <alignment horizontal="center" wrapText="1"/>
    </xf>
    <xf numFmtId="0" fontId="0" fillId="0" borderId="0" xfId="4" applyFont="1" applyFill="1" applyBorder="1" applyAlignment="1">
      <alignment horizontal="left" wrapText="1"/>
    </xf>
    <xf numFmtId="0" fontId="5" fillId="0" borderId="7" xfId="1" applyFont="1" applyBorder="1" applyAlignment="1">
      <alignment horizontal="center" vertical="center" wrapText="1"/>
    </xf>
    <xf numFmtId="0" fontId="5" fillId="0" borderId="7" xfId="1" applyFont="1" applyFill="1" applyBorder="1" applyAlignment="1">
      <alignment horizontal="center" vertical="center" wrapText="1"/>
    </xf>
    <xf numFmtId="0" fontId="5" fillId="0" borderId="111" xfId="0" applyFont="1" applyBorder="1"/>
    <xf numFmtId="0" fontId="0" fillId="0" borderId="17" xfId="0" applyFill="1" applyBorder="1" applyAlignment="1">
      <alignment wrapText="1"/>
    </xf>
    <xf numFmtId="175" fontId="0" fillId="0" borderId="8" xfId="0" applyNumberFormat="1" applyFill="1" applyBorder="1"/>
    <xf numFmtId="0" fontId="0" fillId="0" borderId="9" xfId="0" applyFill="1" applyBorder="1"/>
    <xf numFmtId="175" fontId="0" fillId="0" borderId="19" xfId="0" applyNumberFormat="1" applyFill="1" applyBorder="1"/>
    <xf numFmtId="175" fontId="0" fillId="0" borderId="6" xfId="0" applyNumberFormat="1" applyFill="1" applyBorder="1"/>
    <xf numFmtId="0" fontId="5" fillId="0" borderId="49" xfId="0" applyFont="1" applyBorder="1" applyAlignment="1">
      <alignment horizontal="center" wrapText="1"/>
    </xf>
    <xf numFmtId="2" fontId="0" fillId="0" borderId="19" xfId="0" applyNumberFormat="1" applyBorder="1"/>
    <xf numFmtId="0" fontId="0" fillId="0" borderId="19" xfId="0" applyBorder="1" applyAlignment="1"/>
    <xf numFmtId="0" fontId="5" fillId="0" borderId="48" xfId="0" applyFont="1" applyBorder="1" applyAlignment="1">
      <alignment horizontal="center"/>
    </xf>
    <xf numFmtId="0" fontId="5" fillId="0" borderId="49" xfId="0" applyFont="1" applyBorder="1" applyAlignment="1">
      <alignment horizontal="center"/>
    </xf>
    <xf numFmtId="0" fontId="0" fillId="0" borderId="9" xfId="0" applyBorder="1" applyAlignment="1">
      <alignment horizontal="center" wrapText="1"/>
    </xf>
    <xf numFmtId="0" fontId="0" fillId="0" borderId="11" xfId="0" applyBorder="1" applyAlignment="1">
      <alignment horizontal="center" wrapText="1"/>
    </xf>
    <xf numFmtId="0" fontId="0" fillId="0" borderId="19" xfId="0" applyBorder="1" applyAlignment="1">
      <alignment horizontal="center" wrapText="1"/>
    </xf>
    <xf numFmtId="175" fontId="0" fillId="2" borderId="11" xfId="4" applyNumberFormat="1" applyFont="1" applyFill="1" applyBorder="1" applyAlignment="1">
      <alignment horizontal="center"/>
    </xf>
    <xf numFmtId="176" fontId="4" fillId="0" borderId="19" xfId="4" applyNumberFormat="1" applyFont="1" applyFill="1" applyBorder="1" applyAlignment="1">
      <alignment horizontal="center"/>
    </xf>
    <xf numFmtId="175" fontId="0" fillId="0" borderId="11" xfId="4" applyNumberFormat="1" applyFont="1" applyFill="1" applyBorder="1" applyAlignment="1">
      <alignment horizontal="center" wrapText="1"/>
    </xf>
    <xf numFmtId="175" fontId="0" fillId="0" borderId="19" xfId="4" applyNumberFormat="1" applyFont="1" applyFill="1" applyBorder="1" applyAlignment="1">
      <alignment horizontal="center" wrapText="1"/>
    </xf>
    <xf numFmtId="0" fontId="0" fillId="0" borderId="20" xfId="0" applyBorder="1" applyAlignment="1">
      <alignment horizontal="center" wrapText="1"/>
    </xf>
    <xf numFmtId="175" fontId="0" fillId="0" borderId="20" xfId="0" applyNumberFormat="1" applyBorder="1" applyAlignment="1">
      <alignment horizontal="center" wrapText="1"/>
    </xf>
    <xf numFmtId="167" fontId="0" fillId="0" borderId="58" xfId="10" applyFont="1" applyBorder="1" applyAlignment="1">
      <alignment horizontal="center" wrapText="1"/>
    </xf>
    <xf numFmtId="0" fontId="0" fillId="0" borderId="120" xfId="0" applyBorder="1" applyAlignment="1">
      <alignment horizontal="center" wrapText="1"/>
    </xf>
    <xf numFmtId="0" fontId="6" fillId="0" borderId="57" xfId="0" applyFont="1" applyFill="1" applyBorder="1" applyAlignment="1">
      <alignment wrapText="1"/>
    </xf>
    <xf numFmtId="166" fontId="0" fillId="0" borderId="11" xfId="11" applyFont="1" applyFill="1" applyBorder="1" applyAlignment="1">
      <alignment horizontal="center"/>
    </xf>
    <xf numFmtId="173" fontId="0" fillId="0" borderId="11" xfId="10" applyNumberFormat="1" applyFont="1" applyFill="1" applyBorder="1" applyAlignment="1">
      <alignment horizontal="center" wrapText="1"/>
    </xf>
    <xf numFmtId="173" fontId="0" fillId="0" borderId="11" xfId="10" applyNumberFormat="1" applyFont="1" applyFill="1" applyBorder="1" applyAlignment="1">
      <alignment wrapText="1"/>
    </xf>
    <xf numFmtId="198" fontId="0" fillId="0" borderId="11" xfId="11" applyNumberFormat="1" applyFont="1" applyFill="1" applyBorder="1" applyAlignment="1">
      <alignment wrapText="1"/>
    </xf>
    <xf numFmtId="198" fontId="4" fillId="0" borderId="58" xfId="11" applyNumberFormat="1" applyFont="1" applyFill="1" applyBorder="1" applyAlignment="1">
      <alignment horizontal="center" wrapText="1"/>
    </xf>
    <xf numFmtId="185" fontId="5" fillId="0" borderId="7" xfId="10" applyNumberFormat="1" applyFont="1" applyFill="1" applyBorder="1" applyAlignment="1">
      <alignment horizontal="center" vertical="center" wrapText="1"/>
    </xf>
    <xf numFmtId="0" fontId="5" fillId="2" borderId="7" xfId="1" applyFont="1" applyFill="1" applyBorder="1" applyAlignment="1">
      <alignment horizontal="center" vertical="center" wrapText="1"/>
    </xf>
    <xf numFmtId="0" fontId="35" fillId="0" borderId="7" xfId="1" applyFont="1" applyBorder="1" applyAlignment="1">
      <alignment horizontal="center" vertical="center" wrapText="1"/>
    </xf>
    <xf numFmtId="0" fontId="35" fillId="0" borderId="7" xfId="1" applyFont="1" applyFill="1" applyBorder="1" applyAlignment="1">
      <alignment horizontal="center" vertical="center" wrapText="1"/>
    </xf>
    <xf numFmtId="185" fontId="35" fillId="0" borderId="7" xfId="10" applyNumberFormat="1" applyFont="1" applyFill="1" applyBorder="1" applyAlignment="1">
      <alignment horizontal="center" vertical="center" wrapText="1"/>
    </xf>
    <xf numFmtId="0" fontId="35" fillId="2" borderId="7" xfId="1" applyFont="1" applyFill="1" applyBorder="1" applyAlignment="1">
      <alignment horizontal="center" vertical="center" wrapText="1"/>
    </xf>
    <xf numFmtId="0" fontId="27" fillId="0" borderId="18" xfId="1" applyFont="1" applyBorder="1"/>
    <xf numFmtId="0" fontId="27" fillId="0" borderId="18" xfId="1" applyFont="1" applyBorder="1" applyAlignment="1">
      <alignment horizontal="center"/>
    </xf>
    <xf numFmtId="175" fontId="27" fillId="0" borderId="18" xfId="11" applyNumberFormat="1" applyFont="1" applyBorder="1"/>
    <xf numFmtId="199" fontId="27" fillId="0" borderId="18" xfId="10" applyNumberFormat="1" applyFont="1" applyBorder="1"/>
    <xf numFmtId="185" fontId="27" fillId="0" borderId="18" xfId="10" applyNumberFormat="1" applyFont="1" applyBorder="1"/>
    <xf numFmtId="1" fontId="27" fillId="0" borderId="18" xfId="10" applyNumberFormat="1" applyFont="1" applyBorder="1" applyAlignment="1">
      <alignment horizontal="center"/>
    </xf>
    <xf numFmtId="186" fontId="27" fillId="0" borderId="18" xfId="10" applyNumberFormat="1" applyFont="1" applyBorder="1" applyAlignment="1">
      <alignment horizontal="center"/>
    </xf>
    <xf numFmtId="175" fontId="27" fillId="0" borderId="18" xfId="1" applyNumberFormat="1" applyFont="1" applyBorder="1"/>
    <xf numFmtId="0" fontId="27" fillId="0" borderId="11" xfId="1" applyFont="1" applyBorder="1"/>
    <xf numFmtId="0" fontId="27" fillId="0" borderId="11" xfId="1" applyFont="1" applyBorder="1" applyAlignment="1">
      <alignment horizontal="center"/>
    </xf>
    <xf numFmtId="175" fontId="27" fillId="0" borderId="11" xfId="11" applyNumberFormat="1" applyFont="1" applyBorder="1"/>
    <xf numFmtId="199" fontId="27" fillId="0" borderId="11" xfId="10" applyNumberFormat="1" applyFont="1" applyBorder="1"/>
    <xf numFmtId="185" fontId="27" fillId="0" borderId="11" xfId="10" applyNumberFormat="1" applyFont="1" applyBorder="1"/>
    <xf numFmtId="1" fontId="27" fillId="0" borderId="11" xfId="10" applyNumberFormat="1" applyFont="1" applyBorder="1" applyAlignment="1">
      <alignment horizontal="center"/>
    </xf>
    <xf numFmtId="186" fontId="27" fillId="0" borderId="11" xfId="10" applyNumberFormat="1" applyFont="1" applyBorder="1" applyAlignment="1">
      <alignment horizontal="center"/>
    </xf>
    <xf numFmtId="175" fontId="27" fillId="0" borderId="11" xfId="1" applyNumberFormat="1" applyFont="1" applyBorder="1"/>
    <xf numFmtId="0" fontId="27" fillId="0" borderId="11" xfId="1" applyFont="1" applyFill="1" applyBorder="1"/>
    <xf numFmtId="175" fontId="27" fillId="0" borderId="11" xfId="11" applyNumberFormat="1" applyFont="1" applyFill="1" applyBorder="1"/>
    <xf numFmtId="199" fontId="27" fillId="0" borderId="11" xfId="10" applyNumberFormat="1" applyFont="1" applyFill="1" applyBorder="1"/>
    <xf numFmtId="185" fontId="27" fillId="0" borderId="11" xfId="10" applyNumberFormat="1" applyFont="1" applyFill="1" applyBorder="1"/>
    <xf numFmtId="185" fontId="27" fillId="0" borderId="11" xfId="10" applyNumberFormat="1" applyFont="1" applyBorder="1" applyAlignment="1">
      <alignment horizontal="center"/>
    </xf>
    <xf numFmtId="185" fontId="27" fillId="0" borderId="11" xfId="10" applyNumberFormat="1" applyFont="1" applyFill="1" applyBorder="1" applyAlignment="1">
      <alignment horizontal="center"/>
    </xf>
    <xf numFmtId="175" fontId="27" fillId="9" borderId="11" xfId="1" applyNumberFormat="1" applyFont="1" applyFill="1" applyBorder="1"/>
    <xf numFmtId="175" fontId="27" fillId="0" borderId="11" xfId="11" applyNumberFormat="1" applyFont="1" applyBorder="1" applyAlignment="1">
      <alignment horizontal="center"/>
    </xf>
    <xf numFmtId="2" fontId="27" fillId="0" borderId="11" xfId="10" applyNumberFormat="1" applyFont="1" applyBorder="1" applyAlignment="1">
      <alignment horizontal="center"/>
    </xf>
    <xf numFmtId="4" fontId="27" fillId="0" borderId="11" xfId="10" applyNumberFormat="1" applyFont="1" applyBorder="1" applyAlignment="1">
      <alignment horizontal="center"/>
    </xf>
    <xf numFmtId="174" fontId="27" fillId="0" borderId="11" xfId="1" applyNumberFormat="1" applyFont="1" applyBorder="1" applyAlignment="1">
      <alignment horizontal="center"/>
    </xf>
    <xf numFmtId="2" fontId="27" fillId="0" borderId="11" xfId="10" applyNumberFormat="1" applyFont="1" applyFill="1" applyBorder="1" applyAlignment="1">
      <alignment horizontal="center"/>
    </xf>
    <xf numFmtId="199" fontId="27" fillId="2" borderId="11" xfId="10" applyNumberFormat="1" applyFont="1" applyFill="1" applyBorder="1"/>
    <xf numFmtId="0" fontId="27" fillId="0" borderId="11" xfId="1" applyFont="1" applyBorder="1" applyAlignment="1">
      <alignment wrapText="1"/>
    </xf>
    <xf numFmtId="175" fontId="27" fillId="2" borderId="11" xfId="11" applyNumberFormat="1" applyFont="1" applyFill="1" applyBorder="1"/>
    <xf numFmtId="173" fontId="27" fillId="0" borderId="11" xfId="10" applyNumberFormat="1" applyFont="1" applyBorder="1" applyAlignment="1">
      <alignment horizontal="center" wrapText="1"/>
    </xf>
    <xf numFmtId="173" fontId="27" fillId="0" borderId="11" xfId="10" applyNumberFormat="1" applyFont="1" applyBorder="1" applyAlignment="1">
      <alignment wrapText="1"/>
    </xf>
    <xf numFmtId="198" fontId="27" fillId="0" borderId="11" xfId="11" applyNumberFormat="1" applyFont="1" applyBorder="1" applyAlignment="1">
      <alignment wrapText="1"/>
    </xf>
    <xf numFmtId="198" fontId="27" fillId="2" borderId="11" xfId="11" applyNumberFormat="1" applyFont="1" applyFill="1" applyBorder="1" applyAlignment="1">
      <alignment horizontal="center" wrapText="1"/>
    </xf>
    <xf numFmtId="0" fontId="27" fillId="0" borderId="20" xfId="1" applyFont="1" applyBorder="1" applyAlignment="1">
      <alignment wrapText="1"/>
    </xf>
    <xf numFmtId="0" fontId="27" fillId="0" borderId="20" xfId="1" applyFont="1" applyBorder="1" applyAlignment="1">
      <alignment horizontal="center"/>
    </xf>
    <xf numFmtId="175" fontId="27" fillId="2" borderId="20" xfId="11" applyNumberFormat="1" applyFont="1" applyFill="1" applyBorder="1"/>
    <xf numFmtId="175" fontId="27" fillId="0" borderId="20" xfId="11" applyNumberFormat="1" applyFont="1" applyBorder="1"/>
    <xf numFmtId="199" fontId="27" fillId="2" borderId="20" xfId="10" applyNumberFormat="1" applyFont="1" applyFill="1" applyBorder="1"/>
    <xf numFmtId="173" fontId="27" fillId="0" borderId="20" xfId="10" applyNumberFormat="1" applyFont="1" applyBorder="1" applyAlignment="1">
      <alignment wrapText="1"/>
    </xf>
    <xf numFmtId="198" fontId="27" fillId="0" borderId="20" xfId="11" applyNumberFormat="1" applyFont="1" applyBorder="1" applyAlignment="1">
      <alignment wrapText="1"/>
    </xf>
    <xf numFmtId="198" fontId="27" fillId="2" borderId="20" xfId="11" applyNumberFormat="1" applyFont="1" applyFill="1" applyBorder="1" applyAlignment="1">
      <alignment horizontal="center" wrapText="1"/>
    </xf>
    <xf numFmtId="175" fontId="27" fillId="0" borderId="20" xfId="1" applyNumberFormat="1" applyFont="1" applyBorder="1"/>
    <xf numFmtId="174" fontId="27" fillId="0" borderId="20" xfId="1" applyNumberFormat="1" applyFont="1" applyBorder="1" applyAlignment="1">
      <alignment horizontal="center"/>
    </xf>
    <xf numFmtId="0" fontId="27" fillId="0" borderId="0" xfId="1" applyFont="1" applyBorder="1"/>
    <xf numFmtId="0" fontId="27" fillId="0" borderId="0" xfId="1" applyFont="1" applyBorder="1" applyAlignment="1">
      <alignment horizontal="center" vertical="center" wrapText="1"/>
    </xf>
    <xf numFmtId="0" fontId="35" fillId="0" borderId="0" xfId="1" applyFont="1" applyFill="1" applyBorder="1" applyAlignment="1">
      <alignment horizontal="center" vertical="center" wrapText="1"/>
    </xf>
    <xf numFmtId="0" fontId="27" fillId="0" borderId="101" xfId="1" applyFont="1" applyBorder="1" applyAlignment="1">
      <alignment horizontal="center" vertical="center" textRotation="89" wrapText="1"/>
    </xf>
    <xf numFmtId="0" fontId="35" fillId="0" borderId="176" xfId="1" applyFont="1" applyBorder="1" applyAlignment="1">
      <alignment horizontal="center"/>
    </xf>
    <xf numFmtId="0" fontId="27" fillId="0" borderId="116" xfId="1" applyFont="1" applyBorder="1"/>
    <xf numFmtId="0" fontId="27" fillId="0" borderId="117" xfId="1" applyFont="1" applyBorder="1" applyAlignment="1">
      <alignment horizontal="center"/>
    </xf>
    <xf numFmtId="0" fontId="27" fillId="0" borderId="57" xfId="1" applyFont="1" applyBorder="1"/>
    <xf numFmtId="0" fontId="27" fillId="0" borderId="58" xfId="1" applyFont="1" applyBorder="1" applyAlignment="1">
      <alignment horizontal="center"/>
    </xf>
    <xf numFmtId="0" fontId="27" fillId="0" borderId="58" xfId="1" applyFont="1" applyBorder="1" applyAlignment="1">
      <alignment wrapText="1"/>
    </xf>
    <xf numFmtId="0" fontId="27" fillId="0" borderId="58" xfId="1" applyFont="1" applyBorder="1"/>
    <xf numFmtId="0" fontId="27" fillId="0" borderId="119" xfId="1" applyFont="1" applyBorder="1"/>
    <xf numFmtId="0" fontId="27" fillId="0" borderId="120" xfId="1" applyFont="1" applyBorder="1" applyAlignment="1">
      <alignment wrapText="1"/>
    </xf>
    <xf numFmtId="0" fontId="27" fillId="0" borderId="76" xfId="1" applyFont="1" applyBorder="1"/>
    <xf numFmtId="0" fontId="27" fillId="0" borderId="59" xfId="1" applyFont="1" applyBorder="1" applyAlignment="1">
      <alignment horizontal="center" vertical="center" wrapText="1"/>
    </xf>
    <xf numFmtId="0" fontId="35" fillId="0" borderId="59" xfId="1" applyFont="1" applyFill="1" applyBorder="1" applyAlignment="1">
      <alignment horizontal="center" vertical="center" wrapText="1"/>
    </xf>
    <xf numFmtId="0" fontId="27" fillId="0" borderId="177" xfId="1" applyFont="1" applyBorder="1" applyAlignment="1">
      <alignment horizontal="center" vertical="center" textRotation="89" wrapText="1"/>
    </xf>
    <xf numFmtId="0" fontId="27" fillId="0" borderId="59" xfId="1" applyFont="1" applyBorder="1"/>
    <xf numFmtId="0" fontId="27" fillId="0" borderId="60" xfId="1" applyFont="1" applyBorder="1"/>
    <xf numFmtId="0" fontId="35" fillId="0" borderId="157" xfId="1" applyFont="1" applyBorder="1" applyAlignment="1">
      <alignment horizontal="center"/>
    </xf>
    <xf numFmtId="0" fontId="35" fillId="0" borderId="48" xfId="1" applyFont="1" applyBorder="1" applyAlignment="1">
      <alignment horizontal="center" wrapText="1"/>
    </xf>
    <xf numFmtId="0" fontId="35" fillId="0" borderId="114" xfId="1" applyFont="1" applyBorder="1" applyAlignment="1">
      <alignment horizontal="center" wrapText="1"/>
    </xf>
    <xf numFmtId="190" fontId="27" fillId="0" borderId="18" xfId="11" applyNumberFormat="1" applyFont="1" applyBorder="1"/>
    <xf numFmtId="200" fontId="27" fillId="0" borderId="18" xfId="1" applyNumberFormat="1" applyFont="1" applyBorder="1"/>
    <xf numFmtId="200" fontId="27" fillId="0" borderId="117" xfId="1" applyNumberFormat="1" applyFont="1" applyBorder="1"/>
    <xf numFmtId="0" fontId="27" fillId="0" borderId="20" xfId="1" applyFont="1" applyBorder="1"/>
    <xf numFmtId="190" fontId="27" fillId="0" borderId="20" xfId="1" applyNumberFormat="1" applyFont="1" applyBorder="1"/>
    <xf numFmtId="190" fontId="27" fillId="0" borderId="120" xfId="1" applyNumberFormat="1" applyFont="1" applyBorder="1"/>
    <xf numFmtId="0" fontId="27" fillId="0" borderId="75" xfId="1" applyFont="1" applyBorder="1"/>
    <xf numFmtId="0" fontId="30" fillId="0" borderId="11" xfId="0" applyFont="1" applyBorder="1"/>
    <xf numFmtId="0" fontId="30" fillId="0" borderId="11" xfId="0" applyFont="1" applyBorder="1" applyAlignment="1">
      <alignment horizontal="center"/>
    </xf>
    <xf numFmtId="166" fontId="30" fillId="0" borderId="11" xfId="11" applyFont="1" applyBorder="1"/>
    <xf numFmtId="201" fontId="27" fillId="0" borderId="11" xfId="13" applyNumberFormat="1" applyFont="1" applyFill="1" applyBorder="1" applyAlignment="1">
      <alignment horizontal="center" vertical="center"/>
    </xf>
    <xf numFmtId="44" fontId="30" fillId="0" borderId="11" xfId="11" applyNumberFormat="1" applyFont="1" applyBorder="1"/>
    <xf numFmtId="202" fontId="30" fillId="0" borderId="11" xfId="11" applyNumberFormat="1" applyFont="1" applyBorder="1"/>
    <xf numFmtId="202" fontId="30" fillId="0" borderId="11" xfId="0" applyNumberFormat="1" applyFont="1" applyBorder="1"/>
    <xf numFmtId="3" fontId="27" fillId="0" borderId="11" xfId="12" applyNumberFormat="1" applyFont="1" applyFill="1" applyBorder="1" applyAlignment="1">
      <alignment horizontal="center" vertical="center" wrapText="1"/>
    </xf>
    <xf numFmtId="203" fontId="27" fillId="0" borderId="11" xfId="13" applyNumberFormat="1" applyFont="1" applyFill="1" applyBorder="1" applyAlignment="1">
      <alignment horizontal="center" vertical="center" wrapText="1"/>
    </xf>
    <xf numFmtId="203" fontId="27" fillId="2" borderId="11" xfId="13" applyNumberFormat="1" applyFont="1" applyFill="1" applyBorder="1" applyAlignment="1">
      <alignment horizontal="center" vertical="center" wrapText="1"/>
    </xf>
    <xf numFmtId="0" fontId="27" fillId="0" borderId="11" xfId="18" applyFont="1" applyFill="1" applyBorder="1" applyAlignment="1">
      <alignment horizontal="center" vertical="center" wrapText="1"/>
    </xf>
    <xf numFmtId="0" fontId="27" fillId="2" borderId="11" xfId="0" applyFont="1" applyFill="1" applyBorder="1" applyAlignment="1">
      <alignment horizontal="center"/>
    </xf>
    <xf numFmtId="204" fontId="27" fillId="0" borderId="11" xfId="13" applyNumberFormat="1" applyFont="1" applyFill="1" applyBorder="1" applyAlignment="1">
      <alignment horizontal="center" vertical="center"/>
    </xf>
    <xf numFmtId="0" fontId="30" fillId="0" borderId="11" xfId="0" applyFont="1" applyBorder="1" applyAlignment="1">
      <alignment vertical="center"/>
    </xf>
    <xf numFmtId="0" fontId="27" fillId="0" borderId="11" xfId="0" applyFont="1" applyFill="1" applyBorder="1" applyAlignment="1">
      <alignment horizontal="center" vertical="center" wrapText="1"/>
    </xf>
    <xf numFmtId="0" fontId="30" fillId="0" borderId="11" xfId="0" applyFont="1" applyBorder="1" applyAlignment="1">
      <alignment horizontal="center" vertical="center"/>
    </xf>
    <xf numFmtId="166" fontId="30" fillId="0" borderId="11" xfId="11" applyFont="1" applyBorder="1" applyAlignment="1">
      <alignment vertical="center"/>
    </xf>
    <xf numFmtId="202" fontId="30" fillId="0" borderId="11" xfId="11" applyNumberFormat="1" applyFont="1" applyBorder="1" applyAlignment="1">
      <alignment vertical="center"/>
    </xf>
    <xf numFmtId="205" fontId="30" fillId="0" borderId="11" xfId="11" applyNumberFormat="1" applyFont="1" applyBorder="1"/>
    <xf numFmtId="206" fontId="27" fillId="0" borderId="11" xfId="13" applyNumberFormat="1" applyFont="1" applyFill="1" applyBorder="1" applyAlignment="1">
      <alignment horizontal="center" vertical="center"/>
    </xf>
    <xf numFmtId="3" fontId="27" fillId="0" borderId="11" xfId="13" applyNumberFormat="1" applyFont="1" applyFill="1" applyBorder="1" applyAlignment="1">
      <alignment horizontal="center" vertical="center"/>
    </xf>
    <xf numFmtId="0" fontId="27" fillId="0" borderId="11" xfId="0" applyFont="1" applyBorder="1" applyAlignment="1">
      <alignment horizontal="center"/>
    </xf>
    <xf numFmtId="206" fontId="27" fillId="0" borderId="11" xfId="0" applyNumberFormat="1" applyFont="1" applyBorder="1" applyAlignment="1">
      <alignment horizontal="center"/>
    </xf>
    <xf numFmtId="202" fontId="30" fillId="10" borderId="11" xfId="11" applyNumberFormat="1" applyFont="1" applyFill="1" applyBorder="1"/>
    <xf numFmtId="1" fontId="27" fillId="2" borderId="11" xfId="0" applyNumberFormat="1" applyFont="1" applyFill="1" applyBorder="1" applyAlignment="1">
      <alignment horizontal="center"/>
    </xf>
    <xf numFmtId="202" fontId="30" fillId="10" borderId="11" xfId="11" applyNumberFormat="1" applyFont="1" applyFill="1" applyBorder="1" applyAlignment="1">
      <alignment vertical="center"/>
    </xf>
    <xf numFmtId="0" fontId="30" fillId="0" borderId="0" xfId="0" applyFont="1" applyBorder="1"/>
    <xf numFmtId="0" fontId="30" fillId="0" borderId="0" xfId="0" applyFont="1" applyBorder="1" applyAlignment="1">
      <alignment horizontal="center"/>
    </xf>
    <xf numFmtId="0" fontId="30" fillId="0" borderId="3" xfId="0" applyFont="1" applyBorder="1"/>
    <xf numFmtId="0" fontId="30" fillId="0" borderId="3" xfId="0" applyFont="1" applyBorder="1" applyAlignment="1">
      <alignment horizontal="center"/>
    </xf>
    <xf numFmtId="0" fontId="30" fillId="0" borderId="9" xfId="0" applyFont="1" applyBorder="1"/>
    <xf numFmtId="0" fontId="30" fillId="0" borderId="9" xfId="0" applyFont="1" applyBorder="1" applyAlignment="1">
      <alignment vertical="center"/>
    </xf>
    <xf numFmtId="0" fontId="27" fillId="0" borderId="9" xfId="0" applyFont="1" applyFill="1" applyBorder="1" applyAlignment="1">
      <alignment horizontal="left" vertical="center" wrapText="1"/>
    </xf>
    <xf numFmtId="0" fontId="27" fillId="0" borderId="9" xfId="0" applyFont="1" applyBorder="1"/>
    <xf numFmtId="0" fontId="30" fillId="0" borderId="5" xfId="0" applyFont="1" applyBorder="1"/>
    <xf numFmtId="0" fontId="30" fillId="0" borderId="2" xfId="0" applyFont="1" applyBorder="1"/>
    <xf numFmtId="0" fontId="0" fillId="0" borderId="6" xfId="0" applyBorder="1" applyAlignment="1">
      <alignment wrapText="1"/>
    </xf>
    <xf numFmtId="0" fontId="0" fillId="0" borderId="75" xfId="0" applyBorder="1" applyAlignment="1">
      <alignment wrapText="1"/>
    </xf>
    <xf numFmtId="0" fontId="5" fillId="0" borderId="114" xfId="0" applyFont="1" applyBorder="1" applyAlignment="1">
      <alignment horizontal="center" wrapText="1"/>
    </xf>
    <xf numFmtId="0" fontId="5" fillId="0" borderId="157" xfId="0" applyFont="1" applyBorder="1" applyAlignment="1">
      <alignment horizontal="center" wrapText="1"/>
    </xf>
    <xf numFmtId="0" fontId="5" fillId="0" borderId="178" xfId="0" applyFont="1" applyBorder="1" applyAlignment="1">
      <alignment horizontal="center"/>
    </xf>
    <xf numFmtId="0" fontId="0" fillId="0" borderId="9" xfId="0" applyBorder="1" applyAlignment="1">
      <alignment horizontal="center" vertical="center" wrapText="1"/>
    </xf>
    <xf numFmtId="2" fontId="0" fillId="0" borderId="19" xfId="0" applyNumberFormat="1" applyBorder="1" applyAlignment="1">
      <alignment wrapText="1"/>
    </xf>
    <xf numFmtId="0" fontId="0" fillId="0" borderId="90" xfId="0" applyBorder="1" applyAlignment="1">
      <alignment vertical="center" wrapText="1"/>
    </xf>
    <xf numFmtId="180" fontId="38" fillId="0" borderId="11" xfId="0" applyNumberFormat="1" applyFont="1" applyFill="1" applyBorder="1" applyAlignment="1"/>
    <xf numFmtId="176" fontId="0" fillId="0" borderId="11" xfId="0" applyNumberFormat="1" applyBorder="1" applyAlignment="1">
      <alignment horizontal="center"/>
    </xf>
    <xf numFmtId="176" fontId="0" fillId="0" borderId="58" xfId="0" applyNumberFormat="1" applyBorder="1" applyAlignment="1">
      <alignment horizontal="center" wrapText="1"/>
    </xf>
    <xf numFmtId="173" fontId="0" fillId="0" borderId="20" xfId="10" applyNumberFormat="1" applyFont="1" applyBorder="1" applyAlignment="1">
      <alignment horizontal="center" wrapText="1"/>
    </xf>
    <xf numFmtId="171" fontId="0" fillId="0" borderId="19" xfId="11" applyNumberFormat="1" applyFont="1" applyBorder="1"/>
    <xf numFmtId="171" fontId="0" fillId="0" borderId="10" xfId="11" applyNumberFormat="1" applyFont="1" applyBorder="1"/>
    <xf numFmtId="0" fontId="5" fillId="0" borderId="67" xfId="0" applyFont="1" applyBorder="1" applyAlignment="1">
      <alignment horizontal="center" vertical="center" wrapText="1"/>
    </xf>
    <xf numFmtId="0" fontId="5" fillId="0" borderId="56" xfId="0" applyFont="1" applyBorder="1" applyAlignment="1">
      <alignment horizontal="center" vertical="center" wrapText="1"/>
    </xf>
    <xf numFmtId="0" fontId="5" fillId="0" borderId="51" xfId="0" applyFont="1" applyBorder="1" applyAlignment="1">
      <alignment horizontal="center" vertical="center" wrapText="1"/>
    </xf>
    <xf numFmtId="0" fontId="0" fillId="0" borderId="67" xfId="0" applyBorder="1" applyAlignment="1">
      <alignment horizontal="center"/>
    </xf>
    <xf numFmtId="0" fontId="0" fillId="0" borderId="56" xfId="0" applyBorder="1" applyAlignment="1">
      <alignment horizontal="center"/>
    </xf>
    <xf numFmtId="175" fontId="0" fillId="0" borderId="56" xfId="0" applyNumberFormat="1" applyBorder="1" applyAlignment="1">
      <alignment horizontal="center"/>
    </xf>
    <xf numFmtId="0" fontId="0" fillId="0" borderId="51" xfId="0" applyBorder="1" applyAlignment="1">
      <alignment horizontal="center"/>
    </xf>
    <xf numFmtId="0" fontId="0" fillId="0" borderId="52" xfId="0" applyBorder="1" applyAlignment="1">
      <alignment horizontal="center"/>
    </xf>
    <xf numFmtId="0" fontId="0" fillId="0" borderId="53" xfId="0" applyBorder="1" applyAlignment="1">
      <alignment horizontal="center"/>
    </xf>
    <xf numFmtId="175" fontId="0" fillId="0" borderId="53" xfId="0" applyNumberFormat="1" applyBorder="1" applyAlignment="1">
      <alignment horizontal="center"/>
    </xf>
    <xf numFmtId="0" fontId="0" fillId="0" borderId="54" xfId="0" applyBorder="1" applyAlignment="1">
      <alignment horizontal="center"/>
    </xf>
    <xf numFmtId="0" fontId="5" fillId="0" borderId="179" xfId="0" applyFont="1" applyBorder="1" applyAlignment="1">
      <alignment horizontal="center" vertical="center"/>
    </xf>
    <xf numFmtId="0" fontId="0" fillId="0" borderId="149" xfId="0" applyBorder="1" applyAlignment="1">
      <alignment horizontal="center"/>
    </xf>
    <xf numFmtId="0" fontId="5" fillId="0" borderId="180" xfId="0" applyFont="1" applyBorder="1" applyAlignment="1">
      <alignment vertical="center"/>
    </xf>
    <xf numFmtId="0" fontId="5" fillId="0" borderId="102" xfId="0" applyFont="1" applyBorder="1" applyAlignment="1">
      <alignment vertical="center"/>
    </xf>
    <xf numFmtId="0" fontId="5" fillId="0" borderId="102" xfId="0" applyFont="1" applyBorder="1" applyAlignment="1">
      <alignment vertical="center" wrapText="1"/>
    </xf>
    <xf numFmtId="0" fontId="0" fillId="0" borderId="12" xfId="0" applyBorder="1" applyAlignment="1">
      <alignment horizontal="center"/>
    </xf>
    <xf numFmtId="178" fontId="0" fillId="0" borderId="38" xfId="0" applyNumberFormat="1" applyBorder="1" applyAlignment="1">
      <alignment horizontal="center"/>
    </xf>
    <xf numFmtId="0" fontId="0" fillId="0" borderId="38" xfId="0" applyBorder="1" applyAlignment="1">
      <alignment horizontal="center"/>
    </xf>
    <xf numFmtId="0" fontId="0" fillId="0" borderId="9" xfId="0" applyBorder="1" applyAlignment="1">
      <alignment horizontal="center"/>
    </xf>
    <xf numFmtId="178" fontId="0" fillId="0" borderId="11" xfId="0" applyNumberFormat="1" applyBorder="1" applyAlignment="1">
      <alignment horizontal="center"/>
    </xf>
    <xf numFmtId="179" fontId="0" fillId="0" borderId="181" xfId="0" applyNumberFormat="1" applyBorder="1"/>
    <xf numFmtId="0" fontId="5" fillId="0" borderId="47" xfId="0" applyFont="1" applyBorder="1" applyAlignment="1">
      <alignment horizontal="center" vertical="center"/>
    </xf>
    <xf numFmtId="0" fontId="5" fillId="0" borderId="111" xfId="0" applyFont="1" applyBorder="1" applyAlignment="1">
      <alignment horizontal="center" vertical="center"/>
    </xf>
    <xf numFmtId="0" fontId="5" fillId="0" borderId="78" xfId="4" applyFont="1" applyBorder="1" applyAlignment="1">
      <alignment horizontal="center" vertical="center" wrapText="1"/>
    </xf>
    <xf numFmtId="0" fontId="0" fillId="0" borderId="11" xfId="4" applyFont="1" applyBorder="1" applyAlignment="1">
      <alignment horizontal="center" vertical="center" wrapText="1"/>
    </xf>
    <xf numFmtId="175" fontId="0" fillId="2" borderId="11" xfId="4" applyNumberFormat="1" applyFont="1" applyFill="1" applyBorder="1" applyAlignment="1">
      <alignment horizontal="center" vertical="center"/>
    </xf>
    <xf numFmtId="175" fontId="0" fillId="0" borderId="11" xfId="4" applyNumberFormat="1" applyFont="1" applyFill="1" applyBorder="1" applyAlignment="1">
      <alignment horizontal="center" vertical="center" wrapText="1"/>
    </xf>
    <xf numFmtId="175" fontId="0" fillId="0" borderId="11" xfId="4" applyNumberFormat="1" applyFont="1" applyFill="1" applyBorder="1" applyAlignment="1">
      <alignment vertical="center" wrapText="1"/>
    </xf>
    <xf numFmtId="176" fontId="4" fillId="0" borderId="78" xfId="4" applyNumberFormat="1" applyFont="1" applyFill="1" applyBorder="1" applyAlignment="1">
      <alignment horizontal="center" vertical="center"/>
    </xf>
    <xf numFmtId="0" fontId="0" fillId="0" borderId="19" xfId="4" applyFont="1" applyBorder="1" applyAlignment="1">
      <alignment horizontal="center" vertical="center" wrapText="1"/>
    </xf>
    <xf numFmtId="0" fontId="0" fillId="4" borderId="9" xfId="4" applyFont="1" applyFill="1" applyBorder="1" applyAlignment="1">
      <alignment vertical="center" wrapText="1"/>
    </xf>
    <xf numFmtId="0" fontId="0" fillId="4" borderId="11" xfId="4" quotePrefix="1" applyFont="1" applyFill="1" applyBorder="1" applyAlignment="1">
      <alignment horizontal="center" vertical="center" wrapText="1"/>
    </xf>
    <xf numFmtId="175" fontId="0" fillId="4" borderId="11" xfId="4" quotePrefix="1" applyNumberFormat="1" applyFont="1" applyFill="1" applyBorder="1" applyAlignment="1">
      <alignment horizontal="center" vertical="center" wrapText="1"/>
    </xf>
    <xf numFmtId="175" fontId="0" fillId="4" borderId="11" xfId="4" applyNumberFormat="1" applyFont="1" applyFill="1" applyBorder="1" applyAlignment="1">
      <alignment vertical="center" wrapText="1"/>
    </xf>
    <xf numFmtId="180" fontId="0" fillId="4" borderId="11" xfId="4" quotePrefix="1" applyNumberFormat="1" applyFont="1" applyFill="1" applyBorder="1" applyAlignment="1">
      <alignment horizontal="center" vertical="center"/>
    </xf>
    <xf numFmtId="180" fontId="0" fillId="4" borderId="78" xfId="4" quotePrefix="1" applyNumberFormat="1" applyFont="1" applyFill="1" applyBorder="1" applyAlignment="1">
      <alignment horizontal="center" vertical="center"/>
    </xf>
    <xf numFmtId="0" fontId="0" fillId="4" borderId="19" xfId="4" applyFont="1" applyFill="1" applyBorder="1" applyAlignment="1">
      <alignment vertical="center" wrapText="1"/>
    </xf>
    <xf numFmtId="0" fontId="0" fillId="0" borderId="9" xfId="4" applyFont="1" applyFill="1" applyBorder="1" applyAlignment="1">
      <alignment vertical="center" wrapText="1"/>
    </xf>
    <xf numFmtId="0" fontId="0" fillId="0" borderId="11" xfId="4" quotePrefix="1" applyFont="1" applyFill="1" applyBorder="1" applyAlignment="1">
      <alignment horizontal="center" vertical="center" wrapText="1"/>
    </xf>
    <xf numFmtId="175" fontId="0" fillId="0" borderId="11" xfId="4" quotePrefix="1" applyNumberFormat="1" applyFont="1" applyFill="1" applyBorder="1" applyAlignment="1">
      <alignment horizontal="center" vertical="center" wrapText="1"/>
    </xf>
    <xf numFmtId="180" fontId="0" fillId="0" borderId="11" xfId="4" quotePrefix="1" applyNumberFormat="1" applyFont="1" applyFill="1" applyBorder="1" applyAlignment="1">
      <alignment horizontal="center" vertical="center"/>
    </xf>
    <xf numFmtId="180" fontId="0" fillId="0" borderId="78" xfId="4" quotePrefix="1" applyNumberFormat="1" applyFont="1" applyFill="1" applyBorder="1" applyAlignment="1">
      <alignment horizontal="center" vertical="center"/>
    </xf>
    <xf numFmtId="0" fontId="0" fillId="0" borderId="19" xfId="4" applyFont="1" applyFill="1" applyBorder="1" applyAlignment="1">
      <alignment vertical="center" wrapText="1"/>
    </xf>
    <xf numFmtId="0" fontId="0" fillId="4" borderId="11" xfId="4" applyFont="1" applyFill="1" applyBorder="1" applyAlignment="1">
      <alignment horizontal="center" vertical="center" wrapText="1"/>
    </xf>
    <xf numFmtId="175" fontId="0" fillId="4" borderId="11" xfId="4" applyNumberFormat="1" applyFont="1" applyFill="1" applyBorder="1" applyAlignment="1">
      <alignment horizontal="center" vertical="center" wrapText="1"/>
    </xf>
    <xf numFmtId="175" fontId="0" fillId="4" borderId="11" xfId="4" applyNumberFormat="1" applyFont="1" applyFill="1" applyBorder="1" applyAlignment="1">
      <alignment horizontal="center" vertical="center"/>
    </xf>
    <xf numFmtId="180" fontId="0" fillId="4" borderId="78" xfId="4" applyNumberFormat="1" applyFont="1" applyFill="1" applyBorder="1" applyAlignment="1">
      <alignment horizontal="center" vertical="center"/>
    </xf>
    <xf numFmtId="0" fontId="0" fillId="4" borderId="19" xfId="4" applyFont="1" applyFill="1" applyBorder="1" applyAlignment="1">
      <alignment horizontal="center" vertical="center" wrapText="1"/>
    </xf>
    <xf numFmtId="0" fontId="5" fillId="0" borderId="182" xfId="0" applyFont="1" applyBorder="1" applyAlignment="1">
      <alignment wrapText="1"/>
    </xf>
    <xf numFmtId="0" fontId="5" fillId="0" borderId="158" xfId="0" applyFont="1" applyBorder="1" applyAlignment="1">
      <alignment wrapText="1"/>
    </xf>
    <xf numFmtId="0" fontId="5" fillId="0" borderId="114" xfId="0" applyFont="1" applyBorder="1" applyAlignment="1">
      <alignment wrapText="1"/>
    </xf>
    <xf numFmtId="173" fontId="0" fillId="0" borderId="78" xfId="10" applyNumberFormat="1" applyFont="1" applyBorder="1" applyAlignment="1">
      <alignment horizontal="center" wrapText="1"/>
    </xf>
    <xf numFmtId="175" fontId="0" fillId="0" borderId="0" xfId="0" applyNumberFormat="1" applyBorder="1" applyAlignment="1">
      <alignment horizontal="center"/>
    </xf>
    <xf numFmtId="176" fontId="0" fillId="0" borderId="0" xfId="0" applyNumberFormat="1" applyBorder="1" applyAlignment="1">
      <alignment horizontal="center" wrapText="1"/>
    </xf>
    <xf numFmtId="173" fontId="0" fillId="0" borderId="0" xfId="10" applyNumberFormat="1" applyFont="1" applyBorder="1" applyAlignment="1">
      <alignment horizontal="center" wrapText="1"/>
    </xf>
    <xf numFmtId="176" fontId="0" fillId="0" borderId="76" xfId="0" applyNumberFormat="1" applyBorder="1" applyAlignment="1">
      <alignment horizontal="center" wrapText="1"/>
    </xf>
    <xf numFmtId="0" fontId="6" fillId="0" borderId="75" xfId="0" applyFont="1" applyBorder="1" applyAlignment="1">
      <alignment wrapText="1"/>
    </xf>
    <xf numFmtId="0" fontId="4" fillId="2" borderId="0" xfId="4" applyFont="1" applyFill="1"/>
    <xf numFmtId="0" fontId="0" fillId="0" borderId="11" xfId="0" applyBorder="1" applyAlignment="1">
      <alignment horizontal="center" vertical="center"/>
    </xf>
    <xf numFmtId="175" fontId="0" fillId="0" borderId="18" xfId="0" applyNumberFormat="1" applyBorder="1" applyAlignment="1">
      <alignment horizontal="center"/>
    </xf>
    <xf numFmtId="0" fontId="0" fillId="0" borderId="18" xfId="0" applyBorder="1" applyAlignment="1">
      <alignment horizontal="center" vertical="center"/>
    </xf>
    <xf numFmtId="0" fontId="0" fillId="0" borderId="8" xfId="0" applyBorder="1" applyAlignment="1">
      <alignment horizontal="center"/>
    </xf>
    <xf numFmtId="0" fontId="0" fillId="0" borderId="19" xfId="0" applyBorder="1" applyAlignment="1">
      <alignment horizontal="center"/>
    </xf>
    <xf numFmtId="175" fontId="0" fillId="0" borderId="11" xfId="0" applyNumberFormat="1" applyBorder="1" applyAlignment="1">
      <alignment horizontal="right"/>
    </xf>
    <xf numFmtId="0" fontId="0" fillId="0" borderId="20" xfId="0" applyBorder="1" applyAlignment="1">
      <alignment vertical="center"/>
    </xf>
    <xf numFmtId="0" fontId="9" fillId="0" borderId="75" xfId="0" applyFont="1" applyFill="1" applyBorder="1" applyAlignment="1">
      <alignment horizontal="center"/>
    </xf>
    <xf numFmtId="0" fontId="9" fillId="0" borderId="76" xfId="0" applyFont="1" applyFill="1" applyBorder="1" applyAlignment="1">
      <alignment horizontal="center"/>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xf numFmtId="0" fontId="5" fillId="0" borderId="0" xfId="0" applyFont="1" applyBorder="1" applyAlignment="1"/>
    <xf numFmtId="0" fontId="5" fillId="0" borderId="76" xfId="0" applyFont="1" applyBorder="1" applyAlignment="1"/>
    <xf numFmtId="0" fontId="6" fillId="0" borderId="75" xfId="0" applyFont="1" applyBorder="1" applyAlignment="1"/>
    <xf numFmtId="0" fontId="6" fillId="0" borderId="76" xfId="0" applyFont="1" applyBorder="1" applyAlignment="1">
      <alignment horizontal="left" wrapText="1"/>
    </xf>
    <xf numFmtId="0" fontId="5" fillId="0" borderId="75" xfId="0" applyFont="1" applyBorder="1" applyAlignment="1">
      <alignment wrapText="1"/>
    </xf>
    <xf numFmtId="0" fontId="5" fillId="0" borderId="75" xfId="0" applyFont="1" applyBorder="1" applyAlignment="1">
      <alignment horizontal="left" wrapText="1"/>
    </xf>
    <xf numFmtId="0" fontId="0" fillId="0" borderId="45" xfId="0" applyBorder="1"/>
    <xf numFmtId="0" fontId="0" fillId="0" borderId="72" xfId="0" applyBorder="1"/>
    <xf numFmtId="0" fontId="5" fillId="0" borderId="72" xfId="0" applyFont="1" applyFill="1" applyBorder="1" applyAlignment="1">
      <alignment horizontal="center"/>
    </xf>
    <xf numFmtId="0" fontId="5" fillId="0" borderId="11" xfId="0" applyFont="1" applyBorder="1" applyAlignment="1">
      <alignment wrapText="1"/>
    </xf>
    <xf numFmtId="0" fontId="5" fillId="0" borderId="72" xfId="0" applyFont="1" applyBorder="1" applyAlignment="1">
      <alignment wrapText="1"/>
    </xf>
    <xf numFmtId="176" fontId="0" fillId="0" borderId="72" xfId="0" applyNumberFormat="1" applyBorder="1" applyAlignment="1">
      <alignment horizontal="center" wrapText="1"/>
    </xf>
    <xf numFmtId="0" fontId="0" fillId="0" borderId="72" xfId="0" applyBorder="1" applyAlignment="1">
      <alignment horizontal="center"/>
    </xf>
    <xf numFmtId="0" fontId="0" fillId="0" borderId="72" xfId="0" applyBorder="1" applyAlignment="1">
      <alignment wrapText="1"/>
    </xf>
    <xf numFmtId="0" fontId="0" fillId="0" borderId="72" xfId="0" applyBorder="1" applyAlignment="1">
      <alignment horizontal="left" wrapText="1"/>
    </xf>
    <xf numFmtId="0" fontId="0" fillId="0" borderId="46" xfId="0" applyBorder="1"/>
    <xf numFmtId="0" fontId="0" fillId="0" borderId="93" xfId="0" applyBorder="1"/>
    <xf numFmtId="0" fontId="0" fillId="0" borderId="31" xfId="0" applyBorder="1" applyAlignment="1">
      <alignment wrapText="1"/>
    </xf>
    <xf numFmtId="0" fontId="0" fillId="0" borderId="0" xfId="0" applyBorder="1" applyAlignment="1">
      <alignment horizontal="left" wrapText="1"/>
    </xf>
    <xf numFmtId="0" fontId="5" fillId="0" borderId="0" xfId="0" applyFont="1" applyBorder="1" applyAlignment="1">
      <alignment horizontal="left"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115" xfId="0" applyFont="1" applyBorder="1" applyAlignment="1">
      <alignment horizontal="center" wrapText="1"/>
    </xf>
    <xf numFmtId="0" fontId="5" fillId="0" borderId="153" xfId="0" applyFont="1" applyBorder="1" applyAlignment="1">
      <alignment horizontal="center" wrapText="1"/>
    </xf>
    <xf numFmtId="0" fontId="5" fillId="0" borderId="36" xfId="0" applyFont="1" applyBorder="1" applyAlignment="1">
      <alignment horizontal="center" wrapText="1"/>
    </xf>
    <xf numFmtId="0" fontId="0" fillId="0" borderId="13" xfId="0" applyBorder="1" applyAlignment="1">
      <alignment wrapText="1"/>
    </xf>
    <xf numFmtId="0" fontId="5" fillId="0" borderId="13" xfId="0" applyFont="1" applyBorder="1" applyAlignment="1">
      <alignment horizontal="left" wrapText="1"/>
    </xf>
    <xf numFmtId="0" fontId="38" fillId="0" borderId="0" xfId="0" applyFont="1" applyFill="1" applyBorder="1" applyAlignment="1">
      <alignment horizontal="left"/>
    </xf>
    <xf numFmtId="0" fontId="5" fillId="0" borderId="11" xfId="0" applyFont="1" applyBorder="1" applyAlignment="1">
      <alignment horizontal="center" vertical="center" wrapText="1"/>
    </xf>
    <xf numFmtId="0" fontId="5" fillId="0" borderId="72" xfId="0" applyFont="1" applyBorder="1" applyAlignment="1">
      <alignment horizontal="center" vertical="center" wrapText="1"/>
    </xf>
    <xf numFmtId="0" fontId="0" fillId="0" borderId="45" xfId="0" applyBorder="1" applyAlignment="1">
      <alignment horizontal="center" vertical="center" wrapText="1"/>
    </xf>
    <xf numFmtId="175" fontId="0" fillId="0" borderId="42" xfId="0" applyNumberFormat="1" applyBorder="1" applyAlignment="1">
      <alignment horizontal="center" vertical="center" wrapText="1"/>
    </xf>
    <xf numFmtId="175" fontId="0" fillId="0" borderId="11" xfId="0" quotePrefix="1" applyNumberFormat="1" applyBorder="1" applyAlignment="1">
      <alignment horizontal="center" vertical="center"/>
    </xf>
    <xf numFmtId="175" fontId="0" fillId="0" borderId="11" xfId="0" applyNumberFormat="1" applyBorder="1" applyAlignment="1">
      <alignment horizontal="center" vertical="center"/>
    </xf>
    <xf numFmtId="175" fontId="0" fillId="0" borderId="11" xfId="0" applyNumberFormat="1" applyBorder="1" applyAlignment="1">
      <alignment horizontal="center" vertical="center" wrapText="1"/>
    </xf>
    <xf numFmtId="176" fontId="0" fillId="0" borderId="11" xfId="0" quotePrefix="1" applyNumberFormat="1" applyBorder="1" applyAlignment="1">
      <alignment horizontal="center" vertical="center" wrapText="1"/>
    </xf>
    <xf numFmtId="173" fontId="0" fillId="0" borderId="11" xfId="10" quotePrefix="1" applyNumberFormat="1" applyFont="1" applyBorder="1" applyAlignment="1">
      <alignment horizontal="center" vertical="center" wrapText="1"/>
    </xf>
    <xf numFmtId="175" fontId="0" fillId="0" borderId="11" xfId="10" applyNumberFormat="1" applyFont="1" applyBorder="1" applyAlignment="1">
      <alignment horizontal="center" vertical="center" wrapText="1"/>
    </xf>
    <xf numFmtId="175" fontId="0" fillId="0" borderId="72" xfId="10" applyNumberFormat="1" applyFont="1" applyBorder="1" applyAlignment="1">
      <alignment horizontal="center" vertical="center" wrapText="1"/>
    </xf>
    <xf numFmtId="0" fontId="0" fillId="0" borderId="161" xfId="0" applyBorder="1" applyAlignment="1">
      <alignment wrapText="1"/>
    </xf>
    <xf numFmtId="0" fontId="0" fillId="0" borderId="73" xfId="0" applyBorder="1" applyAlignment="1">
      <alignment wrapText="1"/>
    </xf>
    <xf numFmtId="175" fontId="0" fillId="0" borderId="11" xfId="0" quotePrefix="1" applyNumberFormat="1" applyBorder="1" applyAlignment="1">
      <alignment horizontal="center" vertical="center" wrapText="1"/>
    </xf>
    <xf numFmtId="175" fontId="0" fillId="0" borderId="42" xfId="0" quotePrefix="1" applyNumberFormat="1" applyBorder="1" applyAlignment="1">
      <alignment horizontal="center" vertical="center" wrapText="1"/>
    </xf>
    <xf numFmtId="0" fontId="0" fillId="0" borderId="183" xfId="0" applyBorder="1"/>
    <xf numFmtId="0" fontId="5" fillId="0" borderId="45" xfId="0" applyFont="1" applyBorder="1" applyAlignment="1">
      <alignment horizontal="center" vertical="center"/>
    </xf>
    <xf numFmtId="176" fontId="0" fillId="0" borderId="11" xfId="0" applyNumberFormat="1" applyBorder="1" applyAlignment="1">
      <alignment horizontal="center" vertical="center" wrapText="1"/>
    </xf>
    <xf numFmtId="176" fontId="0" fillId="0" borderId="73" xfId="0" applyNumberFormat="1" applyBorder="1" applyAlignment="1">
      <alignment horizontal="center" wrapText="1"/>
    </xf>
    <xf numFmtId="0" fontId="5" fillId="0" borderId="11" xfId="0" applyFont="1" applyFill="1" applyBorder="1" applyAlignment="1">
      <alignment horizontal="center" vertical="center" wrapText="1"/>
    </xf>
    <xf numFmtId="176" fontId="4" fillId="4" borderId="11" xfId="4" applyNumberFormat="1" applyFont="1" applyFill="1" applyBorder="1" applyAlignment="1">
      <alignment horizontal="center" vertical="center"/>
    </xf>
    <xf numFmtId="0" fontId="0" fillId="4" borderId="11" xfId="4" applyFont="1" applyFill="1" applyBorder="1" applyAlignment="1">
      <alignment horizontal="center" vertical="center"/>
    </xf>
    <xf numFmtId="176" fontId="4" fillId="4" borderId="78" xfId="4" applyNumberFormat="1" applyFont="1" applyFill="1" applyBorder="1" applyAlignment="1">
      <alignment horizontal="center" vertical="center"/>
    </xf>
    <xf numFmtId="0" fontId="5" fillId="0" borderId="19" xfId="0" applyFont="1" applyBorder="1" applyAlignment="1">
      <alignment horizontal="center" vertical="center" wrapText="1"/>
    </xf>
    <xf numFmtId="171" fontId="4" fillId="0" borderId="19" xfId="15" applyNumberFormat="1" applyBorder="1"/>
    <xf numFmtId="0" fontId="0" fillId="0" borderId="5" xfId="0" applyBorder="1" applyAlignment="1">
      <alignment vertical="center" wrapText="1"/>
    </xf>
    <xf numFmtId="175" fontId="0" fillId="0" borderId="0" xfId="0" applyNumberFormat="1" applyBorder="1"/>
    <xf numFmtId="189" fontId="4" fillId="0" borderId="6" xfId="15" applyNumberFormat="1" applyBorder="1"/>
    <xf numFmtId="0" fontId="6" fillId="0" borderId="11" xfId="0" applyFont="1" applyBorder="1"/>
    <xf numFmtId="0" fontId="6" fillId="0" borderId="20" xfId="0" applyFont="1" applyBorder="1"/>
    <xf numFmtId="0" fontId="0" fillId="0" borderId="13" xfId="0" applyBorder="1" applyAlignment="1">
      <alignment horizontal="left" wrapText="1"/>
    </xf>
    <xf numFmtId="0" fontId="0" fillId="0" borderId="14" xfId="0" applyBorder="1" applyAlignment="1">
      <alignment horizontal="left" wrapText="1"/>
    </xf>
    <xf numFmtId="0" fontId="5" fillId="0" borderId="68" xfId="0" applyFont="1" applyBorder="1" applyAlignment="1">
      <alignment horizontal="center" wrapText="1"/>
    </xf>
    <xf numFmtId="175" fontId="0" fillId="0" borderId="124" xfId="0" applyNumberFormat="1" applyBorder="1" applyAlignment="1">
      <alignment horizontal="left" wrapText="1"/>
    </xf>
    <xf numFmtId="175" fontId="0" fillId="0" borderId="95" xfId="0" applyNumberFormat="1" applyBorder="1" applyAlignment="1">
      <alignment horizontal="right" wrapText="1"/>
    </xf>
    <xf numFmtId="3" fontId="0" fillId="0" borderId="95" xfId="0" applyNumberFormat="1" applyBorder="1" applyAlignment="1">
      <alignment horizontal="right" wrapText="1"/>
    </xf>
    <xf numFmtId="175" fontId="0" fillId="0" borderId="96" xfId="0" applyNumberFormat="1" applyBorder="1" applyAlignment="1">
      <alignment horizontal="right"/>
    </xf>
    <xf numFmtId="175" fontId="0" fillId="0" borderId="184" xfId="0" applyNumberFormat="1" applyBorder="1" applyAlignment="1">
      <alignment horizontal="left" wrapText="1"/>
    </xf>
    <xf numFmtId="175" fontId="0" fillId="0" borderId="142" xfId="0" applyNumberFormat="1" applyBorder="1" applyAlignment="1">
      <alignment horizontal="left" wrapText="1"/>
    </xf>
    <xf numFmtId="175" fontId="0" fillId="0" borderId="92" xfId="0" applyNumberFormat="1" applyBorder="1" applyAlignment="1">
      <alignment horizontal="right" wrapText="1"/>
    </xf>
    <xf numFmtId="3" fontId="0" fillId="0" borderId="92" xfId="0" applyNumberFormat="1" applyBorder="1" applyAlignment="1">
      <alignment horizontal="right" wrapText="1"/>
    </xf>
    <xf numFmtId="175" fontId="0" fillId="0" borderId="93" xfId="0" applyNumberFormat="1" applyBorder="1" applyAlignment="1">
      <alignment horizontal="right"/>
    </xf>
    <xf numFmtId="175" fontId="0" fillId="0" borderId="184" xfId="0" applyNumberFormat="1" applyBorder="1" applyAlignment="1">
      <alignment horizontal="right" wrapText="1"/>
    </xf>
    <xf numFmtId="0" fontId="5" fillId="0" borderId="151" xfId="0" applyFont="1" applyBorder="1" applyAlignment="1">
      <alignment horizontal="center" wrapText="1"/>
    </xf>
    <xf numFmtId="0" fontId="5" fillId="0" borderId="0" xfId="0" applyFont="1" applyBorder="1" applyAlignment="1">
      <alignment horizontal="center" wrapText="1"/>
    </xf>
    <xf numFmtId="175" fontId="0" fillId="0" borderId="25" xfId="0" applyNumberFormat="1" applyBorder="1" applyAlignment="1">
      <alignment horizontal="left" wrapText="1"/>
    </xf>
    <xf numFmtId="175" fontId="0" fillId="0" borderId="18" xfId="0" applyNumberFormat="1" applyBorder="1" applyAlignment="1">
      <alignment horizontal="right" wrapText="1"/>
    </xf>
    <xf numFmtId="9" fontId="0" fillId="0" borderId="74" xfId="19" applyFont="1" applyBorder="1" applyAlignment="1">
      <alignment horizontal="right" wrapText="1"/>
    </xf>
    <xf numFmtId="175" fontId="0" fillId="0" borderId="0" xfId="0" applyNumberFormat="1" applyBorder="1" applyAlignment="1">
      <alignment horizontal="right"/>
    </xf>
    <xf numFmtId="175" fontId="0" fillId="0" borderId="26" xfId="0" applyNumberFormat="1" applyBorder="1" applyAlignment="1">
      <alignment horizontal="left" wrapText="1"/>
    </xf>
    <xf numFmtId="175" fontId="0" fillId="0" borderId="11" xfId="0" applyNumberFormat="1" applyBorder="1" applyAlignment="1">
      <alignment horizontal="right" wrapText="1"/>
    </xf>
    <xf numFmtId="9" fontId="0" fillId="0" borderId="72" xfId="19" applyFont="1" applyBorder="1" applyAlignment="1">
      <alignment horizontal="right" wrapText="1"/>
    </xf>
    <xf numFmtId="175" fontId="0" fillId="0" borderId="22" xfId="0" applyNumberFormat="1" applyBorder="1" applyAlignment="1">
      <alignment horizontal="left" wrapText="1"/>
    </xf>
    <xf numFmtId="175" fontId="0" fillId="0" borderId="20" xfId="0" applyNumberFormat="1" applyBorder="1" applyAlignment="1">
      <alignment horizontal="right" wrapText="1"/>
    </xf>
    <xf numFmtId="9" fontId="0" fillId="0" borderId="93" xfId="19" applyFont="1" applyBorder="1" applyAlignment="1">
      <alignment horizontal="right" wrapText="1"/>
    </xf>
    <xf numFmtId="175" fontId="0" fillId="0" borderId="13" xfId="0" applyNumberFormat="1" applyFill="1" applyBorder="1" applyAlignment="1">
      <alignment horizontal="left" wrapText="1"/>
    </xf>
    <xf numFmtId="0" fontId="5" fillId="0" borderId="85" xfId="0" applyFont="1" applyBorder="1" applyAlignment="1">
      <alignment horizontal="center" wrapText="1"/>
    </xf>
    <xf numFmtId="175" fontId="0" fillId="0" borderId="124" xfId="0" applyNumberFormat="1" applyBorder="1" applyAlignment="1">
      <alignment horizontal="right" wrapText="1"/>
    </xf>
    <xf numFmtId="0" fontId="5" fillId="0" borderId="87" xfId="0" applyFont="1" applyBorder="1" applyAlignment="1">
      <alignment horizontal="center" wrapText="1"/>
    </xf>
    <xf numFmtId="0" fontId="5" fillId="0" borderId="185" xfId="0" applyFont="1" applyBorder="1"/>
    <xf numFmtId="0" fontId="0" fillId="0" borderId="87" xfId="0" applyBorder="1" applyAlignment="1">
      <alignment horizontal="center" wrapText="1"/>
    </xf>
    <xf numFmtId="0" fontId="0" fillId="0" borderId="48" xfId="0" applyBorder="1" applyAlignment="1">
      <alignment horizontal="center" wrapText="1"/>
    </xf>
    <xf numFmtId="0" fontId="0" fillId="0" borderId="48" xfId="0" applyFill="1" applyBorder="1" applyAlignment="1">
      <alignment horizontal="center" wrapText="1"/>
    </xf>
    <xf numFmtId="0" fontId="0" fillId="0" borderId="48" xfId="0" applyBorder="1" applyAlignment="1">
      <alignment horizontal="center"/>
    </xf>
    <xf numFmtId="0" fontId="0" fillId="0" borderId="185" xfId="0" applyFill="1" applyBorder="1" applyAlignment="1">
      <alignment horizontal="center" wrapText="1"/>
    </xf>
    <xf numFmtId="0" fontId="0" fillId="0" borderId="26" xfId="0" applyBorder="1" applyAlignment="1">
      <alignment wrapText="1"/>
    </xf>
    <xf numFmtId="174" fontId="0" fillId="0" borderId="11" xfId="0" applyNumberFormat="1" applyBorder="1" applyAlignment="1">
      <alignment wrapText="1"/>
    </xf>
    <xf numFmtId="174" fontId="0" fillId="0" borderId="11" xfId="0" applyNumberFormat="1" applyFill="1" applyBorder="1" applyAlignment="1">
      <alignment wrapText="1"/>
    </xf>
    <xf numFmtId="174" fontId="0" fillId="0" borderId="35" xfId="0" applyNumberFormat="1" applyFill="1" applyBorder="1" applyAlignment="1">
      <alignment wrapText="1"/>
    </xf>
    <xf numFmtId="0" fontId="0" fillId="0" borderId="86" xfId="0" applyBorder="1" applyAlignment="1">
      <alignment wrapText="1"/>
    </xf>
    <xf numFmtId="0" fontId="0" fillId="0" borderId="32" xfId="0" applyBorder="1"/>
    <xf numFmtId="175" fontId="6" fillId="0" borderId="18" xfId="0" applyNumberFormat="1" applyFont="1" applyBorder="1" applyAlignment="1">
      <alignment horizontal="center" wrapText="1"/>
    </xf>
    <xf numFmtId="176" fontId="6" fillId="0" borderId="18" xfId="0" applyNumberFormat="1" applyFont="1" applyBorder="1" applyAlignment="1">
      <alignment horizontal="center" wrapText="1"/>
    </xf>
    <xf numFmtId="176" fontId="6" fillId="0" borderId="74" xfId="0" applyNumberFormat="1" applyFont="1" applyBorder="1" applyAlignment="1">
      <alignment horizontal="center" wrapText="1"/>
    </xf>
    <xf numFmtId="175" fontId="6" fillId="0" borderId="11" xfId="0" applyNumberFormat="1" applyFont="1" applyBorder="1" applyAlignment="1">
      <alignment horizontal="center" wrapText="1"/>
    </xf>
    <xf numFmtId="176" fontId="6" fillId="0" borderId="11" xfId="0" applyNumberFormat="1" applyFont="1" applyBorder="1" applyAlignment="1">
      <alignment horizontal="center" wrapText="1"/>
    </xf>
    <xf numFmtId="176" fontId="6" fillId="0" borderId="72" xfId="0" applyNumberFormat="1" applyFont="1" applyBorder="1" applyAlignment="1">
      <alignment horizontal="center" wrapText="1"/>
    </xf>
    <xf numFmtId="0" fontId="5" fillId="0" borderId="74" xfId="0" applyFont="1" applyBorder="1" applyAlignment="1">
      <alignment horizontal="center"/>
    </xf>
    <xf numFmtId="175" fontId="6" fillId="0" borderId="72" xfId="0" applyNumberFormat="1" applyFont="1" applyBorder="1" applyAlignment="1">
      <alignment horizontal="center" wrapText="1"/>
    </xf>
    <xf numFmtId="0" fontId="5" fillId="0" borderId="166" xfId="0" applyFont="1" applyBorder="1" applyAlignment="1">
      <alignment horizontal="center" wrapText="1"/>
    </xf>
    <xf numFmtId="176" fontId="6" fillId="0" borderId="0" xfId="0" applyNumberFormat="1" applyFont="1" applyBorder="1" applyAlignment="1">
      <alignment horizontal="center" wrapText="1"/>
    </xf>
    <xf numFmtId="0" fontId="5" fillId="0" borderId="186" xfId="0" applyFont="1" applyBorder="1" applyAlignment="1">
      <alignment horizontal="center" wrapText="1"/>
    </xf>
    <xf numFmtId="175" fontId="0" fillId="0" borderId="74" xfId="0" applyNumberFormat="1" applyBorder="1" applyAlignment="1">
      <alignment horizontal="center" wrapText="1"/>
    </xf>
    <xf numFmtId="175" fontId="0" fillId="0" borderId="72" xfId="0" applyNumberFormat="1" applyBorder="1"/>
    <xf numFmtId="175" fontId="0" fillId="0" borderId="93" xfId="0" applyNumberFormat="1" applyBorder="1"/>
    <xf numFmtId="0" fontId="5" fillId="0" borderId="185" xfId="0" applyFont="1" applyBorder="1" applyAlignment="1">
      <alignment wrapText="1"/>
    </xf>
    <xf numFmtId="0" fontId="5" fillId="0" borderId="187" xfId="0" applyFont="1" applyBorder="1" applyAlignment="1">
      <alignment horizontal="center" wrapText="1"/>
    </xf>
    <xf numFmtId="175" fontId="0" fillId="0" borderId="38" xfId="0" applyNumberFormat="1" applyBorder="1" applyAlignment="1">
      <alignment horizontal="right" wrapText="1"/>
    </xf>
    <xf numFmtId="0" fontId="27" fillId="0" borderId="25" xfId="0" applyFont="1" applyBorder="1" applyAlignment="1">
      <alignment horizontal="center" wrapText="1"/>
    </xf>
    <xf numFmtId="0" fontId="27" fillId="0" borderId="26" xfId="0" applyFont="1" applyBorder="1" applyAlignment="1">
      <alignment horizontal="center" wrapText="1"/>
    </xf>
    <xf numFmtId="175" fontId="6" fillId="0" borderId="26" xfId="0" applyNumberFormat="1" applyFont="1" applyBorder="1" applyAlignment="1">
      <alignment horizontal="center" wrapText="1"/>
    </xf>
    <xf numFmtId="0" fontId="27" fillId="0" borderId="25" xfId="0" applyFont="1" applyBorder="1" applyAlignment="1">
      <alignment horizontal="left" wrapText="1"/>
    </xf>
    <xf numFmtId="0" fontId="27" fillId="0" borderId="26" xfId="0" applyFont="1" applyBorder="1" applyAlignment="1">
      <alignment horizontal="left" wrapText="1"/>
    </xf>
    <xf numFmtId="0" fontId="27" fillId="0" borderId="22" xfId="0" applyFont="1" applyBorder="1" applyAlignment="1">
      <alignment horizontal="left" wrapText="1"/>
    </xf>
    <xf numFmtId="0" fontId="5" fillId="0" borderId="78" xfId="0" applyFont="1" applyBorder="1" applyAlignment="1">
      <alignment horizontal="center" vertical="center" wrapText="1"/>
    </xf>
    <xf numFmtId="0" fontId="5" fillId="0" borderId="38" xfId="0" applyFont="1" applyBorder="1" applyAlignment="1">
      <alignment horizontal="center" vertical="center" wrapText="1"/>
    </xf>
    <xf numFmtId="0" fontId="5" fillId="0" borderId="57" xfId="0" applyFont="1" applyBorder="1" applyAlignment="1">
      <alignment horizontal="center" vertical="center" wrapText="1"/>
    </xf>
    <xf numFmtId="0" fontId="5" fillId="0" borderId="58" xfId="0" applyFont="1" applyBorder="1" applyAlignment="1">
      <alignment horizontal="center" vertical="center" wrapText="1"/>
    </xf>
    <xf numFmtId="0" fontId="0" fillId="0" borderId="57" xfId="0" applyBorder="1" applyAlignment="1">
      <alignment horizontal="left" vertical="center" wrapText="1"/>
    </xf>
    <xf numFmtId="175" fontId="0" fillId="0" borderId="78" xfId="10" applyNumberFormat="1" applyFont="1" applyBorder="1" applyAlignment="1">
      <alignment horizontal="center" vertical="center"/>
    </xf>
    <xf numFmtId="176" fontId="0" fillId="0" borderId="58" xfId="0" applyNumberFormat="1" applyBorder="1" applyAlignment="1">
      <alignment horizontal="center" vertical="center" wrapText="1"/>
    </xf>
    <xf numFmtId="173" fontId="0" fillId="0" borderId="76" xfId="10" applyNumberFormat="1" applyFont="1" applyBorder="1" applyAlignment="1">
      <alignment horizontal="center" wrapText="1"/>
    </xf>
    <xf numFmtId="0" fontId="0" fillId="0" borderId="119" xfId="0" applyBorder="1" applyAlignment="1">
      <alignment horizontal="left" vertical="center" wrapText="1"/>
    </xf>
    <xf numFmtId="175" fontId="0" fillId="0" borderId="20" xfId="0" applyNumberFormat="1" applyBorder="1" applyAlignment="1">
      <alignment horizontal="center" vertical="center" wrapText="1"/>
    </xf>
    <xf numFmtId="175" fontId="0" fillId="0" borderId="20" xfId="0" applyNumberFormat="1" applyBorder="1" applyAlignment="1">
      <alignment horizontal="center" vertical="center"/>
    </xf>
    <xf numFmtId="173" fontId="0" fillId="0" borderId="20" xfId="10" applyNumberFormat="1" applyFont="1" applyBorder="1" applyAlignment="1">
      <alignment horizontal="center" vertical="center"/>
    </xf>
    <xf numFmtId="176" fontId="0" fillId="0" borderId="120" xfId="0" applyNumberFormat="1" applyBorder="1" applyAlignment="1">
      <alignment horizontal="center" vertic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8" xfId="0" applyFont="1" applyBorder="1" applyAlignment="1">
      <alignment horizontal="center"/>
    </xf>
    <xf numFmtId="0" fontId="0" fillId="0" borderId="67" xfId="0" applyBorder="1" applyAlignment="1">
      <alignment horizontal="center" vertical="center" wrapText="1"/>
    </xf>
    <xf numFmtId="0" fontId="0" fillId="0" borderId="12" xfId="0" applyBorder="1" applyAlignment="1">
      <alignment horizontal="center" vertical="center" wrapText="1"/>
    </xf>
    <xf numFmtId="177" fontId="0" fillId="0" borderId="11" xfId="0" applyNumberFormat="1" applyBorder="1" applyAlignment="1">
      <alignment horizontal="right" wrapText="1"/>
    </xf>
    <xf numFmtId="0" fontId="0" fillId="0" borderId="11" xfId="0" applyFill="1" applyBorder="1"/>
    <xf numFmtId="175" fontId="0" fillId="0" borderId="20" xfId="0" applyNumberFormat="1" applyBorder="1" applyAlignment="1">
      <alignment horizontal="center"/>
    </xf>
    <xf numFmtId="0" fontId="0" fillId="0" borderId="154" xfId="0" applyBorder="1"/>
    <xf numFmtId="0" fontId="5" fillId="0" borderId="139" xfId="0" applyFont="1" applyBorder="1" applyAlignment="1">
      <alignment wrapText="1"/>
    </xf>
    <xf numFmtId="0" fontId="5" fillId="0" borderId="190" xfId="0" applyFont="1" applyBorder="1" applyAlignment="1">
      <alignment horizontal="center" wrapText="1"/>
    </xf>
    <xf numFmtId="0" fontId="0" fillId="0" borderId="116" xfId="0" applyBorder="1" applyAlignment="1">
      <alignment wrapText="1"/>
    </xf>
    <xf numFmtId="1" fontId="0" fillId="0" borderId="18" xfId="0" applyNumberFormat="1" applyBorder="1" applyAlignment="1">
      <alignment horizontal="center" wrapText="1"/>
    </xf>
    <xf numFmtId="176" fontId="0" fillId="0" borderId="18" xfId="0" applyNumberFormat="1" applyBorder="1" applyAlignment="1">
      <alignment horizontal="center" wrapText="1"/>
    </xf>
    <xf numFmtId="175" fontId="0" fillId="0" borderId="18" xfId="0" applyNumberFormat="1" applyBorder="1" applyAlignment="1">
      <alignment horizontal="center" wrapText="1"/>
    </xf>
    <xf numFmtId="173" fontId="0" fillId="0" borderId="18" xfId="10" applyNumberFormat="1" applyFont="1" applyFill="1" applyBorder="1" applyAlignment="1">
      <alignment wrapText="1"/>
    </xf>
    <xf numFmtId="167" fontId="0" fillId="0" borderId="18" xfId="10" applyFont="1" applyFill="1" applyBorder="1" applyAlignment="1">
      <alignment horizontal="center" wrapText="1"/>
    </xf>
    <xf numFmtId="173" fontId="0" fillId="0" borderId="18" xfId="10" applyNumberFormat="1" applyFont="1" applyFill="1" applyBorder="1" applyAlignment="1">
      <alignment horizontal="center" wrapText="1"/>
    </xf>
    <xf numFmtId="175" fontId="0" fillId="0" borderId="117" xfId="0" applyNumberFormat="1" applyBorder="1" applyAlignment="1">
      <alignment wrapText="1"/>
    </xf>
    <xf numFmtId="173" fontId="0" fillId="0" borderId="11" xfId="10" applyNumberFormat="1" applyFont="1" applyBorder="1" applyAlignment="1"/>
    <xf numFmtId="173" fontId="0" fillId="0" borderId="11" xfId="10" applyNumberFormat="1" applyFont="1" applyBorder="1"/>
    <xf numFmtId="175" fontId="0" fillId="0" borderId="58" xfId="0" applyNumberFormat="1" applyBorder="1" applyAlignment="1">
      <alignment wrapText="1"/>
    </xf>
    <xf numFmtId="1" fontId="0" fillId="0" borderId="20" xfId="0" applyNumberFormat="1" applyBorder="1" applyAlignment="1">
      <alignment horizontal="center" wrapText="1"/>
    </xf>
    <xf numFmtId="176" fontId="0" fillId="0" borderId="20" xfId="0" applyNumberFormat="1" applyBorder="1" applyAlignment="1">
      <alignment horizontal="center" wrapText="1"/>
    </xf>
    <xf numFmtId="173" fontId="0" fillId="0" borderId="20" xfId="10" applyNumberFormat="1" applyFont="1" applyBorder="1" applyAlignment="1"/>
    <xf numFmtId="173" fontId="0" fillId="0" borderId="20" xfId="10" applyNumberFormat="1" applyFont="1" applyBorder="1"/>
    <xf numFmtId="175" fontId="0" fillId="0" borderId="120" xfId="0" applyNumberFormat="1" applyBorder="1" applyAlignment="1">
      <alignment wrapText="1"/>
    </xf>
    <xf numFmtId="2" fontId="6" fillId="0" borderId="124" xfId="0" applyNumberFormat="1" applyFont="1" applyFill="1" applyBorder="1" applyAlignment="1">
      <alignment horizontal="center"/>
    </xf>
    <xf numFmtId="0" fontId="6" fillId="0" borderId="22" xfId="0" applyFont="1" applyFill="1" applyBorder="1" applyAlignment="1">
      <alignment horizontal="left"/>
    </xf>
    <xf numFmtId="0" fontId="6" fillId="0" borderId="13" xfId="0" applyFont="1" applyFill="1" applyBorder="1" applyAlignment="1">
      <alignment horizontal="left"/>
    </xf>
    <xf numFmtId="0" fontId="6" fillId="0" borderId="0" xfId="0" applyFont="1" applyFill="1" applyBorder="1" applyAlignment="1">
      <alignment horizontal="left" wrapText="1"/>
    </xf>
    <xf numFmtId="0" fontId="6" fillId="0" borderId="75" xfId="0" applyFont="1" applyBorder="1" applyAlignment="1">
      <alignment horizontal="left" wrapText="1"/>
    </xf>
    <xf numFmtId="0" fontId="6" fillId="0" borderId="13" xfId="0" applyFont="1" applyFill="1" applyBorder="1" applyAlignment="1">
      <alignment horizontal="left" wrapText="1"/>
    </xf>
    <xf numFmtId="0" fontId="0" fillId="0" borderId="136" xfId="0" applyBorder="1"/>
    <xf numFmtId="0" fontId="0" fillId="0" borderId="137" xfId="0" applyBorder="1"/>
    <xf numFmtId="0" fontId="6" fillId="0" borderId="0" xfId="0" applyFont="1" applyBorder="1" applyAlignment="1">
      <alignment horizontal="left"/>
    </xf>
    <xf numFmtId="0" fontId="0" fillId="0" borderId="191" xfId="0" applyBorder="1" applyAlignment="1"/>
    <xf numFmtId="0" fontId="0" fillId="0" borderId="192" xfId="0" applyBorder="1" applyAlignment="1"/>
    <xf numFmtId="0" fontId="0" fillId="0" borderId="193" xfId="0" applyBorder="1" applyAlignment="1"/>
    <xf numFmtId="0" fontId="5" fillId="0" borderId="21" xfId="0" applyFont="1" applyBorder="1"/>
    <xf numFmtId="0" fontId="5" fillId="0" borderId="87" xfId="0" applyFont="1" applyFill="1" applyBorder="1" applyAlignment="1">
      <alignment horizontal="center" wrapText="1"/>
    </xf>
    <xf numFmtId="0" fontId="5" fillId="0" borderId="185" xfId="0" applyFont="1" applyFill="1" applyBorder="1" applyAlignment="1">
      <alignment horizontal="center" wrapText="1"/>
    </xf>
    <xf numFmtId="174" fontId="6" fillId="0" borderId="26" xfId="0" applyNumberFormat="1" applyFont="1" applyFill="1" applyBorder="1" applyAlignment="1">
      <alignment horizontal="center" wrapText="1"/>
    </xf>
    <xf numFmtId="174" fontId="6" fillId="0" borderId="11" xfId="0" applyNumberFormat="1" applyFont="1" applyFill="1" applyBorder="1" applyAlignment="1">
      <alignment horizontal="center" wrapText="1"/>
    </xf>
    <xf numFmtId="174" fontId="0" fillId="0" borderId="11" xfId="0" applyNumberFormat="1" applyBorder="1" applyAlignment="1">
      <alignment horizontal="center" wrapText="1"/>
    </xf>
    <xf numFmtId="174" fontId="0" fillId="0" borderId="11" xfId="0" applyNumberFormat="1" applyBorder="1" applyAlignment="1">
      <alignment horizontal="center"/>
    </xf>
    <xf numFmtId="174" fontId="0" fillId="0" borderId="35" xfId="0" applyNumberFormat="1" applyBorder="1" applyAlignment="1">
      <alignment horizontal="center"/>
    </xf>
    <xf numFmtId="0" fontId="0" fillId="0" borderId="86" xfId="0" applyBorder="1"/>
    <xf numFmtId="0" fontId="5" fillId="0" borderId="115" xfId="0" applyFont="1" applyFill="1" applyBorder="1" applyAlignment="1">
      <alignment horizontal="center"/>
    </xf>
    <xf numFmtId="0" fontId="6" fillId="0" borderId="0" xfId="0" applyFont="1" applyFill="1" applyBorder="1" applyAlignment="1">
      <alignment horizontal="left"/>
    </xf>
    <xf numFmtId="0" fontId="5" fillId="0" borderId="123" xfId="0" applyFont="1" applyFill="1" applyBorder="1" applyAlignment="1">
      <alignment horizontal="center"/>
    </xf>
    <xf numFmtId="0" fontId="5" fillId="0" borderId="102" xfId="0" applyFont="1" applyFill="1" applyBorder="1" applyAlignment="1">
      <alignment horizontal="center"/>
    </xf>
    <xf numFmtId="175" fontId="6" fillId="0" borderId="38" xfId="0" applyNumberFormat="1" applyFont="1" applyFill="1" applyBorder="1" applyAlignment="1">
      <alignment horizontal="center"/>
    </xf>
    <xf numFmtId="175" fontId="0" fillId="0" borderId="38" xfId="0" applyNumberFormat="1" applyFill="1" applyBorder="1" applyAlignment="1">
      <alignment horizontal="center"/>
    </xf>
    <xf numFmtId="175" fontId="0" fillId="0" borderId="96" xfId="0" applyNumberFormat="1" applyFill="1" applyBorder="1" applyAlignment="1">
      <alignment horizontal="center"/>
    </xf>
    <xf numFmtId="0" fontId="6" fillId="0" borderId="121" xfId="0" applyFont="1" applyFill="1" applyBorder="1" applyAlignment="1">
      <alignment horizontal="left"/>
    </xf>
    <xf numFmtId="0" fontId="6" fillId="0" borderId="20" xfId="0" applyFont="1" applyFill="1" applyBorder="1" applyAlignment="1">
      <alignment horizontal="left"/>
    </xf>
    <xf numFmtId="0" fontId="0" fillId="0" borderId="93" xfId="0" applyFill="1" applyBorder="1"/>
    <xf numFmtId="0" fontId="0" fillId="0" borderId="73" xfId="0" applyFill="1" applyBorder="1"/>
    <xf numFmtId="0" fontId="6" fillId="0" borderId="142" xfId="0" applyFont="1" applyFill="1" applyBorder="1" applyAlignment="1">
      <alignment horizontal="left"/>
    </xf>
    <xf numFmtId="0" fontId="6" fillId="0" borderId="92" xfId="0" applyFont="1" applyFill="1" applyBorder="1" applyAlignment="1">
      <alignment horizontal="left"/>
    </xf>
    <xf numFmtId="0" fontId="0" fillId="0" borderId="92" xfId="0" applyFill="1" applyBorder="1"/>
    <xf numFmtId="0" fontId="0" fillId="0" borderId="175" xfId="0" applyFill="1" applyBorder="1"/>
    <xf numFmtId="0" fontId="6" fillId="2" borderId="0" xfId="4" applyFont="1" applyFill="1" applyBorder="1" applyAlignment="1">
      <alignment horizontal="left" wrapText="1"/>
    </xf>
    <xf numFmtId="0" fontId="5" fillId="0" borderId="139" xfId="0" applyFont="1" applyBorder="1" applyAlignment="1">
      <alignment horizontal="center" wrapText="1"/>
    </xf>
    <xf numFmtId="0" fontId="9" fillId="3" borderId="39" xfId="5" applyFont="1" applyFill="1" applyBorder="1"/>
    <xf numFmtId="0" fontId="5" fillId="3" borderId="39" xfId="5" applyFont="1" applyFill="1" applyBorder="1"/>
    <xf numFmtId="0" fontId="5" fillId="3" borderId="41" xfId="5" applyFont="1" applyFill="1" applyBorder="1"/>
    <xf numFmtId="0" fontId="5" fillId="0" borderId="41" xfId="5" applyFont="1" applyBorder="1"/>
    <xf numFmtId="0" fontId="5" fillId="0" borderId="40" xfId="5" applyFont="1" applyBorder="1"/>
    <xf numFmtId="0" fontId="5" fillId="0" borderId="9" xfId="5" applyFont="1" applyBorder="1" applyAlignment="1">
      <alignment horizontal="center" vertical="center" wrapText="1"/>
    </xf>
    <xf numFmtId="0" fontId="5" fillId="0" borderId="11" xfId="5" applyFont="1" applyBorder="1" applyAlignment="1">
      <alignment horizontal="center" vertical="center" wrapText="1"/>
    </xf>
    <xf numFmtId="0" fontId="5" fillId="0" borderId="11" xfId="5" applyFont="1" applyBorder="1" applyAlignment="1">
      <alignment horizontal="center" vertical="center"/>
    </xf>
    <xf numFmtId="0" fontId="5" fillId="2" borderId="11" xfId="5" applyFont="1" applyFill="1" applyBorder="1" applyAlignment="1">
      <alignment horizontal="center" vertical="center" wrapText="1"/>
    </xf>
    <xf numFmtId="0" fontId="5" fillId="0" borderId="11" xfId="5" applyFont="1" applyFill="1" applyBorder="1" applyAlignment="1">
      <alignment horizontal="center" vertical="center" wrapText="1"/>
    </xf>
    <xf numFmtId="0" fontId="5" fillId="0" borderId="78" xfId="5" applyFont="1" applyBorder="1" applyAlignment="1">
      <alignment horizontal="center" vertical="center" wrapText="1"/>
    </xf>
    <xf numFmtId="0" fontId="5" fillId="0" borderId="19" xfId="5" applyFont="1" applyBorder="1" applyAlignment="1">
      <alignment horizontal="center" vertical="center" wrapText="1"/>
    </xf>
    <xf numFmtId="0" fontId="0" fillId="0" borderId="9" xfId="5" applyFont="1" applyBorder="1" applyAlignment="1">
      <alignment vertical="center" wrapText="1"/>
    </xf>
    <xf numFmtId="0" fontId="0" fillId="0" borderId="11" xfId="5" applyFont="1" applyBorder="1" applyAlignment="1">
      <alignment horizontal="center" vertical="center" wrapText="1"/>
    </xf>
    <xf numFmtId="175" fontId="0" fillId="0" borderId="11" xfId="5" applyNumberFormat="1" applyFont="1" applyBorder="1" applyAlignment="1">
      <alignment horizontal="center" vertical="center" wrapText="1"/>
    </xf>
    <xf numFmtId="175" fontId="0" fillId="2" borderId="11" xfId="5" applyNumberFormat="1" applyFont="1" applyFill="1" applyBorder="1" applyAlignment="1">
      <alignment horizontal="center" vertical="center"/>
    </xf>
    <xf numFmtId="175" fontId="0" fillId="0" borderId="11" xfId="5" applyNumberFormat="1" applyFont="1" applyFill="1" applyBorder="1" applyAlignment="1">
      <alignment horizontal="center" vertical="center" wrapText="1"/>
    </xf>
    <xf numFmtId="176" fontId="6" fillId="0" borderId="11" xfId="5" applyNumberFormat="1" applyFont="1" applyFill="1" applyBorder="1" applyAlignment="1">
      <alignment horizontal="center" vertical="center"/>
    </xf>
    <xf numFmtId="0" fontId="0" fillId="0" borderId="11" xfId="5" applyFont="1" applyBorder="1" applyAlignment="1">
      <alignment horizontal="center" vertical="center"/>
    </xf>
    <xf numFmtId="176" fontId="0" fillId="0" borderId="11" xfId="5" applyNumberFormat="1" applyFont="1" applyFill="1" applyBorder="1" applyAlignment="1">
      <alignment horizontal="center" vertical="center"/>
    </xf>
    <xf numFmtId="0" fontId="0" fillId="0" borderId="19" xfId="5" applyFont="1" applyBorder="1" applyAlignment="1">
      <alignment horizontal="center" vertical="center" wrapText="1"/>
    </xf>
    <xf numFmtId="0" fontId="0" fillId="0" borderId="0" xfId="5" applyFont="1" applyFill="1" applyBorder="1" applyAlignment="1">
      <alignment horizontal="left" wrapText="1"/>
    </xf>
    <xf numFmtId="0" fontId="9" fillId="2" borderId="13" xfId="0" applyFont="1" applyFill="1" applyBorder="1" applyAlignment="1">
      <alignment horizontal="center" wrapText="1"/>
    </xf>
    <xf numFmtId="0" fontId="9" fillId="2" borderId="0" xfId="0" applyFont="1" applyFill="1" applyBorder="1" applyAlignment="1">
      <alignment horizontal="center" wrapText="1"/>
    </xf>
    <xf numFmtId="0" fontId="9" fillId="2" borderId="14" xfId="0" applyFont="1" applyFill="1" applyBorder="1" applyAlignment="1">
      <alignment horizontal="center" wrapText="1"/>
    </xf>
    <xf numFmtId="0" fontId="5" fillId="2" borderId="13" xfId="0" applyFont="1" applyFill="1" applyBorder="1" applyAlignment="1">
      <alignment horizontal="left" wrapText="1"/>
    </xf>
    <xf numFmtId="175" fontId="0" fillId="0" borderId="61" xfId="0" applyNumberFormat="1" applyBorder="1" applyAlignment="1">
      <alignment horizontal="left" wrapText="1"/>
    </xf>
    <xf numFmtId="173" fontId="0" fillId="0" borderId="18" xfId="10" applyNumberFormat="1" applyFont="1" applyBorder="1" applyAlignment="1">
      <alignment horizontal="right" wrapText="1"/>
    </xf>
    <xf numFmtId="173" fontId="0" fillId="0" borderId="18" xfId="10" applyNumberFormat="1" applyFont="1" applyBorder="1" applyAlignment="1">
      <alignment horizontal="right"/>
    </xf>
    <xf numFmtId="175" fontId="0" fillId="0" borderId="74" xfId="0" applyNumberFormat="1" applyBorder="1"/>
    <xf numFmtId="175" fontId="0" fillId="0" borderId="45" xfId="0" applyNumberFormat="1" applyBorder="1" applyAlignment="1">
      <alignment horizontal="left" wrapText="1"/>
    </xf>
    <xf numFmtId="173" fontId="0" fillId="0" borderId="11" xfId="10" applyNumberFormat="1" applyFont="1" applyBorder="1" applyAlignment="1">
      <alignment horizontal="right"/>
    </xf>
    <xf numFmtId="0" fontId="6" fillId="0" borderId="31" xfId="0" applyFont="1" applyBorder="1" applyAlignment="1">
      <alignment horizontal="left" wrapText="1"/>
    </xf>
    <xf numFmtId="0" fontId="6" fillId="0" borderId="0" xfId="0" applyFont="1" applyBorder="1" applyAlignment="1">
      <alignment wrapText="1"/>
    </xf>
    <xf numFmtId="0" fontId="0" fillId="0" borderId="76" xfId="0" applyBorder="1" applyAlignment="1">
      <alignment horizontal="left" wrapText="1"/>
    </xf>
    <xf numFmtId="0" fontId="0" fillId="0" borderId="75" xfId="0" applyBorder="1" applyAlignment="1">
      <alignment horizontal="left"/>
    </xf>
    <xf numFmtId="0" fontId="0" fillId="0" borderId="76" xfId="0" applyBorder="1" applyAlignment="1">
      <alignment horizontal="left"/>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45" xfId="0" applyFont="1" applyBorder="1" applyAlignment="1">
      <alignment horizontal="left" wrapText="1"/>
    </xf>
    <xf numFmtId="0" fontId="5" fillId="0" borderId="13" xfId="0" applyFont="1" applyFill="1" applyBorder="1" applyAlignment="1">
      <alignment wrapText="1"/>
    </xf>
    <xf numFmtId="0" fontId="5" fillId="0" borderId="0" xfId="0" applyFont="1" applyBorder="1" applyAlignment="1">
      <alignment wrapText="1"/>
    </xf>
    <xf numFmtId="0" fontId="5" fillId="0" borderId="14" xfId="0" applyFont="1" applyBorder="1" applyAlignment="1">
      <alignment wrapText="1"/>
    </xf>
    <xf numFmtId="0" fontId="0" fillId="0" borderId="0" xfId="0" applyAlignment="1">
      <alignment horizontal="left" wrapText="1"/>
    </xf>
    <xf numFmtId="0" fontId="5" fillId="0" borderId="0" xfId="0" applyFont="1" applyFill="1" applyBorder="1" applyAlignment="1">
      <alignment wrapText="1"/>
    </xf>
    <xf numFmtId="0" fontId="5" fillId="0" borderId="5" xfId="0" applyFont="1" applyFill="1" applyBorder="1" applyAlignment="1">
      <alignment horizontal="left"/>
    </xf>
    <xf numFmtId="0" fontId="6" fillId="0" borderId="3" xfId="0" applyFont="1" applyBorder="1"/>
    <xf numFmtId="0" fontId="5" fillId="0" borderId="5" xfId="0" applyFont="1" applyFill="1" applyBorder="1" applyAlignment="1">
      <alignment vertical="center"/>
    </xf>
    <xf numFmtId="0" fontId="6" fillId="0" borderId="2" xfId="0" applyFont="1" applyBorder="1"/>
    <xf numFmtId="175" fontId="6" fillId="0" borderId="11" xfId="5" applyNumberFormat="1" applyFont="1" applyFill="1" applyBorder="1" applyAlignment="1">
      <alignment horizontal="center" vertical="center" wrapText="1"/>
    </xf>
    <xf numFmtId="176" fontId="0" fillId="0" borderId="11" xfId="5" applyNumberFormat="1" applyFont="1" applyBorder="1" applyAlignment="1">
      <alignment horizontal="center" vertical="center" wrapText="1"/>
    </xf>
    <xf numFmtId="0" fontId="6" fillId="0" borderId="11" xfId="5" applyFont="1" applyBorder="1" applyAlignment="1">
      <alignment horizontal="center" vertical="center"/>
    </xf>
    <xf numFmtId="176" fontId="6" fillId="0" borderId="78" xfId="5" applyNumberFormat="1" applyFont="1" applyFill="1" applyBorder="1" applyAlignment="1">
      <alignment horizontal="center" vertical="center"/>
    </xf>
    <xf numFmtId="0" fontId="6" fillId="0" borderId="19" xfId="5" applyFont="1" applyBorder="1" applyAlignment="1">
      <alignment horizontal="center" vertical="center" wrapText="1"/>
    </xf>
    <xf numFmtId="0" fontId="6" fillId="0" borderId="9" xfId="5" applyFont="1" applyBorder="1" applyAlignment="1">
      <alignment vertic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0" borderId="11" xfId="5" applyFont="1" applyBorder="1" applyAlignment="1">
      <alignment horizontal="center" vertical="center" wrapText="1"/>
    </xf>
    <xf numFmtId="0" fontId="5" fillId="2" borderId="19" xfId="5" applyFont="1" applyFill="1" applyBorder="1" applyAlignment="1">
      <alignment horizontal="center" vertical="center" wrapText="1"/>
    </xf>
    <xf numFmtId="0" fontId="6" fillId="0" borderId="18" xfId="0" applyFont="1" applyBorder="1"/>
    <xf numFmtId="207" fontId="0" fillId="0" borderId="18" xfId="0" applyNumberFormat="1" applyBorder="1"/>
    <xf numFmtId="0" fontId="6" fillId="0" borderId="8" xfId="0" applyFont="1" applyBorder="1" applyAlignment="1">
      <alignment horizontal="center"/>
    </xf>
    <xf numFmtId="207" fontId="0" fillId="0" borderId="11" xfId="0" applyNumberFormat="1" applyBorder="1"/>
    <xf numFmtId="0" fontId="6" fillId="0" borderId="19" xfId="0" applyFont="1" applyBorder="1" applyAlignment="1">
      <alignment horizontal="center"/>
    </xf>
    <xf numFmtId="0" fontId="6" fillId="0" borderId="9" xfId="0" applyFont="1" applyFill="1" applyBorder="1"/>
    <xf numFmtId="208" fontId="0" fillId="0" borderId="11" xfId="0" applyNumberFormat="1" applyBorder="1"/>
    <xf numFmtId="207" fontId="0" fillId="0" borderId="20" xfId="0" applyNumberFormat="1" applyBorder="1"/>
    <xf numFmtId="0" fontId="6" fillId="0" borderId="10" xfId="0" applyFont="1" applyBorder="1" applyAlignment="1">
      <alignment horizontal="center"/>
    </xf>
    <xf numFmtId="0" fontId="6" fillId="0" borderId="5" xfId="0" applyFont="1" applyBorder="1"/>
    <xf numFmtId="0" fontId="6" fillId="0" borderId="43" xfId="0" applyFont="1" applyBorder="1"/>
    <xf numFmtId="0" fontId="6" fillId="0" borderId="28" xfId="0" applyFont="1" applyBorder="1"/>
    <xf numFmtId="207" fontId="0" fillId="0" borderId="28" xfId="0" applyNumberFormat="1" applyBorder="1"/>
    <xf numFmtId="0" fontId="6" fillId="0" borderId="44" xfId="0" applyFont="1" applyFill="1" applyBorder="1" applyAlignment="1">
      <alignment horizontal="center"/>
    </xf>
    <xf numFmtId="208" fontId="0" fillId="0" borderId="0" xfId="0" applyNumberFormat="1" applyBorder="1"/>
    <xf numFmtId="0" fontId="0" fillId="0" borderId="17" xfId="0" applyFont="1" applyFill="1" applyBorder="1"/>
    <xf numFmtId="0" fontId="6" fillId="0" borderId="90" xfId="0" applyFont="1" applyFill="1" applyBorder="1"/>
    <xf numFmtId="208" fontId="0" fillId="0" borderId="3" xfId="0" applyNumberFormat="1" applyBorder="1"/>
    <xf numFmtId="0" fontId="5" fillId="0" borderId="75" xfId="0" applyFont="1" applyFill="1" applyBorder="1" applyAlignment="1">
      <alignment horizontal="left" wrapText="1"/>
    </xf>
    <xf numFmtId="175" fontId="6" fillId="0" borderId="0" xfId="0" applyNumberFormat="1" applyFont="1" applyBorder="1"/>
    <xf numFmtId="0" fontId="5" fillId="0" borderId="166" xfId="0" applyFont="1" applyBorder="1" applyAlignment="1">
      <alignment vertical="center" wrapText="1"/>
    </xf>
    <xf numFmtId="175" fontId="0" fillId="0" borderId="11" xfId="10" applyNumberFormat="1" applyFont="1" applyBorder="1" applyAlignment="1">
      <alignment horizontal="center" vertical="center"/>
    </xf>
    <xf numFmtId="175" fontId="0" fillId="0" borderId="58" xfId="0" applyNumberFormat="1" applyBorder="1" applyAlignment="1">
      <alignment horizontal="center" vertical="center" wrapText="1"/>
    </xf>
    <xf numFmtId="0" fontId="9" fillId="0" borderId="195" xfId="0" applyFont="1" applyFill="1" applyBorder="1" applyAlignment="1"/>
    <xf numFmtId="0" fontId="9" fillId="0" borderId="95" xfId="0" applyFont="1" applyFill="1" applyBorder="1" applyAlignment="1"/>
    <xf numFmtId="0" fontId="6" fillId="0" borderId="196" xfId="0" applyFont="1" applyBorder="1" applyAlignment="1">
      <alignment horizontal="left" wrapText="1"/>
    </xf>
    <xf numFmtId="172" fontId="6" fillId="0" borderId="38" xfId="10" applyNumberFormat="1" applyFont="1" applyBorder="1" applyAlignment="1">
      <alignment horizontal="left" wrapText="1"/>
    </xf>
    <xf numFmtId="181" fontId="6" fillId="0" borderId="38" xfId="10" applyNumberFormat="1" applyFont="1" applyBorder="1" applyAlignment="1">
      <alignment horizontal="left" wrapText="1"/>
    </xf>
    <xf numFmtId="173" fontId="6" fillId="0" borderId="38" xfId="10" applyNumberFormat="1" applyFont="1" applyBorder="1" applyAlignment="1">
      <alignment horizontal="left" wrapText="1"/>
    </xf>
    <xf numFmtId="181" fontId="6" fillId="0" borderId="197" xfId="10" applyNumberFormat="1" applyFont="1" applyBorder="1" applyAlignment="1">
      <alignment horizontal="left" wrapText="1"/>
    </xf>
    <xf numFmtId="172" fontId="0" fillId="0" borderId="11" xfId="10" applyNumberFormat="1" applyFont="1" applyBorder="1" applyAlignment="1">
      <alignment horizontal="center"/>
    </xf>
    <xf numFmtId="0" fontId="6" fillId="0" borderId="77" xfId="0" applyFont="1" applyBorder="1"/>
    <xf numFmtId="0" fontId="5" fillId="0" borderId="166" xfId="0" applyFont="1" applyFill="1" applyBorder="1" applyAlignment="1">
      <alignment horizontal="center" wrapText="1"/>
    </xf>
    <xf numFmtId="0" fontId="5" fillId="0" borderId="190" xfId="0" applyFont="1" applyFill="1" applyBorder="1" applyAlignment="1">
      <alignment horizontal="center"/>
    </xf>
    <xf numFmtId="0" fontId="5" fillId="0" borderId="116" xfId="0" applyFont="1" applyFill="1" applyBorder="1" applyAlignment="1">
      <alignment horizontal="center"/>
    </xf>
    <xf numFmtId="175" fontId="5" fillId="0" borderId="18" xfId="0" applyNumberFormat="1" applyFont="1" applyFill="1" applyBorder="1" applyAlignment="1">
      <alignment horizontal="center"/>
    </xf>
    <xf numFmtId="175" fontId="5" fillId="0" borderId="117" xfId="0" applyNumberFormat="1" applyFont="1" applyFill="1" applyBorder="1" applyAlignment="1">
      <alignment horizontal="center"/>
    </xf>
    <xf numFmtId="0" fontId="6" fillId="0" borderId="57" xfId="0" applyFont="1" applyBorder="1"/>
    <xf numFmtId="175" fontId="0" fillId="0" borderId="58" xfId="0" applyNumberFormat="1" applyBorder="1"/>
    <xf numFmtId="175" fontId="6" fillId="0" borderId="11" xfId="0" applyNumberFormat="1" applyFont="1" applyBorder="1" applyAlignment="1">
      <alignment wrapText="1"/>
    </xf>
    <xf numFmtId="175" fontId="6" fillId="0" borderId="58" xfId="0" applyNumberFormat="1" applyFont="1" applyBorder="1" applyAlignment="1">
      <alignment wrapText="1"/>
    </xf>
    <xf numFmtId="0" fontId="6" fillId="0" borderId="119" xfId="0" applyFont="1" applyBorder="1" applyAlignment="1">
      <alignment horizontal="left" wrapText="1"/>
    </xf>
    <xf numFmtId="175" fontId="6" fillId="0" borderId="20" xfId="0" applyNumberFormat="1" applyFont="1" applyBorder="1" applyAlignment="1">
      <alignment horizontal="center" wrapText="1"/>
    </xf>
    <xf numFmtId="175" fontId="6" fillId="0" borderId="120" xfId="0" applyNumberFormat="1" applyFont="1" applyBorder="1" applyAlignment="1">
      <alignment horizontal="center" wrapText="1"/>
    </xf>
    <xf numFmtId="175" fontId="6" fillId="0" borderId="76" xfId="0" applyNumberFormat="1" applyFont="1" applyBorder="1" applyAlignment="1">
      <alignment horizontal="center" wrapText="1"/>
    </xf>
    <xf numFmtId="175" fontId="0" fillId="0" borderId="58" xfId="0" applyNumberFormat="1" applyBorder="1" applyAlignment="1">
      <alignment horizontal="center" wrapText="1"/>
    </xf>
    <xf numFmtId="175" fontId="0" fillId="0" borderId="76" xfId="0" applyNumberFormat="1" applyBorder="1" applyAlignment="1">
      <alignment horizontal="center" wrapText="1"/>
    </xf>
    <xf numFmtId="0" fontId="5" fillId="0" borderId="71" xfId="0" applyFont="1" applyBorder="1" applyAlignment="1">
      <alignment horizontal="left" wrapText="1"/>
    </xf>
    <xf numFmtId="0" fontId="6" fillId="0" borderId="74" xfId="0" applyFont="1" applyBorder="1" applyAlignment="1">
      <alignment horizontal="center" wrapText="1"/>
    </xf>
    <xf numFmtId="0" fontId="6" fillId="0" borderId="72" xfId="0" applyFont="1" applyBorder="1" applyAlignment="1">
      <alignment horizontal="center" wrapText="1"/>
    </xf>
    <xf numFmtId="0" fontId="6" fillId="0" borderId="93" xfId="0" applyFont="1" applyBorder="1" applyAlignment="1">
      <alignment horizontal="center" wrapText="1"/>
    </xf>
    <xf numFmtId="0" fontId="6" fillId="0" borderId="37" xfId="0" applyFont="1" applyBorder="1" applyAlignment="1">
      <alignment horizontal="left" wrapText="1"/>
    </xf>
    <xf numFmtId="2" fontId="6" fillId="0" borderId="74" xfId="0" applyNumberFormat="1" applyFont="1" applyBorder="1" applyAlignment="1">
      <alignment horizontal="center" wrapText="1"/>
    </xf>
    <xf numFmtId="2" fontId="6" fillId="0" borderId="72" xfId="0" applyNumberFormat="1" applyFont="1" applyBorder="1" applyAlignment="1">
      <alignment horizontal="center" wrapText="1"/>
    </xf>
    <xf numFmtId="2" fontId="6" fillId="0" borderId="167" xfId="0" applyNumberFormat="1" applyFont="1" applyBorder="1" applyAlignment="1">
      <alignment horizontal="center" wrapText="1"/>
    </xf>
    <xf numFmtId="2" fontId="6" fillId="0" borderId="93" xfId="0" applyNumberFormat="1" applyFont="1" applyBorder="1" applyAlignment="1">
      <alignment horizontal="center" wrapText="1"/>
    </xf>
    <xf numFmtId="0" fontId="5" fillId="0" borderId="61" xfId="0" applyFont="1" applyBorder="1" applyAlignment="1">
      <alignment horizontal="left" wrapText="1"/>
    </xf>
    <xf numFmtId="0" fontId="5" fillId="0" borderId="18" xfId="0" applyFont="1" applyBorder="1" applyAlignment="1">
      <alignment horizontal="left" wrapText="1"/>
    </xf>
    <xf numFmtId="0" fontId="5" fillId="0" borderId="74" xfId="0" applyFont="1" applyBorder="1" applyAlignment="1">
      <alignment horizontal="left" wrapText="1"/>
    </xf>
    <xf numFmtId="0" fontId="6" fillId="0" borderId="11" xfId="0" applyFont="1" applyBorder="1" applyAlignment="1">
      <alignment horizontal="center" wrapText="1"/>
    </xf>
    <xf numFmtId="190" fontId="6" fillId="0" borderId="72" xfId="0" applyNumberFormat="1" applyFont="1" applyBorder="1" applyAlignment="1">
      <alignment horizontal="right" wrapText="1"/>
    </xf>
    <xf numFmtId="0" fontId="5" fillId="0" borderId="75" xfId="0" applyFont="1" applyFill="1" applyBorder="1" applyAlignment="1">
      <alignment horizontal="left"/>
    </xf>
    <xf numFmtId="0" fontId="5" fillId="0" borderId="9" xfId="0" applyFont="1" applyBorder="1" applyAlignment="1">
      <alignment horizontal="center" vertical="center" wrapText="1"/>
    </xf>
    <xf numFmtId="193" fontId="0" fillId="0" borderId="10" xfId="10" applyNumberFormat="1" applyFont="1" applyBorder="1" applyAlignment="1">
      <alignment horizontal="center"/>
    </xf>
    <xf numFmtId="0" fontId="6" fillId="0" borderId="76" xfId="0" applyFont="1" applyFill="1" applyBorder="1" applyAlignment="1">
      <alignment horizontal="left"/>
    </xf>
    <xf numFmtId="0" fontId="5" fillId="0" borderId="2" xfId="0" applyFont="1" applyFill="1" applyBorder="1" applyAlignment="1">
      <alignment horizontal="left" vertical="center" wrapText="1"/>
    </xf>
    <xf numFmtId="0" fontId="5" fillId="0" borderId="166" xfId="0" applyFont="1" applyBorder="1" applyAlignment="1">
      <alignment horizontal="center" vertical="center" wrapText="1"/>
    </xf>
    <xf numFmtId="0" fontId="6" fillId="0" borderId="93" xfId="0" applyFont="1" applyBorder="1" applyAlignment="1">
      <alignment horizontal="left" wrapText="1"/>
    </xf>
    <xf numFmtId="175" fontId="6" fillId="0" borderId="11" xfId="0" applyNumberFormat="1" applyFont="1" applyBorder="1" applyAlignment="1">
      <alignment horizontal="left" wrapText="1"/>
    </xf>
    <xf numFmtId="0" fontId="6" fillId="0" borderId="72" xfId="0" applyFont="1" applyBorder="1" applyAlignment="1">
      <alignment horizontal="left" wrapText="1"/>
    </xf>
    <xf numFmtId="0" fontId="5" fillId="0" borderId="199" xfId="0" applyFont="1" applyBorder="1" applyAlignment="1">
      <alignment wrapText="1"/>
    </xf>
    <xf numFmtId="0" fontId="5" fillId="0" borderId="7" xfId="0" applyFont="1" applyBorder="1" applyAlignment="1">
      <alignment wrapText="1"/>
    </xf>
    <xf numFmtId="195" fontId="0" fillId="0" borderId="11" xfId="10" applyNumberFormat="1" applyFont="1" applyFill="1" applyBorder="1" applyAlignment="1">
      <alignment horizontal="center" wrapText="1"/>
    </xf>
    <xf numFmtId="195" fontId="0" fillId="0" borderId="11" xfId="10" applyNumberFormat="1" applyFont="1" applyBorder="1" applyAlignment="1">
      <alignment horizontal="center"/>
    </xf>
    <xf numFmtId="175" fontId="0" fillId="0" borderId="0" xfId="0" applyNumberFormat="1" applyBorder="1" applyAlignment="1">
      <alignment horizontal="center" wrapText="1"/>
    </xf>
    <xf numFmtId="173" fontId="0" fillId="0" borderId="0" xfId="10" applyNumberFormat="1" applyFont="1" applyBorder="1" applyAlignment="1"/>
    <xf numFmtId="175" fontId="0" fillId="0" borderId="0" xfId="0" applyNumberFormat="1" applyBorder="1" applyAlignment="1">
      <alignment wrapText="1"/>
    </xf>
    <xf numFmtId="173" fontId="0" fillId="0" borderId="0" xfId="10" applyNumberFormat="1" applyFont="1" applyBorder="1"/>
    <xf numFmtId="195" fontId="0" fillId="0" borderId="0" xfId="10" applyNumberFormat="1" applyFont="1" applyBorder="1" applyAlignment="1">
      <alignment horizontal="center"/>
    </xf>
    <xf numFmtId="175" fontId="0" fillId="0" borderId="76" xfId="0" applyNumberFormat="1" applyBorder="1" applyAlignment="1">
      <alignment wrapText="1"/>
    </xf>
    <xf numFmtId="0" fontId="5" fillId="0" borderId="200" xfId="0" applyFont="1" applyBorder="1" applyAlignment="1">
      <alignment horizontal="center" vertical="center" wrapText="1"/>
    </xf>
    <xf numFmtId="0" fontId="0" fillId="0" borderId="45" xfId="0" applyBorder="1" applyAlignment="1">
      <alignment horizontal="left" vertical="center" wrapText="1"/>
    </xf>
    <xf numFmtId="175" fontId="6" fillId="0" borderId="11" xfId="0" applyNumberFormat="1" applyFont="1" applyBorder="1" applyAlignment="1">
      <alignment horizontal="left" vertical="center" wrapText="1"/>
    </xf>
    <xf numFmtId="175" fontId="6" fillId="0" borderId="11" xfId="0" applyNumberFormat="1" applyFont="1" applyBorder="1" applyAlignment="1">
      <alignment horizontal="center"/>
    </xf>
    <xf numFmtId="0" fontId="6" fillId="0" borderId="11" xfId="0" applyFont="1" applyBorder="1" applyAlignment="1"/>
    <xf numFmtId="0" fontId="5" fillId="0" borderId="45" xfId="0" applyFont="1" applyBorder="1" applyAlignment="1">
      <alignment horizontal="left" vertical="center" wrapText="1"/>
    </xf>
    <xf numFmtId="0" fontId="26" fillId="0" borderId="126" xfId="0" applyFont="1" applyBorder="1" applyAlignment="1">
      <alignment horizontal="center"/>
    </xf>
    <xf numFmtId="0" fontId="26" fillId="0" borderId="48" xfId="0" applyFont="1" applyBorder="1" applyAlignment="1">
      <alignment horizontal="center" wrapText="1"/>
    </xf>
    <xf numFmtId="0" fontId="26" fillId="0" borderId="127" xfId="0" applyFont="1" applyBorder="1" applyAlignment="1">
      <alignment horizontal="center" wrapText="1"/>
    </xf>
    <xf numFmtId="0" fontId="45" fillId="0" borderId="130" xfId="0" applyFont="1" applyBorder="1"/>
    <xf numFmtId="175" fontId="45" fillId="0" borderId="20" xfId="0" applyNumberFormat="1" applyFont="1" applyBorder="1" applyAlignment="1">
      <alignment wrapText="1"/>
    </xf>
    <xf numFmtId="175" fontId="45" fillId="0" borderId="20" xfId="0" applyNumberFormat="1" applyFont="1" applyBorder="1"/>
    <xf numFmtId="175" fontId="45" fillId="0" borderId="20" xfId="0" applyNumberFormat="1" applyFont="1" applyBorder="1" applyAlignment="1">
      <alignment horizontal="center"/>
    </xf>
    <xf numFmtId="175" fontId="45" fillId="0" borderId="131" xfId="0" applyNumberFormat="1" applyFont="1" applyBorder="1"/>
    <xf numFmtId="0" fontId="45" fillId="0" borderId="145" xfId="0" applyFont="1" applyBorder="1"/>
    <xf numFmtId="0" fontId="45" fillId="0" borderId="0" xfId="0" applyFont="1" applyBorder="1" applyAlignment="1">
      <alignment wrapText="1"/>
    </xf>
    <xf numFmtId="0" fontId="45" fillId="0" borderId="0" xfId="0" applyFont="1" applyBorder="1"/>
    <xf numFmtId="2" fontId="45" fillId="0" borderId="0" xfId="0" applyNumberFormat="1" applyFont="1" applyBorder="1"/>
    <xf numFmtId="0" fontId="45" fillId="0" borderId="146" xfId="0" applyFont="1" applyBorder="1"/>
    <xf numFmtId="0" fontId="45" fillId="0" borderId="132" xfId="0" applyFont="1" applyBorder="1"/>
    <xf numFmtId="0" fontId="45" fillId="0" borderId="133" xfId="0" applyFont="1" applyBorder="1"/>
    <xf numFmtId="0" fontId="45" fillId="0" borderId="134" xfId="0" applyFont="1" applyBorder="1"/>
    <xf numFmtId="0" fontId="5" fillId="0" borderId="163" xfId="0" applyFont="1" applyFill="1" applyBorder="1"/>
    <xf numFmtId="0" fontId="6" fillId="0" borderId="163" xfId="0" applyFont="1" applyFill="1" applyBorder="1"/>
    <xf numFmtId="0" fontId="0" fillId="0" borderId="169" xfId="0" applyBorder="1" applyAlignment="1">
      <alignment horizontal="center" wrapText="1"/>
    </xf>
    <xf numFmtId="0" fontId="0" fillId="0" borderId="163" xfId="0" applyBorder="1" applyAlignment="1">
      <alignment wrapText="1"/>
    </xf>
    <xf numFmtId="0" fontId="0" fillId="0" borderId="169" xfId="0" applyBorder="1" applyAlignment="1">
      <alignment wrapText="1"/>
    </xf>
    <xf numFmtId="2" fontId="0" fillId="0" borderId="11" xfId="0" applyNumberFormat="1" applyBorder="1" applyAlignment="1">
      <alignment horizontal="center" wrapText="1"/>
    </xf>
    <xf numFmtId="0" fontId="6" fillId="0" borderId="163" xfId="0" applyFont="1" applyBorder="1" applyAlignment="1">
      <alignment horizontal="left" wrapText="1"/>
    </xf>
    <xf numFmtId="0" fontId="5" fillId="0" borderId="62" xfId="0" applyFont="1" applyBorder="1" applyAlignment="1">
      <alignment horizontal="left" wrapText="1"/>
    </xf>
    <xf numFmtId="0" fontId="5" fillId="0" borderId="48" xfId="0" applyFont="1" applyBorder="1" applyAlignment="1">
      <alignment horizontal="left" wrapText="1"/>
    </xf>
    <xf numFmtId="175" fontId="6" fillId="0" borderId="20" xfId="0" applyNumberFormat="1" applyFont="1" applyBorder="1" applyAlignment="1">
      <alignment horizontal="left" wrapText="1"/>
    </xf>
    <xf numFmtId="0" fontId="5" fillId="0" borderId="198" xfId="0" applyFont="1" applyBorder="1" applyAlignment="1">
      <alignment horizontal="left" wrapText="1"/>
    </xf>
    <xf numFmtId="190" fontId="6" fillId="0" borderId="35" xfId="0" applyNumberFormat="1" applyFont="1" applyBorder="1" applyAlignment="1">
      <alignment horizontal="right" wrapText="1"/>
    </xf>
    <xf numFmtId="0" fontId="5" fillId="0" borderId="37" xfId="0" applyFont="1" applyBorder="1" applyAlignment="1">
      <alignment horizontal="center"/>
    </xf>
    <xf numFmtId="0" fontId="5" fillId="0" borderId="42" xfId="0" applyFont="1" applyBorder="1" applyAlignment="1">
      <alignment horizontal="center" vertical="center" wrapText="1"/>
    </xf>
    <xf numFmtId="0" fontId="0" fillId="0" borderId="11" xfId="0" applyBorder="1" applyAlignment="1">
      <alignment horizontal="left" wrapText="1"/>
    </xf>
    <xf numFmtId="0" fontId="6" fillId="0" borderId="11" xfId="0" applyFont="1" applyBorder="1" applyAlignment="1">
      <alignment horizontal="left" wrapText="1"/>
    </xf>
    <xf numFmtId="0" fontId="0" fillId="0" borderId="20" xfId="0" applyBorder="1" applyAlignment="1">
      <alignment horizontal="left" wrapText="1"/>
    </xf>
    <xf numFmtId="0" fontId="0" fillId="0" borderId="152" xfId="0" applyBorder="1" applyAlignment="1">
      <alignment wrapText="1"/>
    </xf>
    <xf numFmtId="0" fontId="0" fillId="0" borderId="121" xfId="0" applyBorder="1"/>
    <xf numFmtId="175" fontId="0" fillId="0" borderId="121" xfId="0" applyNumberFormat="1" applyBorder="1"/>
    <xf numFmtId="176" fontId="0" fillId="0" borderId="121" xfId="0" applyNumberFormat="1" applyBorder="1"/>
    <xf numFmtId="175" fontId="6" fillId="0" borderId="20" xfId="0" applyNumberFormat="1" applyFont="1" applyBorder="1" applyAlignment="1">
      <alignment horizontal="center"/>
    </xf>
    <xf numFmtId="175" fontId="6" fillId="0" borderId="10" xfId="0" applyNumberFormat="1" applyFont="1" applyBorder="1" applyAlignment="1">
      <alignment horizontal="center"/>
    </xf>
    <xf numFmtId="0" fontId="48" fillId="2" borderId="11" xfId="0" applyFont="1" applyFill="1" applyBorder="1" applyAlignment="1">
      <alignment horizontal="left" vertical="center" wrapText="1"/>
    </xf>
    <xf numFmtId="176" fontId="47" fillId="0" borderId="11" xfId="5" applyNumberFormat="1" applyFont="1" applyFill="1" applyBorder="1" applyAlignment="1">
      <alignment horizontal="center" vertical="center"/>
    </xf>
    <xf numFmtId="0" fontId="49" fillId="2" borderId="11" xfId="0" applyFont="1" applyFill="1" applyBorder="1" applyAlignment="1">
      <alignment horizontal="left" vertical="center"/>
    </xf>
    <xf numFmtId="0" fontId="49" fillId="2" borderId="11" xfId="0" applyFont="1" applyFill="1" applyBorder="1" applyAlignment="1">
      <alignment horizontal="left" vertical="center" wrapText="1"/>
    </xf>
    <xf numFmtId="0" fontId="8" fillId="2" borderId="11" xfId="0" applyFont="1" applyFill="1" applyBorder="1" applyAlignment="1">
      <alignment horizontal="left" vertical="center"/>
    </xf>
    <xf numFmtId="0" fontId="49" fillId="2" borderId="11" xfId="18" applyFont="1" applyFill="1" applyBorder="1" applyAlignment="1">
      <alignment horizontal="left" vertical="center" wrapText="1"/>
    </xf>
    <xf numFmtId="0" fontId="6" fillId="12" borderId="9" xfId="5" applyFont="1" applyFill="1" applyBorder="1" applyAlignment="1">
      <alignment vertical="center" wrapText="1"/>
    </xf>
    <xf numFmtId="0" fontId="6" fillId="12" borderId="11" xfId="5" applyFont="1" applyFill="1" applyBorder="1" applyAlignment="1">
      <alignment horizontal="center" vertical="center" wrapText="1"/>
    </xf>
    <xf numFmtId="0" fontId="47" fillId="12" borderId="11" xfId="5" applyFont="1" applyFill="1" applyBorder="1" applyAlignment="1">
      <alignment horizontal="center" vertical="center" wrapText="1"/>
    </xf>
    <xf numFmtId="175" fontId="47" fillId="12" borderId="11" xfId="5" applyNumberFormat="1" applyFont="1" applyFill="1" applyBorder="1" applyAlignment="1">
      <alignment horizontal="center" vertical="center" wrapText="1"/>
    </xf>
    <xf numFmtId="175" fontId="47" fillId="12" borderId="11" xfId="5" applyNumberFormat="1" applyFont="1" applyFill="1" applyBorder="1" applyAlignment="1">
      <alignment horizontal="center" vertical="center"/>
    </xf>
    <xf numFmtId="175" fontId="6" fillId="12" borderId="11" xfId="5" applyNumberFormat="1" applyFont="1" applyFill="1" applyBorder="1" applyAlignment="1">
      <alignment horizontal="center" vertical="center" wrapText="1"/>
    </xf>
    <xf numFmtId="176" fontId="47" fillId="12" borderId="11" xfId="5" applyNumberFormat="1" applyFont="1" applyFill="1" applyBorder="1" applyAlignment="1">
      <alignment horizontal="center" vertical="center"/>
    </xf>
    <xf numFmtId="176" fontId="47" fillId="12" borderId="11" xfId="5" applyNumberFormat="1" applyFont="1" applyFill="1" applyBorder="1" applyAlignment="1">
      <alignment horizontal="center" vertical="center" wrapText="1"/>
    </xf>
    <xf numFmtId="0" fontId="6" fillId="12" borderId="11" xfId="5" applyFont="1" applyFill="1" applyBorder="1" applyAlignment="1">
      <alignment horizontal="center" vertical="center"/>
    </xf>
    <xf numFmtId="176" fontId="6" fillId="12" borderId="11" xfId="5" applyNumberFormat="1" applyFont="1" applyFill="1" applyBorder="1" applyAlignment="1">
      <alignment horizontal="center" vertical="center"/>
    </xf>
    <xf numFmtId="176" fontId="6" fillId="12" borderId="78" xfId="5" applyNumberFormat="1" applyFont="1" applyFill="1" applyBorder="1" applyAlignment="1">
      <alignment horizontal="center" vertical="center"/>
    </xf>
    <xf numFmtId="0" fontId="6" fillId="12" borderId="19" xfId="5" applyFont="1" applyFill="1" applyBorder="1" applyAlignment="1">
      <alignment horizontal="center" vertical="center" wrapText="1"/>
    </xf>
    <xf numFmtId="0" fontId="6" fillId="0" borderId="66" xfId="0" applyFont="1" applyBorder="1" applyAlignment="1">
      <alignment horizontal="center" vertical="center" wrapText="1"/>
    </xf>
    <xf numFmtId="175" fontId="6" fillId="0" borderId="201" xfId="11" applyNumberFormat="1" applyFont="1" applyBorder="1" applyAlignment="1">
      <alignment horizontal="center" vertical="center" wrapText="1"/>
    </xf>
    <xf numFmtId="3" fontId="6" fillId="0" borderId="201" xfId="11" applyNumberFormat="1" applyFont="1" applyBorder="1" applyAlignment="1">
      <alignment horizontal="center" vertical="center" wrapText="1"/>
    </xf>
    <xf numFmtId="175" fontId="6" fillId="0" borderId="121" xfId="11" applyNumberFormat="1" applyFont="1" applyBorder="1" applyAlignment="1">
      <alignment horizontal="center" vertical="center" wrapText="1"/>
    </xf>
    <xf numFmtId="3" fontId="6" fillId="0" borderId="121" xfId="11" applyNumberFormat="1" applyFont="1" applyBorder="1" applyAlignment="1">
      <alignment horizontal="center" vertical="center" wrapText="1"/>
    </xf>
    <xf numFmtId="0" fontId="6" fillId="2" borderId="5" xfId="0" applyFont="1" applyFill="1" applyBorder="1" applyAlignment="1">
      <alignment horizontal="left"/>
    </xf>
    <xf numFmtId="0" fontId="0" fillId="2" borderId="0" xfId="0" applyFill="1" applyBorder="1" applyAlignment="1">
      <alignment horizontal="left"/>
    </xf>
    <xf numFmtId="0" fontId="0" fillId="2" borderId="6" xfId="0" applyFill="1" applyBorder="1" applyAlignment="1">
      <alignment horizontal="left"/>
    </xf>
    <xf numFmtId="175" fontId="6" fillId="0" borderId="202" xfId="11" applyNumberFormat="1" applyFont="1" applyBorder="1" applyAlignment="1">
      <alignment horizontal="center" vertical="center" wrapText="1"/>
    </xf>
    <xf numFmtId="0" fontId="0" fillId="2" borderId="2" xfId="0" applyFill="1" applyBorder="1" applyAlignment="1"/>
    <xf numFmtId="0" fontId="0" fillId="2" borderId="3" xfId="0" applyFill="1" applyBorder="1" applyAlignment="1"/>
    <xf numFmtId="0" fontId="0" fillId="2" borderId="4" xfId="0" applyFill="1" applyBorder="1" applyAlignment="1"/>
    <xf numFmtId="0" fontId="5" fillId="0" borderId="5" xfId="0" applyFont="1" applyFill="1" applyBorder="1" applyAlignment="1">
      <alignment vertical="center" wrapText="1"/>
    </xf>
    <xf numFmtId="0" fontId="5" fillId="0" borderId="2" xfId="0" applyFont="1" applyFill="1" applyBorder="1" applyAlignment="1">
      <alignment vertical="center" wrapText="1"/>
    </xf>
    <xf numFmtId="0" fontId="6" fillId="0" borderId="3" xfId="0" applyFont="1" applyBorder="1" applyAlignment="1">
      <alignment horizontal="left" wrapText="1"/>
    </xf>
    <xf numFmtId="0" fontId="6" fillId="0" borderId="4" xfId="0" applyFont="1" applyBorder="1" applyAlignment="1">
      <alignment horizontal="left" wrapText="1"/>
    </xf>
    <xf numFmtId="0" fontId="6" fillId="0" borderId="90" xfId="0" applyFont="1" applyBorder="1" applyAlignment="1">
      <alignment horizontal="center" vertical="center" wrapText="1"/>
    </xf>
    <xf numFmtId="175" fontId="6" fillId="0" borderId="11" xfId="11" applyNumberFormat="1" applyFont="1" applyBorder="1" applyAlignment="1">
      <alignment horizontal="center" vertical="center" wrapText="1"/>
    </xf>
    <xf numFmtId="175" fontId="6" fillId="0" borderId="20" xfId="11" applyNumberFormat="1" applyFont="1" applyBorder="1" applyAlignment="1">
      <alignment horizontal="center" vertical="center" wrapText="1"/>
    </xf>
    <xf numFmtId="0" fontId="6" fillId="2" borderId="80" xfId="0" applyFont="1" applyFill="1" applyBorder="1" applyAlignment="1">
      <alignment horizontal="left"/>
    </xf>
    <xf numFmtId="0" fontId="0" fillId="2" borderId="42" xfId="0" applyFill="1" applyBorder="1" applyAlignment="1">
      <alignment horizontal="left"/>
    </xf>
    <xf numFmtId="0" fontId="20" fillId="2" borderId="203" xfId="0" applyFont="1" applyFill="1" applyBorder="1" applyAlignment="1">
      <alignment horizontal="left"/>
    </xf>
    <xf numFmtId="0" fontId="0" fillId="2" borderId="95" xfId="0" applyFill="1" applyBorder="1" applyAlignment="1">
      <alignment horizontal="left"/>
    </xf>
    <xf numFmtId="0" fontId="0" fillId="2" borderId="204" xfId="0" applyFill="1" applyBorder="1" applyAlignment="1">
      <alignment horizontal="left"/>
    </xf>
    <xf numFmtId="177" fontId="6" fillId="0" borderId="201" xfId="11" applyNumberFormat="1" applyFont="1" applyBorder="1" applyAlignment="1">
      <alignment horizontal="center" vertical="center" wrapText="1"/>
    </xf>
    <xf numFmtId="176" fontId="6" fillId="0" borderId="19" xfId="11" applyNumberFormat="1" applyFont="1" applyBorder="1" applyAlignment="1">
      <alignment horizontal="center" vertical="center" wrapText="1"/>
    </xf>
    <xf numFmtId="177" fontId="6" fillId="0" borderId="121" xfId="11" applyNumberFormat="1" applyFont="1" applyBorder="1" applyAlignment="1">
      <alignment horizontal="center" vertical="center" wrapText="1"/>
    </xf>
    <xf numFmtId="176" fontId="6" fillId="0" borderId="10" xfId="11" applyNumberFormat="1" applyFont="1" applyBorder="1" applyAlignment="1">
      <alignment horizontal="center" vertical="center" wrapText="1"/>
    </xf>
    <xf numFmtId="175" fontId="6" fillId="0" borderId="0" xfId="11" applyNumberFormat="1" applyFont="1" applyBorder="1" applyAlignment="1">
      <alignment horizontal="center" vertical="center" wrapText="1"/>
    </xf>
    <xf numFmtId="177" fontId="6" fillId="0" borderId="0" xfId="11" applyNumberFormat="1" applyFont="1" applyBorder="1" applyAlignment="1">
      <alignment horizontal="center" vertical="center" wrapText="1"/>
    </xf>
    <xf numFmtId="176" fontId="6" fillId="0" borderId="6" xfId="11" applyNumberFormat="1" applyFont="1" applyBorder="1" applyAlignment="1">
      <alignment horizontal="center" vertical="center" wrapText="1"/>
    </xf>
    <xf numFmtId="3" fontId="6" fillId="0" borderId="42" xfId="11" applyNumberFormat="1" applyFont="1" applyBorder="1" applyAlignment="1">
      <alignment horizontal="center" vertical="center" wrapText="1"/>
    </xf>
    <xf numFmtId="177" fontId="6" fillId="0" borderId="202" xfId="11" applyNumberFormat="1" applyFont="1" applyBorder="1" applyAlignment="1">
      <alignment horizontal="center" vertical="center" wrapText="1"/>
    </xf>
    <xf numFmtId="176" fontId="6" fillId="0" borderId="205"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20" fillId="2" borderId="5" xfId="0" applyFont="1" applyFill="1" applyBorder="1" applyAlignment="1">
      <alignment horizontal="left"/>
    </xf>
    <xf numFmtId="175" fontId="6" fillId="0" borderId="42" xfId="11" applyNumberFormat="1" applyFont="1" applyBorder="1" applyAlignment="1">
      <alignment horizontal="center" vertical="center" wrapText="1"/>
    </xf>
    <xf numFmtId="3" fontId="6" fillId="0" borderId="0" xfId="11" applyNumberFormat="1" applyFont="1" applyBorder="1" applyAlignment="1">
      <alignment horizontal="center" vertical="center" wrapText="1"/>
    </xf>
    <xf numFmtId="175" fontId="6" fillId="0" borderId="6" xfId="11" applyNumberFormat="1" applyFont="1" applyBorder="1" applyAlignment="1">
      <alignment horizontal="center" vertical="center" wrapText="1"/>
    </xf>
    <xf numFmtId="0" fontId="6" fillId="2" borderId="5" xfId="0" applyFont="1" applyFill="1" applyBorder="1" applyAlignment="1">
      <alignment horizontal="center" vertical="center" wrapText="1"/>
    </xf>
    <xf numFmtId="175" fontId="6" fillId="2" borderId="0" xfId="11" applyNumberFormat="1" applyFont="1" applyFill="1" applyBorder="1" applyAlignment="1">
      <alignment horizontal="center" vertical="center" wrapText="1"/>
    </xf>
    <xf numFmtId="3" fontId="6" fillId="2" borderId="0" xfId="11" applyNumberFormat="1" applyFont="1" applyFill="1" applyBorder="1" applyAlignment="1">
      <alignment horizontal="center" vertical="center" wrapText="1"/>
    </xf>
    <xf numFmtId="175" fontId="6" fillId="2" borderId="6" xfId="11" applyNumberFormat="1" applyFont="1" applyFill="1" applyBorder="1" applyAlignment="1">
      <alignment horizontal="center" vertical="center" wrapText="1"/>
    </xf>
    <xf numFmtId="0" fontId="6" fillId="2" borderId="78" xfId="0" applyFont="1" applyFill="1" applyBorder="1" applyAlignment="1">
      <alignment horizontal="left"/>
    </xf>
    <xf numFmtId="175" fontId="0" fillId="0" borderId="166" xfId="0" applyNumberFormat="1" applyBorder="1" applyAlignment="1">
      <alignment horizontal="center" vertical="center" wrapText="1"/>
    </xf>
    <xf numFmtId="175" fontId="0" fillId="0" borderId="166" xfId="0" applyNumberFormat="1" applyBorder="1" applyAlignment="1">
      <alignment horizontal="center" vertical="center"/>
    </xf>
    <xf numFmtId="173" fontId="0" fillId="0" borderId="166" xfId="10" applyNumberFormat="1" applyFont="1" applyBorder="1" applyAlignment="1">
      <alignment horizontal="center" vertical="center"/>
    </xf>
    <xf numFmtId="173" fontId="0" fillId="0" borderId="166" xfId="10" quotePrefix="1" applyNumberFormat="1" applyFont="1" applyBorder="1" applyAlignment="1">
      <alignment horizontal="center" vertical="center" wrapText="1"/>
    </xf>
    <xf numFmtId="175" fontId="0" fillId="0" borderId="166" xfId="10" applyNumberFormat="1" applyFont="1" applyBorder="1" applyAlignment="1">
      <alignment horizontal="center" vertical="center" wrapText="1"/>
    </xf>
    <xf numFmtId="175" fontId="0" fillId="0" borderId="167" xfId="10" applyNumberFormat="1" applyFont="1" applyBorder="1" applyAlignment="1">
      <alignment horizontal="center" vertical="center" wrapText="1"/>
    </xf>
    <xf numFmtId="0" fontId="0" fillId="0" borderId="139" xfId="0" applyBorder="1" applyAlignment="1">
      <alignment wrapText="1"/>
    </xf>
    <xf numFmtId="175" fontId="0" fillId="0" borderId="152" xfId="0" applyNumberFormat="1" applyBorder="1" applyAlignment="1">
      <alignment horizontal="center"/>
    </xf>
    <xf numFmtId="173" fontId="0" fillId="0" borderId="152" xfId="10" applyNumberFormat="1" applyFont="1" applyBorder="1" applyAlignment="1">
      <alignment horizontal="center"/>
    </xf>
    <xf numFmtId="176" fontId="0" fillId="0" borderId="152" xfId="0" applyNumberFormat="1" applyBorder="1" applyAlignment="1">
      <alignment horizontal="center" wrapText="1"/>
    </xf>
    <xf numFmtId="173" fontId="0" fillId="0" borderId="152" xfId="10" applyNumberFormat="1" applyFont="1" applyBorder="1" applyAlignment="1">
      <alignment horizontal="center" wrapText="1"/>
    </xf>
    <xf numFmtId="0" fontId="0" fillId="0" borderId="153" xfId="0" applyBorder="1"/>
    <xf numFmtId="175" fontId="0" fillId="0" borderId="153" xfId="0" applyNumberFormat="1" applyBorder="1" applyAlignment="1">
      <alignment horizontal="center"/>
    </xf>
    <xf numFmtId="0" fontId="5" fillId="0" borderId="72" xfId="0" applyFont="1" applyFill="1" applyBorder="1" applyAlignment="1">
      <alignment horizontal="center" vertical="center" wrapText="1"/>
    </xf>
    <xf numFmtId="175" fontId="0" fillId="0" borderId="11" xfId="10" applyNumberFormat="1" applyFont="1" applyFill="1" applyBorder="1" applyAlignment="1">
      <alignment horizontal="center" vertical="center" wrapText="1"/>
    </xf>
    <xf numFmtId="173" fontId="0" fillId="0" borderId="72" xfId="10" applyNumberFormat="1" applyFont="1" applyBorder="1" applyAlignment="1">
      <alignment horizontal="center" vertical="center"/>
    </xf>
    <xf numFmtId="176" fontId="0" fillId="0" borderId="11" xfId="0" applyNumberFormat="1" applyBorder="1" applyAlignment="1">
      <alignment horizontal="center" vertical="center"/>
    </xf>
    <xf numFmtId="0" fontId="5" fillId="4" borderId="207" xfId="0" applyFont="1" applyFill="1" applyBorder="1" applyAlignment="1">
      <alignment horizontal="center" wrapText="1"/>
    </xf>
    <xf numFmtId="0" fontId="5" fillId="4" borderId="167" xfId="0" applyFont="1" applyFill="1" applyBorder="1" applyAlignment="1">
      <alignment horizontal="center"/>
    </xf>
    <xf numFmtId="0" fontId="0" fillId="0" borderId="146" xfId="0" applyBorder="1"/>
    <xf numFmtId="0" fontId="5" fillId="0" borderId="128" xfId="0" applyFont="1" applyFill="1" applyBorder="1" applyAlignment="1">
      <alignment horizontal="center"/>
    </xf>
    <xf numFmtId="175" fontId="5" fillId="0" borderId="74" xfId="0" applyNumberFormat="1" applyFont="1" applyFill="1" applyBorder="1" applyAlignment="1">
      <alignment horizontal="center"/>
    </xf>
    <xf numFmtId="0" fontId="6" fillId="0" borderId="208" xfId="0" applyFont="1" applyBorder="1"/>
    <xf numFmtId="0" fontId="6" fillId="0" borderId="130" xfId="0" applyFont="1" applyBorder="1" applyAlignment="1">
      <alignment horizontal="left" wrapText="1"/>
    </xf>
    <xf numFmtId="175" fontId="6" fillId="0" borderId="93" xfId="0" applyNumberFormat="1" applyFont="1" applyBorder="1" applyAlignment="1">
      <alignment horizontal="center" wrapText="1"/>
    </xf>
    <xf numFmtId="0" fontId="6" fillId="0" borderId="209" xfId="0" applyFont="1" applyBorder="1" applyAlignment="1">
      <alignment horizontal="left" wrapText="1"/>
    </xf>
    <xf numFmtId="175" fontId="6" fillId="0" borderId="73" xfId="0" applyNumberFormat="1" applyFont="1" applyBorder="1" applyAlignment="1">
      <alignment horizontal="center" wrapText="1"/>
    </xf>
    <xf numFmtId="0" fontId="6" fillId="0" borderId="210" xfId="0" applyFont="1" applyBorder="1" applyAlignment="1">
      <alignment horizontal="left" wrapText="1"/>
    </xf>
    <xf numFmtId="175" fontId="6" fillId="0" borderId="37" xfId="0" applyNumberFormat="1" applyFont="1" applyBorder="1" applyAlignment="1">
      <alignment horizontal="center" wrapText="1"/>
    </xf>
    <xf numFmtId="0" fontId="5" fillId="4" borderId="128" xfId="0" applyFont="1" applyFill="1" applyBorder="1" applyAlignment="1">
      <alignment horizontal="center" wrapText="1"/>
    </xf>
    <xf numFmtId="0" fontId="5" fillId="4" borderId="18" xfId="0" applyFont="1" applyFill="1" applyBorder="1" applyAlignment="1">
      <alignment horizontal="center"/>
    </xf>
    <xf numFmtId="0" fontId="54" fillId="4" borderId="129" xfId="0" applyFont="1" applyFill="1" applyBorder="1" applyAlignment="1">
      <alignment wrapText="1"/>
    </xf>
    <xf numFmtId="0" fontId="5" fillId="0" borderId="208" xfId="0" applyFont="1" applyFill="1" applyBorder="1" applyAlignment="1">
      <alignment horizontal="center"/>
    </xf>
    <xf numFmtId="175" fontId="5" fillId="0" borderId="11" xfId="0" applyNumberFormat="1" applyFont="1" applyFill="1" applyBorder="1" applyAlignment="1">
      <alignment horizontal="center"/>
    </xf>
    <xf numFmtId="0" fontId="0" fillId="0" borderId="211" xfId="0" applyBorder="1"/>
    <xf numFmtId="0" fontId="6" fillId="0" borderId="208" xfId="0" applyFont="1" applyBorder="1" applyAlignment="1">
      <alignment wrapText="1"/>
    </xf>
    <xf numFmtId="0" fontId="0" fillId="0" borderId="211" xfId="0" applyBorder="1" applyAlignment="1">
      <alignment wrapText="1"/>
    </xf>
    <xf numFmtId="0" fontId="6" fillId="0" borderId="130" xfId="0" applyFont="1" applyBorder="1" applyAlignment="1">
      <alignment wrapText="1"/>
    </xf>
    <xf numFmtId="0" fontId="0" fillId="0" borderId="131" xfId="0" applyBorder="1" applyAlignment="1">
      <alignment wrapText="1"/>
    </xf>
    <xf numFmtId="0" fontId="6" fillId="0" borderId="145" xfId="0" applyFont="1" applyBorder="1" applyAlignment="1">
      <alignment horizontal="left" wrapText="1"/>
    </xf>
    <xf numFmtId="175" fontId="6" fillId="0" borderId="0" xfId="0" applyNumberFormat="1" applyFont="1" applyBorder="1" applyAlignment="1">
      <alignment horizontal="center" wrapText="1"/>
    </xf>
    <xf numFmtId="0" fontId="0" fillId="0" borderId="212" xfId="0" applyBorder="1"/>
    <xf numFmtId="0" fontId="0" fillId="0" borderId="134" xfId="0" applyBorder="1"/>
    <xf numFmtId="0" fontId="0" fillId="0" borderId="213" xfId="0" applyBorder="1"/>
    <xf numFmtId="0" fontId="0" fillId="0" borderId="214" xfId="0" applyBorder="1"/>
    <xf numFmtId="0" fontId="5" fillId="0" borderId="215" xfId="0" applyFont="1" applyBorder="1"/>
    <xf numFmtId="0" fontId="0" fillId="0" borderId="202" xfId="0" applyBorder="1"/>
    <xf numFmtId="0" fontId="0" fillId="0" borderId="216" xfId="0" applyFill="1" applyBorder="1"/>
    <xf numFmtId="0" fontId="44" fillId="0" borderId="162" xfId="0" applyFont="1" applyBorder="1"/>
    <xf numFmtId="170" fontId="0" fillId="0" borderId="0" xfId="0" applyNumberFormat="1" applyBorder="1" applyAlignment="1">
      <alignment wrapText="1"/>
    </xf>
    <xf numFmtId="0" fontId="6" fillId="0" borderId="73" xfId="0" applyFont="1" applyFill="1" applyBorder="1" applyAlignment="1">
      <alignment horizontal="left" wrapText="1"/>
    </xf>
    <xf numFmtId="0" fontId="5" fillId="0" borderId="171" xfId="0" applyFont="1" applyBorder="1" applyAlignment="1">
      <alignment horizontal="center" wrapText="1"/>
    </xf>
    <xf numFmtId="175" fontId="6" fillId="0" borderId="172" xfId="0" applyNumberFormat="1" applyFont="1" applyBorder="1" applyAlignment="1">
      <alignment horizontal="left" wrapText="1"/>
    </xf>
    <xf numFmtId="175" fontId="6" fillId="0" borderId="162" xfId="0" applyNumberFormat="1" applyFont="1" applyFill="1" applyBorder="1" applyAlignment="1">
      <alignment horizontal="left" wrapText="1"/>
    </xf>
    <xf numFmtId="175" fontId="6" fillId="0" borderId="0" xfId="0" applyNumberFormat="1" applyFont="1" applyFill="1" applyBorder="1" applyAlignment="1">
      <alignment horizontal="left" wrapText="1"/>
    </xf>
    <xf numFmtId="0" fontId="51" fillId="0" borderId="162" xfId="0" applyFont="1" applyBorder="1"/>
    <xf numFmtId="0" fontId="55" fillId="2" borderId="0" xfId="0" applyFont="1" applyFill="1" applyBorder="1"/>
    <xf numFmtId="0" fontId="55" fillId="2" borderId="163" xfId="0" applyFont="1" applyFill="1" applyBorder="1"/>
    <xf numFmtId="0" fontId="0" fillId="0" borderId="172" xfId="0" applyBorder="1"/>
    <xf numFmtId="175" fontId="0" fillId="0" borderId="72" xfId="0" applyNumberFormat="1" applyBorder="1" applyAlignment="1">
      <alignment horizontal="right" wrapText="1"/>
    </xf>
    <xf numFmtId="0" fontId="0" fillId="4" borderId="11" xfId="0" applyFill="1" applyBorder="1"/>
    <xf numFmtId="0" fontId="0" fillId="4" borderId="72" xfId="0" applyFill="1" applyBorder="1"/>
    <xf numFmtId="0" fontId="6" fillId="0" borderId="217" xfId="0" applyFont="1" applyBorder="1"/>
    <xf numFmtId="0" fontId="0" fillId="0" borderId="92" xfId="0" applyBorder="1"/>
    <xf numFmtId="0" fontId="0" fillId="0" borderId="175" xfId="0" applyBorder="1"/>
    <xf numFmtId="0" fontId="5" fillId="0" borderId="218" xfId="0" applyFont="1" applyBorder="1" applyAlignment="1">
      <alignment horizontal="center"/>
    </xf>
    <xf numFmtId="0" fontId="5" fillId="0" borderId="181" xfId="0" applyFont="1" applyBorder="1" applyAlignment="1">
      <alignment horizontal="center"/>
    </xf>
    <xf numFmtId="175" fontId="6" fillId="0" borderId="219" xfId="0" applyNumberFormat="1" applyFont="1" applyBorder="1" applyAlignment="1">
      <alignment horizontal="center"/>
    </xf>
    <xf numFmtId="175" fontId="6" fillId="0" borderId="38" xfId="0" applyNumberFormat="1" applyFont="1" applyBorder="1" applyAlignment="1">
      <alignment horizontal="center"/>
    </xf>
    <xf numFmtId="175" fontId="0" fillId="0" borderId="96" xfId="0" applyNumberFormat="1" applyBorder="1" applyAlignment="1">
      <alignment horizontal="center"/>
    </xf>
    <xf numFmtId="0" fontId="6" fillId="0" borderId="162" xfId="0" applyFont="1" applyFill="1" applyBorder="1" applyAlignment="1">
      <alignment horizontal="left"/>
    </xf>
    <xf numFmtId="0" fontId="54" fillId="2" borderId="220" xfId="0" applyFont="1" applyFill="1" applyBorder="1" applyAlignment="1"/>
    <xf numFmtId="0" fontId="5" fillId="0" borderId="221" xfId="0" applyFont="1" applyFill="1" applyBorder="1" applyAlignment="1">
      <alignment horizontal="center" wrapText="1"/>
    </xf>
    <xf numFmtId="0" fontId="5" fillId="0" borderId="56" xfId="0" applyFont="1" applyFill="1" applyBorder="1" applyAlignment="1">
      <alignment horizontal="center" wrapText="1"/>
    </xf>
    <xf numFmtId="0" fontId="5" fillId="0" borderId="169" xfId="0" applyFont="1" applyFill="1" applyBorder="1" applyAlignment="1">
      <alignment horizontal="center" wrapText="1"/>
    </xf>
    <xf numFmtId="174" fontId="6" fillId="0" borderId="165" xfId="0" applyNumberFormat="1" applyFont="1" applyFill="1" applyBorder="1" applyAlignment="1">
      <alignment horizontal="center" wrapText="1"/>
    </xf>
    <xf numFmtId="174" fontId="6" fillId="0" borderId="166" xfId="0" applyNumberFormat="1" applyFont="1" applyFill="1" applyBorder="1" applyAlignment="1">
      <alignment horizontal="center" wrapText="1"/>
    </xf>
    <xf numFmtId="174" fontId="0" fillId="0" borderId="166" xfId="0" applyNumberFormat="1" applyBorder="1" applyAlignment="1">
      <alignment horizontal="center" wrapText="1"/>
    </xf>
    <xf numFmtId="174" fontId="0" fillId="0" borderId="166" xfId="0" applyNumberFormat="1" applyBorder="1" applyAlignment="1">
      <alignment horizontal="center"/>
    </xf>
    <xf numFmtId="174" fontId="0" fillId="0" borderId="222" xfId="0" applyNumberFormat="1" applyFill="1" applyBorder="1" applyAlignment="1">
      <alignment horizontal="center"/>
    </xf>
    <xf numFmtId="0" fontId="0" fillId="0" borderId="202" xfId="0" applyFill="1" applyBorder="1"/>
    <xf numFmtId="0" fontId="0" fillId="0" borderId="223" xfId="0" applyBorder="1"/>
    <xf numFmtId="0" fontId="52" fillId="0" borderId="224" xfId="0" applyFont="1" applyBorder="1"/>
    <xf numFmtId="0" fontId="0" fillId="0" borderId="173" xfId="0" applyBorder="1"/>
    <xf numFmtId="0" fontId="0" fillId="0" borderId="173" xfId="0" applyFill="1" applyBorder="1"/>
    <xf numFmtId="0" fontId="0" fillId="0" borderId="174" xfId="0" applyBorder="1"/>
    <xf numFmtId="0" fontId="52" fillId="0" borderId="0" xfId="0" applyFont="1" applyBorder="1"/>
    <xf numFmtId="0" fontId="0" fillId="0" borderId="163" xfId="0" applyFill="1" applyBorder="1"/>
    <xf numFmtId="0" fontId="6" fillId="0" borderId="162" xfId="0" applyFont="1" applyFill="1" applyBorder="1" applyAlignment="1">
      <alignment horizontal="left" wrapText="1"/>
    </xf>
    <xf numFmtId="0" fontId="6" fillId="0" borderId="163" xfId="0" applyFont="1" applyFill="1" applyBorder="1" applyAlignment="1">
      <alignment horizontal="left" wrapText="1"/>
    </xf>
    <xf numFmtId="0" fontId="5" fillId="0" borderId="225" xfId="0" applyFont="1" applyBorder="1" applyAlignment="1">
      <alignment horizontal="center" wrapText="1"/>
    </xf>
    <xf numFmtId="175" fontId="6" fillId="0" borderId="163" xfId="0" applyNumberFormat="1" applyFont="1" applyFill="1" applyBorder="1" applyAlignment="1">
      <alignment horizontal="left" wrapText="1"/>
    </xf>
    <xf numFmtId="0" fontId="0" fillId="0" borderId="174" xfId="0" applyFill="1" applyBorder="1"/>
    <xf numFmtId="0" fontId="0" fillId="0" borderId="223" xfId="0" applyFill="1" applyBorder="1"/>
    <xf numFmtId="0" fontId="5" fillId="0" borderId="171" xfId="0" applyFont="1" applyBorder="1" applyAlignment="1">
      <alignment horizontal="left" wrapText="1"/>
    </xf>
    <xf numFmtId="0" fontId="0" fillId="0" borderId="163" xfId="0" applyBorder="1" applyAlignment="1">
      <alignment horizontal="left" wrapText="1"/>
    </xf>
    <xf numFmtId="0" fontId="6" fillId="0" borderId="172" xfId="0" applyFont="1" applyBorder="1" applyAlignment="1">
      <alignment horizontal="left" wrapText="1"/>
    </xf>
    <xf numFmtId="0" fontId="6" fillId="0" borderId="226" xfId="0" applyFont="1" applyBorder="1" applyAlignment="1">
      <alignment horizontal="left" wrapText="1"/>
    </xf>
    <xf numFmtId="0" fontId="0" fillId="0" borderId="93" xfId="0" applyBorder="1" applyAlignment="1">
      <alignment horizontal="left" wrapText="1"/>
    </xf>
    <xf numFmtId="0" fontId="5" fillId="0" borderId="164" xfId="0" applyFont="1" applyBorder="1"/>
    <xf numFmtId="0" fontId="5" fillId="0" borderId="48" xfId="0" applyFont="1" applyBorder="1"/>
    <xf numFmtId="0" fontId="5" fillId="0" borderId="71" xfId="0" applyFont="1" applyFill="1" applyBorder="1"/>
    <xf numFmtId="9" fontId="6" fillId="0" borderId="72" xfId="0" applyNumberFormat="1" applyFont="1" applyBorder="1"/>
    <xf numFmtId="0" fontId="6" fillId="0" borderId="227" xfId="0" applyFont="1" applyBorder="1" applyAlignment="1">
      <alignment horizontal="left" wrapText="1"/>
    </xf>
    <xf numFmtId="0" fontId="52" fillId="0" borderId="162" xfId="0" applyFont="1" applyBorder="1"/>
    <xf numFmtId="0" fontId="0" fillId="0" borderId="224" xfId="0" applyBorder="1"/>
    <xf numFmtId="0" fontId="5" fillId="0" borderId="17" xfId="0" applyFont="1" applyFill="1" applyBorder="1" applyAlignment="1">
      <alignment horizontal="center"/>
    </xf>
    <xf numFmtId="0" fontId="5" fillId="0" borderId="18" xfId="0" applyFont="1" applyFill="1" applyBorder="1" applyAlignment="1">
      <alignment horizontal="center"/>
    </xf>
    <xf numFmtId="0" fontId="5" fillId="0" borderId="8" xfId="0" applyFont="1" applyFill="1" applyBorder="1" applyAlignment="1">
      <alignment horizontal="center"/>
    </xf>
    <xf numFmtId="0" fontId="6" fillId="0" borderId="11" xfId="0" applyFont="1" applyFill="1" applyBorder="1" applyAlignment="1">
      <alignment horizontal="left"/>
    </xf>
    <xf numFmtId="175" fontId="6" fillId="0" borderId="11" xfId="0" applyNumberFormat="1" applyFont="1" applyFill="1" applyBorder="1" applyAlignment="1">
      <alignment horizontal="center"/>
    </xf>
    <xf numFmtId="0" fontId="6" fillId="0" borderId="19" xfId="0" applyFont="1" applyFill="1" applyBorder="1" applyAlignment="1">
      <alignment horizontal="center"/>
    </xf>
    <xf numFmtId="0" fontId="6" fillId="0" borderId="98" xfId="0" applyFont="1" applyFill="1" applyBorder="1" applyAlignment="1">
      <alignment horizontal="left"/>
    </xf>
    <xf numFmtId="0" fontId="6" fillId="0" borderId="31" xfId="0" applyFont="1" applyFill="1" applyBorder="1" applyAlignment="1">
      <alignment horizontal="left"/>
    </xf>
    <xf numFmtId="0" fontId="9" fillId="0" borderId="31" xfId="0" applyFont="1" applyFill="1" applyBorder="1" applyAlignment="1">
      <alignment horizontal="center"/>
    </xf>
    <xf numFmtId="0" fontId="9" fillId="0" borderId="228" xfId="0" applyFont="1" applyFill="1" applyBorder="1" applyAlignment="1">
      <alignment horizontal="center"/>
    </xf>
    <xf numFmtId="167" fontId="0" fillId="0" borderId="20" xfId="10" applyFont="1" applyBorder="1" applyAlignment="1">
      <alignment horizontal="center" wrapText="1"/>
    </xf>
    <xf numFmtId="0" fontId="5" fillId="0" borderId="229" xfId="0" applyFont="1" applyFill="1" applyBorder="1" applyAlignment="1">
      <alignment wrapText="1"/>
    </xf>
    <xf numFmtId="0" fontId="5" fillId="0" borderId="230" xfId="0" applyFont="1" applyFill="1" applyBorder="1" applyAlignment="1">
      <alignment horizontal="center" wrapText="1"/>
    </xf>
    <xf numFmtId="0" fontId="6" fillId="0" borderId="196" xfId="0" applyFont="1" applyBorder="1"/>
    <xf numFmtId="175" fontId="0" fillId="0" borderId="197" xfId="0" applyNumberFormat="1" applyBorder="1"/>
    <xf numFmtId="175" fontId="0" fillId="0" borderId="58" xfId="0" applyNumberFormat="1" applyBorder="1" applyAlignment="1">
      <alignment horizontal="center"/>
    </xf>
    <xf numFmtId="175" fontId="0" fillId="0" borderId="76" xfId="0" applyNumberFormat="1" applyBorder="1" applyAlignment="1">
      <alignment horizontal="center"/>
    </xf>
    <xf numFmtId="0" fontId="5" fillId="0" borderId="2" xfId="0" applyFont="1" applyFill="1" applyBorder="1" applyAlignment="1">
      <alignment horizontal="left"/>
    </xf>
    <xf numFmtId="0" fontId="6" fillId="0" borderId="3" xfId="0" applyFont="1" applyFill="1" applyBorder="1" applyAlignment="1">
      <alignment horizontal="left"/>
    </xf>
    <xf numFmtId="0" fontId="9" fillId="0" borderId="3" xfId="0" applyFont="1" applyFill="1" applyBorder="1" applyAlignment="1">
      <alignment horizontal="center"/>
    </xf>
    <xf numFmtId="0" fontId="9" fillId="0" borderId="4" xfId="0" applyFont="1" applyFill="1" applyBorder="1" applyAlignment="1">
      <alignment horizontal="center"/>
    </xf>
    <xf numFmtId="0" fontId="5" fillId="0" borderId="5" xfId="0" applyFont="1" applyFill="1" applyBorder="1" applyAlignment="1"/>
    <xf numFmtId="0" fontId="0" fillId="0" borderId="161" xfId="0" applyBorder="1" applyAlignment="1">
      <alignment horizontal="left"/>
    </xf>
    <xf numFmtId="0" fontId="0" fillId="0" borderId="73" xfId="0" applyBorder="1" applyAlignment="1">
      <alignment horizontal="left"/>
    </xf>
    <xf numFmtId="0" fontId="5" fillId="0" borderId="201" xfId="0" applyFont="1" applyBorder="1" applyAlignment="1">
      <alignment horizontal="center" vertical="center" wrapText="1"/>
    </xf>
    <xf numFmtId="175" fontId="6" fillId="0" borderId="10"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5" fillId="0" borderId="84" xfId="0" applyFont="1" applyBorder="1" applyAlignment="1">
      <alignment horizontal="center" vertical="center" wrapText="1"/>
    </xf>
    <xf numFmtId="0" fontId="5" fillId="0" borderId="19" xfId="0" applyFont="1" applyBorder="1" applyAlignment="1">
      <alignment vertical="center" wrapText="1"/>
    </xf>
    <xf numFmtId="0" fontId="6" fillId="0" borderId="66" xfId="0" applyFont="1" applyBorder="1" applyAlignment="1">
      <alignment horizontal="left" vertical="center" wrapText="1"/>
    </xf>
    <xf numFmtId="175" fontId="6" fillId="0" borderId="19" xfId="11" applyNumberFormat="1" applyFont="1" applyBorder="1" applyAlignment="1">
      <alignment vertical="center" wrapText="1"/>
    </xf>
    <xf numFmtId="175" fontId="6" fillId="0" borderId="19" xfId="11" applyNumberFormat="1" applyFont="1" applyBorder="1" applyAlignment="1">
      <alignment horizontal="right" vertical="center" wrapText="1"/>
    </xf>
    <xf numFmtId="175" fontId="6" fillId="0" borderId="10" xfId="11" applyNumberFormat="1" applyFont="1" applyBorder="1" applyAlignment="1">
      <alignment vertical="center" wrapText="1"/>
    </xf>
    <xf numFmtId="193" fontId="6" fillId="0" borderId="201" xfId="10" applyNumberFormat="1" applyFont="1" applyBorder="1" applyAlignment="1">
      <alignment horizontal="center" vertical="center" wrapText="1"/>
    </xf>
    <xf numFmtId="193" fontId="6" fillId="0" borderId="121" xfId="10" applyNumberFormat="1" applyFont="1" applyBorder="1" applyAlignment="1">
      <alignment horizontal="center" vertical="center" wrapText="1"/>
    </xf>
    <xf numFmtId="175" fontId="6" fillId="0" borderId="205" xfId="11" applyNumberFormat="1" applyFont="1" applyBorder="1" applyAlignment="1">
      <alignment horizontal="center" vertical="center" wrapText="1"/>
    </xf>
    <xf numFmtId="0" fontId="0" fillId="2" borderId="3" xfId="0" applyFill="1" applyBorder="1" applyAlignment="1">
      <alignment horizontal="left"/>
    </xf>
    <xf numFmtId="0" fontId="0" fillId="2" borderId="4" xfId="0" applyFill="1" applyBorder="1" applyAlignment="1">
      <alignment horizontal="left"/>
    </xf>
    <xf numFmtId="168" fontId="6" fillId="0" borderId="201" xfId="10" applyNumberFormat="1" applyFont="1" applyBorder="1" applyAlignment="1">
      <alignment horizontal="center" vertical="center" wrapText="1"/>
    </xf>
    <xf numFmtId="168" fontId="6" fillId="0" borderId="121" xfId="10" applyNumberFormat="1" applyFont="1" applyBorder="1" applyAlignment="1">
      <alignment horizontal="center" vertical="center" wrapText="1"/>
    </xf>
    <xf numFmtId="168" fontId="6" fillId="0" borderId="0" xfId="10" applyNumberFormat="1" applyFont="1" applyBorder="1" applyAlignment="1">
      <alignment horizontal="center" vertical="center" wrapText="1"/>
    </xf>
    <xf numFmtId="168" fontId="6" fillId="0" borderId="202" xfId="10" applyNumberFormat="1" applyFont="1" applyBorder="1" applyAlignment="1">
      <alignment horizontal="center" vertical="center" wrapText="1"/>
    </xf>
    <xf numFmtId="0" fontId="6" fillId="2" borderId="2" xfId="0" applyFont="1" applyFill="1" applyBorder="1" applyAlignment="1">
      <alignment horizontal="left"/>
    </xf>
    <xf numFmtId="175" fontId="6" fillId="0" borderId="3" xfId="11" applyNumberFormat="1" applyFont="1" applyBorder="1" applyAlignment="1">
      <alignment horizontal="center" vertical="center" wrapText="1"/>
    </xf>
    <xf numFmtId="177" fontId="6" fillId="0" borderId="3" xfId="11" applyNumberFormat="1" applyFont="1" applyBorder="1" applyAlignment="1">
      <alignment horizontal="center" vertical="center" wrapText="1"/>
    </xf>
    <xf numFmtId="175" fontId="6" fillId="0" borderId="4" xfId="11" applyNumberFormat="1" applyFont="1" applyBorder="1" applyAlignment="1">
      <alignment horizontal="center" vertical="center" wrapText="1"/>
    </xf>
    <xf numFmtId="0" fontId="5" fillId="4" borderId="167" xfId="0" applyFont="1" applyFill="1" applyBorder="1" applyAlignment="1">
      <alignment horizontal="center" wrapText="1"/>
    </xf>
    <xf numFmtId="0" fontId="54" fillId="4" borderId="231" xfId="0" applyFont="1" applyFill="1" applyBorder="1" applyAlignment="1">
      <alignment wrapText="1"/>
    </xf>
    <xf numFmtId="0" fontId="6" fillId="0" borderId="128" xfId="0" applyFont="1" applyFill="1" applyBorder="1" applyAlignment="1">
      <alignment horizontal="center"/>
    </xf>
    <xf numFmtId="166" fontId="0" fillId="0" borderId="72" xfId="11" applyFont="1" applyBorder="1"/>
    <xf numFmtId="166" fontId="6" fillId="0" borderId="93" xfId="11" applyFont="1" applyBorder="1" applyAlignment="1">
      <alignment horizontal="center" wrapText="1"/>
    </xf>
    <xf numFmtId="0" fontId="6" fillId="0" borderId="57" xfId="0" applyFont="1" applyBorder="1" applyAlignment="1">
      <alignment horizontal="left" wrapText="1"/>
    </xf>
    <xf numFmtId="175" fontId="6" fillId="0" borderId="11" xfId="10" applyNumberFormat="1" applyFont="1" applyBorder="1" applyAlignment="1">
      <alignment horizontal="center" wrapText="1"/>
    </xf>
    <xf numFmtId="176" fontId="6" fillId="0" borderId="11" xfId="10" applyNumberFormat="1" applyFont="1" applyBorder="1" applyAlignment="1">
      <alignment horizontal="center" wrapText="1"/>
    </xf>
    <xf numFmtId="173" fontId="6" fillId="0" borderId="58" xfId="10" applyNumberFormat="1" applyFont="1" applyBorder="1" applyAlignment="1">
      <alignment horizontal="center" wrapText="1"/>
    </xf>
    <xf numFmtId="0" fontId="6" fillId="0" borderId="59" xfId="0" applyFont="1" applyBorder="1"/>
    <xf numFmtId="0" fontId="21" fillId="2" borderId="76" xfId="4" applyFont="1" applyFill="1" applyBorder="1" applyAlignment="1">
      <alignment horizontal="center" wrapText="1"/>
    </xf>
    <xf numFmtId="0" fontId="21" fillId="2" borderId="59" xfId="4" applyFont="1" applyFill="1" applyBorder="1" applyAlignment="1">
      <alignment horizontal="center" wrapText="1"/>
    </xf>
    <xf numFmtId="0" fontId="21" fillId="2" borderId="60" xfId="4" applyFont="1" applyFill="1" applyBorder="1" applyAlignment="1">
      <alignment horizontal="center" wrapText="1"/>
    </xf>
    <xf numFmtId="173" fontId="0" fillId="0" borderId="58" xfId="10" applyNumberFormat="1" applyFont="1" applyBorder="1" applyAlignment="1">
      <alignment horizontal="center" vertical="center"/>
    </xf>
    <xf numFmtId="0" fontId="0" fillId="0" borderId="232" xfId="0" applyBorder="1" applyAlignment="1">
      <alignment horizontal="left" vertical="center" wrapText="1"/>
    </xf>
    <xf numFmtId="0" fontId="0" fillId="0" borderId="166" xfId="0" applyBorder="1" applyAlignment="1">
      <alignment horizontal="left" wrapText="1"/>
    </xf>
    <xf numFmtId="0" fontId="0" fillId="2" borderId="0" xfId="0" applyFill="1"/>
    <xf numFmtId="0" fontId="5" fillId="2" borderId="0" xfId="4" applyFont="1" applyFill="1" applyBorder="1" applyAlignment="1">
      <alignment horizontal="center"/>
    </xf>
    <xf numFmtId="0" fontId="5" fillId="0" borderId="181" xfId="0" applyFont="1" applyBorder="1" applyAlignment="1">
      <alignment horizontal="center" wrapText="1"/>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xf>
    <xf numFmtId="0" fontId="35" fillId="0" borderId="33" xfId="1" applyFont="1" applyBorder="1" applyAlignment="1">
      <alignment horizontal="center"/>
    </xf>
    <xf numFmtId="0" fontId="35" fillId="0" borderId="138" xfId="1" applyFont="1" applyBorder="1" applyAlignment="1">
      <alignment horizontal="center"/>
    </xf>
    <xf numFmtId="0" fontId="35" fillId="0" borderId="69" xfId="1" applyFont="1" applyBorder="1" applyAlignment="1">
      <alignment horizontal="center"/>
    </xf>
    <xf numFmtId="0" fontId="35" fillId="0" borderId="234" xfId="1" applyFont="1" applyBorder="1" applyAlignment="1">
      <alignment horizontal="center"/>
    </xf>
    <xf numFmtId="0" fontId="35" fillId="0" borderId="0" xfId="1" applyFont="1" applyBorder="1" applyAlignment="1">
      <alignment horizontal="center"/>
    </xf>
    <xf numFmtId="0" fontId="35" fillId="0" borderId="76" xfId="1" applyFont="1" applyBorder="1" applyAlignment="1">
      <alignment horizontal="center"/>
    </xf>
    <xf numFmtId="0" fontId="6" fillId="0" borderId="9" xfId="0" applyFont="1" applyFill="1" applyBorder="1" applyAlignment="1">
      <alignment horizontal="center" vertical="center"/>
    </xf>
    <xf numFmtId="8" fontId="6" fillId="0" borderId="19" xfId="0" applyNumberFormat="1" applyFont="1" applyFill="1" applyBorder="1" applyAlignment="1">
      <alignment horizontal="center"/>
    </xf>
    <xf numFmtId="0" fontId="5" fillId="0" borderId="186" xfId="0" applyFont="1" applyBorder="1" applyAlignment="1">
      <alignment wrapText="1"/>
    </xf>
    <xf numFmtId="198" fontId="0" fillId="0" borderId="11" xfId="11" applyNumberFormat="1" applyFont="1" applyBorder="1" applyAlignment="1"/>
    <xf numFmtId="166" fontId="0" fillId="0" borderId="78" xfId="11" applyFont="1" applyBorder="1" applyAlignment="1">
      <alignment horizontal="center" wrapText="1"/>
    </xf>
    <xf numFmtId="198" fontId="0" fillId="0" borderId="11" xfId="11" applyNumberFormat="1" applyFont="1" applyBorder="1" applyAlignment="1">
      <alignment horizontal="center"/>
    </xf>
    <xf numFmtId="0" fontId="0" fillId="2" borderId="77" xfId="0" applyFill="1" applyBorder="1"/>
    <xf numFmtId="0" fontId="5" fillId="0" borderId="235" xfId="0" applyFont="1" applyBorder="1" applyAlignment="1">
      <alignment horizontal="center" wrapText="1"/>
    </xf>
    <xf numFmtId="0" fontId="6" fillId="2" borderId="188" xfId="4" applyFont="1" applyFill="1" applyBorder="1" applyAlignment="1">
      <alignment wrapText="1"/>
    </xf>
    <xf numFmtId="0" fontId="6" fillId="2" borderId="152" xfId="4" applyFont="1" applyFill="1" applyBorder="1" applyAlignment="1">
      <alignment wrapText="1"/>
    </xf>
    <xf numFmtId="0" fontId="6" fillId="2" borderId="236" xfId="4" applyFont="1" applyFill="1" applyBorder="1" applyAlignment="1">
      <alignment wrapText="1"/>
    </xf>
    <xf numFmtId="0" fontId="5" fillId="0" borderId="75" xfId="0" applyFont="1" applyBorder="1" applyAlignment="1">
      <alignment vertical="center" wrapText="1"/>
    </xf>
    <xf numFmtId="0" fontId="6" fillId="0" borderId="0" xfId="0" applyFont="1" applyBorder="1" applyAlignment="1">
      <alignment horizontal="left" vertical="center" wrapText="1"/>
    </xf>
    <xf numFmtId="166" fontId="6" fillId="0" borderId="11" xfId="11" applyFont="1" applyBorder="1" applyAlignment="1">
      <alignment horizontal="left" wrapText="1"/>
    </xf>
    <xf numFmtId="0" fontId="6" fillId="0" borderId="76" xfId="0" applyFont="1" applyBorder="1"/>
    <xf numFmtId="0" fontId="6" fillId="2" borderId="77" xfId="0" applyFont="1" applyFill="1" applyBorder="1"/>
    <xf numFmtId="0" fontId="5" fillId="0" borderId="57" xfId="0" applyFont="1" applyFill="1" applyBorder="1" applyAlignment="1">
      <alignment horizontal="left"/>
    </xf>
    <xf numFmtId="0" fontId="5" fillId="0" borderId="11" xfId="0" applyFont="1" applyFill="1" applyBorder="1" applyAlignment="1">
      <alignment horizontal="center" wrapText="1"/>
    </xf>
    <xf numFmtId="0" fontId="9" fillId="2" borderId="75" xfId="0" applyFont="1" applyFill="1" applyBorder="1" applyAlignment="1">
      <alignment horizontal="center" wrapText="1"/>
    </xf>
    <xf numFmtId="175" fontId="6" fillId="0" borderId="11" xfId="0" applyNumberFormat="1" applyFont="1" applyBorder="1"/>
    <xf numFmtId="166" fontId="0" fillId="0" borderId="11" xfId="11" applyFont="1" applyBorder="1"/>
    <xf numFmtId="0" fontId="5" fillId="0" borderId="58" xfId="0" applyFont="1" applyFill="1" applyBorder="1" applyAlignment="1">
      <alignment horizontal="center" wrapText="1"/>
    </xf>
    <xf numFmtId="166" fontId="6" fillId="0" borderId="58" xfId="11" applyFont="1" applyBorder="1"/>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90" xfId="0" applyFont="1" applyBorder="1" applyAlignment="1">
      <alignment horizontal="left" vertical="center" wrapText="1"/>
    </xf>
    <xf numFmtId="193" fontId="6" fillId="0" borderId="10" xfId="10" applyNumberFormat="1" applyFont="1" applyBorder="1" applyAlignment="1">
      <alignment vertical="center" wrapText="1"/>
    </xf>
    <xf numFmtId="0" fontId="0" fillId="2" borderId="5" xfId="0" applyFill="1" applyBorder="1" applyAlignment="1">
      <alignment horizontal="left"/>
    </xf>
    <xf numFmtId="209" fontId="6" fillId="0" borderId="201" xfId="11" applyNumberFormat="1" applyFont="1" applyBorder="1" applyAlignment="1">
      <alignment horizontal="center" vertical="center" wrapText="1"/>
    </xf>
    <xf numFmtId="209" fontId="6" fillId="0" borderId="121" xfId="11" applyNumberFormat="1" applyFont="1" applyBorder="1" applyAlignment="1">
      <alignment horizontal="center" vertical="center" wrapText="1"/>
    </xf>
    <xf numFmtId="0" fontId="5" fillId="0" borderId="203" xfId="0" applyFont="1" applyBorder="1" applyAlignment="1">
      <alignment horizontal="left" vertical="center" wrapText="1"/>
    </xf>
    <xf numFmtId="0" fontId="51" fillId="0" borderId="5" xfId="0" applyFont="1" applyBorder="1" applyAlignment="1">
      <alignment horizontal="left" vertical="center" wrapText="1"/>
    </xf>
    <xf numFmtId="0" fontId="6" fillId="2" borderId="0" xfId="4" applyFont="1" applyFill="1" applyBorder="1" applyAlignment="1">
      <alignment horizontal="center" wrapText="1"/>
    </xf>
    <xf numFmtId="0" fontId="6" fillId="0" borderId="0" xfId="4" applyFont="1" applyAlignment="1">
      <alignment horizontal="center"/>
    </xf>
    <xf numFmtId="0" fontId="6" fillId="0" borderId="9" xfId="0" applyFont="1" applyBorder="1" applyAlignment="1">
      <alignment horizontal="center" vertical="center" wrapText="1"/>
    </xf>
    <xf numFmtId="193" fontId="6" fillId="0" borderId="42" xfId="10" applyNumberFormat="1" applyFont="1" applyBorder="1" applyAlignment="1">
      <alignment horizontal="center" vertical="center" wrapText="1"/>
    </xf>
    <xf numFmtId="0" fontId="6" fillId="0" borderId="0" xfId="4" applyFont="1" applyFill="1" applyBorder="1" applyAlignment="1">
      <alignment horizontal="center" wrapText="1"/>
    </xf>
    <xf numFmtId="0" fontId="5" fillId="2" borderId="9" xfId="0" applyFont="1" applyFill="1" applyBorder="1" applyAlignment="1">
      <alignment horizontal="center" wrapText="1"/>
    </xf>
    <xf numFmtId="0" fontId="5" fillId="2" borderId="11" xfId="0" applyFont="1" applyFill="1" applyBorder="1" applyAlignment="1">
      <alignment horizontal="center"/>
    </xf>
    <xf numFmtId="0" fontId="5" fillId="2" borderId="19" xfId="0" applyFont="1" applyFill="1" applyBorder="1" applyAlignment="1">
      <alignment horizontal="center"/>
    </xf>
    <xf numFmtId="0" fontId="6" fillId="2" borderId="9" xfId="0" applyFont="1" applyFill="1" applyBorder="1" applyAlignment="1">
      <alignment horizontal="center" wrapText="1"/>
    </xf>
    <xf numFmtId="0" fontId="6" fillId="2" borderId="11" xfId="0" applyFont="1" applyFill="1" applyBorder="1" applyAlignment="1">
      <alignment horizontal="center" wrapText="1"/>
    </xf>
    <xf numFmtId="0" fontId="6" fillId="2" borderId="11" xfId="0" applyFont="1" applyFill="1" applyBorder="1" applyAlignment="1">
      <alignment horizontal="center"/>
    </xf>
    <xf numFmtId="0" fontId="6" fillId="2" borderId="19" xfId="0" applyFont="1" applyFill="1" applyBorder="1" applyAlignment="1">
      <alignment horizontal="center"/>
    </xf>
    <xf numFmtId="0" fontId="13" fillId="0" borderId="0" xfId="0" applyFont="1" applyFill="1" applyBorder="1" applyAlignment="1">
      <alignment horizontal="center"/>
    </xf>
    <xf numFmtId="0" fontId="13" fillId="0" borderId="6" xfId="0" applyFont="1" applyFill="1" applyBorder="1" applyAlignment="1">
      <alignment horizontal="center"/>
    </xf>
    <xf numFmtId="0" fontId="32" fillId="0" borderId="48" xfId="0" applyFont="1" applyBorder="1" applyAlignment="1">
      <alignment horizontal="center" wrapText="1"/>
    </xf>
    <xf numFmtId="0" fontId="32" fillId="0" borderId="158" xfId="0" applyFont="1" applyBorder="1" applyAlignment="1">
      <alignment horizontal="center" wrapText="1"/>
    </xf>
    <xf numFmtId="0" fontId="32" fillId="0" borderId="127" xfId="0" applyFont="1" applyBorder="1" applyAlignment="1">
      <alignment horizontal="center" wrapText="1"/>
    </xf>
    <xf numFmtId="175" fontId="34" fillId="0" borderId="20" xfId="0" applyNumberFormat="1" applyFont="1" applyBorder="1" applyAlignment="1">
      <alignment wrapText="1"/>
    </xf>
    <xf numFmtId="175" fontId="34" fillId="0" borderId="0" xfId="0" applyNumberFormat="1" applyFont="1" applyBorder="1" applyAlignment="1">
      <alignment wrapText="1"/>
    </xf>
    <xf numFmtId="175" fontId="34" fillId="0" borderId="0" xfId="0" applyNumberFormat="1" applyFont="1" applyBorder="1" applyAlignment="1">
      <alignment horizontal="center" wrapText="1"/>
    </xf>
    <xf numFmtId="175" fontId="34" fillId="0" borderId="146" xfId="0" applyNumberFormat="1" applyFont="1" applyBorder="1" applyAlignment="1">
      <alignment horizontal="center" wrapText="1"/>
    </xf>
    <xf numFmtId="0" fontId="34" fillId="0" borderId="133" xfId="0" applyFont="1" applyBorder="1"/>
    <xf numFmtId="0" fontId="34" fillId="0" borderId="134" xfId="0" applyFont="1" applyBorder="1"/>
    <xf numFmtId="0" fontId="32" fillId="0" borderId="126" xfId="0" applyFont="1" applyBorder="1" applyAlignment="1">
      <alignment horizontal="center" wrapText="1"/>
    </xf>
    <xf numFmtId="175" fontId="34" fillId="0" borderId="130" xfId="0" applyNumberFormat="1" applyFont="1" applyBorder="1"/>
    <xf numFmtId="175" fontId="34" fillId="0" borderId="145" xfId="0" applyNumberFormat="1" applyFont="1" applyBorder="1"/>
    <xf numFmtId="0" fontId="52" fillId="2" borderId="111" xfId="0" applyFont="1" applyFill="1" applyBorder="1" applyAlignment="1">
      <alignment vertical="center" wrapText="1"/>
    </xf>
    <xf numFmtId="0" fontId="52" fillId="2" borderId="6" xfId="0" applyFont="1" applyFill="1" applyBorder="1" applyAlignment="1">
      <alignment horizontal="center" wrapText="1"/>
    </xf>
    <xf numFmtId="0" fontId="6" fillId="0" borderId="17" xfId="0" applyFont="1" applyBorder="1" applyAlignment="1">
      <alignment horizontal="left" vertical="center" wrapText="1"/>
    </xf>
    <xf numFmtId="0" fontId="6" fillId="0" borderId="18" xfId="0" applyFont="1" applyBorder="1" applyAlignment="1">
      <alignment horizontal="center" vertical="center" wrapText="1"/>
    </xf>
    <xf numFmtId="0" fontId="6" fillId="0" borderId="74" xfId="0" applyFont="1" applyBorder="1" applyAlignment="1">
      <alignment horizontal="center" vertical="center" wrapText="1"/>
    </xf>
    <xf numFmtId="0" fontId="6" fillId="0" borderId="6" xfId="0" applyFont="1" applyBorder="1" applyAlignment="1">
      <alignment horizontal="center" vertical="center" wrapText="1"/>
    </xf>
    <xf numFmtId="0" fontId="6" fillId="0" borderId="9" xfId="0" applyFont="1" applyBorder="1" applyAlignment="1">
      <alignment horizontal="left" vertical="center" wrapText="1"/>
    </xf>
    <xf numFmtId="190" fontId="6" fillId="0" borderId="11" xfId="11" applyNumberFormat="1" applyFont="1" applyBorder="1" applyAlignment="1">
      <alignment horizontal="center" vertical="center" wrapText="1"/>
    </xf>
    <xf numFmtId="190" fontId="6" fillId="0" borderId="72" xfId="11" applyNumberFormat="1" applyFont="1" applyBorder="1" applyAlignment="1">
      <alignment horizontal="center" vertical="center" wrapText="1"/>
    </xf>
    <xf numFmtId="190" fontId="6" fillId="0" borderId="6" xfId="11" applyNumberFormat="1" applyFont="1" applyBorder="1" applyAlignment="1">
      <alignment horizontal="center" vertical="center" wrapText="1"/>
    </xf>
    <xf numFmtId="190" fontId="6" fillId="0" borderId="20" xfId="11" applyNumberFormat="1" applyFont="1" applyBorder="1" applyAlignment="1">
      <alignment horizontal="center" vertical="center" wrapText="1"/>
    </xf>
    <xf numFmtId="190" fontId="6" fillId="0" borderId="93" xfId="11" applyNumberFormat="1" applyFont="1" applyBorder="1" applyAlignment="1">
      <alignment horizontal="center" vertical="center" wrapText="1"/>
    </xf>
    <xf numFmtId="0" fontId="6" fillId="0" borderId="38" xfId="0" applyFont="1" applyBorder="1" applyAlignment="1">
      <alignment horizontal="center" vertical="center" wrapText="1"/>
    </xf>
    <xf numFmtId="0" fontId="6" fillId="0" borderId="55" xfId="0" applyFont="1" applyBorder="1" applyAlignment="1">
      <alignment horizontal="center" vertical="center" wrapText="1"/>
    </xf>
    <xf numFmtId="190" fontId="6" fillId="0" borderId="19" xfId="11" applyNumberFormat="1" applyFont="1" applyBorder="1" applyAlignment="1">
      <alignment horizontal="center" vertical="center" wrapText="1"/>
    </xf>
    <xf numFmtId="194" fontId="6" fillId="0" borderId="11" xfId="11" applyNumberFormat="1" applyFont="1" applyBorder="1" applyAlignment="1">
      <alignment horizontal="center" vertical="center" wrapText="1"/>
    </xf>
    <xf numFmtId="194" fontId="6" fillId="0" borderId="19" xfId="11" applyNumberFormat="1" applyFont="1" applyBorder="1" applyAlignment="1">
      <alignment horizontal="center" vertical="center" wrapText="1"/>
    </xf>
    <xf numFmtId="0" fontId="6" fillId="0" borderId="228" xfId="0" applyFont="1" applyBorder="1" applyAlignment="1">
      <alignment horizontal="left" vertical="center" wrapText="1"/>
    </xf>
    <xf numFmtId="0" fontId="5" fillId="0" borderId="238" xfId="0" applyFont="1" applyBorder="1" applyAlignment="1">
      <alignment horizontal="left" vertical="center" wrapText="1"/>
    </xf>
    <xf numFmtId="0" fontId="6" fillId="0" borderId="153" xfId="0" applyFont="1" applyBorder="1" applyAlignment="1">
      <alignment horizontal="left" vertical="center" wrapText="1"/>
    </xf>
    <xf numFmtId="190" fontId="6" fillId="0" borderId="72" xfId="11" applyNumberFormat="1" applyFont="1" applyBorder="1" applyAlignment="1">
      <alignment horizontal="left" vertical="center" wrapText="1"/>
    </xf>
    <xf numFmtId="0" fontId="5" fillId="0" borderId="5" xfId="0" applyFont="1" applyBorder="1" applyAlignment="1">
      <alignment horizontal="left" vertical="center" wrapText="1"/>
    </xf>
    <xf numFmtId="0" fontId="6" fillId="0" borderId="96" xfId="0" applyFont="1" applyBorder="1" applyAlignment="1">
      <alignment horizontal="center" vertical="center" wrapText="1"/>
    </xf>
    <xf numFmtId="194" fontId="6" fillId="0" borderId="72" xfId="11" applyNumberFormat="1" applyFont="1" applyBorder="1" applyAlignment="1">
      <alignment horizontal="center" vertical="center" wrapText="1"/>
    </xf>
    <xf numFmtId="0" fontId="6" fillId="0" borderId="5" xfId="0" applyFont="1" applyBorder="1" applyAlignment="1">
      <alignment horizontal="center" vertical="center" wrapText="1"/>
    </xf>
    <xf numFmtId="0" fontId="6" fillId="0" borderId="11" xfId="0" applyFont="1" applyBorder="1" applyAlignment="1">
      <alignment horizontal="center" vertical="center" wrapText="1"/>
    </xf>
    <xf numFmtId="193" fontId="6" fillId="0" borderId="72" xfId="10" applyNumberFormat="1" applyFont="1" applyBorder="1" applyAlignment="1">
      <alignment horizontal="center" vertical="center" wrapText="1"/>
    </xf>
    <xf numFmtId="168" fontId="6" fillId="0" borderId="72" xfId="10" applyNumberFormat="1" applyFont="1" applyBorder="1" applyAlignment="1">
      <alignment horizontal="center" vertical="center" wrapText="1"/>
    </xf>
    <xf numFmtId="210" fontId="6" fillId="0" borderId="72" xfId="10" applyNumberFormat="1" applyFont="1" applyBorder="1" applyAlignment="1">
      <alignment horizontal="center" vertical="center" wrapText="1"/>
    </xf>
    <xf numFmtId="190" fontId="6" fillId="0" borderId="96" xfId="11" applyNumberFormat="1" applyFont="1" applyBorder="1" applyAlignment="1">
      <alignment horizontal="center" vertical="center" wrapText="1"/>
    </xf>
    <xf numFmtId="0" fontId="6" fillId="0" borderId="239" xfId="0" applyFont="1" applyBorder="1" applyAlignment="1">
      <alignment horizontal="left" vertical="center" wrapText="1"/>
    </xf>
    <xf numFmtId="193" fontId="6" fillId="0" borderId="216" xfId="10" applyNumberFormat="1" applyFont="1" applyBorder="1" applyAlignment="1">
      <alignment vertical="center" wrapText="1"/>
    </xf>
    <xf numFmtId="190" fontId="6" fillId="0" borderId="216" xfId="11" applyNumberFormat="1" applyFont="1" applyBorder="1" applyAlignment="1">
      <alignment horizontal="center" vertical="center" wrapText="1"/>
    </xf>
    <xf numFmtId="0" fontId="52" fillId="2" borderId="149" xfId="0" applyFont="1" applyFill="1" applyBorder="1" applyAlignment="1">
      <alignment vertical="center" wrapText="1"/>
    </xf>
    <xf numFmtId="0" fontId="52" fillId="2" borderId="28" xfId="0" applyFont="1" applyFill="1" applyBorder="1" applyAlignment="1">
      <alignment horizontal="center" wrapText="1"/>
    </xf>
    <xf numFmtId="0" fontId="52" fillId="2" borderId="44" xfId="0" applyFont="1" applyFill="1" applyBorder="1" applyAlignment="1">
      <alignment horizontal="center" wrapText="1"/>
    </xf>
    <xf numFmtId="0" fontId="6" fillId="0" borderId="12" xfId="0" applyFont="1" applyBorder="1" applyAlignment="1">
      <alignment horizontal="left" vertical="center" wrapText="1"/>
    </xf>
    <xf numFmtId="175" fontId="6" fillId="0" borderId="38" xfId="11" applyNumberFormat="1" applyFont="1" applyBorder="1" applyAlignment="1">
      <alignment horizontal="center" vertical="center" wrapText="1"/>
    </xf>
    <xf numFmtId="175" fontId="6" fillId="0" borderId="55" xfId="11" applyNumberFormat="1" applyFont="1" applyBorder="1" applyAlignment="1">
      <alignment horizontal="center" vertical="center" wrapText="1"/>
    </xf>
    <xf numFmtId="190" fontId="6" fillId="0" borderId="10" xfId="11" applyNumberFormat="1" applyFont="1" applyBorder="1" applyAlignment="1">
      <alignment horizontal="center" vertical="center" wrapText="1"/>
    </xf>
    <xf numFmtId="175" fontId="6" fillId="0" borderId="38" xfId="0" applyNumberFormat="1" applyFont="1" applyBorder="1" applyAlignment="1">
      <alignment horizontal="center" vertical="center" wrapText="1"/>
    </xf>
    <xf numFmtId="175" fontId="6" fillId="0" borderId="55" xfId="0" applyNumberFormat="1" applyFont="1" applyBorder="1" applyAlignment="1">
      <alignment horizontal="center" vertical="center" wrapText="1"/>
    </xf>
    <xf numFmtId="177" fontId="6" fillId="0" borderId="4" xfId="11" applyNumberFormat="1" applyFont="1" applyBorder="1" applyAlignment="1">
      <alignment horizontal="center" vertical="center" wrapText="1"/>
    </xf>
    <xf numFmtId="0" fontId="6" fillId="2" borderId="5" xfId="5" applyFont="1" applyFill="1" applyBorder="1" applyAlignment="1">
      <alignment horizontal="left" wrapText="1"/>
    </xf>
    <xf numFmtId="0" fontId="5" fillId="0" borderId="58" xfId="0" applyFont="1" applyBorder="1" applyAlignment="1">
      <alignment horizontal="center" wrapText="1"/>
    </xf>
    <xf numFmtId="0" fontId="6" fillId="0" borderId="9" xfId="5" applyFont="1" applyBorder="1" applyAlignment="1">
      <alignment horizontal="left" vertical="center" wrapText="1"/>
    </xf>
    <xf numFmtId="193" fontId="6" fillId="2" borderId="11" xfId="10" applyNumberFormat="1" applyFont="1" applyFill="1" applyBorder="1" applyAlignment="1">
      <alignment horizontal="right" vertical="center"/>
    </xf>
    <xf numFmtId="0" fontId="5" fillId="0" borderId="240" xfId="0" applyFont="1" applyBorder="1" applyAlignment="1">
      <alignment wrapText="1"/>
    </xf>
    <xf numFmtId="173" fontId="0" fillId="0" borderId="38" xfId="10" applyNumberFormat="1" applyFont="1" applyBorder="1" applyAlignment="1"/>
    <xf numFmtId="173" fontId="6" fillId="2" borderId="38" xfId="10" applyNumberFormat="1" applyFont="1" applyFill="1" applyBorder="1" applyAlignment="1"/>
    <xf numFmtId="198" fontId="0" fillId="0" borderId="38" xfId="11" applyNumberFormat="1" applyFont="1" applyBorder="1" applyAlignment="1"/>
    <xf numFmtId="173" fontId="6" fillId="2" borderId="11" xfId="10" applyNumberFormat="1" applyFont="1" applyFill="1" applyBorder="1" applyAlignment="1"/>
    <xf numFmtId="173" fontId="0" fillId="0" borderId="58" xfId="10" applyNumberFormat="1" applyFont="1" applyBorder="1" applyAlignment="1">
      <alignment horizontal="center" wrapText="1"/>
    </xf>
    <xf numFmtId="0" fontId="0" fillId="2" borderId="0" xfId="0" applyFill="1" applyBorder="1" applyAlignment="1">
      <alignment wrapText="1"/>
    </xf>
    <xf numFmtId="0" fontId="0" fillId="2" borderId="76" xfId="0" applyFill="1" applyBorder="1" applyAlignment="1">
      <alignment wrapText="1"/>
    </xf>
    <xf numFmtId="198" fontId="6" fillId="2" borderId="11" xfId="11" applyNumberFormat="1" applyFont="1" applyFill="1" applyBorder="1" applyAlignment="1"/>
    <xf numFmtId="166" fontId="0" fillId="0" borderId="11" xfId="11" applyFont="1" applyBorder="1" applyAlignment="1">
      <alignment horizontal="left" vertical="center" wrapText="1"/>
    </xf>
    <xf numFmtId="0" fontId="0" fillId="0" borderId="11" xfId="0" applyBorder="1" applyAlignment="1">
      <alignment horizontal="center" vertical="center" wrapText="1"/>
    </xf>
    <xf numFmtId="174" fontId="0" fillId="0" borderId="0" xfId="0" applyNumberFormat="1"/>
    <xf numFmtId="0" fontId="5" fillId="0" borderId="166" xfId="0" applyFont="1" applyBorder="1" applyAlignment="1">
      <alignment wrapText="1"/>
    </xf>
    <xf numFmtId="166" fontId="6" fillId="0" borderId="58" xfId="11" applyFont="1" applyBorder="1" applyAlignment="1">
      <alignment horizontal="center" wrapText="1"/>
    </xf>
    <xf numFmtId="166" fontId="0" fillId="0" borderId="76" xfId="11" applyFont="1" applyBorder="1" applyAlignment="1">
      <alignment horizontal="center" wrapText="1"/>
    </xf>
    <xf numFmtId="0" fontId="6" fillId="2" borderId="0" xfId="0" applyFont="1" applyFill="1" applyBorder="1" applyAlignment="1">
      <alignment horizontal="left"/>
    </xf>
    <xf numFmtId="175" fontId="0" fillId="0" borderId="241" xfId="0" applyNumberFormat="1" applyBorder="1" applyAlignment="1">
      <alignment horizontal="right"/>
    </xf>
    <xf numFmtId="0" fontId="6" fillId="0" borderId="202" xfId="0" applyFont="1" applyBorder="1" applyAlignment="1">
      <alignment horizontal="left" wrapText="1"/>
    </xf>
    <xf numFmtId="0" fontId="6" fillId="0" borderId="0" xfId="4" applyFont="1" applyFill="1" applyBorder="1" applyAlignment="1">
      <alignment horizontal="left" vertical="center"/>
    </xf>
    <xf numFmtId="175" fontId="0" fillId="0" borderId="78" xfId="0" applyNumberFormat="1" applyBorder="1" applyAlignment="1">
      <alignment horizontal="right"/>
    </xf>
    <xf numFmtId="0" fontId="6" fillId="0" borderId="215" xfId="0" applyFont="1" applyBorder="1" applyAlignment="1">
      <alignment horizontal="left" wrapText="1"/>
    </xf>
    <xf numFmtId="0" fontId="6" fillId="0" borderId="223" xfId="0" applyFont="1" applyBorder="1" applyAlignment="1">
      <alignment horizontal="left" wrapText="1"/>
    </xf>
    <xf numFmtId="0" fontId="6" fillId="0" borderId="202" xfId="0" applyFont="1" applyBorder="1" applyAlignment="1">
      <alignment horizontal="center" vertical="center" wrapText="1"/>
    </xf>
    <xf numFmtId="8" fontId="6" fillId="0" borderId="50" xfId="0" applyNumberFormat="1" applyFont="1" applyBorder="1" applyAlignment="1">
      <alignment vertical="center" wrapText="1"/>
    </xf>
    <xf numFmtId="0" fontId="6" fillId="2" borderId="80" xfId="0" applyFont="1" applyFill="1" applyBorder="1" applyAlignment="1"/>
    <xf numFmtId="209" fontId="6" fillId="2" borderId="11" xfId="11" applyNumberFormat="1" applyFont="1" applyFill="1" applyBorder="1" applyAlignment="1">
      <alignment horizontal="center" vertical="center" wrapText="1"/>
    </xf>
    <xf numFmtId="209" fontId="6" fillId="0" borderId="11" xfId="11" applyNumberFormat="1" applyFont="1" applyFill="1" applyBorder="1" applyAlignment="1">
      <alignment horizontal="center" vertical="center" wrapText="1"/>
    </xf>
    <xf numFmtId="212" fontId="6" fillId="0" borderId="11" xfId="11" applyNumberFormat="1" applyFont="1" applyBorder="1" applyAlignment="1">
      <alignment horizontal="center" vertical="center" wrapText="1"/>
    </xf>
    <xf numFmtId="209" fontId="6" fillId="0" borderId="11" xfId="11" applyNumberFormat="1" applyFont="1" applyBorder="1" applyAlignment="1">
      <alignment horizontal="center" vertical="center" wrapText="1"/>
    </xf>
    <xf numFmtId="0" fontId="6" fillId="5" borderId="9" xfId="5" applyFont="1" applyFill="1" applyBorder="1" applyAlignment="1">
      <alignment horizontal="left" vertical="center" wrapText="1"/>
    </xf>
    <xf numFmtId="0" fontId="5" fillId="5" borderId="11" xfId="5" applyFont="1" applyFill="1" applyBorder="1" applyAlignment="1">
      <alignment horizontal="center" vertical="center" wrapText="1"/>
    </xf>
    <xf numFmtId="0" fontId="5" fillId="5" borderId="11" xfId="5" applyFont="1" applyFill="1" applyBorder="1" applyAlignment="1">
      <alignment horizontal="center" vertical="center"/>
    </xf>
    <xf numFmtId="0" fontId="6" fillId="5" borderId="11" xfId="5" applyFont="1" applyFill="1" applyBorder="1" applyAlignment="1">
      <alignment horizontal="center" vertical="center" wrapText="1"/>
    </xf>
    <xf numFmtId="0" fontId="6" fillId="5" borderId="19" xfId="5" applyFont="1" applyFill="1" applyBorder="1" applyAlignment="1">
      <alignment horizontal="center" vertical="center" wrapText="1"/>
    </xf>
    <xf numFmtId="176" fontId="6" fillId="0" borderId="11" xfId="5" applyNumberFormat="1" applyFont="1" applyBorder="1" applyAlignment="1">
      <alignment horizontal="center" vertical="center" wrapText="1"/>
    </xf>
    <xf numFmtId="175" fontId="6" fillId="0" borderId="11" xfId="5" applyNumberFormat="1" applyFont="1" applyBorder="1" applyAlignment="1">
      <alignment horizontal="center" vertical="center" wrapText="1"/>
    </xf>
    <xf numFmtId="175" fontId="6" fillId="2" borderId="11" xfId="5" applyNumberFormat="1" applyFont="1" applyFill="1" applyBorder="1" applyAlignment="1">
      <alignment horizontal="center" vertical="center"/>
    </xf>
    <xf numFmtId="0" fontId="5" fillId="3" borderId="41" xfId="5" applyFont="1" applyFill="1" applyBorder="1"/>
    <xf numFmtId="0" fontId="5" fillId="3" borderId="40" xfId="5" applyFont="1" applyFill="1" applyBorder="1"/>
    <xf numFmtId="0" fontId="5" fillId="2" borderId="9" xfId="5" applyFont="1" applyFill="1" applyBorder="1" applyAlignment="1">
      <alignment horizontal="center" vertical="center" wrapText="1"/>
    </xf>
    <xf numFmtId="0" fontId="5" fillId="2" borderId="11" xfId="5" applyFont="1" applyFill="1" applyBorder="1" applyAlignment="1">
      <alignment horizontal="center" vertical="center" wrapText="1"/>
    </xf>
    <xf numFmtId="0" fontId="5" fillId="2" borderId="11" xfId="5" applyFont="1" applyFill="1" applyBorder="1" applyAlignment="1">
      <alignment horizontal="center" vertical="center"/>
    </xf>
    <xf numFmtId="0" fontId="5" fillId="2" borderId="78" xfId="5" applyFont="1" applyFill="1" applyBorder="1" applyAlignment="1">
      <alignment horizontal="center" vertical="center" wrapText="1"/>
    </xf>
    <xf numFmtId="0" fontId="5" fillId="2" borderId="19" xfId="5" applyFont="1" applyFill="1" applyBorder="1" applyAlignment="1">
      <alignment horizontal="center" vertical="center" wrapText="1"/>
    </xf>
    <xf numFmtId="0" fontId="6" fillId="2" borderId="9" xfId="5" applyFont="1" applyFill="1" applyBorder="1" applyAlignment="1">
      <alignment horizontal="left" vertical="center" wrapText="1"/>
    </xf>
    <xf numFmtId="0" fontId="6" fillId="2" borderId="11" xfId="5" applyFont="1" applyFill="1" applyBorder="1" applyAlignment="1">
      <alignment horizontal="center" vertical="center" wrapText="1"/>
    </xf>
    <xf numFmtId="0" fontId="6" fillId="2" borderId="11" xfId="5" applyFont="1" applyFill="1" applyBorder="1" applyAlignment="1">
      <alignment horizontal="center" vertical="center"/>
    </xf>
    <xf numFmtId="209" fontId="6" fillId="2" borderId="11" xfId="11" applyNumberFormat="1" applyFont="1" applyFill="1" applyBorder="1" applyAlignment="1">
      <alignment horizontal="center" vertical="center" wrapText="1"/>
    </xf>
    <xf numFmtId="212" fontId="6" fillId="2" borderId="11" xfId="11" applyNumberFormat="1" applyFont="1" applyFill="1" applyBorder="1" applyAlignment="1">
      <alignment horizontal="center" vertical="center" wrapText="1"/>
    </xf>
    <xf numFmtId="0" fontId="6" fillId="2" borderId="19" xfId="5" applyFont="1" applyFill="1" applyBorder="1" applyAlignment="1">
      <alignment horizontal="center" vertical="center" wrapText="1"/>
    </xf>
    <xf numFmtId="0" fontId="6" fillId="2" borderId="0" xfId="5" applyFont="1" applyFill="1" applyBorder="1" applyAlignment="1">
      <alignment horizontal="left" wrapText="1"/>
    </xf>
    <xf numFmtId="0" fontId="0" fillId="2" borderId="0" xfId="0" applyFill="1" applyBorder="1"/>
    <xf numFmtId="0" fontId="0" fillId="2" borderId="6" xfId="0" applyFill="1" applyBorder="1"/>
    <xf numFmtId="0" fontId="6" fillId="2" borderId="2" xfId="0" applyFont="1" applyFill="1" applyBorder="1"/>
    <xf numFmtId="0" fontId="0" fillId="2" borderId="3" xfId="0" applyFill="1" applyBorder="1"/>
    <xf numFmtId="0" fontId="0" fillId="2" borderId="4" xfId="0" applyFill="1" applyBorder="1"/>
    <xf numFmtId="0" fontId="6" fillId="0" borderId="201" xfId="0" applyFont="1" applyBorder="1" applyAlignment="1">
      <alignment horizontal="center" vertical="center" wrapText="1"/>
    </xf>
    <xf numFmtId="209" fontId="6" fillId="0" borderId="202" xfId="11" applyNumberFormat="1" applyFont="1" applyBorder="1" applyAlignment="1">
      <alignment horizontal="center" vertical="center" wrapText="1"/>
    </xf>
    <xf numFmtId="0" fontId="6" fillId="2" borderId="5" xfId="0" applyFont="1" applyFill="1" applyBorder="1" applyAlignment="1">
      <alignment horizontal="left"/>
    </xf>
    <xf numFmtId="0" fontId="6" fillId="2" borderId="0" xfId="0" applyFont="1" applyFill="1" applyBorder="1" applyAlignment="1">
      <alignment horizontal="left"/>
    </xf>
    <xf numFmtId="0" fontId="6" fillId="2" borderId="6" xfId="0" applyFont="1" applyFill="1" applyBorder="1" applyAlignment="1">
      <alignment horizontal="left"/>
    </xf>
    <xf numFmtId="0" fontId="5" fillId="0" borderId="78" xfId="0" applyFont="1" applyFill="1" applyBorder="1" applyAlignment="1">
      <alignment horizontal="center"/>
    </xf>
    <xf numFmtId="0" fontId="6" fillId="0" borderId="57" xfId="0" applyFont="1" applyBorder="1" applyAlignment="1">
      <alignment horizontal="left" wrapText="1"/>
    </xf>
    <xf numFmtId="166" fontId="6" fillId="0" borderId="42" xfId="11" applyFont="1" applyBorder="1" applyAlignment="1">
      <alignment horizontal="left" wrapText="1"/>
    </xf>
    <xf numFmtId="166" fontId="6" fillId="2" borderId="11" xfId="11" applyFont="1" applyFill="1" applyBorder="1" applyAlignment="1">
      <alignment horizontal="center" wrapText="1"/>
    </xf>
    <xf numFmtId="166" fontId="6" fillId="0" borderId="11" xfId="11" applyFont="1" applyBorder="1" applyAlignment="1">
      <alignment horizontal="center" wrapText="1"/>
    </xf>
    <xf numFmtId="0" fontId="6" fillId="0" borderId="58" xfId="0" applyFont="1" applyBorder="1" applyAlignment="1">
      <alignment horizontal="center" wrapText="1"/>
    </xf>
    <xf numFmtId="166" fontId="6" fillId="2" borderId="42" xfId="11" applyFont="1" applyFill="1" applyBorder="1" applyAlignment="1">
      <alignment horizontal="left" wrapText="1"/>
    </xf>
    <xf numFmtId="0" fontId="6" fillId="0" borderId="119" xfId="0" applyFont="1" applyBorder="1" applyAlignment="1">
      <alignment horizontal="left" wrapText="1"/>
    </xf>
    <xf numFmtId="166" fontId="6" fillId="2" borderId="121" xfId="11" applyFont="1" applyFill="1" applyBorder="1" applyAlignment="1">
      <alignment horizontal="left" wrapText="1"/>
    </xf>
    <xf numFmtId="166" fontId="6" fillId="2" borderId="20" xfId="11" applyFont="1" applyFill="1" applyBorder="1" applyAlignment="1">
      <alignment horizontal="center" wrapText="1"/>
    </xf>
    <xf numFmtId="0" fontId="5" fillId="2" borderId="75" xfId="0" applyFont="1" applyFill="1" applyBorder="1"/>
    <xf numFmtId="0" fontId="5" fillId="2" borderId="0" xfId="0" applyFont="1" applyFill="1" applyBorder="1"/>
    <xf numFmtId="0" fontId="0" fillId="2" borderId="0" xfId="0" applyFill="1" applyBorder="1" applyAlignment="1">
      <alignment horizontal="center"/>
    </xf>
    <xf numFmtId="0" fontId="0" fillId="2" borderId="76" xfId="0" applyFill="1" applyBorder="1" applyAlignment="1">
      <alignment horizontal="center"/>
    </xf>
    <xf numFmtId="0" fontId="6" fillId="2" borderId="75" xfId="0" applyFont="1" applyFill="1" applyBorder="1"/>
    <xf numFmtId="0" fontId="6" fillId="2" borderId="0" xfId="0" applyFont="1" applyFill="1" applyBorder="1"/>
    <xf numFmtId="0" fontId="0" fillId="2" borderId="76" xfId="0" applyFill="1" applyBorder="1"/>
    <xf numFmtId="0" fontId="6" fillId="2" borderId="77" xfId="0" applyFont="1" applyFill="1" applyBorder="1"/>
    <xf numFmtId="0" fontId="0" fillId="2" borderId="59" xfId="0" applyFill="1" applyBorder="1"/>
    <xf numFmtId="0" fontId="0" fillId="2" borderId="60" xfId="0" applyFill="1" applyBorder="1"/>
    <xf numFmtId="0" fontId="5" fillId="0" borderId="58" xfId="0" applyFont="1" applyFill="1" applyBorder="1" applyAlignment="1">
      <alignment horizontal="center"/>
    </xf>
    <xf numFmtId="0" fontId="32" fillId="0" borderId="209" xfId="0" applyFont="1" applyBorder="1" applyAlignment="1">
      <alignment horizontal="center"/>
    </xf>
    <xf numFmtId="0" fontId="32" fillId="0" borderId="158" xfId="0" applyFont="1" applyBorder="1" applyAlignment="1">
      <alignment horizontal="center" vertical="center" wrapText="1"/>
    </xf>
    <xf numFmtId="0" fontId="33" fillId="0" borderId="102" xfId="0" applyFont="1" applyFill="1" applyBorder="1" applyAlignment="1">
      <alignment horizontal="center"/>
    </xf>
    <xf numFmtId="0" fontId="32" fillId="0" borderId="209" xfId="0" applyFont="1" applyBorder="1" applyAlignment="1">
      <alignment horizontal="center" vertical="center"/>
    </xf>
    <xf numFmtId="0" fontId="34" fillId="0" borderId="207" xfId="0" applyFont="1" applyBorder="1"/>
    <xf numFmtId="175" fontId="34" fillId="0" borderId="166" xfId="0" applyNumberFormat="1" applyFont="1" applyBorder="1" applyAlignment="1">
      <alignment wrapText="1"/>
    </xf>
    <xf numFmtId="175" fontId="34" fillId="0" borderId="166" xfId="0" applyNumberFormat="1" applyFont="1" applyBorder="1"/>
    <xf numFmtId="176" fontId="34" fillId="0" borderId="166" xfId="0" applyNumberFormat="1" applyFont="1" applyBorder="1"/>
    <xf numFmtId="192" fontId="34" fillId="0" borderId="166" xfId="10" applyNumberFormat="1" applyFont="1" applyBorder="1" applyAlignment="1">
      <alignment wrapText="1"/>
    </xf>
    <xf numFmtId="175" fontId="34" fillId="0" borderId="248" xfId="0" applyNumberFormat="1" applyFont="1" applyBorder="1" applyAlignment="1">
      <alignment wrapText="1"/>
    </xf>
    <xf numFmtId="0" fontId="34" fillId="0" borderId="249" xfId="10" applyNumberFormat="1" applyFont="1" applyBorder="1" applyAlignment="1">
      <alignment horizontal="right" vertical="center" wrapText="1"/>
    </xf>
    <xf numFmtId="0" fontId="34" fillId="0" borderId="11" xfId="0" applyFont="1" applyBorder="1"/>
    <xf numFmtId="175" fontId="34" fillId="0" borderId="11" xfId="0" applyNumberFormat="1" applyFont="1" applyBorder="1" applyAlignment="1">
      <alignment wrapText="1"/>
    </xf>
    <xf numFmtId="175" fontId="34" fillId="0" borderId="11" xfId="0" applyNumberFormat="1" applyFont="1" applyBorder="1"/>
    <xf numFmtId="176" fontId="34" fillId="0" borderId="11" xfId="0" applyNumberFormat="1" applyFont="1" applyBorder="1"/>
    <xf numFmtId="192" fontId="34" fillId="0" borderId="11" xfId="10" applyNumberFormat="1" applyFont="1" applyBorder="1" applyAlignment="1">
      <alignment wrapText="1"/>
    </xf>
    <xf numFmtId="167" fontId="34" fillId="0" borderId="249" xfId="10" applyFont="1" applyBorder="1" applyAlignment="1">
      <alignment horizontal="right" vertical="center"/>
    </xf>
    <xf numFmtId="167" fontId="34" fillId="0" borderId="211" xfId="10" applyFont="1" applyBorder="1" applyAlignment="1">
      <alignment horizontal="right" vertical="center"/>
    </xf>
    <xf numFmtId="0" fontId="32" fillId="0" borderId="145" xfId="0" applyFont="1" applyBorder="1"/>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32" xfId="0" applyFont="1" applyBorder="1"/>
    <xf numFmtId="0" fontId="6" fillId="2" borderId="77" xfId="0" applyFont="1" applyFill="1" applyBorder="1"/>
    <xf numFmtId="0" fontId="5" fillId="2" borderId="0" xfId="4" applyFont="1" applyFill="1" applyBorder="1" applyAlignment="1">
      <alignment horizontal="left" wrapText="1"/>
    </xf>
    <xf numFmtId="0" fontId="6" fillId="2" borderId="57" xfId="0" applyFont="1" applyFill="1" applyBorder="1" applyAlignment="1">
      <alignment horizontal="left" wrapText="1"/>
    </xf>
    <xf numFmtId="0" fontId="6" fillId="2" borderId="11" xfId="0" applyFont="1" applyFill="1" applyBorder="1" applyAlignment="1">
      <alignment horizontal="center" wrapText="1"/>
    </xf>
    <xf numFmtId="166" fontId="6" fillId="0" borderId="58" xfId="11" applyFont="1" applyBorder="1" applyAlignment="1">
      <alignment horizontal="center" wrapText="1"/>
    </xf>
    <xf numFmtId="213" fontId="6" fillId="0" borderId="58" xfId="11" applyNumberFormat="1" applyFont="1" applyBorder="1" applyAlignment="1">
      <alignment wrapText="1"/>
    </xf>
    <xf numFmtId="0" fontId="6" fillId="0" borderId="250" xfId="0" applyFont="1" applyBorder="1" applyAlignment="1">
      <alignment horizontal="left" wrapText="1"/>
    </xf>
    <xf numFmtId="213" fontId="6" fillId="0" borderId="190" xfId="11" applyNumberFormat="1" applyFont="1" applyBorder="1" applyAlignment="1">
      <alignment wrapText="1"/>
    </xf>
    <xf numFmtId="166" fontId="6" fillId="0" borderId="166" xfId="11" applyFont="1" applyBorder="1" applyAlignment="1">
      <alignment wrapText="1"/>
    </xf>
    <xf numFmtId="173" fontId="6" fillId="0" borderId="166" xfId="10" applyNumberFormat="1" applyFont="1" applyBorder="1" applyAlignment="1">
      <alignment wrapText="1"/>
    </xf>
    <xf numFmtId="0" fontId="6" fillId="2" borderId="250" xfId="0" applyFont="1" applyFill="1" applyBorder="1" applyAlignment="1">
      <alignment horizontal="left" wrapText="1"/>
    </xf>
    <xf numFmtId="0" fontId="6" fillId="2" borderId="119" xfId="0" applyFont="1" applyFill="1" applyBorder="1" applyAlignment="1">
      <alignment horizontal="left" wrapText="1"/>
    </xf>
    <xf numFmtId="166" fontId="6" fillId="0" borderId="121" xfId="11" applyFont="1" applyBorder="1" applyAlignment="1">
      <alignment horizontal="left" wrapText="1"/>
    </xf>
    <xf numFmtId="0" fontId="6" fillId="2" borderId="20" xfId="0" applyFont="1" applyFill="1" applyBorder="1" applyAlignment="1">
      <alignment horizontal="center" wrapText="1"/>
    </xf>
    <xf numFmtId="166" fontId="6" fillId="0" borderId="20" xfId="11" applyFont="1" applyBorder="1" applyAlignment="1">
      <alignment wrapText="1"/>
    </xf>
    <xf numFmtId="173" fontId="6" fillId="0" borderId="20" xfId="10" applyNumberFormat="1" applyFont="1" applyBorder="1" applyAlignment="1">
      <alignment wrapText="1"/>
    </xf>
    <xf numFmtId="213" fontId="6" fillId="0" borderId="120" xfId="11" applyNumberFormat="1" applyFont="1" applyBorder="1" applyAlignment="1">
      <alignment wrapText="1"/>
    </xf>
    <xf numFmtId="0" fontId="5" fillId="0" borderId="75" xfId="0" applyFont="1" applyBorder="1"/>
    <xf numFmtId="0" fontId="0" fillId="0" borderId="76" xfId="0" applyBorder="1" applyAlignment="1">
      <alignment horizontal="center"/>
    </xf>
    <xf numFmtId="0" fontId="6" fillId="0" borderId="75" xfId="0" applyFont="1" applyBorder="1"/>
    <xf numFmtId="0" fontId="0" fillId="0" borderId="76" xfId="0" applyBorder="1"/>
    <xf numFmtId="0" fontId="6" fillId="0" borderId="77" xfId="0" applyFont="1" applyBorder="1"/>
    <xf numFmtId="0" fontId="0" fillId="0" borderId="59" xfId="0" applyBorder="1"/>
    <xf numFmtId="0" fontId="0" fillId="0" borderId="60" xfId="0" applyBorder="1"/>
    <xf numFmtId="0" fontId="6" fillId="0" borderId="63" xfId="0" applyFont="1" applyBorder="1" applyAlignment="1">
      <alignment wrapText="1"/>
    </xf>
    <xf numFmtId="0" fontId="0" fillId="0" borderId="38" xfId="0" applyBorder="1" applyAlignment="1">
      <alignment horizontal="center" wrapText="1"/>
    </xf>
    <xf numFmtId="0" fontId="6" fillId="0" borderId="45" xfId="0" applyFont="1" applyBorder="1"/>
    <xf numFmtId="0" fontId="6" fillId="0" borderId="11" xfId="0" applyFont="1" applyBorder="1" applyAlignment="1">
      <alignment horizontal="center"/>
    </xf>
    <xf numFmtId="0" fontId="6" fillId="0" borderId="31" xfId="0" applyFont="1" applyBorder="1"/>
    <xf numFmtId="0" fontId="6" fillId="0" borderId="31" xfId="0" applyFont="1" applyBorder="1" applyAlignment="1">
      <alignment horizontal="center"/>
    </xf>
    <xf numFmtId="0" fontId="6" fillId="0" borderId="37" xfId="0" applyFont="1" applyBorder="1" applyAlignment="1">
      <alignment horizontal="center"/>
    </xf>
    <xf numFmtId="0" fontId="5" fillId="0" borderId="162" xfId="0" applyFont="1" applyBorder="1"/>
    <xf numFmtId="0" fontId="0" fillId="0" borderId="163" xfId="0" applyFill="1" applyBorder="1"/>
    <xf numFmtId="0" fontId="6" fillId="0" borderId="163" xfId="0" applyFont="1" applyBorder="1" applyAlignment="1">
      <alignment wrapText="1"/>
    </xf>
    <xf numFmtId="0" fontId="35" fillId="0" borderId="162" xfId="0" applyFont="1" applyBorder="1"/>
    <xf numFmtId="0" fontId="35" fillId="0" borderId="0" xfId="0" applyFont="1" applyBorder="1"/>
    <xf numFmtId="0" fontId="6" fillId="0" borderId="162" xfId="0" applyFont="1" applyBorder="1" applyAlignment="1">
      <alignment horizontal="left" wrapText="1"/>
    </xf>
    <xf numFmtId="0" fontId="6" fillId="0" borderId="163" xfId="0" applyFont="1" applyBorder="1" applyAlignment="1">
      <alignment horizontal="left" wrapText="1"/>
    </xf>
    <xf numFmtId="0" fontId="5" fillId="0" borderId="172" xfId="0" applyFont="1" applyBorder="1" applyAlignment="1">
      <alignment horizontal="center" wrapText="1"/>
    </xf>
    <xf numFmtId="0" fontId="5" fillId="0" borderId="169" xfId="0" applyFont="1" applyBorder="1" applyAlignment="1">
      <alignment horizontal="center" wrapText="1"/>
    </xf>
    <xf numFmtId="0" fontId="6" fillId="0" borderId="172" xfId="0" applyFont="1" applyBorder="1" applyAlignment="1">
      <alignment horizontal="left" wrapText="1"/>
    </xf>
    <xf numFmtId="0" fontId="6" fillId="0" borderId="169" xfId="0" applyFont="1" applyBorder="1" applyAlignment="1">
      <alignment horizontal="center" wrapText="1"/>
    </xf>
    <xf numFmtId="0" fontId="6" fillId="11" borderId="9" xfId="5" applyFont="1" applyFill="1" applyBorder="1" applyAlignment="1">
      <alignment vertical="center" wrapText="1"/>
    </xf>
    <xf numFmtId="0" fontId="6" fillId="11" borderId="11" xfId="5" applyFont="1" applyFill="1" applyBorder="1" applyAlignment="1">
      <alignment horizontal="center" vertical="center" wrapText="1"/>
    </xf>
    <xf numFmtId="175" fontId="6" fillId="11" borderId="11" xfId="5" applyNumberFormat="1" applyFont="1" applyFill="1" applyBorder="1" applyAlignment="1">
      <alignment horizontal="center" vertical="center" wrapText="1"/>
    </xf>
    <xf numFmtId="175"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xf>
    <xf numFmtId="176" fontId="6" fillId="11" borderId="11" xfId="5" applyNumberFormat="1" applyFont="1" applyFill="1" applyBorder="1" applyAlignment="1">
      <alignment horizontal="center" vertical="center" wrapText="1"/>
    </xf>
    <xf numFmtId="0" fontId="6" fillId="11" borderId="11" xfId="5" applyFont="1" applyFill="1" applyBorder="1" applyAlignment="1">
      <alignment horizontal="center" vertical="center"/>
    </xf>
    <xf numFmtId="176" fontId="6" fillId="11" borderId="78" xfId="5" applyNumberFormat="1" applyFont="1" applyFill="1" applyBorder="1" applyAlignment="1">
      <alignment horizontal="center" vertical="center"/>
    </xf>
    <xf numFmtId="0" fontId="6" fillId="11" borderId="19" xfId="5" applyFont="1" applyFill="1" applyBorder="1" applyAlignment="1">
      <alignment horizontal="center" vertical="center" wrapText="1"/>
    </xf>
    <xf numFmtId="0" fontId="6" fillId="2" borderId="2" xfId="0" applyFont="1" applyFill="1" applyBorder="1" applyAlignment="1">
      <alignment horizontal="left"/>
    </xf>
    <xf numFmtId="166" fontId="6" fillId="0" borderId="74" xfId="11" applyFont="1" applyFill="1" applyBorder="1" applyAlignment="1">
      <alignment horizontal="center"/>
    </xf>
    <xf numFmtId="0" fontId="6" fillId="2" borderId="2" xfId="0" applyFont="1" applyFill="1" applyBorder="1" applyAlignment="1">
      <alignment horizontal="left"/>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7" fillId="2" borderId="0" xfId="9" applyFont="1" applyFill="1" applyBorder="1" applyAlignment="1" applyProtection="1">
      <alignment wrapText="1"/>
    </xf>
    <xf numFmtId="0" fontId="5" fillId="2" borderId="207" xfId="0" applyFont="1" applyFill="1" applyBorder="1" applyAlignment="1">
      <alignment horizontal="center" wrapText="1"/>
    </xf>
    <xf numFmtId="0" fontId="5" fillId="2" borderId="167" xfId="0" applyFont="1" applyFill="1" applyBorder="1" applyAlignment="1">
      <alignment horizontal="center" wrapText="1"/>
    </xf>
    <xf numFmtId="0" fontId="57" fillId="2" borderId="251" xfId="0" applyFont="1" applyFill="1" applyBorder="1" applyAlignment="1">
      <alignment wrapText="1"/>
    </xf>
    <xf numFmtId="0" fontId="6" fillId="0" borderId="208" xfId="0" applyFont="1" applyFill="1" applyBorder="1" applyAlignment="1"/>
    <xf numFmtId="166" fontId="6" fillId="0" borderId="11" xfId="11" applyFont="1" applyFill="1" applyBorder="1" applyAlignment="1">
      <alignment horizontal="center"/>
    </xf>
    <xf numFmtId="0" fontId="0" fillId="0" borderId="211" xfId="0" applyBorder="1" applyAlignment="1">
      <alignment horizontal="center"/>
    </xf>
    <xf numFmtId="209" fontId="6" fillId="0" borderId="42" xfId="11" applyNumberFormat="1" applyFont="1" applyBorder="1" applyAlignment="1">
      <alignment horizontal="center" vertical="center" wrapText="1"/>
    </xf>
    <xf numFmtId="209" fontId="6" fillId="0" borderId="0" xfId="11" applyNumberFormat="1" applyFont="1" applyBorder="1" applyAlignment="1">
      <alignment horizontal="center" vertical="center" wrapText="1"/>
    </xf>
    <xf numFmtId="175" fontId="6" fillId="0" borderId="206" xfId="11" applyNumberFormat="1" applyFont="1" applyBorder="1" applyAlignment="1">
      <alignment horizontal="center" vertical="center" wrapText="1"/>
    </xf>
    <xf numFmtId="177" fontId="6" fillId="0" borderId="206" xfId="11" applyNumberFormat="1" applyFont="1" applyBorder="1" applyAlignment="1">
      <alignment horizontal="center" vertical="center" wrapText="1"/>
    </xf>
    <xf numFmtId="175" fontId="6" fillId="0" borderId="84" xfId="11" applyNumberFormat="1" applyFont="1" applyBorder="1" applyAlignment="1">
      <alignment horizontal="center" vertical="center" wrapText="1"/>
    </xf>
    <xf numFmtId="175" fontId="6" fillId="0" borderId="95" xfId="11" applyNumberFormat="1" applyFont="1" applyBorder="1" applyAlignment="1">
      <alignment horizontal="center" vertical="center" wrapText="1"/>
    </xf>
    <xf numFmtId="177" fontId="6" fillId="0" borderId="95" xfId="11" applyNumberFormat="1" applyFont="1" applyBorder="1" applyAlignment="1">
      <alignment horizontal="center" vertical="center" wrapText="1"/>
    </xf>
    <xf numFmtId="175" fontId="6" fillId="0" borderId="204" xfId="11" applyNumberFormat="1" applyFont="1" applyBorder="1" applyAlignment="1">
      <alignment horizontal="center" vertical="center" wrapText="1"/>
    </xf>
    <xf numFmtId="0" fontId="5" fillId="0" borderId="56" xfId="0" applyFont="1" applyBorder="1" applyAlignment="1">
      <alignment horizontal="center" wrapText="1"/>
    </xf>
    <xf numFmtId="0" fontId="5" fillId="0" borderId="240" xfId="0" applyFont="1" applyBorder="1" applyAlignment="1">
      <alignment horizontal="center" wrapText="1"/>
    </xf>
    <xf numFmtId="173" fontId="6" fillId="2" borderId="38" xfId="10" applyNumberFormat="1" applyFont="1" applyFill="1" applyBorder="1" applyAlignment="1"/>
    <xf numFmtId="175" fontId="0" fillId="0" borderId="156" xfId="0" applyNumberFormat="1" applyBorder="1" applyAlignment="1">
      <alignment horizontal="center"/>
    </xf>
    <xf numFmtId="0" fontId="6" fillId="2" borderId="80" xfId="0" applyFont="1" applyFill="1" applyBorder="1" applyAlignment="1">
      <alignment horizontal="left"/>
    </xf>
    <xf numFmtId="0" fontId="0" fillId="2" borderId="206" xfId="0" applyFill="1" applyBorder="1" applyAlignment="1">
      <alignment horizontal="left"/>
    </xf>
    <xf numFmtId="0" fontId="0" fillId="2" borderId="84" xfId="0" applyFill="1" applyBorder="1" applyAlignment="1">
      <alignment horizontal="left"/>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5" fillId="2" borderId="0" xfId="4" applyFont="1" applyFill="1" applyAlignment="1">
      <alignment horizontal="center"/>
    </xf>
    <xf numFmtId="0" fontId="0" fillId="0" borderId="11" xfId="0" applyBorder="1" applyAlignment="1">
      <alignment horizontal="center"/>
    </xf>
    <xf numFmtId="0" fontId="0" fillId="0" borderId="0" xfId="0" applyBorder="1" applyAlignment="1">
      <alignment horizontal="center"/>
    </xf>
    <xf numFmtId="0" fontId="0" fillId="0" borderId="26" xfId="0" applyBorder="1" applyAlignment="1">
      <alignment horizontal="left" wrapText="1"/>
    </xf>
    <xf numFmtId="0" fontId="5" fillId="0" borderId="353" xfId="0" applyFont="1" applyBorder="1"/>
    <xf numFmtId="0" fontId="5" fillId="0" borderId="353" xfId="0" applyFont="1" applyBorder="1" applyAlignment="1">
      <alignment wrapText="1"/>
    </xf>
    <xf numFmtId="0" fontId="5" fillId="0" borderId="354" xfId="0" applyFont="1" applyBorder="1" applyAlignment="1">
      <alignment wrapText="1"/>
    </xf>
    <xf numFmtId="0" fontId="63" fillId="15" borderId="362" xfId="0" applyFont="1" applyFill="1" applyBorder="1" applyAlignment="1">
      <alignment horizontal="center" vertical="center"/>
    </xf>
    <xf numFmtId="0" fontId="63" fillId="15" borderId="11" xfId="0" applyFont="1" applyFill="1" applyBorder="1" applyAlignment="1">
      <alignment horizontal="center" vertical="center" wrapText="1"/>
    </xf>
    <xf numFmtId="0" fontId="63" fillId="15" borderId="356" xfId="0" applyFont="1" applyFill="1" applyBorder="1" applyAlignment="1">
      <alignment horizontal="center" vertical="center" wrapText="1"/>
    </xf>
    <xf numFmtId="0" fontId="64" fillId="15" borderId="355" xfId="0" applyFont="1" applyFill="1" applyBorder="1" applyAlignment="1">
      <alignment horizontal="center" vertical="center" wrapText="1"/>
    </xf>
    <xf numFmtId="175" fontId="64" fillId="15" borderId="11" xfId="0" applyNumberFormat="1" applyFont="1" applyFill="1" applyBorder="1" applyAlignment="1">
      <alignment horizontal="center" vertical="center"/>
    </xf>
    <xf numFmtId="0" fontId="64" fillId="15" borderId="11" xfId="0" applyNumberFormat="1" applyFont="1" applyFill="1" applyBorder="1" applyAlignment="1">
      <alignment horizontal="center" vertical="center"/>
    </xf>
    <xf numFmtId="190" fontId="64" fillId="15" borderId="11" xfId="0" applyNumberFormat="1" applyFont="1" applyFill="1" applyBorder="1" applyAlignment="1">
      <alignment horizontal="center" vertical="center"/>
    </xf>
    <xf numFmtId="0" fontId="64" fillId="15" borderId="356" xfId="0" applyNumberFormat="1" applyFont="1" applyFill="1" applyBorder="1" applyAlignment="1">
      <alignment horizontal="center" vertical="center"/>
    </xf>
    <xf numFmtId="0" fontId="64" fillId="0" borderId="349" xfId="0" applyFont="1" applyFill="1" applyBorder="1"/>
    <xf numFmtId="0" fontId="64" fillId="0" borderId="350" xfId="0" applyFont="1" applyFill="1" applyBorder="1"/>
    <xf numFmtId="0" fontId="64" fillId="0" borderId="351" xfId="0" applyFont="1" applyFill="1" applyBorder="1"/>
    <xf numFmtId="0" fontId="48" fillId="2" borderId="132" xfId="0" applyFont="1" applyFill="1" applyBorder="1"/>
    <xf numFmtId="0" fontId="63" fillId="0" borderId="367" xfId="0" applyFont="1" applyBorder="1"/>
    <xf numFmtId="0" fontId="63" fillId="0" borderId="11" xfId="0" applyFont="1" applyBorder="1"/>
    <xf numFmtId="0" fontId="63" fillId="0" borderId="368" xfId="0" applyFont="1" applyBorder="1"/>
    <xf numFmtId="0" fontId="64" fillId="0" borderId="367" xfId="0" applyFont="1" applyBorder="1" applyAlignment="1">
      <alignment horizontal="center" wrapText="1"/>
    </xf>
    <xf numFmtId="0" fontId="64" fillId="0" borderId="11" xfId="0" applyFont="1" applyBorder="1"/>
    <xf numFmtId="0" fontId="64" fillId="0" borderId="368" xfId="0" applyFont="1" applyBorder="1"/>
    <xf numFmtId="0" fontId="64" fillId="0" borderId="367" xfId="0" applyFont="1" applyBorder="1"/>
    <xf numFmtId="0" fontId="60" fillId="0" borderId="26" xfId="0" applyFont="1" applyBorder="1" applyAlignment="1">
      <alignment horizontal="center" vertical="center" wrapText="1"/>
    </xf>
    <xf numFmtId="0" fontId="60" fillId="0" borderId="11" xfId="0" applyFont="1" applyBorder="1" applyAlignment="1">
      <alignment horizontal="center" vertical="center"/>
    </xf>
    <xf numFmtId="0" fontId="60" fillId="0" borderId="11" xfId="0" applyFont="1" applyBorder="1" applyAlignment="1">
      <alignment horizontal="center" vertical="center" wrapText="1"/>
    </xf>
    <xf numFmtId="0" fontId="60" fillId="0" borderId="35" xfId="0" applyFont="1" applyBorder="1" applyAlignment="1">
      <alignment horizontal="center" vertical="center" wrapText="1"/>
    </xf>
    <xf numFmtId="190" fontId="0" fillId="0" borderId="11" xfId="0" applyNumberFormat="1" applyBorder="1" applyAlignment="1">
      <alignment horizontal="center"/>
    </xf>
    <xf numFmtId="0" fontId="0" fillId="0" borderId="35" xfId="0" applyBorder="1" applyAlignment="1">
      <alignment horizontal="center"/>
    </xf>
    <xf numFmtId="0" fontId="0" fillId="15" borderId="385" xfId="0" applyFill="1" applyBorder="1" applyAlignment="1">
      <alignment horizontal="center" vertical="center"/>
    </xf>
    <xf numFmtId="190" fontId="0" fillId="15" borderId="384" xfId="0" applyNumberFormat="1" applyFill="1" applyBorder="1" applyAlignment="1">
      <alignment horizontal="center" wrapText="1"/>
    </xf>
    <xf numFmtId="0" fontId="0" fillId="15" borderId="385" xfId="0" applyFill="1" applyBorder="1" applyAlignment="1">
      <alignment horizontal="center"/>
    </xf>
    <xf numFmtId="190" fontId="0" fillId="15" borderId="385" xfId="0" applyNumberFormat="1" applyFill="1" applyBorder="1" applyAlignment="1">
      <alignment horizontal="center"/>
    </xf>
    <xf numFmtId="190" fontId="0" fillId="15" borderId="396" xfId="0" applyNumberFormat="1" applyFill="1" applyBorder="1" applyAlignment="1">
      <alignment horizontal="center" wrapText="1"/>
    </xf>
    <xf numFmtId="0" fontId="0" fillId="15" borderId="390" xfId="0" applyFill="1" applyBorder="1" applyAlignment="1">
      <alignment horizontal="center"/>
    </xf>
    <xf numFmtId="0" fontId="0" fillId="15" borderId="0" xfId="0" applyFill="1" applyBorder="1" applyAlignment="1">
      <alignment vertical="center"/>
    </xf>
    <xf numFmtId="0" fontId="0" fillId="15" borderId="379" xfId="0" applyFill="1" applyBorder="1"/>
    <xf numFmtId="3" fontId="0" fillId="15" borderId="385" xfId="0" applyNumberFormat="1" applyFill="1" applyBorder="1" applyAlignment="1">
      <alignment horizontal="center"/>
    </xf>
    <xf numFmtId="0" fontId="0" fillId="15" borderId="0" xfId="0" applyFill="1" applyBorder="1"/>
    <xf numFmtId="0" fontId="0" fillId="15" borderId="386" xfId="0" applyFill="1" applyBorder="1" applyAlignment="1">
      <alignment horizontal="center" wrapText="1"/>
    </xf>
    <xf numFmtId="190" fontId="0" fillId="15" borderId="385" xfId="0" applyNumberFormat="1" applyFill="1" applyBorder="1" applyAlignment="1">
      <alignment horizontal="center" wrapText="1"/>
    </xf>
    <xf numFmtId="0" fontId="0" fillId="15" borderId="386" xfId="0" applyFill="1" applyBorder="1" applyAlignment="1">
      <alignment horizontal="center"/>
    </xf>
    <xf numFmtId="0" fontId="9" fillId="17" borderId="381" xfId="0" applyFont="1" applyFill="1" applyBorder="1" applyAlignment="1">
      <alignment horizontal="center"/>
    </xf>
    <xf numFmtId="2" fontId="9" fillId="17" borderId="382" xfId="0" applyNumberFormat="1" applyFont="1" applyFill="1" applyBorder="1" applyAlignment="1">
      <alignment horizontal="center"/>
    </xf>
    <xf numFmtId="0" fontId="9" fillId="17" borderId="382" xfId="0" applyFont="1" applyFill="1" applyBorder="1" applyAlignment="1">
      <alignment horizontal="center"/>
    </xf>
    <xf numFmtId="0" fontId="9" fillId="17" borderId="383" xfId="0" applyFont="1" applyFill="1" applyBorder="1" applyAlignment="1">
      <alignment horizontal="center"/>
    </xf>
    <xf numFmtId="0" fontId="0" fillId="0" borderId="384" xfId="0" applyBorder="1" applyAlignment="1">
      <alignment horizontal="center"/>
    </xf>
    <xf numFmtId="2" fontId="0" fillId="0" borderId="385" xfId="0" applyNumberFormat="1" applyBorder="1" applyAlignment="1">
      <alignment horizontal="center"/>
    </xf>
    <xf numFmtId="0" fontId="0" fillId="0" borderId="385" xfId="0" applyBorder="1" applyAlignment="1">
      <alignment horizontal="center"/>
    </xf>
    <xf numFmtId="0" fontId="0" fillId="0" borderId="386" xfId="0" applyBorder="1" applyAlignment="1">
      <alignment horizontal="center"/>
    </xf>
    <xf numFmtId="0" fontId="0" fillId="0" borderId="403" xfId="0" applyBorder="1" applyAlignment="1">
      <alignment horizontal="center"/>
    </xf>
    <xf numFmtId="2" fontId="0" fillId="0" borderId="404" xfId="0" applyNumberFormat="1" applyBorder="1" applyAlignment="1">
      <alignment horizontal="center"/>
    </xf>
    <xf numFmtId="0" fontId="0" fillId="0" borderId="404" xfId="0" applyBorder="1" applyAlignment="1">
      <alignment horizontal="center"/>
    </xf>
    <xf numFmtId="0" fontId="0" fillId="15" borderId="405" xfId="0" applyFill="1" applyBorder="1"/>
    <xf numFmtId="0" fontId="0" fillId="15" borderId="380" xfId="0" applyFill="1" applyBorder="1"/>
    <xf numFmtId="0" fontId="64" fillId="0" borderId="385" xfId="0" applyFont="1" applyBorder="1" applyAlignment="1">
      <alignment horizontal="center" vertical="center" wrapText="1"/>
    </xf>
    <xf numFmtId="0" fontId="54" fillId="0" borderId="385" xfId="0" applyFont="1" applyBorder="1" applyAlignment="1">
      <alignment horizontal="center" vertical="center" wrapText="1"/>
    </xf>
    <xf numFmtId="0" fontId="54" fillId="0" borderId="410" xfId="0" applyFont="1" applyBorder="1" applyAlignment="1">
      <alignment horizontal="center" vertical="center" wrapText="1"/>
    </xf>
    <xf numFmtId="0" fontId="48" fillId="0" borderId="409" xfId="0" applyFont="1" applyBorder="1" applyAlignment="1">
      <alignment horizontal="center"/>
    </xf>
    <xf numFmtId="175" fontId="48" fillId="0" borderId="385" xfId="0" applyNumberFormat="1" applyFont="1" applyBorder="1" applyAlignment="1">
      <alignment horizontal="center" wrapText="1"/>
    </xf>
    <xf numFmtId="190" fontId="48" fillId="0" borderId="385" xfId="0" applyNumberFormat="1" applyFont="1" applyBorder="1" applyAlignment="1">
      <alignment horizontal="center"/>
    </xf>
    <xf numFmtId="190" fontId="48" fillId="0" borderId="385" xfId="0" applyNumberFormat="1" applyFont="1" applyBorder="1" applyAlignment="1">
      <alignment horizontal="center" wrapText="1"/>
    </xf>
    <xf numFmtId="190" fontId="48" fillId="0" borderId="410" xfId="10" applyNumberFormat="1" applyFont="1" applyBorder="1" applyAlignment="1">
      <alignment horizontal="center" wrapText="1"/>
    </xf>
    <xf numFmtId="0" fontId="63" fillId="0" borderId="385" xfId="0" applyFont="1" applyFill="1" applyBorder="1" applyAlignment="1">
      <alignment horizontal="center" vertical="center" wrapText="1"/>
    </xf>
    <xf numFmtId="0" fontId="63" fillId="0" borderId="422" xfId="0" applyFont="1" applyFill="1" applyBorder="1" applyAlignment="1">
      <alignment horizontal="center" vertical="center" wrapText="1"/>
    </xf>
    <xf numFmtId="0" fontId="63" fillId="0" borderId="421" xfId="0" applyFont="1" applyFill="1" applyBorder="1" applyAlignment="1">
      <alignment horizontal="center" vertical="center"/>
    </xf>
    <xf numFmtId="0" fontId="63" fillId="0" borderId="416" xfId="0" applyFont="1" applyFill="1" applyBorder="1" applyAlignment="1">
      <alignment horizontal="center" vertical="center" wrapText="1"/>
    </xf>
    <xf numFmtId="0" fontId="64" fillId="0" borderId="428" xfId="0" applyFont="1" applyFill="1" applyBorder="1" applyAlignment="1">
      <alignment horizontal="center" vertical="center" wrapText="1"/>
    </xf>
    <xf numFmtId="175" fontId="64" fillId="0" borderId="390" xfId="0" applyNumberFormat="1" applyFont="1" applyFill="1" applyBorder="1" applyAlignment="1">
      <alignment horizontal="center" vertical="center"/>
    </xf>
    <xf numFmtId="0" fontId="64" fillId="0" borderId="390" xfId="0" applyNumberFormat="1" applyFont="1" applyFill="1" applyBorder="1" applyAlignment="1">
      <alignment horizontal="center" vertical="center"/>
    </xf>
    <xf numFmtId="0" fontId="64" fillId="0" borderId="416" xfId="0" applyNumberFormat="1" applyFont="1" applyFill="1" applyBorder="1" applyAlignment="1">
      <alignment horizontal="center" vertical="center"/>
    </xf>
    <xf numFmtId="0" fontId="64" fillId="0" borderId="429" xfId="0" applyNumberFormat="1" applyFont="1" applyFill="1" applyBorder="1" applyAlignment="1">
      <alignment horizontal="center" vertical="center"/>
    </xf>
    <xf numFmtId="0" fontId="64" fillId="0" borderId="0" xfId="0" applyFont="1" applyFill="1" applyBorder="1" applyAlignment="1">
      <alignment horizontal="justify"/>
    </xf>
    <xf numFmtId="209" fontId="6" fillId="0" borderId="390" xfId="11" applyNumberFormat="1" applyFont="1" applyBorder="1" applyAlignment="1">
      <alignment horizontal="center" vertical="center" wrapText="1"/>
    </xf>
    <xf numFmtId="209" fontId="6" fillId="0" borderId="385" xfId="11" applyNumberFormat="1" applyFont="1" applyBorder="1" applyAlignment="1">
      <alignment horizontal="center" vertical="center" wrapText="1"/>
    </xf>
    <xf numFmtId="0" fontId="0" fillId="0" borderId="0" xfId="0"/>
    <xf numFmtId="0" fontId="6" fillId="2" borderId="0" xfId="4" applyFont="1" applyFill="1" applyBorder="1" applyAlignment="1">
      <alignment horizontal="left" wrapText="1"/>
    </xf>
    <xf numFmtId="0" fontId="5" fillId="0" borderId="0" xfId="4" applyFont="1" applyAlignment="1">
      <alignment horizontal="center"/>
    </xf>
    <xf numFmtId="0" fontId="63" fillId="0" borderId="421" xfId="0" applyFont="1" applyFill="1" applyBorder="1" applyAlignment="1">
      <alignment horizontal="center" vertical="center"/>
    </xf>
    <xf numFmtId="0" fontId="4" fillId="2" borderId="0" xfId="4" applyFont="1" applyFill="1" applyBorder="1" applyAlignment="1">
      <alignment horizontal="left" wrapText="1"/>
    </xf>
    <xf numFmtId="0" fontId="5" fillId="2" borderId="0" xfId="4" applyFont="1" applyFill="1" applyAlignment="1">
      <alignment horizontal="center"/>
    </xf>
    <xf numFmtId="0" fontId="4" fillId="0" borderId="2" xfId="0" applyFont="1" applyBorder="1"/>
    <xf numFmtId="0" fontId="4" fillId="15" borderId="9"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9" xfId="0" applyFont="1" applyFill="1" applyBorder="1" applyAlignment="1">
      <alignment horizontal="center"/>
    </xf>
    <xf numFmtId="0" fontId="4" fillId="15" borderId="385" xfId="0" applyFont="1" applyFill="1" applyBorder="1" applyAlignment="1">
      <alignment horizontal="center"/>
    </xf>
    <xf numFmtId="166" fontId="0" fillId="15" borderId="385" xfId="11" applyFont="1" applyFill="1" applyBorder="1" applyAlignment="1">
      <alignment horizontal="center"/>
    </xf>
    <xf numFmtId="166" fontId="4" fillId="15" borderId="385" xfId="11" applyFont="1" applyFill="1" applyBorder="1" applyAlignment="1">
      <alignment horizontal="center"/>
    </xf>
    <xf numFmtId="0" fontId="4" fillId="15" borderId="19" xfId="0" applyFont="1" applyFill="1" applyBorder="1" applyAlignment="1">
      <alignment horizontal="center"/>
    </xf>
    <xf numFmtId="0" fontId="4" fillId="0" borderId="9" xfId="0" applyFont="1" applyBorder="1" applyAlignment="1">
      <alignment horizontal="center"/>
    </xf>
    <xf numFmtId="0" fontId="4" fillId="0" borderId="385" xfId="0" applyFont="1" applyBorder="1" applyAlignment="1">
      <alignment horizontal="center"/>
    </xf>
    <xf numFmtId="166" fontId="0" fillId="0" borderId="385" xfId="11" applyFont="1" applyBorder="1" applyAlignment="1">
      <alignment horizontal="center"/>
    </xf>
    <xf numFmtId="166" fontId="4" fillId="0" borderId="385" xfId="11" applyFont="1" applyBorder="1" applyAlignment="1">
      <alignment horizontal="center"/>
    </xf>
    <xf numFmtId="0" fontId="0" fillId="0" borderId="347" xfId="0" applyBorder="1" applyAlignment="1">
      <alignment horizontal="center"/>
    </xf>
    <xf numFmtId="0" fontId="0" fillId="0" borderId="348" xfId="0" applyBorder="1" applyAlignment="1">
      <alignment horizontal="center"/>
    </xf>
    <xf numFmtId="0" fontId="0" fillId="0" borderId="421" xfId="0" applyBorder="1" applyAlignment="1">
      <alignment horizontal="left"/>
    </xf>
    <xf numFmtId="0" fontId="0" fillId="0" borderId="422" xfId="0" applyBorder="1" applyAlignment="1">
      <alignment horizontal="center"/>
    </xf>
    <xf numFmtId="0" fontId="0" fillId="0" borderId="421" xfId="0" applyBorder="1" applyAlignment="1">
      <alignment horizontal="left" wrapText="1"/>
    </xf>
    <xf numFmtId="0" fontId="63" fillId="0" borderId="439" xfId="0" applyFont="1" applyBorder="1" applyAlignment="1">
      <alignment vertical="center"/>
    </xf>
    <xf numFmtId="0" fontId="63" fillId="0" borderId="48" xfId="0" applyFont="1" applyBorder="1" applyAlignment="1">
      <alignment vertical="center" wrapText="1"/>
    </xf>
    <xf numFmtId="0" fontId="63" fillId="0" borderId="71" xfId="0" applyFont="1" applyBorder="1" applyAlignment="1">
      <alignment vertical="center" wrapText="1"/>
    </xf>
    <xf numFmtId="0" fontId="63" fillId="0" borderId="440" xfId="0" applyFont="1" applyBorder="1" applyAlignment="1">
      <alignment horizontal="center" vertical="center"/>
    </xf>
    <xf numFmtId="214" fontId="64" fillId="0" borderId="442" xfId="0" applyNumberFormat="1" applyFont="1" applyBorder="1" applyAlignment="1">
      <alignment horizontal="center" vertical="center"/>
    </xf>
    <xf numFmtId="0" fontId="64" fillId="0" borderId="18" xfId="0" applyFont="1" applyBorder="1" applyAlignment="1">
      <alignment horizontal="center" vertical="center" wrapText="1"/>
    </xf>
    <xf numFmtId="0" fontId="64" fillId="0" borderId="18" xfId="0" applyFont="1" applyBorder="1" applyAlignment="1">
      <alignment horizontal="center" vertical="center"/>
    </xf>
    <xf numFmtId="214" fontId="64" fillId="0" borderId="431" xfId="0" applyNumberFormat="1" applyFont="1" applyBorder="1" applyAlignment="1">
      <alignment horizontal="center" vertical="center" wrapText="1"/>
    </xf>
    <xf numFmtId="0" fontId="64" fillId="0" borderId="385" xfId="0" applyFont="1" applyBorder="1" applyAlignment="1">
      <alignment horizontal="center" vertical="center"/>
    </xf>
    <xf numFmtId="214" fontId="64" fillId="0" borderId="444" xfId="0" applyNumberFormat="1" applyFont="1" applyBorder="1" applyAlignment="1">
      <alignment horizontal="center" vertical="center" wrapText="1"/>
    </xf>
    <xf numFmtId="0" fontId="64" fillId="0" borderId="20" xfId="0" applyFont="1" applyBorder="1" applyAlignment="1">
      <alignment horizontal="center" vertical="center" wrapText="1"/>
    </xf>
    <xf numFmtId="0" fontId="64" fillId="0" borderId="20" xfId="0" applyFont="1" applyBorder="1" applyAlignment="1">
      <alignment horizontal="center" vertical="center"/>
    </xf>
    <xf numFmtId="214" fontId="64" fillId="0" borderId="442" xfId="0" applyNumberFormat="1" applyFont="1" applyBorder="1" applyAlignment="1">
      <alignment horizontal="center" vertical="center" wrapText="1"/>
    </xf>
    <xf numFmtId="0" fontId="63" fillId="0" borderId="440" xfId="0" applyFont="1" applyBorder="1" applyAlignment="1">
      <alignment vertical="center" wrapText="1"/>
    </xf>
    <xf numFmtId="190" fontId="64" fillId="0" borderId="28" xfId="0" applyNumberFormat="1" applyFont="1" applyBorder="1" applyAlignment="1">
      <alignment horizontal="center" vertical="center" wrapText="1"/>
    </xf>
    <xf numFmtId="190" fontId="64" fillId="0" borderId="36" xfId="0" applyNumberFormat="1" applyFont="1" applyBorder="1" applyAlignment="1">
      <alignment horizontal="center" vertical="center"/>
    </xf>
    <xf numFmtId="0" fontId="0" fillId="0" borderId="448" xfId="0" applyBorder="1"/>
    <xf numFmtId="0" fontId="64" fillId="0" borderId="385" xfId="0" applyFont="1" applyBorder="1"/>
    <xf numFmtId="0" fontId="63" fillId="0" borderId="385" xfId="0" applyFont="1" applyBorder="1"/>
    <xf numFmtId="175" fontId="6" fillId="0" borderId="19" xfId="11" applyNumberFormat="1" applyFont="1" applyBorder="1" applyAlignment="1">
      <alignment horizontal="center" vertical="center" wrapText="1"/>
    </xf>
    <xf numFmtId="0" fontId="0" fillId="0" borderId="0" xfId="0"/>
    <xf numFmtId="0" fontId="4" fillId="2" borderId="2" xfId="0" applyFont="1" applyFill="1" applyBorder="1" applyAlignment="1">
      <alignment horizontal="left"/>
    </xf>
    <xf numFmtId="0" fontId="0" fillId="0" borderId="0" xfId="0"/>
    <xf numFmtId="0" fontId="5" fillId="0" borderId="0" xfId="4" applyFont="1" applyAlignment="1">
      <alignment horizontal="center"/>
    </xf>
    <xf numFmtId="0" fontId="48" fillId="0" borderId="132" xfId="0" applyFont="1" applyBorder="1"/>
    <xf numFmtId="0" fontId="48" fillId="0" borderId="133" xfId="0" applyFont="1" applyBorder="1"/>
    <xf numFmtId="0" fontId="48" fillId="0" borderId="134" xfId="0" applyFont="1" applyBorder="1"/>
    <xf numFmtId="0" fontId="54" fillId="0" borderId="209" xfId="0" applyFont="1" applyBorder="1" applyAlignment="1">
      <alignment horizontal="center"/>
    </xf>
    <xf numFmtId="0" fontId="54" fillId="0" borderId="209" xfId="0" applyFont="1" applyBorder="1" applyAlignment="1">
      <alignment horizontal="center" vertical="center"/>
    </xf>
    <xf numFmtId="0" fontId="54" fillId="0" borderId="48" xfId="0" applyFont="1" applyBorder="1" applyAlignment="1">
      <alignment horizontal="center" vertical="center" wrapText="1"/>
    </xf>
    <xf numFmtId="0" fontId="54" fillId="0" borderId="127" xfId="0" applyFont="1" applyBorder="1" applyAlignment="1">
      <alignment horizontal="center" vertical="center" wrapText="1"/>
    </xf>
    <xf numFmtId="0" fontId="48" fillId="0" borderId="207" xfId="0" applyFont="1" applyBorder="1"/>
    <xf numFmtId="175" fontId="48" fillId="0" borderId="166" xfId="0" applyNumberFormat="1" applyFont="1" applyBorder="1" applyAlignment="1">
      <alignment wrapText="1"/>
    </xf>
    <xf numFmtId="209" fontId="48" fillId="0" borderId="249" xfId="11" applyNumberFormat="1" applyFont="1" applyBorder="1" applyAlignment="1">
      <alignment horizontal="right" vertical="center" wrapText="1"/>
    </xf>
    <xf numFmtId="0" fontId="48" fillId="0" borderId="385" xfId="0" applyFont="1" applyBorder="1"/>
    <xf numFmtId="175" fontId="48" fillId="0" borderId="11" xfId="0" applyNumberFormat="1" applyFont="1" applyBorder="1" applyAlignment="1">
      <alignment wrapText="1"/>
    </xf>
    <xf numFmtId="209" fontId="48" fillId="0" borderId="249" xfId="11" applyNumberFormat="1" applyFont="1" applyBorder="1" applyAlignment="1">
      <alignment horizontal="right" vertical="center"/>
    </xf>
    <xf numFmtId="209" fontId="48" fillId="0" borderId="211" xfId="11" applyNumberFormat="1" applyFont="1" applyBorder="1" applyAlignment="1">
      <alignment horizontal="right" vertical="center"/>
    </xf>
    <xf numFmtId="0" fontId="4" fillId="2" borderId="0" xfId="4" applyFont="1" applyFill="1" applyBorder="1" applyAlignment="1">
      <alignment horizontal="center" wrapText="1"/>
    </xf>
    <xf numFmtId="0" fontId="4" fillId="0" borderId="0" xfId="4" applyFont="1" applyAlignment="1">
      <alignment horizontal="center"/>
    </xf>
    <xf numFmtId="0" fontId="5" fillId="0" borderId="384" xfId="0" applyFont="1" applyBorder="1" applyAlignment="1">
      <alignment horizontal="center" vertical="center"/>
    </xf>
    <xf numFmtId="0" fontId="5" fillId="0" borderId="385" xfId="0" applyFont="1" applyBorder="1" applyAlignment="1">
      <alignment horizontal="center" vertical="center"/>
    </xf>
    <xf numFmtId="0" fontId="5" fillId="0" borderId="385" xfId="0" applyFont="1" applyBorder="1" applyAlignment="1">
      <alignment horizontal="center" vertical="center" wrapText="1"/>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5" fillId="0" borderId="0" xfId="4" applyFont="1" applyAlignment="1">
      <alignment horizontal="center"/>
    </xf>
    <xf numFmtId="0" fontId="0" fillId="0" borderId="0" xfId="0"/>
    <xf numFmtId="0" fontId="0" fillId="2" borderId="0" xfId="1" applyFont="1" applyFill="1" applyAlignment="1">
      <alignment horizontal="left"/>
    </xf>
    <xf numFmtId="0" fontId="5" fillId="2" borderId="0" xfId="4" applyFont="1" applyFill="1" applyAlignment="1">
      <alignment horizontal="center"/>
    </xf>
    <xf numFmtId="0" fontId="0" fillId="0" borderId="385" xfId="0" applyBorder="1" applyAlignment="1">
      <alignment horizontal="center"/>
    </xf>
    <xf numFmtId="0" fontId="4" fillId="0" borderId="0" xfId="4" applyFont="1" applyAlignment="1"/>
    <xf numFmtId="9" fontId="4" fillId="15" borderId="385" xfId="19" applyFont="1" applyFill="1" applyBorder="1" applyAlignment="1">
      <alignment horizontal="center"/>
    </xf>
    <xf numFmtId="205" fontId="0" fillId="0" borderId="385" xfId="11" applyNumberFormat="1" applyFont="1" applyBorder="1" applyAlignment="1">
      <alignment horizontal="center"/>
    </xf>
    <xf numFmtId="202" fontId="0" fillId="0" borderId="385" xfId="11" applyNumberFormat="1" applyFont="1" applyBorder="1" applyAlignment="1">
      <alignment horizontal="center"/>
    </xf>
    <xf numFmtId="215" fontId="0" fillId="0" borderId="385" xfId="11" applyNumberFormat="1" applyFont="1" applyBorder="1" applyAlignment="1">
      <alignment horizontal="center"/>
    </xf>
    <xf numFmtId="202" fontId="0" fillId="15" borderId="385" xfId="11" applyNumberFormat="1" applyFont="1" applyFill="1" applyBorder="1" applyAlignment="1">
      <alignment horizontal="center"/>
    </xf>
    <xf numFmtId="0" fontId="4" fillId="0" borderId="19" xfId="0" applyFont="1" applyBorder="1" applyAlignment="1">
      <alignment horizontal="center"/>
    </xf>
    <xf numFmtId="9" fontId="0" fillId="15" borderId="385" xfId="19" applyFont="1" applyFill="1" applyBorder="1" applyAlignment="1">
      <alignment horizontal="center"/>
    </xf>
    <xf numFmtId="0" fontId="0" fillId="0" borderId="0" xfId="0"/>
    <xf numFmtId="0" fontId="5" fillId="0" borderId="0" xfId="4" applyFont="1" applyAlignment="1">
      <alignment horizontal="center"/>
    </xf>
    <xf numFmtId="0" fontId="6" fillId="0" borderId="60" xfId="0" applyFont="1" applyBorder="1" applyAlignment="1">
      <alignment horizontal="left" wrapText="1"/>
    </xf>
    <xf numFmtId="209" fontId="0" fillId="0" borderId="3" xfId="0" applyNumberFormat="1" applyBorder="1"/>
    <xf numFmtId="0" fontId="6" fillId="2" borderId="188" xfId="4" applyFont="1" applyFill="1" applyBorder="1" applyAlignment="1">
      <alignment horizontal="left" wrapText="1"/>
    </xf>
    <xf numFmtId="0" fontId="6" fillId="2" borderId="152" xfId="4" applyFont="1" applyFill="1" applyBorder="1" applyAlignment="1">
      <alignment horizontal="left" wrapText="1"/>
    </xf>
    <xf numFmtId="0" fontId="0" fillId="0" borderId="0" xfId="0" applyBorder="1" applyAlignment="1">
      <alignment horizontal="left"/>
    </xf>
    <xf numFmtId="0" fontId="4" fillId="0" borderId="0" xfId="4" applyFont="1" applyAlignment="1">
      <alignment horizontal="left"/>
    </xf>
    <xf numFmtId="0" fontId="5" fillId="0" borderId="0" xfId="4" applyFont="1" applyAlignment="1">
      <alignment horizontal="center"/>
    </xf>
    <xf numFmtId="0" fontId="0" fillId="2" borderId="0" xfId="1" applyFont="1" applyFill="1" applyAlignment="1">
      <alignment horizontal="left"/>
    </xf>
    <xf numFmtId="0" fontId="4" fillId="0" borderId="5" xfId="0" applyFont="1" applyFill="1" applyBorder="1"/>
    <xf numFmtId="0" fontId="38" fillId="0" borderId="90" xfId="0" applyFont="1" applyFill="1" applyBorder="1"/>
    <xf numFmtId="0" fontId="38" fillId="0" borderId="20" xfId="0" applyFont="1" applyFill="1" applyBorder="1" applyAlignment="1">
      <alignment horizontal="center" wrapText="1"/>
    </xf>
    <xf numFmtId="175" fontId="38" fillId="0" borderId="20" xfId="0" applyNumberFormat="1" applyFont="1" applyFill="1" applyBorder="1"/>
    <xf numFmtId="175" fontId="19" fillId="0" borderId="20" xfId="0" applyNumberFormat="1" applyFont="1" applyFill="1" applyBorder="1" applyAlignment="1">
      <alignment horizontal="center" wrapText="1"/>
    </xf>
    <xf numFmtId="180" fontId="38" fillId="0" borderId="20" xfId="0" applyNumberFormat="1" applyFont="1" applyFill="1" applyBorder="1" applyAlignment="1">
      <alignment vertical="center"/>
    </xf>
    <xf numFmtId="180" fontId="38" fillId="0" borderId="20" xfId="0" applyNumberFormat="1" applyFont="1" applyFill="1" applyBorder="1"/>
    <xf numFmtId="0" fontId="38" fillId="0" borderId="20" xfId="0" applyFont="1" applyFill="1" applyBorder="1"/>
    <xf numFmtId="0" fontId="38" fillId="0" borderId="20" xfId="0" applyFont="1" applyFill="1" applyBorder="1" applyAlignment="1">
      <alignment wrapText="1"/>
    </xf>
    <xf numFmtId="0" fontId="38" fillId="0" borderId="10" xfId="0" applyFont="1" applyFill="1" applyBorder="1"/>
    <xf numFmtId="0" fontId="4" fillId="15" borderId="0" xfId="4" applyFont="1" applyFill="1" applyBorder="1" applyAlignment="1">
      <alignment horizontal="left" wrapText="1"/>
    </xf>
    <xf numFmtId="0" fontId="15" fillId="2" borderId="0" xfId="1" applyFont="1" applyFill="1" applyAlignment="1" applyProtection="1">
      <alignment wrapText="1"/>
      <protection locked="0"/>
    </xf>
    <xf numFmtId="0" fontId="6" fillId="15" borderId="0" xfId="17" applyFill="1"/>
    <xf numFmtId="0" fontId="6" fillId="15" borderId="61" xfId="17" applyFill="1" applyBorder="1"/>
    <xf numFmtId="0" fontId="5" fillId="15" borderId="18" xfId="17" applyFont="1" applyFill="1" applyBorder="1" applyAlignment="1">
      <alignment horizontal="center"/>
    </xf>
    <xf numFmtId="0" fontId="5" fillId="15" borderId="74" xfId="17" applyFont="1" applyFill="1" applyBorder="1" applyAlignment="1">
      <alignment horizontal="center"/>
    </xf>
    <xf numFmtId="0" fontId="5" fillId="15" borderId="36" xfId="0" applyFont="1" applyFill="1" applyBorder="1" applyAlignment="1">
      <alignment horizontal="center"/>
    </xf>
    <xf numFmtId="0" fontId="5" fillId="15" borderId="45" xfId="6" applyFont="1" applyFill="1" applyBorder="1" applyAlignment="1">
      <alignment horizontal="center"/>
    </xf>
    <xf numFmtId="166" fontId="6" fillId="15" borderId="11" xfId="11" applyFont="1" applyFill="1" applyBorder="1"/>
    <xf numFmtId="166" fontId="6" fillId="15" borderId="72" xfId="11" applyFont="1" applyFill="1" applyBorder="1"/>
    <xf numFmtId="0" fontId="5" fillId="15" borderId="46" xfId="6" applyFont="1" applyFill="1" applyBorder="1" applyAlignment="1">
      <alignment horizontal="center"/>
    </xf>
    <xf numFmtId="166" fontId="6" fillId="15" borderId="20" xfId="11" applyFont="1" applyFill="1" applyBorder="1"/>
    <xf numFmtId="166" fontId="6" fillId="15" borderId="93" xfId="11" applyFont="1" applyFill="1" applyBorder="1"/>
    <xf numFmtId="0" fontId="6" fillId="15" borderId="30" xfId="17" applyFill="1" applyBorder="1"/>
    <xf numFmtId="211" fontId="5" fillId="15" borderId="18" xfId="10" applyNumberFormat="1" applyFont="1" applyFill="1" applyBorder="1" applyAlignment="1">
      <alignment horizontal="center"/>
    </xf>
    <xf numFmtId="211" fontId="5" fillId="15" borderId="74" xfId="10" applyNumberFormat="1" applyFont="1" applyFill="1" applyBorder="1" applyAlignment="1">
      <alignment horizontal="center"/>
    </xf>
    <xf numFmtId="166" fontId="5" fillId="15" borderId="74" xfId="11" applyFont="1" applyFill="1" applyBorder="1" applyAlignment="1">
      <alignment horizontal="center"/>
    </xf>
    <xf numFmtId="2" fontId="6" fillId="15" borderId="0" xfId="17" applyNumberFormat="1" applyFill="1"/>
    <xf numFmtId="166" fontId="6" fillId="15" borderId="20" xfId="11" applyFont="1" applyFill="1" applyBorder="1" applyAlignment="1">
      <alignment horizontal="right"/>
    </xf>
    <xf numFmtId="166" fontId="6" fillId="15" borderId="93" xfId="11" applyFont="1" applyFill="1" applyBorder="1" applyAlignment="1">
      <alignment horizontal="right"/>
    </xf>
    <xf numFmtId="0" fontId="6" fillId="15" borderId="45" xfId="17" applyFill="1" applyBorder="1"/>
    <xf numFmtId="0" fontId="6" fillId="15" borderId="46" xfId="17" applyFill="1" applyBorder="1"/>
    <xf numFmtId="0" fontId="6" fillId="15" borderId="63" xfId="17" applyFill="1" applyBorder="1"/>
    <xf numFmtId="0" fontId="5" fillId="15" borderId="96" xfId="17" applyFont="1" applyFill="1" applyBorder="1" applyAlignment="1">
      <alignment horizontal="center"/>
    </xf>
    <xf numFmtId="0" fontId="5" fillId="15" borderId="96" xfId="17" applyFont="1" applyFill="1" applyBorder="1" applyAlignment="1">
      <alignment horizontal="right"/>
    </xf>
    <xf numFmtId="0" fontId="6" fillId="15" borderId="46" xfId="6" applyFont="1" applyFill="1" applyBorder="1" applyAlignment="1">
      <alignment horizontal="left"/>
    </xf>
    <xf numFmtId="0" fontId="0" fillId="15" borderId="0" xfId="5" applyFont="1" applyFill="1" applyBorder="1"/>
    <xf numFmtId="0" fontId="6" fillId="15" borderId="0" xfId="5" applyFont="1" applyFill="1" applyBorder="1"/>
    <xf numFmtId="0" fontId="6" fillId="15" borderId="0" xfId="17" applyFill="1" applyBorder="1"/>
    <xf numFmtId="0" fontId="0" fillId="15" borderId="0" xfId="0" applyFill="1"/>
    <xf numFmtId="166" fontId="0" fillId="15" borderId="38" xfId="11" applyFont="1" applyFill="1" applyBorder="1"/>
    <xf numFmtId="166" fontId="0" fillId="15" borderId="96" xfId="11" applyFont="1" applyFill="1" applyBorder="1"/>
    <xf numFmtId="166" fontId="0" fillId="15" borderId="11" xfId="11" applyFont="1" applyFill="1" applyBorder="1"/>
    <xf numFmtId="166" fontId="0" fillId="15" borderId="72" xfId="11" applyFont="1" applyFill="1" applyBorder="1"/>
    <xf numFmtId="166" fontId="0" fillId="15" borderId="20" xfId="11" applyFont="1" applyFill="1" applyBorder="1"/>
    <xf numFmtId="166" fontId="0" fillId="15" borderId="93" xfId="11" applyFont="1" applyFill="1" applyBorder="1"/>
    <xf numFmtId="0" fontId="0" fillId="15" borderId="30" xfId="0" applyFill="1" applyBorder="1"/>
    <xf numFmtId="166" fontId="4" fillId="15" borderId="38" xfId="11" applyFill="1" applyBorder="1"/>
    <xf numFmtId="166" fontId="4" fillId="15" borderId="96" xfId="11" applyFill="1" applyBorder="1"/>
    <xf numFmtId="166" fontId="4" fillId="15" borderId="11" xfId="11" applyFill="1" applyBorder="1"/>
    <xf numFmtId="166" fontId="4" fillId="15" borderId="72" xfId="11" applyFill="1" applyBorder="1"/>
    <xf numFmtId="166" fontId="4" fillId="15" borderId="20" xfId="11" applyFill="1" applyBorder="1"/>
    <xf numFmtId="166" fontId="4" fillId="15" borderId="93" xfId="11" applyFont="1" applyFill="1" applyBorder="1"/>
    <xf numFmtId="166" fontId="4" fillId="15" borderId="93" xfId="11" applyFill="1" applyBorder="1"/>
    <xf numFmtId="2" fontId="0" fillId="15" borderId="0" xfId="0" applyNumberFormat="1" applyFill="1"/>
    <xf numFmtId="0" fontId="0" fillId="15" borderId="45" xfId="0" applyFill="1" applyBorder="1"/>
    <xf numFmtId="0" fontId="0" fillId="15" borderId="46" xfId="0" applyFill="1" applyBorder="1"/>
    <xf numFmtId="190" fontId="0" fillId="15" borderId="0" xfId="0" applyNumberFormat="1" applyFill="1"/>
    <xf numFmtId="0" fontId="6" fillId="15" borderId="46" xfId="6" applyFont="1" applyFill="1" applyBorder="1" applyAlignment="1">
      <alignment horizontal="center"/>
    </xf>
    <xf numFmtId="166" fontId="0" fillId="15" borderId="166" xfId="11" applyFont="1" applyFill="1" applyBorder="1"/>
    <xf numFmtId="166" fontId="0" fillId="15" borderId="167" xfId="11" applyFont="1" applyFill="1" applyBorder="1"/>
    <xf numFmtId="0" fontId="0" fillId="15" borderId="194" xfId="0" applyFill="1" applyBorder="1"/>
    <xf numFmtId="0" fontId="0" fillId="15" borderId="0" xfId="4" applyFont="1" applyFill="1" applyBorder="1"/>
    <xf numFmtId="0" fontId="68" fillId="20" borderId="0" xfId="1" applyFont="1" applyFill="1" applyAlignment="1">
      <alignment wrapText="1"/>
    </xf>
    <xf numFmtId="0" fontId="68" fillId="20" borderId="0" xfId="1" applyFont="1" applyFill="1" applyBorder="1" applyAlignment="1">
      <alignment wrapText="1"/>
    </xf>
    <xf numFmtId="0" fontId="68" fillId="20" borderId="0" xfId="1" applyFont="1" applyFill="1" applyAlignment="1">
      <alignment horizontal="left"/>
    </xf>
    <xf numFmtId="0" fontId="69" fillId="20" borderId="0" xfId="1" applyFont="1" applyFill="1" applyAlignment="1">
      <alignment horizontal="left"/>
    </xf>
    <xf numFmtId="0" fontId="70" fillId="21" borderId="0" xfId="0" applyFont="1" applyFill="1" applyAlignment="1"/>
    <xf numFmtId="0" fontId="68" fillId="22" borderId="0" xfId="1" applyFont="1" applyFill="1" applyBorder="1" applyAlignment="1">
      <alignment wrapText="1"/>
    </xf>
    <xf numFmtId="0" fontId="68" fillId="20" borderId="0" xfId="1" applyFont="1" applyFill="1" applyAlignment="1" applyProtection="1">
      <alignment wrapText="1"/>
      <protection locked="0"/>
    </xf>
    <xf numFmtId="0" fontId="0" fillId="15" borderId="0" xfId="4" applyFont="1" applyFill="1"/>
    <xf numFmtId="0" fontId="0" fillId="15" borderId="0" xfId="4" applyFont="1" applyFill="1" applyProtection="1">
      <protection locked="0"/>
    </xf>
    <xf numFmtId="0" fontId="6" fillId="15" borderId="161" xfId="5" applyFont="1" applyFill="1" applyBorder="1"/>
    <xf numFmtId="0" fontId="5" fillId="15" borderId="242" xfId="5" applyFont="1" applyFill="1" applyBorder="1" applyAlignment="1"/>
    <xf numFmtId="174" fontId="5" fillId="15" borderId="79" xfId="5" applyNumberFormat="1" applyFont="1" applyFill="1" applyBorder="1" applyAlignment="1">
      <alignment horizontal="center"/>
    </xf>
    <xf numFmtId="174" fontId="5" fillId="15" borderId="79" xfId="5" applyNumberFormat="1" applyFont="1" applyFill="1" applyBorder="1" applyAlignment="1">
      <alignment horizontal="center" wrapText="1"/>
    </xf>
    <xf numFmtId="0" fontId="5" fillId="15" borderId="243" xfId="5" applyFont="1" applyFill="1" applyBorder="1" applyAlignment="1">
      <alignment horizontal="center"/>
    </xf>
    <xf numFmtId="183" fontId="6" fillId="15" borderId="11" xfId="16" applyNumberFormat="1" applyFill="1" applyBorder="1"/>
    <xf numFmtId="166" fontId="6" fillId="15" borderId="244" xfId="16" applyNumberFormat="1" applyFill="1" applyBorder="1"/>
    <xf numFmtId="183" fontId="0" fillId="15" borderId="0" xfId="4" applyNumberFormat="1" applyFont="1" applyFill="1"/>
    <xf numFmtId="0" fontId="5" fillId="15" borderId="245" xfId="5" applyFont="1" applyFill="1" applyBorder="1" applyAlignment="1">
      <alignment horizontal="center"/>
    </xf>
    <xf numFmtId="183" fontId="6" fillId="15" borderId="246" xfId="16" applyNumberFormat="1" applyFill="1" applyBorder="1"/>
    <xf numFmtId="183" fontId="6" fillId="15" borderId="246" xfId="16" applyNumberFormat="1" applyFill="1" applyBorder="1" applyAlignment="1">
      <alignment horizontal="right"/>
    </xf>
    <xf numFmtId="174" fontId="5" fillId="15" borderId="11" xfId="5" applyNumberFormat="1" applyFont="1" applyFill="1" applyBorder="1" applyAlignment="1">
      <alignment horizontal="center" wrapText="1"/>
    </xf>
    <xf numFmtId="174" fontId="5" fillId="15" borderId="244" xfId="5" applyNumberFormat="1" applyFont="1" applyFill="1" applyBorder="1" applyAlignment="1">
      <alignment horizontal="center" wrapText="1"/>
    </xf>
    <xf numFmtId="183" fontId="6" fillId="15" borderId="244" xfId="16" applyNumberFormat="1" applyFill="1" applyBorder="1"/>
    <xf numFmtId="183" fontId="6" fillId="15" borderId="247" xfId="16" applyNumberFormat="1" applyFill="1" applyBorder="1"/>
    <xf numFmtId="0" fontId="0" fillId="15" borderId="0" xfId="1" applyFont="1" applyFill="1"/>
    <xf numFmtId="0" fontId="6" fillId="15" borderId="0" xfId="4" quotePrefix="1" applyFont="1" applyFill="1" applyBorder="1"/>
    <xf numFmtId="180" fontId="0" fillId="15" borderId="0" xfId="4" applyNumberFormat="1" applyFont="1" applyFill="1"/>
    <xf numFmtId="0" fontId="6" fillId="15" borderId="161" xfId="1" applyFont="1" applyFill="1" applyBorder="1"/>
    <xf numFmtId="0" fontId="6" fillId="15" borderId="0" xfId="1" applyFont="1" applyFill="1" applyBorder="1"/>
    <xf numFmtId="0" fontId="61" fillId="20" borderId="0" xfId="4" applyFont="1" applyFill="1"/>
    <xf numFmtId="0" fontId="0" fillId="22" borderId="0" xfId="4" applyFont="1" applyFill="1"/>
    <xf numFmtId="0" fontId="72" fillId="15" borderId="0" xfId="4" applyFont="1" applyFill="1" applyBorder="1"/>
    <xf numFmtId="0" fontId="27" fillId="15" borderId="0" xfId="4" quotePrefix="1" applyFont="1" applyFill="1" applyBorder="1"/>
    <xf numFmtId="0" fontId="27" fillId="15" borderId="0" xfId="4" applyFont="1" applyFill="1" applyBorder="1"/>
    <xf numFmtId="0" fontId="27" fillId="15" borderId="0" xfId="1" applyFont="1" applyFill="1" applyBorder="1"/>
    <xf numFmtId="0" fontId="61" fillId="20" borderId="0" xfId="4" applyFont="1" applyFill="1" applyProtection="1">
      <protection locked="0"/>
    </xf>
    <xf numFmtId="0" fontId="0" fillId="20" borderId="0" xfId="0" applyFill="1"/>
    <xf numFmtId="0" fontId="61" fillId="20" borderId="0" xfId="0" applyFont="1" applyFill="1"/>
    <xf numFmtId="0" fontId="0" fillId="22" borderId="0" xfId="0" applyFill="1"/>
    <xf numFmtId="0" fontId="0" fillId="22" borderId="0" xfId="0" applyFill="1" applyProtection="1">
      <protection locked="0"/>
    </xf>
    <xf numFmtId="0" fontId="61" fillId="20" borderId="0" xfId="0" applyFont="1" applyFill="1" applyProtection="1">
      <protection locked="0"/>
    </xf>
    <xf numFmtId="0" fontId="5" fillId="22" borderId="0" xfId="4" applyFont="1" applyFill="1" applyAlignment="1"/>
    <xf numFmtId="0" fontId="5" fillId="22" borderId="0" xfId="4" applyFont="1" applyFill="1" applyAlignment="1" applyProtection="1">
      <protection locked="0"/>
    </xf>
    <xf numFmtId="0" fontId="5" fillId="22" borderId="0" xfId="4" applyFont="1" applyFill="1" applyAlignment="1">
      <alignment horizontal="center"/>
    </xf>
    <xf numFmtId="0" fontId="0" fillId="23" borderId="0" xfId="0" applyFill="1"/>
    <xf numFmtId="0" fontId="61" fillId="20" borderId="0" xfId="17" applyFont="1" applyFill="1"/>
    <xf numFmtId="0" fontId="6" fillId="22" borderId="0" xfId="17" applyFill="1"/>
    <xf numFmtId="166" fontId="6" fillId="24" borderId="31" xfId="11" applyFont="1" applyFill="1" applyBorder="1"/>
    <xf numFmtId="166" fontId="6" fillId="24" borderId="37" xfId="11" applyFont="1" applyFill="1" applyBorder="1"/>
    <xf numFmtId="166" fontId="6" fillId="24" borderId="20" xfId="11" applyFont="1" applyFill="1" applyBorder="1"/>
    <xf numFmtId="166" fontId="6" fillId="24" borderId="93" xfId="11" applyFont="1" applyFill="1" applyBorder="1"/>
    <xf numFmtId="0" fontId="72" fillId="15" borderId="0" xfId="5" applyFont="1" applyFill="1" applyBorder="1"/>
    <xf numFmtId="0" fontId="27" fillId="15" borderId="0" xfId="5" quotePrefix="1" applyFont="1" applyFill="1" applyBorder="1"/>
    <xf numFmtId="0" fontId="27" fillId="15" borderId="0" xfId="17" applyFont="1" applyFill="1"/>
    <xf numFmtId="0" fontId="27" fillId="15" borderId="0" xfId="5" applyFont="1" applyFill="1" applyBorder="1"/>
    <xf numFmtId="0" fontId="35" fillId="15" borderId="0" xfId="5" quotePrefix="1" applyFont="1" applyFill="1" applyBorder="1"/>
    <xf numFmtId="0" fontId="27" fillId="15" borderId="0" xfId="2" applyFont="1" applyFill="1" applyBorder="1"/>
    <xf numFmtId="0" fontId="61" fillId="20" borderId="0" xfId="17" applyFont="1" applyFill="1" applyProtection="1">
      <protection locked="0"/>
    </xf>
    <xf numFmtId="0" fontId="61" fillId="15" borderId="0" xfId="0" applyFont="1" applyFill="1"/>
    <xf numFmtId="0" fontId="4" fillId="15" borderId="0" xfId="0" applyFont="1" applyFill="1"/>
    <xf numFmtId="0" fontId="61" fillId="23" borderId="237" xfId="0" applyFont="1" applyFill="1" applyBorder="1"/>
    <xf numFmtId="0" fontId="62" fillId="23" borderId="27" xfId="0" applyFont="1" applyFill="1" applyBorder="1" applyAlignment="1">
      <alignment horizontal="center"/>
    </xf>
    <xf numFmtId="0" fontId="62" fillId="23" borderId="28" xfId="0" applyFont="1" applyFill="1" applyBorder="1" applyAlignment="1">
      <alignment horizontal="center"/>
    </xf>
    <xf numFmtId="0" fontId="62" fillId="23" borderId="36" xfId="0" applyFont="1" applyFill="1" applyBorder="1" applyAlignment="1">
      <alignment horizontal="center"/>
    </xf>
    <xf numFmtId="0" fontId="62" fillId="23" borderId="200" xfId="0" applyFont="1" applyFill="1" applyBorder="1"/>
    <xf numFmtId="0" fontId="62" fillId="23" borderId="65" xfId="0" applyFont="1" applyFill="1" applyBorder="1" applyAlignment="1">
      <alignment horizontal="center"/>
    </xf>
    <xf numFmtId="0" fontId="62" fillId="23" borderId="53" xfId="0" applyFont="1" applyFill="1" applyBorder="1" applyAlignment="1">
      <alignment horizontal="center"/>
    </xf>
    <xf numFmtId="0" fontId="62" fillId="23" borderId="97" xfId="0" applyFont="1" applyFill="1" applyBorder="1" applyAlignment="1">
      <alignment horizontal="center"/>
    </xf>
    <xf numFmtId="0" fontId="61" fillId="23" borderId="200" xfId="0" applyFont="1" applyFill="1" applyBorder="1"/>
    <xf numFmtId="0" fontId="62" fillId="23" borderId="27" xfId="0" applyFont="1" applyFill="1" applyBorder="1"/>
    <xf numFmtId="0" fontId="62" fillId="23" borderId="28" xfId="0" applyFont="1" applyFill="1" applyBorder="1"/>
    <xf numFmtId="0" fontId="62" fillId="23" borderId="36" xfId="0" applyFont="1" applyFill="1" applyBorder="1"/>
    <xf numFmtId="0" fontId="62" fillId="23" borderId="36" xfId="0" applyFont="1" applyFill="1" applyBorder="1" applyAlignment="1">
      <alignment horizontal="right"/>
    </xf>
    <xf numFmtId="166" fontId="53" fillId="24" borderId="31" xfId="11" applyFont="1" applyFill="1" applyBorder="1"/>
    <xf numFmtId="166" fontId="53" fillId="24" borderId="37" xfId="11" applyFont="1" applyFill="1" applyBorder="1"/>
    <xf numFmtId="166" fontId="53" fillId="24" borderId="27" xfId="11" applyFont="1" applyFill="1" applyBorder="1"/>
    <xf numFmtId="166" fontId="53" fillId="24" borderId="36" xfId="11" applyFont="1" applyFill="1" applyBorder="1"/>
    <xf numFmtId="0" fontId="4" fillId="15" borderId="0" xfId="4" applyFont="1" applyFill="1" applyBorder="1" applyAlignment="1">
      <alignment horizontal="left" wrapText="1"/>
    </xf>
    <xf numFmtId="0" fontId="4" fillId="0" borderId="0" xfId="4" applyFont="1" applyAlignment="1">
      <alignment horizontal="left"/>
    </xf>
    <xf numFmtId="0" fontId="4" fillId="15" borderId="385" xfId="1" applyFont="1" applyFill="1" applyBorder="1" applyAlignment="1" applyProtection="1">
      <alignment vertical="center" wrapText="1"/>
      <protection locked="0"/>
    </xf>
    <xf numFmtId="190" fontId="4" fillId="15" borderId="385" xfId="1" applyNumberFormat="1" applyFont="1" applyFill="1" applyBorder="1" applyAlignment="1" applyProtection="1">
      <alignment vertical="center" wrapText="1"/>
      <protection locked="0"/>
    </xf>
    <xf numFmtId="194" fontId="4" fillId="15" borderId="385" xfId="1" applyNumberFormat="1" applyFont="1" applyFill="1" applyBorder="1" applyAlignment="1" applyProtection="1">
      <alignment vertical="center" wrapText="1"/>
      <protection locked="0"/>
    </xf>
    <xf numFmtId="201" fontId="8" fillId="0" borderId="385" xfId="13" applyNumberFormat="1" applyFont="1" applyFill="1" applyBorder="1" applyAlignment="1" applyProtection="1">
      <alignment horizontal="center" vertical="center"/>
      <protection locked="0"/>
    </xf>
    <xf numFmtId="194" fontId="4" fillId="15" borderId="385" xfId="1" applyNumberFormat="1" applyFont="1" applyFill="1" applyBorder="1" applyAlignment="1" applyProtection="1">
      <alignment horizontal="center" vertical="center" wrapText="1"/>
      <protection locked="0"/>
    </xf>
    <xf numFmtId="3" fontId="4" fillId="15" borderId="385" xfId="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vertical="center" wrapText="1"/>
      <protection locked="0"/>
    </xf>
    <xf numFmtId="166" fontId="4" fillId="15" borderId="385" xfId="1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0" applyFont="1" applyFill="1" applyBorder="1" applyAlignment="1" applyProtection="1">
      <alignment vertical="center"/>
      <protection locked="0"/>
    </xf>
    <xf numFmtId="0" fontId="5" fillId="15" borderId="0" xfId="1" applyFont="1" applyFill="1" applyBorder="1" applyAlignment="1" applyProtection="1">
      <alignment horizontal="center" vertical="center" wrapText="1"/>
      <protection locked="0"/>
    </xf>
    <xf numFmtId="185" fontId="5" fillId="15" borderId="0" xfId="10" applyNumberFormat="1" applyFont="1" applyFill="1" applyBorder="1" applyAlignment="1" applyProtection="1">
      <alignment horizontal="center" vertical="center" wrapText="1"/>
      <protection locked="0"/>
    </xf>
    <xf numFmtId="0" fontId="4" fillId="15" borderId="73" xfId="0" applyFont="1" applyFill="1" applyBorder="1" applyAlignment="1" applyProtection="1">
      <alignment vertical="center"/>
      <protection locked="0"/>
    </xf>
    <xf numFmtId="0" fontId="4" fillId="15" borderId="0" xfId="0" applyFont="1" applyFill="1" applyBorder="1" applyAlignment="1" applyProtection="1">
      <alignment vertical="center" wrapText="1"/>
      <protection locked="0"/>
    </xf>
    <xf numFmtId="0" fontId="4" fillId="15" borderId="161" xfId="0" applyFont="1" applyFill="1" applyBorder="1" applyAlignment="1" applyProtection="1">
      <alignment vertical="center"/>
    </xf>
    <xf numFmtId="0" fontId="4" fillId="0" borderId="0" xfId="4" applyFont="1" applyBorder="1" applyAlignment="1">
      <alignment horizontal="left"/>
    </xf>
    <xf numFmtId="0" fontId="4" fillId="0" borderId="73" xfId="4" applyFont="1" applyBorder="1" applyAlignment="1">
      <alignment horizontal="left"/>
    </xf>
    <xf numFmtId="0" fontId="4" fillId="15" borderId="161" xfId="0" applyFont="1" applyFill="1" applyBorder="1" applyAlignment="1" applyProtection="1">
      <alignment vertical="center"/>
      <protection locked="0"/>
    </xf>
    <xf numFmtId="0" fontId="4" fillId="15" borderId="31" xfId="0" applyFont="1" applyFill="1" applyBorder="1" applyAlignment="1" applyProtection="1">
      <alignment vertical="center" wrapText="1"/>
      <protection locked="0"/>
    </xf>
    <xf numFmtId="0" fontId="4" fillId="15" borderId="31" xfId="0" applyFont="1" applyFill="1" applyBorder="1" applyAlignment="1" applyProtection="1">
      <alignment vertical="center"/>
      <protection locked="0"/>
    </xf>
    <xf numFmtId="0" fontId="4" fillId="15" borderId="37" xfId="0" applyFont="1" applyFill="1" applyBorder="1" applyAlignment="1" applyProtection="1">
      <alignment vertical="center"/>
      <protection locked="0"/>
    </xf>
    <xf numFmtId="0" fontId="4" fillId="0" borderId="37" xfId="4" applyFont="1" applyBorder="1" applyAlignment="1">
      <alignment horizontal="left"/>
    </xf>
    <xf numFmtId="0" fontId="4" fillId="15" borderId="18" xfId="1" applyFont="1" applyFill="1" applyBorder="1" applyAlignment="1" applyProtection="1">
      <alignment vertical="center" wrapText="1"/>
      <protection locked="0"/>
    </xf>
    <xf numFmtId="190" fontId="4" fillId="15" borderId="18" xfId="1" applyNumberFormat="1" applyFont="1" applyFill="1" applyBorder="1" applyAlignment="1" applyProtection="1">
      <alignment vertical="center" wrapText="1"/>
      <protection locked="0"/>
    </xf>
    <xf numFmtId="3" fontId="4" fillId="15" borderId="18" xfId="1" applyNumberFormat="1" applyFont="1" applyFill="1" applyBorder="1" applyAlignment="1" applyProtection="1">
      <alignment vertical="center" wrapText="1"/>
      <protection locked="0"/>
    </xf>
    <xf numFmtId="0" fontId="4" fillId="15" borderId="18" xfId="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vertical="center" wrapText="1"/>
      <protection locked="0"/>
    </xf>
    <xf numFmtId="217" fontId="4" fillId="15" borderId="385" xfId="10" applyNumberFormat="1" applyFont="1" applyFill="1" applyBorder="1" applyAlignment="1" applyProtection="1">
      <alignment vertical="center" wrapText="1"/>
      <protection locked="0"/>
    </xf>
    <xf numFmtId="190" fontId="4" fillId="15" borderId="36" xfId="1" applyNumberFormat="1" applyFont="1" applyFill="1" applyBorder="1" applyAlignment="1" applyProtection="1">
      <alignment vertical="center" wrapText="1"/>
      <protection locked="0"/>
    </xf>
    <xf numFmtId="1" fontId="4" fillId="15" borderId="28" xfId="10" applyNumberFormat="1" applyFont="1" applyFill="1" applyBorder="1" applyAlignment="1" applyProtection="1">
      <alignment vertical="center" wrapText="1"/>
      <protection locked="0"/>
    </xf>
    <xf numFmtId="217" fontId="4" fillId="15" borderId="28" xfId="10" applyNumberFormat="1" applyFont="1" applyFill="1" applyBorder="1" applyAlignment="1" applyProtection="1">
      <alignment vertical="center" wrapText="1"/>
      <protection locked="0"/>
    </xf>
    <xf numFmtId="0" fontId="4" fillId="15" borderId="38" xfId="1" applyFont="1" applyFill="1" applyBorder="1" applyAlignment="1" applyProtection="1">
      <alignment vertical="center" wrapText="1"/>
      <protection locked="0"/>
    </xf>
    <xf numFmtId="190" fontId="4" fillId="15" borderId="38" xfId="1" applyNumberFormat="1" applyFont="1" applyFill="1" applyBorder="1" applyAlignment="1" applyProtection="1">
      <alignment vertical="center" wrapText="1"/>
      <protection locked="0"/>
    </xf>
    <xf numFmtId="194" fontId="4" fillId="15" borderId="38" xfId="1" applyNumberFormat="1" applyFont="1" applyFill="1" applyBorder="1" applyAlignment="1" applyProtection="1">
      <alignment vertical="center" wrapText="1"/>
      <protection locked="0"/>
    </xf>
    <xf numFmtId="201" fontId="8" fillId="0" borderId="38" xfId="13" applyNumberFormat="1" applyFont="1" applyFill="1" applyBorder="1" applyAlignment="1" applyProtection="1">
      <alignment horizontal="center" vertical="center"/>
      <protection locked="0"/>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 fontId="4" fillId="15" borderId="18" xfId="10" applyNumberFormat="1" applyFont="1" applyFill="1" applyBorder="1" applyAlignment="1" applyProtection="1">
      <alignment vertical="center" wrapText="1"/>
      <protection locked="0"/>
    </xf>
    <xf numFmtId="217" fontId="4" fillId="15" borderId="18" xfId="10" applyNumberFormat="1" applyFont="1" applyFill="1" applyBorder="1" applyAlignment="1" applyProtection="1">
      <alignment vertical="center" wrapText="1"/>
      <protection locked="0"/>
    </xf>
    <xf numFmtId="190" fontId="4" fillId="15" borderId="74" xfId="1" applyNumberFormat="1" applyFont="1" applyFill="1" applyBorder="1" applyAlignment="1" applyProtection="1">
      <alignment vertical="center" wrapText="1"/>
      <protection locked="0"/>
    </xf>
    <xf numFmtId="0" fontId="4" fillId="15" borderId="28" xfId="1" applyFont="1" applyFill="1" applyBorder="1" applyAlignment="1" applyProtection="1">
      <alignment vertical="center" wrapText="1"/>
      <protection locked="0"/>
    </xf>
    <xf numFmtId="190" fontId="4"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vertical="center" wrapText="1"/>
      <protection locked="0"/>
    </xf>
    <xf numFmtId="0" fontId="4" fillId="15" borderId="28" xfId="1" applyFont="1" applyFill="1" applyBorder="1" applyAlignment="1" applyProtection="1">
      <alignment horizontal="center" vertical="center" wrapText="1"/>
      <protection locked="0"/>
    </xf>
    <xf numFmtId="194" fontId="4" fillId="15" borderId="18" xfId="1" applyNumberFormat="1" applyFont="1" applyFill="1" applyBorder="1" applyAlignment="1" applyProtection="1">
      <alignment horizontal="center" vertical="center" wrapText="1"/>
      <protection locked="0"/>
    </xf>
    <xf numFmtId="3" fontId="4" fillId="15" borderId="18" xfId="1"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vertical="center" wrapText="1"/>
      <protection locked="0"/>
    </xf>
    <xf numFmtId="190" fontId="4" fillId="15" borderId="20" xfId="1" applyNumberFormat="1" applyFont="1" applyFill="1" applyBorder="1" applyAlignment="1" applyProtection="1">
      <alignment vertical="center" wrapText="1"/>
      <protection locked="0"/>
    </xf>
    <xf numFmtId="194" fontId="4" fillId="15" borderId="20" xfId="1" applyNumberFormat="1" applyFont="1" applyFill="1" applyBorder="1" applyAlignment="1" applyProtection="1">
      <alignment vertical="center" wrapText="1"/>
      <protection locked="0"/>
    </xf>
    <xf numFmtId="201" fontId="8" fillId="0" borderId="20" xfId="13" applyNumberFormat="1" applyFont="1" applyFill="1" applyBorder="1" applyAlignment="1" applyProtection="1">
      <alignment horizontal="center" vertical="center"/>
      <protection locked="0"/>
    </xf>
    <xf numFmtId="194" fontId="4" fillId="15" borderId="20" xfId="1" applyNumberFormat="1" applyFont="1" applyFill="1" applyBorder="1" applyAlignment="1" applyProtection="1">
      <alignment horizontal="center" vertical="center" wrapText="1"/>
      <protection locked="0"/>
    </xf>
    <xf numFmtId="3" fontId="4" fillId="15" borderId="20" xfId="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vertical="center" wrapText="1"/>
      <protection locked="0"/>
    </xf>
    <xf numFmtId="166" fontId="4" fillId="15" borderId="93" xfId="11" applyFont="1" applyFill="1" applyBorder="1" applyAlignment="1" applyProtection="1">
      <alignment horizontal="center" vertical="center" wrapText="1"/>
      <protection locked="0"/>
    </xf>
    <xf numFmtId="0" fontId="49" fillId="15" borderId="385" xfId="23" applyFont="1" applyFill="1" applyBorder="1" applyAlignment="1" applyProtection="1">
      <alignment horizontal="center" vertical="center"/>
      <protection locked="0"/>
    </xf>
    <xf numFmtId="185" fontId="4"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vertical="center"/>
      <protection locked="0"/>
    </xf>
    <xf numFmtId="0" fontId="4" fillId="15" borderId="385" xfId="10" applyNumberFormat="1" applyFont="1" applyFill="1" applyBorder="1" applyAlignment="1" applyProtection="1">
      <alignment horizontal="center" vertical="center" wrapText="1"/>
      <protection locked="0"/>
    </xf>
    <xf numFmtId="190" fontId="4" fillId="15" borderId="385"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vertical="center" wrapText="1"/>
      <protection locked="0"/>
    </xf>
    <xf numFmtId="0" fontId="4" fillId="15" borderId="95" xfId="1" applyFont="1" applyFill="1" applyBorder="1" applyAlignment="1" applyProtection="1">
      <alignment vertical="center" wrapText="1"/>
      <protection locked="0"/>
    </xf>
    <xf numFmtId="190" fontId="4" fillId="15" borderId="95" xfId="1" applyNumberFormat="1" applyFont="1" applyFill="1" applyBorder="1" applyAlignment="1" applyProtection="1">
      <alignment vertical="center" wrapText="1"/>
      <protection locked="0"/>
    </xf>
    <xf numFmtId="190" fontId="4" fillId="15" borderId="0" xfId="1" applyNumberFormat="1" applyFont="1" applyFill="1" applyBorder="1" applyAlignment="1" applyProtection="1">
      <alignment vertical="center" wrapText="1"/>
      <protection locked="0"/>
    </xf>
    <xf numFmtId="0" fontId="4" fillId="15" borderId="0" xfId="1" applyFont="1" applyFill="1" applyBorder="1" applyAlignment="1" applyProtection="1">
      <alignment vertical="center" wrapText="1"/>
      <protection locked="0"/>
    </xf>
    <xf numFmtId="1" fontId="4" fillId="15" borderId="0" xfId="10" applyNumberFormat="1" applyFont="1" applyFill="1" applyBorder="1" applyAlignment="1" applyProtection="1">
      <alignment vertical="center" wrapText="1"/>
      <protection locked="0"/>
    </xf>
    <xf numFmtId="217" fontId="4" fillId="15" borderId="0" xfId="10" applyNumberFormat="1" applyFont="1" applyFill="1" applyBorder="1" applyAlignment="1" applyProtection="1">
      <alignment vertical="center" wrapText="1"/>
      <protection locked="0"/>
    </xf>
    <xf numFmtId="0" fontId="4" fillId="15" borderId="0" xfId="10" applyNumberFormat="1" applyFont="1" applyFill="1" applyBorder="1" applyAlignment="1" applyProtection="1">
      <alignment vertical="center" wrapText="1"/>
      <protection locked="0"/>
    </xf>
    <xf numFmtId="190" fontId="4" fillId="15" borderId="73" xfId="1" applyNumberFormat="1" applyFont="1" applyFill="1" applyBorder="1" applyAlignment="1" applyProtection="1">
      <alignment vertical="center" wrapText="1"/>
      <protection locked="0"/>
    </xf>
    <xf numFmtId="1" fontId="4" fillId="15" borderId="20" xfId="10" applyNumberFormat="1" applyFont="1" applyFill="1" applyBorder="1" applyAlignment="1" applyProtection="1">
      <alignment vertical="center" wrapText="1"/>
      <protection locked="0"/>
    </xf>
    <xf numFmtId="217" fontId="4" fillId="15" borderId="20" xfId="10" applyNumberFormat="1" applyFont="1" applyFill="1" applyBorder="1" applyAlignment="1" applyProtection="1">
      <alignment vertical="center" wrapText="1"/>
      <protection locked="0"/>
    </xf>
    <xf numFmtId="0" fontId="4" fillId="15" borderId="20" xfId="10" applyNumberFormat="1" applyFont="1" applyFill="1" applyBorder="1" applyAlignment="1" applyProtection="1">
      <alignment vertical="center" wrapText="1"/>
      <protection locked="0"/>
    </xf>
    <xf numFmtId="190" fontId="4" fillId="15" borderId="93"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horizontal="center" vertical="center" wrapText="1"/>
      <protection locked="0"/>
    </xf>
    <xf numFmtId="1" fontId="4" fillId="15" borderId="456" xfId="1" applyNumberFormat="1" applyFont="1" applyFill="1" applyBorder="1" applyAlignment="1" applyProtection="1">
      <alignment horizontal="center" vertical="center" wrapText="1"/>
      <protection locked="0"/>
    </xf>
    <xf numFmtId="1" fontId="4" fillId="15" borderId="456" xfId="10" applyNumberFormat="1" applyFont="1" applyFill="1" applyBorder="1" applyAlignment="1" applyProtection="1">
      <alignment horizontal="center" vertical="center" wrapText="1"/>
      <protection locked="0"/>
    </xf>
    <xf numFmtId="0" fontId="64" fillId="15" borderId="0" xfId="0" applyFont="1" applyFill="1" applyBorder="1" applyAlignment="1" applyProtection="1">
      <alignment vertical="center"/>
      <protection locked="0"/>
    </xf>
    <xf numFmtId="0" fontId="64" fillId="15" borderId="0" xfId="0" applyFont="1" applyFill="1" applyBorder="1" applyAlignment="1" applyProtection="1">
      <alignment vertical="center" wrapText="1"/>
      <protection locked="0"/>
    </xf>
    <xf numFmtId="0" fontId="64" fillId="15" borderId="161" xfId="0" applyFont="1" applyFill="1" applyBorder="1" applyAlignment="1" applyProtection="1">
      <alignment vertical="center"/>
    </xf>
    <xf numFmtId="0" fontId="64" fillId="15" borderId="161" xfId="0" applyFont="1" applyFill="1" applyBorder="1" applyAlignment="1" applyProtection="1">
      <alignment vertical="center"/>
      <protection locked="0"/>
    </xf>
    <xf numFmtId="0" fontId="4" fillId="0" borderId="31" xfId="4" applyFont="1" applyBorder="1" applyAlignment="1">
      <alignment horizontal="left"/>
    </xf>
    <xf numFmtId="1" fontId="4" fillId="15" borderId="454" xfId="1" applyNumberFormat="1" applyFont="1" applyFill="1" applyBorder="1" applyAlignment="1" applyProtection="1">
      <alignment horizontal="center" vertical="center" wrapText="1"/>
      <protection locked="0"/>
    </xf>
    <xf numFmtId="194" fontId="4" fillId="15" borderId="454" xfId="1" applyNumberFormat="1" applyFont="1" applyFill="1" applyBorder="1" applyAlignment="1" applyProtection="1">
      <alignment horizontal="center" vertical="center" wrapText="1"/>
      <protection locked="0"/>
    </xf>
    <xf numFmtId="1" fontId="4" fillId="15" borderId="385" xfId="1" applyNumberFormat="1" applyFont="1" applyFill="1" applyBorder="1" applyAlignment="1" applyProtection="1">
      <alignment horizontal="center" vertical="center" wrapText="1"/>
      <protection locked="0"/>
    </xf>
    <xf numFmtId="1" fontId="4" fillId="15" borderId="385" xfId="10" applyNumberFormat="1" applyFont="1" applyFill="1" applyBorder="1" applyAlignment="1" applyProtection="1">
      <alignment horizontal="center" vertical="center" wrapText="1"/>
      <protection locked="0"/>
    </xf>
    <xf numFmtId="1" fontId="4" fillId="15" borderId="18" xfId="1" applyNumberFormat="1" applyFont="1" applyFill="1" applyBorder="1" applyAlignment="1" applyProtection="1">
      <alignment horizontal="center" vertical="center" wrapText="1"/>
      <protection locked="0"/>
    </xf>
    <xf numFmtId="1" fontId="4" fillId="15" borderId="20" xfId="1" applyNumberFormat="1" applyFont="1" applyFill="1" applyBorder="1" applyAlignment="1" applyProtection="1">
      <alignment horizontal="center" vertical="center" wrapText="1"/>
      <protection locked="0"/>
    </xf>
    <xf numFmtId="1" fontId="4" fillId="15" borderId="20" xfId="10" applyNumberFormat="1" applyFont="1" applyFill="1" applyBorder="1" applyAlignment="1" applyProtection="1">
      <alignment horizontal="center" vertical="center" wrapText="1"/>
      <protection locked="0"/>
    </xf>
    <xf numFmtId="190" fontId="4" fillId="15" borderId="18" xfId="1" applyNumberFormat="1" applyFont="1" applyFill="1" applyBorder="1" applyAlignment="1" applyProtection="1">
      <alignment horizontal="center" vertical="center" wrapText="1"/>
      <protection locked="0"/>
    </xf>
    <xf numFmtId="0" fontId="4" fillId="15" borderId="18" xfId="10" applyNumberFormat="1" applyFont="1" applyFill="1" applyBorder="1" applyAlignment="1" applyProtection="1">
      <alignment horizontal="center" vertical="center" wrapText="1"/>
      <protection locked="0"/>
    </xf>
    <xf numFmtId="0" fontId="4" fillId="15" borderId="385" xfId="1" applyFont="1" applyFill="1" applyBorder="1" applyAlignment="1" applyProtection="1">
      <alignment horizontal="center" vertical="center" wrapText="1"/>
      <protection locked="0"/>
    </xf>
    <xf numFmtId="0" fontId="4" fillId="15" borderId="74" xfId="10" applyNumberFormat="1" applyFont="1" applyFill="1" applyBorder="1" applyAlignment="1" applyProtection="1">
      <alignment horizontal="center" vertical="center" wrapText="1"/>
      <protection locked="0"/>
    </xf>
    <xf numFmtId="0" fontId="4" fillId="15" borderId="72" xfId="10" applyNumberFormat="1" applyFont="1" applyFill="1" applyBorder="1" applyAlignment="1" applyProtection="1">
      <alignment horizontal="center" vertical="center" wrapText="1"/>
      <protection locked="0"/>
    </xf>
    <xf numFmtId="0" fontId="64" fillId="15" borderId="455" xfId="0" applyFont="1" applyFill="1" applyBorder="1" applyAlignment="1" applyProtection="1">
      <alignment horizontal="center" vertical="center" wrapText="1"/>
      <protection locked="0"/>
    </xf>
    <xf numFmtId="1" fontId="4" fillId="15" borderId="18" xfId="10" applyNumberFormat="1" applyFont="1" applyFill="1" applyBorder="1" applyAlignment="1" applyProtection="1">
      <alignment horizontal="center" vertical="center" wrapText="1"/>
      <protection locked="0"/>
    </xf>
    <xf numFmtId="185" fontId="4" fillId="15" borderId="18" xfId="10" applyNumberFormat="1" applyFont="1" applyFill="1" applyBorder="1" applyAlignment="1" applyProtection="1">
      <alignment horizontal="center" vertical="center" wrapText="1"/>
      <protection locked="0"/>
    </xf>
    <xf numFmtId="0" fontId="4" fillId="15" borderId="20" xfId="1" applyFont="1" applyFill="1" applyBorder="1" applyAlignment="1" applyProtection="1">
      <alignment horizontal="center" vertical="center" wrapText="1"/>
      <protection locked="0"/>
    </xf>
    <xf numFmtId="190" fontId="4" fillId="15" borderId="20" xfId="1" applyNumberFormat="1" applyFont="1" applyFill="1" applyBorder="1" applyAlignment="1" applyProtection="1">
      <alignment horizontal="center" vertical="center" wrapText="1"/>
      <protection locked="0"/>
    </xf>
    <xf numFmtId="0" fontId="4" fillId="15" borderId="20" xfId="10" applyNumberFormat="1" applyFont="1" applyFill="1" applyBorder="1" applyAlignment="1" applyProtection="1">
      <alignment horizontal="center" vertical="center" wrapText="1"/>
      <protection locked="0"/>
    </xf>
    <xf numFmtId="0" fontId="4" fillId="15" borderId="93" xfId="10" applyNumberFormat="1" applyFont="1" applyFill="1" applyBorder="1" applyAlignment="1" applyProtection="1">
      <alignment horizontal="center"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0" xfId="0" applyFont="1" applyFill="1" applyBorder="1" applyAlignment="1" applyProtection="1">
      <alignment horizontal="left" vertical="center"/>
    </xf>
    <xf numFmtId="0" fontId="5" fillId="0" borderId="0" xfId="4" applyFont="1" applyAlignment="1">
      <alignment horizontal="center"/>
    </xf>
    <xf numFmtId="0" fontId="0" fillId="0" borderId="0" xfId="0" applyAlignment="1">
      <alignment horizontal="left"/>
    </xf>
    <xf numFmtId="0" fontId="0" fillId="2" borderId="0" xfId="1" applyFont="1" applyFill="1" applyAlignment="1">
      <alignment horizontal="left"/>
    </xf>
    <xf numFmtId="185" fontId="4" fillId="15" borderId="454" xfId="10" applyNumberFormat="1" applyFont="1" applyFill="1" applyBorder="1" applyAlignment="1" applyProtection="1">
      <alignment horizontal="center" vertical="center" wrapText="1"/>
      <protection locked="0"/>
    </xf>
    <xf numFmtId="194" fontId="5" fillId="15" borderId="385" xfId="1" applyNumberFormat="1" applyFont="1" applyFill="1" applyBorder="1" applyAlignment="1" applyProtection="1">
      <alignment vertical="center" wrapText="1"/>
      <protection locked="0"/>
    </xf>
    <xf numFmtId="194" fontId="5" fillId="15" borderId="18"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horizontal="center" vertical="center" wrapText="1"/>
      <protection locked="0"/>
    </xf>
    <xf numFmtId="0" fontId="4" fillId="15" borderId="200" xfId="0" applyFont="1" applyFill="1" applyBorder="1" applyAlignment="1" applyProtection="1">
      <alignment vertical="center"/>
      <protection locked="0"/>
    </xf>
    <xf numFmtId="0" fontId="4" fillId="15" borderId="159" xfId="0" applyFont="1" applyFill="1" applyBorder="1" applyAlignment="1" applyProtection="1">
      <alignment vertical="center"/>
      <protection locked="0"/>
    </xf>
    <xf numFmtId="201" fontId="8" fillId="15" borderId="385" xfId="13" applyNumberFormat="1" applyFont="1" applyFill="1" applyBorder="1" applyAlignment="1" applyProtection="1">
      <alignment horizontal="center" vertical="center"/>
      <protection locked="0"/>
    </xf>
    <xf numFmtId="194" fontId="64" fillId="15" borderId="454" xfId="0" applyNumberFormat="1" applyFont="1" applyFill="1" applyBorder="1" applyAlignment="1" applyProtection="1">
      <alignment horizontal="right" vertical="center" wrapText="1"/>
      <protection locked="0"/>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2" borderId="0" xfId="4" applyFont="1" applyFill="1" applyBorder="1" applyAlignment="1">
      <alignment horizontal="left" wrapText="1"/>
    </xf>
    <xf numFmtId="0" fontId="5" fillId="0" borderId="0" xfId="4" applyFont="1" applyAlignment="1">
      <alignment horizontal="center"/>
    </xf>
    <xf numFmtId="0" fontId="4" fillId="0" borderId="0" xfId="4" applyFont="1" applyAlignment="1">
      <alignment horizontal="left"/>
    </xf>
    <xf numFmtId="0" fontId="4" fillId="15" borderId="0" xfId="0" applyFont="1" applyFill="1" applyBorder="1" applyAlignment="1" applyProtection="1">
      <alignment horizontal="left" vertical="center"/>
    </xf>
    <xf numFmtId="0" fontId="0" fillId="0" borderId="0" xfId="0" applyAlignment="1">
      <alignment horizontal="left"/>
    </xf>
    <xf numFmtId="0" fontId="0" fillId="2" borderId="0" xfId="1" applyFont="1" applyFill="1" applyAlignment="1">
      <alignment horizontal="left"/>
    </xf>
    <xf numFmtId="194" fontId="4" fillId="15" borderId="18" xfId="1" applyNumberFormat="1" applyFont="1" applyFill="1" applyBorder="1" applyAlignment="1" applyProtection="1">
      <alignment vertical="center" wrapText="1"/>
      <protection locked="0"/>
    </xf>
    <xf numFmtId="201" fontId="8" fillId="0" borderId="18" xfId="13" applyNumberFormat="1" applyFont="1" applyFill="1" applyBorder="1" applyAlignment="1" applyProtection="1">
      <alignment horizontal="center" vertical="center"/>
      <protection locked="0"/>
    </xf>
    <xf numFmtId="202" fontId="4" fillId="15" borderId="18" xfId="11" applyNumberFormat="1" applyFont="1" applyFill="1" applyBorder="1" applyAlignment="1" applyProtection="1">
      <alignment vertical="center" wrapText="1"/>
      <protection locked="0"/>
    </xf>
    <xf numFmtId="0" fontId="5" fillId="15" borderId="385" xfId="1" applyFont="1" applyFill="1" applyBorder="1" applyAlignment="1" applyProtection="1">
      <alignment vertical="center" wrapText="1"/>
      <protection locked="0"/>
    </xf>
    <xf numFmtId="190" fontId="5" fillId="15" borderId="385" xfId="1" applyNumberFormat="1" applyFont="1" applyFill="1" applyBorder="1" applyAlignment="1" applyProtection="1">
      <alignment vertical="center" wrapText="1"/>
      <protection locked="0"/>
    </xf>
    <xf numFmtId="0" fontId="5" fillId="15" borderId="20" xfId="1" applyFont="1" applyFill="1" applyBorder="1" applyAlignment="1" applyProtection="1">
      <alignment vertical="center" wrapText="1"/>
      <protection locked="0"/>
    </xf>
    <xf numFmtId="190" fontId="5" fillId="15" borderId="20" xfId="1" applyNumberFormat="1" applyFont="1" applyFill="1" applyBorder="1" applyAlignment="1" applyProtection="1">
      <alignment vertical="center" wrapText="1"/>
      <protection locked="0"/>
    </xf>
    <xf numFmtId="0" fontId="52" fillId="15" borderId="0"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1" fontId="4" fillId="15" borderId="18" xfId="1" applyNumberFormat="1" applyFont="1" applyFill="1" applyBorder="1" applyAlignment="1" applyProtection="1">
      <alignment vertical="center" wrapText="1"/>
      <protection locked="0"/>
    </xf>
    <xf numFmtId="185" fontId="4" fillId="15" borderId="18" xfId="10"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vertical="center"/>
      <protection locked="0"/>
    </xf>
    <xf numFmtId="0" fontId="4" fillId="15" borderId="18" xfId="10" applyNumberFormat="1" applyFont="1" applyFill="1" applyBorder="1" applyAlignment="1" applyProtection="1">
      <alignment vertical="center" wrapText="1"/>
      <protection locked="0"/>
    </xf>
    <xf numFmtId="194" fontId="5" fillId="15" borderId="74" xfId="1" applyNumberFormat="1" applyFont="1" applyFill="1" applyBorder="1" applyAlignment="1" applyProtection="1">
      <alignment vertical="center" wrapText="1"/>
      <protection locked="0"/>
    </xf>
    <xf numFmtId="1" fontId="4" fillId="15" borderId="385" xfId="1" applyNumberFormat="1" applyFont="1" applyFill="1" applyBorder="1" applyAlignment="1" applyProtection="1">
      <alignment vertical="center" wrapText="1"/>
      <protection locked="0"/>
    </xf>
    <xf numFmtId="185" fontId="4" fillId="15" borderId="385" xfId="10" applyNumberFormat="1" applyFont="1" applyFill="1" applyBorder="1" applyAlignment="1" applyProtection="1">
      <alignment vertical="center" wrapText="1"/>
      <protection locked="0"/>
    </xf>
    <xf numFmtId="3" fontId="4" fillId="15" borderId="385"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vertical="center" wrapText="1"/>
      <protection locked="0"/>
    </xf>
    <xf numFmtId="194" fontId="5" fillId="15" borderId="72" xfId="1" applyNumberFormat="1" applyFont="1" applyFill="1" applyBorder="1" applyAlignment="1" applyProtection="1">
      <alignment vertical="center" wrapText="1"/>
      <protection locked="0"/>
    </xf>
    <xf numFmtId="190" fontId="4" fillId="15" borderId="18" xfId="0" applyNumberFormat="1" applyFont="1" applyFill="1" applyBorder="1" applyAlignment="1" applyProtection="1">
      <alignment horizontal="center" vertical="center"/>
      <protection locked="0"/>
    </xf>
    <xf numFmtId="217"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horizontal="center" vertical="center" wrapText="1"/>
      <protection locked="0"/>
    </xf>
    <xf numFmtId="0" fontId="77" fillId="15" borderId="385" xfId="1" applyFont="1" applyFill="1" applyBorder="1" applyAlignment="1" applyProtection="1">
      <alignment horizontal="center" vertical="center" wrapText="1"/>
      <protection locked="0"/>
    </xf>
    <xf numFmtId="185" fontId="77" fillId="15" borderId="385" xfId="10"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center" vertical="center"/>
      <protection locked="0"/>
    </xf>
    <xf numFmtId="217" fontId="4" fillId="15" borderId="385" xfId="10" applyNumberFormat="1" applyFont="1" applyFill="1" applyBorder="1" applyAlignment="1" applyProtection="1">
      <alignment horizontal="center" vertical="center" wrapText="1"/>
      <protection locked="0"/>
    </xf>
    <xf numFmtId="194" fontId="4" fillId="15" borderId="72" xfId="1"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vertical="center" wrapText="1"/>
      <protection locked="0"/>
    </xf>
    <xf numFmtId="190" fontId="5" fillId="15" borderId="18" xfId="1" applyNumberFormat="1" applyFont="1" applyFill="1" applyBorder="1" applyAlignment="1" applyProtection="1">
      <alignment vertical="center" wrapText="1"/>
      <protection locked="0"/>
    </xf>
    <xf numFmtId="1" fontId="5" fillId="15" borderId="18" xfId="1" applyNumberFormat="1" applyFont="1" applyFill="1" applyBorder="1" applyAlignment="1" applyProtection="1">
      <alignment vertical="center" wrapText="1"/>
      <protection locked="0"/>
    </xf>
    <xf numFmtId="0" fontId="5" fillId="15" borderId="18" xfId="1" applyFont="1" applyFill="1" applyBorder="1" applyAlignment="1" applyProtection="1">
      <alignment vertical="center" wrapText="1"/>
      <protection locked="0"/>
    </xf>
    <xf numFmtId="185" fontId="5" fillId="15" borderId="18" xfId="10" applyNumberFormat="1" applyFont="1" applyFill="1" applyBorder="1" applyAlignment="1" applyProtection="1">
      <alignment vertical="center" wrapText="1"/>
      <protection locked="0"/>
    </xf>
    <xf numFmtId="3" fontId="5" fillId="15" borderId="18" xfId="1" applyNumberFormat="1" applyFont="1" applyFill="1" applyBorder="1" applyAlignment="1" applyProtection="1">
      <alignment vertical="center" wrapText="1"/>
      <protection locked="0"/>
    </xf>
    <xf numFmtId="190" fontId="5" fillId="15" borderId="28" xfId="1" applyNumberFormat="1" applyFont="1" applyFill="1" applyBorder="1" applyAlignment="1" applyProtection="1">
      <alignment vertical="center" wrapText="1"/>
      <protection locked="0"/>
    </xf>
    <xf numFmtId="194" fontId="5" fillId="15" borderId="28" xfId="1" applyNumberFormat="1" applyFont="1" applyFill="1" applyBorder="1" applyAlignment="1" applyProtection="1">
      <alignment vertical="center" wrapText="1"/>
      <protection locked="0"/>
    </xf>
    <xf numFmtId="1" fontId="5" fillId="15" borderId="28" xfId="1" applyNumberFormat="1" applyFont="1" applyFill="1" applyBorder="1" applyAlignment="1" applyProtection="1">
      <alignment vertical="center" wrapText="1"/>
      <protection locked="0"/>
    </xf>
    <xf numFmtId="1" fontId="4" fillId="15" borderId="28" xfId="1" applyNumberFormat="1" applyFont="1" applyFill="1" applyBorder="1" applyAlignment="1" applyProtection="1">
      <alignment vertical="center" wrapText="1"/>
      <protection locked="0"/>
    </xf>
    <xf numFmtId="194" fontId="4" fillId="15" borderId="28" xfId="1" applyNumberFormat="1" applyFont="1" applyFill="1" applyBorder="1" applyAlignment="1" applyProtection="1">
      <alignment vertical="center" wrapText="1"/>
      <protection locked="0"/>
    </xf>
    <xf numFmtId="0" fontId="5" fillId="15" borderId="28" xfId="1" applyFont="1" applyFill="1" applyBorder="1" applyAlignment="1" applyProtection="1">
      <alignment vertical="center" wrapText="1"/>
      <protection locked="0"/>
    </xf>
    <xf numFmtId="185" fontId="5" fillId="15" borderId="28" xfId="10"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vertical="center"/>
      <protection locked="0"/>
    </xf>
    <xf numFmtId="3" fontId="5" fillId="15" borderId="28" xfId="1" applyNumberFormat="1" applyFont="1" applyFill="1" applyBorder="1" applyAlignment="1" applyProtection="1">
      <alignment vertical="center" wrapText="1"/>
      <protection locked="0"/>
    </xf>
    <xf numFmtId="3" fontId="4" fillId="15" borderId="28" xfId="1" applyNumberFormat="1" applyFont="1" applyFill="1" applyBorder="1" applyAlignment="1" applyProtection="1">
      <alignment horizontal="center" vertical="center" wrapText="1"/>
      <protection locked="0"/>
    </xf>
    <xf numFmtId="0" fontId="5" fillId="15" borderId="28" xfId="10" applyNumberFormat="1" applyFont="1" applyFill="1" applyBorder="1" applyAlignment="1" applyProtection="1">
      <alignment vertical="center" wrapText="1"/>
      <protection locked="0"/>
    </xf>
    <xf numFmtId="194" fontId="5" fillId="15" borderId="36" xfId="1" applyNumberFormat="1" applyFont="1" applyFill="1" applyBorder="1" applyAlignment="1" applyProtection="1">
      <alignment vertical="center" wrapText="1"/>
      <protection locked="0"/>
    </xf>
    <xf numFmtId="1" fontId="4" fillId="15" borderId="454" xfId="10" applyNumberFormat="1" applyFont="1" applyFill="1" applyBorder="1" applyAlignment="1" applyProtection="1">
      <alignment horizontal="center" vertical="center" wrapText="1"/>
      <protection locked="0"/>
    </xf>
    <xf numFmtId="0" fontId="64" fillId="15" borderId="454" xfId="0" applyFont="1" applyFill="1" applyBorder="1" applyAlignment="1" applyProtection="1">
      <alignment horizontal="center" vertical="center" wrapText="1"/>
      <protection locked="0"/>
    </xf>
    <xf numFmtId="194" fontId="4" fillId="15" borderId="457" xfId="1" applyNumberFormat="1" applyFont="1" applyFill="1" applyBorder="1" applyAlignment="1" applyProtection="1">
      <alignment horizontal="center" vertical="center" wrapText="1"/>
      <protection locked="0"/>
    </xf>
    <xf numFmtId="1" fontId="4" fillId="15" borderId="457" xfId="1" applyNumberFormat="1" applyFont="1" applyFill="1" applyBorder="1" applyAlignment="1" applyProtection="1">
      <alignment horizontal="center" vertical="center" wrapText="1"/>
      <protection locked="0"/>
    </xf>
    <xf numFmtId="1" fontId="4" fillId="15" borderId="457" xfId="10" applyNumberFormat="1" applyFont="1" applyFill="1" applyBorder="1" applyAlignment="1" applyProtection="1">
      <alignment horizontal="center" vertical="center" wrapText="1"/>
      <protection locked="0"/>
    </xf>
    <xf numFmtId="185" fontId="4" fillId="15" borderId="457" xfId="10"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vertical="center" wrapText="1"/>
      <protection locked="0"/>
    </xf>
    <xf numFmtId="1" fontId="5" fillId="15" borderId="385" xfId="10" applyNumberFormat="1" applyFont="1" applyFill="1" applyBorder="1" applyAlignment="1" applyProtection="1">
      <alignment vertical="center" wrapText="1"/>
      <protection locked="0"/>
    </xf>
    <xf numFmtId="218" fontId="4" fillId="15" borderId="18" xfId="10" applyNumberFormat="1" applyFont="1" applyFill="1" applyBorder="1" applyAlignment="1" applyProtection="1">
      <alignment vertical="center" wrapText="1"/>
      <protection locked="0"/>
    </xf>
    <xf numFmtId="0" fontId="27" fillId="15" borderId="18" xfId="1" applyFont="1" applyFill="1" applyBorder="1" applyAlignment="1" applyProtection="1">
      <alignment horizontal="center" vertical="center" wrapText="1"/>
      <protection locked="0"/>
    </xf>
    <xf numFmtId="190" fontId="27" fillId="15" borderId="18" xfId="1" applyNumberFormat="1" applyFont="1" applyFill="1" applyBorder="1" applyAlignment="1" applyProtection="1">
      <alignment vertical="center" wrapText="1"/>
      <protection locked="0"/>
    </xf>
    <xf numFmtId="219" fontId="64" fillId="15" borderId="454" xfId="11" applyNumberFormat="1" applyFont="1" applyFill="1" applyBorder="1" applyAlignment="1" applyProtection="1">
      <alignment horizontal="right" vertical="center" wrapText="1"/>
      <protection locked="0"/>
    </xf>
    <xf numFmtId="194" fontId="64" fillId="15" borderId="454" xfId="11" applyNumberFormat="1" applyFont="1" applyFill="1" applyBorder="1" applyAlignment="1" applyProtection="1">
      <alignment horizontal="right" vertical="center" wrapText="1"/>
      <protection locked="0"/>
    </xf>
    <xf numFmtId="0" fontId="27" fillId="15" borderId="385" xfId="1" applyFont="1" applyFill="1" applyBorder="1" applyAlignment="1" applyProtection="1">
      <alignment horizontal="center" vertical="center" wrapText="1"/>
      <protection locked="0"/>
    </xf>
    <xf numFmtId="190" fontId="27" fillId="15" borderId="385" xfId="1" applyNumberFormat="1" applyFont="1" applyFill="1" applyBorder="1" applyAlignment="1" applyProtection="1">
      <alignment vertical="center" wrapText="1"/>
      <protection locked="0"/>
    </xf>
    <xf numFmtId="219" fontId="64" fillId="15" borderId="385" xfId="11" applyNumberFormat="1" applyFont="1" applyFill="1" applyBorder="1" applyAlignment="1" applyProtection="1">
      <alignment horizontal="right" vertical="center" wrapText="1"/>
      <protection locked="0"/>
    </xf>
    <xf numFmtId="194" fontId="64" fillId="15" borderId="385" xfId="11" applyNumberFormat="1" applyFont="1" applyFill="1" applyBorder="1" applyAlignment="1" applyProtection="1">
      <alignment horizontal="right" vertical="center" wrapText="1"/>
      <protection locked="0"/>
    </xf>
    <xf numFmtId="194" fontId="64" fillId="15" borderId="385" xfId="0" applyNumberFormat="1" applyFont="1" applyFill="1" applyBorder="1" applyAlignment="1" applyProtection="1">
      <alignment horizontal="right" vertical="center" wrapText="1"/>
      <protection locked="0"/>
    </xf>
    <xf numFmtId="219" fontId="64" fillId="15" borderId="18" xfId="11" applyNumberFormat="1" applyFont="1" applyFill="1" applyBorder="1" applyAlignment="1" applyProtection="1">
      <alignment horizontal="right" vertical="center" wrapText="1"/>
      <protection locked="0"/>
    </xf>
    <xf numFmtId="194" fontId="64" fillId="15" borderId="18" xfId="11" applyNumberFormat="1" applyFont="1" applyFill="1" applyBorder="1" applyAlignment="1" applyProtection="1">
      <alignment horizontal="right" vertical="center" wrapText="1"/>
      <protection locked="0"/>
    </xf>
    <xf numFmtId="194" fontId="64" fillId="15" borderId="18" xfId="0" applyNumberFormat="1" applyFont="1" applyFill="1" applyBorder="1" applyAlignment="1" applyProtection="1">
      <alignment horizontal="right" vertical="center" wrapText="1"/>
      <protection locked="0"/>
    </xf>
    <xf numFmtId="190" fontId="27" fillId="15" borderId="74" xfId="1" applyNumberFormat="1" applyFont="1" applyFill="1" applyBorder="1" applyAlignment="1" applyProtection="1">
      <alignment vertical="center" wrapText="1"/>
      <protection locked="0"/>
    </xf>
    <xf numFmtId="190" fontId="27" fillId="15" borderId="72" xfId="1" applyNumberFormat="1" applyFont="1" applyFill="1" applyBorder="1" applyAlignment="1" applyProtection="1">
      <alignment vertical="center" wrapText="1"/>
      <protection locked="0"/>
    </xf>
    <xf numFmtId="0" fontId="27" fillId="15" borderId="20" xfId="1" applyFont="1" applyFill="1" applyBorder="1" applyAlignment="1" applyProtection="1">
      <alignment horizontal="center" vertical="center" wrapText="1"/>
      <protection locked="0"/>
    </xf>
    <xf numFmtId="190" fontId="27" fillId="15" borderId="20" xfId="1" applyNumberFormat="1" applyFont="1" applyFill="1" applyBorder="1" applyAlignment="1" applyProtection="1">
      <alignment vertical="center" wrapText="1"/>
      <protection locked="0"/>
    </xf>
    <xf numFmtId="219" fontId="64" fillId="15" borderId="20" xfId="11" applyNumberFormat="1" applyFont="1" applyFill="1" applyBorder="1" applyAlignment="1" applyProtection="1">
      <alignment horizontal="right" vertical="center" wrapText="1"/>
      <protection locked="0"/>
    </xf>
    <xf numFmtId="194" fontId="64" fillId="15" borderId="20" xfId="11" applyNumberFormat="1" applyFont="1" applyFill="1" applyBorder="1" applyAlignment="1" applyProtection="1">
      <alignment horizontal="right" vertical="center" wrapText="1"/>
      <protection locked="0"/>
    </xf>
    <xf numFmtId="194" fontId="64" fillId="15" borderId="20" xfId="0" applyNumberFormat="1" applyFont="1" applyFill="1" applyBorder="1" applyAlignment="1" applyProtection="1">
      <alignment horizontal="right" vertical="center" wrapText="1"/>
      <protection locked="0"/>
    </xf>
    <xf numFmtId="190" fontId="27" fillId="15" borderId="93" xfId="1" applyNumberFormat="1" applyFont="1" applyFill="1" applyBorder="1" applyAlignment="1" applyProtection="1">
      <alignment vertical="center" wrapText="1"/>
      <protection locked="0"/>
    </xf>
    <xf numFmtId="2" fontId="4" fillId="15" borderId="18" xfId="10" applyNumberFormat="1" applyFont="1" applyFill="1" applyBorder="1" applyAlignment="1" applyProtection="1">
      <alignment horizontal="center" vertical="center" wrapText="1"/>
      <protection locked="0"/>
    </xf>
    <xf numFmtId="194" fontId="4" fillId="15" borderId="74" xfId="1" applyNumberFormat="1" applyFont="1" applyFill="1" applyBorder="1" applyAlignment="1" applyProtection="1">
      <alignment vertical="center" wrapText="1"/>
      <protection locked="0"/>
    </xf>
    <xf numFmtId="0" fontId="64" fillId="15" borderId="454" xfId="0" applyFont="1" applyFill="1" applyBorder="1" applyAlignment="1" applyProtection="1">
      <alignment horizontal="left" vertical="center" wrapText="1"/>
      <protection locked="0"/>
    </xf>
    <xf numFmtId="0" fontId="78" fillId="15" borderId="454" xfId="0" applyFont="1" applyFill="1" applyBorder="1" applyAlignment="1" applyProtection="1">
      <alignment horizontal="center" vertical="center" wrapText="1"/>
      <protection locked="0"/>
    </xf>
    <xf numFmtId="190" fontId="64" fillId="15" borderId="454" xfId="11" applyNumberFormat="1" applyFont="1" applyFill="1" applyBorder="1" applyAlignment="1" applyProtection="1">
      <alignment horizontal="right" vertical="center" wrapText="1"/>
      <protection locked="0"/>
    </xf>
    <xf numFmtId="190" fontId="64" fillId="15" borderId="454" xfId="11" applyNumberFormat="1" applyFont="1" applyFill="1" applyBorder="1" applyAlignment="1" applyProtection="1">
      <alignment vertical="center"/>
      <protection locked="0"/>
    </xf>
    <xf numFmtId="194" fontId="64" fillId="15" borderId="454" xfId="11" applyNumberFormat="1" applyFont="1" applyFill="1" applyBorder="1" applyAlignment="1" applyProtection="1">
      <alignment vertical="center"/>
      <protection locked="0"/>
    </xf>
    <xf numFmtId="3" fontId="64" fillId="15" borderId="454" xfId="11" applyNumberFormat="1" applyFont="1" applyFill="1" applyBorder="1" applyAlignment="1" applyProtection="1">
      <alignment horizontal="center" vertical="center" wrapText="1"/>
      <protection locked="0"/>
    </xf>
    <xf numFmtId="3" fontId="64" fillId="15" borderId="454" xfId="0" applyNumberFormat="1" applyFont="1" applyFill="1" applyBorder="1" applyAlignment="1" applyProtection="1">
      <alignment horizontal="center" vertical="center" wrapText="1"/>
      <protection locked="0"/>
    </xf>
    <xf numFmtId="190" fontId="64" fillId="15" borderId="454" xfId="0" applyNumberFormat="1" applyFont="1" applyFill="1" applyBorder="1" applyAlignment="1" applyProtection="1">
      <alignment horizontal="right" vertical="center"/>
      <protection locked="0"/>
    </xf>
    <xf numFmtId="0" fontId="64" fillId="15" borderId="454" xfId="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vertical="center" wrapText="1"/>
      <protection locked="0"/>
    </xf>
    <xf numFmtId="217" fontId="5" fillId="15" borderId="385" xfId="10" applyNumberFormat="1" applyFont="1" applyFill="1" applyBorder="1" applyAlignment="1" applyProtection="1">
      <alignment vertical="center" wrapText="1"/>
      <protection locked="0"/>
    </xf>
    <xf numFmtId="0" fontId="4" fillId="15" borderId="0" xfId="4" applyFont="1" applyFill="1" applyAlignment="1">
      <alignment horizontal="left"/>
    </xf>
    <xf numFmtId="0" fontId="75" fillId="0" borderId="48" xfId="0" applyFont="1" applyBorder="1" applyProtection="1">
      <protection locked="0"/>
    </xf>
    <xf numFmtId="0" fontId="5" fillId="15" borderId="18" xfId="10" applyNumberFormat="1" applyFont="1" applyFill="1" applyBorder="1" applyAlignment="1" applyProtection="1">
      <alignment horizontal="right" vertical="center" wrapText="1"/>
      <protection locked="0"/>
    </xf>
    <xf numFmtId="0" fontId="75" fillId="0" borderId="385" xfId="0" applyFont="1" applyBorder="1" applyProtection="1">
      <protection locked="0"/>
    </xf>
    <xf numFmtId="1" fontId="5" fillId="15" borderId="385" xfId="1" applyNumberFormat="1" applyFont="1" applyFill="1" applyBorder="1" applyAlignment="1" applyProtection="1">
      <alignment vertical="center" wrapText="1"/>
      <protection locked="0"/>
    </xf>
    <xf numFmtId="185" fontId="5" fillId="15" borderId="385" xfId="10" applyNumberFormat="1" applyFont="1" applyFill="1" applyBorder="1" applyAlignment="1" applyProtection="1">
      <alignment vertical="center" wrapText="1"/>
      <protection locked="0"/>
    </xf>
    <xf numFmtId="3" fontId="5" fillId="15" borderId="385" xfId="1" applyNumberFormat="1" applyFont="1" applyFill="1" applyBorder="1" applyAlignment="1" applyProtection="1">
      <alignment vertical="center" wrapText="1"/>
      <protection locked="0"/>
    </xf>
    <xf numFmtId="0" fontId="5" fillId="15" borderId="385" xfId="10" applyNumberFormat="1" applyFont="1" applyFill="1" applyBorder="1" applyAlignment="1" applyProtection="1">
      <alignment horizontal="right" vertical="center" wrapText="1"/>
      <protection locked="0"/>
    </xf>
    <xf numFmtId="0" fontId="75" fillId="0" borderId="38" xfId="0" applyFont="1" applyBorder="1" applyProtection="1">
      <protection locked="0"/>
    </xf>
    <xf numFmtId="217" fontId="5" fillId="15" borderId="38" xfId="10" applyNumberFormat="1" applyFont="1" applyFill="1" applyBorder="1" applyAlignment="1" applyProtection="1">
      <alignment vertical="center" wrapText="1"/>
      <protection locked="0"/>
    </xf>
    <xf numFmtId="0" fontId="5" fillId="15" borderId="38" xfId="10" applyNumberFormat="1" applyFont="1" applyFill="1" applyBorder="1" applyAlignment="1" applyProtection="1">
      <alignment horizontal="right" vertical="center" wrapText="1"/>
      <protection locked="0"/>
    </xf>
    <xf numFmtId="194" fontId="5" fillId="15" borderId="96" xfId="1" applyNumberFormat="1" applyFont="1" applyFill="1" applyBorder="1" applyAlignment="1" applyProtection="1">
      <alignment vertical="center" wrapText="1"/>
      <protection locked="0"/>
    </xf>
    <xf numFmtId="3" fontId="4" fillId="15" borderId="454" xfId="1" applyNumberFormat="1" applyFont="1" applyFill="1" applyBorder="1" applyAlignment="1" applyProtection="1">
      <alignment horizontal="center" vertical="center" wrapText="1"/>
      <protection locked="0"/>
    </xf>
    <xf numFmtId="4" fontId="4" fillId="15" borderId="18" xfId="1" applyNumberFormat="1" applyFont="1" applyFill="1" applyBorder="1" applyAlignment="1" applyProtection="1">
      <alignment vertical="center" wrapText="1"/>
      <protection locked="0"/>
    </xf>
    <xf numFmtId="4" fontId="4" fillId="15" borderId="385" xfId="1" applyNumberFormat="1" applyFont="1" applyFill="1" applyBorder="1" applyAlignment="1" applyProtection="1">
      <alignment vertical="center" wrapText="1"/>
      <protection locked="0"/>
    </xf>
    <xf numFmtId="4" fontId="4" fillId="15" borderId="20" xfId="1" applyNumberFormat="1" applyFont="1" applyFill="1" applyBorder="1" applyAlignment="1" applyProtection="1">
      <alignment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0" fontId="4" fillId="2" borderId="0" xfId="4" applyFont="1" applyFill="1" applyBorder="1" applyAlignment="1">
      <alignment horizontal="left" wrapText="1"/>
    </xf>
    <xf numFmtId="0" fontId="4" fillId="15" borderId="61" xfId="1" applyFont="1" applyFill="1" applyBorder="1" applyAlignment="1" applyProtection="1">
      <alignment vertical="center" wrapText="1"/>
      <protection locked="0"/>
    </xf>
    <xf numFmtId="0" fontId="4" fillId="15" borderId="46" xfId="1" applyFont="1" applyFill="1" applyBorder="1" applyAlignment="1" applyProtection="1">
      <alignment vertical="center" wrapText="1"/>
      <protection locked="0"/>
    </xf>
    <xf numFmtId="190" fontId="4" fillId="15" borderId="20" xfId="0" applyNumberFormat="1" applyFont="1" applyFill="1" applyBorder="1" applyAlignment="1" applyProtection="1">
      <alignment vertical="center"/>
      <protection locked="0"/>
    </xf>
    <xf numFmtId="194" fontId="4" fillId="15" borderId="93" xfId="1"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0" fontId="4" fillId="15" borderId="18" xfId="0" applyNumberFormat="1" applyFont="1" applyFill="1" applyBorder="1" applyAlignment="1" applyProtection="1">
      <alignment horizontal="right" vertical="center"/>
      <protection locked="0"/>
    </xf>
    <xf numFmtId="3" fontId="4" fillId="15" borderId="74" xfId="1" applyNumberFormat="1" applyFont="1" applyFill="1" applyBorder="1" applyAlignment="1" applyProtection="1">
      <alignment horizontal="center" vertical="center" wrapText="1"/>
      <protection locked="0"/>
    </xf>
    <xf numFmtId="190" fontId="4" fillId="15" borderId="385" xfId="0" applyNumberFormat="1" applyFont="1" applyFill="1" applyBorder="1" applyAlignment="1" applyProtection="1">
      <alignment horizontal="right" vertical="center"/>
      <protection locked="0"/>
    </xf>
    <xf numFmtId="3" fontId="4" fillId="15" borderId="72" xfId="1" applyNumberFormat="1" applyFont="1" applyFill="1" applyBorder="1" applyAlignment="1" applyProtection="1">
      <alignment horizontal="center" vertical="center" wrapText="1"/>
      <protection locked="0"/>
    </xf>
    <xf numFmtId="201" fontId="8" fillId="15" borderId="20" xfId="13" applyNumberFormat="1" applyFont="1" applyFill="1" applyBorder="1" applyAlignment="1" applyProtection="1">
      <alignment horizontal="center" vertical="center"/>
      <protection locked="0"/>
    </xf>
    <xf numFmtId="190" fontId="4" fillId="15" borderId="20" xfId="0" applyNumberFormat="1" applyFont="1" applyFill="1" applyBorder="1" applyAlignment="1" applyProtection="1">
      <alignment horizontal="right" vertical="center"/>
      <protection locked="0"/>
    </xf>
    <xf numFmtId="3" fontId="4" fillId="15" borderId="93" xfId="1" applyNumberFormat="1" applyFont="1" applyFill="1" applyBorder="1" applyAlignment="1" applyProtection="1">
      <alignment horizontal="center" vertical="center" wrapText="1"/>
      <protection locked="0"/>
    </xf>
    <xf numFmtId="190" fontId="4" fillId="15" borderId="74" xfId="1" applyNumberFormat="1" applyFont="1" applyFill="1" applyBorder="1" applyAlignment="1" applyProtection="1">
      <alignment horizontal="center" vertical="center" wrapText="1"/>
      <protection locked="0"/>
    </xf>
    <xf numFmtId="190" fontId="4" fillId="15" borderId="72" xfId="1" applyNumberFormat="1" applyFont="1" applyFill="1" applyBorder="1" applyAlignment="1" applyProtection="1">
      <alignment horizontal="center" vertical="center" wrapText="1"/>
      <protection locked="0"/>
    </xf>
    <xf numFmtId="190" fontId="4" fillId="15" borderId="56" xfId="1" applyNumberFormat="1" applyFont="1" applyFill="1" applyBorder="1" applyAlignment="1" applyProtection="1">
      <alignment vertical="center" wrapText="1"/>
      <protection locked="0"/>
    </xf>
    <xf numFmtId="194" fontId="4" fillId="15" borderId="18" xfId="10" applyNumberFormat="1" applyFont="1" applyFill="1" applyBorder="1" applyAlignment="1" applyProtection="1">
      <alignment horizontal="center" vertical="center" wrapText="1"/>
      <protection locked="0"/>
    </xf>
    <xf numFmtId="194" fontId="4" fillId="15" borderId="385" xfId="10" applyNumberFormat="1" applyFont="1" applyFill="1" applyBorder="1" applyAlignment="1" applyProtection="1">
      <alignment horizontal="center" vertical="center" wrapText="1"/>
      <protection locked="0"/>
    </xf>
    <xf numFmtId="194" fontId="4" fillId="15" borderId="20" xfId="10" applyNumberFormat="1" applyFont="1" applyFill="1" applyBorder="1" applyAlignment="1" applyProtection="1">
      <alignment horizontal="center" vertical="center" wrapText="1"/>
      <protection locked="0"/>
    </xf>
    <xf numFmtId="217" fontId="4" fillId="15" borderId="20" xfId="10" applyNumberFormat="1" applyFont="1" applyFill="1" applyBorder="1" applyAlignment="1" applyProtection="1">
      <alignment horizontal="center" vertical="center" wrapText="1"/>
      <protection locked="0"/>
    </xf>
    <xf numFmtId="190" fontId="4" fillId="15" borderId="93" xfId="1" applyNumberFormat="1" applyFont="1" applyFill="1" applyBorder="1" applyAlignment="1" applyProtection="1">
      <alignment horizontal="center" vertical="center" wrapText="1"/>
      <protection locked="0"/>
    </xf>
    <xf numFmtId="0" fontId="27" fillId="15" borderId="28" xfId="10" applyNumberFormat="1" applyFont="1" applyFill="1" applyBorder="1" applyAlignment="1" applyProtection="1">
      <alignment vertical="center" wrapText="1"/>
      <protection locked="0"/>
    </xf>
    <xf numFmtId="0" fontId="27" fillId="15" borderId="97" xfId="10" applyNumberFormat="1" applyFont="1" applyFill="1" applyBorder="1" applyAlignment="1" applyProtection="1">
      <alignment vertical="center" wrapText="1"/>
      <protection locked="0"/>
    </xf>
    <xf numFmtId="0" fontId="27" fillId="15" borderId="53" xfId="10" applyNumberFormat="1" applyFont="1" applyFill="1" applyBorder="1" applyAlignment="1" applyProtection="1">
      <alignment vertical="center" wrapText="1"/>
      <protection locked="0"/>
    </xf>
    <xf numFmtId="0" fontId="27" fillId="15" borderId="36" xfId="10" applyNumberFormat="1" applyFont="1" applyFill="1" applyBorder="1" applyAlignment="1" applyProtection="1">
      <alignment vertical="center" wrapText="1"/>
      <protection locked="0"/>
    </xf>
    <xf numFmtId="190" fontId="4" fillId="15" borderId="53" xfId="1" applyNumberFormat="1" applyFont="1" applyFill="1" applyBorder="1" applyAlignment="1" applyProtection="1">
      <alignment vertical="center" wrapText="1"/>
      <protection locked="0"/>
    </xf>
    <xf numFmtId="190" fontId="4" fillId="15" borderId="454" xfId="0" applyNumberFormat="1" applyFont="1" applyFill="1" applyBorder="1" applyAlignment="1" applyProtection="1">
      <alignment vertical="center"/>
      <protection locked="0"/>
    </xf>
    <xf numFmtId="190" fontId="4" fillId="15" borderId="457" xfId="0" applyNumberFormat="1" applyFont="1" applyFill="1" applyBorder="1" applyAlignment="1" applyProtection="1">
      <alignment vertical="center"/>
      <protection locked="0"/>
    </xf>
    <xf numFmtId="190" fontId="4" fillId="15" borderId="456" xfId="0" applyNumberFormat="1" applyFont="1" applyFill="1" applyBorder="1" applyAlignment="1" applyProtection="1">
      <alignment vertical="center"/>
      <protection locked="0"/>
    </xf>
    <xf numFmtId="190" fontId="4" fillId="15" borderId="454" xfId="1" applyNumberFormat="1" applyFont="1" applyFill="1" applyBorder="1" applyAlignment="1" applyProtection="1">
      <alignment horizontal="center" vertical="center" wrapText="1"/>
    </xf>
    <xf numFmtId="190" fontId="4" fillId="15" borderId="454" xfId="1" applyNumberFormat="1" applyFont="1" applyFill="1" applyBorder="1" applyAlignment="1" applyProtection="1">
      <alignment vertical="center" wrapText="1"/>
      <protection locked="0"/>
    </xf>
    <xf numFmtId="194" fontId="4" fillId="15" borderId="454" xfId="1" applyNumberFormat="1" applyFont="1" applyFill="1" applyBorder="1" applyAlignment="1" applyProtection="1">
      <alignment vertical="center" wrapText="1"/>
      <protection locked="0"/>
    </xf>
    <xf numFmtId="0" fontId="4" fillId="15" borderId="454" xfId="1" applyFont="1" applyFill="1" applyBorder="1" applyAlignment="1" applyProtection="1">
      <alignment horizontal="center" vertical="center" wrapText="1"/>
      <protection locked="0"/>
    </xf>
    <xf numFmtId="202" fontId="4" fillId="15" borderId="454" xfId="11" applyNumberFormat="1" applyFont="1" applyFill="1" applyBorder="1" applyAlignment="1" applyProtection="1">
      <alignment vertical="center" wrapText="1"/>
      <protection locked="0"/>
    </xf>
    <xf numFmtId="0" fontId="4" fillId="15" borderId="454" xfId="10" applyNumberFormat="1" applyFont="1" applyFill="1" applyBorder="1" applyAlignment="1" applyProtection="1">
      <alignment horizontal="center" vertical="center" wrapText="1"/>
      <protection locked="0"/>
    </xf>
    <xf numFmtId="190" fontId="4" fillId="15" borderId="457" xfId="1" applyNumberFormat="1" applyFont="1" applyFill="1" applyBorder="1" applyAlignment="1" applyProtection="1">
      <alignment horizontal="center" vertical="center" wrapText="1"/>
    </xf>
    <xf numFmtId="190" fontId="4" fillId="15" borderId="457" xfId="1" applyNumberFormat="1" applyFont="1" applyFill="1" applyBorder="1" applyAlignment="1" applyProtection="1">
      <alignment vertical="center" wrapText="1"/>
      <protection locked="0"/>
    </xf>
    <xf numFmtId="194" fontId="4" fillId="15" borderId="457" xfId="1" applyNumberFormat="1" applyFont="1" applyFill="1" applyBorder="1" applyAlignment="1" applyProtection="1">
      <alignment vertical="center" wrapText="1"/>
      <protection locked="0"/>
    </xf>
    <xf numFmtId="0" fontId="4" fillId="15" borderId="457" xfId="1" applyFont="1" applyFill="1" applyBorder="1" applyAlignment="1" applyProtection="1">
      <alignment horizontal="center" vertical="center" wrapText="1"/>
      <protection locked="0"/>
    </xf>
    <xf numFmtId="3" fontId="4" fillId="15" borderId="457" xfId="1" applyNumberFormat="1" applyFont="1" applyFill="1" applyBorder="1" applyAlignment="1" applyProtection="1">
      <alignment horizontal="center" vertical="center" wrapText="1"/>
      <protection locked="0"/>
    </xf>
    <xf numFmtId="202" fontId="4" fillId="15" borderId="457" xfId="11" applyNumberFormat="1" applyFont="1" applyFill="1" applyBorder="1" applyAlignment="1" applyProtection="1">
      <alignment vertical="center" wrapText="1"/>
      <protection locked="0"/>
    </xf>
    <xf numFmtId="0" fontId="4" fillId="15" borderId="457" xfId="10" applyNumberFormat="1" applyFont="1" applyFill="1" applyBorder="1" applyAlignment="1" applyProtection="1">
      <alignment horizontal="center" vertical="center" wrapText="1"/>
      <protection locked="0"/>
    </xf>
    <xf numFmtId="190" fontId="4" fillId="15" borderId="456" xfId="1" applyNumberFormat="1" applyFont="1" applyFill="1" applyBorder="1" applyAlignment="1" applyProtection="1">
      <alignment horizontal="center" vertical="center" wrapText="1"/>
    </xf>
    <xf numFmtId="190" fontId="4" fillId="15" borderId="456" xfId="1" applyNumberFormat="1" applyFont="1" applyFill="1" applyBorder="1" applyAlignment="1" applyProtection="1">
      <alignment vertical="center" wrapText="1"/>
      <protection locked="0"/>
    </xf>
    <xf numFmtId="194" fontId="4" fillId="15" borderId="456" xfId="1" applyNumberFormat="1" applyFont="1" applyFill="1" applyBorder="1" applyAlignment="1" applyProtection="1">
      <alignment vertical="center" wrapText="1"/>
      <protection locked="0"/>
    </xf>
    <xf numFmtId="0" fontId="4" fillId="15" borderId="456" xfId="1" applyFont="1" applyFill="1" applyBorder="1" applyAlignment="1" applyProtection="1">
      <alignment horizontal="center" vertical="center" wrapText="1"/>
      <protection locked="0"/>
    </xf>
    <xf numFmtId="185" fontId="4" fillId="15" borderId="456" xfId="10" applyNumberFormat="1" applyFont="1" applyFill="1" applyBorder="1" applyAlignment="1" applyProtection="1">
      <alignment horizontal="center" vertical="center" wrapText="1"/>
      <protection locked="0"/>
    </xf>
    <xf numFmtId="3" fontId="4" fillId="15" borderId="456" xfId="1" applyNumberFormat="1" applyFont="1" applyFill="1" applyBorder="1" applyAlignment="1" applyProtection="1">
      <alignment horizontal="center" vertical="center" wrapText="1"/>
      <protection locked="0"/>
    </xf>
    <xf numFmtId="202" fontId="4" fillId="15" borderId="456" xfId="11" applyNumberFormat="1" applyFont="1" applyFill="1" applyBorder="1" applyAlignment="1" applyProtection="1">
      <alignment vertical="center" wrapText="1"/>
      <protection locked="0"/>
    </xf>
    <xf numFmtId="0" fontId="4" fillId="15" borderId="456" xfId="10" applyNumberFormat="1" applyFont="1" applyFill="1" applyBorder="1" applyAlignment="1" applyProtection="1">
      <alignment horizontal="center" vertical="center" wrapText="1"/>
      <protection locked="0"/>
    </xf>
    <xf numFmtId="0" fontId="27" fillId="15" borderId="18" xfId="10" applyNumberFormat="1" applyFont="1" applyFill="1" applyBorder="1" applyAlignment="1" applyProtection="1">
      <alignment vertical="center" wrapText="1"/>
      <protection locked="0"/>
    </xf>
    <xf numFmtId="0" fontId="27" fillId="15" borderId="385" xfId="10" applyNumberFormat="1" applyFont="1" applyFill="1" applyBorder="1" applyAlignment="1" applyProtection="1">
      <alignment vertical="center" wrapText="1"/>
      <protection locked="0"/>
    </xf>
    <xf numFmtId="0" fontId="27" fillId="15" borderId="74" xfId="10" applyNumberFormat="1" applyFont="1" applyFill="1" applyBorder="1" applyAlignment="1" applyProtection="1">
      <alignment vertical="center" wrapText="1"/>
      <protection locked="0"/>
    </xf>
    <xf numFmtId="0" fontId="27" fillId="15" borderId="72" xfId="10" applyNumberFormat="1" applyFont="1" applyFill="1" applyBorder="1" applyAlignment="1" applyProtection="1">
      <alignment vertical="center" wrapText="1"/>
      <protection locked="0"/>
    </xf>
    <xf numFmtId="0" fontId="27" fillId="15" borderId="20" xfId="10" applyNumberFormat="1" applyFont="1" applyFill="1" applyBorder="1" applyAlignment="1" applyProtection="1">
      <alignment vertical="center" wrapText="1"/>
      <protection locked="0"/>
    </xf>
    <xf numFmtId="0" fontId="27" fillId="15" borderId="93" xfId="10" applyNumberFormat="1" applyFont="1" applyFill="1" applyBorder="1" applyAlignment="1" applyProtection="1">
      <alignment vertical="center" wrapText="1"/>
      <protection locked="0"/>
    </xf>
    <xf numFmtId="3" fontId="64" fillId="15" borderId="454" xfId="11" applyNumberFormat="1" applyFont="1" applyFill="1" applyBorder="1" applyAlignment="1" applyProtection="1">
      <alignment horizontal="center" vertical="center"/>
      <protection locked="0"/>
    </xf>
    <xf numFmtId="194" fontId="64" fillId="15" borderId="454" xfId="10" applyNumberFormat="1" applyFont="1" applyFill="1" applyBorder="1" applyAlignment="1" applyProtection="1">
      <alignment horizontal="right" vertical="center" wrapText="1"/>
      <protection locked="0"/>
    </xf>
    <xf numFmtId="194" fontId="64" fillId="15" borderId="455" xfId="0" applyNumberFormat="1" applyFont="1" applyFill="1" applyBorder="1" applyAlignment="1" applyProtection="1">
      <alignment horizontal="right" vertical="center" wrapText="1"/>
      <protection locked="0"/>
    </xf>
    <xf numFmtId="0" fontId="4" fillId="15" borderId="45" xfId="1" applyFont="1" applyFill="1" applyBorder="1" applyAlignment="1" applyProtection="1">
      <alignment vertical="center" wrapText="1"/>
      <protection locked="0"/>
    </xf>
    <xf numFmtId="194" fontId="4" fillId="15" borderId="72" xfId="1" applyNumberFormat="1" applyFont="1" applyFill="1" applyBorder="1" applyAlignment="1" applyProtection="1">
      <alignment vertical="center" wrapText="1"/>
      <protection locked="0"/>
    </xf>
    <xf numFmtId="3" fontId="4" fillId="15" borderId="18" xfId="10" applyNumberFormat="1" applyFont="1" applyFill="1" applyBorder="1" applyAlignment="1" applyProtection="1">
      <alignment vertical="center" wrapText="1"/>
      <protection locked="0"/>
    </xf>
    <xf numFmtId="3" fontId="8" fillId="0" borderId="385" xfId="0" applyNumberFormat="1" applyFont="1" applyFill="1" applyBorder="1" applyAlignment="1" applyProtection="1">
      <alignment horizontal="center" vertical="center"/>
      <protection locked="0"/>
    </xf>
    <xf numFmtId="0" fontId="64" fillId="15" borderId="455" xfId="0" applyFont="1" applyFill="1" applyBorder="1" applyAlignment="1" applyProtection="1">
      <alignment horizontal="left" vertical="center" wrapText="1"/>
      <protection locked="0"/>
    </xf>
    <xf numFmtId="190" fontId="64" fillId="15" borderId="455" xfId="11" applyNumberFormat="1" applyFont="1" applyFill="1" applyBorder="1" applyAlignment="1" applyProtection="1">
      <alignment horizontal="right" vertical="center" wrapText="1"/>
      <protection locked="0"/>
    </xf>
    <xf numFmtId="194" fontId="64" fillId="15" borderId="455" xfId="11" applyNumberFormat="1" applyFont="1" applyFill="1" applyBorder="1" applyAlignment="1" applyProtection="1">
      <alignment horizontal="right" vertical="center" wrapText="1"/>
      <protection locked="0"/>
    </xf>
    <xf numFmtId="3" fontId="64" fillId="15" borderId="455" xfId="11" applyNumberFormat="1" applyFont="1" applyFill="1" applyBorder="1" applyAlignment="1" applyProtection="1">
      <alignment horizontal="center" vertical="center"/>
      <protection locked="0"/>
    </xf>
    <xf numFmtId="194" fontId="64" fillId="15" borderId="455" xfId="10" applyNumberFormat="1" applyFont="1" applyFill="1" applyBorder="1" applyAlignment="1" applyProtection="1">
      <alignment horizontal="right" vertical="center" wrapText="1"/>
      <protection locked="0"/>
    </xf>
    <xf numFmtId="219" fontId="64" fillId="15" borderId="455" xfId="11" applyNumberFormat="1" applyFont="1" applyFill="1" applyBorder="1" applyAlignment="1" applyProtection="1">
      <alignment horizontal="right" vertical="center" wrapText="1"/>
      <protection locked="0"/>
    </xf>
    <xf numFmtId="190" fontId="64" fillId="15" borderId="455" xfId="11" applyNumberFormat="1" applyFont="1" applyFill="1" applyBorder="1" applyAlignment="1" applyProtection="1">
      <alignment vertical="center"/>
      <protection locked="0"/>
    </xf>
    <xf numFmtId="194" fontId="64" fillId="15" borderId="455" xfId="11" applyNumberFormat="1" applyFont="1" applyFill="1" applyBorder="1" applyAlignment="1" applyProtection="1">
      <alignment vertical="center"/>
      <protection locked="0"/>
    </xf>
    <xf numFmtId="3" fontId="64" fillId="15" borderId="455" xfId="11" applyNumberFormat="1" applyFont="1" applyFill="1" applyBorder="1" applyAlignment="1" applyProtection="1">
      <alignment horizontal="center" vertical="center" wrapText="1"/>
      <protection locked="0"/>
    </xf>
    <xf numFmtId="3" fontId="64" fillId="15" borderId="455" xfId="0" applyNumberFormat="1" applyFont="1" applyFill="1" applyBorder="1" applyAlignment="1" applyProtection="1">
      <alignment horizontal="center" vertical="center" wrapText="1"/>
      <protection locked="0"/>
    </xf>
    <xf numFmtId="190" fontId="64" fillId="15" borderId="455" xfId="0" applyNumberFormat="1" applyFont="1" applyFill="1" applyBorder="1" applyAlignment="1" applyProtection="1">
      <alignment horizontal="right" vertical="center"/>
      <protection locked="0"/>
    </xf>
    <xf numFmtId="0" fontId="64" fillId="15" borderId="455" xfId="0" applyNumberFormat="1" applyFont="1" applyFill="1" applyBorder="1" applyAlignment="1" applyProtection="1">
      <alignment horizontal="center" vertical="center" wrapText="1"/>
      <protection locked="0"/>
    </xf>
    <xf numFmtId="190" fontId="64" fillId="15" borderId="454" xfId="14" applyNumberFormat="1" applyFont="1" applyFill="1" applyBorder="1" applyAlignment="1" applyProtection="1">
      <alignment horizontal="right" vertical="center" wrapText="1"/>
      <protection locked="0"/>
    </xf>
    <xf numFmtId="190" fontId="64" fillId="15" borderId="455" xfId="14" applyNumberFormat="1" applyFont="1" applyFill="1" applyBorder="1" applyAlignment="1" applyProtection="1">
      <alignment horizontal="right" vertical="center" wrapText="1"/>
      <protection locked="0"/>
    </xf>
    <xf numFmtId="0" fontId="4" fillId="15" borderId="0" xfId="4" applyFont="1" applyFill="1"/>
    <xf numFmtId="0" fontId="0" fillId="15" borderId="0" xfId="0" applyFill="1" applyProtection="1">
      <protection locked="0"/>
    </xf>
    <xf numFmtId="0" fontId="5" fillId="15" borderId="0" xfId="4" applyFont="1" applyFill="1" applyAlignment="1">
      <alignment horizontal="center"/>
    </xf>
    <xf numFmtId="0" fontId="5" fillId="15" borderId="0" xfId="4" applyFont="1" applyFill="1" applyAlignment="1"/>
    <xf numFmtId="0" fontId="5" fillId="15" borderId="0" xfId="4" applyFont="1" applyFill="1" applyAlignment="1" applyProtection="1">
      <protection locked="0"/>
    </xf>
    <xf numFmtId="8" fontId="79" fillId="0" borderId="18"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protection locked="0"/>
    </xf>
    <xf numFmtId="8" fontId="79" fillId="0" borderId="385" xfId="0" applyNumberFormat="1" applyFont="1" applyBorder="1" applyAlignment="1" applyProtection="1">
      <alignment horizontal="center" vertical="center"/>
    </xf>
    <xf numFmtId="8" fontId="79" fillId="0" borderId="385" xfId="0" applyNumberFormat="1" applyFont="1" applyBorder="1" applyAlignment="1">
      <alignment horizontal="center" vertical="center"/>
    </xf>
    <xf numFmtId="8" fontId="79" fillId="0" borderId="20" xfId="0" applyNumberFormat="1" applyFont="1" applyBorder="1" applyAlignment="1" applyProtection="1">
      <alignment horizontal="center" vertical="center"/>
    </xf>
    <xf numFmtId="0" fontId="27" fillId="15" borderId="18" xfId="1" applyFont="1" applyFill="1" applyBorder="1" applyAlignment="1" applyProtection="1">
      <alignment vertical="center" wrapText="1"/>
    </xf>
    <xf numFmtId="1" fontId="27" fillId="15" borderId="18" xfId="1" applyNumberFormat="1" applyFont="1" applyFill="1" applyBorder="1" applyAlignment="1" applyProtection="1">
      <alignment vertical="center" wrapText="1"/>
      <protection locked="0"/>
    </xf>
    <xf numFmtId="194" fontId="76" fillId="15" borderId="18" xfId="10" applyNumberFormat="1" applyFont="1" applyFill="1" applyBorder="1" applyAlignment="1" applyProtection="1">
      <alignment horizontal="right" vertical="center" wrapText="1"/>
      <protection locked="0"/>
    </xf>
    <xf numFmtId="219" fontId="76" fillId="15" borderId="18" xfId="11" applyNumberFormat="1" applyFont="1" applyFill="1" applyBorder="1" applyAlignment="1" applyProtection="1">
      <alignment horizontal="right" vertical="center" wrapText="1"/>
      <protection locked="0"/>
    </xf>
    <xf numFmtId="194" fontId="27" fillId="15" borderId="18" xfId="1" applyNumberFormat="1" applyFont="1" applyFill="1" applyBorder="1" applyAlignment="1" applyProtection="1">
      <alignment vertical="center" wrapText="1"/>
      <protection locked="0"/>
    </xf>
    <xf numFmtId="194" fontId="76" fillId="15" borderId="18" xfId="11" applyNumberFormat="1" applyFont="1" applyFill="1" applyBorder="1" applyAlignment="1" applyProtection="1">
      <alignment horizontal="right" vertical="center" wrapText="1"/>
      <protection locked="0"/>
    </xf>
    <xf numFmtId="194" fontId="76" fillId="15" borderId="18" xfId="0" applyNumberFormat="1" applyFont="1" applyFill="1" applyBorder="1" applyAlignment="1" applyProtection="1">
      <alignment horizontal="right" vertical="center" wrapText="1"/>
      <protection locked="0"/>
    </xf>
    <xf numFmtId="217" fontId="27" fillId="15" borderId="18" xfId="10" applyNumberFormat="1" applyFont="1" applyFill="1" applyBorder="1" applyAlignment="1" applyProtection="1">
      <alignment vertical="center" wrapText="1"/>
      <protection locked="0"/>
    </xf>
    <xf numFmtId="0" fontId="27" fillId="15" borderId="385" xfId="1" applyFont="1" applyFill="1" applyBorder="1" applyAlignment="1" applyProtection="1">
      <alignment vertical="center" wrapText="1"/>
      <protection locked="0"/>
    </xf>
    <xf numFmtId="1" fontId="27" fillId="15" borderId="385" xfId="1" applyNumberFormat="1" applyFont="1" applyFill="1" applyBorder="1" applyAlignment="1" applyProtection="1">
      <alignment vertical="center" wrapText="1"/>
      <protection locked="0"/>
    </xf>
    <xf numFmtId="194" fontId="76" fillId="15" borderId="385" xfId="10" applyNumberFormat="1" applyFont="1" applyFill="1" applyBorder="1" applyAlignment="1" applyProtection="1">
      <alignment horizontal="right" vertical="center" wrapText="1"/>
      <protection locked="0"/>
    </xf>
    <xf numFmtId="219" fontId="76" fillId="15" borderId="385" xfId="11" applyNumberFormat="1" applyFont="1" applyFill="1" applyBorder="1" applyAlignment="1" applyProtection="1">
      <alignment horizontal="right" vertical="center" wrapText="1"/>
      <protection locked="0"/>
    </xf>
    <xf numFmtId="194" fontId="27" fillId="15" borderId="385" xfId="1" applyNumberFormat="1" applyFont="1" applyFill="1" applyBorder="1" applyAlignment="1" applyProtection="1">
      <alignment vertical="center" wrapText="1"/>
      <protection locked="0"/>
    </xf>
    <xf numFmtId="194" fontId="76" fillId="15" borderId="385" xfId="11" applyNumberFormat="1" applyFont="1" applyFill="1" applyBorder="1" applyAlignment="1" applyProtection="1">
      <alignment horizontal="right" vertical="center" wrapText="1"/>
      <protection locked="0"/>
    </xf>
    <xf numFmtId="194" fontId="76" fillId="15" borderId="385" xfId="0" applyNumberFormat="1" applyFont="1" applyFill="1" applyBorder="1" applyAlignment="1" applyProtection="1">
      <alignment horizontal="right" vertical="center" wrapText="1"/>
      <protection locked="0"/>
    </xf>
    <xf numFmtId="217" fontId="27" fillId="15" borderId="385" xfId="10" applyNumberFormat="1" applyFont="1" applyFill="1" applyBorder="1" applyAlignment="1" applyProtection="1">
      <alignment vertical="center" wrapText="1"/>
      <protection locked="0"/>
    </xf>
    <xf numFmtId="0" fontId="27" fillId="15" borderId="20" xfId="1" applyFont="1" applyFill="1" applyBorder="1" applyAlignment="1" applyProtection="1">
      <alignment vertical="center" wrapText="1"/>
      <protection locked="0"/>
    </xf>
    <xf numFmtId="1" fontId="27" fillId="15" borderId="20" xfId="1" applyNumberFormat="1" applyFont="1" applyFill="1" applyBorder="1" applyAlignment="1" applyProtection="1">
      <alignment vertical="center" wrapText="1"/>
      <protection locked="0"/>
    </xf>
    <xf numFmtId="194" fontId="76" fillId="15" borderId="20" xfId="10" applyNumberFormat="1" applyFont="1" applyFill="1" applyBorder="1" applyAlignment="1" applyProtection="1">
      <alignment horizontal="right" vertical="center" wrapText="1"/>
      <protection locked="0"/>
    </xf>
    <xf numFmtId="219" fontId="76" fillId="15" borderId="20" xfId="11" applyNumberFormat="1" applyFont="1" applyFill="1" applyBorder="1" applyAlignment="1" applyProtection="1">
      <alignment horizontal="right" vertical="center" wrapText="1"/>
      <protection locked="0"/>
    </xf>
    <xf numFmtId="194" fontId="27" fillId="15" borderId="20" xfId="1" applyNumberFormat="1" applyFont="1" applyFill="1" applyBorder="1" applyAlignment="1" applyProtection="1">
      <alignment vertical="center" wrapText="1"/>
      <protection locked="0"/>
    </xf>
    <xf numFmtId="194" fontId="76" fillId="15" borderId="20" xfId="11" applyNumberFormat="1" applyFont="1" applyFill="1" applyBorder="1" applyAlignment="1" applyProtection="1">
      <alignment horizontal="right" vertical="center" wrapText="1"/>
      <protection locked="0"/>
    </xf>
    <xf numFmtId="194" fontId="76" fillId="15" borderId="20" xfId="0" applyNumberFormat="1" applyFont="1" applyFill="1" applyBorder="1" applyAlignment="1" applyProtection="1">
      <alignment horizontal="right" vertical="center" wrapText="1"/>
      <protection locked="0"/>
    </xf>
    <xf numFmtId="217" fontId="27" fillId="15" borderId="20" xfId="10" applyNumberFormat="1" applyFont="1" applyFill="1" applyBorder="1" applyAlignment="1" applyProtection="1">
      <alignment vertical="center" wrapText="1"/>
      <protection locked="0"/>
    </xf>
    <xf numFmtId="0" fontId="5" fillId="15" borderId="0" xfId="1" applyFont="1" applyFill="1" applyBorder="1" applyAlignment="1" applyProtection="1">
      <alignment horizontal="left" vertical="center" wrapText="1"/>
      <protection locked="0"/>
    </xf>
    <xf numFmtId="0" fontId="0" fillId="15" borderId="0" xfId="0" applyFill="1" applyAlignment="1">
      <alignment horizontal="left"/>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102" xfId="1" applyFont="1" applyFill="1" applyBorder="1" applyAlignment="1" applyProtection="1">
      <alignment horizontal="center" vertical="center" wrapText="1"/>
    </xf>
    <xf numFmtId="185" fontId="5" fillId="15" borderId="102" xfId="10" applyNumberFormat="1" applyFont="1" applyFill="1" applyBorder="1" applyAlignment="1" applyProtection="1">
      <alignment horizontal="center" vertical="center" wrapText="1"/>
    </xf>
    <xf numFmtId="190" fontId="5" fillId="15" borderId="74" xfId="1" applyNumberFormat="1" applyFont="1" applyFill="1" applyBorder="1" applyAlignment="1" applyProtection="1">
      <alignment vertical="center" wrapText="1"/>
      <protection locked="0"/>
    </xf>
    <xf numFmtId="190" fontId="5" fillId="15" borderId="72" xfId="1" applyNumberFormat="1" applyFont="1" applyFill="1" applyBorder="1" applyAlignment="1" applyProtection="1">
      <alignment vertical="center" wrapText="1"/>
      <protection locked="0"/>
    </xf>
    <xf numFmtId="8" fontId="81" fillId="0" borderId="385" xfId="0" applyNumberFormat="1" applyFont="1" applyBorder="1" applyProtection="1">
      <protection locked="0"/>
    </xf>
    <xf numFmtId="0" fontId="80" fillId="0" borderId="385" xfId="0" applyFont="1" applyBorder="1" applyAlignment="1" applyProtection="1">
      <alignment horizontal="center"/>
      <protection locked="0"/>
    </xf>
    <xf numFmtId="0" fontId="27" fillId="15" borderId="18" xfId="1" applyFont="1" applyFill="1" applyBorder="1" applyAlignment="1" applyProtection="1">
      <alignment vertical="center" wrapText="1"/>
      <protection locked="0"/>
    </xf>
    <xf numFmtId="8" fontId="81" fillId="0" borderId="18" xfId="0" applyNumberFormat="1" applyFont="1" applyBorder="1" applyProtection="1">
      <protection locked="0"/>
    </xf>
    <xf numFmtId="0" fontId="80" fillId="0" borderId="18" xfId="0" applyFont="1" applyBorder="1" applyAlignment="1" applyProtection="1">
      <alignment horizontal="center"/>
      <protection locked="0"/>
    </xf>
    <xf numFmtId="8" fontId="81" fillId="0" borderId="74" xfId="0" applyNumberFormat="1" applyFont="1" applyBorder="1" applyAlignment="1" applyProtection="1">
      <alignment horizontal="center"/>
      <protection locked="0"/>
    </xf>
    <xf numFmtId="8" fontId="81" fillId="0" borderId="72" xfId="0" applyNumberFormat="1" applyFont="1" applyBorder="1" applyAlignment="1" applyProtection="1">
      <alignment horizontal="center"/>
      <protection locked="0"/>
    </xf>
    <xf numFmtId="217" fontId="4" fillId="15" borderId="18" xfId="1" applyNumberFormat="1" applyFont="1" applyFill="1" applyBorder="1" applyAlignment="1" applyProtection="1">
      <alignment horizontal="center" vertical="center" wrapText="1"/>
      <protection locked="0"/>
    </xf>
    <xf numFmtId="2" fontId="4" fillId="15" borderId="385" xfId="10" applyNumberFormat="1" applyFont="1" applyFill="1" applyBorder="1" applyAlignment="1" applyProtection="1">
      <alignment horizontal="center" vertical="center" wrapText="1"/>
      <protection locked="0"/>
    </xf>
    <xf numFmtId="217" fontId="4" fillId="15" borderId="385" xfId="1" applyNumberFormat="1" applyFont="1" applyFill="1" applyBorder="1" applyAlignment="1" applyProtection="1">
      <alignment horizontal="center" vertical="center" wrapText="1"/>
      <protection locked="0"/>
    </xf>
    <xf numFmtId="0" fontId="4" fillId="15" borderId="74" xfId="1" applyFont="1" applyFill="1" applyBorder="1" applyAlignment="1" applyProtection="1">
      <alignment horizontal="center" vertical="center" wrapText="1"/>
      <protection locked="0"/>
    </xf>
    <xf numFmtId="0" fontId="4" fillId="15" borderId="72" xfId="1" applyFont="1" applyFill="1" applyBorder="1" applyAlignment="1" applyProtection="1">
      <alignment horizontal="center" vertical="center" wrapText="1"/>
      <protection locked="0"/>
    </xf>
    <xf numFmtId="217" fontId="4" fillId="15" borderId="20" xfId="1" applyNumberFormat="1" applyFont="1" applyFill="1" applyBorder="1" applyAlignment="1" applyProtection="1">
      <alignment horizontal="center" vertical="center" wrapText="1"/>
      <protection locked="0"/>
    </xf>
    <xf numFmtId="0" fontId="4" fillId="15" borderId="93" xfId="1" applyFont="1" applyFill="1" applyBorder="1" applyAlignment="1" applyProtection="1">
      <alignment horizontal="center" vertical="center" wrapText="1"/>
      <protection locked="0"/>
    </xf>
    <xf numFmtId="0" fontId="27" fillId="15" borderId="61" xfId="1" applyFont="1" applyFill="1" applyBorder="1" applyAlignment="1" applyProtection="1">
      <alignment vertical="center" wrapText="1"/>
      <protection locked="0"/>
    </xf>
    <xf numFmtId="8" fontId="27" fillId="0" borderId="18" xfId="0" applyNumberFormat="1" applyFont="1" applyBorder="1" applyAlignment="1" applyProtection="1">
      <alignment horizontal="center"/>
      <protection locked="0"/>
    </xf>
    <xf numFmtId="1" fontId="27" fillId="15" borderId="18" xfId="10" applyNumberFormat="1" applyFont="1" applyFill="1" applyBorder="1" applyAlignment="1" applyProtection="1">
      <alignment vertical="center" wrapText="1"/>
      <protection locked="0"/>
    </xf>
    <xf numFmtId="0" fontId="4" fillId="15" borderId="0" xfId="0" applyFont="1" applyFill="1" applyAlignment="1" applyProtection="1">
      <alignment vertical="center"/>
      <protection locked="0"/>
    </xf>
    <xf numFmtId="0" fontId="27" fillId="15" borderId="45" xfId="1" applyFont="1" applyFill="1" applyBorder="1" applyAlignment="1" applyProtection="1">
      <alignment vertical="center" wrapText="1"/>
      <protection locked="0"/>
    </xf>
    <xf numFmtId="8" fontId="27" fillId="0" borderId="385" xfId="0" applyNumberFormat="1" applyFont="1" applyBorder="1" applyAlignment="1" applyProtection="1">
      <alignment horizontal="center"/>
      <protection locked="0"/>
    </xf>
    <xf numFmtId="1" fontId="27" fillId="15" borderId="385" xfId="10" applyNumberFormat="1" applyFont="1" applyFill="1" applyBorder="1" applyAlignment="1" applyProtection="1">
      <alignment vertical="center" wrapText="1"/>
      <protection locked="0"/>
    </xf>
    <xf numFmtId="0" fontId="76" fillId="15" borderId="18" xfId="0" applyFont="1" applyFill="1" applyBorder="1" applyAlignment="1" applyProtection="1">
      <alignment horizontal="center"/>
      <protection locked="0"/>
    </xf>
    <xf numFmtId="166" fontId="76" fillId="15" borderId="74" xfId="11" applyFont="1" applyFill="1" applyBorder="1" applyAlignment="1" applyProtection="1">
      <alignment horizontal="center"/>
      <protection locked="0"/>
    </xf>
    <xf numFmtId="0" fontId="76" fillId="15" borderId="385" xfId="0" applyFont="1" applyFill="1" applyBorder="1" applyAlignment="1" applyProtection="1">
      <alignment horizontal="center"/>
      <protection locked="0"/>
    </xf>
    <xf numFmtId="166" fontId="76" fillId="15" borderId="72" xfId="11" applyFont="1" applyFill="1" applyBorder="1" applyAlignment="1" applyProtection="1">
      <alignment horizontal="center"/>
      <protection locked="0"/>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0" fontId="4" fillId="15" borderId="30" xfId="4" applyFont="1" applyFill="1" applyBorder="1" applyAlignment="1">
      <alignment horizontal="left" wrapText="1"/>
    </xf>
    <xf numFmtId="190" fontId="4" fillId="15" borderId="390" xfId="1" applyNumberFormat="1" applyFont="1" applyFill="1" applyBorder="1" applyAlignment="1" applyProtection="1">
      <alignment vertical="center" wrapText="1"/>
      <protection locked="0"/>
    </xf>
    <xf numFmtId="190" fontId="4" fillId="15" borderId="28" xfId="1" applyNumberFormat="1" applyFont="1" applyFill="1" applyBorder="1" applyAlignment="1" applyProtection="1">
      <alignment horizontal="center" vertical="center" wrapText="1"/>
      <protection locked="0"/>
    </xf>
    <xf numFmtId="1" fontId="4" fillId="15" borderId="28" xfId="10" applyNumberFormat="1" applyFont="1" applyFill="1" applyBorder="1" applyAlignment="1" applyProtection="1">
      <alignment horizontal="center" vertical="center" wrapText="1"/>
      <protection locked="0"/>
    </xf>
    <xf numFmtId="217" fontId="4" fillId="15" borderId="28" xfId="10" applyNumberFormat="1" applyFont="1" applyFill="1" applyBorder="1" applyAlignment="1" applyProtection="1">
      <alignment horizontal="center" vertical="center" wrapText="1"/>
      <protection locked="0"/>
    </xf>
    <xf numFmtId="0" fontId="4" fillId="15" borderId="28" xfId="10" applyNumberFormat="1" applyFont="1" applyFill="1" applyBorder="1" applyAlignment="1" applyProtection="1">
      <alignment horizontal="center" vertical="center" wrapText="1"/>
      <protection locked="0"/>
    </xf>
    <xf numFmtId="0" fontId="4" fillId="15" borderId="36" xfId="10" applyNumberFormat="1" applyFont="1" applyFill="1" applyBorder="1" applyAlignment="1" applyProtection="1">
      <alignment horizontal="center" vertical="center" wrapText="1"/>
      <protection locked="0"/>
    </xf>
    <xf numFmtId="2" fontId="4" fillId="15" borderId="74" xfId="1" applyNumberFormat="1" applyFont="1" applyFill="1" applyBorder="1" applyAlignment="1" applyProtection="1">
      <alignment horizontal="center" vertical="center" wrapText="1"/>
      <protection locked="0"/>
    </xf>
    <xf numFmtId="2" fontId="4" fillId="15" borderId="72" xfId="10" applyNumberFormat="1" applyFont="1" applyFill="1" applyBorder="1" applyAlignment="1" applyProtection="1">
      <alignment horizontal="center" vertical="center" wrapText="1"/>
      <protection locked="0"/>
    </xf>
    <xf numFmtId="2" fontId="4" fillId="15" borderId="93" xfId="10" applyNumberFormat="1" applyFont="1" applyFill="1" applyBorder="1" applyAlignment="1" applyProtection="1">
      <alignment horizontal="center" vertical="center" wrapText="1"/>
      <protection locked="0"/>
    </xf>
    <xf numFmtId="0" fontId="8" fillId="15" borderId="18" xfId="1" applyFont="1" applyFill="1" applyBorder="1" applyAlignment="1" applyProtection="1">
      <alignment horizontal="center" vertical="center" wrapText="1"/>
      <protection locked="0"/>
    </xf>
    <xf numFmtId="0" fontId="8" fillId="15" borderId="20" xfId="10" applyNumberFormat="1" applyFont="1" applyFill="1" applyBorder="1" applyAlignment="1" applyProtection="1">
      <alignment horizontal="center" vertical="center" wrapText="1"/>
      <protection locked="0"/>
    </xf>
    <xf numFmtId="0" fontId="84" fillId="0" borderId="18" xfId="0" applyFont="1" applyBorder="1" applyProtection="1">
      <protection locked="0"/>
    </xf>
    <xf numFmtId="190" fontId="4" fillId="15" borderId="18" xfId="11" applyNumberFormat="1" applyFont="1" applyFill="1" applyBorder="1" applyAlignment="1" applyProtection="1">
      <alignment horizontal="center" vertical="center" wrapText="1"/>
      <protection locked="0"/>
    </xf>
    <xf numFmtId="2" fontId="84" fillId="0" borderId="18" xfId="0" applyNumberFormat="1" applyFont="1" applyBorder="1" applyAlignment="1" applyProtection="1">
      <alignment horizontal="center"/>
      <protection locked="0"/>
    </xf>
    <xf numFmtId="8" fontId="84" fillId="0" borderId="18" xfId="0" applyNumberFormat="1" applyFont="1" applyBorder="1" applyAlignment="1" applyProtection="1">
      <alignment horizontal="center"/>
      <protection locked="0"/>
    </xf>
    <xf numFmtId="0" fontId="84" fillId="0" borderId="18" xfId="0" applyFont="1" applyBorder="1" applyAlignment="1" applyProtection="1">
      <alignment horizontal="center"/>
      <protection locked="0"/>
    </xf>
    <xf numFmtId="0" fontId="84" fillId="15" borderId="18" xfId="10" applyNumberFormat="1" applyFont="1" applyFill="1" applyBorder="1" applyAlignment="1" applyProtection="1">
      <alignment vertical="center" wrapText="1"/>
      <protection locked="0"/>
    </xf>
    <xf numFmtId="8" fontId="84" fillId="0" borderId="74" xfId="0" applyNumberFormat="1" applyFont="1" applyBorder="1" applyAlignment="1" applyProtection="1">
      <alignment horizontal="center"/>
      <protection locked="0"/>
    </xf>
    <xf numFmtId="0" fontId="84" fillId="0" borderId="385" xfId="0" applyFont="1" applyBorder="1" applyProtection="1">
      <protection locked="0"/>
    </xf>
    <xf numFmtId="190" fontId="4" fillId="15" borderId="385" xfId="11" applyNumberFormat="1" applyFont="1" applyFill="1" applyBorder="1" applyAlignment="1" applyProtection="1">
      <alignment horizontal="center" vertical="center" wrapText="1"/>
      <protection locked="0"/>
    </xf>
    <xf numFmtId="2" fontId="84" fillId="0" borderId="385" xfId="0" applyNumberFormat="1" applyFont="1" applyBorder="1" applyAlignment="1" applyProtection="1">
      <alignment horizontal="center"/>
      <protection locked="0"/>
    </xf>
    <xf numFmtId="8" fontId="84" fillId="0" borderId="385" xfId="0" applyNumberFormat="1" applyFont="1" applyBorder="1" applyAlignment="1" applyProtection="1">
      <alignment horizontal="center"/>
      <protection locked="0"/>
    </xf>
    <xf numFmtId="0" fontId="84" fillId="0" borderId="385" xfId="0" applyFont="1" applyBorder="1" applyAlignment="1" applyProtection="1">
      <alignment horizontal="center"/>
      <protection locked="0"/>
    </xf>
    <xf numFmtId="0" fontId="84" fillId="15" borderId="385" xfId="10" applyNumberFormat="1" applyFont="1" applyFill="1" applyBorder="1" applyAlignment="1" applyProtection="1">
      <alignment vertical="center" wrapText="1"/>
      <protection locked="0"/>
    </xf>
    <xf numFmtId="8" fontId="84" fillId="0" borderId="72" xfId="0" applyNumberFormat="1" applyFont="1" applyBorder="1" applyAlignment="1" applyProtection="1">
      <alignment horizontal="center"/>
      <protection locked="0"/>
    </xf>
    <xf numFmtId="0" fontId="82" fillId="0" borderId="385" xfId="0" applyFont="1" applyBorder="1" applyProtection="1">
      <protection locked="0"/>
    </xf>
    <xf numFmtId="0" fontId="82" fillId="0" borderId="385" xfId="0" applyFont="1" applyBorder="1" applyAlignment="1" applyProtection="1">
      <alignment horizontal="center"/>
      <protection locked="0"/>
    </xf>
    <xf numFmtId="0" fontId="4" fillId="15" borderId="18" xfId="1" applyFont="1" applyFill="1" applyBorder="1" applyAlignment="1" applyProtection="1">
      <alignment horizontal="left" vertical="center" wrapText="1"/>
      <protection locked="0"/>
    </xf>
    <xf numFmtId="0" fontId="4" fillId="15" borderId="385" xfId="1" applyFont="1" applyFill="1" applyBorder="1" applyAlignment="1" applyProtection="1">
      <alignment horizontal="left" vertical="center" wrapText="1"/>
      <protection locked="0"/>
    </xf>
    <xf numFmtId="0" fontId="85" fillId="0" borderId="28" xfId="0" applyFont="1" applyBorder="1" applyProtection="1">
      <protection locked="0"/>
    </xf>
    <xf numFmtId="194" fontId="4" fillId="15" borderId="28" xfId="1" applyNumberFormat="1" applyFont="1" applyFill="1" applyBorder="1" applyAlignment="1" applyProtection="1">
      <alignment horizontal="center" vertical="center" wrapText="1"/>
      <protection locked="0"/>
    </xf>
    <xf numFmtId="1" fontId="4" fillId="15" borderId="28" xfId="1" applyNumberFormat="1" applyFont="1" applyFill="1" applyBorder="1" applyAlignment="1" applyProtection="1">
      <alignment horizontal="center" vertical="center" wrapText="1"/>
      <protection locked="0"/>
    </xf>
    <xf numFmtId="0" fontId="76" fillId="15" borderId="28" xfId="0" applyFont="1" applyFill="1" applyBorder="1" applyAlignment="1" applyProtection="1">
      <alignment horizontal="center" vertical="center" wrapText="1"/>
      <protection locked="0"/>
    </xf>
    <xf numFmtId="190" fontId="64" fillId="15" borderId="28" xfId="0" applyNumberFormat="1" applyFont="1" applyFill="1" applyBorder="1" applyAlignment="1" applyProtection="1">
      <alignment horizontal="right" vertical="center" wrapText="1"/>
      <protection locked="0"/>
    </xf>
    <xf numFmtId="185" fontId="4" fillId="15" borderId="28" xfId="10" applyNumberFormat="1" applyFont="1" applyFill="1" applyBorder="1" applyAlignment="1" applyProtection="1">
      <alignment horizontal="center" vertical="center" wrapText="1"/>
      <protection locked="0"/>
    </xf>
    <xf numFmtId="185" fontId="4" fillId="15" borderId="36" xfId="10" applyNumberFormat="1" applyFont="1" applyFill="1" applyBorder="1" applyAlignment="1" applyProtection="1">
      <alignment horizontal="center" vertical="center" wrapText="1"/>
      <protection locked="0"/>
    </xf>
    <xf numFmtId="174" fontId="5" fillId="15" borderId="385" xfId="5" applyNumberFormat="1" applyFont="1" applyFill="1" applyBorder="1" applyAlignment="1">
      <alignment horizontal="center" vertical="center" wrapText="1"/>
    </xf>
    <xf numFmtId="166" fontId="6" fillId="15" borderId="247" xfId="16" applyNumberFormat="1" applyFill="1" applyBorder="1" applyAlignment="1">
      <alignment horizontal="right"/>
    </xf>
    <xf numFmtId="183" fontId="4" fillId="2" borderId="385" xfId="60" applyNumberFormat="1" applyFill="1" applyBorder="1"/>
    <xf numFmtId="183" fontId="4" fillId="2" borderId="246" xfId="60" applyNumberFormat="1" applyFill="1" applyBorder="1"/>
    <xf numFmtId="183" fontId="4" fillId="2" borderId="246" xfId="60" applyNumberFormat="1" applyFill="1" applyBorder="1" applyAlignment="1">
      <alignment horizontal="right"/>
    </xf>
    <xf numFmtId="0" fontId="4" fillId="0" borderId="57" xfId="0" applyFont="1" applyBorder="1" applyAlignment="1">
      <alignmen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4" fillId="15" borderId="31" xfId="4" applyFont="1" applyFill="1" applyBorder="1" applyAlignment="1">
      <alignment horizontal="left" wrapText="1"/>
    </xf>
    <xf numFmtId="0" fontId="5" fillId="0" borderId="0" xfId="4" applyFont="1" applyAlignment="1">
      <alignment horizontal="center"/>
    </xf>
    <xf numFmtId="0" fontId="64" fillId="15" borderId="18" xfId="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194" fontId="4" fillId="15" borderId="28" xfId="73" applyNumberFormat="1" applyFont="1" applyFill="1" applyBorder="1" applyAlignment="1" applyProtection="1">
      <alignment horizontal="center" vertical="center" wrapText="1"/>
      <protection locked="0"/>
    </xf>
    <xf numFmtId="201" fontId="8" fillId="15" borderId="28" xfId="13" applyNumberFormat="1" applyFont="1" applyFill="1" applyBorder="1" applyAlignment="1" applyProtection="1">
      <alignment horizontal="center" vertical="center"/>
      <protection locked="0"/>
    </xf>
    <xf numFmtId="194" fontId="4" fillId="15" borderId="28" xfId="73" applyNumberFormat="1" applyFont="1" applyFill="1" applyBorder="1" applyAlignment="1" applyProtection="1">
      <alignment vertical="center" wrapText="1"/>
      <protection locked="0"/>
    </xf>
    <xf numFmtId="190" fontId="4" fillId="15" borderId="28" xfId="75" applyNumberFormat="1" applyFont="1" applyFill="1" applyBorder="1" applyAlignment="1" applyProtection="1">
      <alignment vertical="center"/>
      <protection locked="0"/>
    </xf>
    <xf numFmtId="3" fontId="4" fillId="15" borderId="28" xfId="73" applyNumberFormat="1" applyFont="1" applyFill="1" applyBorder="1" applyAlignment="1" applyProtection="1">
      <alignment horizontal="center" vertical="center" wrapText="1"/>
      <protection locked="0"/>
    </xf>
    <xf numFmtId="202" fontId="4" fillId="15" borderId="28" xfId="78" applyNumberFormat="1" applyFont="1" applyFill="1" applyBorder="1" applyAlignment="1" applyProtection="1">
      <alignment vertical="center" wrapText="1"/>
      <protection locked="0"/>
    </xf>
    <xf numFmtId="0" fontId="4" fillId="15" borderId="28" xfId="76" applyNumberFormat="1" applyFont="1" applyFill="1" applyBorder="1" applyAlignment="1" applyProtection="1">
      <alignment horizontal="center" vertical="center" wrapText="1"/>
      <protection locked="0"/>
    </xf>
    <xf numFmtId="194" fontId="4" fillId="15" borderId="36"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horizontal="center" vertical="center" wrapText="1"/>
      <protection locked="0"/>
    </xf>
    <xf numFmtId="194" fontId="4" fillId="15" borderId="28"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190" fontId="4" fillId="15" borderId="18" xfId="75" applyNumberFormat="1" applyFont="1" applyFill="1" applyBorder="1" applyAlignment="1" applyProtection="1">
      <alignment vertical="center"/>
      <protection locked="0"/>
    </xf>
    <xf numFmtId="3" fontId="4" fillId="15" borderId="18" xfId="73" applyNumberFormat="1" applyFont="1" applyFill="1" applyBorder="1" applyAlignment="1" applyProtection="1">
      <alignment horizontal="center" vertical="center" wrapText="1"/>
      <protection locked="0"/>
    </xf>
    <xf numFmtId="202" fontId="4" fillId="15" borderId="18" xfId="84" applyNumberFormat="1" applyFont="1" applyFill="1" applyBorder="1" applyAlignment="1" applyProtection="1">
      <alignment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0" fontId="4" fillId="15" borderId="18" xfId="75" applyNumberFormat="1" applyFont="1" applyFill="1" applyBorder="1" applyAlignment="1" applyProtection="1">
      <alignment vertical="center"/>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201" fontId="8" fillId="15" borderId="385" xfId="13" applyNumberFormat="1" applyFont="1" applyFill="1" applyBorder="1" applyAlignment="1" applyProtection="1">
      <alignment horizontal="center" vertical="center"/>
      <protection locked="0"/>
    </xf>
    <xf numFmtId="194" fontId="4" fillId="15" borderId="385" xfId="73"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385" xfId="76"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horizontal="center" vertical="center" wrapText="1"/>
      <protection locked="0"/>
    </xf>
    <xf numFmtId="3" fontId="4" fillId="15" borderId="385" xfId="73" applyNumberFormat="1" applyFont="1" applyFill="1" applyBorder="1" applyAlignment="1" applyProtection="1">
      <alignment horizontal="center"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horizontal="center" vertical="center" wrapText="1"/>
      <protection locked="0"/>
    </xf>
    <xf numFmtId="201" fontId="8" fillId="15" borderId="18" xfId="13" applyNumberFormat="1" applyFont="1" applyFill="1" applyBorder="1" applyAlignment="1" applyProtection="1">
      <alignment horizontal="center" vertical="center"/>
      <protection locked="0"/>
    </xf>
    <xf numFmtId="194" fontId="4" fillId="15" borderId="18" xfId="73"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horizontal="center" vertical="center" wrapText="1"/>
      <protection locked="0"/>
    </xf>
    <xf numFmtId="0" fontId="4" fillId="15" borderId="18" xfId="76" applyNumberFormat="1" applyFont="1" applyFill="1" applyBorder="1" applyAlignment="1" applyProtection="1">
      <alignment horizontal="center" vertical="center" wrapText="1"/>
      <protection locked="0"/>
    </xf>
    <xf numFmtId="194" fontId="4" fillId="15" borderId="74"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vertical="center" wrapText="1"/>
      <protection locked="0"/>
    </xf>
    <xf numFmtId="190" fontId="4" fillId="15" borderId="20" xfId="75" applyNumberFormat="1" applyFont="1" applyFill="1" applyBorder="1" applyAlignment="1" applyProtection="1">
      <alignment vertical="center"/>
      <protection locked="0"/>
    </xf>
    <xf numFmtId="0" fontId="4" fillId="15" borderId="20" xfId="73" applyFont="1" applyFill="1" applyBorder="1" applyAlignment="1" applyProtection="1">
      <alignment vertical="center" wrapText="1"/>
      <protection locked="0"/>
    </xf>
    <xf numFmtId="190" fontId="4" fillId="15" borderId="20" xfId="73" applyNumberFormat="1" applyFont="1" applyFill="1" applyBorder="1" applyAlignment="1" applyProtection="1">
      <alignment vertical="center" wrapText="1"/>
      <protection locked="0"/>
    </xf>
    <xf numFmtId="194"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vertical="center" wrapText="1"/>
      <protection locked="0"/>
    </xf>
    <xf numFmtId="3" fontId="4" fillId="15" borderId="20" xfId="73" applyNumberFormat="1" applyFont="1" applyFill="1" applyBorder="1" applyAlignment="1" applyProtection="1">
      <alignment horizontal="center" vertical="center" wrapText="1"/>
      <protection locked="0"/>
    </xf>
    <xf numFmtId="0" fontId="4" fillId="15" borderId="20" xfId="76" applyNumberFormat="1"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horizontal="center" vertical="center" wrapText="1"/>
      <protection locked="0"/>
    </xf>
    <xf numFmtId="202" fontId="4" fillId="15" borderId="20" xfId="84" applyNumberFormat="1" applyFont="1" applyFill="1" applyBorder="1" applyAlignment="1" applyProtection="1">
      <alignment vertical="center" wrapText="1"/>
      <protection locked="0"/>
    </xf>
    <xf numFmtId="202" fontId="4" fillId="15" borderId="18" xfId="79" applyNumberFormat="1" applyFont="1" applyFill="1" applyBorder="1" applyAlignment="1" applyProtection="1">
      <alignment vertical="center" wrapText="1"/>
      <protection locked="0"/>
    </xf>
    <xf numFmtId="202" fontId="4" fillId="15" borderId="20" xfId="79" applyNumberFormat="1" applyFont="1" applyFill="1" applyBorder="1" applyAlignment="1" applyProtection="1">
      <alignment vertical="center" wrapText="1"/>
      <protection locked="0"/>
    </xf>
    <xf numFmtId="0" fontId="4" fillId="15" borderId="20" xfId="1" applyFont="1" applyFill="1" applyBorder="1" applyAlignment="1" applyProtection="1">
      <alignment horizontal="left" vertical="center" wrapText="1"/>
      <protection locked="0"/>
    </xf>
    <xf numFmtId="0" fontId="82" fillId="0" borderId="20" xfId="0" applyFont="1" applyBorder="1" applyProtection="1">
      <protection locked="0"/>
    </xf>
    <xf numFmtId="190" fontId="4" fillId="15" borderId="20" xfId="11" applyNumberFormat="1" applyFont="1" applyFill="1" applyBorder="1" applyAlignment="1" applyProtection="1">
      <alignment horizontal="center" vertical="center" wrapText="1"/>
      <protection locked="0"/>
    </xf>
    <xf numFmtId="2" fontId="84" fillId="0" borderId="20" xfId="0" applyNumberFormat="1" applyFont="1" applyBorder="1" applyAlignment="1" applyProtection="1">
      <alignment horizontal="center"/>
      <protection locked="0"/>
    </xf>
    <xf numFmtId="8" fontId="84" fillId="0" borderId="20" xfId="0" applyNumberFormat="1" applyFont="1" applyBorder="1" applyAlignment="1" applyProtection="1">
      <alignment horizontal="center"/>
      <protection locked="0"/>
    </xf>
    <xf numFmtId="0" fontId="82" fillId="0" borderId="20" xfId="0" applyFont="1" applyBorder="1" applyAlignment="1" applyProtection="1">
      <alignment horizontal="center"/>
      <protection locked="0"/>
    </xf>
    <xf numFmtId="0" fontId="84" fillId="15" borderId="20" xfId="10" applyNumberFormat="1" applyFont="1" applyFill="1" applyBorder="1" applyAlignment="1" applyProtection="1">
      <alignment vertical="center" wrapText="1"/>
      <protection locked="0"/>
    </xf>
    <xf numFmtId="8" fontId="84" fillId="0" borderId="93" xfId="0" applyNumberFormat="1" applyFont="1" applyBorder="1" applyAlignment="1" applyProtection="1">
      <alignment horizontal="center"/>
      <protection locked="0"/>
    </xf>
    <xf numFmtId="201" fontId="8" fillId="0" borderId="28" xfId="13" applyNumberFormat="1" applyFont="1" applyFill="1" applyBorder="1" applyAlignment="1" applyProtection="1">
      <alignment horizontal="center" vertical="center"/>
      <protection locked="0"/>
    </xf>
    <xf numFmtId="202" fontId="4" fillId="15" borderId="28" xfId="11" applyNumberFormat="1" applyFont="1" applyFill="1" applyBorder="1" applyAlignment="1" applyProtection="1">
      <alignment vertical="center" wrapText="1"/>
      <protection locked="0"/>
    </xf>
    <xf numFmtId="0" fontId="27" fillId="15" borderId="46" xfId="1" applyFont="1" applyFill="1" applyBorder="1" applyAlignment="1" applyProtection="1">
      <alignment vertical="center" wrapText="1"/>
      <protection locked="0"/>
    </xf>
    <xf numFmtId="8" fontId="27" fillId="0" borderId="20" xfId="0" applyNumberFormat="1" applyFont="1" applyBorder="1" applyAlignment="1" applyProtection="1">
      <alignment horizontal="center"/>
      <protection locked="0"/>
    </xf>
    <xf numFmtId="1" fontId="27" fillId="15" borderId="20" xfId="10" applyNumberFormat="1" applyFont="1" applyFill="1" applyBorder="1" applyAlignment="1" applyProtection="1">
      <alignment vertical="center" wrapText="1"/>
      <protection locked="0"/>
    </xf>
    <xf numFmtId="0" fontId="76" fillId="15" borderId="20" xfId="0" applyFont="1" applyFill="1" applyBorder="1" applyAlignment="1" applyProtection="1">
      <alignment horizontal="center"/>
      <protection locked="0"/>
    </xf>
    <xf numFmtId="166" fontId="76" fillId="15" borderId="93" xfId="11" applyFont="1" applyFill="1" applyBorder="1" applyAlignment="1" applyProtection="1">
      <alignment horizontal="center"/>
      <protection locked="0"/>
    </xf>
    <xf numFmtId="8" fontId="81" fillId="0" borderId="20" xfId="0" applyNumberFormat="1" applyFont="1" applyBorder="1" applyProtection="1">
      <protection locked="0"/>
    </xf>
    <xf numFmtId="0" fontId="80" fillId="0" borderId="20" xfId="0" applyFont="1" applyBorder="1" applyAlignment="1" applyProtection="1">
      <alignment horizontal="center"/>
      <protection locked="0"/>
    </xf>
    <xf numFmtId="8" fontId="81" fillId="0" borderId="93" xfId="0" applyNumberFormat="1" applyFont="1" applyBorder="1" applyAlignment="1" applyProtection="1">
      <alignment horizontal="center"/>
      <protection locked="0"/>
    </xf>
    <xf numFmtId="0" fontId="75" fillId="0" borderId="20" xfId="0" applyFont="1" applyBorder="1" applyProtection="1">
      <protection locked="0"/>
    </xf>
    <xf numFmtId="194" fontId="5" fillId="15" borderId="20" xfId="1" applyNumberFormat="1" applyFont="1" applyFill="1" applyBorder="1" applyAlignment="1" applyProtection="1">
      <alignment vertical="center" wrapText="1"/>
      <protection locked="0"/>
    </xf>
    <xf numFmtId="1" fontId="5" fillId="15" borderId="20" xfId="1" applyNumberFormat="1" applyFont="1" applyFill="1" applyBorder="1" applyAlignment="1" applyProtection="1">
      <alignment vertical="center" wrapText="1"/>
      <protection locked="0"/>
    </xf>
    <xf numFmtId="185" fontId="5" fillId="15" borderId="20" xfId="10" applyNumberFormat="1" applyFont="1" applyFill="1" applyBorder="1" applyAlignment="1" applyProtection="1">
      <alignment vertical="center" wrapText="1"/>
      <protection locked="0"/>
    </xf>
    <xf numFmtId="3" fontId="5" fillId="15" borderId="20" xfId="1" applyNumberFormat="1" applyFont="1" applyFill="1" applyBorder="1" applyAlignment="1" applyProtection="1">
      <alignment vertical="center" wrapText="1"/>
      <protection locked="0"/>
    </xf>
    <xf numFmtId="1" fontId="5" fillId="15" borderId="20" xfId="10" applyNumberFormat="1" applyFont="1" applyFill="1" applyBorder="1" applyAlignment="1" applyProtection="1">
      <alignment vertical="center" wrapText="1"/>
      <protection locked="0"/>
    </xf>
    <xf numFmtId="217" fontId="5" fillId="15" borderId="20" xfId="10"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vertical="center" wrapText="1"/>
      <protection locked="0"/>
    </xf>
    <xf numFmtId="190" fontId="5" fillId="15" borderId="93" xfId="1" applyNumberFormat="1" applyFont="1" applyFill="1" applyBorder="1" applyAlignment="1" applyProtection="1">
      <alignment vertical="center" wrapText="1"/>
      <protection locked="0"/>
    </xf>
    <xf numFmtId="0" fontId="4" fillId="15" borderId="479" xfId="1" applyFont="1" applyFill="1" applyBorder="1" applyAlignment="1" applyProtection="1">
      <alignment vertical="center" wrapText="1"/>
      <protection locked="0"/>
    </xf>
    <xf numFmtId="190" fontId="4" fillId="15" borderId="479" xfId="1" applyNumberFormat="1" applyFont="1" applyFill="1" applyBorder="1" applyAlignment="1" applyProtection="1">
      <alignment vertical="center" wrapText="1"/>
      <protection locked="0"/>
    </xf>
    <xf numFmtId="194" fontId="4" fillId="15" borderId="479" xfId="1" applyNumberFormat="1" applyFont="1" applyFill="1" applyBorder="1" applyAlignment="1" applyProtection="1">
      <alignment horizontal="center" vertical="center" wrapText="1"/>
      <protection locked="0"/>
    </xf>
    <xf numFmtId="201" fontId="8" fillId="0" borderId="479" xfId="13" applyNumberFormat="1" applyFont="1" applyFill="1" applyBorder="1" applyAlignment="1" applyProtection="1">
      <alignment horizontal="center" vertical="center"/>
      <protection locked="0"/>
    </xf>
    <xf numFmtId="194" fontId="4" fillId="15" borderId="479" xfId="1" applyNumberFormat="1" applyFont="1" applyFill="1" applyBorder="1" applyAlignment="1" applyProtection="1">
      <alignment vertical="center" wrapText="1"/>
      <protection locked="0"/>
    </xf>
    <xf numFmtId="190" fontId="4" fillId="15" borderId="479" xfId="0" applyNumberFormat="1" applyFont="1" applyFill="1" applyBorder="1" applyAlignment="1" applyProtection="1">
      <alignment vertical="center"/>
      <protection locked="0"/>
    </xf>
    <xf numFmtId="3" fontId="4" fillId="15" borderId="479" xfId="1" applyNumberFormat="1" applyFont="1" applyFill="1" applyBorder="1" applyAlignment="1" applyProtection="1">
      <alignment horizontal="center" vertical="center" wrapText="1"/>
      <protection locked="0"/>
    </xf>
    <xf numFmtId="202" fontId="4" fillId="15" borderId="479" xfId="11" applyNumberFormat="1" applyFont="1" applyFill="1" applyBorder="1" applyAlignment="1" applyProtection="1">
      <alignment vertical="center" wrapText="1"/>
      <protection locked="0"/>
    </xf>
    <xf numFmtId="0" fontId="4" fillId="15" borderId="479" xfId="10" applyNumberFormat="1" applyFont="1" applyFill="1" applyBorder="1" applyAlignment="1" applyProtection="1">
      <alignment horizontal="center" vertical="center" wrapText="1"/>
      <protection locked="0"/>
    </xf>
    <xf numFmtId="0" fontId="49" fillId="15" borderId="20" xfId="23" applyFont="1" applyFill="1" applyBorder="1" applyAlignment="1" applyProtection="1">
      <alignment horizontal="center" vertical="center"/>
      <protection locked="0"/>
    </xf>
    <xf numFmtId="3" fontId="4" fillId="15" borderId="20" xfId="1" applyNumberFormat="1" applyFont="1" applyFill="1" applyBorder="1" applyAlignment="1" applyProtection="1">
      <alignment vertical="center" wrapText="1"/>
      <protection locked="0"/>
    </xf>
    <xf numFmtId="166" fontId="4" fillId="15" borderId="20" xfId="11" applyFont="1" applyFill="1" applyBorder="1" applyAlignment="1" applyProtection="1">
      <alignment horizontal="center" vertical="center" wrapText="1"/>
      <protection locked="0"/>
    </xf>
    <xf numFmtId="194" fontId="5" fillId="15" borderId="93" xfId="1" applyNumberFormat="1" applyFont="1" applyFill="1" applyBorder="1" applyAlignment="1" applyProtection="1">
      <alignment vertical="center" wrapText="1"/>
      <protection locked="0"/>
    </xf>
    <xf numFmtId="0" fontId="5" fillId="15" borderId="20" xfId="10" applyNumberFormat="1" applyFont="1" applyFill="1" applyBorder="1" applyAlignment="1" applyProtection="1">
      <alignment horizontal="right" vertical="center" wrapText="1"/>
      <protection locked="0"/>
    </xf>
    <xf numFmtId="217" fontId="4" fillId="15" borderId="38" xfId="10" applyNumberFormat="1" applyFont="1" applyFill="1" applyBorder="1" applyAlignment="1" applyProtection="1">
      <alignment vertical="center" wrapText="1"/>
      <protection locked="0"/>
    </xf>
    <xf numFmtId="0" fontId="4" fillId="15" borderId="38" xfId="10" applyNumberFormat="1" applyFont="1" applyFill="1" applyBorder="1" applyAlignment="1" applyProtection="1">
      <alignment horizontal="right" vertical="center" wrapText="1"/>
      <protection locked="0"/>
    </xf>
    <xf numFmtId="194" fontId="4" fillId="15" borderId="96" xfId="1" applyNumberFormat="1" applyFont="1" applyFill="1" applyBorder="1" applyAlignment="1" applyProtection="1">
      <alignment vertical="center" wrapText="1"/>
      <protection locked="0"/>
    </xf>
    <xf numFmtId="0" fontId="4" fillId="15" borderId="385" xfId="10" applyNumberFormat="1" applyFont="1" applyFill="1" applyBorder="1" applyAlignment="1" applyProtection="1">
      <alignment horizontal="right" vertical="center" wrapText="1"/>
      <protection locked="0"/>
    </xf>
    <xf numFmtId="0" fontId="4" fillId="15" borderId="20" xfId="10" applyNumberFormat="1" applyFont="1" applyFill="1" applyBorder="1" applyAlignment="1" applyProtection="1">
      <alignment horizontal="right" vertical="center" wrapText="1"/>
      <protection locked="0"/>
    </xf>
    <xf numFmtId="194" fontId="4" fillId="15" borderId="93" xfId="1" applyNumberFormat="1" applyFont="1" applyFill="1" applyBorder="1" applyAlignment="1" applyProtection="1">
      <alignment vertical="center" wrapText="1"/>
      <protection locked="0"/>
    </xf>
    <xf numFmtId="190" fontId="4" fillId="0" borderId="28" xfId="0" applyNumberFormat="1" applyFont="1" applyFill="1" applyBorder="1" applyAlignment="1" applyProtection="1">
      <alignment vertical="center"/>
      <protection locked="0"/>
    </xf>
    <xf numFmtId="194" fontId="4" fillId="0" borderId="28" xfId="1" applyNumberFormat="1" applyFont="1" applyFill="1" applyBorder="1" applyAlignment="1" applyProtection="1">
      <alignment vertical="center" wrapText="1"/>
      <protection locked="0"/>
    </xf>
    <xf numFmtId="3" fontId="4" fillId="0" borderId="28" xfId="1" applyNumberFormat="1" applyFont="1" applyFill="1" applyBorder="1" applyAlignment="1" applyProtection="1">
      <alignment vertical="center" wrapText="1"/>
      <protection locked="0"/>
    </xf>
    <xf numFmtId="200" fontId="4" fillId="0" borderId="28" xfId="1" applyNumberFormat="1" applyFont="1" applyFill="1" applyBorder="1" applyAlignment="1" applyProtection="1">
      <alignment vertical="center" wrapText="1"/>
      <protection locked="0"/>
    </xf>
    <xf numFmtId="0" fontId="4" fillId="15" borderId="18" xfId="10" applyNumberFormat="1" applyFont="1" applyFill="1" applyBorder="1" applyAlignment="1" applyProtection="1">
      <alignment horizontal="right" vertical="center" wrapText="1"/>
      <protection locked="0"/>
    </xf>
    <xf numFmtId="6" fontId="4" fillId="15" borderId="28" xfId="1" applyNumberFormat="1" applyFont="1" applyFill="1" applyBorder="1" applyAlignment="1" applyProtection="1">
      <alignment vertical="center" wrapText="1"/>
      <protection locked="0"/>
    </xf>
    <xf numFmtId="200" fontId="4" fillId="15" borderId="28" xfId="1" applyNumberFormat="1" applyFont="1" applyFill="1" applyBorder="1" applyAlignment="1" applyProtection="1">
      <alignment vertical="center" wrapText="1"/>
      <protection locked="0"/>
    </xf>
    <xf numFmtId="0"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wrapText="1"/>
      <protection locked="0"/>
    </xf>
    <xf numFmtId="185" fontId="4" fillId="15" borderId="28" xfId="10" applyNumberFormat="1" applyFont="1" applyFill="1" applyBorder="1" applyAlignment="1" applyProtection="1">
      <alignment vertical="center" wrapText="1"/>
      <protection locked="0"/>
    </xf>
    <xf numFmtId="167" fontId="4" fillId="15" borderId="28" xfId="10" applyFont="1" applyFill="1" applyBorder="1" applyAlignment="1" applyProtection="1">
      <alignment vertical="center"/>
      <protection locked="0"/>
    </xf>
    <xf numFmtId="0" fontId="4" fillId="15" borderId="27" xfId="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horizontal="center" vertical="center" wrapText="1"/>
      <protection locked="0"/>
    </xf>
    <xf numFmtId="0" fontId="64" fillId="15" borderId="388" xfId="0" applyFont="1" applyFill="1" applyBorder="1" applyAlignment="1" applyProtection="1">
      <alignment vertical="center" wrapText="1"/>
      <protection locked="0"/>
    </xf>
    <xf numFmtId="0" fontId="64" fillId="15" borderId="0" xfId="0" applyFont="1" applyFill="1" applyBorder="1" applyAlignment="1" applyProtection="1">
      <alignment horizontal="left" vertical="center" wrapText="1"/>
      <protection locked="0"/>
    </xf>
    <xf numFmtId="0" fontId="64" fillId="15" borderId="18" xfId="0" applyFont="1" applyFill="1" applyBorder="1" applyAlignment="1" applyProtection="1">
      <alignment horizontal="center" vertical="center" wrapText="1"/>
      <protection locked="0"/>
    </xf>
    <xf numFmtId="0" fontId="75" fillId="15" borderId="18" xfId="0" applyFont="1" applyFill="1" applyBorder="1" applyAlignment="1" applyProtection="1">
      <alignment horizontal="left" vertical="center" wrapText="1"/>
      <protection locked="0"/>
    </xf>
    <xf numFmtId="194" fontId="64" fillId="15" borderId="74" xfId="0" applyNumberFormat="1" applyFont="1" applyFill="1" applyBorder="1" applyAlignment="1" applyProtection="1">
      <alignment horizontal="right" vertical="center" wrapText="1"/>
      <protection locked="0"/>
    </xf>
    <xf numFmtId="0" fontId="64" fillId="15" borderId="20" xfId="0" applyFont="1" applyFill="1" applyBorder="1" applyAlignment="1" applyProtection="1">
      <alignment horizontal="center" vertical="center" wrapText="1"/>
      <protection locked="0"/>
    </xf>
    <xf numFmtId="0" fontId="75" fillId="15" borderId="20" xfId="0" applyFont="1" applyFill="1" applyBorder="1" applyAlignment="1" applyProtection="1">
      <alignment horizontal="left" vertical="center" wrapText="1"/>
      <protection locked="0"/>
    </xf>
    <xf numFmtId="0" fontId="64" fillId="15" borderId="20" xfId="0" applyNumberFormat="1" applyFont="1" applyFill="1" applyBorder="1" applyAlignment="1" applyProtection="1">
      <alignment horizontal="center" vertical="center" wrapText="1"/>
      <protection locked="0"/>
    </xf>
    <xf numFmtId="194" fontId="64" fillId="15" borderId="93" xfId="0" applyNumberFormat="1" applyFont="1" applyFill="1" applyBorder="1" applyAlignment="1" applyProtection="1">
      <alignment horizontal="right" vertical="center" wrapText="1"/>
      <protection locked="0"/>
    </xf>
    <xf numFmtId="0" fontId="4" fillId="15" borderId="385" xfId="73" applyNumberFormat="1" applyFont="1" applyFill="1" applyBorder="1" applyAlignment="1" applyProtection="1">
      <alignment horizontal="center" vertical="center" wrapText="1"/>
      <protection locked="0"/>
    </xf>
    <xf numFmtId="1" fontId="4" fillId="15" borderId="385" xfId="73" applyNumberFormat="1" applyFont="1" applyFill="1" applyBorder="1" applyAlignment="1" applyProtection="1">
      <alignment horizontal="center" vertical="center" wrapText="1"/>
      <protection locked="0"/>
    </xf>
    <xf numFmtId="1" fontId="4" fillId="15" borderId="0" xfId="73" applyNumberFormat="1" applyFont="1" applyFill="1" applyBorder="1" applyAlignment="1" applyProtection="1">
      <alignment horizontal="center" vertical="center" wrapText="1"/>
      <protection locked="0"/>
    </xf>
    <xf numFmtId="194" fontId="4" fillId="15" borderId="0" xfId="73" applyNumberFormat="1" applyFont="1" applyFill="1" applyBorder="1" applyAlignment="1" applyProtection="1">
      <alignment horizontal="center" vertical="center" wrapText="1"/>
      <protection locked="0"/>
    </xf>
    <xf numFmtId="194" fontId="4" fillId="15" borderId="102" xfId="73" applyNumberFormat="1" applyFont="1" applyFill="1" applyBorder="1" applyAlignment="1" applyProtection="1">
      <alignment horizontal="center" vertical="center" wrapText="1"/>
      <protection locked="0"/>
    </xf>
    <xf numFmtId="0" fontId="4" fillId="15" borderId="18" xfId="73" applyNumberFormat="1" applyFont="1" applyFill="1" applyBorder="1" applyAlignment="1" applyProtection="1">
      <alignment horizontal="center" vertical="center" wrapText="1"/>
      <protection locked="0"/>
    </xf>
    <xf numFmtId="1" fontId="4" fillId="15" borderId="18" xfId="73" applyNumberFormat="1" applyFont="1" applyFill="1" applyBorder="1" applyAlignment="1" applyProtection="1">
      <alignment horizontal="center" vertical="center" wrapText="1"/>
      <protection locked="0"/>
    </xf>
    <xf numFmtId="194" fontId="4" fillId="15" borderId="18" xfId="73" applyNumberFormat="1" applyFont="1" applyFill="1" applyBorder="1" applyAlignment="1" applyProtection="1">
      <alignment horizontal="center" vertical="center" wrapText="1"/>
      <protection locked="0"/>
    </xf>
    <xf numFmtId="0" fontId="4" fillId="15" borderId="74" xfId="73" applyNumberFormat="1" applyFont="1" applyFill="1" applyBorder="1" applyAlignment="1" applyProtection="1">
      <alignment horizontal="center" vertical="center" wrapText="1"/>
      <protection locked="0"/>
    </xf>
    <xf numFmtId="0" fontId="4" fillId="15" borderId="20" xfId="73" applyNumberFormat="1" applyFont="1" applyFill="1" applyBorder="1" applyAlignment="1" applyProtection="1">
      <alignment horizontal="center" vertical="center" wrapText="1"/>
      <protection locked="0"/>
    </xf>
    <xf numFmtId="1" fontId="4" fillId="15" borderId="20" xfId="73" applyNumberFormat="1" applyFont="1" applyFill="1" applyBorder="1" applyAlignment="1" applyProtection="1">
      <alignment horizontal="center" vertical="center" wrapText="1"/>
      <protection locked="0"/>
    </xf>
    <xf numFmtId="194" fontId="4" fillId="15" borderId="20" xfId="73" applyNumberFormat="1" applyFont="1" applyFill="1" applyBorder="1" applyAlignment="1" applyProtection="1">
      <alignment horizontal="center" vertical="center" wrapText="1"/>
      <protection locked="0"/>
    </xf>
    <xf numFmtId="0" fontId="4" fillId="15" borderId="93" xfId="73" applyNumberFormat="1" applyFont="1" applyFill="1" applyBorder="1" applyAlignment="1" applyProtection="1">
      <alignment horizontal="center" vertical="center" wrapText="1"/>
      <protection locked="0"/>
    </xf>
    <xf numFmtId="0" fontId="8" fillId="15" borderId="102" xfId="73" applyNumberFormat="1" applyFont="1" applyFill="1" applyBorder="1" applyAlignment="1" applyProtection="1">
      <alignment horizontal="center" vertical="center" wrapText="1"/>
      <protection locked="0"/>
    </xf>
    <xf numFmtId="1" fontId="8" fillId="15" borderId="102" xfId="73" applyNumberFormat="1" applyFont="1" applyFill="1" applyBorder="1" applyAlignment="1" applyProtection="1">
      <alignment horizontal="center" vertical="center" wrapText="1"/>
      <protection locked="0"/>
    </xf>
    <xf numFmtId="194" fontId="8" fillId="15" borderId="102" xfId="73" applyNumberFormat="1" applyFont="1" applyFill="1" applyBorder="1" applyAlignment="1" applyProtection="1">
      <alignment horizontal="center" vertical="center" wrapText="1"/>
      <protection locked="0"/>
    </xf>
    <xf numFmtId="0" fontId="4" fillId="15" borderId="454" xfId="73" applyNumberFormat="1" applyFont="1" applyFill="1" applyBorder="1" applyAlignment="1" applyProtection="1">
      <alignment horizontal="center" vertical="center" wrapText="1"/>
      <protection locked="0"/>
    </xf>
    <xf numFmtId="194" fontId="4" fillId="15" borderId="454" xfId="73" applyNumberFormat="1" applyFont="1" applyFill="1" applyBorder="1" applyAlignment="1" applyProtection="1">
      <alignment horizontal="center" vertical="center" wrapText="1"/>
      <protection locked="0"/>
    </xf>
    <xf numFmtId="1" fontId="4" fillId="15" borderId="454" xfId="73" applyNumberFormat="1" applyFont="1" applyFill="1" applyBorder="1" applyAlignment="1" applyProtection="1">
      <alignment horizontal="center" vertical="center" wrapText="1"/>
      <protection locked="0"/>
    </xf>
    <xf numFmtId="1" fontId="4" fillId="15" borderId="28" xfId="73" applyNumberFormat="1" applyFont="1" applyFill="1" applyBorder="1" applyAlignment="1" applyProtection="1">
      <alignment horizontal="center" vertical="center" wrapText="1"/>
      <protection locked="0"/>
    </xf>
    <xf numFmtId="190" fontId="4" fillId="15" borderId="18" xfId="73" applyNumberFormat="1" applyFont="1" applyFill="1" applyBorder="1" applyAlignment="1" applyProtection="1">
      <alignment horizontal="center" vertical="center" wrapText="1"/>
      <protection locked="0"/>
    </xf>
    <xf numFmtId="190" fontId="4" fillId="15" borderId="20" xfId="73" applyNumberFormat="1" applyFont="1" applyFill="1" applyBorder="1" applyAlignment="1" applyProtection="1">
      <alignment horizontal="center" vertical="center" wrapText="1"/>
      <protection locked="0"/>
    </xf>
    <xf numFmtId="0" fontId="4" fillId="15" borderId="102" xfId="73" applyNumberFormat="1" applyFont="1" applyFill="1" applyBorder="1" applyAlignment="1" applyProtection="1">
      <alignment horizontal="center" vertical="center" wrapText="1"/>
      <protection locked="0"/>
    </xf>
    <xf numFmtId="1" fontId="4" fillId="15" borderId="102" xfId="73" applyNumberFormat="1" applyFont="1" applyFill="1" applyBorder="1" applyAlignment="1" applyProtection="1">
      <alignment horizontal="center" vertical="center" wrapText="1"/>
      <protection locked="0"/>
    </xf>
    <xf numFmtId="194" fontId="64" fillId="15" borderId="102" xfId="0" applyNumberFormat="1" applyFont="1" applyFill="1" applyBorder="1" applyAlignment="1" applyProtection="1">
      <alignment horizontal="right" vertical="center" wrapText="1"/>
      <protection locked="0"/>
    </xf>
    <xf numFmtId="190" fontId="5" fillId="15" borderId="18" xfId="73" applyNumberFormat="1" applyFont="1" applyFill="1" applyBorder="1" applyAlignment="1" applyProtection="1">
      <alignment vertical="center" wrapText="1"/>
      <protection locked="0"/>
    </xf>
    <xf numFmtId="0" fontId="4" fillId="0" borderId="18" xfId="73" applyFont="1" applyFill="1" applyBorder="1" applyAlignment="1" applyProtection="1">
      <alignment vertical="center" wrapText="1"/>
      <protection locked="0"/>
    </xf>
    <xf numFmtId="4" fontId="4" fillId="0" borderId="18" xfId="73" applyNumberFormat="1" applyFont="1" applyFill="1" applyBorder="1" applyAlignment="1" applyProtection="1">
      <alignment vertical="center" wrapText="1"/>
      <protection locked="0"/>
    </xf>
    <xf numFmtId="3" fontId="4" fillId="0" borderId="18" xfId="73" applyNumberFormat="1" applyFont="1" applyFill="1" applyBorder="1" applyAlignment="1" applyProtection="1">
      <alignment vertical="center" wrapText="1"/>
      <protection locked="0"/>
    </xf>
    <xf numFmtId="4" fontId="4" fillId="15" borderId="18" xfId="73" applyNumberFormat="1" applyFont="1" applyFill="1" applyBorder="1" applyAlignment="1" applyProtection="1">
      <alignment horizontal="center" vertical="center" wrapText="1"/>
      <protection locked="0"/>
    </xf>
    <xf numFmtId="1" fontId="4" fillId="0" borderId="18" xfId="76" applyNumberFormat="1" applyFont="1" applyFill="1" applyBorder="1" applyAlignment="1" applyProtection="1">
      <alignment vertical="center" wrapText="1"/>
      <protection locked="0"/>
    </xf>
    <xf numFmtId="217" fontId="4" fillId="0" borderId="18" xfId="76" applyNumberFormat="1" applyFont="1" applyFill="1" applyBorder="1" applyAlignment="1" applyProtection="1">
      <alignment vertical="center" wrapText="1"/>
      <protection locked="0"/>
    </xf>
    <xf numFmtId="190"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0" fontId="4" fillId="0" borderId="385" xfId="73" applyFont="1" applyFill="1" applyBorder="1" applyAlignment="1" applyProtection="1">
      <alignment vertical="center" wrapText="1"/>
      <protection locked="0"/>
    </xf>
    <xf numFmtId="4" fontId="4" fillId="0" borderId="385" xfId="73" applyNumberFormat="1" applyFont="1" applyFill="1" applyBorder="1" applyAlignment="1" applyProtection="1">
      <alignment vertical="center" wrapText="1"/>
      <protection locked="0"/>
    </xf>
    <xf numFmtId="3" fontId="4" fillId="0" borderId="385" xfId="73" applyNumberFormat="1" applyFont="1" applyFill="1" applyBorder="1" applyAlignment="1" applyProtection="1">
      <alignment vertical="center" wrapText="1"/>
      <protection locked="0"/>
    </xf>
    <xf numFmtId="4" fontId="4" fillId="15" borderId="385" xfId="73" applyNumberFormat="1" applyFont="1" applyFill="1" applyBorder="1" applyAlignment="1" applyProtection="1">
      <alignment horizontal="center" vertical="center" wrapText="1"/>
      <protection locked="0"/>
    </xf>
    <xf numFmtId="1" fontId="4" fillId="0" borderId="385" xfId="76" applyNumberFormat="1" applyFont="1" applyFill="1" applyBorder="1" applyAlignment="1" applyProtection="1">
      <alignment vertical="center" wrapText="1"/>
      <protection locked="0"/>
    </xf>
    <xf numFmtId="217" fontId="4" fillId="0" borderId="385" xfId="76" applyNumberFormat="1" applyFont="1" applyFill="1" applyBorder="1" applyAlignment="1" applyProtection="1">
      <alignment vertical="center" wrapText="1"/>
      <protection locked="0"/>
    </xf>
    <xf numFmtId="0" fontId="5" fillId="15" borderId="72" xfId="73" applyFont="1" applyFill="1" applyBorder="1" applyAlignment="1" applyProtection="1">
      <alignment vertical="center" wrapText="1"/>
      <protection locked="0"/>
    </xf>
    <xf numFmtId="0" fontId="4" fillId="0" borderId="20" xfId="73" applyFont="1" applyFill="1" applyBorder="1" applyAlignment="1" applyProtection="1">
      <alignment vertical="center" wrapText="1"/>
      <protection locked="0"/>
    </xf>
    <xf numFmtId="4" fontId="4" fillId="0" borderId="20" xfId="73" applyNumberFormat="1" applyFont="1" applyFill="1" applyBorder="1" applyAlignment="1" applyProtection="1">
      <alignment vertical="center" wrapText="1"/>
      <protection locked="0"/>
    </xf>
    <xf numFmtId="3" fontId="4" fillId="0" borderId="20" xfId="73" applyNumberFormat="1" applyFont="1" applyFill="1" applyBorder="1" applyAlignment="1" applyProtection="1">
      <alignment vertical="center" wrapText="1"/>
      <protection locked="0"/>
    </xf>
    <xf numFmtId="4" fontId="4" fillId="15" borderId="20" xfId="73" applyNumberFormat="1" applyFont="1" applyFill="1" applyBorder="1" applyAlignment="1" applyProtection="1">
      <alignment horizontal="center" vertical="center" wrapText="1"/>
      <protection locked="0"/>
    </xf>
    <xf numFmtId="1" fontId="4" fillId="0" borderId="20" xfId="76" applyNumberFormat="1" applyFont="1" applyFill="1" applyBorder="1" applyAlignment="1" applyProtection="1">
      <alignment vertical="center" wrapText="1"/>
      <protection locked="0"/>
    </xf>
    <xf numFmtId="217" fontId="4" fillId="0" borderId="20" xfId="76" applyNumberFormat="1" applyFont="1" applyFill="1" applyBorder="1" applyAlignment="1" applyProtection="1">
      <alignment vertical="center" wrapText="1"/>
      <protection locked="0"/>
    </xf>
    <xf numFmtId="0" fontId="5" fillId="15" borderId="93" xfId="73" applyFont="1" applyFill="1" applyBorder="1" applyAlignment="1" applyProtection="1">
      <alignment vertical="center" wrapText="1"/>
      <protection locked="0"/>
    </xf>
    <xf numFmtId="0" fontId="4" fillId="15" borderId="18" xfId="73" applyFont="1" applyFill="1" applyBorder="1" applyAlignment="1" applyProtection="1">
      <alignment horizontal="center" vertical="center" wrapText="1"/>
      <protection locked="0"/>
    </xf>
    <xf numFmtId="190" fontId="4" fillId="15" borderId="74" xfId="73" applyNumberFormat="1" applyFont="1" applyFill="1" applyBorder="1" applyAlignment="1" applyProtection="1">
      <alignment vertical="center" wrapText="1"/>
      <protection locked="0"/>
    </xf>
    <xf numFmtId="190" fontId="4" fillId="15" borderId="38" xfId="73" applyNumberFormat="1" applyFont="1" applyFill="1" applyBorder="1" applyAlignment="1" applyProtection="1">
      <alignment horizontal="center" vertical="center" wrapText="1"/>
      <protection locked="0"/>
    </xf>
    <xf numFmtId="190" fontId="4" fillId="15" borderId="38" xfId="73" applyNumberFormat="1" applyFont="1" applyFill="1" applyBorder="1" applyAlignment="1" applyProtection="1">
      <alignment vertical="center" wrapText="1"/>
      <protection locked="0"/>
    </xf>
    <xf numFmtId="0" fontId="4" fillId="15" borderId="38" xfId="73" applyNumberFormat="1" applyFont="1" applyFill="1" applyBorder="1" applyAlignment="1" applyProtection="1">
      <alignment horizontal="center" vertical="center" wrapText="1"/>
      <protection locked="0"/>
    </xf>
    <xf numFmtId="0" fontId="4" fillId="15" borderId="385" xfId="73" applyFont="1" applyFill="1" applyBorder="1" applyAlignment="1" applyProtection="1">
      <alignment horizontal="center" vertical="center" wrapText="1"/>
      <protection locked="0"/>
    </xf>
    <xf numFmtId="0" fontId="4" fillId="15" borderId="72" xfId="73" applyFont="1" applyFill="1" applyBorder="1" applyAlignment="1" applyProtection="1">
      <alignment vertical="center" wrapText="1"/>
      <protection locked="0"/>
    </xf>
    <xf numFmtId="0" fontId="4" fillId="15" borderId="390" xfId="73" applyFont="1" applyFill="1" applyBorder="1" applyAlignment="1" applyProtection="1">
      <alignment vertical="center" wrapText="1"/>
      <protection locked="0"/>
    </xf>
    <xf numFmtId="0" fontId="4" fillId="15" borderId="390" xfId="73" applyNumberFormat="1" applyFont="1" applyFill="1" applyBorder="1" applyAlignment="1" applyProtection="1">
      <alignment horizontal="center" vertical="center" wrapText="1"/>
      <protection locked="0"/>
    </xf>
    <xf numFmtId="218" fontId="4" fillId="15" borderId="385" xfId="10" applyNumberFormat="1" applyFont="1" applyFill="1" applyBorder="1" applyAlignment="1" applyProtection="1">
      <alignment vertical="center" wrapText="1"/>
      <protection locked="0"/>
    </xf>
    <xf numFmtId="218" fontId="4" fillId="15" borderId="20" xfId="10" applyNumberFormat="1" applyFont="1" applyFill="1" applyBorder="1" applyAlignment="1" applyProtection="1">
      <alignment vertical="center" wrapText="1"/>
      <protection locked="0"/>
    </xf>
    <xf numFmtId="220" fontId="4" fillId="15" borderId="18" xfId="10" applyNumberFormat="1" applyFont="1" applyFill="1" applyBorder="1" applyAlignment="1" applyProtection="1">
      <alignment vertical="center" wrapText="1"/>
      <protection locked="0"/>
    </xf>
    <xf numFmtId="0" fontId="78" fillId="15" borderId="102" xfId="0" applyFont="1" applyFill="1" applyBorder="1" applyAlignment="1" applyProtection="1">
      <alignment horizontal="center" vertical="center" wrapText="1"/>
      <protection locked="0"/>
    </xf>
    <xf numFmtId="190" fontId="64" fillId="15" borderId="102" xfId="11" applyNumberFormat="1" applyFont="1" applyFill="1" applyBorder="1" applyAlignment="1" applyProtection="1">
      <alignment horizontal="right" vertical="center" wrapText="1"/>
      <protection locked="0"/>
    </xf>
    <xf numFmtId="3" fontId="64" fillId="15" borderId="102" xfId="11" applyNumberFormat="1" applyFont="1" applyFill="1" applyBorder="1" applyAlignment="1" applyProtection="1">
      <alignment horizontal="center" vertical="center"/>
    </xf>
    <xf numFmtId="194" fontId="64" fillId="15" borderId="102" xfId="10" applyNumberFormat="1" applyFont="1" applyFill="1" applyBorder="1" applyAlignment="1" applyProtection="1">
      <alignment horizontal="right" vertical="center" wrapText="1"/>
    </xf>
    <xf numFmtId="194" fontId="64" fillId="15" borderId="102" xfId="11" applyNumberFormat="1" applyFont="1" applyFill="1" applyBorder="1" applyAlignment="1" applyProtection="1">
      <alignment horizontal="right" vertical="center" wrapText="1"/>
    </xf>
    <xf numFmtId="0" fontId="64" fillId="15" borderId="102" xfId="11" applyNumberFormat="1" applyFont="1" applyFill="1" applyBorder="1" applyAlignment="1" applyProtection="1">
      <alignment horizontal="center" vertical="center"/>
    </xf>
    <xf numFmtId="219" fontId="64" fillId="15" borderId="102" xfId="11" applyNumberFormat="1" applyFont="1" applyFill="1" applyBorder="1" applyAlignment="1" applyProtection="1">
      <alignment horizontal="right" vertical="center" wrapText="1"/>
      <protection locked="0"/>
    </xf>
    <xf numFmtId="190" fontId="64" fillId="15" borderId="102" xfId="11" applyNumberFormat="1" applyFont="1" applyFill="1" applyBorder="1" applyAlignment="1" applyProtection="1">
      <alignment vertical="center"/>
      <protection locked="0"/>
    </xf>
    <xf numFmtId="194" fontId="64" fillId="15" borderId="102" xfId="11" applyNumberFormat="1" applyFont="1" applyFill="1" applyBorder="1" applyAlignment="1" applyProtection="1">
      <alignment vertical="center"/>
      <protection locked="0"/>
    </xf>
    <xf numFmtId="3" fontId="64" fillId="15" borderId="102" xfId="11" applyNumberFormat="1" applyFont="1" applyFill="1" applyBorder="1" applyAlignment="1" applyProtection="1">
      <alignment horizontal="center" vertical="center" wrapText="1"/>
      <protection locked="0"/>
    </xf>
    <xf numFmtId="3" fontId="64" fillId="15" borderId="102" xfId="0" applyNumberFormat="1" applyFont="1" applyFill="1" applyBorder="1" applyAlignment="1" applyProtection="1">
      <alignment horizontal="center" vertical="center" wrapText="1"/>
      <protection locked="0"/>
    </xf>
    <xf numFmtId="194" fontId="64" fillId="15" borderId="102" xfId="11" applyNumberFormat="1" applyFont="1" applyFill="1" applyBorder="1" applyAlignment="1" applyProtection="1">
      <alignment horizontal="right" vertical="center" wrapText="1"/>
      <protection locked="0"/>
    </xf>
    <xf numFmtId="190" fontId="64" fillId="15" borderId="102" xfId="0" applyNumberFormat="1" applyFont="1" applyFill="1" applyBorder="1" applyAlignment="1" applyProtection="1">
      <alignment horizontal="right" vertical="center"/>
      <protection locked="0"/>
    </xf>
    <xf numFmtId="0" fontId="64" fillId="15" borderId="102" xfId="0" applyFont="1" applyFill="1" applyBorder="1" applyAlignment="1" applyProtection="1">
      <alignment horizontal="left" vertical="center" wrapText="1"/>
      <protection locked="0"/>
    </xf>
    <xf numFmtId="0" fontId="64" fillId="15" borderId="102" xfId="0" applyNumberFormat="1" applyFont="1" applyFill="1" applyBorder="1" applyAlignment="1" applyProtection="1">
      <alignment horizontal="center" vertical="center" wrapText="1"/>
      <protection locked="0"/>
    </xf>
    <xf numFmtId="166" fontId="4" fillId="15" borderId="36" xfId="11" applyFont="1" applyFill="1" applyBorder="1" applyAlignment="1" applyProtection="1">
      <alignment horizontal="center" vertical="center" wrapText="1"/>
      <protection locked="0"/>
    </xf>
    <xf numFmtId="0" fontId="4" fillId="0" borderId="28" xfId="1" applyFont="1" applyFill="1" applyBorder="1" applyAlignment="1" applyProtection="1">
      <alignment vertical="center" wrapText="1"/>
      <protection locked="0"/>
    </xf>
    <xf numFmtId="218" fontId="4" fillId="15" borderId="28" xfId="10" applyNumberFormat="1" applyFont="1" applyFill="1" applyBorder="1" applyAlignment="1" applyProtection="1">
      <alignment vertical="center" wrapText="1"/>
      <protection locked="0"/>
    </xf>
    <xf numFmtId="180" fontId="4" fillId="15" borderId="28" xfId="10" applyNumberFormat="1" applyFont="1" applyFill="1" applyBorder="1" applyAlignment="1" applyProtection="1">
      <alignment horizontal="center" vertical="center" wrapText="1"/>
      <protection locked="0"/>
    </xf>
    <xf numFmtId="2" fontId="4" fillId="15" borderId="28" xfId="10" applyNumberFormat="1" applyFont="1" applyFill="1" applyBorder="1" applyAlignment="1" applyProtection="1">
      <alignment horizontal="center" vertical="center" wrapText="1"/>
      <protection locked="0"/>
    </xf>
    <xf numFmtId="194" fontId="4" fillId="15" borderId="36" xfId="1" applyNumberFormat="1" applyFont="1" applyFill="1" applyBorder="1" applyAlignment="1" applyProtection="1">
      <alignment vertical="center" wrapText="1"/>
      <protection locked="0"/>
    </xf>
    <xf numFmtId="190" fontId="4" fillId="15" borderId="28" xfId="0" applyNumberFormat="1" applyFont="1" applyFill="1" applyBorder="1" applyAlignment="1" applyProtection="1">
      <alignment horizontal="center" vertical="center"/>
      <protection locked="0"/>
    </xf>
    <xf numFmtId="190" fontId="64" fillId="15" borderId="454" xfId="83" applyNumberFormat="1" applyFont="1" applyFill="1" applyBorder="1" applyAlignment="1" applyProtection="1">
      <alignment horizontal="right" vertical="center" wrapText="1"/>
      <protection locked="0"/>
    </xf>
    <xf numFmtId="194" fontId="64" fillId="15" borderId="454" xfId="76" applyNumberFormat="1" applyFont="1" applyFill="1" applyBorder="1" applyAlignment="1" applyProtection="1">
      <alignment horizontal="left" vertical="center" wrapText="1"/>
      <protection locked="0"/>
    </xf>
    <xf numFmtId="219" fontId="64" fillId="15" borderId="454" xfId="83" applyNumberFormat="1" applyFont="1" applyFill="1" applyBorder="1" applyAlignment="1" applyProtection="1">
      <alignment horizontal="right" vertical="center" wrapText="1"/>
      <protection locked="0"/>
    </xf>
    <xf numFmtId="194" fontId="64" fillId="15" borderId="454" xfId="83" applyNumberFormat="1" applyFont="1" applyFill="1" applyBorder="1" applyAlignment="1" applyProtection="1">
      <alignment horizontal="right" vertical="center" wrapText="1"/>
      <protection locked="0"/>
    </xf>
    <xf numFmtId="190" fontId="4" fillId="15" borderId="74" xfId="73" applyNumberFormat="1" applyFont="1" applyFill="1" applyBorder="1" applyAlignment="1" applyProtection="1">
      <alignment horizontal="center" vertical="center" wrapText="1"/>
      <protection locked="0"/>
    </xf>
    <xf numFmtId="190" fontId="64" fillId="15" borderId="102" xfId="83" applyNumberFormat="1" applyFont="1" applyFill="1" applyBorder="1" applyAlignment="1" applyProtection="1">
      <alignment horizontal="right" vertical="center" wrapText="1"/>
      <protection locked="0"/>
    </xf>
    <xf numFmtId="190" fontId="4" fillId="15" borderId="28" xfId="73" applyNumberFormat="1" applyFont="1" applyFill="1" applyBorder="1" applyAlignment="1" applyProtection="1">
      <alignment horizontal="center" vertical="center" wrapText="1"/>
      <protection locked="0"/>
    </xf>
    <xf numFmtId="194" fontId="64" fillId="15" borderId="102" xfId="76" applyNumberFormat="1" applyFont="1" applyFill="1" applyBorder="1" applyAlignment="1" applyProtection="1">
      <alignment horizontal="left" vertical="center" wrapText="1"/>
      <protection locked="0"/>
    </xf>
    <xf numFmtId="219" fontId="64" fillId="15" borderId="102" xfId="83" applyNumberFormat="1" applyFont="1" applyFill="1" applyBorder="1" applyAlignment="1" applyProtection="1">
      <alignment horizontal="right" vertical="center" wrapText="1"/>
      <protection locked="0"/>
    </xf>
    <xf numFmtId="194" fontId="64" fillId="15" borderId="102" xfId="83" applyNumberFormat="1" applyFont="1" applyFill="1" applyBorder="1" applyAlignment="1" applyProtection="1">
      <alignment horizontal="right" vertical="center" wrapText="1"/>
      <protection locked="0"/>
    </xf>
    <xf numFmtId="190" fontId="4" fillId="15" borderId="36" xfId="73" applyNumberFormat="1" applyFont="1" applyFill="1" applyBorder="1" applyAlignment="1" applyProtection="1">
      <alignment horizontal="center" vertical="center" wrapText="1"/>
      <protection locked="0"/>
    </xf>
    <xf numFmtId="8" fontId="27" fillId="15" borderId="385" xfId="1" applyNumberFormat="1" applyFont="1" applyFill="1" applyBorder="1" applyAlignment="1" applyProtection="1">
      <alignment vertical="center" wrapText="1"/>
      <protection locked="0"/>
    </xf>
    <xf numFmtId="8" fontId="27" fillId="15" borderId="38" xfId="1" applyNumberFormat="1" applyFont="1" applyFill="1" applyBorder="1" applyAlignment="1" applyProtection="1">
      <alignment vertical="center" wrapText="1"/>
      <protection locked="0"/>
    </xf>
    <xf numFmtId="8" fontId="27" fillId="15" borderId="20" xfId="1" applyNumberFormat="1" applyFont="1" applyFill="1" applyBorder="1" applyAlignment="1" applyProtection="1">
      <alignment vertical="center" wrapText="1"/>
      <protection locked="0"/>
    </xf>
    <xf numFmtId="3" fontId="4" fillId="15" borderId="20" xfId="10" applyNumberFormat="1" applyFont="1" applyFill="1" applyBorder="1" applyAlignment="1" applyProtection="1">
      <alignment vertical="center" wrapText="1"/>
      <protection locked="0"/>
    </xf>
    <xf numFmtId="1" fontId="4" fillId="15" borderId="20" xfId="1" applyNumberFormat="1" applyFont="1" applyFill="1" applyBorder="1" applyAlignment="1" applyProtection="1">
      <alignment vertical="center" wrapText="1"/>
      <protection locked="0"/>
    </xf>
    <xf numFmtId="185" fontId="4" fillId="15" borderId="20" xfId="10" applyNumberFormat="1" applyFont="1" applyFill="1" applyBorder="1" applyAlignment="1" applyProtection="1">
      <alignment vertical="center" wrapText="1"/>
      <protection locked="0"/>
    </xf>
    <xf numFmtId="0" fontId="0" fillId="15" borderId="0" xfId="1" applyFont="1" applyFill="1" applyAlignment="1">
      <alignment horizontal="left"/>
    </xf>
    <xf numFmtId="0" fontId="21" fillId="15" borderId="0" xfId="4" applyFont="1" applyFill="1" applyBorder="1" applyAlignment="1">
      <alignment horizontal="center" wrapText="1"/>
    </xf>
    <xf numFmtId="0" fontId="4" fillId="15" borderId="0" xfId="4" applyFont="1" applyFill="1" applyBorder="1" applyAlignment="1">
      <alignment horizontal="left"/>
    </xf>
    <xf numFmtId="190" fontId="4" fillId="15" borderId="385" xfId="73"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4" fillId="0" borderId="27" xfId="89" applyFont="1" applyFill="1" applyBorder="1" applyProtection="1">
      <protection locked="0"/>
    </xf>
    <xf numFmtId="0" fontId="4" fillId="0" borderId="28" xfId="89" applyFont="1" applyFill="1" applyBorder="1" applyProtection="1">
      <protection locked="0"/>
    </xf>
    <xf numFmtId="0" fontId="5" fillId="15" borderId="28" xfId="73" applyFont="1" applyFill="1" applyBorder="1" applyAlignment="1" applyProtection="1">
      <alignment vertical="center" wrapText="1"/>
      <protection locked="0"/>
    </xf>
    <xf numFmtId="190" fontId="5" fillId="15" borderId="28"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vertical="center" wrapText="1"/>
      <protection locked="0"/>
    </xf>
    <xf numFmtId="0" fontId="5" fillId="15" borderId="28" xfId="73" applyNumberFormat="1" applyFont="1" applyFill="1" applyBorder="1" applyAlignment="1" applyProtection="1">
      <alignment horizontal="center" vertical="center" wrapText="1"/>
      <protection locked="0"/>
    </xf>
    <xf numFmtId="190" fontId="5" fillId="15" borderId="28" xfId="73" applyNumberFormat="1" applyFont="1" applyFill="1" applyBorder="1" applyAlignment="1" applyProtection="1">
      <alignment horizontal="center" vertical="center" wrapText="1"/>
      <protection locked="0"/>
    </xf>
    <xf numFmtId="0" fontId="4" fillId="15" borderId="28" xfId="73" applyNumberFormat="1" applyFont="1" applyFill="1" applyBorder="1" applyAlignment="1" applyProtection="1">
      <alignment horizontal="center" vertical="center" wrapText="1"/>
      <protection locked="0"/>
    </xf>
    <xf numFmtId="190" fontId="4" fillId="15" borderId="28" xfId="73" applyNumberFormat="1" applyFont="1" applyFill="1" applyBorder="1" applyAlignment="1" applyProtection="1">
      <alignment horizontal="center" vertical="center" wrapText="1"/>
      <protection locked="0"/>
    </xf>
    <xf numFmtId="0" fontId="5" fillId="15" borderId="28" xfId="73" applyFont="1" applyFill="1" applyBorder="1" applyAlignment="1" applyProtection="1">
      <alignment horizontal="center" vertical="center" wrapText="1"/>
      <protection locked="0"/>
    </xf>
    <xf numFmtId="190" fontId="5" fillId="15" borderId="36" xfId="73" applyNumberFormat="1" applyFont="1" applyFill="1" applyBorder="1" applyAlignment="1" applyProtection="1">
      <alignment vertical="center" wrapText="1"/>
      <protection locked="0"/>
    </xf>
    <xf numFmtId="190" fontId="4" fillId="15" borderId="28" xfId="73" applyNumberFormat="1" applyFont="1" applyFill="1" applyBorder="1" applyAlignment="1" applyProtection="1">
      <alignment horizontal="center" vertical="center" wrapText="1"/>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0"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1" fontId="5" fillId="15" borderId="20" xfId="90" applyNumberFormat="1" applyFont="1" applyFill="1" applyBorder="1" applyAlignment="1" applyProtection="1">
      <alignment vertical="center" wrapText="1"/>
      <protection locked="0"/>
    </xf>
    <xf numFmtId="217" fontId="5" fillId="15" borderId="20" xfId="90" applyNumberFormat="1" applyFont="1" applyFill="1" applyBorder="1" applyAlignment="1" applyProtection="1">
      <alignment vertical="center" wrapText="1"/>
      <protection locked="0"/>
    </xf>
    <xf numFmtId="0" fontId="5" fillId="15" borderId="20" xfId="90" applyNumberFormat="1" applyFont="1" applyFill="1" applyBorder="1" applyAlignment="1" applyProtection="1">
      <alignment vertical="center" wrapText="1"/>
      <protection locked="0"/>
    </xf>
    <xf numFmtId="194" fontId="5" fillId="15" borderId="93" xfId="73" applyNumberFormat="1" applyFont="1" applyFill="1" applyBorder="1" applyAlignment="1" applyProtection="1">
      <alignment vertical="center" wrapText="1"/>
      <protection locked="0"/>
    </xf>
    <xf numFmtId="190" fontId="4" fillId="15" borderId="20" xfId="89" applyNumberFormat="1" applyFont="1" applyFill="1" applyBorder="1" applyAlignment="1" applyProtection="1">
      <alignment vertical="center"/>
      <protection locked="0"/>
    </xf>
    <xf numFmtId="190" fontId="4" fillId="15" borderId="18" xfId="89" applyNumberFormat="1" applyFont="1" applyFill="1" applyBorder="1" applyAlignment="1" applyProtection="1">
      <alignment vertical="center"/>
      <protection locked="0"/>
    </xf>
    <xf numFmtId="194" fontId="5" fillId="15" borderId="74" xfId="73" applyNumberFormat="1" applyFont="1" applyFill="1" applyBorder="1" applyAlignment="1" applyProtection="1">
      <alignment vertical="center" wrapText="1"/>
      <protection locked="0"/>
    </xf>
    <xf numFmtId="0" fontId="5" fillId="15" borderId="385" xfId="73" applyFont="1" applyFill="1" applyBorder="1" applyAlignment="1" applyProtection="1">
      <alignment vertical="center" wrapText="1"/>
      <protection locked="0"/>
    </xf>
    <xf numFmtId="190" fontId="5" fillId="15" borderId="385" xfId="73" applyNumberFormat="1" applyFont="1" applyFill="1" applyBorder="1" applyAlignment="1" applyProtection="1">
      <alignment vertical="center" wrapText="1"/>
      <protection locked="0"/>
    </xf>
    <xf numFmtId="194" fontId="5" fillId="15" borderId="385" xfId="73" applyNumberFormat="1" applyFont="1" applyFill="1" applyBorder="1" applyAlignment="1" applyProtection="1">
      <alignment vertical="center" wrapText="1"/>
      <protection locked="0"/>
    </xf>
    <xf numFmtId="1" fontId="5" fillId="15" borderId="385" xfId="73" applyNumberFormat="1" applyFont="1" applyFill="1" applyBorder="1" applyAlignment="1" applyProtection="1">
      <alignment vertical="center" wrapText="1"/>
      <protection locked="0"/>
    </xf>
    <xf numFmtId="185" fontId="5" fillId="15" borderId="385" xfId="90" applyNumberFormat="1" applyFont="1" applyFill="1" applyBorder="1" applyAlignment="1" applyProtection="1">
      <alignment vertical="center" wrapText="1"/>
      <protection locked="0"/>
    </xf>
    <xf numFmtId="190" fontId="4" fillId="15" borderId="385" xfId="89" applyNumberFormat="1" applyFont="1" applyFill="1" applyBorder="1" applyAlignment="1" applyProtection="1">
      <alignment vertical="center"/>
      <protection locked="0"/>
    </xf>
    <xf numFmtId="3" fontId="5" fillId="15" borderId="385" xfId="73" applyNumberFormat="1" applyFont="1" applyFill="1" applyBorder="1" applyAlignment="1" applyProtection="1">
      <alignment vertical="center" wrapText="1"/>
      <protection locked="0"/>
    </xf>
    <xf numFmtId="1" fontId="5" fillId="15" borderId="385" xfId="90" applyNumberFormat="1" applyFont="1" applyFill="1" applyBorder="1" applyAlignment="1" applyProtection="1">
      <alignment vertical="center" wrapText="1"/>
      <protection locked="0"/>
    </xf>
    <xf numFmtId="217" fontId="5" fillId="15" borderId="385" xfId="90" applyNumberFormat="1" applyFont="1" applyFill="1" applyBorder="1" applyAlignment="1" applyProtection="1">
      <alignment vertical="center" wrapText="1"/>
      <protection locked="0"/>
    </xf>
    <xf numFmtId="0" fontId="5" fillId="15" borderId="385" xfId="90" applyNumberFormat="1" applyFont="1" applyFill="1" applyBorder="1" applyAlignment="1" applyProtection="1">
      <alignment vertical="center" wrapText="1"/>
      <protection locked="0"/>
    </xf>
    <xf numFmtId="194" fontId="5" fillId="15" borderId="72" xfId="73" applyNumberFormat="1" applyFont="1" applyFill="1" applyBorder="1" applyAlignment="1" applyProtection="1">
      <alignment vertical="center" wrapText="1"/>
      <protection locked="0"/>
    </xf>
    <xf numFmtId="0" fontId="5" fillId="15" borderId="20" xfId="73" applyFont="1" applyFill="1" applyBorder="1" applyAlignment="1" applyProtection="1">
      <alignment vertical="center" wrapText="1"/>
      <protection locked="0"/>
    </xf>
    <xf numFmtId="190" fontId="5" fillId="15" borderId="20" xfId="73" applyNumberFormat="1" applyFont="1" applyFill="1" applyBorder="1" applyAlignment="1" applyProtection="1">
      <alignment vertical="center" wrapText="1"/>
      <protection locked="0"/>
    </xf>
    <xf numFmtId="194" fontId="5" fillId="15" borderId="20" xfId="73" applyNumberFormat="1" applyFont="1" applyFill="1" applyBorder="1" applyAlignment="1" applyProtection="1">
      <alignment vertical="center" wrapText="1"/>
      <protection locked="0"/>
    </xf>
    <xf numFmtId="1" fontId="5" fillId="15" borderId="20" xfId="73" applyNumberFormat="1" applyFont="1" applyFill="1" applyBorder="1" applyAlignment="1" applyProtection="1">
      <alignment vertical="center" wrapText="1"/>
      <protection locked="0"/>
    </xf>
    <xf numFmtId="185" fontId="5" fillId="15" borderId="20" xfId="90" applyNumberFormat="1" applyFont="1" applyFill="1" applyBorder="1" applyAlignment="1" applyProtection="1">
      <alignment vertical="center" wrapText="1"/>
      <protection locked="0"/>
    </xf>
    <xf numFmtId="3" fontId="5" fillId="15" borderId="20" xfId="73" applyNumberFormat="1" applyFont="1" applyFill="1" applyBorder="1" applyAlignment="1" applyProtection="1">
      <alignment vertical="center" wrapText="1"/>
      <protection locked="0"/>
    </xf>
    <xf numFmtId="0" fontId="4" fillId="15" borderId="18" xfId="73" applyFont="1" applyFill="1" applyBorder="1" applyAlignment="1" applyProtection="1">
      <alignment vertical="center" wrapText="1"/>
      <protection locked="0"/>
    </xf>
    <xf numFmtId="190" fontId="4" fillId="15" borderId="18" xfId="73" applyNumberFormat="1" applyFont="1" applyFill="1" applyBorder="1" applyAlignment="1" applyProtection="1">
      <alignment vertical="center" wrapText="1"/>
      <protection locked="0"/>
    </xf>
    <xf numFmtId="194" fontId="4" fillId="15" borderId="18" xfId="73" applyNumberFormat="1" applyFont="1" applyFill="1" applyBorder="1" applyAlignment="1" applyProtection="1">
      <alignment vertical="center" wrapText="1"/>
      <protection locked="0"/>
    </xf>
    <xf numFmtId="1" fontId="4" fillId="15" borderId="18" xfId="73" applyNumberFormat="1" applyFont="1" applyFill="1" applyBorder="1" applyAlignment="1" applyProtection="1">
      <alignment vertical="center" wrapText="1"/>
      <protection locked="0"/>
    </xf>
    <xf numFmtId="185" fontId="4" fillId="15" borderId="18" xfId="90" applyNumberFormat="1" applyFont="1" applyFill="1" applyBorder="1" applyAlignment="1" applyProtection="1">
      <alignment vertical="center" wrapText="1"/>
      <protection locked="0"/>
    </xf>
    <xf numFmtId="3" fontId="4" fillId="15" borderId="18" xfId="73" applyNumberFormat="1" applyFont="1" applyFill="1" applyBorder="1" applyAlignment="1" applyProtection="1">
      <alignment vertical="center" wrapText="1"/>
      <protection locked="0"/>
    </xf>
    <xf numFmtId="1" fontId="4" fillId="15" borderId="18" xfId="90" applyNumberFormat="1" applyFont="1" applyFill="1" applyBorder="1" applyAlignment="1" applyProtection="1">
      <alignment vertical="center" wrapText="1"/>
      <protection locked="0"/>
    </xf>
    <xf numFmtId="217" fontId="4" fillId="15" borderId="18" xfId="90" applyNumberFormat="1" applyFont="1" applyFill="1" applyBorder="1" applyAlignment="1" applyProtection="1">
      <alignment vertical="center" wrapText="1"/>
      <protection locked="0"/>
    </xf>
    <xf numFmtId="0" fontId="4" fillId="15" borderId="18" xfId="90" applyNumberFormat="1" applyFont="1" applyFill="1" applyBorder="1" applyAlignment="1" applyProtection="1">
      <alignment vertical="center" wrapText="1"/>
      <protection locked="0"/>
    </xf>
    <xf numFmtId="0" fontId="4" fillId="15" borderId="385" xfId="73" applyFont="1" applyFill="1" applyBorder="1" applyAlignment="1" applyProtection="1">
      <alignment vertical="center" wrapText="1"/>
      <protection locked="0"/>
    </xf>
    <xf numFmtId="190" fontId="4" fillId="15" borderId="385" xfId="73" applyNumberFormat="1" applyFont="1" applyFill="1" applyBorder="1" applyAlignment="1" applyProtection="1">
      <alignment vertical="center" wrapText="1"/>
      <protection locked="0"/>
    </xf>
    <xf numFmtId="194" fontId="4" fillId="15" borderId="385" xfId="73" applyNumberFormat="1" applyFont="1" applyFill="1" applyBorder="1" applyAlignment="1" applyProtection="1">
      <alignment vertical="center" wrapText="1"/>
      <protection locked="0"/>
    </xf>
    <xf numFmtId="1" fontId="4" fillId="15" borderId="385" xfId="73" applyNumberFormat="1" applyFont="1" applyFill="1" applyBorder="1" applyAlignment="1" applyProtection="1">
      <alignment vertical="center" wrapText="1"/>
      <protection locked="0"/>
    </xf>
    <xf numFmtId="185" fontId="4" fillId="15" borderId="385" xfId="90" applyNumberFormat="1" applyFont="1" applyFill="1" applyBorder="1" applyAlignment="1" applyProtection="1">
      <alignment vertical="center" wrapText="1"/>
      <protection locked="0"/>
    </xf>
    <xf numFmtId="3" fontId="4" fillId="15" borderId="385" xfId="73" applyNumberFormat="1" applyFont="1" applyFill="1" applyBorder="1" applyAlignment="1" applyProtection="1">
      <alignment vertical="center" wrapText="1"/>
      <protection locked="0"/>
    </xf>
    <xf numFmtId="1" fontId="4" fillId="15" borderId="385" xfId="90" applyNumberFormat="1" applyFont="1" applyFill="1" applyBorder="1" applyAlignment="1" applyProtection="1">
      <alignment vertical="center" wrapText="1"/>
      <protection locked="0"/>
    </xf>
    <xf numFmtId="217" fontId="4" fillId="15" borderId="385" xfId="90" applyNumberFormat="1" applyFont="1" applyFill="1" applyBorder="1" applyAlignment="1" applyProtection="1">
      <alignment vertical="center" wrapText="1"/>
      <protection locked="0"/>
    </xf>
    <xf numFmtId="0" fontId="4" fillId="15" borderId="385" xfId="90" applyNumberFormat="1" applyFont="1" applyFill="1" applyBorder="1" applyAlignment="1" applyProtection="1">
      <alignment vertical="center" wrapText="1"/>
      <protection locked="0"/>
    </xf>
    <xf numFmtId="1" fontId="4" fillId="15" borderId="28" xfId="90" applyNumberFormat="1" applyFont="1" applyFill="1" applyBorder="1" applyAlignment="1" applyProtection="1">
      <alignment horizontal="center" vertical="center" wrapText="1"/>
      <protection locked="0"/>
    </xf>
    <xf numFmtId="1" fontId="4" fillId="15" borderId="18" xfId="90" applyNumberFormat="1" applyFont="1" applyFill="1" applyBorder="1" applyAlignment="1" applyProtection="1">
      <alignment horizontal="center" vertical="center" wrapText="1"/>
      <protection locked="0"/>
    </xf>
    <xf numFmtId="217" fontId="4" fillId="15" borderId="18" xfId="90" applyNumberFormat="1" applyFont="1" applyFill="1" applyBorder="1" applyAlignment="1" applyProtection="1">
      <alignment horizontal="center" vertical="center" wrapText="1"/>
      <protection locked="0"/>
    </xf>
    <xf numFmtId="0" fontId="4" fillId="15" borderId="18" xfId="90" applyNumberFormat="1" applyFont="1" applyFill="1" applyBorder="1" applyAlignment="1" applyProtection="1">
      <alignment horizontal="center" vertical="center" wrapText="1"/>
      <protection locked="0"/>
    </xf>
    <xf numFmtId="185" fontId="4" fillId="15" borderId="385" xfId="90" applyNumberFormat="1" applyFont="1" applyFill="1" applyBorder="1" applyAlignment="1" applyProtection="1">
      <alignment horizontal="center" vertical="center" wrapText="1"/>
      <protection locked="0"/>
    </xf>
    <xf numFmtId="1" fontId="4" fillId="15" borderId="385" xfId="90" applyNumberFormat="1" applyFont="1" applyFill="1" applyBorder="1" applyAlignment="1" applyProtection="1">
      <alignment horizontal="center" vertical="center" wrapText="1"/>
      <protection locked="0"/>
    </xf>
    <xf numFmtId="217" fontId="4" fillId="15" borderId="385" xfId="90" applyNumberFormat="1" applyFont="1" applyFill="1" applyBorder="1" applyAlignment="1" applyProtection="1">
      <alignment horizontal="center" vertical="center" wrapText="1"/>
      <protection locked="0"/>
    </xf>
    <xf numFmtId="0" fontId="4" fillId="15" borderId="385" xfId="90" applyNumberFormat="1" applyFont="1" applyFill="1" applyBorder="1" applyAlignment="1" applyProtection="1">
      <alignment horizontal="center" vertical="center" wrapText="1"/>
      <protection locked="0"/>
    </xf>
    <xf numFmtId="0" fontId="4" fillId="15" borderId="20" xfId="73" applyFont="1" applyFill="1" applyBorder="1" applyAlignment="1" applyProtection="1">
      <alignment horizontal="center" vertical="center" wrapText="1"/>
      <protection locked="0"/>
    </xf>
    <xf numFmtId="185" fontId="4" fillId="15" borderId="20" xfId="90" applyNumberFormat="1" applyFont="1" applyFill="1" applyBorder="1" applyAlignment="1" applyProtection="1">
      <alignment horizontal="center" vertical="center" wrapText="1"/>
      <protection locked="0"/>
    </xf>
    <xf numFmtId="190" fontId="4" fillId="15" borderId="20" xfId="0" applyNumberFormat="1" applyFont="1" applyFill="1" applyBorder="1" applyAlignment="1" applyProtection="1">
      <alignment horizontal="center" vertical="center"/>
      <protection locked="0"/>
    </xf>
    <xf numFmtId="1" fontId="4" fillId="15" borderId="20" xfId="90" applyNumberFormat="1" applyFont="1" applyFill="1" applyBorder="1" applyAlignment="1" applyProtection="1">
      <alignment horizontal="center" vertical="center" wrapText="1"/>
      <protection locked="0"/>
    </xf>
    <xf numFmtId="217" fontId="4" fillId="15" borderId="20" xfId="90" applyNumberFormat="1" applyFont="1" applyFill="1" applyBorder="1" applyAlignment="1" applyProtection="1">
      <alignment horizontal="center" vertical="center" wrapText="1"/>
      <protection locked="0"/>
    </xf>
    <xf numFmtId="0" fontId="4" fillId="15" borderId="20" xfId="90" applyNumberFormat="1" applyFont="1" applyFill="1" applyBorder="1" applyAlignment="1" applyProtection="1">
      <alignment horizontal="center" vertical="center" wrapText="1"/>
      <protection locked="0"/>
    </xf>
    <xf numFmtId="0" fontId="4" fillId="15" borderId="28" xfId="73" applyFont="1" applyFill="1" applyBorder="1" applyAlignment="1" applyProtection="1">
      <alignment horizontal="center" vertical="center" wrapText="1"/>
      <protection locked="0"/>
    </xf>
    <xf numFmtId="0" fontId="4" fillId="15" borderId="28" xfId="90" applyNumberFormat="1" applyFont="1" applyFill="1" applyBorder="1" applyAlignment="1" applyProtection="1">
      <alignment horizontal="center" vertical="center" wrapText="1"/>
      <protection locked="0"/>
    </xf>
    <xf numFmtId="0" fontId="4" fillId="15" borderId="74" xfId="90" applyNumberFormat="1" applyFont="1" applyFill="1" applyBorder="1" applyAlignment="1" applyProtection="1">
      <alignment horizontal="center" vertical="center" wrapText="1"/>
      <protection locked="0"/>
    </xf>
    <xf numFmtId="0" fontId="4" fillId="15" borderId="161" xfId="0" applyFont="1" applyFill="1" applyBorder="1" applyAlignment="1" applyProtection="1">
      <alignment horizontal="left" vertical="center"/>
      <protection locked="0"/>
    </xf>
    <xf numFmtId="0" fontId="4" fillId="15" borderId="0" xfId="0" applyFont="1" applyFill="1" applyBorder="1" applyAlignment="1" applyProtection="1">
      <alignment horizontal="left" vertical="center"/>
      <protection locked="0"/>
    </xf>
    <xf numFmtId="0" fontId="4" fillId="15" borderId="95" xfId="73" applyFont="1" applyFill="1" applyBorder="1" applyAlignment="1" applyProtection="1">
      <alignment horizontal="center" vertical="center" wrapText="1"/>
      <protection locked="0"/>
    </xf>
    <xf numFmtId="190" fontId="4" fillId="15" borderId="95" xfId="73" applyNumberFormat="1" applyFont="1" applyFill="1" applyBorder="1" applyAlignment="1" applyProtection="1">
      <alignment horizontal="center" vertical="center" wrapText="1"/>
      <protection locked="0"/>
    </xf>
    <xf numFmtId="194" fontId="4" fillId="15" borderId="95" xfId="73" applyNumberFormat="1" applyFont="1" applyFill="1" applyBorder="1" applyAlignment="1" applyProtection="1">
      <alignment horizontal="center" vertical="center" wrapText="1"/>
      <protection locked="0"/>
    </xf>
    <xf numFmtId="0" fontId="4" fillId="15" borderId="0" xfId="73" applyFont="1" applyFill="1" applyBorder="1" applyAlignment="1" applyProtection="1">
      <alignment horizontal="center" vertical="center" wrapText="1"/>
      <protection locked="0"/>
    </xf>
    <xf numFmtId="185" fontId="4" fillId="15" borderId="0" xfId="90" applyNumberFormat="1" applyFont="1" applyFill="1" applyBorder="1" applyAlignment="1" applyProtection="1">
      <alignment horizontal="center" vertical="center" wrapText="1"/>
      <protection locked="0"/>
    </xf>
    <xf numFmtId="190" fontId="4" fillId="15" borderId="0" xfId="0" applyNumberFormat="1" applyFont="1" applyFill="1" applyBorder="1" applyAlignment="1" applyProtection="1">
      <alignment horizontal="center" vertical="center"/>
      <protection locked="0"/>
    </xf>
    <xf numFmtId="3" fontId="4" fillId="15" borderId="0" xfId="73" applyNumberFormat="1" applyFont="1" applyFill="1" applyBorder="1" applyAlignment="1" applyProtection="1">
      <alignment horizontal="center" vertical="center" wrapText="1"/>
      <protection locked="0"/>
    </xf>
    <xf numFmtId="190" fontId="4" fillId="15" borderId="0" xfId="73" applyNumberFormat="1" applyFont="1" applyFill="1" applyBorder="1" applyAlignment="1" applyProtection="1">
      <alignment horizontal="center" vertical="center" wrapText="1"/>
      <protection locked="0"/>
    </xf>
    <xf numFmtId="1" fontId="4" fillId="15" borderId="0" xfId="90" applyNumberFormat="1" applyFont="1" applyFill="1" applyBorder="1" applyAlignment="1" applyProtection="1">
      <alignment horizontal="center" vertical="center" wrapText="1"/>
      <protection locked="0"/>
    </xf>
    <xf numFmtId="217" fontId="4" fillId="15" borderId="0" xfId="90" applyNumberFormat="1" applyFont="1" applyFill="1" applyBorder="1" applyAlignment="1" applyProtection="1">
      <alignment horizontal="center" vertical="center" wrapText="1"/>
      <protection locked="0"/>
    </xf>
    <xf numFmtId="0" fontId="4" fillId="15" borderId="0" xfId="90" applyNumberFormat="1" applyFont="1" applyFill="1" applyBorder="1" applyAlignment="1" applyProtection="1">
      <alignment horizontal="center" vertical="center" wrapText="1"/>
      <protection locked="0"/>
    </xf>
    <xf numFmtId="0" fontId="101" fillId="15" borderId="18" xfId="0" applyFont="1" applyFill="1" applyBorder="1" applyAlignment="1" applyProtection="1">
      <alignment horizontal="center"/>
      <protection locked="0"/>
    </xf>
    <xf numFmtId="8" fontId="4" fillId="0" borderId="18" xfId="0" applyNumberFormat="1" applyFont="1" applyBorder="1" applyAlignment="1" applyProtection="1">
      <alignment horizontal="center"/>
      <protection locked="0"/>
    </xf>
    <xf numFmtId="0" fontId="100" fillId="15" borderId="18" xfId="0" applyFont="1" applyFill="1" applyBorder="1" applyAlignment="1" applyProtection="1">
      <alignment horizontal="center"/>
      <protection locked="0"/>
    </xf>
    <xf numFmtId="0" fontId="84" fillId="15" borderId="18" xfId="90" applyNumberFormat="1" applyFont="1" applyFill="1" applyBorder="1" applyAlignment="1" applyProtection="1">
      <alignment vertical="center" wrapText="1"/>
      <protection locked="0"/>
    </xf>
    <xf numFmtId="0" fontId="101" fillId="15" borderId="385" xfId="0" applyFont="1" applyFill="1" applyBorder="1" applyAlignment="1" applyProtection="1">
      <alignment horizontal="center"/>
      <protection locked="0"/>
    </xf>
    <xf numFmtId="8" fontId="4" fillId="0" borderId="385" xfId="0" applyNumberFormat="1" applyFont="1" applyBorder="1" applyAlignment="1" applyProtection="1">
      <alignment horizontal="center"/>
      <protection locked="0"/>
    </xf>
    <xf numFmtId="0" fontId="100" fillId="15" borderId="385" xfId="0" applyFont="1" applyFill="1" applyBorder="1" applyAlignment="1" applyProtection="1">
      <alignment horizontal="center"/>
      <protection locked="0"/>
    </xf>
    <xf numFmtId="0" fontId="84" fillId="15" borderId="385" xfId="90" applyNumberFormat="1" applyFont="1" applyFill="1" applyBorder="1" applyAlignment="1" applyProtection="1">
      <alignment vertical="center" wrapText="1"/>
      <protection locked="0"/>
    </xf>
    <xf numFmtId="0" fontId="101" fillId="15" borderId="20" xfId="0" applyFont="1" applyFill="1" applyBorder="1" applyAlignment="1" applyProtection="1">
      <alignment horizontal="center"/>
      <protection locked="0"/>
    </xf>
    <xf numFmtId="0" fontId="100" fillId="15" borderId="20" xfId="0" applyFont="1" applyFill="1" applyBorder="1" applyAlignment="1" applyProtection="1">
      <alignment horizontal="center"/>
      <protection locked="0"/>
    </xf>
    <xf numFmtId="0" fontId="84" fillId="15" borderId="20" xfId="90" applyNumberFormat="1" applyFont="1" applyFill="1" applyBorder="1" applyAlignment="1" applyProtection="1">
      <alignment vertical="center" wrapText="1"/>
      <protection locked="0"/>
    </xf>
    <xf numFmtId="0" fontId="84" fillId="0" borderId="20" xfId="0" applyFont="1" applyBorder="1" applyAlignment="1" applyProtection="1">
      <alignment horizontal="center"/>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185" fontId="8" fillId="15" borderId="102" xfId="10" applyNumberFormat="1" applyFont="1" applyFill="1" applyBorder="1" applyAlignment="1" applyProtection="1">
      <alignment horizontal="center" vertical="center" wrapText="1"/>
      <protection locked="0"/>
    </xf>
    <xf numFmtId="0" fontId="4" fillId="15" borderId="385" xfId="0" applyFont="1" applyFill="1" applyBorder="1" applyAlignment="1" applyProtection="1">
      <alignment vertical="center"/>
      <protection locked="0"/>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64" fillId="15" borderId="388" xfId="0" applyFont="1" applyFill="1" applyBorder="1" applyAlignment="1" applyProtection="1">
      <alignment vertical="center" wrapText="1"/>
      <protection locked="0"/>
    </xf>
    <xf numFmtId="0" fontId="84" fillId="15" borderId="385" xfId="0" applyFont="1" applyFill="1" applyBorder="1" applyAlignment="1" applyProtection="1">
      <alignment horizontal="center"/>
      <protection locked="0"/>
    </xf>
    <xf numFmtId="0" fontId="84" fillId="15" borderId="72" xfId="0" applyFont="1" applyFill="1" applyBorder="1" applyAlignment="1" applyProtection="1">
      <alignment horizontal="center"/>
      <protection locked="0"/>
    </xf>
    <xf numFmtId="8" fontId="4" fillId="0" borderId="20" xfId="0" applyNumberFormat="1" applyFont="1" applyBorder="1" applyAlignment="1" applyProtection="1">
      <alignment horizontal="center"/>
      <protection locked="0"/>
    </xf>
    <xf numFmtId="0" fontId="84" fillId="15" borderId="20" xfId="0" applyFont="1" applyFill="1" applyBorder="1" applyAlignment="1" applyProtection="1">
      <alignment horizontal="center"/>
      <protection locked="0"/>
    </xf>
    <xf numFmtId="0" fontId="84" fillId="15" borderId="93" xfId="0" applyFont="1" applyFill="1" applyBorder="1" applyAlignment="1" applyProtection="1">
      <alignment horizontal="center"/>
      <protection locked="0"/>
    </xf>
    <xf numFmtId="194" fontId="4" fillId="15" borderId="74" xfId="73" applyNumberFormat="1" applyFont="1" applyFill="1" applyBorder="1" applyAlignment="1" applyProtection="1">
      <alignment vertical="center" wrapText="1"/>
      <protection locked="0"/>
    </xf>
    <xf numFmtId="1" fontId="4" fillId="15" borderId="28" xfId="73" applyNumberFormat="1" applyFont="1" applyFill="1" applyBorder="1" applyAlignment="1" applyProtection="1">
      <alignment vertical="center" wrapText="1"/>
      <protection locked="0"/>
    </xf>
    <xf numFmtId="3" fontId="4" fillId="15" borderId="28" xfId="73" applyNumberFormat="1" applyFont="1" applyFill="1" applyBorder="1" applyAlignment="1" applyProtection="1">
      <alignment vertical="center" wrapText="1"/>
      <protection locked="0"/>
    </xf>
    <xf numFmtId="194" fontId="4" fillId="15" borderId="36" xfId="73" applyNumberFormat="1" applyFont="1" applyFill="1" applyBorder="1" applyAlignment="1" applyProtection="1">
      <alignment vertical="center" wrapText="1"/>
      <protection locked="0"/>
    </xf>
    <xf numFmtId="190" fontId="5" fillId="15" borderId="18" xfId="73" applyNumberFormat="1" applyFont="1" applyFill="1" applyBorder="1" applyAlignment="1" applyProtection="1">
      <alignment horizontal="center" vertical="center" wrapText="1"/>
      <protection locked="0"/>
    </xf>
    <xf numFmtId="0" fontId="5" fillId="15" borderId="18" xfId="73" applyFont="1" applyFill="1" applyBorder="1" applyAlignment="1" applyProtection="1">
      <alignment horizontal="center" vertical="center" wrapText="1"/>
      <protection locked="0"/>
    </xf>
    <xf numFmtId="190" fontId="5" fillId="15" borderId="20" xfId="73" applyNumberFormat="1" applyFont="1" applyFill="1" applyBorder="1" applyAlignment="1" applyProtection="1">
      <alignment horizontal="center" vertical="center" wrapText="1"/>
      <protection locked="0"/>
    </xf>
    <xf numFmtId="0" fontId="5" fillId="15" borderId="20" xfId="73" applyFont="1" applyFill="1" applyBorder="1" applyAlignment="1" applyProtection="1">
      <alignment horizontal="center" vertical="center" wrapText="1"/>
      <protection locked="0"/>
    </xf>
    <xf numFmtId="194" fontId="4" fillId="15" borderId="93" xfId="73" applyNumberFormat="1" applyFont="1" applyFill="1" applyBorder="1" applyAlignment="1" applyProtection="1">
      <alignment vertical="center" wrapText="1"/>
      <protection locked="0"/>
    </xf>
    <xf numFmtId="1" fontId="4" fillId="15" borderId="102" xfId="10" applyNumberFormat="1" applyFont="1" applyFill="1" applyBorder="1" applyAlignment="1" applyProtection="1">
      <alignment horizontal="center" vertical="center" wrapText="1"/>
      <protection locked="0"/>
    </xf>
    <xf numFmtId="185" fontId="4" fillId="15" borderId="102" xfId="10" applyNumberFormat="1" applyFont="1" applyFill="1" applyBorder="1" applyAlignment="1" applyProtection="1">
      <alignment horizontal="center" vertical="center" wrapText="1"/>
      <protection locked="0"/>
    </xf>
    <xf numFmtId="0" fontId="5" fillId="15" borderId="18" xfId="73" applyNumberFormat="1" applyFont="1" applyFill="1" applyBorder="1" applyAlignment="1" applyProtection="1">
      <alignment horizontal="center" vertical="center" wrapText="1"/>
      <protection locked="0"/>
    </xf>
    <xf numFmtId="0" fontId="5" fillId="15" borderId="20" xfId="73" applyNumberFormat="1" applyFont="1" applyFill="1" applyBorder="1" applyAlignment="1" applyProtection="1">
      <alignment horizontal="center" vertical="center" wrapText="1"/>
      <protection locked="0"/>
    </xf>
    <xf numFmtId="202" fontId="4" fillId="15" borderId="28" xfId="11" applyNumberFormat="1" applyFont="1" applyFill="1" applyBorder="1" applyAlignment="1" applyProtection="1">
      <alignment horizontal="center" vertical="center" wrapText="1"/>
      <protection locked="0"/>
    </xf>
    <xf numFmtId="194" fontId="4" fillId="15" borderId="72" xfId="73" applyNumberFormat="1" applyFont="1" applyFill="1" applyBorder="1" applyAlignment="1" applyProtection="1">
      <alignment vertical="center" wrapText="1"/>
      <protection locked="0"/>
    </xf>
    <xf numFmtId="0" fontId="0" fillId="0" borderId="28" xfId="0" applyFont="1" applyBorder="1" applyAlignment="1" applyProtection="1">
      <alignment horizontal="center"/>
      <protection locked="0"/>
    </xf>
    <xf numFmtId="190" fontId="4" fillId="15" borderId="385" xfId="73" applyNumberFormat="1" applyFont="1" applyFill="1" applyBorder="1" applyAlignment="1" applyProtection="1">
      <alignment horizontal="right" vertical="center" wrapText="1"/>
      <protection locked="0"/>
    </xf>
    <xf numFmtId="190" fontId="4" fillId="15" borderId="72" xfId="73" applyNumberFormat="1" applyFont="1" applyFill="1" applyBorder="1" applyAlignment="1" applyProtection="1">
      <alignment vertical="center" wrapText="1"/>
      <protection locked="0"/>
    </xf>
    <xf numFmtId="190" fontId="4" fillId="15" borderId="93" xfId="73" applyNumberFormat="1" applyFont="1" applyFill="1" applyBorder="1" applyAlignment="1" applyProtection="1">
      <alignment vertical="center" wrapText="1"/>
      <protection locked="0"/>
    </xf>
    <xf numFmtId="180" fontId="4" fillId="15" borderId="18" xfId="10" applyNumberFormat="1" applyFont="1" applyFill="1" applyBorder="1" applyAlignment="1" applyProtection="1">
      <alignment horizontal="center" vertical="center" wrapText="1"/>
      <protection locked="0"/>
    </xf>
    <xf numFmtId="180" fontId="4" fillId="15" borderId="385" xfId="10" applyNumberFormat="1" applyFont="1" applyFill="1" applyBorder="1" applyAlignment="1" applyProtection="1">
      <alignment horizontal="center" vertical="center" wrapText="1"/>
      <protection locked="0"/>
    </xf>
    <xf numFmtId="180" fontId="4" fillId="15" borderId="20" xfId="10" applyNumberFormat="1" applyFont="1" applyFill="1" applyBorder="1" applyAlignment="1" applyProtection="1">
      <alignment horizontal="center" vertical="center" wrapText="1"/>
      <protection locked="0"/>
    </xf>
    <xf numFmtId="0" fontId="0" fillId="0" borderId="18" xfId="0" applyFont="1" applyBorder="1" applyAlignment="1">
      <alignment horizontal="center"/>
    </xf>
    <xf numFmtId="214" fontId="4" fillId="15" borderId="18" xfId="0" applyNumberFormat="1" applyFont="1" applyFill="1" applyBorder="1" applyAlignment="1" applyProtection="1">
      <alignment horizontal="center" vertical="center"/>
      <protection locked="0"/>
    </xf>
    <xf numFmtId="0" fontId="0" fillId="0" borderId="385" xfId="0" applyFont="1" applyBorder="1" applyAlignment="1" applyProtection="1">
      <alignment horizontal="center"/>
      <protection locked="0"/>
    </xf>
    <xf numFmtId="214" fontId="4" fillId="15" borderId="385" xfId="0" applyNumberFormat="1" applyFont="1" applyFill="1" applyBorder="1" applyAlignment="1" applyProtection="1">
      <alignment horizontal="center" vertical="center"/>
      <protection locked="0"/>
    </xf>
    <xf numFmtId="0" fontId="0" fillId="0" borderId="20" xfId="0" applyFont="1" applyBorder="1" applyAlignment="1" applyProtection="1">
      <alignment horizontal="center"/>
      <protection locked="0"/>
    </xf>
    <xf numFmtId="214" fontId="4" fillId="15" borderId="20" xfId="0"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4" fillId="0" borderId="385" xfId="73" applyFont="1" applyFill="1" applyBorder="1" applyAlignment="1" applyProtection="1">
      <alignment vertical="center" wrapText="1"/>
    </xf>
    <xf numFmtId="190" fontId="4" fillId="15" borderId="72" xfId="73" applyNumberFormat="1" applyFont="1" applyFill="1" applyBorder="1" applyAlignment="1" applyProtection="1">
      <alignment horizontal="center" vertical="center" wrapText="1"/>
      <protection locked="0"/>
    </xf>
    <xf numFmtId="190" fontId="4" fillId="15" borderId="93" xfId="73" applyNumberFormat="1" applyFont="1" applyFill="1" applyBorder="1" applyAlignment="1" applyProtection="1">
      <alignment horizontal="center" vertical="center" wrapText="1"/>
      <protection locked="0"/>
    </xf>
    <xf numFmtId="3" fontId="4" fillId="15" borderId="20" xfId="73" applyNumberFormat="1" applyFont="1" applyFill="1" applyBorder="1" applyAlignment="1" applyProtection="1">
      <alignment vertical="center" wrapText="1"/>
      <protection locked="0"/>
    </xf>
    <xf numFmtId="0" fontId="5" fillId="15" borderId="385" xfId="73" applyNumberFormat="1" applyFont="1" applyFill="1" applyBorder="1" applyAlignment="1" applyProtection="1">
      <alignment horizontal="center" vertical="center" wrapText="1"/>
      <protection locked="0"/>
    </xf>
    <xf numFmtId="190" fontId="5" fillId="15" borderId="385" xfId="73" applyNumberFormat="1" applyFont="1" applyFill="1" applyBorder="1" applyAlignment="1" applyProtection="1">
      <alignment horizontal="center" vertical="center" wrapText="1"/>
      <protection locked="0"/>
    </xf>
    <xf numFmtId="0" fontId="5" fillId="15" borderId="385" xfId="73" applyFont="1" applyFill="1" applyBorder="1" applyAlignment="1" applyProtection="1">
      <alignment horizontal="center" vertical="center" wrapText="1"/>
      <protection locked="0"/>
    </xf>
    <xf numFmtId="190" fontId="5" fillId="15" borderId="72" xfId="73" applyNumberFormat="1" applyFont="1" applyFill="1" applyBorder="1" applyAlignment="1" applyProtection="1">
      <alignment vertical="center" wrapText="1"/>
      <protection locked="0"/>
    </xf>
    <xf numFmtId="190" fontId="5" fillId="15" borderId="93" xfId="73" applyNumberFormat="1" applyFont="1" applyFill="1" applyBorder="1" applyAlignment="1" applyProtection="1">
      <alignment vertical="center" wrapText="1"/>
      <protection locked="0"/>
    </xf>
    <xf numFmtId="0" fontId="83" fillId="15" borderId="481" xfId="0" applyFont="1" applyFill="1" applyBorder="1" applyProtection="1">
      <protection locked="0" hidden="1"/>
    </xf>
    <xf numFmtId="0" fontId="4" fillId="15" borderId="479" xfId="73" applyFont="1" applyFill="1" applyBorder="1" applyAlignment="1" applyProtection="1">
      <alignment vertical="center" wrapText="1"/>
      <protection locked="0"/>
    </xf>
    <xf numFmtId="190" fontId="4" fillId="15" borderId="479" xfId="73" applyNumberFormat="1" applyFont="1" applyFill="1" applyBorder="1" applyAlignment="1" applyProtection="1">
      <alignment vertical="center" wrapText="1"/>
      <protection locked="0"/>
    </xf>
    <xf numFmtId="194" fontId="4" fillId="15" borderId="479" xfId="73" applyNumberFormat="1" applyFont="1" applyFill="1" applyBorder="1" applyAlignment="1" applyProtection="1">
      <alignment horizontal="center" vertical="center" wrapText="1"/>
      <protection locked="0"/>
    </xf>
    <xf numFmtId="201" fontId="8" fillId="15" borderId="479" xfId="13" applyNumberFormat="1" applyFont="1" applyFill="1" applyBorder="1" applyAlignment="1" applyProtection="1">
      <alignment horizontal="center" vertical="center"/>
      <protection locked="0"/>
    </xf>
    <xf numFmtId="194" fontId="4" fillId="15" borderId="479" xfId="73" applyNumberFormat="1" applyFont="1" applyFill="1" applyBorder="1" applyAlignment="1" applyProtection="1">
      <alignment vertical="center" wrapText="1"/>
      <protection locked="0"/>
    </xf>
    <xf numFmtId="3" fontId="4" fillId="15" borderId="479" xfId="73" applyNumberFormat="1" applyFont="1" applyFill="1" applyBorder="1" applyAlignment="1" applyProtection="1">
      <alignment horizontal="center" vertical="center" wrapText="1"/>
      <protection locked="0"/>
    </xf>
    <xf numFmtId="194" fontId="4" fillId="15" borderId="482" xfId="73" applyNumberFormat="1" applyFont="1" applyFill="1" applyBorder="1" applyAlignment="1" applyProtection="1">
      <alignment horizontal="center" vertical="center" wrapText="1"/>
      <protection locked="0"/>
    </xf>
    <xf numFmtId="0" fontId="103" fillId="15" borderId="138" xfId="0" applyFont="1" applyFill="1" applyBorder="1" applyAlignment="1" applyProtection="1">
      <alignment vertical="center" wrapText="1"/>
      <protection locked="0" hidden="1"/>
    </xf>
    <xf numFmtId="0" fontId="5" fillId="15" borderId="38" xfId="17" applyFont="1" applyFill="1" applyBorder="1" applyAlignment="1">
      <alignment horizontal="center"/>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216" fontId="75" fillId="15" borderId="388" xfId="0" applyNumberFormat="1" applyFont="1" applyFill="1" applyBorder="1" applyAlignment="1" applyProtection="1">
      <alignment horizontal="left"/>
      <protection locked="0"/>
    </xf>
    <xf numFmtId="0" fontId="64" fillId="15" borderId="388" xfId="0" applyFont="1" applyFill="1" applyBorder="1" applyAlignment="1" applyProtection="1">
      <alignment vertical="center" wrapText="1"/>
      <protection locked="0"/>
    </xf>
    <xf numFmtId="0" fontId="4" fillId="15" borderId="0" xfId="0" applyFont="1" applyFill="1" applyAlignment="1">
      <alignment horizontal="left"/>
    </xf>
    <xf numFmtId="0" fontId="4" fillId="15" borderId="118" xfId="73" applyFont="1" applyFill="1" applyBorder="1" applyAlignment="1" applyProtection="1">
      <alignment vertical="center" wrapText="1"/>
      <protection locked="0"/>
    </xf>
    <xf numFmtId="1" fontId="4" fillId="15" borderId="74" xfId="10" applyNumberFormat="1" applyFont="1" applyFill="1" applyBorder="1" applyAlignment="1" applyProtection="1">
      <alignment horizontal="center" vertical="center" wrapText="1"/>
      <protection locked="0"/>
    </xf>
    <xf numFmtId="0" fontId="4" fillId="15" borderId="392" xfId="73" applyFont="1" applyFill="1" applyBorder="1" applyAlignment="1" applyProtection="1">
      <alignment vertical="center" wrapText="1"/>
      <protection locked="0"/>
    </xf>
    <xf numFmtId="1" fontId="4" fillId="15" borderId="72" xfId="10" applyNumberFormat="1" applyFont="1" applyFill="1" applyBorder="1" applyAlignment="1" applyProtection="1">
      <alignment horizontal="center" vertical="center" wrapText="1"/>
      <protection locked="0"/>
    </xf>
    <xf numFmtId="0" fontId="4" fillId="15" borderId="121" xfId="73" applyFont="1" applyFill="1" applyBorder="1" applyAlignment="1" applyProtection="1">
      <alignment vertical="center" wrapText="1"/>
      <protection locked="0"/>
    </xf>
    <xf numFmtId="1" fontId="4" fillId="15" borderId="93" xfId="10" applyNumberFormat="1" applyFont="1" applyFill="1" applyBorder="1" applyAlignment="1" applyProtection="1">
      <alignment horizontal="center" vertical="center" wrapText="1"/>
      <protection locked="0"/>
    </xf>
    <xf numFmtId="0" fontId="4" fillId="15" borderId="0" xfId="4" applyFont="1" applyFill="1" applyBorder="1"/>
    <xf numFmtId="0" fontId="4" fillId="15" borderId="31" xfId="4" applyFont="1" applyFill="1" applyBorder="1"/>
    <xf numFmtId="0" fontId="4" fillId="15" borderId="73" xfId="4" applyFont="1" applyFill="1" applyBorder="1"/>
    <xf numFmtId="0" fontId="4" fillId="15" borderId="37" xfId="4" applyFont="1" applyFill="1" applyBorder="1"/>
    <xf numFmtId="0" fontId="4" fillId="15" borderId="139" xfId="0" applyFont="1" applyFill="1" applyBorder="1" applyAlignment="1" applyProtection="1">
      <alignment vertical="center"/>
      <protection locked="0"/>
    </xf>
    <xf numFmtId="0" fontId="5" fillId="15" borderId="152" xfId="1" applyFont="1" applyFill="1" applyBorder="1" applyAlignment="1" applyProtection="1">
      <alignment horizontal="center" vertical="center" wrapText="1"/>
      <protection locked="0"/>
    </xf>
    <xf numFmtId="185" fontId="5" fillId="15" borderId="152" xfId="10" applyNumberFormat="1" applyFont="1" applyFill="1" applyBorder="1" applyAlignment="1" applyProtection="1">
      <alignment horizontal="center" vertical="center" wrapText="1"/>
      <protection locked="0"/>
    </xf>
    <xf numFmtId="0" fontId="4" fillId="15" borderId="152" xfId="0" applyFont="1" applyFill="1" applyBorder="1" applyAlignment="1" applyProtection="1">
      <alignment vertical="center"/>
      <protection locked="0"/>
    </xf>
    <xf numFmtId="0" fontId="4" fillId="0" borderId="152" xfId="4" applyFont="1" applyBorder="1" applyAlignment="1">
      <alignment horizontal="left"/>
    </xf>
    <xf numFmtId="0" fontId="4" fillId="15" borderId="152" xfId="4" applyFont="1" applyFill="1" applyBorder="1"/>
    <xf numFmtId="0" fontId="4" fillId="15" borderId="153" xfId="4" applyFont="1" applyFill="1" applyBorder="1"/>
    <xf numFmtId="0" fontId="4" fillId="15" borderId="139" xfId="0" applyFont="1" applyFill="1" applyBorder="1" applyAlignment="1" applyProtection="1">
      <alignment vertical="center"/>
    </xf>
    <xf numFmtId="0" fontId="4" fillId="15" borderId="152" xfId="4" applyFont="1" applyFill="1" applyBorder="1" applyAlignment="1">
      <alignment horizontal="left" wrapText="1"/>
    </xf>
    <xf numFmtId="0" fontId="8" fillId="15" borderId="18" xfId="10" applyNumberFormat="1" applyFont="1" applyFill="1" applyBorder="1" applyAlignment="1" applyProtection="1">
      <alignment horizontal="center" vertical="center" wrapText="1"/>
      <protection locked="0"/>
    </xf>
    <xf numFmtId="6" fontId="4" fillId="15" borderId="20" xfId="73" applyNumberFormat="1" applyFont="1" applyFill="1" applyBorder="1" applyAlignment="1" applyProtection="1">
      <alignment horizontal="center" vertical="center" wrapText="1"/>
      <protection locked="0"/>
    </xf>
    <xf numFmtId="8" fontId="4" fillId="15" borderId="20" xfId="73"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74" fillId="15" borderId="0" xfId="4" applyFont="1" applyFill="1" applyBorder="1" applyAlignment="1">
      <alignment horizontal="left" wrapText="1"/>
    </xf>
    <xf numFmtId="0" fontId="64" fillId="15" borderId="388" xfId="0" applyFont="1" applyFill="1" applyBorder="1" applyAlignment="1" applyProtection="1">
      <alignment vertical="center" wrapText="1"/>
      <protection locked="0"/>
    </xf>
    <xf numFmtId="0" fontId="0" fillId="0" borderId="0" xfId="0" applyBorder="1" applyAlignment="1">
      <alignment horizontal="left"/>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0" applyFont="1" applyFill="1" applyBorder="1" applyAlignment="1" applyProtection="1">
      <alignment horizontal="left" vertical="center"/>
    </xf>
    <xf numFmtId="194" fontId="5" fillId="15" borderId="18" xfId="73" applyNumberFormat="1" applyFont="1" applyFill="1" applyBorder="1" applyAlignment="1" applyProtection="1">
      <alignment horizontal="center" vertical="center" wrapText="1"/>
      <protection locked="0"/>
    </xf>
    <xf numFmtId="1" fontId="5" fillId="15" borderId="18" xfId="73" applyNumberFormat="1" applyFont="1" applyFill="1" applyBorder="1" applyAlignment="1" applyProtection="1">
      <alignment horizontal="center" vertical="center" wrapText="1"/>
      <protection locked="0"/>
    </xf>
    <xf numFmtId="185" fontId="5" fillId="15" borderId="18" xfId="10" applyNumberFormat="1" applyFont="1" applyFill="1" applyBorder="1" applyAlignment="1" applyProtection="1">
      <alignment horizontal="center" vertical="center" wrapText="1"/>
      <protection locked="0"/>
    </xf>
    <xf numFmtId="3" fontId="5" fillId="15" borderId="18" xfId="73" applyNumberFormat="1" applyFont="1" applyFill="1" applyBorder="1" applyAlignment="1" applyProtection="1">
      <alignment horizontal="center" vertical="center" wrapText="1"/>
      <protection locked="0"/>
    </xf>
    <xf numFmtId="1" fontId="5" fillId="15" borderId="18" xfId="10" applyNumberFormat="1" applyFont="1" applyFill="1" applyBorder="1" applyAlignment="1" applyProtection="1">
      <alignment horizontal="center" vertical="center" wrapText="1"/>
      <protection locked="0"/>
    </xf>
    <xf numFmtId="217" fontId="5" fillId="15" borderId="18" xfId="10" applyNumberFormat="1" applyFont="1" applyFill="1" applyBorder="1" applyAlignment="1" applyProtection="1">
      <alignment horizontal="center" vertical="center" wrapText="1"/>
      <protection locked="0"/>
    </xf>
    <xf numFmtId="0" fontId="5" fillId="15" borderId="18" xfId="10" applyNumberFormat="1" applyFont="1" applyFill="1" applyBorder="1" applyAlignment="1" applyProtection="1">
      <alignment horizontal="center" vertical="center" wrapText="1"/>
      <protection locked="0"/>
    </xf>
    <xf numFmtId="194" fontId="5" fillId="15" borderId="74" xfId="73" applyNumberFormat="1" applyFont="1" applyFill="1" applyBorder="1" applyAlignment="1" applyProtection="1">
      <alignment horizontal="center" vertical="center" wrapText="1"/>
      <protection locked="0"/>
    </xf>
    <xf numFmtId="190" fontId="5" fillId="15" borderId="38" xfId="73" applyNumberFormat="1" applyFont="1" applyFill="1" applyBorder="1" applyAlignment="1" applyProtection="1">
      <alignment horizontal="center" vertical="center" wrapText="1"/>
      <protection locked="0"/>
    </xf>
    <xf numFmtId="194" fontId="5" fillId="15" borderId="38" xfId="73" applyNumberFormat="1" applyFont="1" applyFill="1" applyBorder="1" applyAlignment="1" applyProtection="1">
      <alignment horizontal="center" vertical="center" wrapText="1"/>
      <protection locked="0"/>
    </xf>
    <xf numFmtId="1" fontId="5" fillId="15" borderId="38" xfId="73" applyNumberFormat="1" applyFont="1" applyFill="1" applyBorder="1" applyAlignment="1" applyProtection="1">
      <alignment horizontal="center" vertical="center" wrapText="1"/>
      <protection locked="0"/>
    </xf>
    <xf numFmtId="0" fontId="5" fillId="15" borderId="38" xfId="73" applyFont="1" applyFill="1" applyBorder="1" applyAlignment="1" applyProtection="1">
      <alignment horizontal="center" vertical="center" wrapText="1"/>
      <protection locked="0"/>
    </xf>
    <xf numFmtId="185" fontId="5" fillId="15" borderId="38" xfId="10" applyNumberFormat="1" applyFont="1" applyFill="1" applyBorder="1" applyAlignment="1" applyProtection="1">
      <alignment horizontal="center" vertical="center" wrapText="1"/>
      <protection locked="0"/>
    </xf>
    <xf numFmtId="190" fontId="4" fillId="15" borderId="38" xfId="0" applyNumberFormat="1" applyFont="1" applyFill="1" applyBorder="1" applyAlignment="1" applyProtection="1">
      <alignment horizontal="center" vertical="center"/>
      <protection locked="0"/>
    </xf>
    <xf numFmtId="3" fontId="5" fillId="15" borderId="38" xfId="73" applyNumberFormat="1" applyFont="1" applyFill="1" applyBorder="1" applyAlignment="1" applyProtection="1">
      <alignment horizontal="center" vertical="center" wrapText="1"/>
      <protection locked="0"/>
    </xf>
    <xf numFmtId="1" fontId="5" fillId="15" borderId="38" xfId="10" applyNumberFormat="1" applyFont="1" applyFill="1" applyBorder="1" applyAlignment="1" applyProtection="1">
      <alignment horizontal="center" vertical="center" wrapText="1"/>
      <protection locked="0"/>
    </xf>
    <xf numFmtId="217" fontId="5" fillId="15" borderId="38" xfId="10" applyNumberFormat="1" applyFont="1" applyFill="1" applyBorder="1" applyAlignment="1" applyProtection="1">
      <alignment horizontal="center" vertical="center" wrapText="1"/>
      <protection locked="0"/>
    </xf>
    <xf numFmtId="0" fontId="5" fillId="15" borderId="38" xfId="10" applyNumberFormat="1" applyFont="1" applyFill="1" applyBorder="1" applyAlignment="1" applyProtection="1">
      <alignment horizontal="center" vertical="center" wrapText="1"/>
      <protection locked="0"/>
    </xf>
    <xf numFmtId="194" fontId="5" fillId="15" borderId="96" xfId="73" applyNumberFormat="1" applyFont="1" applyFill="1" applyBorder="1" applyAlignment="1" applyProtection="1">
      <alignment horizontal="center" vertical="center" wrapText="1"/>
      <protection locked="0"/>
    </xf>
    <xf numFmtId="194" fontId="5" fillId="15" borderId="36" xfId="73" applyNumberFormat="1" applyFont="1" applyFill="1" applyBorder="1" applyAlignment="1" applyProtection="1">
      <alignment vertical="center" wrapText="1"/>
      <protection locked="0"/>
    </xf>
    <xf numFmtId="194" fontId="5" fillId="15" borderId="18" xfId="73" applyNumberFormat="1" applyFont="1" applyFill="1" applyBorder="1" applyAlignment="1" applyProtection="1">
      <alignment vertical="center" wrapText="1"/>
      <protection locked="0"/>
    </xf>
    <xf numFmtId="1" fontId="5" fillId="15" borderId="18" xfId="73" applyNumberFormat="1" applyFont="1" applyFill="1" applyBorder="1" applyAlignment="1" applyProtection="1">
      <alignment vertical="center" wrapText="1"/>
      <protection locked="0"/>
    </xf>
    <xf numFmtId="0" fontId="5" fillId="15" borderId="18" xfId="73" applyFont="1" applyFill="1" applyBorder="1" applyAlignment="1" applyProtection="1">
      <alignment vertical="center" wrapText="1"/>
      <protection locked="0"/>
    </xf>
    <xf numFmtId="3" fontId="5" fillId="15" borderId="18" xfId="73" applyNumberFormat="1" applyFont="1" applyFill="1" applyBorder="1" applyAlignment="1" applyProtection="1">
      <alignment vertical="center" wrapText="1"/>
      <protection locked="0"/>
    </xf>
    <xf numFmtId="190" fontId="77" fillId="15" borderId="18" xfId="73" applyNumberFormat="1" applyFont="1" applyFill="1" applyBorder="1" applyAlignment="1" applyProtection="1">
      <alignment horizontal="center" vertical="center" wrapText="1"/>
      <protection locked="0"/>
    </xf>
    <xf numFmtId="190" fontId="77" fillId="15" borderId="20" xfId="73"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horizontal="center" vertical="center" wrapText="1"/>
      <protection locked="0"/>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5" fillId="15" borderId="7" xfId="1" applyFont="1" applyFill="1" applyBorder="1" applyAlignment="1" applyProtection="1">
      <alignment horizontal="center" vertical="center" wrapText="1"/>
    </xf>
    <xf numFmtId="0" fontId="5" fillId="15" borderId="0" xfId="0" applyFont="1" applyFill="1" applyBorder="1" applyAlignment="1" applyProtection="1">
      <alignment vertical="center"/>
      <protection locked="0"/>
    </xf>
    <xf numFmtId="0" fontId="4" fillId="15" borderId="0" xfId="0" applyFont="1" applyFill="1" applyBorder="1" applyAlignment="1" applyProtection="1">
      <alignment vertical="center"/>
    </xf>
    <xf numFmtId="0" fontId="4" fillId="15" borderId="0" xfId="0" applyNumberFormat="1" applyFont="1" applyFill="1" applyBorder="1" applyAlignment="1" applyProtection="1">
      <alignment vertical="center"/>
      <protection locked="0"/>
    </xf>
    <xf numFmtId="0" fontId="4" fillId="15" borderId="95" xfId="0" applyNumberFormat="1" applyFont="1" applyFill="1" applyBorder="1" applyAlignment="1" applyProtection="1">
      <alignment horizontal="left"/>
      <protection locked="0"/>
    </xf>
    <xf numFmtId="0" fontId="4" fillId="15" borderId="0" xfId="0" applyNumberFormat="1" applyFont="1" applyFill="1" applyBorder="1" applyAlignment="1" applyProtection="1">
      <alignment horizontal="left" vertical="center"/>
      <protection locked="0"/>
    </xf>
    <xf numFmtId="0" fontId="4" fillId="15" borderId="30" xfId="0" applyFont="1" applyFill="1" applyBorder="1" applyAlignment="1" applyProtection="1">
      <alignment vertical="center"/>
      <protection locked="0"/>
    </xf>
    <xf numFmtId="0" fontId="4" fillId="15" borderId="31" xfId="0" applyFont="1" applyFill="1" applyBorder="1" applyAlignment="1" applyProtection="1">
      <alignment horizontal="center" vertical="center"/>
      <protection locked="0"/>
    </xf>
    <xf numFmtId="0" fontId="4" fillId="2" borderId="0" xfId="4" applyFont="1" applyFill="1" applyBorder="1" applyAlignment="1">
      <alignment horizontal="left"/>
    </xf>
    <xf numFmtId="0" fontId="83" fillId="15" borderId="61" xfId="0" applyFont="1" applyFill="1" applyBorder="1" applyProtection="1">
      <protection locked="0" hidden="1"/>
    </xf>
    <xf numFmtId="0" fontId="83" fillId="15" borderId="18" xfId="0" applyFont="1" applyFill="1" applyBorder="1" applyProtection="1">
      <protection locked="0" hidden="1"/>
    </xf>
    <xf numFmtId="0" fontId="83" fillId="15" borderId="46" xfId="0" applyFont="1" applyFill="1" applyBorder="1" applyProtection="1">
      <protection locked="0" hidden="1"/>
    </xf>
    <xf numFmtId="0" fontId="83" fillId="15" borderId="20" xfId="0" applyFont="1" applyFill="1" applyBorder="1" applyProtection="1">
      <protection locked="0" hidden="1"/>
    </xf>
    <xf numFmtId="0" fontId="5" fillId="22" borderId="0" xfId="4" applyFont="1" applyFill="1" applyAlignment="1">
      <alignment horizontal="center"/>
    </xf>
    <xf numFmtId="0" fontId="4" fillId="22" borderId="0" xfId="4" applyFont="1" applyFill="1"/>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0" fillId="0" borderId="485" xfId="0" applyBorder="1"/>
    <xf numFmtId="190" fontId="64" fillId="15" borderId="102" xfId="11" applyNumberFormat="1" applyFont="1" applyFill="1" applyBorder="1" applyAlignment="1" applyProtection="1">
      <alignment horizontal="left" vertical="center" wrapText="1"/>
      <protection locked="0"/>
    </xf>
    <xf numFmtId="194" fontId="5" fillId="15" borderId="28" xfId="73" applyNumberFormat="1" applyFont="1" applyFill="1" applyBorder="1" applyAlignment="1" applyProtection="1">
      <alignment vertical="center" wrapText="1"/>
      <protection locked="0"/>
    </xf>
    <xf numFmtId="1" fontId="5" fillId="15" borderId="28" xfId="73" applyNumberFormat="1" applyFont="1" applyFill="1" applyBorder="1" applyAlignment="1" applyProtection="1">
      <alignment vertical="center" wrapText="1"/>
      <protection locked="0"/>
    </xf>
    <xf numFmtId="194" fontId="64" fillId="15" borderId="102" xfId="10" applyNumberFormat="1" applyFont="1" applyFill="1" applyBorder="1" applyAlignment="1" applyProtection="1">
      <alignment horizontal="right" vertical="center" wrapText="1"/>
      <protection locked="0"/>
    </xf>
    <xf numFmtId="3" fontId="5" fillId="15" borderId="28" xfId="73" applyNumberFormat="1" applyFont="1" applyFill="1" applyBorder="1" applyAlignment="1" applyProtection="1">
      <alignment vertical="center" wrapText="1"/>
      <protection locked="0"/>
    </xf>
    <xf numFmtId="3" fontId="5" fillId="15" borderId="36" xfId="73" applyNumberFormat="1" applyFont="1" applyFill="1" applyBorder="1" applyAlignment="1" applyProtection="1">
      <alignment vertical="center" wrapText="1"/>
      <protection locked="0"/>
    </xf>
    <xf numFmtId="190" fontId="77" fillId="15" borderId="28" xfId="73" applyNumberFormat="1" applyFont="1" applyFill="1" applyBorder="1" applyAlignment="1" applyProtection="1">
      <alignment horizontal="center" vertical="center" wrapText="1"/>
      <protection locked="0"/>
    </xf>
    <xf numFmtId="4" fontId="4" fillId="15" borderId="28" xfId="10" applyNumberFormat="1" applyFont="1" applyFill="1" applyBorder="1" applyAlignment="1" applyProtection="1">
      <alignment horizontal="center" vertical="center" wrapText="1"/>
      <protection locked="0"/>
    </xf>
    <xf numFmtId="0" fontId="4" fillId="15" borderId="486" xfId="73" applyFont="1" applyFill="1" applyBorder="1" applyAlignment="1" applyProtection="1">
      <alignment vertical="center" wrapText="1"/>
      <protection locked="0"/>
    </xf>
    <xf numFmtId="190" fontId="4" fillId="15" borderId="486" xfId="73" applyNumberFormat="1" applyFont="1" applyFill="1" applyBorder="1" applyAlignment="1" applyProtection="1">
      <alignment vertical="center" wrapText="1"/>
      <protection locked="0"/>
    </xf>
    <xf numFmtId="194" fontId="4" fillId="15" borderId="486" xfId="73" applyNumberFormat="1" applyFont="1" applyFill="1" applyBorder="1" applyAlignment="1" applyProtection="1">
      <alignment horizontal="center" vertical="center" wrapText="1"/>
      <protection locked="0"/>
    </xf>
    <xf numFmtId="201" fontId="8" fillId="0" borderId="486" xfId="13" applyNumberFormat="1" applyFont="1" applyFill="1" applyBorder="1" applyAlignment="1" applyProtection="1">
      <alignment horizontal="center" vertical="center"/>
      <protection locked="0"/>
    </xf>
    <xf numFmtId="194" fontId="4" fillId="15" borderId="486" xfId="73" applyNumberFormat="1" applyFont="1" applyFill="1" applyBorder="1" applyAlignment="1" applyProtection="1">
      <alignment vertical="center" wrapText="1"/>
      <protection locked="0"/>
    </xf>
    <xf numFmtId="190" fontId="4" fillId="15" borderId="486" xfId="0" applyNumberFormat="1" applyFont="1" applyFill="1" applyBorder="1" applyAlignment="1" applyProtection="1">
      <alignment vertical="center"/>
      <protection locked="0"/>
    </xf>
    <xf numFmtId="3" fontId="4" fillId="15" borderId="486" xfId="73" applyNumberFormat="1" applyFont="1" applyFill="1" applyBorder="1" applyAlignment="1" applyProtection="1">
      <alignment horizontal="center" vertical="center" wrapText="1"/>
      <protection locked="0"/>
    </xf>
    <xf numFmtId="190" fontId="4" fillId="15" borderId="486" xfId="73"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horizontal="center" vertical="center" wrapText="1"/>
      <protection locked="0"/>
    </xf>
    <xf numFmtId="202" fontId="4" fillId="15" borderId="486" xfId="11" applyNumberFormat="1" applyFont="1" applyFill="1" applyBorder="1" applyAlignment="1" applyProtection="1">
      <alignment vertical="center" wrapText="1"/>
      <protection locked="0"/>
    </xf>
    <xf numFmtId="0" fontId="4" fillId="15" borderId="486" xfId="10" applyNumberFormat="1" applyFont="1" applyFill="1" applyBorder="1" applyAlignment="1" applyProtection="1">
      <alignment horizontal="center" vertical="center" wrapText="1"/>
      <protection locked="0"/>
    </xf>
    <xf numFmtId="0" fontId="4" fillId="15" borderId="487" xfId="73" applyFont="1" applyFill="1" applyBorder="1" applyAlignment="1" applyProtection="1">
      <alignment vertical="center" wrapText="1"/>
      <protection locked="0"/>
    </xf>
    <xf numFmtId="190" fontId="4" fillId="15" borderId="487" xfId="73" applyNumberFormat="1" applyFont="1" applyFill="1" applyBorder="1" applyAlignment="1" applyProtection="1">
      <alignment vertical="center" wrapText="1"/>
      <protection locked="0"/>
    </xf>
    <xf numFmtId="194" fontId="4" fillId="15" borderId="487" xfId="73" applyNumberFormat="1" applyFont="1" applyFill="1" applyBorder="1" applyAlignment="1" applyProtection="1">
      <alignment horizontal="center" vertical="center" wrapText="1"/>
      <protection locked="0"/>
    </xf>
    <xf numFmtId="201" fontId="8" fillId="0" borderId="487" xfId="13" applyNumberFormat="1" applyFont="1" applyFill="1" applyBorder="1" applyAlignment="1" applyProtection="1">
      <alignment horizontal="center" vertical="center"/>
      <protection locked="0"/>
    </xf>
    <xf numFmtId="194" fontId="4" fillId="15" borderId="487" xfId="73" applyNumberFormat="1" applyFont="1" applyFill="1" applyBorder="1" applyAlignment="1" applyProtection="1">
      <alignment vertical="center" wrapText="1"/>
      <protection locked="0"/>
    </xf>
    <xf numFmtId="190" fontId="4" fillId="15" borderId="487" xfId="0" applyNumberFormat="1" applyFont="1" applyFill="1" applyBorder="1" applyAlignment="1" applyProtection="1">
      <alignment vertical="center"/>
      <protection locked="0"/>
    </xf>
    <xf numFmtId="3" fontId="4" fillId="15" borderId="487" xfId="73" applyNumberFormat="1" applyFont="1" applyFill="1" applyBorder="1" applyAlignment="1" applyProtection="1">
      <alignment horizontal="center" vertical="center" wrapText="1"/>
      <protection locked="0"/>
    </xf>
    <xf numFmtId="190" fontId="4" fillId="15" borderId="487" xfId="73"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horizontal="center" vertical="center" wrapText="1"/>
      <protection locked="0"/>
    </xf>
    <xf numFmtId="202" fontId="4" fillId="15" borderId="487" xfId="11" applyNumberFormat="1" applyFont="1" applyFill="1" applyBorder="1" applyAlignment="1" applyProtection="1">
      <alignment vertical="center" wrapText="1"/>
      <protection locked="0"/>
    </xf>
    <xf numFmtId="0" fontId="4" fillId="15" borderId="487" xfId="10" applyNumberFormat="1" applyFont="1" applyFill="1" applyBorder="1" applyAlignment="1" applyProtection="1">
      <alignment horizontal="center" vertical="center" wrapText="1"/>
      <protection locked="0"/>
    </xf>
    <xf numFmtId="0" fontId="4" fillId="15" borderId="488" xfId="73" applyFont="1" applyFill="1" applyBorder="1" applyAlignment="1" applyProtection="1">
      <alignment vertical="center" wrapText="1"/>
      <protection locked="0"/>
    </xf>
    <xf numFmtId="190" fontId="4" fillId="15" borderId="488" xfId="73" applyNumberFormat="1" applyFont="1" applyFill="1" applyBorder="1" applyAlignment="1" applyProtection="1">
      <alignment vertical="center" wrapText="1"/>
      <protection locked="0"/>
    </xf>
    <xf numFmtId="194" fontId="4" fillId="15" borderId="488" xfId="73" applyNumberFormat="1" applyFont="1" applyFill="1" applyBorder="1" applyAlignment="1" applyProtection="1">
      <alignment horizontal="center" vertical="center" wrapText="1"/>
      <protection locked="0"/>
    </xf>
    <xf numFmtId="201" fontId="8" fillId="0" borderId="488" xfId="13" applyNumberFormat="1" applyFont="1" applyFill="1" applyBorder="1" applyAlignment="1" applyProtection="1">
      <alignment horizontal="center" vertical="center"/>
      <protection locked="0"/>
    </xf>
    <xf numFmtId="194" fontId="4" fillId="15" borderId="488" xfId="73" applyNumberFormat="1" applyFont="1" applyFill="1" applyBorder="1" applyAlignment="1" applyProtection="1">
      <alignment vertical="center" wrapText="1"/>
      <protection locked="0"/>
    </xf>
    <xf numFmtId="190" fontId="4" fillId="15" borderId="488" xfId="0" applyNumberFormat="1" applyFont="1" applyFill="1" applyBorder="1" applyAlignment="1" applyProtection="1">
      <alignment vertical="center"/>
      <protection locked="0"/>
    </xf>
    <xf numFmtId="3" fontId="4" fillId="15" borderId="488" xfId="73" applyNumberFormat="1" applyFont="1" applyFill="1" applyBorder="1" applyAlignment="1" applyProtection="1">
      <alignment horizontal="center" vertical="center" wrapText="1"/>
      <protection locked="0"/>
    </xf>
    <xf numFmtId="190" fontId="4" fillId="15" borderId="488" xfId="73"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horizontal="center" vertical="center" wrapText="1"/>
      <protection locked="0"/>
    </xf>
    <xf numFmtId="202" fontId="4" fillId="15" borderId="488" xfId="11" applyNumberFormat="1" applyFont="1" applyFill="1" applyBorder="1" applyAlignment="1" applyProtection="1">
      <alignment vertical="center" wrapText="1"/>
      <protection locked="0"/>
    </xf>
    <xf numFmtId="0" fontId="4" fillId="15" borderId="488" xfId="10" applyNumberFormat="1" applyFont="1" applyFill="1" applyBorder="1" applyAlignment="1" applyProtection="1">
      <alignment horizontal="center" vertical="center" wrapText="1"/>
      <protection locked="0"/>
    </xf>
    <xf numFmtId="2" fontId="4" fillId="15" borderId="18" xfId="73" applyNumberFormat="1" applyFont="1" applyFill="1" applyBorder="1" applyAlignment="1" applyProtection="1">
      <alignment horizontal="center" vertical="center" wrapText="1"/>
      <protection locked="0"/>
    </xf>
    <xf numFmtId="4" fontId="4" fillId="15" borderId="18" xfId="10" applyNumberFormat="1" applyFont="1" applyFill="1" applyBorder="1" applyAlignment="1" applyProtection="1">
      <alignment horizontal="center" vertical="center" wrapText="1"/>
      <protection locked="0"/>
    </xf>
    <xf numFmtId="2" fontId="4" fillId="15" borderId="385" xfId="73" applyNumberFormat="1" applyFont="1" applyFill="1" applyBorder="1" applyAlignment="1" applyProtection="1">
      <alignment horizontal="center" vertical="center" wrapText="1"/>
      <protection locked="0"/>
    </xf>
    <xf numFmtId="190" fontId="77" fillId="15" borderId="385" xfId="73" applyNumberFormat="1" applyFont="1" applyFill="1" applyBorder="1" applyAlignment="1" applyProtection="1">
      <alignment horizontal="center" vertical="center" wrapText="1"/>
      <protection locked="0"/>
    </xf>
    <xf numFmtId="4" fontId="4" fillId="15" borderId="385" xfId="10" applyNumberFormat="1" applyFont="1" applyFill="1" applyBorder="1" applyAlignment="1" applyProtection="1">
      <alignment horizontal="center" vertical="center" wrapText="1"/>
      <protection locked="0"/>
    </xf>
    <xf numFmtId="2" fontId="4" fillId="15" borderId="20" xfId="73" applyNumberFormat="1" applyFont="1" applyFill="1" applyBorder="1" applyAlignment="1" applyProtection="1">
      <alignment horizontal="center" vertical="center" wrapText="1"/>
      <protection locked="0"/>
    </xf>
    <xf numFmtId="4" fontId="4" fillId="15" borderId="20" xfId="10" applyNumberFormat="1" applyFont="1" applyFill="1" applyBorder="1" applyAlignment="1" applyProtection="1">
      <alignment horizontal="center" vertical="center" wrapText="1"/>
      <protection locked="0"/>
    </xf>
    <xf numFmtId="180" fontId="4" fillId="15" borderId="18" xfId="73" applyNumberFormat="1" applyFont="1" applyFill="1" applyBorder="1" applyAlignment="1" applyProtection="1">
      <alignment horizontal="center" vertical="center" wrapText="1"/>
      <protection locked="0"/>
    </xf>
    <xf numFmtId="180" fontId="4" fillId="15" borderId="385" xfId="73" applyNumberFormat="1" applyFont="1" applyFill="1" applyBorder="1" applyAlignment="1" applyProtection="1">
      <alignment horizontal="center" vertical="center" wrapText="1"/>
      <protection locked="0"/>
    </xf>
    <xf numFmtId="180" fontId="4" fillId="15" borderId="20" xfId="73"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1" xfId="4" applyFont="1" applyFill="1" applyBorder="1" applyAlignment="1">
      <alignment horizontal="left" wrapText="1"/>
    </xf>
    <xf numFmtId="0" fontId="4" fillId="15" borderId="30" xfId="4" applyFont="1" applyFill="1" applyBorder="1" applyAlignment="1">
      <alignment horizontal="left" wrapText="1"/>
    </xf>
    <xf numFmtId="4" fontId="4" fillId="15" borderId="18" xfId="10" applyNumberFormat="1" applyFont="1" applyFill="1" applyBorder="1" applyAlignment="1" applyProtection="1">
      <alignment vertical="center" wrapText="1"/>
      <protection locked="0"/>
    </xf>
    <xf numFmtId="4" fontId="4" fillId="15" borderId="385" xfId="10" applyNumberFormat="1" applyFont="1" applyFill="1" applyBorder="1" applyAlignment="1" applyProtection="1">
      <alignment vertical="center" wrapText="1"/>
      <protection locked="0"/>
    </xf>
    <xf numFmtId="4" fontId="4" fillId="15" borderId="20" xfId="10" applyNumberFormat="1" applyFont="1" applyFill="1" applyBorder="1" applyAlignment="1" applyProtection="1">
      <alignment vertical="center" wrapText="1"/>
      <protection locked="0"/>
    </xf>
    <xf numFmtId="0" fontId="4" fillId="15" borderId="30" xfId="4" applyFont="1" applyFill="1" applyBorder="1" applyAlignment="1">
      <alignment horizontal="left"/>
    </xf>
    <xf numFmtId="2" fontId="4" fillId="15" borderId="74" xfId="10" applyNumberFormat="1" applyFont="1" applyFill="1" applyBorder="1" applyAlignment="1" applyProtection="1">
      <alignment horizontal="center" vertical="center" wrapText="1"/>
      <protection locked="0"/>
    </xf>
    <xf numFmtId="0" fontId="0" fillId="0" borderId="0" xfId="0" applyBorder="1" applyAlignment="1">
      <alignment horizontal="center"/>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2" borderId="161" xfId="0" applyFont="1" applyFill="1" applyBorder="1" applyAlignment="1" applyProtection="1">
      <alignment vertical="center"/>
    </xf>
    <xf numFmtId="0" fontId="4" fillId="2" borderId="0" xfId="26" applyFont="1" applyFill="1" applyBorder="1" applyAlignment="1">
      <alignment horizontal="left" wrapText="1"/>
    </xf>
    <xf numFmtId="0" fontId="4" fillId="0" borderId="0" xfId="26" applyFont="1" applyBorder="1" applyAlignment="1">
      <alignment horizontal="left"/>
    </xf>
    <xf numFmtId="0" fontId="4" fillId="0" borderId="73" xfId="26" applyFont="1" applyBorder="1" applyAlignment="1">
      <alignment horizontal="left"/>
    </xf>
    <xf numFmtId="14" fontId="4" fillId="2" borderId="0" xfId="26" applyNumberFormat="1" applyFont="1" applyFill="1" applyBorder="1" applyAlignment="1">
      <alignment horizontal="left" wrapText="1"/>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190" fontId="4" fillId="2" borderId="18" xfId="73" applyNumberFormat="1" applyFont="1" applyFill="1" applyBorder="1" applyAlignment="1" applyProtection="1">
      <alignment vertical="center" wrapText="1"/>
      <protection locked="0"/>
    </xf>
    <xf numFmtId="190"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horizontal="center" vertical="center" wrapText="1"/>
      <protection locked="0"/>
    </xf>
    <xf numFmtId="194" fontId="4" fillId="2" borderId="18" xfId="73" applyNumberFormat="1" applyFont="1" applyFill="1" applyBorder="1" applyAlignment="1" applyProtection="1">
      <alignment vertical="center" wrapText="1"/>
      <protection locked="0"/>
    </xf>
    <xf numFmtId="0" fontId="4" fillId="2" borderId="18" xfId="73" applyFont="1" applyFill="1" applyBorder="1" applyAlignment="1" applyProtection="1">
      <alignment horizontal="center" vertical="center" wrapText="1"/>
      <protection locked="0"/>
    </xf>
    <xf numFmtId="190" fontId="4" fillId="2" borderId="18" xfId="0" applyNumberFormat="1" applyFont="1" applyFill="1" applyBorder="1" applyAlignment="1" applyProtection="1">
      <alignment vertical="center"/>
      <protection locked="0"/>
    </xf>
    <xf numFmtId="214" fontId="4" fillId="2" borderId="18" xfId="0" applyNumberFormat="1" applyFont="1" applyFill="1" applyBorder="1" applyAlignment="1" applyProtection="1">
      <alignment horizontal="center" vertical="center"/>
      <protection locked="0"/>
    </xf>
    <xf numFmtId="190" fontId="4" fillId="2" borderId="18" xfId="0" applyNumberFormat="1" applyFont="1" applyFill="1" applyBorder="1" applyAlignment="1" applyProtection="1">
      <alignment horizontal="center" vertical="center"/>
      <protection locked="0"/>
    </xf>
    <xf numFmtId="0" fontId="4" fillId="2" borderId="18" xfId="10" applyNumberFormat="1" applyFont="1" applyFill="1" applyBorder="1" applyAlignment="1" applyProtection="1">
      <alignment vertical="center" wrapText="1"/>
      <protection locked="0"/>
    </xf>
    <xf numFmtId="194" fontId="4" fillId="2" borderId="74"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vertical="center" wrapText="1"/>
      <protection locked="0"/>
    </xf>
    <xf numFmtId="190"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horizontal="center" vertical="center" wrapText="1"/>
      <protection locked="0"/>
    </xf>
    <xf numFmtId="194" fontId="4" fillId="2" borderId="385" xfId="73" applyNumberFormat="1" applyFont="1" applyFill="1" applyBorder="1" applyAlignment="1" applyProtection="1">
      <alignment vertical="center" wrapText="1"/>
      <protection locked="0"/>
    </xf>
    <xf numFmtId="0" fontId="4" fillId="2" borderId="385" xfId="73" applyFont="1" applyFill="1" applyBorder="1" applyAlignment="1" applyProtection="1">
      <alignment horizontal="center" vertical="center" wrapText="1"/>
      <protection locked="0"/>
    </xf>
    <xf numFmtId="190" fontId="4" fillId="2" borderId="385" xfId="0" applyNumberFormat="1" applyFont="1" applyFill="1" applyBorder="1" applyAlignment="1" applyProtection="1">
      <alignment vertical="center"/>
      <protection locked="0"/>
    </xf>
    <xf numFmtId="214" fontId="4" fillId="2" borderId="385" xfId="0" applyNumberFormat="1" applyFont="1" applyFill="1" applyBorder="1" applyAlignment="1" applyProtection="1">
      <alignment horizontal="center" vertical="center"/>
      <protection locked="0"/>
    </xf>
    <xf numFmtId="190" fontId="4" fillId="2" borderId="385" xfId="0" applyNumberFormat="1" applyFont="1" applyFill="1" applyBorder="1" applyAlignment="1" applyProtection="1">
      <alignment horizontal="center" vertical="center"/>
      <protection locked="0"/>
    </xf>
    <xf numFmtId="0" fontId="4" fillId="2" borderId="385" xfId="10" applyNumberFormat="1" applyFont="1" applyFill="1" applyBorder="1" applyAlignment="1" applyProtection="1">
      <alignment vertical="center" wrapText="1"/>
      <protection locked="0"/>
    </xf>
    <xf numFmtId="194" fontId="4" fillId="2" borderId="72"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vertical="center" wrapText="1"/>
      <protection locked="0"/>
    </xf>
    <xf numFmtId="190"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horizontal="center" vertical="center" wrapText="1"/>
      <protection locked="0"/>
    </xf>
    <xf numFmtId="194" fontId="4" fillId="2" borderId="20" xfId="73" applyNumberFormat="1" applyFont="1" applyFill="1" applyBorder="1" applyAlignment="1" applyProtection="1">
      <alignment vertical="center" wrapText="1"/>
      <protection locked="0"/>
    </xf>
    <xf numFmtId="0" fontId="4" fillId="2" borderId="20" xfId="73" applyFont="1" applyFill="1" applyBorder="1" applyAlignment="1" applyProtection="1">
      <alignment horizontal="center" vertical="center" wrapText="1"/>
      <protection locked="0"/>
    </xf>
    <xf numFmtId="190" fontId="4" fillId="2" borderId="20" xfId="0" applyNumberFormat="1" applyFont="1" applyFill="1" applyBorder="1" applyAlignment="1" applyProtection="1">
      <alignment vertical="center"/>
      <protection locked="0"/>
    </xf>
    <xf numFmtId="214" fontId="4" fillId="2" borderId="20" xfId="0" applyNumberFormat="1" applyFont="1" applyFill="1" applyBorder="1" applyAlignment="1" applyProtection="1">
      <alignment horizontal="center" vertical="center"/>
      <protection locked="0"/>
    </xf>
    <xf numFmtId="190" fontId="4" fillId="2" borderId="20" xfId="0" applyNumberFormat="1" applyFont="1" applyFill="1" applyBorder="1" applyAlignment="1" applyProtection="1">
      <alignment horizontal="center" vertical="center"/>
      <protection locked="0"/>
    </xf>
    <xf numFmtId="0" fontId="4" fillId="2" borderId="20" xfId="10" applyNumberFormat="1" applyFont="1" applyFill="1" applyBorder="1" applyAlignment="1" applyProtection="1">
      <alignment vertical="center" wrapText="1"/>
      <protection locked="0"/>
    </xf>
    <xf numFmtId="194" fontId="4" fillId="2" borderId="93" xfId="73" applyNumberFormat="1" applyFont="1" applyFill="1" applyBorder="1" applyAlignment="1" applyProtection="1">
      <alignment vertical="center" wrapText="1"/>
      <protection locked="0"/>
    </xf>
    <xf numFmtId="0" fontId="4" fillId="2" borderId="161" xfId="0" applyFont="1" applyFill="1" applyBorder="1" applyAlignment="1" applyProtection="1">
      <alignment vertical="center"/>
      <protection locked="0"/>
    </xf>
    <xf numFmtId="0" fontId="5" fillId="2" borderId="0" xfId="73" applyFont="1" applyFill="1" applyBorder="1" applyAlignment="1" applyProtection="1">
      <alignment horizontal="center" vertical="center" wrapText="1"/>
      <protection locked="0"/>
    </xf>
    <xf numFmtId="0" fontId="5" fillId="2" borderId="0" xfId="73" applyFont="1" applyFill="1" applyBorder="1" applyAlignment="1" applyProtection="1">
      <alignment horizontal="left" vertical="center" wrapText="1"/>
      <protection locked="0"/>
    </xf>
    <xf numFmtId="185" fontId="5" fillId="2" borderId="0" xfId="1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vertical="center"/>
      <protection locked="0"/>
    </xf>
    <xf numFmtId="0" fontId="4" fillId="2" borderId="31" xfId="0" applyFont="1" applyFill="1" applyBorder="1" applyAlignment="1" applyProtection="1">
      <alignment vertical="center" wrapText="1"/>
      <protection locked="0"/>
    </xf>
    <xf numFmtId="0" fontId="4" fillId="2" borderId="31" xfId="0" applyFont="1" applyFill="1" applyBorder="1" applyAlignment="1" applyProtection="1">
      <alignment vertical="center"/>
      <protection locked="0"/>
    </xf>
    <xf numFmtId="0" fontId="4" fillId="0" borderId="37" xfId="26" applyFont="1" applyBorder="1" applyAlignment="1">
      <alignment horizontal="left"/>
    </xf>
    <xf numFmtId="0" fontId="4" fillId="2" borderId="0" xfId="26" applyFont="1" applyFill="1" applyBorder="1" applyAlignment="1">
      <alignment horizontal="left"/>
    </xf>
    <xf numFmtId="0" fontId="5" fillId="2" borderId="0" xfId="26" applyFont="1" applyFill="1" applyAlignment="1">
      <alignment horizontal="center"/>
    </xf>
    <xf numFmtId="0" fontId="5" fillId="2" borderId="0" xfId="26" applyFont="1" applyFill="1" applyAlignment="1"/>
    <xf numFmtId="0" fontId="5" fillId="2" borderId="0" xfId="26" applyFont="1" applyFill="1" applyAlignment="1" applyProtection="1">
      <protection locked="0"/>
    </xf>
    <xf numFmtId="0" fontId="5" fillId="2" borderId="18" xfId="73" applyFont="1" applyFill="1" applyBorder="1" applyAlignment="1" applyProtection="1">
      <alignment vertical="center" wrapText="1"/>
      <protection locked="0"/>
    </xf>
    <xf numFmtId="190" fontId="5" fillId="2" borderId="18" xfId="73" applyNumberFormat="1" applyFont="1" applyFill="1" applyBorder="1" applyAlignment="1" applyProtection="1">
      <alignment vertical="center" wrapText="1"/>
      <protection locked="0"/>
    </xf>
    <xf numFmtId="194" fontId="5" fillId="2" borderId="18" xfId="73" applyNumberFormat="1" applyFont="1" applyFill="1" applyBorder="1" applyAlignment="1" applyProtection="1">
      <alignment vertical="center" wrapText="1"/>
      <protection locked="0"/>
    </xf>
    <xf numFmtId="1" fontId="5" fillId="2" borderId="18" xfId="73" applyNumberFormat="1" applyFont="1" applyFill="1" applyBorder="1" applyAlignment="1" applyProtection="1">
      <alignment vertical="center" wrapText="1"/>
      <protection locked="0"/>
    </xf>
    <xf numFmtId="3" fontId="5" fillId="2" borderId="18" xfId="73" applyNumberFormat="1" applyFont="1" applyFill="1" applyBorder="1" applyAlignment="1" applyProtection="1">
      <alignment vertical="center" wrapText="1"/>
      <protection locked="0"/>
    </xf>
    <xf numFmtId="1" fontId="5" fillId="2" borderId="18" xfId="10" applyNumberFormat="1" applyFont="1" applyFill="1" applyBorder="1" applyAlignment="1" applyProtection="1">
      <alignment vertical="center" wrapText="1"/>
      <protection locked="0"/>
    </xf>
    <xf numFmtId="217" fontId="5" fillId="2" borderId="18" xfId="10" applyNumberFormat="1" applyFont="1" applyFill="1" applyBorder="1" applyAlignment="1" applyProtection="1">
      <alignment vertical="center" wrapText="1"/>
      <protection locked="0"/>
    </xf>
    <xf numFmtId="0" fontId="5" fillId="2" borderId="18" xfId="10" applyNumberFormat="1" applyFont="1" applyFill="1" applyBorder="1" applyAlignment="1" applyProtection="1">
      <alignment vertical="center" wrapText="1"/>
      <protection locked="0"/>
    </xf>
    <xf numFmtId="194" fontId="5" fillId="2" borderId="74" xfId="73" applyNumberFormat="1" applyFont="1" applyFill="1" applyBorder="1" applyAlignment="1" applyProtection="1">
      <alignment vertical="center" wrapText="1"/>
      <protection locked="0"/>
    </xf>
    <xf numFmtId="0" fontId="5" fillId="2" borderId="20" xfId="73" applyFont="1" applyFill="1" applyBorder="1" applyAlignment="1" applyProtection="1">
      <alignment vertical="center" wrapText="1"/>
      <protection locked="0"/>
    </xf>
    <xf numFmtId="190" fontId="5" fillId="2" borderId="20" xfId="73" applyNumberFormat="1" applyFont="1" applyFill="1" applyBorder="1" applyAlignment="1" applyProtection="1">
      <alignment vertical="center" wrapText="1"/>
      <protection locked="0"/>
    </xf>
    <xf numFmtId="194" fontId="5" fillId="2" borderId="20" xfId="73" applyNumberFormat="1" applyFont="1" applyFill="1" applyBorder="1" applyAlignment="1" applyProtection="1">
      <alignment vertical="center" wrapText="1"/>
      <protection locked="0"/>
    </xf>
    <xf numFmtId="1" fontId="5" fillId="2" borderId="20" xfId="73" applyNumberFormat="1" applyFont="1" applyFill="1" applyBorder="1" applyAlignment="1" applyProtection="1">
      <alignment vertical="center" wrapText="1"/>
      <protection locked="0"/>
    </xf>
    <xf numFmtId="185" fontId="5" fillId="2" borderId="20" xfId="10" applyNumberFormat="1" applyFont="1" applyFill="1" applyBorder="1" applyAlignment="1" applyProtection="1">
      <alignment vertical="center" wrapText="1"/>
      <protection locked="0"/>
    </xf>
    <xf numFmtId="3" fontId="5" fillId="2" borderId="20" xfId="73" applyNumberFormat="1" applyFont="1" applyFill="1" applyBorder="1" applyAlignment="1" applyProtection="1">
      <alignment vertical="center" wrapText="1"/>
      <protection locked="0"/>
    </xf>
    <xf numFmtId="1" fontId="5" fillId="2" borderId="20" xfId="10" applyNumberFormat="1" applyFont="1" applyFill="1" applyBorder="1" applyAlignment="1" applyProtection="1">
      <alignment vertical="center" wrapText="1"/>
      <protection locked="0"/>
    </xf>
    <xf numFmtId="217" fontId="5" fillId="2" borderId="20" xfId="10" applyNumberFormat="1" applyFont="1" applyFill="1" applyBorder="1" applyAlignment="1" applyProtection="1">
      <alignment vertical="center" wrapText="1"/>
      <protection locked="0"/>
    </xf>
    <xf numFmtId="0" fontId="5" fillId="2" borderId="20" xfId="10" applyNumberFormat="1" applyFont="1" applyFill="1" applyBorder="1" applyAlignment="1" applyProtection="1">
      <alignment vertical="center" wrapText="1"/>
      <protection locked="0"/>
    </xf>
    <xf numFmtId="194" fontId="5" fillId="2" borderId="93" xfId="73" applyNumberFormat="1" applyFont="1" applyFill="1" applyBorder="1" applyAlignment="1" applyProtection="1">
      <alignment vertical="center" wrapText="1"/>
      <protection locked="0"/>
    </xf>
    <xf numFmtId="0" fontId="4" fillId="2" borderId="18" xfId="73" applyFont="1" applyFill="1" applyBorder="1" applyAlignment="1" applyProtection="1">
      <alignment vertical="center" wrapText="1"/>
      <protection locked="0"/>
    </xf>
    <xf numFmtId="1" fontId="4" fillId="2" borderId="18" xfId="10" applyNumberFormat="1" applyFont="1" applyFill="1" applyBorder="1" applyAlignment="1" applyProtection="1">
      <alignment vertical="center" wrapText="1"/>
      <protection locked="0"/>
    </xf>
    <xf numFmtId="217" fontId="4" fillId="2" borderId="18" xfId="10" applyNumberFormat="1" applyFont="1" applyFill="1" applyBorder="1" applyAlignment="1" applyProtection="1">
      <alignment vertical="center" wrapText="1"/>
      <protection locked="0"/>
    </xf>
    <xf numFmtId="0" fontId="4" fillId="2" borderId="385" xfId="73" applyFont="1" applyFill="1" applyBorder="1" applyAlignment="1" applyProtection="1">
      <alignment vertical="center" wrapText="1"/>
      <protection locked="0"/>
    </xf>
    <xf numFmtId="1" fontId="4" fillId="2" borderId="385" xfId="10" applyNumberFormat="1" applyFont="1" applyFill="1" applyBorder="1" applyAlignment="1" applyProtection="1">
      <alignment vertical="center" wrapText="1"/>
      <protection locked="0"/>
    </xf>
    <xf numFmtId="217" fontId="4" fillId="2" borderId="385" xfId="10" applyNumberFormat="1" applyFont="1" applyFill="1" applyBorder="1" applyAlignment="1" applyProtection="1">
      <alignment vertical="center" wrapText="1"/>
      <protection locked="0"/>
    </xf>
    <xf numFmtId="0" fontId="4" fillId="2" borderId="20" xfId="73" applyFont="1" applyFill="1" applyBorder="1" applyAlignment="1" applyProtection="1">
      <alignment vertical="center" wrapText="1"/>
      <protection locked="0"/>
    </xf>
    <xf numFmtId="1" fontId="4" fillId="2" borderId="20" xfId="10" applyNumberFormat="1" applyFont="1" applyFill="1" applyBorder="1" applyAlignment="1" applyProtection="1">
      <alignment vertical="center" wrapText="1"/>
      <protection locked="0"/>
    </xf>
    <xf numFmtId="217" fontId="4" fillId="2" borderId="20" xfId="10" applyNumberFormat="1" applyFont="1" applyFill="1" applyBorder="1" applyAlignment="1" applyProtection="1">
      <alignment vertical="center" wrapText="1"/>
      <protection locked="0"/>
    </xf>
    <xf numFmtId="0" fontId="4" fillId="2" borderId="28" xfId="73" applyFont="1" applyFill="1" applyBorder="1" applyAlignment="1" applyProtection="1">
      <alignment vertical="center" wrapText="1"/>
      <protection locked="0"/>
    </xf>
    <xf numFmtId="190" fontId="4" fillId="2" borderId="28" xfId="73" applyNumberFormat="1" applyFont="1" applyFill="1" applyBorder="1" applyAlignment="1" applyProtection="1">
      <alignment vertical="center" wrapText="1"/>
      <protection locked="0"/>
    </xf>
    <xf numFmtId="194" fontId="4" fillId="2" borderId="28" xfId="73" applyNumberFormat="1" applyFont="1" applyFill="1" applyBorder="1" applyAlignment="1" applyProtection="1">
      <alignment vertical="center" wrapText="1"/>
      <protection locked="0"/>
    </xf>
    <xf numFmtId="1" fontId="4" fillId="2" borderId="28" xfId="10" applyNumberFormat="1" applyFont="1" applyFill="1" applyBorder="1" applyAlignment="1" applyProtection="1">
      <alignment vertical="center" wrapText="1"/>
      <protection locked="0"/>
    </xf>
    <xf numFmtId="217" fontId="4" fillId="2" borderId="28" xfId="10" applyNumberFormat="1" applyFont="1" applyFill="1" applyBorder="1" applyAlignment="1" applyProtection="1">
      <alignment vertical="center" wrapText="1"/>
      <protection locked="0"/>
    </xf>
    <xf numFmtId="194" fontId="4" fillId="2" borderId="36" xfId="73" applyNumberFormat="1" applyFont="1" applyFill="1" applyBorder="1" applyAlignment="1" applyProtection="1">
      <alignment vertical="center" wrapText="1"/>
      <protection locked="0"/>
    </xf>
    <xf numFmtId="0" fontId="4" fillId="2" borderId="161" xfId="26" applyFont="1" applyFill="1" applyBorder="1" applyAlignment="1">
      <alignment horizontal="left" wrapText="1"/>
    </xf>
    <xf numFmtId="0" fontId="48" fillId="2" borderId="161" xfId="0" applyFont="1" applyFill="1" applyBorder="1" applyAlignment="1" applyProtection="1">
      <alignment vertical="center"/>
    </xf>
    <xf numFmtId="0" fontId="4" fillId="0" borderId="31" xfId="26" applyFont="1" applyBorder="1" applyAlignment="1">
      <alignment horizontal="left"/>
    </xf>
    <xf numFmtId="0" fontId="4" fillId="2" borderId="102" xfId="73" applyNumberFormat="1" applyFont="1" applyFill="1" applyBorder="1" applyAlignment="1" applyProtection="1">
      <alignment horizontal="center" vertical="center" wrapText="1"/>
      <protection locked="0"/>
    </xf>
    <xf numFmtId="194" fontId="4" fillId="2" borderId="102" xfId="73" applyNumberFormat="1" applyFont="1" applyFill="1" applyBorder="1" applyAlignment="1" applyProtection="1">
      <alignment horizontal="center" vertical="center" wrapText="1"/>
      <protection locked="0"/>
    </xf>
    <xf numFmtId="1" fontId="4" fillId="2" borderId="102" xfId="73" applyNumberFormat="1" applyFont="1" applyFill="1" applyBorder="1" applyAlignment="1" applyProtection="1">
      <alignment horizontal="center" vertical="center" wrapText="1"/>
      <protection locked="0"/>
    </xf>
    <xf numFmtId="1" fontId="4" fillId="2" borderId="102" xfId="10" applyNumberFormat="1" applyFont="1" applyFill="1" applyBorder="1" applyAlignment="1" applyProtection="1">
      <alignment horizontal="center" vertical="center" wrapText="1"/>
      <protection locked="0"/>
    </xf>
    <xf numFmtId="167" fontId="4" fillId="2" borderId="102" xfId="10" applyFont="1" applyFill="1" applyBorder="1" applyAlignment="1" applyProtection="1">
      <alignment horizontal="center" vertical="center" wrapText="1"/>
      <protection locked="0"/>
    </xf>
    <xf numFmtId="0" fontId="48" fillId="2" borderId="161" xfId="0" applyFont="1" applyFill="1" applyBorder="1" applyAlignment="1" applyProtection="1">
      <alignment vertical="center"/>
      <protection locked="0"/>
    </xf>
    <xf numFmtId="0" fontId="48" fillId="2" borderId="0" xfId="0" applyFont="1" applyFill="1" applyBorder="1" applyAlignment="1" applyProtection="1">
      <alignment vertical="center"/>
      <protection locked="0"/>
    </xf>
    <xf numFmtId="0" fontId="48" fillId="2" borderId="0" xfId="0" applyFont="1" applyFill="1" applyBorder="1" applyAlignment="1" applyProtection="1">
      <alignment vertical="center" wrapText="1"/>
      <protection locked="0"/>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0" fillId="0" borderId="484" xfId="0" applyFont="1" applyBorder="1" applyAlignment="1" applyProtection="1">
      <alignment horizontal="center"/>
      <protection locked="0"/>
    </xf>
    <xf numFmtId="0" fontId="0" fillId="0" borderId="121" xfId="0" applyFont="1" applyBorder="1" applyAlignment="1" applyProtection="1">
      <alignment horizontal="center"/>
      <protection locked="0"/>
    </xf>
    <xf numFmtId="0" fontId="0" fillId="0" borderId="385" xfId="0" applyBorder="1"/>
    <xf numFmtId="185" fontId="4" fillId="2" borderId="102" xfId="10" applyNumberFormat="1" applyFont="1" applyFill="1" applyBorder="1" applyAlignment="1" applyProtection="1">
      <alignment horizontal="center"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3" fillId="15" borderId="0" xfId="0" applyFont="1" applyFill="1" applyBorder="1" applyAlignment="1" applyProtection="1">
      <alignment vertical="center"/>
      <protection locked="0"/>
    </xf>
    <xf numFmtId="0" fontId="64" fillId="15" borderId="73" xfId="0" applyFont="1" applyFill="1" applyBorder="1" applyAlignment="1" applyProtection="1">
      <alignment vertical="center"/>
      <protection locked="0"/>
    </xf>
    <xf numFmtId="0" fontId="64" fillId="15" borderId="0" xfId="0" applyFont="1" applyFill="1" applyBorder="1" applyAlignment="1" applyProtection="1">
      <alignment vertical="center"/>
    </xf>
    <xf numFmtId="0" fontId="64" fillId="15" borderId="0" xfId="0" applyNumberFormat="1" applyFont="1" applyFill="1" applyBorder="1" applyAlignment="1" applyProtection="1">
      <alignment vertical="center"/>
      <protection locked="0"/>
    </xf>
    <xf numFmtId="0" fontId="64" fillId="15" borderId="0" xfId="0" applyFont="1" applyFill="1" applyBorder="1" applyAlignment="1" applyProtection="1">
      <alignment horizontal="left" vertical="center"/>
      <protection locked="0"/>
    </xf>
    <xf numFmtId="0" fontId="64" fillId="15" borderId="0" xfId="0" applyNumberFormat="1" applyFont="1" applyFill="1" applyBorder="1" applyAlignment="1" applyProtection="1">
      <alignment horizontal="left" vertical="center"/>
      <protection locked="0"/>
    </xf>
    <xf numFmtId="0" fontId="64" fillId="15" borderId="30" xfId="0" applyFont="1" applyFill="1" applyBorder="1" applyAlignment="1" applyProtection="1">
      <alignment vertical="center"/>
      <protection locked="0"/>
    </xf>
    <xf numFmtId="0" fontId="64" fillId="15" borderId="31" xfId="0" applyFont="1" applyFill="1" applyBorder="1" applyAlignment="1" applyProtection="1">
      <alignment vertical="center"/>
      <protection locked="0"/>
    </xf>
    <xf numFmtId="0" fontId="64" fillId="15" borderId="37" xfId="0" applyFont="1" applyFill="1" applyBorder="1" applyAlignment="1" applyProtection="1">
      <alignment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64" fillId="15" borderId="0" xfId="0" applyFont="1" applyFill="1" applyBorder="1" applyAlignment="1" applyProtection="1">
      <alignment horizontal="center" vertical="top" wrapText="1"/>
    </xf>
    <xf numFmtId="0" fontId="64" fillId="15" borderId="0" xfId="0" applyFont="1" applyFill="1" applyBorder="1" applyAlignment="1" applyProtection="1">
      <alignment horizontal="left" vertical="top" wrapText="1"/>
      <protection locked="0"/>
    </xf>
    <xf numFmtId="0" fontId="4" fillId="15" borderId="73" xfId="4" applyFont="1" applyFill="1" applyBorder="1" applyAlignment="1">
      <alignment horizontal="left" wrapText="1"/>
    </xf>
    <xf numFmtId="0" fontId="4" fillId="15" borderId="37" xfId="4" applyFont="1" applyFill="1" applyBorder="1" applyAlignment="1">
      <alignment horizontal="left" wrapText="1"/>
    </xf>
    <xf numFmtId="0" fontId="64" fillId="15" borderId="161" xfId="0" applyFont="1" applyFill="1" applyBorder="1" applyAlignment="1" applyProtection="1">
      <alignment horizontal="left" vertical="top" wrapText="1"/>
    </xf>
    <xf numFmtId="0" fontId="64" fillId="15" borderId="161" xfId="0" applyFont="1" applyFill="1" applyBorder="1" applyAlignment="1" applyProtection="1">
      <alignment horizontal="left" vertical="center"/>
      <protection locked="0"/>
    </xf>
    <xf numFmtId="8" fontId="27" fillId="0" borderId="74" xfId="0" applyNumberFormat="1" applyFont="1" applyBorder="1" applyAlignment="1" applyProtection="1">
      <alignment horizontal="center"/>
      <protection locked="0"/>
    </xf>
    <xf numFmtId="8" fontId="27" fillId="0" borderId="72" xfId="0" applyNumberFormat="1" applyFont="1" applyBorder="1" applyAlignment="1" applyProtection="1">
      <alignment horizontal="center"/>
      <protection locked="0"/>
    </xf>
    <xf numFmtId="8" fontId="27" fillId="0" borderId="93" xfId="0" applyNumberFormat="1" applyFont="1" applyBorder="1" applyAlignment="1" applyProtection="1">
      <alignment horizontal="center"/>
      <protection locked="0"/>
    </xf>
    <xf numFmtId="190" fontId="107" fillId="15" borderId="18" xfId="73" applyNumberFormat="1" applyFont="1" applyFill="1" applyBorder="1" applyAlignment="1" applyProtection="1">
      <alignment horizontal="center" vertical="center" wrapText="1"/>
      <protection locked="0"/>
    </xf>
    <xf numFmtId="0" fontId="5" fillId="15" borderId="74" xfId="10" applyNumberFormat="1" applyFont="1" applyFill="1" applyBorder="1" applyAlignment="1" applyProtection="1">
      <alignment horizontal="center" vertical="center" wrapText="1"/>
      <protection locked="0"/>
    </xf>
    <xf numFmtId="190" fontId="107" fillId="15" borderId="20" xfId="73" applyNumberFormat="1" applyFont="1" applyFill="1" applyBorder="1" applyAlignment="1" applyProtection="1">
      <alignment horizontal="center" vertical="center" wrapText="1"/>
      <protection locked="0"/>
    </xf>
    <xf numFmtId="1" fontId="5" fillId="15" borderId="20" xfId="10" applyNumberFormat="1" applyFont="1" applyFill="1" applyBorder="1" applyAlignment="1" applyProtection="1">
      <alignment horizontal="center" vertical="center" wrapText="1"/>
      <protection locked="0"/>
    </xf>
    <xf numFmtId="217" fontId="5" fillId="15" borderId="20" xfId="10" applyNumberFormat="1" applyFont="1" applyFill="1" applyBorder="1" applyAlignment="1" applyProtection="1">
      <alignment horizontal="center" vertical="center" wrapText="1"/>
      <protection locked="0"/>
    </xf>
    <xf numFmtId="0" fontId="5" fillId="15" borderId="20" xfId="10" applyNumberFormat="1" applyFont="1" applyFill="1" applyBorder="1" applyAlignment="1" applyProtection="1">
      <alignment horizontal="center" vertical="center" wrapText="1"/>
      <protection locked="0"/>
    </xf>
    <xf numFmtId="0" fontId="5" fillId="15" borderId="93" xfId="10" applyNumberFormat="1" applyFont="1" applyFill="1" applyBorder="1" applyAlignment="1" applyProtection="1">
      <alignment horizontal="center" vertical="center" wrapText="1"/>
      <protection locked="0"/>
    </xf>
    <xf numFmtId="0" fontId="8" fillId="15" borderId="454" xfId="73" applyNumberFormat="1" applyFont="1" applyFill="1" applyBorder="1" applyAlignment="1" applyProtection="1">
      <alignment horizontal="center" vertical="center" wrapText="1"/>
      <protection locked="0"/>
    </xf>
    <xf numFmtId="1" fontId="8" fillId="15" borderId="454" xfId="73" applyNumberFormat="1" applyFont="1" applyFill="1" applyBorder="1" applyAlignment="1" applyProtection="1">
      <alignment horizontal="center" vertical="center" wrapText="1"/>
      <protection locked="0"/>
    </xf>
    <xf numFmtId="194" fontId="8" fillId="15" borderId="454" xfId="73" applyNumberFormat="1" applyFont="1" applyFill="1" applyBorder="1" applyAlignment="1" applyProtection="1">
      <alignment horizontal="center" vertical="center" wrapText="1"/>
      <protection locked="0"/>
    </xf>
    <xf numFmtId="185" fontId="8" fillId="15" borderId="454" xfId="10" applyNumberFormat="1" applyFont="1" applyFill="1" applyBorder="1" applyAlignment="1" applyProtection="1">
      <alignment horizontal="center" vertical="center" wrapText="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1"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7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15" borderId="0" xfId="73" applyFont="1" applyFill="1" applyBorder="1" applyAlignment="1" applyProtection="1">
      <alignment horizontal="center" vertical="center" wrapText="1"/>
      <protection locked="0"/>
    </xf>
    <xf numFmtId="190" fontId="5" fillId="15" borderId="0" xfId="73" applyNumberFormat="1" applyFont="1" applyFill="1" applyBorder="1" applyAlignment="1" applyProtection="1">
      <alignment vertical="center" wrapText="1"/>
      <protection locked="0"/>
    </xf>
    <xf numFmtId="190" fontId="4" fillId="15" borderId="0" xfId="73" applyNumberFormat="1" applyFont="1" applyFill="1" applyBorder="1" applyAlignment="1" applyProtection="1">
      <alignment vertical="center" wrapText="1"/>
      <protection locked="0"/>
    </xf>
    <xf numFmtId="190" fontId="5" fillId="15" borderId="73" xfId="73" applyNumberFormat="1" applyFont="1" applyFill="1" applyBorder="1" applyAlignment="1" applyProtection="1">
      <alignment vertical="center" wrapText="1"/>
      <protection locked="0"/>
    </xf>
    <xf numFmtId="1" fontId="4" fillId="15" borderId="20" xfId="0" applyNumberFormat="1" applyFont="1" applyFill="1" applyBorder="1" applyAlignment="1" applyProtection="1">
      <alignment vertical="center"/>
      <protection locked="0"/>
    </xf>
    <xf numFmtId="217" fontId="4" fillId="15" borderId="20" xfId="0" applyNumberFormat="1" applyFont="1" applyFill="1" applyBorder="1" applyAlignment="1" applyProtection="1">
      <alignment vertical="center"/>
      <protection locked="0"/>
    </xf>
    <xf numFmtId="0" fontId="4" fillId="15" borderId="20" xfId="0" applyNumberFormat="1" applyFont="1" applyFill="1" applyBorder="1" applyAlignment="1" applyProtection="1">
      <alignment vertical="center"/>
      <protection locked="0"/>
    </xf>
    <xf numFmtId="194" fontId="4" fillId="15" borderId="93" xfId="0" applyNumberFormat="1" applyFont="1" applyFill="1" applyBorder="1" applyAlignment="1" applyProtection="1">
      <alignment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4" fillId="15" borderId="73" xfId="4" applyFont="1" applyFill="1" applyBorder="1" applyAlignment="1">
      <alignment horizontal="left"/>
    </xf>
    <xf numFmtId="0" fontId="4" fillId="15" borderId="37" xfId="4" applyFont="1" applyFill="1" applyBorder="1" applyAlignment="1">
      <alignment horizontal="left"/>
    </xf>
    <xf numFmtId="0" fontId="4" fillId="0" borderId="138" xfId="0" applyFont="1" applyBorder="1" applyAlignment="1" applyProtection="1">
      <alignment horizontal="left"/>
      <protection locked="0"/>
    </xf>
    <xf numFmtId="0" fontId="84" fillId="0" borderId="115" xfId="0" applyFont="1" applyBorder="1" applyProtection="1">
      <protection locked="0"/>
    </xf>
    <xf numFmtId="190" fontId="4" fillId="15" borderId="187" xfId="11" applyNumberFormat="1" applyFont="1" applyFill="1" applyBorder="1" applyAlignment="1" applyProtection="1">
      <alignment horizontal="center" vertical="center" wrapText="1"/>
      <protection locked="0"/>
    </xf>
    <xf numFmtId="0" fontId="84" fillId="0" borderId="28" xfId="0" applyFont="1" applyBorder="1" applyAlignment="1" applyProtection="1">
      <alignment horizontal="center"/>
      <protection locked="0"/>
    </xf>
    <xf numFmtId="0" fontId="84" fillId="0" borderId="36" xfId="0" applyFont="1" applyBorder="1" applyAlignment="1" applyProtection="1">
      <alignment horizontal="center"/>
      <protection locked="0"/>
    </xf>
    <xf numFmtId="224" fontId="8" fillId="15" borderId="18" xfId="13" applyNumberFormat="1" applyFont="1" applyFill="1" applyBorder="1" applyAlignment="1" applyProtection="1">
      <alignment horizontal="center" vertical="center"/>
      <protection locked="0"/>
    </xf>
    <xf numFmtId="203" fontId="8" fillId="15" borderId="18" xfId="13" applyNumberFormat="1" applyFont="1" applyFill="1" applyBorder="1" applyAlignment="1" applyProtection="1">
      <alignment horizontal="center" vertical="center"/>
      <protection locked="0"/>
    </xf>
    <xf numFmtId="225" fontId="8" fillId="15" borderId="18" xfId="13" applyNumberFormat="1" applyFont="1" applyFill="1" applyBorder="1" applyAlignment="1" applyProtection="1">
      <alignment horizontal="center" vertical="center" wrapText="1"/>
      <protection locked="0"/>
    </xf>
    <xf numFmtId="224" fontId="8" fillId="15" borderId="385" xfId="13" applyNumberFormat="1" applyFont="1" applyFill="1" applyBorder="1" applyAlignment="1" applyProtection="1">
      <alignment horizontal="center" vertical="center"/>
      <protection locked="0"/>
    </xf>
    <xf numFmtId="203" fontId="8" fillId="15" borderId="385" xfId="13" applyNumberFormat="1" applyFont="1" applyFill="1" applyBorder="1" applyAlignment="1" applyProtection="1">
      <alignment horizontal="center" vertical="center"/>
      <protection locked="0"/>
    </xf>
    <xf numFmtId="203" fontId="8" fillId="0" borderId="385" xfId="13" applyNumberFormat="1" applyFont="1" applyFill="1" applyBorder="1" applyAlignment="1" applyProtection="1">
      <alignment horizontal="center" vertical="center"/>
      <protection locked="0"/>
    </xf>
    <xf numFmtId="0" fontId="8" fillId="15" borderId="385" xfId="13" applyNumberFormat="1" applyFont="1" applyFill="1" applyBorder="1" applyAlignment="1" applyProtection="1">
      <alignment horizontal="center" vertical="center" wrapText="1"/>
      <protection locked="0"/>
    </xf>
    <xf numFmtId="0" fontId="49" fillId="0" borderId="385" xfId="23" applyFont="1" applyFill="1" applyBorder="1" applyAlignment="1" applyProtection="1">
      <alignment horizontal="center" vertical="center"/>
      <protection locked="0"/>
    </xf>
    <xf numFmtId="203" fontId="8" fillId="0" borderId="385" xfId="13" applyNumberFormat="1" applyFont="1" applyFill="1" applyBorder="1" applyAlignment="1" applyProtection="1">
      <alignment horizontal="center" vertical="center" wrapText="1"/>
      <protection locked="0"/>
    </xf>
    <xf numFmtId="225" fontId="8" fillId="15" borderId="385" xfId="13" applyNumberFormat="1" applyFont="1" applyFill="1" applyBorder="1" applyAlignment="1" applyProtection="1">
      <alignment horizontal="center" vertical="center" wrapText="1"/>
      <protection locked="0"/>
    </xf>
    <xf numFmtId="225" fontId="8" fillId="0" borderId="385" xfId="13" applyNumberFormat="1" applyFont="1" applyFill="1" applyBorder="1" applyAlignment="1" applyProtection="1">
      <alignment horizontal="center" vertical="center" wrapText="1"/>
      <protection locked="0"/>
    </xf>
    <xf numFmtId="225" fontId="8" fillId="15" borderId="385" xfId="13" applyNumberFormat="1" applyFont="1" applyFill="1" applyBorder="1" applyAlignment="1" applyProtection="1">
      <alignment horizontal="center" vertical="center"/>
      <protection locked="0"/>
    </xf>
    <xf numFmtId="0" fontId="49" fillId="0" borderId="20" xfId="23" applyFont="1" applyFill="1" applyBorder="1" applyAlignment="1" applyProtection="1">
      <alignment horizontal="center" vertical="center"/>
      <protection locked="0"/>
    </xf>
    <xf numFmtId="203" fontId="8" fillId="15" borderId="20" xfId="13" applyNumberFormat="1" applyFont="1" applyFill="1" applyBorder="1" applyAlignment="1" applyProtection="1">
      <alignment horizontal="center" vertical="center"/>
      <protection locked="0"/>
    </xf>
    <xf numFmtId="225" fontId="8" fillId="15" borderId="20" xfId="13" applyNumberFormat="1" applyFont="1" applyFill="1" applyBorder="1" applyAlignment="1" applyProtection="1">
      <alignment horizontal="center" vertical="center"/>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185" fontId="4" fillId="15" borderId="74" xfId="10" applyNumberFormat="1" applyFont="1" applyFill="1" applyBorder="1" applyAlignment="1" applyProtection="1">
      <alignment horizontal="center" vertical="center" wrapText="1"/>
      <protection locked="0"/>
    </xf>
    <xf numFmtId="185" fontId="4" fillId="15" borderId="93" xfId="10" applyNumberFormat="1" applyFont="1" applyFill="1" applyBorder="1" applyAlignment="1" applyProtection="1">
      <alignment horizontal="center" vertical="center" wrapText="1"/>
      <protection locked="0"/>
    </xf>
    <xf numFmtId="0" fontId="75" fillId="15" borderId="161" xfId="0" applyNumberFormat="1" applyFont="1" applyFill="1" applyBorder="1" applyAlignment="1" applyProtection="1">
      <alignment horizontal="left" vertical="center"/>
      <protection locked="0"/>
    </xf>
    <xf numFmtId="0" fontId="75" fillId="15" borderId="0" xfId="0" applyNumberFormat="1" applyFont="1" applyFill="1" applyBorder="1" applyAlignment="1" applyProtection="1">
      <alignment horizontal="left" vertical="center"/>
      <protection locked="0"/>
    </xf>
    <xf numFmtId="0" fontId="8" fillId="15" borderId="0" xfId="73" applyNumberFormat="1" applyFont="1" applyFill="1" applyBorder="1" applyAlignment="1" applyProtection="1">
      <alignment horizontal="center" vertical="center" wrapText="1"/>
      <protection locked="0"/>
    </xf>
    <xf numFmtId="1" fontId="8" fillId="15" borderId="0" xfId="73" applyNumberFormat="1" applyFont="1" applyFill="1" applyBorder="1" applyAlignment="1" applyProtection="1">
      <alignment horizontal="center" vertical="center" wrapText="1"/>
      <protection locked="0"/>
    </xf>
    <xf numFmtId="194" fontId="8" fillId="15" borderId="0" xfId="73" applyNumberFormat="1" applyFont="1" applyFill="1" applyBorder="1" applyAlignment="1" applyProtection="1">
      <alignment horizontal="center" vertical="center" wrapText="1"/>
      <protection locked="0"/>
    </xf>
    <xf numFmtId="185" fontId="8" fillId="15" borderId="0" xfId="10" applyNumberFormat="1" applyFont="1" applyFill="1" applyBorder="1" applyAlignment="1" applyProtection="1">
      <alignment horizontal="center" vertical="center" wrapText="1"/>
      <protection locked="0"/>
    </xf>
    <xf numFmtId="185" fontId="4" fillId="15" borderId="72" xfId="10" applyNumberFormat="1" applyFont="1" applyFill="1" applyBorder="1" applyAlignment="1" applyProtection="1">
      <alignment horizontal="center" vertical="center" wrapText="1"/>
      <protection locked="0"/>
    </xf>
    <xf numFmtId="0" fontId="76" fillId="15" borderId="102" xfId="0" applyFont="1" applyFill="1" applyBorder="1" applyAlignment="1" applyProtection="1">
      <alignment horizontal="center" vertical="center" wrapText="1"/>
      <protection locked="0"/>
    </xf>
    <xf numFmtId="190" fontId="64" fillId="15" borderId="102" xfId="0" applyNumberFormat="1" applyFont="1" applyFill="1" applyBorder="1" applyAlignment="1" applyProtection="1">
      <alignment horizontal="right" vertical="center" wrapText="1"/>
      <protection locked="0"/>
    </xf>
    <xf numFmtId="0" fontId="75" fillId="15" borderId="161" xfId="0" applyNumberFormat="1" applyFont="1" applyFill="1" applyBorder="1" applyAlignment="1" applyProtection="1">
      <alignment horizontal="left" vertical="center" wrapText="1"/>
      <protection locked="0"/>
    </xf>
    <xf numFmtId="0" fontId="75" fillId="15" borderId="0" xfId="0" applyNumberFormat="1" applyFont="1" applyFill="1" applyBorder="1" applyAlignment="1" applyProtection="1">
      <alignment horizontal="left" vertical="center" wrapText="1"/>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216" fontId="75" fillId="15" borderId="483" xfId="0" applyNumberFormat="1" applyFont="1" applyFill="1" applyBorder="1" applyAlignment="1" applyProtection="1">
      <alignment horizontal="left"/>
      <protection locked="0"/>
    </xf>
    <xf numFmtId="216" fontId="75" fillId="15" borderId="95" xfId="0" applyNumberFormat="1" applyFont="1" applyFill="1" applyBorder="1" applyAlignment="1" applyProtection="1">
      <alignment horizontal="left"/>
      <protection locked="0"/>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199" fontId="8" fillId="15" borderId="102" xfId="10" applyNumberFormat="1" applyFont="1" applyFill="1" applyBorder="1" applyAlignment="1" applyProtection="1">
      <alignment horizontal="center" vertical="center" wrapText="1"/>
      <protection locked="0"/>
    </xf>
    <xf numFmtId="199" fontId="8" fillId="15" borderId="454" xfId="10" applyNumberFormat="1" applyFont="1" applyFill="1" applyBorder="1" applyAlignment="1" applyProtection="1">
      <alignment horizontal="center" vertical="center" wrapText="1"/>
      <protection locked="0"/>
    </xf>
    <xf numFmtId="199" fontId="8" fillId="15" borderId="454" xfId="10" applyNumberFormat="1" applyFont="1" applyFill="1" applyBorder="1" applyAlignment="1" applyProtection="1">
      <alignment vertical="center" wrapText="1"/>
      <protection locked="0"/>
    </xf>
    <xf numFmtId="0" fontId="64" fillId="15" borderId="161" xfId="0" applyNumberFormat="1" applyFont="1" applyFill="1" applyBorder="1" applyAlignment="1" applyProtection="1">
      <alignment horizontal="left" vertical="center"/>
      <protection locked="0"/>
    </xf>
    <xf numFmtId="0" fontId="4" fillId="15" borderId="0" xfId="73" applyNumberFormat="1" applyFont="1" applyFill="1" applyBorder="1" applyAlignment="1" applyProtection="1">
      <alignment horizontal="center" vertical="center" wrapText="1"/>
      <protection locked="0"/>
    </xf>
    <xf numFmtId="194" fontId="64" fillId="15" borderId="0" xfId="0" applyNumberFormat="1" applyFont="1" applyFill="1" applyBorder="1" applyAlignment="1" applyProtection="1">
      <alignment horizontal="right" vertical="center" wrapText="1"/>
      <protection locked="0"/>
    </xf>
    <xf numFmtId="202" fontId="4" fillId="15" borderId="18" xfId="11" applyNumberFormat="1" applyFont="1" applyFill="1" applyBorder="1" applyAlignment="1" applyProtection="1">
      <alignment horizontal="center" vertical="center" wrapText="1"/>
      <protection locked="0"/>
    </xf>
    <xf numFmtId="202" fontId="4" fillId="15" borderId="385" xfId="11" applyNumberFormat="1" applyFont="1" applyFill="1" applyBorder="1" applyAlignment="1" applyProtection="1">
      <alignment horizontal="center" vertical="center" wrapText="1"/>
      <protection locked="0"/>
    </xf>
    <xf numFmtId="202" fontId="4" fillId="15" borderId="20" xfId="11" applyNumberFormat="1" applyFont="1" applyFill="1" applyBorder="1" applyAlignment="1" applyProtection="1">
      <alignment horizontal="center" vertical="center" wrapText="1"/>
      <protection locked="0"/>
    </xf>
    <xf numFmtId="0" fontId="27" fillId="15" borderId="454" xfId="10" applyNumberFormat="1" applyFont="1" applyFill="1" applyBorder="1" applyAlignment="1" applyProtection="1">
      <alignment vertical="center" wrapText="1"/>
      <protection locked="0"/>
    </xf>
    <xf numFmtId="0" fontId="8" fillId="15" borderId="457" xfId="73" applyNumberFormat="1" applyFont="1" applyFill="1" applyBorder="1" applyAlignment="1" applyProtection="1">
      <alignment horizontal="center" vertical="center" wrapText="1"/>
      <protection locked="0"/>
    </xf>
    <xf numFmtId="0" fontId="27" fillId="15" borderId="457" xfId="10" applyNumberFormat="1" applyFont="1" applyFill="1" applyBorder="1" applyAlignment="1" applyProtection="1">
      <alignment vertical="center" wrapText="1"/>
      <protection locked="0"/>
    </xf>
    <xf numFmtId="0" fontId="4" fillId="15" borderId="31" xfId="4" applyFont="1" applyFill="1" applyBorder="1" applyAlignment="1">
      <alignment horizontal="left"/>
    </xf>
    <xf numFmtId="0" fontId="5" fillId="15" borderId="0" xfId="26" applyFont="1" applyFill="1" applyAlignment="1">
      <alignment horizontal="center"/>
    </xf>
    <xf numFmtId="0" fontId="5" fillId="15" borderId="0" xfId="26" applyFont="1" applyFill="1" applyAlignment="1"/>
    <xf numFmtId="0" fontId="5" fillId="15" borderId="0" xfId="26" applyFont="1" applyFill="1" applyAlignment="1" applyProtection="1">
      <protection locked="0"/>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0" fontId="4" fillId="15" borderId="0" xfId="4" applyFont="1" applyFill="1" applyBorder="1" applyAlignment="1">
      <alignment horizontal="left" wrapText="1"/>
    </xf>
    <xf numFmtId="0" fontId="5" fillId="15" borderId="7"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216" fontId="75" fillId="15" borderId="483" xfId="0" applyNumberFormat="1" applyFont="1" applyFill="1" applyBorder="1" applyAlignment="1" applyProtection="1">
      <alignment horizontal="left"/>
      <protection locked="0"/>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216" fontId="75" fillId="15" borderId="95" xfId="0" applyNumberFormat="1" applyFont="1" applyFill="1" applyBorder="1" applyAlignment="1" applyProtection="1">
      <alignment horizontal="left"/>
      <protection locked="0"/>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64" fillId="15" borderId="0" xfId="0" applyFont="1" applyFill="1" applyBorder="1" applyAlignment="1" applyProtection="1">
      <alignment horizontal="center" vertical="top" wrapText="1"/>
    </xf>
    <xf numFmtId="14" fontId="74" fillId="15" borderId="0" xfId="4" applyNumberFormat="1" applyFont="1" applyFill="1" applyBorder="1" applyAlignment="1">
      <alignment horizontal="left" wrapText="1"/>
    </xf>
    <xf numFmtId="0" fontId="64" fillId="15" borderId="73" xfId="0" applyFont="1" applyFill="1" applyBorder="1" applyAlignment="1" applyProtection="1">
      <alignment horizontal="left" vertical="top" wrapText="1"/>
      <protection locked="0"/>
    </xf>
    <xf numFmtId="0" fontId="5" fillId="2" borderId="7" xfId="73" applyFont="1" applyFill="1" applyBorder="1" applyAlignment="1" applyProtection="1">
      <alignment horizontal="center" vertical="center" wrapText="1"/>
    </xf>
    <xf numFmtId="185" fontId="5" fillId="2" borderId="7" xfId="10" applyNumberFormat="1" applyFont="1" applyFill="1" applyBorder="1" applyAlignment="1" applyProtection="1">
      <alignment horizontal="center" vertical="center"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14" fontId="4" fillId="0" borderId="0" xfId="4" applyNumberFormat="1" applyFont="1" applyBorder="1" applyAlignment="1">
      <alignment horizontal="left"/>
    </xf>
    <xf numFmtId="0" fontId="64" fillId="15" borderId="102" xfId="0" applyFont="1" applyFill="1" applyBorder="1" applyAlignment="1" applyProtection="1">
      <alignment horizontal="center" vertical="center" wrapText="1"/>
      <protection locked="0"/>
    </xf>
    <xf numFmtId="190" fontId="4" fillId="15" borderId="28" xfId="11" applyNumberFormat="1" applyFont="1" applyFill="1" applyBorder="1" applyAlignment="1" applyProtection="1">
      <alignment horizontal="center" vertical="center" wrapText="1"/>
      <protection locked="0"/>
    </xf>
    <xf numFmtId="8" fontId="4" fillId="0" borderId="36" xfId="0" applyNumberFormat="1" applyFont="1" applyBorder="1" applyAlignment="1" applyProtection="1">
      <alignment horizontal="center" vertical="center"/>
      <protection locked="0"/>
    </xf>
    <xf numFmtId="0" fontId="27" fillId="15" borderId="18" xfId="10" applyNumberFormat="1" applyFont="1" applyFill="1" applyBorder="1" applyAlignment="1" applyProtection="1">
      <alignment horizontal="center" vertical="center" wrapText="1"/>
      <protection locked="0"/>
    </xf>
    <xf numFmtId="0" fontId="4" fillId="0" borderId="18" xfId="0" applyFont="1" applyBorder="1" applyAlignment="1" applyProtection="1">
      <alignment horizontal="center"/>
      <protection locked="0"/>
    </xf>
    <xf numFmtId="8" fontId="4" fillId="0" borderId="74" xfId="0" applyNumberFormat="1" applyFont="1" applyBorder="1" applyAlignment="1" applyProtection="1">
      <alignment horizontal="center"/>
      <protection locked="0"/>
    </xf>
    <xf numFmtId="0" fontId="27" fillId="15" borderId="385" xfId="10" applyNumberFormat="1" applyFont="1" applyFill="1" applyBorder="1" applyAlignment="1" applyProtection="1">
      <alignment horizontal="center" vertical="center" wrapText="1"/>
      <protection locked="0"/>
    </xf>
    <xf numFmtId="0" fontId="4" fillId="0" borderId="385" xfId="0" applyFont="1" applyBorder="1" applyAlignment="1" applyProtection="1">
      <alignment horizontal="center"/>
      <protection locked="0"/>
    </xf>
    <xf numFmtId="8" fontId="4" fillId="0" borderId="72" xfId="0" applyNumberFormat="1" applyFont="1" applyBorder="1" applyAlignment="1" applyProtection="1">
      <alignment horizontal="center"/>
      <protection locked="0"/>
    </xf>
    <xf numFmtId="0" fontId="27" fillId="15" borderId="20" xfId="10" applyNumberFormat="1" applyFont="1" applyFill="1" applyBorder="1" applyAlignment="1" applyProtection="1">
      <alignment horizontal="center" vertical="center" wrapText="1"/>
      <protection locked="0"/>
    </xf>
    <xf numFmtId="0" fontId="4" fillId="0" borderId="20" xfId="0" applyFont="1" applyBorder="1" applyAlignment="1" applyProtection="1">
      <alignment horizontal="center"/>
      <protection locked="0"/>
    </xf>
    <xf numFmtId="8" fontId="4" fillId="0" borderId="93" xfId="0" applyNumberFormat="1" applyFont="1" applyBorder="1" applyAlignment="1" applyProtection="1">
      <alignment horizontal="center"/>
      <protection locked="0"/>
    </xf>
    <xf numFmtId="190" fontId="4" fillId="15" borderId="454" xfId="73" applyNumberFormat="1" applyFont="1" applyFill="1" applyBorder="1" applyAlignment="1" applyProtection="1">
      <alignment horizontal="center" vertical="center" wrapText="1"/>
      <protection locked="0"/>
    </xf>
    <xf numFmtId="0" fontId="4" fillId="15" borderId="456" xfId="73" applyNumberFormat="1" applyFont="1" applyFill="1" applyBorder="1" applyAlignment="1" applyProtection="1">
      <alignment horizontal="center" vertical="center" wrapText="1"/>
      <protection locked="0"/>
    </xf>
    <xf numFmtId="194" fontId="4" fillId="15" borderId="456" xfId="73" applyNumberFormat="1" applyFont="1" applyFill="1" applyBorder="1" applyAlignment="1" applyProtection="1">
      <alignment horizontal="center" vertical="center" wrapText="1"/>
      <protection locked="0"/>
    </xf>
    <xf numFmtId="1" fontId="4" fillId="15" borderId="456" xfId="73" applyNumberFormat="1" applyFont="1" applyFill="1" applyBorder="1" applyAlignment="1" applyProtection="1">
      <alignment horizontal="center" vertical="center" wrapText="1"/>
      <protection locked="0"/>
    </xf>
    <xf numFmtId="190" fontId="4" fillId="15" borderId="456" xfId="73" applyNumberFormat="1" applyFont="1" applyFill="1" applyBorder="1" applyAlignment="1" applyProtection="1">
      <alignment horizontal="center" vertical="center" wrapText="1"/>
      <protection locked="0"/>
    </xf>
    <xf numFmtId="194" fontId="5" fillId="15" borderId="102" xfId="73" applyNumberFormat="1" applyFont="1" applyFill="1" applyBorder="1" applyAlignment="1" applyProtection="1">
      <alignment horizontal="center" vertical="center" wrapText="1"/>
      <protection locked="0"/>
    </xf>
    <xf numFmtId="0" fontId="4" fillId="15" borderId="36" xfId="73" applyNumberFormat="1" applyFont="1" applyFill="1" applyBorder="1" applyAlignment="1" applyProtection="1">
      <alignment horizontal="center" vertical="center" wrapText="1"/>
      <protection locked="0"/>
    </xf>
    <xf numFmtId="0" fontId="0" fillId="0" borderId="61" xfId="0" applyBorder="1" applyProtection="1">
      <protection locked="0"/>
    </xf>
    <xf numFmtId="0" fontId="0" fillId="0" borderId="18" xfId="0" applyBorder="1" applyProtection="1">
      <protection locked="0"/>
    </xf>
    <xf numFmtId="0" fontId="0" fillId="0" borderId="45" xfId="0" applyBorder="1" applyProtection="1">
      <protection locked="0"/>
    </xf>
    <xf numFmtId="0" fontId="0" fillId="0" borderId="385" xfId="0" applyBorder="1" applyProtection="1">
      <protection locked="0"/>
    </xf>
    <xf numFmtId="0" fontId="0" fillId="0" borderId="46" xfId="0" applyBorder="1" applyProtection="1">
      <protection locked="0"/>
    </xf>
    <xf numFmtId="0" fontId="0" fillId="0" borderId="20" xfId="0" applyBorder="1" applyProtection="1">
      <protection locked="0"/>
    </xf>
    <xf numFmtId="194" fontId="77" fillId="15" borderId="102" xfId="73" applyNumberFormat="1" applyFont="1" applyFill="1" applyBorder="1" applyAlignment="1" applyProtection="1">
      <alignment horizontal="center" vertical="center" wrapText="1"/>
      <protection locked="0"/>
    </xf>
    <xf numFmtId="1" fontId="77" fillId="15" borderId="102" xfId="73" applyNumberFormat="1" applyFont="1" applyFill="1" applyBorder="1" applyAlignment="1" applyProtection="1">
      <alignment horizontal="center" vertical="center" wrapText="1"/>
      <protection locked="0"/>
    </xf>
    <xf numFmtId="1" fontId="77" fillId="15" borderId="102" xfId="10" applyNumberFormat="1" applyFont="1" applyFill="1" applyBorder="1" applyAlignment="1" applyProtection="1">
      <alignment horizontal="center" vertical="center" wrapText="1"/>
      <protection locked="0"/>
    </xf>
    <xf numFmtId="194" fontId="64" fillId="15" borderId="102" xfId="73" applyNumberFormat="1" applyFont="1" applyFill="1" applyBorder="1" applyAlignment="1" applyProtection="1">
      <alignment horizontal="center" vertical="center" wrapText="1"/>
      <protection locked="0"/>
    </xf>
    <xf numFmtId="0" fontId="63" fillId="15" borderId="73" xfId="0" applyFont="1" applyFill="1" applyBorder="1" applyAlignment="1" applyProtection="1">
      <alignment vertical="center"/>
      <protection locked="0"/>
    </xf>
    <xf numFmtId="0" fontId="64" fillId="15" borderId="293" xfId="0" applyNumberFormat="1" applyFont="1" applyFill="1" applyBorder="1" applyAlignment="1" applyProtection="1">
      <alignment horizontal="left"/>
      <protection locked="0"/>
    </xf>
    <xf numFmtId="0" fontId="64" fillId="15" borderId="490" xfId="0" applyNumberFormat="1" applyFont="1" applyFill="1" applyBorder="1" applyAlignment="1" applyProtection="1">
      <alignment horizontal="left"/>
      <protection locked="0"/>
    </xf>
    <xf numFmtId="0" fontId="64" fillId="15" borderId="73" xfId="0" applyFont="1" applyFill="1" applyBorder="1" applyAlignment="1" applyProtection="1">
      <alignment horizontal="left" vertical="center"/>
      <protection locked="0"/>
    </xf>
    <xf numFmtId="0" fontId="64" fillId="15" borderId="102" xfId="0" applyFont="1" applyFill="1" applyBorder="1" applyAlignment="1" applyProtection="1">
      <alignment vertical="top" wrapText="1"/>
      <protection locked="0"/>
    </xf>
    <xf numFmtId="0" fontId="64" fillId="15" borderId="102" xfId="0" applyFont="1" applyFill="1" applyBorder="1" applyAlignment="1" applyProtection="1">
      <alignment horizontal="left" vertical="top" wrapText="1"/>
      <protection locked="0"/>
    </xf>
    <xf numFmtId="0" fontId="4" fillId="15" borderId="457" xfId="73" applyNumberFormat="1" applyFont="1" applyFill="1" applyBorder="1" applyAlignment="1" applyProtection="1">
      <alignment horizontal="center" vertical="center" wrapText="1"/>
      <protection locked="0"/>
    </xf>
    <xf numFmtId="194" fontId="4" fillId="15" borderId="457" xfId="73" applyNumberFormat="1" applyFont="1" applyFill="1" applyBorder="1" applyAlignment="1" applyProtection="1">
      <alignment horizontal="center" vertical="center" wrapText="1"/>
      <protection locked="0"/>
    </xf>
    <xf numFmtId="1" fontId="4" fillId="15" borderId="457" xfId="73" applyNumberFormat="1" applyFont="1" applyFill="1" applyBorder="1" applyAlignment="1" applyProtection="1">
      <alignment horizontal="center" vertical="center" wrapText="1"/>
      <protection locked="0"/>
    </xf>
    <xf numFmtId="190" fontId="4" fillId="15" borderId="454" xfId="10" applyNumberFormat="1" applyFont="1" applyFill="1" applyBorder="1" applyAlignment="1" applyProtection="1">
      <alignment horizontal="center" vertical="center" wrapText="1"/>
      <protection locked="0"/>
    </xf>
    <xf numFmtId="166" fontId="4" fillId="15" borderId="18" xfId="11" applyFont="1" applyFill="1" applyBorder="1" applyAlignment="1" applyProtection="1">
      <alignment vertical="center" wrapText="1"/>
      <protection locked="0"/>
    </xf>
    <xf numFmtId="166" fontId="4" fillId="15" borderId="385" xfId="11" applyFont="1" applyFill="1" applyBorder="1" applyAlignment="1" applyProtection="1">
      <alignment vertical="center" wrapText="1"/>
      <protection locked="0"/>
    </xf>
    <xf numFmtId="166" fontId="4" fillId="15" borderId="20" xfId="11" applyFont="1" applyFill="1" applyBorder="1" applyAlignment="1" applyProtection="1">
      <alignment vertical="center" wrapText="1"/>
      <protection locked="0"/>
    </xf>
    <xf numFmtId="0" fontId="0" fillId="0" borderId="0" xfId="0" applyBorder="1" applyAlignment="1"/>
    <xf numFmtId="0" fontId="4" fillId="15" borderId="18" xfId="0" applyFont="1" applyFill="1" applyBorder="1" applyAlignment="1" applyProtection="1">
      <alignment vertical="center"/>
    </xf>
    <xf numFmtId="0" fontId="4" fillId="15" borderId="385" xfId="0" applyFont="1" applyFill="1" applyBorder="1" applyAlignment="1" applyProtection="1">
      <alignment vertical="center"/>
    </xf>
    <xf numFmtId="0" fontId="4" fillId="15" borderId="20" xfId="0" applyFont="1" applyFill="1" applyBorder="1" applyAlignment="1" applyProtection="1">
      <alignment vertical="center"/>
    </xf>
    <xf numFmtId="0" fontId="4" fillId="15" borderId="18" xfId="0" applyFont="1" applyFill="1" applyBorder="1" applyAlignment="1" applyProtection="1">
      <alignment vertical="center" wrapText="1"/>
    </xf>
    <xf numFmtId="0" fontId="4" fillId="15" borderId="385" xfId="0" applyFont="1" applyFill="1" applyBorder="1" applyAlignment="1" applyProtection="1">
      <alignment vertical="center" wrapText="1"/>
    </xf>
    <xf numFmtId="0" fontId="4" fillId="15" borderId="20" xfId="0" applyFont="1" applyFill="1" applyBorder="1" applyAlignment="1" applyProtection="1">
      <alignment vertical="center" wrapText="1"/>
    </xf>
    <xf numFmtId="0" fontId="71" fillId="23" borderId="259" xfId="5" applyFont="1" applyFill="1" applyBorder="1" applyAlignment="1">
      <alignment horizontal="center"/>
    </xf>
    <xf numFmtId="0" fontId="71" fillId="23" borderId="260" xfId="5" applyFont="1" applyFill="1" applyBorder="1" applyAlignment="1">
      <alignment horizontal="center"/>
    </xf>
    <xf numFmtId="0" fontId="71" fillId="23" borderId="261" xfId="5" applyFont="1" applyFill="1" applyBorder="1" applyAlignment="1">
      <alignment horizontal="center"/>
    </xf>
    <xf numFmtId="0" fontId="5" fillId="15" borderId="252" xfId="5" applyFont="1" applyFill="1" applyBorder="1" applyAlignment="1">
      <alignment horizontal="center" vertical="center"/>
    </xf>
    <xf numFmtId="0" fontId="5" fillId="15" borderId="253" xfId="5" applyFont="1" applyFill="1" applyBorder="1" applyAlignment="1">
      <alignment horizontal="center" vertical="center"/>
    </xf>
    <xf numFmtId="0" fontId="5" fillId="15" borderId="254" xfId="5" applyFont="1" applyFill="1" applyBorder="1" applyAlignment="1">
      <alignment horizontal="center" vertical="center" wrapText="1"/>
    </xf>
    <xf numFmtId="0" fontId="5" fillId="15" borderId="255" xfId="5" applyFont="1" applyFill="1" applyBorder="1" applyAlignment="1">
      <alignment horizontal="center" vertical="center" wrapText="1"/>
    </xf>
    <xf numFmtId="174" fontId="5" fillId="15" borderId="256" xfId="5" applyNumberFormat="1" applyFont="1" applyFill="1" applyBorder="1" applyAlignment="1">
      <alignment horizontal="center"/>
    </xf>
    <xf numFmtId="174" fontId="5" fillId="15" borderId="257" xfId="5" applyNumberFormat="1" applyFont="1" applyFill="1" applyBorder="1" applyAlignment="1">
      <alignment horizontal="center"/>
    </xf>
    <xf numFmtId="174" fontId="5" fillId="15" borderId="258" xfId="5" applyNumberFormat="1" applyFont="1" applyFill="1" applyBorder="1" applyAlignment="1">
      <alignment horizontal="center"/>
    </xf>
    <xf numFmtId="0" fontId="64" fillId="15" borderId="46" xfId="0" applyNumberFormat="1" applyFont="1" applyFill="1" applyBorder="1" applyAlignment="1" applyProtection="1">
      <alignment horizontal="left" vertical="center"/>
      <protection locked="0"/>
    </xf>
    <xf numFmtId="0" fontId="64" fillId="15" borderId="20" xfId="0" applyNumberFormat="1" applyFont="1" applyFill="1" applyBorder="1" applyAlignment="1" applyProtection="1">
      <alignment horizontal="left" vertical="center"/>
      <protection locked="0"/>
    </xf>
    <xf numFmtId="0" fontId="64" fillId="15" borderId="138" xfId="0" applyNumberFormat="1" applyFont="1" applyFill="1" applyBorder="1" applyAlignment="1" applyProtection="1">
      <alignment horizontal="left" vertical="center"/>
      <protection locked="0"/>
    </xf>
    <xf numFmtId="0" fontId="64" fillId="15" borderId="115" xfId="0" applyNumberFormat="1" applyFont="1" applyFill="1" applyBorder="1" applyAlignment="1" applyProtection="1">
      <alignment horizontal="left" vertical="center"/>
      <protection locked="0"/>
    </xf>
    <xf numFmtId="0" fontId="83" fillId="15" borderId="237" xfId="0" applyFont="1" applyFill="1" applyBorder="1" applyAlignment="1" applyProtection="1">
      <alignment horizontal="left"/>
      <protection locked="0" hidden="1"/>
    </xf>
    <xf numFmtId="0" fontId="83" fillId="15" borderId="118" xfId="0" applyFont="1" applyFill="1" applyBorder="1" applyAlignment="1" applyProtection="1">
      <alignment horizontal="left"/>
      <protection locked="0" hidden="1"/>
    </xf>
    <xf numFmtId="0" fontId="83" fillId="15" borderId="183" xfId="0" applyFont="1" applyFill="1" applyBorder="1" applyAlignment="1" applyProtection="1">
      <alignment horizontal="left"/>
      <protection locked="0" hidden="1"/>
    </xf>
    <xf numFmtId="0" fontId="83" fillId="15" borderId="484" xfId="0" applyFont="1" applyFill="1" applyBorder="1" applyAlignment="1" applyProtection="1">
      <alignment horizontal="left"/>
      <protection locked="0" hidden="1"/>
    </xf>
    <xf numFmtId="0" fontId="83" fillId="15" borderId="194" xfId="0" applyFont="1" applyFill="1" applyBorder="1" applyAlignment="1" applyProtection="1">
      <alignment horizontal="left"/>
      <protection locked="0" hidden="1"/>
    </xf>
    <xf numFmtId="0" fontId="83" fillId="15" borderId="121" xfId="0" applyFont="1" applyFill="1" applyBorder="1" applyAlignment="1" applyProtection="1">
      <alignment horizontal="left"/>
      <protection locked="0" hidden="1"/>
    </xf>
    <xf numFmtId="216" fontId="64" fillId="15" borderId="95" xfId="0" applyNumberFormat="1" applyFont="1" applyFill="1" applyBorder="1" applyAlignment="1" applyProtection="1">
      <alignment horizontal="left"/>
      <protection locked="0"/>
    </xf>
    <xf numFmtId="216" fontId="4" fillId="15" borderId="95" xfId="0" applyNumberFormat="1" applyFont="1" applyFill="1" applyBorder="1" applyAlignment="1" applyProtection="1">
      <alignment horizontal="left"/>
      <protection locked="0"/>
    </xf>
    <xf numFmtId="216" fontId="4" fillId="15" borderId="483" xfId="0" applyNumberFormat="1" applyFont="1" applyFill="1" applyBorder="1" applyAlignment="1" applyProtection="1">
      <alignment horizontal="left"/>
      <protection locked="0"/>
    </xf>
    <xf numFmtId="216" fontId="64" fillId="15" borderId="483" xfId="0" applyNumberFormat="1" applyFont="1" applyFill="1" applyBorder="1" applyAlignment="1" applyProtection="1">
      <alignment horizontal="left"/>
      <protection locked="0"/>
    </xf>
    <xf numFmtId="0" fontId="64" fillId="15" borderId="456" xfId="0" applyNumberFormat="1" applyFont="1" applyFill="1" applyBorder="1" applyAlignment="1" applyProtection="1">
      <alignment horizontal="left" vertical="center"/>
      <protection locked="0"/>
    </xf>
    <xf numFmtId="0" fontId="4" fillId="0" borderId="138" xfId="0" applyFont="1" applyBorder="1" applyAlignment="1" applyProtection="1">
      <alignment horizontal="left" vertical="center"/>
      <protection locked="0"/>
    </xf>
    <xf numFmtId="0" fontId="4" fillId="0" borderId="187" xfId="0" applyFont="1" applyBorder="1" applyAlignment="1" applyProtection="1">
      <alignment horizontal="left" vertical="center"/>
      <protection locked="0"/>
    </xf>
    <xf numFmtId="0" fontId="4" fillId="0" borderId="237" xfId="0" applyFont="1" applyBorder="1" applyAlignment="1" applyProtection="1">
      <alignment horizontal="left"/>
      <protection locked="0"/>
    </xf>
    <xf numFmtId="0" fontId="4" fillId="0" borderId="118" xfId="0" applyFont="1" applyBorder="1" applyAlignment="1" applyProtection="1">
      <alignment horizontal="left"/>
      <protection locked="0"/>
    </xf>
    <xf numFmtId="0" fontId="4" fillId="0" borderId="183" xfId="0" applyFont="1" applyBorder="1" applyAlignment="1" applyProtection="1">
      <alignment horizontal="left"/>
      <protection locked="0"/>
    </xf>
    <xf numFmtId="0" fontId="4" fillId="0" borderId="484" xfId="0" applyFont="1" applyBorder="1" applyAlignment="1" applyProtection="1">
      <alignment horizontal="left"/>
      <protection locked="0"/>
    </xf>
    <xf numFmtId="0" fontId="4" fillId="15" borderId="194" xfId="0" applyFont="1" applyFill="1" applyBorder="1" applyAlignment="1" applyProtection="1">
      <alignment horizontal="left"/>
      <protection locked="0"/>
    </xf>
    <xf numFmtId="0" fontId="4" fillId="15" borderId="121" xfId="0" applyFont="1" applyFill="1" applyBorder="1" applyAlignment="1" applyProtection="1">
      <alignment horizontal="left"/>
      <protection locked="0"/>
    </xf>
    <xf numFmtId="0" fontId="4" fillId="0" borderId="194" xfId="0" applyFont="1" applyBorder="1" applyAlignment="1" applyProtection="1">
      <alignment horizontal="left"/>
      <protection locked="0"/>
    </xf>
    <xf numFmtId="0" fontId="4" fillId="0" borderId="121" xfId="0" applyFont="1" applyBorder="1" applyAlignment="1" applyProtection="1">
      <alignment horizontal="left"/>
      <protection locked="0"/>
    </xf>
    <xf numFmtId="0" fontId="83" fillId="15" borderId="138" xfId="0" applyFont="1" applyFill="1" applyBorder="1" applyAlignment="1" applyProtection="1">
      <alignment horizontal="left" vertical="center" wrapText="1"/>
      <protection locked="0" hidden="1"/>
    </xf>
    <xf numFmtId="0" fontId="83" fillId="15" borderId="187" xfId="0" applyFont="1" applyFill="1" applyBorder="1" applyAlignment="1" applyProtection="1">
      <alignment horizontal="left" vertical="center" wrapText="1"/>
      <protection locked="0" hidden="1"/>
    </xf>
    <xf numFmtId="0" fontId="4" fillId="15" borderId="161" xfId="0" applyFont="1" applyFill="1" applyBorder="1" applyAlignment="1" applyProtection="1">
      <alignment horizontal="left" vertical="center"/>
    </xf>
    <xf numFmtId="0" fontId="4" fillId="15" borderId="0" xfId="0" applyFont="1" applyFill="1" applyBorder="1" applyAlignment="1" applyProtection="1">
      <alignment horizontal="left" vertical="center"/>
    </xf>
    <xf numFmtId="0" fontId="15" fillId="15" borderId="95" xfId="0" applyFont="1" applyFill="1" applyBorder="1" applyAlignment="1" applyProtection="1">
      <alignment horizontal="left" vertical="center" wrapText="1"/>
      <protection locked="0"/>
    </xf>
    <xf numFmtId="0" fontId="4" fillId="15" borderId="45" xfId="0" applyFont="1" applyFill="1" applyBorder="1" applyAlignment="1" applyProtection="1">
      <alignment vertical="center"/>
      <protection locked="0"/>
    </xf>
    <xf numFmtId="0" fontId="4" fillId="15" borderId="385" xfId="0" applyFont="1" applyFill="1" applyBorder="1" applyAlignment="1" applyProtection="1">
      <alignment vertical="center"/>
      <protection locked="0"/>
    </xf>
    <xf numFmtId="0" fontId="4" fillId="15" borderId="46" xfId="0" applyFont="1" applyFill="1" applyBorder="1" applyAlignment="1" applyProtection="1">
      <alignment vertical="center"/>
      <protection locked="0"/>
    </xf>
    <xf numFmtId="0" fontId="4" fillId="15" borderId="20" xfId="0" applyFont="1" applyFill="1" applyBorder="1" applyAlignment="1" applyProtection="1">
      <alignment vertical="center"/>
      <protection locked="0"/>
    </xf>
    <xf numFmtId="0" fontId="4" fillId="15" borderId="95" xfId="0" applyFont="1" applyFill="1" applyBorder="1" applyAlignment="1" applyProtection="1">
      <alignment horizontal="left" vertical="center" wrapText="1"/>
      <protection locked="0"/>
    </xf>
    <xf numFmtId="0" fontId="73" fillId="25" borderId="139" xfId="0" applyFont="1" applyFill="1" applyBorder="1" applyAlignment="1" applyProtection="1">
      <alignment horizontal="left" vertical="center"/>
      <protection locked="0"/>
    </xf>
    <xf numFmtId="0" fontId="73" fillId="25" borderId="152" xfId="0" applyFont="1" applyFill="1" applyBorder="1" applyAlignment="1" applyProtection="1">
      <alignment horizontal="left" vertical="center"/>
      <protection locked="0"/>
    </xf>
    <xf numFmtId="0" fontId="73" fillId="25" borderId="153" xfId="0" applyFont="1" applyFill="1" applyBorder="1" applyAlignment="1" applyProtection="1">
      <alignment horizontal="left" vertical="center"/>
      <protection locked="0"/>
    </xf>
    <xf numFmtId="0" fontId="51" fillId="15" borderId="95" xfId="4" applyFont="1" applyFill="1" applyBorder="1" applyAlignment="1">
      <alignment horizontal="left" wrapText="1"/>
    </xf>
    <xf numFmtId="0" fontId="4" fillId="15" borderId="161" xfId="4" applyFont="1" applyFill="1" applyBorder="1" applyAlignment="1">
      <alignment horizontal="left" wrapText="1"/>
    </xf>
    <xf numFmtId="0" fontId="4" fillId="15" borderId="0" xfId="4" applyFont="1" applyFill="1" applyBorder="1" applyAlignment="1">
      <alignment horizontal="left" wrapText="1"/>
    </xf>
    <xf numFmtId="0" fontId="4" fillId="15" borderId="161" xfId="4" applyFont="1" applyFill="1" applyBorder="1" applyAlignment="1">
      <alignment horizontal="left" vertical="center" wrapText="1"/>
    </xf>
    <xf numFmtId="0" fontId="4" fillId="15" borderId="73" xfId="4" applyFont="1" applyFill="1" applyBorder="1" applyAlignment="1">
      <alignment horizontal="left" vertical="center" wrapText="1"/>
    </xf>
    <xf numFmtId="14" fontId="4" fillId="15" borderId="138" xfId="4" applyNumberFormat="1" applyFont="1" applyFill="1" applyBorder="1" applyAlignment="1">
      <alignment horizontal="left" vertical="top" wrapText="1"/>
    </xf>
    <xf numFmtId="14" fontId="4" fillId="15" borderId="69" xfId="4" applyNumberFormat="1" applyFont="1" applyFill="1" applyBorder="1" applyAlignment="1">
      <alignment horizontal="left" vertical="top" wrapText="1"/>
    </xf>
    <xf numFmtId="14" fontId="4" fillId="15" borderId="115" xfId="4" applyNumberFormat="1" applyFont="1" applyFill="1" applyBorder="1" applyAlignment="1">
      <alignment horizontal="left" vertical="top" wrapText="1"/>
    </xf>
    <xf numFmtId="0" fontId="4" fillId="15" borderId="30" xfId="4" applyFont="1" applyFill="1" applyBorder="1" applyAlignment="1">
      <alignment horizontal="left" wrapText="1"/>
    </xf>
    <xf numFmtId="0" fontId="4" fillId="15" borderId="31" xfId="4" applyFont="1" applyFill="1" applyBorder="1" applyAlignment="1">
      <alignment horizontal="left" wrapText="1"/>
    </xf>
    <xf numFmtId="0" fontId="5" fillId="15" borderId="7" xfId="1" applyFont="1" applyFill="1" applyBorder="1" applyAlignment="1" applyProtection="1">
      <alignment horizontal="center" vertical="center" wrapText="1"/>
    </xf>
    <xf numFmtId="0" fontId="5" fillId="15" borderId="33" xfId="1" applyFont="1" applyFill="1" applyBorder="1" applyAlignment="1" applyProtection="1">
      <alignment horizontal="center" vertical="center" wrapText="1"/>
    </xf>
    <xf numFmtId="0" fontId="5" fillId="15" borderId="102" xfId="1" applyFont="1" applyFill="1" applyBorder="1" applyAlignment="1" applyProtection="1">
      <alignment horizontal="center" vertical="center"/>
    </xf>
    <xf numFmtId="0" fontId="5" fillId="15" borderId="102" xfId="1" applyFont="1" applyFill="1" applyBorder="1" applyAlignment="1" applyProtection="1">
      <alignment horizontal="center" vertical="center" wrapText="1"/>
    </xf>
    <xf numFmtId="185" fontId="5" fillId="15" borderId="7" xfId="10" applyNumberFormat="1" applyFont="1" applyFill="1" applyBorder="1" applyAlignment="1" applyProtection="1">
      <alignment horizontal="center" vertical="center" wrapText="1"/>
    </xf>
    <xf numFmtId="185" fontId="5" fillId="15" borderId="33" xfId="10" applyNumberFormat="1" applyFont="1" applyFill="1" applyBorder="1" applyAlignment="1" applyProtection="1">
      <alignment horizontal="center" vertical="center" wrapText="1"/>
    </xf>
    <xf numFmtId="0" fontId="4" fillId="15" borderId="0" xfId="0" applyFont="1" applyFill="1" applyBorder="1" applyAlignment="1" applyProtection="1">
      <alignment horizontal="left" vertical="center" wrapText="1"/>
      <protection locked="0"/>
    </xf>
    <xf numFmtId="0" fontId="4" fillId="15" borderId="138" xfId="0" applyFont="1" applyFill="1" applyBorder="1" applyAlignment="1" applyProtection="1">
      <alignment vertical="center" wrapText="1"/>
      <protection locked="0"/>
    </xf>
    <xf numFmtId="0" fontId="4" fillId="15" borderId="187" xfId="0" applyFont="1" applyFill="1" applyBorder="1" applyAlignment="1" applyProtection="1">
      <alignment vertical="center" wrapText="1"/>
      <protection locked="0"/>
    </xf>
    <xf numFmtId="185" fontId="5" fillId="15" borderId="102" xfId="10" applyNumberFormat="1" applyFont="1" applyFill="1" applyBorder="1" applyAlignment="1" applyProtection="1">
      <alignment horizontal="center" vertical="center" wrapText="1"/>
    </xf>
    <xf numFmtId="0" fontId="27" fillId="15" borderId="457" xfId="0" applyFont="1" applyFill="1" applyBorder="1" applyAlignment="1" applyProtection="1">
      <alignment vertical="center"/>
      <protection locked="0"/>
    </xf>
    <xf numFmtId="0" fontId="64" fillId="15" borderId="161" xfId="0" applyFont="1" applyFill="1" applyBorder="1" applyAlignment="1" applyProtection="1">
      <alignment horizontal="left" vertical="center"/>
    </xf>
    <xf numFmtId="0" fontId="64" fillId="15" borderId="0" xfId="0" applyFont="1" applyFill="1" applyBorder="1" applyAlignment="1" applyProtection="1">
      <alignment horizontal="left" vertical="center"/>
    </xf>
    <xf numFmtId="0" fontId="75" fillId="15" borderId="95" xfId="0" applyFont="1" applyFill="1" applyBorder="1" applyAlignment="1" applyProtection="1">
      <alignment horizontal="left" vertical="center" wrapText="1"/>
      <protection locked="0"/>
    </xf>
    <xf numFmtId="0" fontId="75" fillId="15" borderId="138" xfId="0" applyNumberFormat="1" applyFont="1" applyFill="1" applyBorder="1" applyAlignment="1" applyProtection="1">
      <alignment horizontal="left" vertical="center" wrapText="1"/>
      <protection locked="0"/>
    </xf>
    <xf numFmtId="0" fontId="75" fillId="15" borderId="115" xfId="0" applyNumberFormat="1" applyFont="1" applyFill="1" applyBorder="1" applyAlignment="1" applyProtection="1">
      <alignment horizontal="left" vertical="center" wrapText="1"/>
      <protection locked="0"/>
    </xf>
    <xf numFmtId="0" fontId="5" fillId="15" borderId="95" xfId="4" applyFont="1" applyFill="1" applyBorder="1" applyAlignment="1">
      <alignment horizontal="left" wrapText="1"/>
    </xf>
    <xf numFmtId="0" fontId="64" fillId="15" borderId="161" xfId="0" applyFont="1" applyFill="1" applyBorder="1" applyAlignment="1" applyProtection="1">
      <alignment horizontal="left" vertical="center" wrapText="1"/>
    </xf>
    <xf numFmtId="0" fontId="64" fillId="15" borderId="0" xfId="0" applyFont="1" applyFill="1" applyBorder="1" applyAlignment="1" applyProtection="1">
      <alignment horizontal="left" vertical="center" wrapText="1"/>
    </xf>
    <xf numFmtId="0" fontId="4" fillId="15" borderId="138" xfId="4" applyFont="1" applyFill="1" applyBorder="1" applyAlignment="1">
      <alignment horizontal="left" vertical="top" wrapText="1"/>
    </xf>
    <xf numFmtId="0" fontId="4" fillId="15" borderId="69" xfId="4" applyFont="1" applyFill="1" applyBorder="1" applyAlignment="1">
      <alignment horizontal="left" vertical="top" wrapText="1"/>
    </xf>
    <xf numFmtId="0" fontId="4" fillId="15" borderId="115" xfId="4" applyFont="1" applyFill="1" applyBorder="1" applyAlignment="1">
      <alignment horizontal="left" vertical="top" wrapText="1"/>
    </xf>
    <xf numFmtId="0" fontId="5" fillId="15" borderId="139" xfId="1" applyFont="1" applyFill="1" applyBorder="1" applyAlignment="1" applyProtection="1">
      <alignment horizontal="center" vertical="center" wrapText="1"/>
    </xf>
    <xf numFmtId="0" fontId="5" fillId="15" borderId="153" xfId="1" applyFont="1" applyFill="1" applyBorder="1" applyAlignment="1" applyProtection="1">
      <alignment horizontal="center" vertical="center" wrapText="1"/>
    </xf>
    <xf numFmtId="0" fontId="5" fillId="15" borderId="161" xfId="1" applyFont="1" applyFill="1" applyBorder="1" applyAlignment="1" applyProtection="1">
      <alignment horizontal="center" vertical="center" wrapText="1"/>
    </xf>
    <xf numFmtId="0" fontId="5" fillId="15" borderId="73" xfId="1" applyFont="1" applyFill="1" applyBorder="1" applyAlignment="1" applyProtection="1">
      <alignment horizontal="center" vertical="center" wrapText="1"/>
    </xf>
    <xf numFmtId="0" fontId="5" fillId="15" borderId="139" xfId="1" applyFont="1" applyFill="1" applyBorder="1" applyAlignment="1" applyProtection="1">
      <alignment horizontal="center" vertical="center"/>
    </xf>
    <xf numFmtId="0" fontId="5" fillId="15" borderId="152" xfId="1" applyFont="1" applyFill="1" applyBorder="1" applyAlignment="1" applyProtection="1">
      <alignment horizontal="center" vertical="center"/>
    </xf>
    <xf numFmtId="0" fontId="5" fillId="15" borderId="153" xfId="1" applyFont="1" applyFill="1" applyBorder="1" applyAlignment="1" applyProtection="1">
      <alignment horizontal="center" vertical="center"/>
    </xf>
    <xf numFmtId="0" fontId="5" fillId="15" borderId="138" xfId="1" applyFont="1" applyFill="1" applyBorder="1" applyAlignment="1" applyProtection="1">
      <alignment horizontal="center" vertical="center"/>
    </xf>
    <xf numFmtId="0" fontId="5" fillId="15" borderId="31" xfId="1" applyFont="1" applyFill="1" applyBorder="1" applyAlignment="1" applyProtection="1">
      <alignment horizontal="center" vertical="center"/>
    </xf>
    <xf numFmtId="0" fontId="5" fillId="15" borderId="69" xfId="1" applyFont="1" applyFill="1" applyBorder="1" applyAlignment="1" applyProtection="1">
      <alignment horizontal="center" vertical="center"/>
    </xf>
    <xf numFmtId="0" fontId="5" fillId="15" borderId="115" xfId="1" applyFont="1" applyFill="1" applyBorder="1" applyAlignment="1" applyProtection="1">
      <alignment horizontal="center" vertical="center"/>
    </xf>
    <xf numFmtId="0" fontId="5" fillId="15" borderId="138" xfId="1" applyFont="1" applyFill="1" applyBorder="1" applyAlignment="1" applyProtection="1">
      <alignment horizontal="center" vertical="center" wrapText="1"/>
    </xf>
    <xf numFmtId="0" fontId="5" fillId="15" borderId="69" xfId="1" applyFont="1" applyFill="1" applyBorder="1" applyAlignment="1" applyProtection="1">
      <alignment horizontal="center" vertical="center" wrapText="1"/>
    </xf>
    <xf numFmtId="0" fontId="5" fillId="15" borderId="115" xfId="1" applyFont="1" applyFill="1" applyBorder="1" applyAlignment="1" applyProtection="1">
      <alignment horizontal="center" vertical="center" wrapText="1"/>
    </xf>
    <xf numFmtId="0" fontId="4" fillId="15" borderId="0" xfId="4" applyFont="1" applyFill="1" applyBorder="1" applyAlignment="1">
      <alignment horizontal="left" vertical="center" wrapText="1"/>
    </xf>
    <xf numFmtId="0" fontId="4" fillId="15" borderId="0" xfId="0" applyFont="1" applyFill="1" applyBorder="1" applyAlignment="1" applyProtection="1">
      <alignment horizontal="left" vertical="top" wrapText="1"/>
    </xf>
    <xf numFmtId="0" fontId="4" fillId="15" borderId="73" xfId="0" applyFont="1" applyFill="1" applyBorder="1" applyAlignment="1" applyProtection="1">
      <alignment horizontal="left" vertical="top" wrapText="1"/>
    </xf>
    <xf numFmtId="0" fontId="8" fillId="15" borderId="138" xfId="0" applyFont="1" applyFill="1" applyBorder="1" applyAlignment="1" applyProtection="1">
      <alignment horizontal="left" vertical="top" wrapText="1"/>
      <protection locked="0"/>
    </xf>
    <xf numFmtId="0" fontId="8" fillId="15" borderId="69" xfId="0" applyFont="1" applyFill="1" applyBorder="1" applyAlignment="1" applyProtection="1">
      <alignment horizontal="left" vertical="top" wrapText="1"/>
      <protection locked="0"/>
    </xf>
    <xf numFmtId="0" fontId="8" fillId="15" borderId="115" xfId="0" applyFont="1" applyFill="1" applyBorder="1" applyAlignment="1" applyProtection="1">
      <alignment horizontal="left" vertical="top" wrapText="1"/>
      <protection locked="0"/>
    </xf>
    <xf numFmtId="0" fontId="64" fillId="15" borderId="95" xfId="0" applyFont="1" applyFill="1" applyBorder="1" applyAlignment="1" applyProtection="1">
      <alignment horizontal="left" vertical="center" wrapText="1"/>
      <protection locked="0"/>
    </xf>
    <xf numFmtId="0" fontId="8" fillId="0" borderId="237" xfId="23" applyFont="1" applyFill="1" applyBorder="1" applyAlignment="1" applyProtection="1">
      <alignment horizontal="left" vertical="center"/>
      <protection locked="0"/>
    </xf>
    <xf numFmtId="0" fontId="8" fillId="0" borderId="118" xfId="23"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left" vertical="top" wrapText="1"/>
      <protection locked="0"/>
    </xf>
    <xf numFmtId="0" fontId="75" fillId="15" borderId="115" xfId="0" applyNumberFormat="1" applyFont="1" applyFill="1" applyBorder="1" applyAlignment="1" applyProtection="1">
      <alignment horizontal="left" vertical="top" wrapText="1"/>
      <protection locked="0"/>
    </xf>
    <xf numFmtId="0" fontId="64" fillId="15" borderId="61" xfId="0" applyNumberFormat="1" applyFont="1" applyFill="1" applyBorder="1" applyAlignment="1" applyProtection="1">
      <alignment horizontal="left" vertical="center"/>
      <protection locked="0"/>
    </xf>
    <xf numFmtId="0" fontId="64" fillId="15" borderId="18" xfId="0" applyNumberFormat="1" applyFont="1" applyFill="1" applyBorder="1" applyAlignment="1" applyProtection="1">
      <alignment horizontal="left" vertical="center"/>
      <protection locked="0"/>
    </xf>
    <xf numFmtId="216" fontId="75" fillId="15" borderId="95" xfId="0" applyNumberFormat="1" applyFont="1" applyFill="1" applyBorder="1" applyAlignment="1" applyProtection="1">
      <alignment horizontal="left"/>
      <protection locked="0"/>
    </xf>
    <xf numFmtId="216" fontId="75" fillId="15" borderId="483" xfId="0" applyNumberFormat="1" applyFont="1" applyFill="1" applyBorder="1" applyAlignment="1" applyProtection="1">
      <alignment horizontal="left"/>
      <protection locked="0"/>
    </xf>
    <xf numFmtId="0" fontId="75" fillId="15" borderId="138" xfId="0" applyNumberFormat="1" applyFont="1" applyFill="1" applyBorder="1" applyAlignment="1" applyProtection="1">
      <alignment horizontal="left" vertical="center"/>
      <protection locked="0"/>
    </xf>
    <xf numFmtId="0" fontId="75" fillId="15" borderId="115" xfId="0" applyNumberFormat="1"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top" wrapText="1"/>
      <protection locked="0"/>
    </xf>
    <xf numFmtId="0" fontId="75" fillId="15" borderId="314" xfId="0" applyNumberFormat="1" applyFont="1" applyFill="1" applyBorder="1" applyAlignment="1" applyProtection="1">
      <alignment horizontal="left" vertical="top" wrapText="1"/>
      <protection locked="0"/>
    </xf>
    <xf numFmtId="0" fontId="4" fillId="15" borderId="45" xfId="0" applyFont="1" applyFill="1" applyBorder="1" applyAlignment="1" applyProtection="1">
      <alignment horizontal="left" vertical="center" wrapText="1"/>
      <protection locked="0"/>
    </xf>
    <xf numFmtId="0" fontId="4" fillId="15" borderId="385" xfId="0" applyFont="1" applyFill="1" applyBorder="1" applyAlignment="1" applyProtection="1">
      <alignment horizontal="left" vertical="center" wrapText="1"/>
      <protection locked="0"/>
    </xf>
    <xf numFmtId="0" fontId="4" fillId="15" borderId="30" xfId="0" applyFont="1" applyFill="1" applyBorder="1" applyAlignment="1" applyProtection="1">
      <alignment horizontal="left" vertical="center"/>
    </xf>
    <xf numFmtId="0" fontId="4" fillId="15" borderId="31" xfId="0" applyFont="1" applyFill="1" applyBorder="1" applyAlignment="1" applyProtection="1">
      <alignment horizontal="left" vertical="center"/>
    </xf>
    <xf numFmtId="0" fontId="52" fillId="15" borderId="31" xfId="0" applyFont="1" applyFill="1" applyBorder="1" applyAlignment="1" applyProtection="1">
      <alignment horizontal="left" vertical="center" wrapText="1"/>
      <protection locked="0"/>
    </xf>
    <xf numFmtId="0" fontId="4" fillId="15" borderId="61" xfId="0" applyFont="1" applyFill="1" applyBorder="1" applyAlignment="1" applyProtection="1">
      <alignment horizontal="left" vertical="center" wrapText="1"/>
      <protection locked="0"/>
    </xf>
    <xf numFmtId="0" fontId="4" fillId="15" borderId="18" xfId="0" applyFont="1" applyFill="1" applyBorder="1" applyAlignment="1" applyProtection="1">
      <alignment horizontal="left" vertical="center" wrapText="1"/>
      <protection locked="0"/>
    </xf>
    <xf numFmtId="0" fontId="4" fillId="15" borderId="46" xfId="0" applyFont="1" applyFill="1" applyBorder="1" applyAlignment="1" applyProtection="1">
      <alignment horizontal="left" vertical="center" wrapText="1"/>
      <protection locked="0"/>
    </xf>
    <xf numFmtId="0" fontId="4" fillId="15" borderId="20" xfId="0" applyFont="1" applyFill="1" applyBorder="1" applyAlignment="1" applyProtection="1">
      <alignment horizontal="left" vertical="center" wrapText="1"/>
      <protection locked="0"/>
    </xf>
    <xf numFmtId="0" fontId="4" fillId="15" borderId="45" xfId="0" applyFont="1" applyFill="1" applyBorder="1" applyAlignment="1" applyProtection="1">
      <alignment horizontal="left" vertical="center"/>
      <protection locked="0"/>
    </xf>
    <xf numFmtId="0" fontId="4" fillId="15" borderId="385" xfId="0" applyFont="1" applyFill="1" applyBorder="1" applyAlignment="1" applyProtection="1">
      <alignment horizontal="left" vertical="center"/>
      <protection locked="0"/>
    </xf>
    <xf numFmtId="0" fontId="4" fillId="15" borderId="46" xfId="0" applyFont="1" applyFill="1" applyBorder="1" applyAlignment="1" applyProtection="1">
      <alignment horizontal="left" vertical="center"/>
      <protection locked="0"/>
    </xf>
    <xf numFmtId="0" fontId="4" fillId="15" borderId="20" xfId="0" applyFont="1" applyFill="1" applyBorder="1" applyAlignment="1" applyProtection="1">
      <alignment horizontal="left" vertical="center"/>
      <protection locked="0"/>
    </xf>
    <xf numFmtId="0" fontId="4" fillId="15" borderId="486" xfId="0" applyFont="1" applyFill="1" applyBorder="1" applyAlignment="1" applyProtection="1">
      <alignment vertical="center"/>
      <protection locked="0"/>
    </xf>
    <xf numFmtId="0" fontId="4" fillId="15" borderId="487" xfId="0" applyFont="1" applyFill="1" applyBorder="1" applyAlignment="1" applyProtection="1">
      <alignment vertical="center"/>
      <protection locked="0"/>
    </xf>
    <xf numFmtId="0" fontId="4" fillId="15" borderId="138" xfId="0" applyFont="1" applyFill="1" applyBorder="1" applyAlignment="1" applyProtection="1">
      <alignment horizontal="left" vertical="center" wrapText="1"/>
      <protection locked="0"/>
    </xf>
    <xf numFmtId="0" fontId="4" fillId="15" borderId="187" xfId="0" applyFont="1" applyFill="1" applyBorder="1" applyAlignment="1" applyProtection="1">
      <alignment horizontal="left" vertical="center" wrapText="1"/>
      <protection locked="0"/>
    </xf>
    <xf numFmtId="0" fontId="4" fillId="15" borderId="488" xfId="0" applyFont="1" applyFill="1" applyBorder="1" applyAlignment="1" applyProtection="1">
      <alignment vertical="center"/>
      <protection locked="0"/>
    </xf>
    <xf numFmtId="0" fontId="5" fillId="15" borderId="181" xfId="1" applyFont="1" applyFill="1" applyBorder="1" applyAlignment="1" applyProtection="1">
      <alignment horizontal="center" vertical="center" wrapText="1"/>
    </xf>
    <xf numFmtId="0" fontId="75" fillId="15" borderId="95" xfId="0" applyNumberFormat="1" applyFont="1" applyFill="1" applyBorder="1" applyAlignment="1" applyProtection="1">
      <alignment horizontal="left"/>
      <protection locked="0"/>
    </xf>
    <xf numFmtId="0" fontId="4" fillId="15" borderId="483" xfId="0" applyNumberFormat="1" applyFont="1" applyFill="1" applyBorder="1" applyAlignment="1" applyProtection="1">
      <alignment horizontal="left"/>
      <protection locked="0"/>
    </xf>
    <xf numFmtId="0" fontId="4" fillId="15" borderId="0" xfId="0" applyFont="1" applyFill="1" applyBorder="1" applyAlignment="1" applyProtection="1">
      <alignment horizontal="left" vertical="center" wrapText="1"/>
    </xf>
    <xf numFmtId="216" fontId="4" fillId="15" borderId="489" xfId="0" applyNumberFormat="1" applyFont="1" applyFill="1" applyBorder="1" applyAlignment="1" applyProtection="1">
      <alignment horizontal="left"/>
      <protection locked="0"/>
    </xf>
    <xf numFmtId="0" fontId="83" fillId="15" borderId="237" xfId="0" applyFont="1" applyFill="1" applyBorder="1" applyAlignment="1" applyProtection="1">
      <alignment horizontal="left" vertical="center" wrapText="1"/>
      <protection locked="0" hidden="1"/>
    </xf>
    <xf numFmtId="0" fontId="83" fillId="15" borderId="118" xfId="0" applyFont="1" applyFill="1" applyBorder="1" applyAlignment="1" applyProtection="1">
      <alignment horizontal="left" vertical="center" wrapText="1"/>
      <protection locked="0" hidden="1"/>
    </xf>
    <xf numFmtId="0" fontId="83" fillId="15" borderId="194" xfId="0" applyFont="1" applyFill="1" applyBorder="1" applyAlignment="1" applyProtection="1">
      <alignment horizontal="left" vertical="center" wrapText="1"/>
      <protection locked="0" hidden="1"/>
    </xf>
    <xf numFmtId="0" fontId="83" fillId="15" borderId="121" xfId="0" applyFont="1" applyFill="1" applyBorder="1" applyAlignment="1" applyProtection="1">
      <alignment horizontal="left" vertical="center" wrapText="1"/>
      <protection locked="0" hidden="1"/>
    </xf>
    <xf numFmtId="0" fontId="73" fillId="25" borderId="161" xfId="0" applyFont="1" applyFill="1" applyBorder="1" applyAlignment="1" applyProtection="1">
      <alignment horizontal="left" vertical="center"/>
      <protection locked="0"/>
    </xf>
    <xf numFmtId="0" fontId="73" fillId="25" borderId="0" xfId="0" applyFont="1" applyFill="1" applyBorder="1" applyAlignment="1" applyProtection="1">
      <alignment horizontal="left" vertical="center"/>
      <protection locked="0"/>
    </xf>
    <xf numFmtId="0" fontId="83" fillId="15" borderId="392" xfId="0" applyFont="1" applyFill="1" applyBorder="1" applyAlignment="1" applyProtection="1">
      <alignment horizontal="left"/>
      <protection locked="0" hidden="1"/>
    </xf>
    <xf numFmtId="0" fontId="4" fillId="15" borderId="30" xfId="4" applyFont="1" applyFill="1" applyBorder="1" applyAlignment="1">
      <alignment horizontal="left" vertical="center" wrapText="1"/>
    </xf>
    <xf numFmtId="0" fontId="4" fillId="15" borderId="37" xfId="4" applyFont="1" applyFill="1" applyBorder="1" applyAlignment="1">
      <alignment horizontal="left" vertical="center" wrapText="1"/>
    </xf>
    <xf numFmtId="0" fontId="4" fillId="15" borderId="45" xfId="0" applyFont="1" applyFill="1" applyBorder="1" applyAlignment="1" applyProtection="1">
      <alignment vertical="center" wrapText="1"/>
      <protection locked="0"/>
    </xf>
    <xf numFmtId="0" fontId="4" fillId="15" borderId="385" xfId="0" applyFont="1" applyFill="1" applyBorder="1" applyAlignment="1" applyProtection="1">
      <alignment vertical="center" wrapText="1"/>
      <protection locked="0"/>
    </xf>
    <xf numFmtId="0" fontId="4" fillId="15" borderId="152" xfId="0" applyFont="1" applyFill="1" applyBorder="1" applyAlignment="1" applyProtection="1">
      <alignment horizontal="left" vertical="center" wrapText="1"/>
      <protection locked="0"/>
    </xf>
    <xf numFmtId="0" fontId="4" fillId="15" borderId="61" xfId="0" applyFont="1" applyFill="1" applyBorder="1" applyAlignment="1" applyProtection="1">
      <alignment vertical="center" wrapText="1"/>
      <protection locked="0"/>
    </xf>
    <xf numFmtId="0" fontId="4" fillId="15" borderId="18" xfId="0" applyFont="1" applyFill="1" applyBorder="1" applyAlignment="1" applyProtection="1">
      <alignment vertical="center" wrapText="1"/>
      <protection locked="0"/>
    </xf>
    <xf numFmtId="0" fontId="4" fillId="15" borderId="46" xfId="0" applyFont="1" applyFill="1" applyBorder="1" applyAlignment="1" applyProtection="1">
      <alignment vertical="center" wrapText="1"/>
      <protection locked="0"/>
    </xf>
    <xf numFmtId="0" fontId="4" fillId="15" borderId="20" xfId="0" applyFont="1" applyFill="1" applyBorder="1" applyAlignment="1" applyProtection="1">
      <alignment vertical="center" wrapText="1"/>
      <protection locked="0"/>
    </xf>
    <xf numFmtId="0" fontId="27" fillId="15" borderId="385" xfId="0" applyFont="1" applyFill="1" applyBorder="1" applyAlignment="1" applyProtection="1">
      <alignment vertical="center"/>
      <protection locked="0"/>
    </xf>
    <xf numFmtId="0" fontId="84" fillId="0" borderId="194" xfId="0" applyFont="1" applyBorder="1" applyAlignment="1" applyProtection="1">
      <alignment horizontal="left"/>
      <protection locked="0"/>
    </xf>
    <xf numFmtId="0" fontId="84" fillId="0" borderId="121" xfId="0" applyFont="1" applyBorder="1" applyAlignment="1" applyProtection="1">
      <alignment horizontal="left"/>
      <protection locked="0"/>
    </xf>
    <xf numFmtId="0" fontId="84" fillId="0" borderId="183" xfId="0" applyFont="1" applyBorder="1" applyAlignment="1" applyProtection="1">
      <alignment horizontal="left"/>
      <protection locked="0"/>
    </xf>
    <xf numFmtId="0" fontId="84" fillId="0" borderId="392" xfId="0" applyFont="1" applyBorder="1" applyAlignment="1" applyProtection="1">
      <alignment horizontal="left"/>
      <protection locked="0"/>
    </xf>
    <xf numFmtId="0" fontId="84" fillId="0" borderId="237" xfId="0" applyFont="1" applyBorder="1" applyAlignment="1" applyProtection="1">
      <alignment horizontal="left"/>
      <protection locked="0"/>
    </xf>
    <xf numFmtId="0" fontId="84" fillId="0" borderId="118" xfId="0" applyFont="1" applyBorder="1" applyAlignment="1" applyProtection="1">
      <alignment horizontal="left"/>
      <protection locked="0"/>
    </xf>
    <xf numFmtId="0" fontId="52" fillId="15" borderId="92" xfId="0" applyFont="1" applyFill="1" applyBorder="1" applyAlignment="1" applyProtection="1">
      <alignment horizontal="left" vertical="center" wrapText="1"/>
      <protection locked="0"/>
    </xf>
    <xf numFmtId="185" fontId="5" fillId="15" borderId="181" xfId="10" applyNumberFormat="1" applyFont="1" applyFill="1" applyBorder="1" applyAlignment="1" applyProtection="1">
      <alignment horizontal="center" vertical="center" wrapText="1"/>
    </xf>
    <xf numFmtId="0" fontId="4" fillId="15" borderId="94" xfId="0" applyFont="1" applyFill="1" applyBorder="1" applyAlignment="1" applyProtection="1">
      <alignment horizontal="left" vertical="center" wrapText="1"/>
      <protection locked="0"/>
    </xf>
    <xf numFmtId="0" fontId="4" fillId="15" borderId="388" xfId="0" applyFont="1" applyFill="1" applyBorder="1" applyAlignment="1" applyProtection="1">
      <alignment horizontal="left" vertical="center" wrapText="1"/>
      <protection locked="0"/>
    </xf>
    <xf numFmtId="0" fontId="5" fillId="15" borderId="30" xfId="1" applyFont="1" applyFill="1" applyBorder="1" applyAlignment="1" applyProtection="1">
      <alignment horizontal="center" vertical="center" wrapText="1"/>
    </xf>
    <xf numFmtId="0" fontId="5" fillId="15" borderId="37" xfId="1" applyFont="1" applyFill="1" applyBorder="1" applyAlignment="1" applyProtection="1">
      <alignment horizontal="center" vertical="center" wrapText="1"/>
    </xf>
    <xf numFmtId="0" fontId="84" fillId="0" borderId="61" xfId="0" applyFont="1" applyBorder="1" applyAlignment="1" applyProtection="1">
      <alignment horizontal="left"/>
      <protection locked="0"/>
    </xf>
    <xf numFmtId="0" fontId="84" fillId="0" borderId="18" xfId="0" applyFont="1" applyBorder="1" applyAlignment="1" applyProtection="1">
      <alignment horizontal="left"/>
      <protection locked="0"/>
    </xf>
    <xf numFmtId="216" fontId="4" fillId="15" borderId="95" xfId="75" applyNumberFormat="1" applyFont="1" applyFill="1" applyBorder="1" applyAlignment="1" applyProtection="1">
      <alignment horizontal="left"/>
      <protection locked="0"/>
    </xf>
    <xf numFmtId="0" fontId="83" fillId="15" borderId="237" xfId="75" applyFont="1" applyFill="1" applyBorder="1" applyAlignment="1" applyProtection="1">
      <alignment horizontal="left"/>
      <protection locked="0" hidden="1"/>
    </xf>
    <xf numFmtId="0" fontId="83" fillId="15" borderId="118" xfId="75" applyFont="1" applyFill="1" applyBorder="1" applyAlignment="1" applyProtection="1">
      <alignment horizontal="left"/>
      <protection locked="0" hidden="1"/>
    </xf>
    <xf numFmtId="0" fontId="83" fillId="15" borderId="183" xfId="75" applyFont="1" applyFill="1" applyBorder="1" applyAlignment="1" applyProtection="1">
      <alignment horizontal="left"/>
      <protection locked="0" hidden="1"/>
    </xf>
    <xf numFmtId="0" fontId="83" fillId="15" borderId="392" xfId="75" applyFont="1" applyFill="1" applyBorder="1" applyAlignment="1" applyProtection="1">
      <alignment horizontal="left"/>
      <protection locked="0" hidden="1"/>
    </xf>
    <xf numFmtId="0" fontId="83" fillId="15" borderId="194" xfId="75" applyFont="1" applyFill="1" applyBorder="1" applyAlignment="1" applyProtection="1">
      <alignment horizontal="left"/>
      <protection locked="0" hidden="1"/>
    </xf>
    <xf numFmtId="0" fontId="83" fillId="15" borderId="121" xfId="75" applyFont="1" applyFill="1" applyBorder="1" applyAlignment="1" applyProtection="1">
      <alignment horizontal="left"/>
      <protection locked="0" hidden="1"/>
    </xf>
    <xf numFmtId="0" fontId="84" fillId="15" borderId="194" xfId="0" applyFont="1" applyFill="1" applyBorder="1" applyAlignment="1" applyProtection="1">
      <alignment horizontal="left"/>
      <protection locked="0"/>
    </xf>
    <xf numFmtId="0" fontId="84" fillId="15" borderId="121" xfId="0" applyFont="1" applyFill="1" applyBorder="1" applyAlignment="1" applyProtection="1">
      <alignment horizontal="left"/>
      <protection locked="0"/>
    </xf>
    <xf numFmtId="0" fontId="4" fillId="15" borderId="138" xfId="4" applyFont="1" applyFill="1" applyBorder="1" applyAlignment="1">
      <alignment horizontal="left" wrapText="1"/>
    </xf>
    <xf numFmtId="0" fontId="4" fillId="15" borderId="69" xfId="4" applyFont="1" applyFill="1" applyBorder="1" applyAlignment="1">
      <alignment horizontal="left" wrapText="1"/>
    </xf>
    <xf numFmtId="0" fontId="4" fillId="15" borderId="115" xfId="4" applyFont="1" applyFill="1" applyBorder="1" applyAlignment="1">
      <alignment horizontal="left" wrapText="1"/>
    </xf>
    <xf numFmtId="216" fontId="4" fillId="15" borderId="31" xfId="0" applyNumberFormat="1" applyFont="1" applyFill="1" applyBorder="1" applyAlignment="1" applyProtection="1">
      <alignment horizontal="left"/>
      <protection locked="0"/>
    </xf>
    <xf numFmtId="0" fontId="51" fillId="15" borderId="0" xfId="4" applyFont="1" applyFill="1" applyBorder="1" applyAlignment="1">
      <alignment horizontal="left" wrapText="1"/>
    </xf>
    <xf numFmtId="0" fontId="27" fillId="0" borderId="138" xfId="0" applyFont="1" applyBorder="1" applyAlignment="1" applyProtection="1">
      <alignment horizontal="left" vertical="center" wrapText="1"/>
      <protection locked="0"/>
    </xf>
    <xf numFmtId="0" fontId="27" fillId="0" borderId="187" xfId="0" applyFont="1" applyBorder="1" applyAlignment="1" applyProtection="1">
      <alignment horizontal="left" vertical="center" wrapText="1"/>
      <protection locked="0"/>
    </xf>
    <xf numFmtId="0" fontId="83" fillId="15" borderId="61" xfId="75" applyFont="1" applyFill="1" applyBorder="1" applyAlignment="1" applyProtection="1">
      <alignment horizontal="left"/>
      <protection locked="0" hidden="1"/>
    </xf>
    <xf numFmtId="0" fontId="83" fillId="15" borderId="18" xfId="75" applyFont="1" applyFill="1" applyBorder="1" applyAlignment="1" applyProtection="1">
      <alignment horizontal="left"/>
      <protection locked="0" hidden="1"/>
    </xf>
    <xf numFmtId="0" fontId="83" fillId="15" borderId="46" xfId="75" applyFont="1" applyFill="1" applyBorder="1" applyAlignment="1" applyProtection="1">
      <alignment horizontal="left"/>
      <protection locked="0" hidden="1"/>
    </xf>
    <xf numFmtId="0" fontId="83" fillId="15" borderId="20" xfId="75" applyFont="1" applyFill="1" applyBorder="1" applyAlignment="1" applyProtection="1">
      <alignment horizontal="left"/>
      <protection locked="0" hidden="1"/>
    </xf>
    <xf numFmtId="185" fontId="5" fillId="15" borderId="138" xfId="10" applyNumberFormat="1" applyFont="1" applyFill="1" applyBorder="1" applyAlignment="1" applyProtection="1">
      <alignment horizontal="center" vertical="center" wrapText="1"/>
    </xf>
    <xf numFmtId="185" fontId="5" fillId="15" borderId="115" xfId="10" applyNumberFormat="1" applyFont="1" applyFill="1" applyBorder="1" applyAlignment="1" applyProtection="1">
      <alignment horizontal="center" vertical="center" wrapText="1"/>
    </xf>
    <xf numFmtId="0" fontId="15" fillId="15" borderId="95" xfId="75" applyFont="1" applyFill="1" applyBorder="1" applyAlignment="1" applyProtection="1">
      <alignment horizontal="left" vertical="center" wrapText="1"/>
      <protection locked="0"/>
    </xf>
    <xf numFmtId="0" fontId="4" fillId="15" borderId="480" xfId="0" applyFont="1" applyFill="1" applyBorder="1" applyAlignment="1" applyProtection="1">
      <alignment horizontal="left" vertical="center" wrapText="1"/>
      <protection locked="0"/>
    </xf>
    <xf numFmtId="0" fontId="4" fillId="15" borderId="61" xfId="0" applyFont="1" applyFill="1" applyBorder="1" applyAlignment="1" applyProtection="1">
      <alignment vertical="center"/>
      <protection locked="0"/>
    </xf>
    <xf numFmtId="0" fontId="4" fillId="15" borderId="18" xfId="0" applyFont="1" applyFill="1" applyBorder="1" applyAlignment="1" applyProtection="1">
      <alignment vertical="center"/>
      <protection locked="0"/>
    </xf>
    <xf numFmtId="0" fontId="83" fillId="15" borderId="45" xfId="0" applyFont="1" applyFill="1" applyBorder="1" applyAlignment="1" applyProtection="1">
      <alignment horizontal="left"/>
      <protection locked="0" hidden="1"/>
    </xf>
    <xf numFmtId="0" fontId="83" fillId="15" borderId="385" xfId="0" applyFont="1" applyFill="1" applyBorder="1" applyAlignment="1" applyProtection="1">
      <alignment horizontal="left"/>
      <protection locked="0" hidden="1"/>
    </xf>
    <xf numFmtId="0" fontId="83" fillId="15" borderId="61" xfId="0" applyFont="1" applyFill="1" applyBorder="1" applyAlignment="1" applyProtection="1">
      <alignment horizontal="left"/>
      <protection locked="0" hidden="1"/>
    </xf>
    <xf numFmtId="0" fontId="83" fillId="15" borderId="18" xfId="0" applyFont="1" applyFill="1" applyBorder="1" applyAlignment="1" applyProtection="1">
      <alignment horizontal="left"/>
      <protection locked="0" hidden="1"/>
    </xf>
    <xf numFmtId="14" fontId="74" fillId="15" borderId="0" xfId="4" applyNumberFormat="1" applyFont="1" applyFill="1" applyBorder="1" applyAlignment="1">
      <alignment horizontal="left" wrapText="1"/>
    </xf>
    <xf numFmtId="0" fontId="74" fillId="15" borderId="0" xfId="4" applyFont="1" applyFill="1" applyBorder="1" applyAlignment="1">
      <alignment horizontal="left" wrapText="1"/>
    </xf>
    <xf numFmtId="0" fontId="83" fillId="15" borderId="46" xfId="0" applyFont="1" applyFill="1" applyBorder="1" applyAlignment="1" applyProtection="1">
      <alignment horizontal="left"/>
      <protection locked="0" hidden="1"/>
    </xf>
    <xf numFmtId="0" fontId="83" fillId="15" borderId="20" xfId="0" applyFont="1" applyFill="1" applyBorder="1" applyAlignment="1" applyProtection="1">
      <alignment horizontal="left"/>
      <protection locked="0" hidden="1"/>
    </xf>
    <xf numFmtId="0" fontId="4" fillId="15" borderId="237" xfId="0" applyFont="1" applyFill="1" applyBorder="1" applyAlignment="1" applyProtection="1">
      <alignment horizontal="left" vertical="center" wrapText="1"/>
      <protection locked="0"/>
    </xf>
    <xf numFmtId="0" fontId="4" fillId="15" borderId="118" xfId="0" applyFont="1" applyFill="1" applyBorder="1" applyAlignment="1" applyProtection="1">
      <alignment horizontal="left" vertical="center" wrapText="1"/>
      <protection locked="0"/>
    </xf>
    <xf numFmtId="0" fontId="83" fillId="15" borderId="200" xfId="0" applyFont="1" applyFill="1" applyBorder="1" applyAlignment="1" applyProtection="1">
      <alignment horizontal="left"/>
      <protection locked="0" hidden="1"/>
    </xf>
    <xf numFmtId="0" fontId="83" fillId="15" borderId="159" xfId="0" applyFont="1" applyFill="1" applyBorder="1" applyAlignment="1" applyProtection="1">
      <alignment horizontal="left"/>
      <protection locked="0" hidden="1"/>
    </xf>
    <xf numFmtId="0" fontId="4" fillId="15" borderId="194" xfId="0" applyFont="1" applyFill="1" applyBorder="1" applyAlignment="1" applyProtection="1">
      <alignment horizontal="center" vertical="center" wrapText="1"/>
      <protection locked="0"/>
    </xf>
    <xf numFmtId="0" fontId="4" fillId="15" borderId="121" xfId="0" applyFont="1" applyFill="1" applyBorder="1" applyAlignment="1" applyProtection="1">
      <alignment horizontal="center" vertical="center" wrapText="1"/>
      <protection locked="0"/>
    </xf>
    <xf numFmtId="0" fontId="64" fillId="15" borderId="388" xfId="0" applyFont="1" applyFill="1" applyBorder="1" applyAlignment="1" applyProtection="1">
      <alignment horizontal="left" vertical="center" wrapText="1"/>
      <protection locked="0"/>
    </xf>
    <xf numFmtId="0" fontId="4" fillId="15" borderId="459" xfId="0" applyFont="1" applyFill="1" applyBorder="1" applyAlignment="1" applyProtection="1">
      <alignment vertical="center"/>
      <protection locked="0"/>
    </xf>
    <xf numFmtId="0" fontId="4" fillId="15" borderId="466" xfId="0" applyFont="1" applyFill="1" applyBorder="1" applyAlignment="1" applyProtection="1">
      <alignment vertical="center"/>
      <protection locked="0"/>
    </xf>
    <xf numFmtId="0" fontId="4" fillId="15" borderId="27" xfId="0" applyFont="1" applyFill="1" applyBorder="1" applyAlignment="1" applyProtection="1">
      <alignment horizontal="center" vertical="center" wrapText="1"/>
      <protection locked="0"/>
    </xf>
    <xf numFmtId="0" fontId="4" fillId="15" borderId="28" xfId="0" applyFont="1" applyFill="1" applyBorder="1" applyAlignment="1" applyProtection="1">
      <alignment horizontal="center" vertical="center" wrapText="1"/>
      <protection locked="0"/>
    </xf>
    <xf numFmtId="0" fontId="4" fillId="15" borderId="138" xfId="0" applyFont="1" applyFill="1" applyBorder="1" applyAlignment="1" applyProtection="1">
      <alignment vertical="center"/>
      <protection locked="0"/>
    </xf>
    <xf numFmtId="0" fontId="4" fillId="15" borderId="115" xfId="0" applyFont="1" applyFill="1" applyBorder="1" applyAlignment="1" applyProtection="1">
      <alignment vertical="center"/>
      <protection locked="0"/>
    </xf>
    <xf numFmtId="0" fontId="4" fillId="15" borderId="27" xfId="0" applyFont="1" applyFill="1" applyBorder="1" applyAlignment="1" applyProtection="1">
      <alignment vertical="center"/>
      <protection locked="0"/>
    </xf>
    <xf numFmtId="0" fontId="4" fillId="15" borderId="28" xfId="0" applyFont="1" applyFill="1" applyBorder="1" applyAlignment="1" applyProtection="1">
      <alignment vertical="center"/>
      <protection locked="0"/>
    </xf>
    <xf numFmtId="0" fontId="27" fillId="15" borderId="61" xfId="0" applyFont="1" applyFill="1" applyBorder="1" applyAlignment="1" applyProtection="1">
      <alignment horizontal="left" vertical="center" wrapText="1"/>
      <protection locked="0"/>
    </xf>
    <xf numFmtId="0" fontId="27" fillId="15" borderId="18" xfId="0" applyFont="1" applyFill="1" applyBorder="1" applyAlignment="1" applyProtection="1">
      <alignment horizontal="left" vertical="center" wrapText="1"/>
      <protection locked="0"/>
    </xf>
    <xf numFmtId="0" fontId="27" fillId="15" borderId="46" xfId="0" applyFont="1" applyFill="1" applyBorder="1" applyAlignment="1" applyProtection="1">
      <alignment horizontal="left" vertical="center" wrapText="1"/>
      <protection locked="0"/>
    </xf>
    <xf numFmtId="0" fontId="27" fillId="15" borderId="20" xfId="0" applyFont="1" applyFill="1" applyBorder="1" applyAlignment="1" applyProtection="1">
      <alignment horizontal="left" vertical="center" wrapText="1"/>
      <protection locked="0"/>
    </xf>
    <xf numFmtId="0" fontId="27" fillId="15" borderId="45" xfId="0" applyFont="1" applyFill="1" applyBorder="1" applyAlignment="1" applyProtection="1">
      <alignment horizontal="left" vertical="center" wrapText="1"/>
      <protection locked="0"/>
    </xf>
    <xf numFmtId="0" fontId="27" fillId="15" borderId="385" xfId="0" applyFont="1" applyFill="1" applyBorder="1" applyAlignment="1" applyProtection="1">
      <alignment horizontal="left" vertical="center" wrapText="1"/>
      <protection locked="0"/>
    </xf>
    <xf numFmtId="0" fontId="4" fillId="15" borderId="454" xfId="0" applyFont="1" applyFill="1" applyBorder="1" applyAlignment="1" applyProtection="1">
      <alignment vertical="center"/>
      <protection locked="0"/>
    </xf>
    <xf numFmtId="0" fontId="4" fillId="15" borderId="457" xfId="0" applyFont="1" applyFill="1" applyBorder="1" applyAlignment="1" applyProtection="1">
      <alignment vertical="center"/>
      <protection locked="0"/>
    </xf>
    <xf numFmtId="0" fontId="4" fillId="15" borderId="456" xfId="0" applyFont="1" applyFill="1" applyBorder="1" applyAlignment="1" applyProtection="1">
      <alignment vertical="center"/>
      <protection locked="0"/>
    </xf>
    <xf numFmtId="0" fontId="64" fillId="15" borderId="95" xfId="0" applyFont="1" applyFill="1" applyBorder="1" applyAlignment="1" applyProtection="1">
      <alignment vertical="center" wrapText="1"/>
      <protection locked="0"/>
    </xf>
    <xf numFmtId="0" fontId="64" fillId="15" borderId="388" xfId="0" applyFont="1" applyFill="1" applyBorder="1" applyAlignment="1" applyProtection="1">
      <alignment vertical="center" wrapText="1"/>
      <protection locked="0"/>
    </xf>
    <xf numFmtId="0" fontId="15" fillId="15" borderId="388" xfId="0" applyFont="1" applyFill="1" applyBorder="1" applyAlignment="1" applyProtection="1">
      <alignment horizontal="left" vertical="center" wrapText="1"/>
      <protection locked="0"/>
    </xf>
    <xf numFmtId="0" fontId="75" fillId="15" borderId="237" xfId="0" applyFont="1" applyFill="1" applyBorder="1" applyAlignment="1" applyProtection="1">
      <alignment horizontal="left" vertical="center" wrapText="1"/>
      <protection locked="0"/>
    </xf>
    <xf numFmtId="0" fontId="75" fillId="15" borderId="118" xfId="0" applyFont="1" applyFill="1" applyBorder="1" applyAlignment="1" applyProtection="1">
      <alignment horizontal="left" vertical="center" wrapText="1"/>
      <protection locked="0"/>
    </xf>
    <xf numFmtId="0" fontId="75" fillId="15" borderId="194" xfId="0" applyFont="1" applyFill="1" applyBorder="1" applyAlignment="1" applyProtection="1">
      <alignment horizontal="left" vertical="center" wrapText="1"/>
      <protection locked="0"/>
    </xf>
    <xf numFmtId="0" fontId="75" fillId="15" borderId="121" xfId="0" applyFont="1" applyFill="1" applyBorder="1" applyAlignment="1" applyProtection="1">
      <alignment horizontal="left" vertical="center" wrapText="1"/>
      <protection locked="0"/>
    </xf>
    <xf numFmtId="0" fontId="27" fillId="15" borderId="139" xfId="0" applyFont="1" applyFill="1" applyBorder="1" applyAlignment="1" applyProtection="1">
      <alignment horizontal="left" vertical="center"/>
      <protection locked="0"/>
    </xf>
    <xf numFmtId="0" fontId="27" fillId="15" borderId="152" xfId="0" applyFont="1" applyFill="1" applyBorder="1" applyAlignment="1" applyProtection="1">
      <alignment horizontal="left" vertical="center"/>
      <protection locked="0"/>
    </xf>
    <xf numFmtId="0" fontId="27" fillId="15" borderId="161" xfId="0" applyFont="1" applyFill="1" applyBorder="1" applyAlignment="1" applyProtection="1">
      <alignment horizontal="left" vertical="center"/>
      <protection locked="0"/>
    </xf>
    <xf numFmtId="0" fontId="27" fillId="15" borderId="0" xfId="0" applyFont="1" applyFill="1" applyBorder="1" applyAlignment="1" applyProtection="1">
      <alignment horizontal="left" vertical="center"/>
      <protection locked="0"/>
    </xf>
    <xf numFmtId="0" fontId="27" fillId="15" borderId="30" xfId="0" applyFont="1" applyFill="1" applyBorder="1" applyAlignment="1" applyProtection="1">
      <alignment horizontal="left" vertical="center"/>
      <protection locked="0"/>
    </xf>
    <xf numFmtId="0" fontId="27" fillId="15" borderId="31" xfId="0" applyFont="1" applyFill="1" applyBorder="1" applyAlignment="1" applyProtection="1">
      <alignment horizontal="left" vertical="center"/>
      <protection locked="0"/>
    </xf>
    <xf numFmtId="0" fontId="4" fillId="15" borderId="461" xfId="0" applyFont="1" applyFill="1" applyBorder="1" applyAlignment="1" applyProtection="1">
      <alignment vertical="center"/>
      <protection locked="0"/>
    </xf>
    <xf numFmtId="0" fontId="4" fillId="15" borderId="462" xfId="0" applyFont="1" applyFill="1" applyBorder="1" applyAlignment="1" applyProtection="1">
      <alignment vertical="center"/>
      <protection locked="0"/>
    </xf>
    <xf numFmtId="0" fontId="4" fillId="15" borderId="465" xfId="0" applyFont="1" applyFill="1" applyBorder="1" applyAlignment="1" applyProtection="1">
      <alignment vertical="center"/>
      <protection locked="0"/>
    </xf>
    <xf numFmtId="0" fontId="4" fillId="15" borderId="458" xfId="0" applyFont="1" applyFill="1" applyBorder="1" applyAlignment="1" applyProtection="1">
      <alignment vertical="center"/>
      <protection locked="0"/>
    </xf>
    <xf numFmtId="0" fontId="4" fillId="15" borderId="463" xfId="0" applyFont="1" applyFill="1" applyBorder="1" applyAlignment="1" applyProtection="1">
      <alignment vertical="center"/>
      <protection locked="0"/>
    </xf>
    <xf numFmtId="0" fontId="4" fillId="15" borderId="464" xfId="0" applyFont="1" applyFill="1" applyBorder="1" applyAlignment="1" applyProtection="1">
      <alignment vertical="center"/>
      <protection locked="0"/>
    </xf>
    <xf numFmtId="0" fontId="4" fillId="15" borderId="460" xfId="0" applyFont="1" applyFill="1" applyBorder="1" applyAlignment="1" applyProtection="1">
      <alignment vertical="center"/>
      <protection locked="0"/>
    </xf>
    <xf numFmtId="0" fontId="0" fillId="0" borderId="347" xfId="0" applyBorder="1" applyAlignment="1">
      <alignment horizontal="left" wrapText="1"/>
    </xf>
    <xf numFmtId="0" fontId="0" fillId="0" borderId="348" xfId="0" applyBorder="1" applyAlignment="1">
      <alignment horizontal="left" wrapText="1"/>
    </xf>
    <xf numFmtId="0" fontId="9" fillId="3" borderId="262" xfId="0" applyFont="1" applyFill="1" applyBorder="1" applyAlignment="1">
      <alignment horizontal="center" wrapText="1"/>
    </xf>
    <xf numFmtId="0" fontId="9" fillId="3" borderId="263" xfId="0" applyFont="1" applyFill="1" applyBorder="1" applyAlignment="1">
      <alignment horizontal="center" wrapText="1"/>
    </xf>
    <xf numFmtId="0" fontId="9" fillId="3" borderId="264" xfId="0" applyFont="1" applyFill="1" applyBorder="1" applyAlignment="1">
      <alignment horizontal="center" wrapText="1"/>
    </xf>
    <xf numFmtId="0" fontId="6" fillId="0" borderId="0" xfId="0" applyFont="1" applyFill="1" applyBorder="1" applyAlignment="1">
      <alignment horizontal="left" wrapText="1"/>
    </xf>
    <xf numFmtId="0" fontId="6" fillId="0" borderId="6" xfId="0" applyFont="1" applyFill="1" applyBorder="1" applyAlignment="1">
      <alignment horizontal="left" wrapText="1"/>
    </xf>
    <xf numFmtId="0" fontId="61" fillId="14" borderId="344" xfId="0" applyFont="1" applyFill="1" applyBorder="1" applyAlignment="1">
      <alignment horizontal="center"/>
    </xf>
    <xf numFmtId="0" fontId="61" fillId="14" borderId="345" xfId="0" applyFont="1" applyFill="1" applyBorder="1" applyAlignment="1">
      <alignment horizontal="center"/>
    </xf>
    <xf numFmtId="0" fontId="61" fillId="14" borderId="346" xfId="0" applyFont="1" applyFill="1" applyBorder="1" applyAlignment="1">
      <alignment horizontal="center"/>
    </xf>
    <xf numFmtId="0" fontId="5" fillId="0" borderId="352" xfId="0" applyFont="1" applyBorder="1"/>
    <xf numFmtId="0" fontId="5" fillId="0" borderId="353" xfId="0" applyFont="1" applyBorder="1"/>
    <xf numFmtId="0" fontId="0" fillId="15" borderId="347" xfId="0" applyFill="1" applyBorder="1" applyAlignment="1">
      <alignment horizontal="left" wrapText="1"/>
    </xf>
    <xf numFmtId="0" fontId="0" fillId="15" borderId="348" xfId="0" applyFill="1" applyBorder="1" applyAlignment="1">
      <alignment horizontal="left" wrapText="1"/>
    </xf>
    <xf numFmtId="0" fontId="60" fillId="0" borderId="349" xfId="0" applyFont="1" applyBorder="1" applyAlignment="1">
      <alignment horizontal="left" wrapText="1"/>
    </xf>
    <xf numFmtId="0" fontId="60" fillId="0" borderId="351" xfId="0" applyFont="1" applyBorder="1" applyAlignment="1">
      <alignment horizontal="left" wrapText="1"/>
    </xf>
    <xf numFmtId="0" fontId="62" fillId="14" borderId="423" xfId="0" applyFont="1" applyFill="1" applyBorder="1" applyAlignment="1">
      <alignment horizontal="center"/>
    </xf>
    <xf numFmtId="0" fontId="62" fillId="14" borderId="424" xfId="0" applyFont="1" applyFill="1" applyBorder="1" applyAlignment="1">
      <alignment horizontal="center"/>
    </xf>
    <xf numFmtId="0" fontId="62" fillId="14" borderId="425" xfId="0" applyFont="1" applyFill="1" applyBorder="1" applyAlignment="1">
      <alignment horizontal="center"/>
    </xf>
    <xf numFmtId="0" fontId="64" fillId="0" borderId="421" xfId="0" applyFont="1" applyFill="1" applyBorder="1" applyAlignment="1">
      <alignment horizontal="center" wrapText="1"/>
    </xf>
    <xf numFmtId="175" fontId="64" fillId="0" borderId="385" xfId="0" applyNumberFormat="1" applyFont="1" applyFill="1" applyBorder="1" applyAlignment="1">
      <alignment horizontal="center" vertical="center"/>
    </xf>
    <xf numFmtId="0" fontId="64" fillId="0" borderId="417" xfId="0" applyFont="1" applyFill="1" applyBorder="1" applyAlignment="1">
      <alignment horizontal="justify" wrapText="1"/>
    </xf>
    <xf numFmtId="0" fontId="64" fillId="0" borderId="388" xfId="0" applyFont="1" applyFill="1" applyBorder="1" applyAlignment="1">
      <alignment horizontal="justify" wrapText="1"/>
    </xf>
    <xf numFmtId="0" fontId="64" fillId="0" borderId="418" xfId="0" applyFont="1" applyFill="1" applyBorder="1" applyAlignment="1">
      <alignment horizontal="justify" wrapText="1"/>
    </xf>
    <xf numFmtId="0" fontId="63" fillId="0" borderId="388" xfId="0" applyFont="1" applyFill="1" applyBorder="1" applyAlignment="1">
      <alignment horizontal="justify" wrapText="1"/>
    </xf>
    <xf numFmtId="0" fontId="63" fillId="0" borderId="418" xfId="0" applyFont="1" applyFill="1" applyBorder="1" applyAlignment="1">
      <alignment horizontal="justify" wrapText="1"/>
    </xf>
    <xf numFmtId="0" fontId="64" fillId="0" borderId="417" xfId="0" applyFont="1" applyFill="1" applyBorder="1" applyAlignment="1">
      <alignment horizontal="left" wrapText="1"/>
    </xf>
    <xf numFmtId="0" fontId="64" fillId="0" borderId="388" xfId="0" applyFont="1" applyFill="1" applyBorder="1" applyAlignment="1">
      <alignment horizontal="left" wrapText="1"/>
    </xf>
    <xf numFmtId="0" fontId="64" fillId="0" borderId="418" xfId="0" applyFont="1" applyFill="1" applyBorder="1" applyAlignment="1">
      <alignment horizontal="left" wrapText="1"/>
    </xf>
    <xf numFmtId="0" fontId="64" fillId="15" borderId="417" xfId="0" applyFont="1" applyFill="1" applyBorder="1" applyAlignment="1">
      <alignment horizontal="justify" wrapText="1"/>
    </xf>
    <xf numFmtId="0" fontId="64" fillId="15" borderId="388" xfId="0" applyFont="1" applyFill="1" applyBorder="1" applyAlignment="1">
      <alignment horizontal="justify" wrapText="1"/>
    </xf>
    <xf numFmtId="0" fontId="64" fillId="15" borderId="418" xfId="0" applyFont="1" applyFill="1" applyBorder="1" applyAlignment="1">
      <alignment horizontal="justify" wrapText="1"/>
    </xf>
    <xf numFmtId="0" fontId="63" fillId="0" borderId="417" xfId="0" applyFont="1" applyFill="1" applyBorder="1" applyAlignment="1">
      <alignment horizontal="justify"/>
    </xf>
    <xf numFmtId="0" fontId="63" fillId="0" borderId="388" xfId="0" applyFont="1" applyFill="1" applyBorder="1" applyAlignment="1">
      <alignment horizontal="justify"/>
    </xf>
    <xf numFmtId="0" fontId="63" fillId="0" borderId="418" xfId="0" applyFont="1" applyFill="1" applyBorder="1" applyAlignment="1">
      <alignment horizontal="justify"/>
    </xf>
    <xf numFmtId="0" fontId="64" fillId="0" borderId="419" xfId="0" applyFont="1" applyFill="1" applyBorder="1" applyAlignment="1">
      <alignment horizontal="justify"/>
    </xf>
    <xf numFmtId="0" fontId="64" fillId="0" borderId="426" xfId="0" applyFont="1" applyFill="1" applyBorder="1" applyAlignment="1">
      <alignment horizontal="justify"/>
    </xf>
    <xf numFmtId="0" fontId="64" fillId="0" borderId="420" xfId="0" applyFont="1" applyFill="1" applyBorder="1" applyAlignment="1">
      <alignment horizontal="justify"/>
    </xf>
    <xf numFmtId="0" fontId="64" fillId="0" borderId="345" xfId="0" applyFont="1" applyFill="1" applyBorder="1" applyAlignment="1">
      <alignment horizontal="left"/>
    </xf>
    <xf numFmtId="0" fontId="64" fillId="0" borderId="417" xfId="0" applyFont="1" applyFill="1" applyBorder="1" applyAlignment="1">
      <alignment horizontal="justify"/>
    </xf>
    <xf numFmtId="0" fontId="62" fillId="14" borderId="352" xfId="0" applyFont="1" applyFill="1" applyBorder="1" applyAlignment="1">
      <alignment horizontal="center"/>
    </xf>
    <xf numFmtId="0" fontId="63" fillId="14" borderId="353" xfId="0" applyFont="1" applyFill="1" applyBorder="1" applyAlignment="1">
      <alignment horizontal="center"/>
    </xf>
    <xf numFmtId="0" fontId="63" fillId="14" borderId="427" xfId="0" applyFont="1" applyFill="1" applyBorder="1" applyAlignment="1">
      <alignment horizontal="center"/>
    </xf>
    <xf numFmtId="0" fontId="63" fillId="14" borderId="354" xfId="0" applyFont="1" applyFill="1" applyBorder="1" applyAlignment="1">
      <alignment horizontal="center"/>
    </xf>
    <xf numFmtId="0" fontId="4" fillId="2" borderId="345" xfId="4" applyFont="1" applyFill="1" applyBorder="1" applyAlignment="1">
      <alignment horizontal="left" wrapText="1"/>
    </xf>
    <xf numFmtId="0" fontId="63" fillId="0" borderId="421" xfId="0" applyFont="1" applyFill="1" applyBorder="1" applyAlignment="1">
      <alignment horizontal="justify" vertical="top"/>
    </xf>
    <xf numFmtId="0" fontId="64" fillId="0" borderId="385" xfId="0" applyFont="1" applyFill="1" applyBorder="1" applyAlignment="1">
      <alignment horizontal="justify" vertical="top"/>
    </xf>
    <xf numFmtId="0" fontId="64" fillId="0" borderId="422" xfId="0" applyFont="1" applyFill="1" applyBorder="1" applyAlignment="1">
      <alignment horizontal="justify" vertical="top"/>
    </xf>
    <xf numFmtId="0" fontId="64" fillId="0" borderId="417" xfId="0" applyFont="1" applyFill="1" applyBorder="1" applyAlignment="1">
      <alignment horizontal="left" vertical="top" wrapText="1"/>
    </xf>
    <xf numFmtId="0" fontId="64" fillId="0" borderId="388" xfId="0" applyFont="1" applyFill="1" applyBorder="1" applyAlignment="1">
      <alignment horizontal="left" vertical="top" wrapText="1"/>
    </xf>
    <xf numFmtId="0" fontId="64" fillId="0" borderId="418" xfId="0" applyFont="1" applyFill="1" applyBorder="1" applyAlignment="1">
      <alignment horizontal="left" vertical="top" wrapText="1"/>
    </xf>
    <xf numFmtId="0" fontId="64" fillId="0" borderId="416" xfId="0" applyFont="1" applyFill="1" applyBorder="1" applyAlignment="1">
      <alignment horizontal="justify" vertical="top"/>
    </xf>
    <xf numFmtId="0" fontId="64" fillId="0" borderId="385" xfId="0" applyNumberFormat="1" applyFont="1" applyFill="1" applyBorder="1" applyAlignment="1">
      <alignment horizontal="center" vertical="center"/>
    </xf>
    <xf numFmtId="0" fontId="64" fillId="0" borderId="422" xfId="0" applyNumberFormat="1" applyFont="1" applyFill="1" applyBorder="1" applyAlignment="1">
      <alignment horizontal="center" vertical="center"/>
    </xf>
    <xf numFmtId="0" fontId="9" fillId="3" borderId="265" xfId="0" applyFont="1" applyFill="1" applyBorder="1" applyAlignment="1">
      <alignment horizontal="center"/>
    </xf>
    <xf numFmtId="0" fontId="9" fillId="3" borderId="266" xfId="0" applyFont="1" applyFill="1" applyBorder="1" applyAlignment="1">
      <alignment horizontal="center"/>
    </xf>
    <xf numFmtId="0" fontId="9" fillId="3" borderId="267" xfId="0" applyFont="1" applyFill="1" applyBorder="1" applyAlignment="1">
      <alignment horizontal="center"/>
    </xf>
    <xf numFmtId="0" fontId="4" fillId="2" borderId="0" xfId="4" applyFont="1" applyFill="1" applyBorder="1" applyAlignment="1">
      <alignment horizontal="left" wrapText="1"/>
    </xf>
    <xf numFmtId="0" fontId="6" fillId="2" borderId="0" xfId="4" applyFont="1" applyFill="1" applyBorder="1" applyAlignment="1">
      <alignment horizontal="left" wrapText="1"/>
    </xf>
    <xf numFmtId="0" fontId="4" fillId="15" borderId="80" xfId="0" applyFont="1" applyFill="1" applyBorder="1" applyAlignment="1">
      <alignment horizontal="left"/>
    </xf>
    <xf numFmtId="0" fontId="0" fillId="15" borderId="388" xfId="0" applyFill="1" applyBorder="1" applyAlignment="1">
      <alignment horizontal="left"/>
    </xf>
    <xf numFmtId="0" fontId="0" fillId="15" borderId="84" xfId="0" applyFill="1" applyBorder="1" applyAlignment="1">
      <alignment horizontal="left"/>
    </xf>
    <xf numFmtId="0" fontId="5" fillId="0" borderId="80" xfId="0" applyFont="1" applyBorder="1" applyAlignment="1">
      <alignment horizontal="left"/>
    </xf>
    <xf numFmtId="0" fontId="5" fillId="0" borderId="388" xfId="0" applyFont="1" applyBorder="1" applyAlignment="1">
      <alignment horizontal="left"/>
    </xf>
    <xf numFmtId="0" fontId="5" fillId="0" borderId="84" xfId="0" applyFont="1" applyBorder="1" applyAlignment="1">
      <alignment horizontal="left"/>
    </xf>
    <xf numFmtId="0" fontId="4" fillId="0" borderId="191" xfId="0" applyFont="1" applyBorder="1" applyAlignment="1">
      <alignment horizontal="left"/>
    </xf>
    <xf numFmtId="0" fontId="0" fillId="0" borderId="192" xfId="0" applyBorder="1" applyAlignment="1">
      <alignment horizontal="left"/>
    </xf>
    <xf numFmtId="0" fontId="0" fillId="0" borderId="193" xfId="0" applyBorder="1" applyAlignment="1">
      <alignment horizontal="left"/>
    </xf>
    <xf numFmtId="0" fontId="4" fillId="2" borderId="41" xfId="4" applyFont="1" applyFill="1" applyBorder="1" applyAlignment="1">
      <alignment horizontal="left" wrapText="1"/>
    </xf>
    <xf numFmtId="0" fontId="64" fillId="15" borderId="417" xfId="0" applyFont="1" applyFill="1" applyBorder="1" applyAlignment="1">
      <alignment horizontal="left" wrapText="1"/>
    </xf>
    <xf numFmtId="0" fontId="64" fillId="15" borderId="388" xfId="0" applyFont="1" applyFill="1" applyBorder="1" applyAlignment="1">
      <alignment horizontal="left" wrapText="1"/>
    </xf>
    <xf numFmtId="0" fontId="64" fillId="15" borderId="418" xfId="0" applyFont="1" applyFill="1" applyBorder="1" applyAlignment="1">
      <alignment horizontal="left" wrapText="1"/>
    </xf>
    <xf numFmtId="0" fontId="6" fillId="2" borderId="41" xfId="4" applyFont="1" applyFill="1" applyBorder="1" applyAlignment="1">
      <alignment horizontal="left" wrapText="1"/>
    </xf>
    <xf numFmtId="0" fontId="40" fillId="3" borderId="39" xfId="0" applyFont="1" applyFill="1" applyBorder="1" applyAlignment="1">
      <alignment horizontal="center" wrapText="1"/>
    </xf>
    <xf numFmtId="0" fontId="40" fillId="3" borderId="41" xfId="0" applyFont="1" applyFill="1" applyBorder="1" applyAlignment="1">
      <alignment horizontal="center"/>
    </xf>
    <xf numFmtId="0" fontId="40" fillId="3" borderId="40" xfId="0" applyFont="1" applyFill="1" applyBorder="1" applyAlignment="1">
      <alignment horizontal="center"/>
    </xf>
    <xf numFmtId="0" fontId="5" fillId="0" borderId="66" xfId="0" applyFont="1" applyBorder="1" applyAlignment="1">
      <alignment horizontal="center" vertical="center" wrapText="1"/>
    </xf>
    <xf numFmtId="0" fontId="5" fillId="0" borderId="67"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78" xfId="0" applyFont="1" applyBorder="1" applyAlignment="1">
      <alignment horizontal="center" vertical="center" wrapText="1"/>
    </xf>
    <xf numFmtId="0" fontId="5" fillId="0" borderId="42" xfId="0" applyFont="1" applyBorder="1" applyAlignment="1">
      <alignment horizontal="center" vertical="center" wrapText="1"/>
    </xf>
    <xf numFmtId="0" fontId="5" fillId="0" borderId="166" xfId="0" applyFont="1" applyBorder="1" applyAlignment="1">
      <alignment horizontal="center" vertical="center" wrapText="1"/>
    </xf>
    <xf numFmtId="0" fontId="5" fillId="0" borderId="38" xfId="0" applyFont="1" applyBorder="1" applyAlignment="1">
      <alignment horizontal="center" vertical="center" wrapText="1"/>
    </xf>
    <xf numFmtId="0" fontId="6" fillId="0" borderId="0" xfId="0" applyFont="1" applyBorder="1" applyAlignment="1">
      <alignment horizontal="justify" wrapText="1"/>
    </xf>
    <xf numFmtId="0" fontId="6" fillId="0" borderId="6" xfId="0" applyFont="1" applyBorder="1" applyAlignment="1">
      <alignment horizontal="justify" wrapText="1"/>
    </xf>
    <xf numFmtId="0" fontId="6" fillId="2" borderId="0" xfId="0" applyFont="1" applyFill="1" applyBorder="1" applyAlignment="1">
      <alignment horizontal="left"/>
    </xf>
    <xf numFmtId="0" fontId="6" fillId="2" borderId="6" xfId="0" applyFont="1" applyFill="1" applyBorder="1" applyAlignment="1">
      <alignment horizontal="left"/>
    </xf>
    <xf numFmtId="0" fontId="9" fillId="3" borderId="39" xfId="0" applyFont="1" applyFill="1" applyBorder="1" applyAlignment="1">
      <alignment horizontal="center" wrapText="1"/>
    </xf>
    <xf numFmtId="0" fontId="9" fillId="3" borderId="41" xfId="0" applyFont="1" applyFill="1" applyBorder="1" applyAlignment="1">
      <alignment horizontal="center"/>
    </xf>
    <xf numFmtId="0" fontId="9" fillId="3" borderId="40" xfId="0" applyFont="1" applyFill="1" applyBorder="1" applyAlignment="1">
      <alignment horizontal="center"/>
    </xf>
    <xf numFmtId="0" fontId="5" fillId="0" borderId="5" xfId="0" applyFont="1" applyFill="1" applyBorder="1" applyAlignment="1">
      <alignment horizontal="left" vertical="center" wrapText="1"/>
    </xf>
    <xf numFmtId="0" fontId="5" fillId="0" borderId="2" xfId="0" applyFont="1" applyFill="1" applyBorder="1" applyAlignment="1">
      <alignment horizontal="left" vertical="center" wrapText="1"/>
    </xf>
    <xf numFmtId="0" fontId="6" fillId="0" borderId="238" xfId="0" applyFont="1" applyBorder="1" applyAlignment="1">
      <alignment horizontal="left" vertical="center" wrapText="1"/>
    </xf>
    <xf numFmtId="0" fontId="6" fillId="0" borderId="152" xfId="0" applyFont="1" applyBorder="1" applyAlignment="1">
      <alignment horizontal="left" vertical="center" wrapText="1"/>
    </xf>
    <xf numFmtId="0" fontId="6" fillId="0" borderId="88" xfId="0" applyFont="1" applyBorder="1" applyAlignment="1">
      <alignment horizontal="left" vertical="center" wrapText="1"/>
    </xf>
    <xf numFmtId="0" fontId="6" fillId="0" borderId="98" xfId="0" applyFont="1" applyBorder="1" applyAlignment="1">
      <alignment horizontal="left" vertical="center" wrapText="1"/>
    </xf>
    <xf numFmtId="0" fontId="6" fillId="0" borderId="31" xfId="0" applyFont="1" applyBorder="1" applyAlignment="1">
      <alignment horizontal="left" vertical="center" wrapText="1"/>
    </xf>
    <xf numFmtId="0" fontId="5" fillId="0" borderId="138" xfId="0" applyFont="1" applyBorder="1" applyAlignment="1">
      <alignment horizontal="center" vertical="center" wrapText="1"/>
    </xf>
    <xf numFmtId="0" fontId="5" fillId="0" borderId="115" xfId="0" applyFont="1" applyBorder="1" applyAlignment="1">
      <alignment horizontal="center" vertical="center" wrapText="1"/>
    </xf>
    <xf numFmtId="0" fontId="6" fillId="0" borderId="268" xfId="0" applyFont="1" applyBorder="1" applyAlignment="1">
      <alignment horizontal="left" vertical="center" wrapText="1"/>
    </xf>
    <xf numFmtId="0" fontId="6" fillId="0" borderId="92" xfId="0" applyFont="1" applyBorder="1" applyAlignment="1">
      <alignment horizontal="left" vertical="center" wrapText="1"/>
    </xf>
    <xf numFmtId="0" fontId="6" fillId="0" borderId="175" xfId="0" applyFont="1" applyBorder="1" applyAlignment="1">
      <alignment horizontal="left" vertical="center" wrapText="1"/>
    </xf>
    <xf numFmtId="0" fontId="52" fillId="2" borderId="138" xfId="0" applyFont="1" applyFill="1" applyBorder="1" applyAlignment="1">
      <alignment horizontal="center" wrapText="1"/>
    </xf>
    <xf numFmtId="0" fontId="52" fillId="2" borderId="69" xfId="0" applyFont="1" applyFill="1" applyBorder="1" applyAlignment="1">
      <alignment horizontal="center" wrapText="1"/>
    </xf>
    <xf numFmtId="0" fontId="52" fillId="2" borderId="150" xfId="0" applyFont="1" applyFill="1" applyBorder="1" applyAlignment="1">
      <alignment horizontal="center" wrapText="1"/>
    </xf>
    <xf numFmtId="0" fontId="64" fillId="0" borderId="421" xfId="0" applyFont="1" applyFill="1" applyBorder="1" applyAlignment="1">
      <alignment horizontal="left" vertical="top"/>
    </xf>
    <xf numFmtId="0" fontId="64" fillId="0" borderId="385" xfId="0" applyFont="1" applyFill="1" applyBorder="1" applyAlignment="1">
      <alignment horizontal="left" vertical="top"/>
    </xf>
    <xf numFmtId="0" fontId="64" fillId="0" borderId="422" xfId="0" applyFont="1" applyFill="1" applyBorder="1" applyAlignment="1">
      <alignment horizontal="left" vertical="top"/>
    </xf>
    <xf numFmtId="0" fontId="63" fillId="0" borderId="417" xfId="0" applyFont="1" applyFill="1" applyBorder="1" applyAlignment="1">
      <alignment horizontal="left"/>
    </xf>
    <xf numFmtId="0" fontId="63" fillId="0" borderId="388" xfId="0" applyFont="1" applyFill="1" applyBorder="1" applyAlignment="1">
      <alignment horizontal="left"/>
    </xf>
    <xf numFmtId="0" fontId="63" fillId="0" borderId="418" xfId="0" applyFont="1" applyFill="1" applyBorder="1" applyAlignment="1">
      <alignment horizontal="left"/>
    </xf>
    <xf numFmtId="0" fontId="64" fillId="0" borderId="419" xfId="0" applyFont="1" applyFill="1" applyBorder="1" applyAlignment="1">
      <alignment horizontal="left"/>
    </xf>
    <xf numFmtId="0" fontId="64" fillId="0" borderId="426" xfId="0" applyFont="1" applyFill="1" applyBorder="1" applyAlignment="1">
      <alignment horizontal="left"/>
    </xf>
    <xf numFmtId="0" fontId="64" fillId="0" borderId="420" xfId="0" applyFont="1" applyFill="1" applyBorder="1" applyAlignment="1">
      <alignment horizontal="left"/>
    </xf>
    <xf numFmtId="0" fontId="6" fillId="2" borderId="345" xfId="4" applyFont="1" applyFill="1" applyBorder="1" applyAlignment="1">
      <alignment horizontal="left" wrapText="1"/>
    </xf>
    <xf numFmtId="0" fontId="4" fillId="0" borderId="5" xfId="0" applyFont="1" applyFill="1" applyBorder="1" applyAlignment="1">
      <alignment horizontal="left" wrapText="1"/>
    </xf>
    <xf numFmtId="0" fontId="4" fillId="0" borderId="6" xfId="0" applyFont="1" applyFill="1" applyBorder="1" applyAlignment="1">
      <alignment horizontal="left" wrapText="1"/>
    </xf>
    <xf numFmtId="0" fontId="9" fillId="3" borderId="40" xfId="0" applyFont="1" applyFill="1" applyBorder="1" applyAlignment="1">
      <alignment horizontal="center" wrapText="1"/>
    </xf>
    <xf numFmtId="0" fontId="5" fillId="0" borderId="5" xfId="0" applyFont="1" applyBorder="1" applyAlignment="1">
      <alignment horizontal="center"/>
    </xf>
    <xf numFmtId="0" fontId="5" fillId="0" borderId="6" xfId="0" applyFont="1" applyBorder="1" applyAlignment="1">
      <alignment horizontal="center"/>
    </xf>
    <xf numFmtId="0" fontId="5" fillId="0" borderId="5" xfId="0" applyFont="1" applyBorder="1" applyAlignment="1">
      <alignment horizontal="left" wrapText="1"/>
    </xf>
    <xf numFmtId="0" fontId="5" fillId="0" borderId="6" xfId="0" applyFont="1" applyBorder="1" applyAlignment="1">
      <alignment horizontal="left" wrapText="1"/>
    </xf>
    <xf numFmtId="0" fontId="62" fillId="14" borderId="344" xfId="0" applyFont="1" applyFill="1" applyBorder="1" applyAlignment="1">
      <alignment horizontal="center" wrapText="1"/>
    </xf>
    <xf numFmtId="0" fontId="62" fillId="14" borderId="345" xfId="0" applyFont="1" applyFill="1" applyBorder="1" applyAlignment="1">
      <alignment horizontal="center"/>
    </xf>
    <xf numFmtId="0" fontId="62" fillId="14" borderId="346" xfId="0" applyFont="1" applyFill="1" applyBorder="1" applyAlignment="1">
      <alignment horizontal="center"/>
    </xf>
    <xf numFmtId="0" fontId="64" fillId="15" borderId="359" xfId="0" applyFont="1" applyFill="1" applyBorder="1" applyAlignment="1">
      <alignment horizontal="left" indent="1"/>
    </xf>
    <xf numFmtId="0" fontId="64" fillId="15" borderId="202" xfId="0" applyFont="1" applyFill="1" applyBorder="1" applyAlignment="1">
      <alignment horizontal="left" indent="1"/>
    </xf>
    <xf numFmtId="0" fontId="64" fillId="15" borderId="363" xfId="0" applyFont="1" applyFill="1" applyBorder="1" applyAlignment="1">
      <alignment horizontal="left" indent="1"/>
    </xf>
    <xf numFmtId="0" fontId="5" fillId="0" borderId="50" xfId="0" applyFont="1" applyBorder="1" applyAlignment="1">
      <alignment horizontal="center" vertical="center" wrapText="1"/>
    </xf>
    <xf numFmtId="0" fontId="5" fillId="0" borderId="55" xfId="0" applyFont="1" applyBorder="1" applyAlignment="1">
      <alignment horizontal="center" vertical="center" wrapText="1"/>
    </xf>
    <xf numFmtId="0" fontId="6" fillId="2" borderId="239" xfId="0" applyFont="1" applyFill="1" applyBorder="1" applyAlignment="1">
      <alignment horizontal="left" wrapText="1"/>
    </xf>
    <xf numFmtId="0" fontId="6" fillId="2" borderId="202" xfId="0" applyFont="1" applyFill="1" applyBorder="1" applyAlignment="1">
      <alignment horizontal="left" wrapText="1"/>
    </xf>
    <xf numFmtId="0" fontId="6" fillId="2" borderId="205" xfId="0" applyFont="1" applyFill="1" applyBorder="1" applyAlignment="1">
      <alignment horizontal="left" wrapText="1"/>
    </xf>
    <xf numFmtId="0" fontId="5" fillId="0" borderId="5" xfId="0" applyFont="1" applyFill="1" applyBorder="1" applyAlignment="1">
      <alignment horizontal="left" wrapText="1"/>
    </xf>
    <xf numFmtId="0" fontId="5" fillId="0" borderId="6" xfId="0" applyFont="1" applyFill="1" applyBorder="1" applyAlignment="1">
      <alignment horizontal="left" wrapText="1"/>
    </xf>
    <xf numFmtId="0" fontId="4" fillId="0" borderId="2" xfId="0" applyFont="1" applyFill="1" applyBorder="1" applyAlignment="1">
      <alignment horizontal="left" wrapText="1"/>
    </xf>
    <xf numFmtId="0" fontId="4" fillId="0" borderId="4" xfId="0" applyFont="1" applyFill="1" applyBorder="1" applyAlignment="1">
      <alignment horizontal="left" wrapText="1"/>
    </xf>
    <xf numFmtId="0" fontId="6" fillId="0" borderId="0" xfId="0" applyFont="1" applyBorder="1" applyAlignment="1">
      <alignment horizontal="left" wrapText="1"/>
    </xf>
    <xf numFmtId="0" fontId="6" fillId="0" borderId="6" xfId="0" applyFont="1" applyBorder="1" applyAlignment="1">
      <alignment horizontal="left" wrapText="1"/>
    </xf>
    <xf numFmtId="0" fontId="0" fillId="0" borderId="11" xfId="0" applyBorder="1"/>
    <xf numFmtId="0" fontId="0" fillId="0" borderId="356" xfId="0" applyBorder="1"/>
    <xf numFmtId="0" fontId="58" fillId="2" borderId="11" xfId="0" applyFont="1" applyFill="1" applyBorder="1" applyAlignment="1">
      <alignment horizontal="left"/>
    </xf>
    <xf numFmtId="0" fontId="0" fillId="0" borderId="78" xfId="0" applyBorder="1" applyAlignment="1">
      <alignment wrapText="1"/>
    </xf>
    <xf numFmtId="0" fontId="0" fillId="0" borderId="206" xfId="0" applyBorder="1" applyAlignment="1">
      <alignment wrapText="1"/>
    </xf>
    <xf numFmtId="0" fontId="0" fillId="0" borderId="361" xfId="0" applyBorder="1" applyAlignment="1">
      <alignment wrapText="1"/>
    </xf>
    <xf numFmtId="0" fontId="0" fillId="0" borderId="355" xfId="0" applyBorder="1"/>
    <xf numFmtId="0" fontId="0" fillId="0" borderId="359" xfId="0" applyBorder="1" applyAlignment="1">
      <alignment vertical="center"/>
    </xf>
    <xf numFmtId="0" fontId="0" fillId="0" borderId="201" xfId="0" applyBorder="1" applyAlignment="1">
      <alignment vertical="center"/>
    </xf>
    <xf numFmtId="0" fontId="0" fillId="0" borderId="347" xfId="0" applyBorder="1" applyAlignment="1">
      <alignment vertical="center"/>
    </xf>
    <xf numFmtId="0" fontId="0" fillId="0" borderId="235" xfId="0" applyBorder="1" applyAlignment="1">
      <alignment vertical="center"/>
    </xf>
    <xf numFmtId="0" fontId="0" fillId="0" borderId="349" xfId="0" applyBorder="1" applyAlignment="1">
      <alignment vertical="center"/>
    </xf>
    <xf numFmtId="0" fontId="0" fillId="0" borderId="360" xfId="0" applyBorder="1" applyAlignment="1">
      <alignment vertical="center"/>
    </xf>
    <xf numFmtId="0" fontId="0" fillId="0" borderId="357" xfId="0" applyBorder="1"/>
    <xf numFmtId="0" fontId="0" fillId="0" borderId="358" xfId="0" applyBorder="1"/>
    <xf numFmtId="0" fontId="64" fillId="15" borderId="347" xfId="0" applyFont="1" applyFill="1" applyBorder="1" applyAlignment="1">
      <alignment horizontal="left" indent="1"/>
    </xf>
    <xf numFmtId="0" fontId="64" fillId="15" borderId="0" xfId="0" applyFont="1" applyFill="1" applyBorder="1" applyAlignment="1">
      <alignment horizontal="left" indent="1"/>
    </xf>
    <xf numFmtId="0" fontId="64" fillId="15" borderId="348" xfId="0" applyFont="1" applyFill="1" applyBorder="1" applyAlignment="1">
      <alignment horizontal="left" indent="1"/>
    </xf>
    <xf numFmtId="0" fontId="0" fillId="0" borderId="269" xfId="0" applyBorder="1" applyAlignment="1">
      <alignment horizontal="center"/>
    </xf>
    <xf numFmtId="0" fontId="0" fillId="0" borderId="94" xfId="0" applyBorder="1" applyAlignment="1">
      <alignment horizontal="center"/>
    </xf>
    <xf numFmtId="0" fontId="0" fillId="0" borderId="89" xfId="0" applyBorder="1" applyAlignment="1">
      <alignment horizontal="center"/>
    </xf>
    <xf numFmtId="0" fontId="0" fillId="0" borderId="80" xfId="0" applyBorder="1" applyAlignment="1">
      <alignment horizontal="left"/>
    </xf>
    <xf numFmtId="0" fontId="0" fillId="0" borderId="206" xfId="0" applyBorder="1" applyAlignment="1">
      <alignment horizontal="left"/>
    </xf>
    <xf numFmtId="0" fontId="0" fillId="0" borderId="84" xfId="0" applyBorder="1" applyAlignment="1">
      <alignment horizontal="left"/>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40" fillId="3" borderId="39" xfId="0" applyFont="1" applyFill="1" applyBorder="1" applyAlignment="1">
      <alignment horizontal="center"/>
    </xf>
    <xf numFmtId="0" fontId="40" fillId="3" borderId="9" xfId="0" applyFont="1" applyFill="1" applyBorder="1" applyAlignment="1">
      <alignment horizontal="center"/>
    </xf>
    <xf numFmtId="0" fontId="40" fillId="3" borderId="11" xfId="0" applyFont="1" applyFill="1" applyBorder="1" applyAlignment="1">
      <alignment horizontal="center"/>
    </xf>
    <xf numFmtId="0" fontId="40" fillId="3" borderId="78" xfId="0" applyFont="1" applyFill="1" applyBorder="1" applyAlignment="1">
      <alignment horizontal="center"/>
    </xf>
    <xf numFmtId="0" fontId="40" fillId="3" borderId="19" xfId="0" applyFont="1" applyFill="1" applyBorder="1" applyAlignment="1">
      <alignment horizontal="center"/>
    </xf>
    <xf numFmtId="0" fontId="6" fillId="0" borderId="80" xfId="0" applyFont="1" applyFill="1" applyBorder="1" applyAlignment="1">
      <alignment horizontal="left"/>
    </xf>
    <xf numFmtId="0" fontId="6" fillId="0" borderId="206" xfId="0" applyFont="1" applyFill="1" applyBorder="1" applyAlignment="1">
      <alignment horizontal="left"/>
    </xf>
    <xf numFmtId="0" fontId="6" fillId="0" borderId="84" xfId="0" applyFont="1" applyFill="1" applyBorder="1" applyAlignment="1">
      <alignment horizontal="left"/>
    </xf>
    <xf numFmtId="0" fontId="6" fillId="0" borderId="0" xfId="0" applyFont="1" applyBorder="1" applyAlignment="1">
      <alignment horizontal="left" vertical="center" wrapText="1"/>
    </xf>
    <xf numFmtId="0" fontId="6" fillId="0" borderId="6" xfId="0" applyFont="1" applyBorder="1" applyAlignment="1">
      <alignment horizontal="left" vertical="center" wrapText="1"/>
    </xf>
    <xf numFmtId="0" fontId="6" fillId="0" borderId="5" xfId="0" applyFont="1" applyBorder="1" applyAlignment="1">
      <alignment horizontal="left" vertical="center" wrapText="1"/>
    </xf>
    <xf numFmtId="0" fontId="6" fillId="2" borderId="41" xfId="0" applyFont="1" applyFill="1" applyBorder="1" applyAlignment="1">
      <alignment horizontal="left"/>
    </xf>
    <xf numFmtId="0" fontId="5" fillId="0" borderId="139" xfId="0" applyFont="1" applyBorder="1" applyAlignment="1">
      <alignment horizontal="center" vertical="center" wrapText="1"/>
    </xf>
    <xf numFmtId="0" fontId="5" fillId="0" borderId="152" xfId="0" applyFont="1" applyBorder="1" applyAlignment="1">
      <alignment horizontal="center" vertical="center" wrapText="1"/>
    </xf>
    <xf numFmtId="0" fontId="5" fillId="0" borderId="153" xfId="0" applyFont="1" applyBorder="1" applyAlignment="1">
      <alignment horizontal="center" vertical="center" wrapText="1"/>
    </xf>
    <xf numFmtId="0" fontId="40" fillId="3" borderId="41" xfId="0" applyFont="1" applyFill="1" applyBorder="1" applyAlignment="1">
      <alignment horizontal="center" wrapText="1"/>
    </xf>
    <xf numFmtId="0" fontId="40" fillId="3" borderId="40" xfId="0" applyFont="1" applyFill="1" applyBorder="1" applyAlignment="1">
      <alignment horizontal="center" wrapText="1"/>
    </xf>
    <xf numFmtId="0" fontId="0" fillId="0" borderId="239" xfId="5" applyFont="1" applyFill="1" applyBorder="1" applyAlignment="1">
      <alignment horizontal="left" wrapText="1"/>
    </xf>
    <xf numFmtId="0" fontId="0" fillId="0" borderId="202" xfId="5" applyFont="1" applyFill="1" applyBorder="1" applyAlignment="1">
      <alignment horizontal="left" wrapText="1"/>
    </xf>
    <xf numFmtId="0" fontId="0" fillId="0" borderId="5" xfId="5" applyFont="1" applyFill="1" applyBorder="1" applyAlignment="1">
      <alignment horizontal="left" wrapText="1"/>
    </xf>
    <xf numFmtId="0" fontId="0" fillId="0" borderId="0" xfId="5" applyFont="1" applyFill="1" applyBorder="1" applyAlignment="1">
      <alignment horizontal="left" wrapText="1"/>
    </xf>
    <xf numFmtId="0" fontId="6" fillId="2" borderId="5" xfId="5" applyFont="1" applyFill="1" applyBorder="1" applyAlignment="1">
      <alignment horizontal="left" wrapText="1"/>
    </xf>
    <xf numFmtId="0" fontId="6" fillId="2" borderId="0" xfId="5" applyFont="1" applyFill="1" applyBorder="1" applyAlignment="1">
      <alignment horizontal="left" wrapText="1"/>
    </xf>
    <xf numFmtId="0" fontId="6" fillId="2" borderId="6" xfId="5" applyFont="1" applyFill="1" applyBorder="1" applyAlignment="1">
      <alignment horizontal="left" wrapText="1"/>
    </xf>
    <xf numFmtId="0" fontId="6" fillId="2" borderId="2" xfId="0" applyFont="1" applyFill="1" applyBorder="1" applyAlignment="1">
      <alignment horizontal="left"/>
    </xf>
    <xf numFmtId="0" fontId="6" fillId="2" borderId="3" xfId="0" applyFont="1" applyFill="1" applyBorder="1" applyAlignment="1">
      <alignment horizontal="left"/>
    </xf>
    <xf numFmtId="0" fontId="6" fillId="2" borderId="4" xfId="0" applyFont="1" applyFill="1" applyBorder="1" applyAlignment="1">
      <alignment horizontal="left"/>
    </xf>
    <xf numFmtId="0" fontId="6" fillId="2" borderId="80" xfId="0" applyFont="1" applyFill="1" applyBorder="1" applyAlignment="1">
      <alignment horizontal="left"/>
    </xf>
    <xf numFmtId="0" fontId="6" fillId="2" borderId="206" xfId="0" applyFont="1" applyFill="1" applyBorder="1" applyAlignment="1">
      <alignment horizontal="left"/>
    </xf>
    <xf numFmtId="0" fontId="6" fillId="2" borderId="84" xfId="0" applyFont="1" applyFill="1" applyBorder="1" applyAlignment="1">
      <alignment horizontal="left"/>
    </xf>
    <xf numFmtId="0" fontId="6" fillId="0" borderId="0" xfId="0" applyFont="1" applyFill="1" applyBorder="1" applyAlignment="1">
      <alignment horizontal="left"/>
    </xf>
    <xf numFmtId="0" fontId="6" fillId="0" borderId="6" xfId="0" applyFont="1" applyFill="1" applyBorder="1" applyAlignment="1">
      <alignment horizontal="left"/>
    </xf>
    <xf numFmtId="0" fontId="6" fillId="2" borderId="5" xfId="0" applyFont="1" applyFill="1" applyBorder="1" applyAlignment="1">
      <alignment horizontal="left"/>
    </xf>
    <xf numFmtId="0" fontId="6" fillId="0" borderId="5" xfId="5" applyFont="1" applyFill="1" applyBorder="1" applyAlignment="1">
      <alignment horizontal="left" wrapText="1"/>
    </xf>
    <xf numFmtId="0" fontId="6" fillId="0" borderId="0" xfId="5" applyFont="1" applyFill="1" applyBorder="1" applyAlignment="1">
      <alignment horizontal="left" wrapText="1"/>
    </xf>
    <xf numFmtId="0" fontId="6" fillId="2" borderId="5" xfId="0" applyFont="1" applyFill="1" applyBorder="1" applyAlignment="1">
      <alignment horizontal="left" wrapText="1"/>
    </xf>
    <xf numFmtId="0" fontId="6" fillId="2" borderId="6" xfId="0" applyFont="1" applyFill="1" applyBorder="1" applyAlignment="1">
      <alignment horizontal="left" wrapText="1"/>
    </xf>
    <xf numFmtId="0" fontId="6" fillId="0" borderId="41" xfId="0" applyFont="1" applyFill="1" applyBorder="1" applyAlignment="1">
      <alignment horizontal="left" vertical="center" wrapText="1"/>
    </xf>
    <xf numFmtId="0" fontId="40" fillId="3" borderId="42" xfId="0" applyFont="1" applyFill="1" applyBorder="1" applyAlignment="1">
      <alignment horizontal="center"/>
    </xf>
    <xf numFmtId="0" fontId="40" fillId="3" borderId="206" xfId="0" applyFont="1" applyFill="1" applyBorder="1" applyAlignment="1">
      <alignment horizontal="center"/>
    </xf>
    <xf numFmtId="0" fontId="40" fillId="3" borderId="84" xfId="0" applyFont="1" applyFill="1" applyBorder="1" applyAlignment="1">
      <alignment horizontal="center"/>
    </xf>
    <xf numFmtId="0" fontId="5" fillId="0" borderId="248" xfId="0" applyFont="1" applyBorder="1" applyAlignment="1">
      <alignment horizontal="center" vertical="center" wrapText="1"/>
    </xf>
    <xf numFmtId="0" fontId="5" fillId="0" borderId="202" xfId="0" applyFont="1" applyBorder="1" applyAlignment="1">
      <alignment horizontal="center" vertical="center" wrapText="1"/>
    </xf>
    <xf numFmtId="0" fontId="5" fillId="0" borderId="205" xfId="0" applyFont="1" applyBorder="1" applyAlignment="1">
      <alignment horizontal="center" vertical="center" wrapText="1"/>
    </xf>
    <xf numFmtId="175" fontId="6" fillId="0" borderId="20" xfId="11" applyNumberFormat="1" applyFont="1" applyBorder="1" applyAlignment="1">
      <alignment horizontal="center" vertical="center" wrapText="1"/>
    </xf>
    <xf numFmtId="175" fontId="6" fillId="0" borderId="156" xfId="11" applyNumberFormat="1" applyFont="1" applyBorder="1" applyAlignment="1">
      <alignment horizontal="center" vertical="center" wrapText="1"/>
    </xf>
    <xf numFmtId="175" fontId="6" fillId="0" borderId="10" xfId="11" applyNumberFormat="1" applyFont="1" applyBorder="1" applyAlignment="1">
      <alignment horizontal="center" vertical="center" wrapText="1"/>
    </xf>
    <xf numFmtId="0" fontId="27" fillId="2" borderId="41" xfId="4" applyFont="1" applyFill="1" applyBorder="1" applyAlignment="1">
      <alignment horizontal="left" wrapText="1"/>
    </xf>
    <xf numFmtId="0" fontId="6" fillId="0" borderId="5" xfId="0" applyFont="1" applyFill="1" applyBorder="1" applyAlignment="1">
      <alignment horizontal="left" wrapText="1"/>
    </xf>
    <xf numFmtId="0" fontId="0" fillId="0" borderId="0" xfId="0" applyBorder="1" applyAlignment="1">
      <alignment wrapText="1"/>
    </xf>
    <xf numFmtId="0" fontId="0" fillId="0" borderId="6" xfId="0" applyBorder="1" applyAlignment="1">
      <alignment wrapText="1"/>
    </xf>
    <xf numFmtId="0" fontId="6" fillId="0" borderId="80" xfId="0" applyFont="1" applyBorder="1" applyAlignment="1">
      <alignment horizontal="left" vertical="center" wrapText="1"/>
    </xf>
    <xf numFmtId="0" fontId="6" fillId="0" borderId="206" xfId="0" applyFont="1" applyBorder="1" applyAlignment="1">
      <alignment horizontal="left" vertical="center" wrapText="1"/>
    </xf>
    <xf numFmtId="0" fontId="6" fillId="0" borderId="84" xfId="0" applyFont="1" applyBorder="1" applyAlignment="1">
      <alignment horizontal="left" vertical="center" wrapText="1"/>
    </xf>
    <xf numFmtId="176" fontId="6" fillId="0" borderId="78" xfId="11" applyNumberFormat="1" applyFont="1" applyBorder="1" applyAlignment="1">
      <alignment horizontal="center" vertical="center" wrapText="1"/>
    </xf>
    <xf numFmtId="176" fontId="6" fillId="0" borderId="84" xfId="11" applyNumberFormat="1" applyFont="1" applyBorder="1" applyAlignment="1">
      <alignment horizontal="center" vertical="center" wrapText="1"/>
    </xf>
    <xf numFmtId="0" fontId="0" fillId="2" borderId="238" xfId="0" applyFill="1" applyBorder="1" applyAlignment="1">
      <alignment horizontal="left"/>
    </xf>
    <xf numFmtId="0" fontId="0" fillId="2" borderId="152" xfId="0" applyFill="1" applyBorder="1" applyAlignment="1">
      <alignment horizontal="left"/>
    </xf>
    <xf numFmtId="0" fontId="0" fillId="2" borderId="88" xfId="0" applyFill="1" applyBorder="1" applyAlignment="1">
      <alignment horizontal="left"/>
    </xf>
    <xf numFmtId="175" fontId="6" fillId="0" borderId="11" xfId="11" applyNumberFormat="1" applyFont="1" applyBorder="1" applyAlignment="1">
      <alignment horizontal="center" vertical="center" wrapText="1"/>
    </xf>
    <xf numFmtId="175" fontId="6" fillId="0" borderId="78" xfId="11" applyNumberFormat="1" applyFont="1" applyBorder="1" applyAlignment="1">
      <alignment horizontal="center" vertical="center" wrapText="1"/>
    </xf>
    <xf numFmtId="175" fontId="6" fillId="0" borderId="19" xfId="11" applyNumberFormat="1" applyFont="1" applyBorder="1" applyAlignment="1">
      <alignment horizontal="center" vertical="center" wrapText="1"/>
    </xf>
    <xf numFmtId="0" fontId="0" fillId="2" borderId="206" xfId="0" applyFill="1" applyBorder="1" applyAlignment="1">
      <alignment horizontal="left"/>
    </xf>
    <xf numFmtId="0" fontId="0" fillId="2" borderId="84" xfId="0" applyFill="1" applyBorder="1" applyAlignment="1">
      <alignment horizontal="left"/>
    </xf>
    <xf numFmtId="0" fontId="0" fillId="0" borderId="264" xfId="0" applyBorder="1" applyAlignment="1">
      <alignment horizontal="center"/>
    </xf>
    <xf numFmtId="0" fontId="6" fillId="0" borderId="238" xfId="0" applyFont="1" applyFill="1" applyBorder="1" applyAlignment="1">
      <alignment horizontal="left"/>
    </xf>
    <xf numFmtId="0" fontId="6" fillId="0" borderId="88" xfId="0" applyFont="1" applyFill="1" applyBorder="1" applyAlignment="1">
      <alignment horizontal="left"/>
    </xf>
    <xf numFmtId="176" fontId="6" fillId="0" borderId="156" xfId="11" applyNumberFormat="1" applyFont="1" applyBorder="1" applyAlignment="1">
      <alignment horizontal="center" vertical="center" wrapText="1"/>
    </xf>
    <xf numFmtId="176" fontId="6" fillId="0" borderId="91" xfId="11" applyNumberFormat="1" applyFont="1" applyBorder="1" applyAlignment="1">
      <alignment horizontal="center" vertical="center" wrapText="1"/>
    </xf>
    <xf numFmtId="0" fontId="5" fillId="0" borderId="269" xfId="0" applyFont="1" applyBorder="1" applyAlignment="1">
      <alignment horizontal="left" vertical="center" wrapText="1"/>
    </xf>
    <xf numFmtId="0" fontId="5" fillId="0" borderId="94" xfId="0" applyFont="1" applyBorder="1" applyAlignment="1">
      <alignment horizontal="left" vertical="center" wrapText="1"/>
    </xf>
    <xf numFmtId="0" fontId="6" fillId="2" borderId="203" xfId="0" applyFont="1" applyFill="1" applyBorder="1" applyAlignment="1">
      <alignment horizontal="left"/>
    </xf>
    <xf numFmtId="0" fontId="6" fillId="0" borderId="239" xfId="0" applyFont="1" applyBorder="1" applyAlignment="1">
      <alignment horizontal="left" vertical="center" wrapText="1"/>
    </xf>
    <xf numFmtId="0" fontId="6" fillId="0" borderId="202" xfId="0" applyFont="1" applyBorder="1" applyAlignment="1">
      <alignment horizontal="left" vertical="center" wrapText="1"/>
    </xf>
    <xf numFmtId="0" fontId="6" fillId="0" borderId="205" xfId="0" applyFont="1" applyBorder="1" applyAlignment="1">
      <alignment horizontal="left" vertical="center" wrapText="1"/>
    </xf>
    <xf numFmtId="0" fontId="40" fillId="3" borderId="12" xfId="0" applyFont="1" applyFill="1" applyBorder="1" applyAlignment="1">
      <alignment horizontal="center"/>
    </xf>
    <xf numFmtId="0" fontId="40" fillId="3" borderId="159" xfId="0" applyFont="1" applyFill="1" applyBorder="1" applyAlignment="1">
      <alignment horizontal="center"/>
    </xf>
    <xf numFmtId="0" fontId="40" fillId="3" borderId="95" xfId="0" applyFont="1" applyFill="1" applyBorder="1" applyAlignment="1">
      <alignment horizontal="center"/>
    </xf>
    <xf numFmtId="0" fontId="40" fillId="3" borderId="204" xfId="0" applyFont="1" applyFill="1" applyBorder="1" applyAlignment="1">
      <alignment horizontal="center"/>
    </xf>
    <xf numFmtId="0" fontId="5" fillId="0" borderId="84" xfId="0" applyFont="1" applyBorder="1" applyAlignment="1">
      <alignment horizontal="center" vertical="center" wrapText="1"/>
    </xf>
    <xf numFmtId="0" fontId="0" fillId="0" borderId="263" xfId="0" applyBorder="1" applyAlignment="1">
      <alignment horizontal="center"/>
    </xf>
    <xf numFmtId="0" fontId="5" fillId="0" borderId="66" xfId="0" applyFont="1" applyFill="1" applyBorder="1" applyAlignment="1">
      <alignment horizontal="center" vertical="center"/>
    </xf>
    <xf numFmtId="0" fontId="5" fillId="0" borderId="67" xfId="0" applyFont="1" applyFill="1" applyBorder="1" applyAlignment="1">
      <alignment horizontal="center" vertical="center"/>
    </xf>
    <xf numFmtId="0" fontId="5" fillId="0" borderId="12" xfId="0" applyFont="1" applyFill="1" applyBorder="1" applyAlignment="1">
      <alignment horizontal="center" vertical="center"/>
    </xf>
    <xf numFmtId="0" fontId="5" fillId="0" borderId="39" xfId="0" applyFont="1" applyBorder="1" applyAlignment="1">
      <alignment horizontal="center"/>
    </xf>
    <xf numFmtId="0" fontId="5" fillId="0" borderId="41" xfId="0" applyFont="1" applyBorder="1" applyAlignment="1">
      <alignment horizontal="center"/>
    </xf>
    <xf numFmtId="0" fontId="5" fillId="0" borderId="40" xfId="0" applyFont="1" applyBorder="1" applyAlignment="1">
      <alignment horizontal="center"/>
    </xf>
    <xf numFmtId="0" fontId="9" fillId="3" borderId="98" xfId="0" applyFont="1" applyFill="1" applyBorder="1" applyAlignment="1">
      <alignment horizontal="center"/>
    </xf>
    <xf numFmtId="0" fontId="9" fillId="3" borderId="31" xfId="0" applyFont="1" applyFill="1" applyBorder="1" applyAlignment="1">
      <alignment horizontal="center"/>
    </xf>
    <xf numFmtId="0" fontId="9" fillId="3" borderId="228" xfId="0" applyFont="1" applyFill="1" applyBorder="1" applyAlignment="1">
      <alignment horizontal="center"/>
    </xf>
    <xf numFmtId="0" fontId="0" fillId="0" borderId="66" xfId="0" applyBorder="1" applyAlignment="1">
      <alignment horizontal="center" vertical="center" wrapText="1"/>
    </xf>
    <xf numFmtId="0" fontId="0" fillId="0" borderId="67" xfId="0" applyBorder="1" applyAlignment="1">
      <alignment horizontal="center" vertical="center" wrapText="1"/>
    </xf>
    <xf numFmtId="0" fontId="40" fillId="3" borderId="80" xfId="0" applyFont="1" applyFill="1" applyBorder="1" applyAlignment="1">
      <alignment horizontal="center"/>
    </xf>
    <xf numFmtId="0" fontId="40" fillId="3" borderId="265" xfId="0" applyFont="1" applyFill="1" applyBorder="1" applyAlignment="1">
      <alignment horizontal="center"/>
    </xf>
    <xf numFmtId="0" fontId="40" fillId="3" borderId="266" xfId="0" applyFont="1" applyFill="1" applyBorder="1" applyAlignment="1">
      <alignment horizontal="center"/>
    </xf>
    <xf numFmtId="0" fontId="40" fillId="3" borderId="267" xfId="0" applyFont="1" applyFill="1" applyBorder="1" applyAlignment="1">
      <alignment horizontal="center"/>
    </xf>
    <xf numFmtId="0" fontId="6" fillId="2" borderId="239" xfId="0" applyFont="1" applyFill="1" applyBorder="1" applyAlignment="1">
      <alignment horizontal="left"/>
    </xf>
    <xf numFmtId="0" fontId="6" fillId="2" borderId="205" xfId="0" applyFont="1" applyFill="1" applyBorder="1" applyAlignment="1">
      <alignment horizontal="left"/>
    </xf>
    <xf numFmtId="0" fontId="6" fillId="2" borderId="239" xfId="5" applyFont="1" applyFill="1" applyBorder="1" applyAlignment="1">
      <alignment horizontal="left" wrapText="1"/>
    </xf>
    <xf numFmtId="0" fontId="6" fillId="2" borderId="202" xfId="5" applyFont="1" applyFill="1" applyBorder="1" applyAlignment="1">
      <alignment horizontal="left" wrapText="1"/>
    </xf>
    <xf numFmtId="0" fontId="52" fillId="2" borderId="139" xfId="0" applyFont="1" applyFill="1" applyBorder="1" applyAlignment="1">
      <alignment horizontal="center" wrapText="1"/>
    </xf>
    <xf numFmtId="0" fontId="52" fillId="2" borderId="152" xfId="0" applyFont="1" applyFill="1" applyBorder="1" applyAlignment="1">
      <alignment horizontal="center" wrapText="1"/>
    </xf>
    <xf numFmtId="0" fontId="52" fillId="2" borderId="153" xfId="0" applyFont="1" applyFill="1" applyBorder="1" applyAlignment="1">
      <alignment horizontal="center" wrapText="1"/>
    </xf>
    <xf numFmtId="0" fontId="40" fillId="3" borderId="265" xfId="0" applyFont="1" applyFill="1" applyBorder="1" applyAlignment="1">
      <alignment horizontal="center" wrapText="1"/>
    </xf>
    <xf numFmtId="0" fontId="5" fillId="0" borderId="153" xfId="0" applyFont="1" applyBorder="1" applyAlignment="1">
      <alignment horizontal="left" vertical="center" wrapText="1"/>
    </xf>
    <xf numFmtId="0" fontId="5" fillId="0" borderId="7" xfId="1" applyFont="1" applyFill="1" applyBorder="1" applyAlignment="1">
      <alignment horizontal="center" vertical="center" wrapText="1"/>
    </xf>
    <xf numFmtId="0" fontId="5" fillId="0" borderId="33" xfId="1" applyFont="1" applyFill="1" applyBorder="1" applyAlignment="1">
      <alignment horizontal="center" vertical="center" wrapText="1"/>
    </xf>
    <xf numFmtId="0" fontId="5" fillId="0" borderId="138" xfId="1" applyFont="1" applyFill="1" applyBorder="1" applyAlignment="1">
      <alignment horizontal="center"/>
    </xf>
    <xf numFmtId="0" fontId="5" fillId="0" borderId="115" xfId="1" applyFont="1" applyFill="1" applyBorder="1" applyAlignment="1">
      <alignment horizontal="center"/>
    </xf>
    <xf numFmtId="0" fontId="5" fillId="0" borderId="69" xfId="1" applyFont="1" applyFill="1" applyBorder="1" applyAlignment="1">
      <alignment horizontal="center"/>
    </xf>
    <xf numFmtId="0" fontId="0" fillId="0" borderId="80" xfId="0" applyBorder="1" applyAlignment="1">
      <alignment wrapText="1"/>
    </xf>
    <xf numFmtId="0" fontId="0" fillId="0" borderId="84" xfId="0" applyBorder="1" applyAlignment="1">
      <alignment wrapText="1"/>
    </xf>
    <xf numFmtId="0" fontId="6" fillId="0" borderId="41" xfId="4" applyFont="1" applyFill="1" applyBorder="1" applyAlignment="1">
      <alignment horizontal="left" wrapText="1"/>
    </xf>
    <xf numFmtId="0" fontId="9" fillId="3" borderId="39" xfId="0" applyFont="1" applyFill="1" applyBorder="1" applyAlignment="1">
      <alignment horizontal="center"/>
    </xf>
    <xf numFmtId="0" fontId="0" fillId="0" borderId="191" xfId="0" applyBorder="1" applyAlignment="1">
      <alignment horizontal="left" wrapText="1"/>
    </xf>
    <xf numFmtId="0" fontId="0" fillId="0" borderId="192" xfId="0" applyBorder="1" applyAlignment="1">
      <alignment horizontal="left" wrapText="1"/>
    </xf>
    <xf numFmtId="0" fontId="0" fillId="0" borderId="193" xfId="0" applyBorder="1" applyAlignment="1">
      <alignment horizontal="left" wrapText="1"/>
    </xf>
    <xf numFmtId="0" fontId="9" fillId="3" borderId="138" xfId="0" applyFont="1" applyFill="1" applyBorder="1" applyAlignment="1">
      <alignment horizontal="center"/>
    </xf>
    <xf numFmtId="0" fontId="9" fillId="3" borderId="69" xfId="0" applyFont="1" applyFill="1" applyBorder="1" applyAlignment="1">
      <alignment horizontal="center"/>
    </xf>
    <xf numFmtId="0" fontId="9" fillId="3" borderId="115" xfId="0" applyFont="1" applyFill="1" applyBorder="1" applyAlignment="1">
      <alignment horizontal="center"/>
    </xf>
    <xf numFmtId="0" fontId="6" fillId="0" borderId="30" xfId="0" applyFont="1" applyFill="1" applyBorder="1" applyAlignment="1">
      <alignment vertical="center" wrapText="1"/>
    </xf>
    <xf numFmtId="0" fontId="0" fillId="0" borderId="31" xfId="0" applyBorder="1" applyAlignment="1">
      <alignment wrapText="1"/>
    </xf>
    <xf numFmtId="0" fontId="0" fillId="0" borderId="50" xfId="0" applyBorder="1" applyAlignment="1">
      <alignment horizontal="center" vertical="center"/>
    </xf>
    <xf numFmtId="0" fontId="0" fillId="0" borderId="51" xfId="0" applyBorder="1" applyAlignment="1">
      <alignment horizontal="center" vertical="center"/>
    </xf>
    <xf numFmtId="0" fontId="0" fillId="0" borderId="55" xfId="0" applyBorder="1" applyAlignment="1">
      <alignment horizontal="center" vertical="center"/>
    </xf>
    <xf numFmtId="0" fontId="0" fillId="0" borderId="9" xfId="0" applyBorder="1" applyAlignment="1">
      <alignment horizontal="center" vertical="center"/>
    </xf>
    <xf numFmtId="0" fontId="0" fillId="0" borderId="66" xfId="0" applyBorder="1" applyAlignment="1">
      <alignment horizontal="center" vertical="center"/>
    </xf>
    <xf numFmtId="0" fontId="0" fillId="0" borderId="67" xfId="0" applyBorder="1" applyAlignment="1">
      <alignment horizontal="center" vertical="center"/>
    </xf>
    <xf numFmtId="0" fontId="0" fillId="0" borderId="12" xfId="0" applyBorder="1" applyAlignment="1">
      <alignment horizontal="center" vertical="center"/>
    </xf>
    <xf numFmtId="0" fontId="6" fillId="0" borderId="0" xfId="4" applyFont="1" applyFill="1" applyBorder="1" applyAlignment="1">
      <alignment horizontal="left" wrapText="1"/>
    </xf>
    <xf numFmtId="0" fontId="0" fillId="0" borderId="9" xfId="0" applyBorder="1" applyAlignment="1">
      <alignment wrapText="1"/>
    </xf>
    <xf numFmtId="0" fontId="0" fillId="0" borderId="19" xfId="0" applyBorder="1" applyAlignment="1">
      <alignment wrapText="1"/>
    </xf>
    <xf numFmtId="0" fontId="5" fillId="0" borderId="161" xfId="0" applyFont="1" applyBorder="1" applyAlignment="1">
      <alignment horizontal="center" vertical="center"/>
    </xf>
    <xf numFmtId="0" fontId="5" fillId="0" borderId="0" xfId="0" applyFont="1" applyBorder="1" applyAlignment="1">
      <alignment horizontal="center" vertical="center"/>
    </xf>
    <xf numFmtId="0" fontId="0" fillId="0" borderId="239" xfId="4" applyFont="1" applyFill="1" applyBorder="1" applyAlignment="1">
      <alignment horizontal="left" wrapText="1"/>
    </xf>
    <xf numFmtId="0" fontId="0" fillId="0" borderId="202" xfId="4" applyFont="1" applyFill="1" applyBorder="1" applyAlignment="1">
      <alignment horizontal="left" wrapText="1"/>
    </xf>
    <xf numFmtId="0" fontId="0" fillId="0" borderId="5" xfId="0" applyBorder="1" applyAlignment="1">
      <alignment wrapText="1"/>
    </xf>
    <xf numFmtId="0" fontId="5" fillId="0" borderId="150" xfId="0" applyFont="1" applyBorder="1" applyAlignment="1">
      <alignment horizontal="center" vertical="center" wrapText="1"/>
    </xf>
    <xf numFmtId="0" fontId="0" fillId="0" borderId="78" xfId="0" applyBorder="1" applyAlignment="1">
      <alignment horizontal="center"/>
    </xf>
    <xf numFmtId="0" fontId="0" fillId="0" borderId="84" xfId="0" applyBorder="1" applyAlignment="1">
      <alignment horizontal="center"/>
    </xf>
    <xf numFmtId="0" fontId="6" fillId="0" borderId="0" xfId="0" applyFont="1" applyBorder="1" applyAlignment="1">
      <alignment wrapText="1"/>
    </xf>
    <xf numFmtId="0" fontId="6" fillId="0" borderId="6" xfId="0" applyFont="1" applyBorder="1" applyAlignment="1">
      <alignment wrapText="1"/>
    </xf>
    <xf numFmtId="0" fontId="6" fillId="0" borderId="9" xfId="0" applyFont="1" applyBorder="1" applyAlignment="1">
      <alignment horizontal="left" vertical="center"/>
    </xf>
    <xf numFmtId="0" fontId="0" fillId="0" borderId="12" xfId="0" applyBorder="1" applyAlignment="1">
      <alignment horizontal="center" vertical="center" wrapText="1"/>
    </xf>
    <xf numFmtId="0" fontId="6" fillId="0" borderId="66" xfId="0" applyFont="1" applyBorder="1" applyAlignment="1">
      <alignment horizontal="left" vertical="center"/>
    </xf>
    <xf numFmtId="0" fontId="6" fillId="0" borderId="67" xfId="0" applyFont="1" applyBorder="1" applyAlignment="1">
      <alignment horizontal="left" vertical="center"/>
    </xf>
    <xf numFmtId="0" fontId="6" fillId="0" borderId="52" xfId="0" applyFont="1" applyBorder="1" applyAlignment="1">
      <alignment horizontal="left" vertical="center"/>
    </xf>
    <xf numFmtId="0" fontId="5" fillId="5" borderId="239" xfId="0" applyFont="1" applyFill="1" applyBorder="1" applyAlignment="1">
      <alignment horizontal="center" wrapText="1"/>
    </xf>
    <xf numFmtId="0" fontId="5" fillId="5" borderId="202" xfId="0" applyFont="1" applyFill="1" applyBorder="1" applyAlignment="1">
      <alignment horizontal="center" wrapText="1"/>
    </xf>
    <xf numFmtId="0" fontId="5" fillId="5" borderId="205" xfId="0" applyFont="1" applyFill="1" applyBorder="1" applyAlignment="1">
      <alignment horizontal="center" wrapText="1"/>
    </xf>
    <xf numFmtId="0" fontId="5" fillId="5" borderId="9" xfId="0" applyFont="1" applyFill="1" applyBorder="1" applyAlignment="1">
      <alignment horizontal="center"/>
    </xf>
    <xf numFmtId="0" fontId="5" fillId="5" borderId="11" xfId="0" applyFont="1" applyFill="1" applyBorder="1" applyAlignment="1">
      <alignment horizontal="center"/>
    </xf>
    <xf numFmtId="0" fontId="5" fillId="5" borderId="19" xfId="0" applyFont="1" applyFill="1" applyBorder="1" applyAlignment="1">
      <alignment horizontal="center"/>
    </xf>
    <xf numFmtId="0" fontId="6" fillId="0" borderId="17" xfId="0" applyFont="1" applyBorder="1" applyAlignment="1">
      <alignment horizontal="left" vertical="center"/>
    </xf>
    <xf numFmtId="0" fontId="9" fillId="3" borderId="265" xfId="5" applyFont="1" applyFill="1" applyBorder="1" applyAlignment="1">
      <alignment horizontal="center"/>
    </xf>
    <xf numFmtId="0" fontId="9" fillId="3" borderId="266" xfId="5" applyFont="1" applyFill="1" applyBorder="1" applyAlignment="1">
      <alignment horizontal="center"/>
    </xf>
    <xf numFmtId="0" fontId="9" fillId="3" borderId="267" xfId="5" applyFont="1" applyFill="1" applyBorder="1" applyAlignment="1">
      <alignment horizontal="center"/>
    </xf>
    <xf numFmtId="0" fontId="41" fillId="0" borderId="19" xfId="0" applyFont="1" applyBorder="1" applyAlignment="1">
      <alignment horizontal="center" vertical="center" wrapText="1"/>
    </xf>
    <xf numFmtId="0" fontId="41" fillId="0" borderId="19" xfId="0" applyFont="1" applyBorder="1" applyAlignment="1"/>
    <xf numFmtId="0" fontId="5" fillId="0" borderId="238" xfId="4" applyFont="1" applyFill="1" applyBorder="1" applyAlignment="1">
      <alignment horizontal="center"/>
    </xf>
    <xf numFmtId="0" fontId="5" fillId="0" borderId="152" xfId="4" applyFont="1" applyFill="1" applyBorder="1" applyAlignment="1">
      <alignment horizontal="center"/>
    </xf>
    <xf numFmtId="0" fontId="5" fillId="0" borderId="88" xfId="4" applyFont="1" applyFill="1" applyBorder="1" applyAlignment="1">
      <alignment horizontal="center"/>
    </xf>
    <xf numFmtId="0" fontId="9" fillId="3" borderId="265" xfId="1" applyFont="1" applyFill="1" applyBorder="1" applyAlignment="1">
      <alignment horizontal="center"/>
    </xf>
    <xf numFmtId="0" fontId="9" fillId="3" borderId="266" xfId="1" applyFont="1" applyFill="1" applyBorder="1" applyAlignment="1">
      <alignment horizontal="center"/>
    </xf>
    <xf numFmtId="0" fontId="9" fillId="3" borderId="267" xfId="1" applyFont="1" applyFill="1" applyBorder="1" applyAlignment="1">
      <alignment horizontal="center"/>
    </xf>
    <xf numFmtId="0" fontId="9" fillId="3" borderId="265" xfId="4" applyFont="1" applyFill="1" applyBorder="1" applyAlignment="1">
      <alignment horizontal="left"/>
    </xf>
    <xf numFmtId="0" fontId="9" fillId="3" borderId="266" xfId="4" applyFont="1" applyFill="1" applyBorder="1" applyAlignment="1">
      <alignment horizontal="left"/>
    </xf>
    <xf numFmtId="0" fontId="9" fillId="3" borderId="267" xfId="4" applyFont="1" applyFill="1" applyBorder="1" applyAlignment="1">
      <alignment horizontal="left"/>
    </xf>
    <xf numFmtId="0" fontId="36" fillId="3" borderId="39" xfId="0" applyFont="1" applyFill="1" applyBorder="1" applyAlignment="1">
      <alignment horizontal="center"/>
    </xf>
    <xf numFmtId="0" fontId="36" fillId="3" borderId="41" xfId="0" applyFont="1" applyFill="1" applyBorder="1" applyAlignment="1">
      <alignment horizontal="center"/>
    </xf>
    <xf numFmtId="0" fontId="36" fillId="3" borderId="40" xfId="0" applyFont="1" applyFill="1" applyBorder="1" applyAlignment="1">
      <alignment horizontal="center"/>
    </xf>
    <xf numFmtId="0" fontId="6" fillId="0" borderId="152" xfId="4" applyFont="1" applyFill="1" applyBorder="1" applyAlignment="1">
      <alignment horizontal="left" wrapText="1"/>
    </xf>
    <xf numFmtId="0" fontId="0" fillId="0" borderId="2" xfId="4" applyFont="1" applyFill="1" applyBorder="1" applyAlignment="1">
      <alignment horizontal="left" wrapText="1"/>
    </xf>
    <xf numFmtId="0" fontId="0" fillId="0" borderId="3" xfId="4" applyFont="1" applyFill="1" applyBorder="1" applyAlignment="1">
      <alignment horizontal="left" wrapText="1"/>
    </xf>
    <xf numFmtId="0" fontId="0" fillId="0" borderId="156" xfId="0" applyBorder="1" applyAlignment="1">
      <alignment horizontal="center"/>
    </xf>
    <xf numFmtId="0" fontId="0" fillId="0" borderId="91" xfId="0" applyBorder="1" applyAlignment="1">
      <alignment horizontal="center"/>
    </xf>
    <xf numFmtId="0" fontId="9" fillId="3" borderId="262" xfId="0" applyFont="1" applyFill="1" applyBorder="1" applyAlignment="1">
      <alignment horizontal="center"/>
    </xf>
    <xf numFmtId="0" fontId="9" fillId="3" borderId="263" xfId="0" applyFont="1" applyFill="1" applyBorder="1" applyAlignment="1">
      <alignment horizontal="center"/>
    </xf>
    <xf numFmtId="0" fontId="9" fillId="3" borderId="264" xfId="0" applyFont="1" applyFill="1" applyBorder="1" applyAlignment="1">
      <alignment horizontal="center"/>
    </xf>
    <xf numFmtId="0" fontId="0" fillId="0" borderId="5" xfId="0" applyBorder="1" applyAlignment="1">
      <alignment horizontal="left" vertical="center" wrapText="1"/>
    </xf>
    <xf numFmtId="0" fontId="0" fillId="0" borderId="0" xfId="0" applyBorder="1" applyAlignment="1">
      <alignment horizontal="left" vertical="center" wrapText="1"/>
    </xf>
    <xf numFmtId="0" fontId="0" fillId="0" borderId="6" xfId="0" applyBorder="1" applyAlignment="1">
      <alignment horizontal="left" vertical="center" wrapText="1"/>
    </xf>
    <xf numFmtId="0" fontId="0" fillId="0" borderId="5" xfId="0" applyBorder="1" applyAlignment="1">
      <alignment horizontal="left" wrapText="1"/>
    </xf>
    <xf numFmtId="0" fontId="0" fillId="0" borderId="0" xfId="0" applyBorder="1" applyAlignment="1">
      <alignment horizontal="left" wrapText="1"/>
    </xf>
    <xf numFmtId="0" fontId="0" fillId="0" borderId="6" xfId="0" applyBorder="1" applyAlignment="1">
      <alignment horizontal="left" wrapText="1"/>
    </xf>
    <xf numFmtId="0" fontId="40" fillId="3" borderId="5" xfId="0" applyFont="1" applyFill="1" applyBorder="1" applyAlignment="1">
      <alignment horizontal="center"/>
    </xf>
    <xf numFmtId="0" fontId="40" fillId="3" borderId="0" xfId="0" applyFont="1" applyFill="1" applyBorder="1" applyAlignment="1">
      <alignment horizontal="center"/>
    </xf>
    <xf numFmtId="0" fontId="40" fillId="3" borderId="73" xfId="0" applyFont="1" applyFill="1" applyBorder="1" applyAlignment="1">
      <alignment horizontal="center"/>
    </xf>
    <xf numFmtId="0" fontId="40" fillId="3" borderId="6" xfId="0" applyFont="1" applyFill="1" applyBorder="1" applyAlignment="1">
      <alignment horizontal="center"/>
    </xf>
    <xf numFmtId="0" fontId="5" fillId="0" borderId="111" xfId="1" applyFont="1" applyBorder="1" applyAlignment="1">
      <alignment horizontal="center" vertical="center"/>
    </xf>
    <xf numFmtId="0" fontId="5" fillId="0" borderId="179" xfId="1" applyFont="1" applyBorder="1" applyAlignment="1">
      <alignment horizontal="center" vertical="center"/>
    </xf>
    <xf numFmtId="0" fontId="4" fillId="0" borderId="41" xfId="4" applyFont="1" applyBorder="1" applyAlignment="1">
      <alignment horizontal="left"/>
    </xf>
    <xf numFmtId="0" fontId="5" fillId="0" borderId="7" xfId="1" applyFont="1" applyBorder="1" applyAlignment="1">
      <alignment horizontal="center" vertical="center"/>
    </xf>
    <xf numFmtId="0" fontId="5" fillId="0" borderId="33" xfId="1" applyFont="1" applyBorder="1" applyAlignment="1">
      <alignment horizontal="center" vertical="center"/>
    </xf>
    <xf numFmtId="0" fontId="6" fillId="0" borderId="98" xfId="0" applyFont="1" applyFill="1" applyBorder="1" applyAlignment="1">
      <alignment horizontal="left" wrapText="1"/>
    </xf>
    <xf numFmtId="0" fontId="6" fillId="0" borderId="31" xfId="0" applyFont="1" applyBorder="1" applyAlignment="1">
      <alignment horizontal="left" wrapText="1"/>
    </xf>
    <xf numFmtId="0" fontId="6" fillId="0" borderId="228" xfId="0" applyFont="1" applyBorder="1" applyAlignment="1">
      <alignment horizontal="left" wrapText="1"/>
    </xf>
    <xf numFmtId="0" fontId="9" fillId="3" borderId="270" xfId="0" applyFont="1" applyFill="1" applyBorder="1" applyAlignment="1">
      <alignment horizontal="center"/>
    </xf>
    <xf numFmtId="0" fontId="9" fillId="3" borderId="271" xfId="0" applyFont="1" applyFill="1" applyBorder="1" applyAlignment="1">
      <alignment horizontal="center"/>
    </xf>
    <xf numFmtId="0" fontId="9" fillId="3" borderId="272" xfId="0" applyFont="1" applyFill="1" applyBorder="1" applyAlignment="1">
      <alignment horizontal="center"/>
    </xf>
    <xf numFmtId="0" fontId="6" fillId="0" borderId="5" xfId="0" applyFont="1" applyFill="1" applyBorder="1" applyAlignment="1">
      <alignment horizontal="center"/>
    </xf>
    <xf numFmtId="0" fontId="6" fillId="0" borderId="0" xfId="0" applyFont="1" applyFill="1" applyBorder="1" applyAlignment="1">
      <alignment horizontal="center"/>
    </xf>
    <xf numFmtId="0" fontId="6" fillId="0" borderId="6" xfId="0" applyFont="1" applyFill="1" applyBorder="1" applyAlignment="1">
      <alignment horizontal="center"/>
    </xf>
    <xf numFmtId="0" fontId="0" fillId="0" borderId="238" xfId="0" applyBorder="1" applyAlignment="1">
      <alignment wrapText="1"/>
    </xf>
    <xf numFmtId="0" fontId="0" fillId="0" borderId="88" xfId="0" applyBorder="1" applyAlignment="1">
      <alignment wrapText="1"/>
    </xf>
    <xf numFmtId="0" fontId="0" fillId="0" borderId="80" xfId="0" applyBorder="1" applyAlignment="1">
      <alignment horizontal="left" vertical="center" wrapText="1"/>
    </xf>
    <xf numFmtId="0" fontId="0" fillId="0" borderId="206" xfId="0" applyBorder="1" applyAlignment="1">
      <alignment horizontal="left" vertical="center" wrapText="1"/>
    </xf>
    <xf numFmtId="0" fontId="0" fillId="0" borderId="84" xfId="0" applyBorder="1" applyAlignment="1">
      <alignment horizontal="left" vertical="center" wrapText="1"/>
    </xf>
    <xf numFmtId="0" fontId="0" fillId="0" borderId="138" xfId="0" applyBorder="1" applyAlignment="1">
      <alignment horizontal="center"/>
    </xf>
    <xf numFmtId="0" fontId="0" fillId="0" borderId="69" xfId="0" applyBorder="1" applyAlignment="1">
      <alignment horizontal="center"/>
    </xf>
    <xf numFmtId="0" fontId="5" fillId="0" borderId="18" xfId="4" applyFont="1" applyFill="1" applyBorder="1" applyAlignment="1">
      <alignment horizontal="center" vertical="center" wrapText="1"/>
    </xf>
    <xf numFmtId="0" fontId="5" fillId="0" borderId="8" xfId="4" applyFont="1" applyFill="1" applyBorder="1" applyAlignment="1">
      <alignment horizontal="center" vertical="center" wrapText="1"/>
    </xf>
    <xf numFmtId="0" fontId="5" fillId="0" borderId="18" xfId="4" applyFont="1" applyBorder="1" applyAlignment="1">
      <alignment horizontal="center" vertical="center" wrapText="1"/>
    </xf>
    <xf numFmtId="0" fontId="5" fillId="0" borderId="5" xfId="4" applyFont="1" applyBorder="1" applyAlignment="1">
      <alignment wrapText="1"/>
    </xf>
    <xf numFmtId="0" fontId="5" fillId="0" borderId="0" xfId="4" applyFont="1" applyBorder="1" applyAlignment="1">
      <alignment wrapText="1"/>
    </xf>
    <xf numFmtId="0" fontId="5" fillId="0" borderId="6" xfId="4" applyFont="1" applyBorder="1" applyAlignment="1">
      <alignment wrapText="1"/>
    </xf>
    <xf numFmtId="0" fontId="6" fillId="0" borderId="5" xfId="4" applyFont="1" applyFill="1" applyBorder="1" applyAlignment="1">
      <alignment wrapText="1"/>
    </xf>
    <xf numFmtId="0" fontId="6" fillId="0" borderId="0" xfId="4" applyFont="1" applyFill="1" applyBorder="1" applyAlignment="1">
      <alignment wrapText="1"/>
    </xf>
    <xf numFmtId="0" fontId="6" fillId="0" borderId="6" xfId="4" applyFont="1" applyFill="1" applyBorder="1" applyAlignment="1">
      <alignment wrapText="1"/>
    </xf>
    <xf numFmtId="0" fontId="9" fillId="3" borderId="39" xfId="4" applyFont="1" applyFill="1" applyBorder="1" applyAlignment="1">
      <alignment horizontal="center"/>
    </xf>
    <xf numFmtId="0" fontId="9" fillId="3" borderId="41" xfId="4" applyFont="1" applyFill="1" applyBorder="1" applyAlignment="1">
      <alignment horizontal="center"/>
    </xf>
    <xf numFmtId="0" fontId="9" fillId="3" borderId="40" xfId="4" applyFont="1" applyFill="1" applyBorder="1" applyAlignment="1">
      <alignment horizontal="center"/>
    </xf>
    <xf numFmtId="0" fontId="0" fillId="0" borderId="8" xfId="4" applyFont="1" applyBorder="1" applyAlignment="1">
      <alignment vertical="center" wrapText="1"/>
    </xf>
    <xf numFmtId="0" fontId="0" fillId="0" borderId="55" xfId="4" applyFont="1" applyBorder="1" applyAlignment="1">
      <alignment vertical="center" wrapText="1"/>
    </xf>
    <xf numFmtId="0" fontId="0" fillId="0" borderId="19" xfId="4" applyFont="1" applyBorder="1" applyAlignment="1">
      <alignment vertical="center" wrapText="1"/>
    </xf>
    <xf numFmtId="0" fontId="0" fillId="0" borderId="10" xfId="4" applyFont="1" applyBorder="1" applyAlignment="1">
      <alignment vertical="center" wrapText="1"/>
    </xf>
    <xf numFmtId="0" fontId="0" fillId="0" borderId="19" xfId="4" applyFont="1" applyBorder="1" applyAlignment="1"/>
    <xf numFmtId="0" fontId="0" fillId="0" borderId="10" xfId="4" applyFont="1" applyBorder="1" applyAlignment="1"/>
    <xf numFmtId="0" fontId="5" fillId="0" borderId="39" xfId="4" applyFont="1" applyBorder="1" applyAlignment="1">
      <alignment horizontal="center"/>
    </xf>
    <xf numFmtId="0" fontId="5" fillId="0" borderId="41" xfId="4" applyFont="1" applyBorder="1" applyAlignment="1">
      <alignment horizontal="center"/>
    </xf>
    <xf numFmtId="0" fontId="5" fillId="0" borderId="40" xfId="4" applyFont="1" applyBorder="1" applyAlignment="1">
      <alignment horizontal="center"/>
    </xf>
    <xf numFmtId="0" fontId="9" fillId="3" borderId="98" xfId="4" applyFont="1" applyFill="1" applyBorder="1" applyAlignment="1">
      <alignment horizontal="center"/>
    </xf>
    <xf numFmtId="0" fontId="9" fillId="3" borderId="31" xfId="4" applyFont="1" applyFill="1" applyBorder="1" applyAlignment="1">
      <alignment horizontal="center"/>
    </xf>
    <xf numFmtId="0" fontId="9" fillId="3" borderId="228" xfId="4" applyFont="1" applyFill="1" applyBorder="1" applyAlignment="1">
      <alignment horizontal="center"/>
    </xf>
    <xf numFmtId="0" fontId="0" fillId="0" borderId="9" xfId="4" applyFont="1" applyBorder="1" applyAlignment="1">
      <alignment vertical="center" wrapText="1"/>
    </xf>
    <xf numFmtId="0" fontId="0" fillId="0" borderId="50" xfId="4" applyFont="1" applyBorder="1" applyAlignment="1">
      <alignment vertical="center" wrapText="1"/>
    </xf>
    <xf numFmtId="0" fontId="0" fillId="0" borderId="51" xfId="4" applyFont="1" applyBorder="1" applyAlignment="1">
      <alignment vertical="center" wrapText="1"/>
    </xf>
    <xf numFmtId="0" fontId="0" fillId="0" borderId="51" xfId="4" applyFont="1" applyBorder="1" applyAlignment="1">
      <alignment horizontal="center" vertical="center" wrapText="1"/>
    </xf>
    <xf numFmtId="0" fontId="0" fillId="0" borderId="55" xfId="4" applyFont="1" applyBorder="1" applyAlignment="1">
      <alignment horizontal="center" vertical="center" wrapText="1"/>
    </xf>
    <xf numFmtId="0" fontId="0" fillId="0" borderId="50" xfId="4" applyFont="1" applyBorder="1" applyAlignment="1">
      <alignment horizontal="left" vertical="center" wrapText="1"/>
    </xf>
    <xf numFmtId="0" fontId="0" fillId="0" borderId="51" xfId="4" applyFont="1" applyBorder="1" applyAlignment="1">
      <alignment horizontal="left" vertical="center" wrapText="1"/>
    </xf>
    <xf numFmtId="0" fontId="0" fillId="0" borderId="55" xfId="4" applyFont="1" applyBorder="1" applyAlignment="1">
      <alignment horizontal="left" vertical="center" wrapText="1"/>
    </xf>
    <xf numFmtId="0" fontId="0" fillId="0" borderId="47" xfId="4" applyFont="1" applyBorder="1" applyAlignment="1">
      <alignment horizontal="left" vertical="center" wrapText="1"/>
    </xf>
    <xf numFmtId="0" fontId="0" fillId="0" borderId="52" xfId="4" applyFont="1" applyBorder="1" applyAlignment="1">
      <alignment horizontal="left" vertical="center" wrapText="1"/>
    </xf>
    <xf numFmtId="0" fontId="0" fillId="0" borderId="66" xfId="4" applyFont="1" applyBorder="1" applyAlignment="1">
      <alignment vertical="center" wrapText="1"/>
    </xf>
    <xf numFmtId="0" fontId="0" fillId="0" borderId="67" xfId="4" applyFont="1" applyBorder="1" applyAlignment="1">
      <alignment vertical="center" wrapText="1"/>
    </xf>
    <xf numFmtId="0" fontId="0" fillId="0" borderId="12" xfId="4" applyFont="1" applyBorder="1" applyAlignment="1">
      <alignment vertical="center" wrapText="1"/>
    </xf>
    <xf numFmtId="0" fontId="0" fillId="0" borderId="90" xfId="4" applyFont="1" applyBorder="1" applyAlignment="1">
      <alignment vertical="center" wrapText="1"/>
    </xf>
    <xf numFmtId="0" fontId="0" fillId="0" borderId="17" xfId="4" applyFont="1" applyBorder="1" applyAlignment="1">
      <alignment vertical="center" wrapText="1"/>
    </xf>
    <xf numFmtId="0" fontId="0" fillId="0" borderId="47" xfId="4" applyFont="1" applyBorder="1" applyAlignment="1">
      <alignment horizontal="center" vertical="center" wrapText="1"/>
    </xf>
    <xf numFmtId="0" fontId="0" fillId="0" borderId="67" xfId="4" applyFont="1" applyBorder="1" applyAlignment="1">
      <alignment horizontal="center" vertical="center" wrapText="1"/>
    </xf>
    <xf numFmtId="0" fontId="0" fillId="0" borderId="52" xfId="4" applyFont="1" applyBorder="1" applyAlignment="1">
      <alignment horizontal="center" vertical="center" wrapText="1"/>
    </xf>
    <xf numFmtId="0" fontId="0" fillId="0" borderId="80" xfId="4" applyFont="1" applyBorder="1" applyAlignment="1">
      <alignment horizontal="left" vertical="center" wrapText="1"/>
    </xf>
    <xf numFmtId="0" fontId="0" fillId="0" borderId="206" xfId="4" applyFont="1" applyBorder="1" applyAlignment="1">
      <alignment horizontal="left" vertical="center" wrapText="1"/>
    </xf>
    <xf numFmtId="0" fontId="0" fillId="0" borderId="84" xfId="4" applyFont="1" applyBorder="1" applyAlignment="1">
      <alignment horizontal="left" vertical="center" wrapText="1"/>
    </xf>
    <xf numFmtId="0" fontId="0" fillId="0" borderId="50" xfId="4" applyFont="1" applyBorder="1" applyAlignment="1">
      <alignment vertical="center"/>
    </xf>
    <xf numFmtId="0" fontId="0" fillId="0" borderId="55" xfId="4" applyFont="1" applyBorder="1" applyAlignment="1">
      <alignment vertical="center"/>
    </xf>
    <xf numFmtId="0" fontId="0" fillId="0" borderId="9" xfId="4" applyFont="1" applyBorder="1" applyAlignment="1">
      <alignment horizontal="center" vertical="center" wrapText="1"/>
    </xf>
    <xf numFmtId="0" fontId="0" fillId="0" borderId="9" xfId="4" applyFont="1" applyBorder="1" applyAlignment="1"/>
    <xf numFmtId="0" fontId="9" fillId="3" borderId="270" xfId="4" applyFont="1" applyFill="1" applyBorder="1" applyAlignment="1">
      <alignment horizontal="center"/>
    </xf>
    <xf numFmtId="0" fontId="9" fillId="3" borderId="271" xfId="4" applyFont="1" applyFill="1" applyBorder="1" applyAlignment="1">
      <alignment horizontal="center"/>
    </xf>
    <xf numFmtId="0" fontId="9" fillId="3" borderId="272" xfId="4" applyFont="1" applyFill="1" applyBorder="1" applyAlignment="1">
      <alignment horizontal="center"/>
    </xf>
    <xf numFmtId="0" fontId="0" fillId="0" borderId="5" xfId="4" applyFont="1" applyFill="1" applyBorder="1" applyAlignment="1">
      <alignment wrapText="1"/>
    </xf>
    <xf numFmtId="0" fontId="0" fillId="0" borderId="0" xfId="4" applyFont="1" applyFill="1" applyBorder="1" applyAlignment="1">
      <alignment wrapText="1"/>
    </xf>
    <xf numFmtId="0" fontId="0" fillId="0" borderId="6" xfId="4" applyFont="1" applyFill="1" applyBorder="1" applyAlignment="1">
      <alignment wrapText="1"/>
    </xf>
    <xf numFmtId="0" fontId="0" fillId="0" borderId="5" xfId="4" applyFont="1" applyBorder="1" applyAlignment="1">
      <alignment wrapText="1"/>
    </xf>
    <xf numFmtId="0" fontId="0" fillId="0" borderId="0" xfId="4" applyFont="1" applyBorder="1" applyAlignment="1">
      <alignment wrapText="1"/>
    </xf>
    <xf numFmtId="0" fontId="0" fillId="0" borderId="6" xfId="4" applyFont="1" applyBorder="1" applyAlignment="1">
      <alignment wrapText="1"/>
    </xf>
    <xf numFmtId="0" fontId="6" fillId="0" borderId="5" xfId="4" applyFont="1" applyBorder="1" applyAlignment="1">
      <alignment wrapText="1"/>
    </xf>
    <xf numFmtId="0" fontId="6" fillId="0" borderId="0" xfId="4" applyFont="1" applyBorder="1" applyAlignment="1">
      <alignment wrapText="1"/>
    </xf>
    <xf numFmtId="0" fontId="6" fillId="0" borderId="6" xfId="4" applyFont="1" applyBorder="1" applyAlignment="1">
      <alignment wrapText="1"/>
    </xf>
    <xf numFmtId="0" fontId="5" fillId="0" borderId="11" xfId="4" applyFont="1" applyBorder="1" applyAlignment="1">
      <alignment horizontal="center" wrapText="1"/>
    </xf>
    <xf numFmtId="0" fontId="5" fillId="0" borderId="19" xfId="4" applyFont="1" applyBorder="1" applyAlignment="1">
      <alignment horizontal="center" wrapText="1"/>
    </xf>
    <xf numFmtId="0" fontId="0" fillId="0" borderId="8" xfId="4" applyFont="1" applyBorder="1" applyAlignment="1">
      <alignment horizontal="center" vertical="center"/>
    </xf>
    <xf numFmtId="0" fontId="0" fillId="0" borderId="19" xfId="4" applyFont="1" applyBorder="1" applyAlignment="1">
      <alignment horizontal="center" vertical="center"/>
    </xf>
    <xf numFmtId="0" fontId="0" fillId="0" borderId="19" xfId="4" applyFont="1" applyBorder="1" applyAlignment="1">
      <alignment horizontal="center" vertical="center" wrapText="1"/>
    </xf>
    <xf numFmtId="0" fontId="0" fillId="0" borderId="49" xfId="4" applyFont="1" applyBorder="1" applyAlignment="1">
      <alignment horizontal="center" vertical="center"/>
    </xf>
    <xf numFmtId="0" fontId="0" fillId="0" borderId="51" xfId="4" applyFont="1" applyBorder="1" applyAlignment="1">
      <alignment horizontal="center" vertical="center"/>
    </xf>
    <xf numFmtId="0" fontId="0" fillId="0" borderId="54" xfId="4" applyFont="1" applyBorder="1" applyAlignment="1">
      <alignment horizontal="center" vertical="center"/>
    </xf>
    <xf numFmtId="0" fontId="0" fillId="0" borderId="61" xfId="4" applyFont="1" applyBorder="1" applyAlignment="1">
      <alignment vertical="center"/>
    </xf>
    <xf numFmtId="0" fontId="0" fillId="0" borderId="46" xfId="4" applyFont="1" applyBorder="1" applyAlignment="1">
      <alignment vertical="center"/>
    </xf>
    <xf numFmtId="0" fontId="5" fillId="0" borderId="39" xfId="4" applyFont="1" applyFill="1" applyBorder="1" applyAlignment="1">
      <alignment horizontal="left"/>
    </xf>
    <xf numFmtId="0" fontId="5" fillId="0" borderId="41" xfId="4" applyFont="1" applyFill="1" applyBorder="1" applyAlignment="1">
      <alignment horizontal="left"/>
    </xf>
    <xf numFmtId="0" fontId="5" fillId="0" borderId="40" xfId="4" applyFont="1" applyFill="1" applyBorder="1" applyAlignment="1">
      <alignment horizontal="left"/>
    </xf>
    <xf numFmtId="0" fontId="0" fillId="0" borderId="10" xfId="4" applyFont="1" applyBorder="1" applyAlignment="1">
      <alignment horizontal="center" vertical="center"/>
    </xf>
    <xf numFmtId="0" fontId="0" fillId="0" borderId="49" xfId="4" applyFont="1" applyBorder="1" applyAlignment="1">
      <alignment horizontal="center" vertical="center" wrapText="1"/>
    </xf>
    <xf numFmtId="0" fontId="0" fillId="0" borderId="54" xfId="4" applyFont="1" applyBorder="1" applyAlignment="1">
      <alignment horizontal="center" vertical="center" wrapText="1"/>
    </xf>
    <xf numFmtId="0" fontId="0" fillId="0" borderId="50" xfId="4" applyFont="1" applyBorder="1" applyAlignment="1">
      <alignment horizontal="center" vertical="center"/>
    </xf>
    <xf numFmtId="0" fontId="0" fillId="0" borderId="55" xfId="4" applyFont="1" applyBorder="1" applyAlignment="1">
      <alignment horizontal="center" vertical="center"/>
    </xf>
    <xf numFmtId="0" fontId="0" fillId="0" borderId="66" xfId="4" applyFont="1" applyBorder="1" applyAlignment="1">
      <alignment horizontal="center" vertical="center" wrapText="1"/>
    </xf>
    <xf numFmtId="0" fontId="0" fillId="0" borderId="12" xfId="4" applyFont="1" applyBorder="1" applyAlignment="1">
      <alignment horizontal="center" vertical="center" wrapText="1"/>
    </xf>
    <xf numFmtId="0" fontId="0" fillId="0" borderId="9" xfId="4" applyFont="1" applyBorder="1" applyAlignment="1">
      <alignment vertical="center"/>
    </xf>
    <xf numFmtId="0" fontId="0" fillId="0" borderId="8" xfId="4" applyFont="1" applyBorder="1" applyAlignment="1">
      <alignment horizontal="center" vertical="center" wrapText="1"/>
    </xf>
    <xf numFmtId="0" fontId="0" fillId="0" borderId="10" xfId="4" applyFont="1" applyBorder="1" applyAlignment="1">
      <alignment horizontal="center" vertical="center" wrapText="1"/>
    </xf>
    <xf numFmtId="0" fontId="0" fillId="0" borderId="38" xfId="4" applyFont="1" applyBorder="1" applyAlignment="1">
      <alignment horizontal="center" vertical="center"/>
    </xf>
    <xf numFmtId="0" fontId="0" fillId="0" borderId="11" xfId="4" applyFont="1" applyBorder="1" applyAlignment="1">
      <alignment horizontal="center" vertical="center"/>
    </xf>
    <xf numFmtId="0" fontId="0" fillId="0" borderId="48" xfId="4" applyFont="1" applyBorder="1" applyAlignment="1">
      <alignment horizontal="center" vertical="center"/>
    </xf>
    <xf numFmtId="0" fontId="0" fillId="0" borderId="56" xfId="4" applyFont="1" applyBorder="1" applyAlignment="1">
      <alignment horizontal="center" vertical="center"/>
    </xf>
    <xf numFmtId="0" fontId="0" fillId="0" borderId="19" xfId="4" applyFont="1" applyBorder="1" applyAlignment="1">
      <alignment vertical="center"/>
    </xf>
    <xf numFmtId="0" fontId="6" fillId="0" borderId="41" xfId="4" applyFont="1" applyBorder="1" applyAlignment="1">
      <alignment horizontal="left"/>
    </xf>
    <xf numFmtId="0" fontId="0" fillId="0" borderId="50" xfId="4" applyFont="1" applyBorder="1" applyAlignment="1">
      <alignment horizontal="center" vertical="center" wrapText="1"/>
    </xf>
    <xf numFmtId="0" fontId="9" fillId="3" borderId="5" xfId="4" applyFont="1" applyFill="1" applyBorder="1" applyAlignment="1">
      <alignment horizontal="center"/>
    </xf>
    <xf numFmtId="0" fontId="9" fillId="3" borderId="0" xfId="4" applyFont="1" applyFill="1" applyBorder="1" applyAlignment="1">
      <alignment horizontal="center"/>
    </xf>
    <xf numFmtId="0" fontId="9" fillId="3" borderId="6" xfId="4" applyFont="1" applyFill="1" applyBorder="1" applyAlignment="1">
      <alignment horizontal="center"/>
    </xf>
    <xf numFmtId="0" fontId="0" fillId="0" borderId="49" xfId="4" applyFont="1" applyBorder="1" applyAlignment="1">
      <alignment horizontal="left" vertical="center" wrapText="1"/>
    </xf>
    <xf numFmtId="0" fontId="0" fillId="0" borderId="54" xfId="4" applyFont="1" applyBorder="1" applyAlignment="1">
      <alignment horizontal="left" vertical="center" wrapText="1"/>
    </xf>
    <xf numFmtId="0" fontId="0" fillId="0" borderId="66" xfId="4" applyFont="1" applyBorder="1" applyAlignment="1">
      <alignment horizontal="left" vertical="center" wrapText="1"/>
    </xf>
    <xf numFmtId="0" fontId="0" fillId="0" borderId="67" xfId="4" applyFont="1" applyBorder="1" applyAlignment="1">
      <alignment horizontal="left" vertical="center" wrapText="1"/>
    </xf>
    <xf numFmtId="0" fontId="0" fillId="0" borderId="12" xfId="4" applyFont="1" applyBorder="1" applyAlignment="1">
      <alignment horizontal="left" vertical="center" wrapText="1"/>
    </xf>
    <xf numFmtId="0" fontId="29" fillId="0" borderId="2" xfId="4" applyFont="1" applyFill="1" applyBorder="1" applyAlignment="1">
      <alignment horizontal="left" wrapText="1"/>
    </xf>
    <xf numFmtId="0" fontId="29" fillId="0" borderId="3" xfId="4" applyFont="1" applyFill="1" applyBorder="1" applyAlignment="1">
      <alignment horizontal="left" wrapText="1"/>
    </xf>
    <xf numFmtId="0" fontId="5" fillId="0" borderId="78" xfId="4" applyFont="1" applyBorder="1" applyAlignment="1">
      <alignment horizontal="center"/>
    </xf>
    <xf numFmtId="0" fontId="5" fillId="0" borderId="206" xfId="4" applyFont="1" applyBorder="1" applyAlignment="1">
      <alignment horizontal="center"/>
    </xf>
    <xf numFmtId="0" fontId="5" fillId="0" borderId="84" xfId="4" applyFont="1" applyBorder="1" applyAlignment="1">
      <alignment horizontal="center"/>
    </xf>
    <xf numFmtId="0" fontId="0" fillId="0" borderId="239" xfId="4" applyFont="1" applyBorder="1" applyAlignment="1">
      <alignment wrapText="1"/>
    </xf>
    <xf numFmtId="0" fontId="0" fillId="0" borderId="202" xfId="4" applyFont="1" applyBorder="1" applyAlignment="1">
      <alignment wrapText="1"/>
    </xf>
    <xf numFmtId="0" fontId="0" fillId="0" borderId="205" xfId="4" applyFont="1" applyBorder="1" applyAlignment="1">
      <alignment wrapText="1"/>
    </xf>
    <xf numFmtId="0" fontId="0" fillId="0" borderId="9" xfId="4" applyFont="1" applyBorder="1" applyAlignment="1">
      <alignment horizontal="center" vertical="center"/>
    </xf>
    <xf numFmtId="0" fontId="5" fillId="0" borderId="80" xfId="4" applyFont="1" applyBorder="1" applyAlignment="1">
      <alignment horizontal="center"/>
    </xf>
    <xf numFmtId="0" fontId="6" fillId="0" borderId="2" xfId="4" applyFont="1" applyBorder="1" applyAlignment="1">
      <alignment vertical="center" wrapText="1"/>
    </xf>
    <xf numFmtId="0" fontId="0" fillId="0" borderId="4" xfId="4" applyFont="1" applyBorder="1" applyAlignment="1">
      <alignment vertical="center" wrapText="1"/>
    </xf>
    <xf numFmtId="0" fontId="5" fillId="0" borderId="11" xfId="4" applyFont="1" applyBorder="1" applyAlignment="1">
      <alignment horizontal="center" vertical="center" wrapText="1"/>
    </xf>
    <xf numFmtId="0" fontId="0" fillId="0" borderId="239" xfId="4" applyFont="1" applyBorder="1" applyAlignment="1">
      <alignment horizontal="left" wrapText="1"/>
    </xf>
    <xf numFmtId="0" fontId="0" fillId="0" borderId="202" xfId="4" applyFont="1" applyBorder="1" applyAlignment="1">
      <alignment horizontal="left" wrapText="1"/>
    </xf>
    <xf numFmtId="0" fontId="0" fillId="0" borderId="205" xfId="4" applyFont="1" applyBorder="1" applyAlignment="1">
      <alignment horizontal="left" wrapText="1"/>
    </xf>
    <xf numFmtId="0" fontId="9" fillId="3" borderId="265" xfId="4" applyFont="1" applyFill="1" applyBorder="1" applyAlignment="1">
      <alignment horizontal="center"/>
    </xf>
    <xf numFmtId="0" fontId="9" fillId="3" borderId="266" xfId="4" applyFont="1" applyFill="1" applyBorder="1" applyAlignment="1">
      <alignment horizontal="center"/>
    </xf>
    <xf numFmtId="0" fontId="9" fillId="3" borderId="267" xfId="4" applyFont="1" applyFill="1" applyBorder="1" applyAlignment="1">
      <alignment horizontal="center"/>
    </xf>
    <xf numFmtId="0" fontId="0" fillId="0" borderId="66" xfId="4" applyFont="1" applyBorder="1" applyAlignment="1">
      <alignment horizontal="center" vertical="center"/>
    </xf>
    <xf numFmtId="0" fontId="0" fillId="0" borderId="67" xfId="4" applyFont="1" applyBorder="1" applyAlignment="1">
      <alignment horizontal="center" vertical="center"/>
    </xf>
    <xf numFmtId="0" fontId="0" fillId="0" borderId="12" xfId="4" applyFont="1" applyBorder="1" applyAlignment="1">
      <alignment horizontal="center" vertical="center"/>
    </xf>
    <xf numFmtId="0" fontId="0" fillId="0" borderId="11" xfId="4" applyFont="1" applyBorder="1" applyAlignment="1">
      <alignment vertical="center" wrapText="1"/>
    </xf>
    <xf numFmtId="0" fontId="0" fillId="0" borderId="61" xfId="4" applyFont="1" applyBorder="1" applyAlignment="1">
      <alignment horizontal="left" vertical="center"/>
    </xf>
    <xf numFmtId="0" fontId="0" fillId="0" borderId="45" xfId="4" applyFont="1" applyBorder="1" applyAlignment="1">
      <alignment horizontal="left" vertical="center"/>
    </xf>
    <xf numFmtId="0" fontId="0" fillId="0" borderId="46" xfId="4" applyFont="1" applyBorder="1" applyAlignment="1">
      <alignment horizontal="left" vertical="center"/>
    </xf>
    <xf numFmtId="0" fontId="6" fillId="0" borderId="3" xfId="4" applyFont="1" applyBorder="1" applyAlignment="1">
      <alignment vertical="center" wrapText="1"/>
    </xf>
    <xf numFmtId="0" fontId="6" fillId="0" borderId="4" xfId="4" applyFont="1" applyBorder="1" applyAlignment="1">
      <alignment vertical="center" wrapText="1"/>
    </xf>
    <xf numFmtId="0" fontId="9" fillId="3" borderId="39" xfId="1" applyFont="1" applyFill="1" applyBorder="1" applyAlignment="1">
      <alignment horizontal="center"/>
    </xf>
    <xf numFmtId="0" fontId="9" fillId="3" borderId="40" xfId="1" applyFont="1" applyFill="1" applyBorder="1" applyAlignment="1">
      <alignment horizontal="center"/>
    </xf>
    <xf numFmtId="0" fontId="9" fillId="3" borderId="41" xfId="1" applyFont="1" applyFill="1" applyBorder="1" applyAlignment="1">
      <alignment horizontal="center"/>
    </xf>
    <xf numFmtId="0" fontId="4" fillId="2" borderId="41" xfId="4" applyFont="1" applyFill="1" applyBorder="1" applyAlignment="1">
      <alignment horizontal="left"/>
    </xf>
    <xf numFmtId="0" fontId="6" fillId="0" borderId="5" xfId="1" applyFont="1" applyBorder="1" applyAlignment="1">
      <alignment wrapText="1"/>
    </xf>
    <xf numFmtId="0" fontId="6" fillId="0" borderId="0" xfId="1" applyFont="1" applyBorder="1" applyAlignment="1">
      <alignment wrapText="1"/>
    </xf>
    <xf numFmtId="0" fontId="6" fillId="0" borderId="6" xfId="1" applyFont="1" applyBorder="1" applyAlignment="1">
      <alignment wrapText="1"/>
    </xf>
    <xf numFmtId="0" fontId="4" fillId="0" borderId="194" xfId="1" applyFont="1" applyBorder="1" applyAlignment="1">
      <alignment horizontal="center" vertical="center" wrapText="1"/>
    </xf>
    <xf numFmtId="0" fontId="4" fillId="0" borderId="121" xfId="1" applyFont="1" applyBorder="1" applyAlignment="1">
      <alignment horizontal="center" vertical="center" wrapText="1"/>
    </xf>
    <xf numFmtId="0" fontId="28" fillId="3" borderId="270" xfId="4" applyFont="1" applyFill="1" applyBorder="1" applyAlignment="1">
      <alignment horizontal="center" wrapText="1"/>
    </xf>
    <xf numFmtId="0" fontId="28" fillId="3" borderId="272" xfId="4" applyFont="1" applyFill="1" applyBorder="1" applyAlignment="1">
      <alignment horizontal="center" wrapText="1"/>
    </xf>
    <xf numFmtId="0" fontId="0" fillId="0" borderId="203" xfId="0" applyBorder="1" applyAlignment="1">
      <alignment horizontal="left" vertical="center" wrapText="1"/>
    </xf>
    <xf numFmtId="0" fontId="0" fillId="0" borderId="95" xfId="0" applyBorder="1" applyAlignment="1">
      <alignment horizontal="left" vertical="center" wrapText="1"/>
    </xf>
    <xf numFmtId="0" fontId="0" fillId="0" borderId="204" xfId="0" applyBorder="1" applyAlignment="1">
      <alignment horizontal="left" vertical="center" wrapText="1"/>
    </xf>
    <xf numFmtId="0" fontId="6" fillId="0" borderId="5" xfId="1" applyFont="1" applyFill="1" applyBorder="1" applyAlignment="1">
      <alignment wrapText="1"/>
    </xf>
    <xf numFmtId="0" fontId="6" fillId="0" borderId="0" xfId="1" applyFont="1" applyFill="1" applyBorder="1" applyAlignment="1">
      <alignment wrapText="1"/>
    </xf>
    <xf numFmtId="0" fontId="6" fillId="0" borderId="6" xfId="1" applyFont="1" applyFill="1" applyBorder="1" applyAlignment="1">
      <alignment wrapText="1"/>
    </xf>
    <xf numFmtId="0" fontId="0" fillId="0" borderId="5" xfId="1" applyFont="1" applyFill="1" applyBorder="1" applyAlignment="1">
      <alignment wrapText="1"/>
    </xf>
    <xf numFmtId="0" fontId="0" fillId="0" borderId="0" xfId="1" applyFont="1" applyFill="1" applyBorder="1" applyAlignment="1">
      <alignment wrapText="1"/>
    </xf>
    <xf numFmtId="0" fontId="0" fillId="0" borderId="6" xfId="1" applyFont="1" applyFill="1" applyBorder="1" applyAlignment="1">
      <alignment wrapText="1"/>
    </xf>
    <xf numFmtId="0" fontId="11" fillId="0" borderId="5" xfId="1" applyFont="1" applyBorder="1" applyAlignment="1">
      <alignment wrapText="1"/>
    </xf>
    <xf numFmtId="0" fontId="11" fillId="0" borderId="0" xfId="1" applyFont="1" applyBorder="1" applyAlignment="1">
      <alignment wrapText="1"/>
    </xf>
    <xf numFmtId="0" fontId="11" fillId="0" borderId="6" xfId="1" applyFont="1" applyBorder="1" applyAlignment="1">
      <alignment wrapText="1"/>
    </xf>
    <xf numFmtId="0" fontId="9" fillId="3" borderId="203" xfId="1" applyFont="1" applyFill="1" applyBorder="1" applyAlignment="1">
      <alignment horizontal="center"/>
    </xf>
    <xf numFmtId="0" fontId="9" fillId="3" borderId="95" xfId="1" applyFont="1" applyFill="1" applyBorder="1" applyAlignment="1">
      <alignment horizontal="center"/>
    </xf>
    <xf numFmtId="0" fontId="9" fillId="3" borderId="204" xfId="1" applyFont="1" applyFill="1" applyBorder="1" applyAlignment="1">
      <alignment horizontal="center"/>
    </xf>
    <xf numFmtId="0" fontId="9" fillId="3" borderId="98" xfId="1" applyFont="1" applyFill="1" applyBorder="1" applyAlignment="1">
      <alignment horizontal="center"/>
    </xf>
    <xf numFmtId="0" fontId="9" fillId="3" borderId="31" xfId="1" applyFont="1" applyFill="1" applyBorder="1" applyAlignment="1">
      <alignment horizontal="center"/>
    </xf>
    <xf numFmtId="0" fontId="9" fillId="3" borderId="228" xfId="1" applyFont="1" applyFill="1" applyBorder="1" applyAlignment="1">
      <alignment horizontal="center"/>
    </xf>
    <xf numFmtId="0" fontId="5" fillId="0" borderId="262" xfId="0" applyFont="1" applyBorder="1" applyAlignment="1">
      <alignment horizontal="center"/>
    </xf>
    <xf numFmtId="0" fontId="5" fillId="0" borderId="263" xfId="0" applyFont="1" applyBorder="1" applyAlignment="1">
      <alignment horizontal="center"/>
    </xf>
    <xf numFmtId="0" fontId="5" fillId="0" borderId="264" xfId="0" applyFont="1" applyBorder="1" applyAlignment="1">
      <alignment horizontal="center"/>
    </xf>
    <xf numFmtId="0" fontId="4" fillId="0" borderId="203" xfId="1" applyFont="1" applyBorder="1" applyAlignment="1">
      <alignment horizontal="left"/>
    </xf>
    <xf numFmtId="0" fontId="4" fillId="0" borderId="159" xfId="1" applyFont="1" applyBorder="1" applyAlignment="1">
      <alignment horizontal="left"/>
    </xf>
    <xf numFmtId="0" fontId="0" fillId="0" borderId="5" xfId="0" applyFill="1" applyBorder="1" applyAlignment="1">
      <alignment wrapText="1"/>
    </xf>
    <xf numFmtId="0" fontId="0" fillId="0" borderId="41" xfId="0" applyBorder="1" applyAlignment="1">
      <alignment horizontal="left"/>
    </xf>
    <xf numFmtId="0" fontId="0" fillId="0" borderId="141" xfId="0" applyBorder="1" applyAlignment="1">
      <alignment horizontal="center"/>
    </xf>
    <xf numFmtId="0" fontId="0" fillId="0" borderId="78" xfId="0" applyBorder="1" applyAlignment="1">
      <alignment horizontal="center" vertical="center"/>
    </xf>
    <xf numFmtId="0" fontId="0" fillId="0" borderId="84" xfId="0" applyBorder="1" applyAlignment="1">
      <alignment horizontal="center" vertical="center"/>
    </xf>
    <xf numFmtId="0" fontId="5" fillId="2" borderId="80" xfId="0" applyFont="1" applyFill="1" applyBorder="1" applyAlignment="1">
      <alignment horizontal="center" wrapText="1"/>
    </xf>
    <xf numFmtId="0" fontId="5" fillId="2" borderId="42" xfId="0" applyFont="1" applyFill="1" applyBorder="1" applyAlignment="1">
      <alignment horizontal="center" wrapText="1"/>
    </xf>
    <xf numFmtId="0" fontId="5" fillId="2" borderId="78" xfId="0" applyFont="1" applyFill="1" applyBorder="1" applyAlignment="1">
      <alignment horizontal="center"/>
    </xf>
    <xf numFmtId="0" fontId="5" fillId="2" borderId="84" xfId="0" applyFont="1" applyFill="1" applyBorder="1" applyAlignment="1">
      <alignment horizontal="center"/>
    </xf>
    <xf numFmtId="0" fontId="27" fillId="0" borderId="41" xfId="4" applyFont="1" applyFill="1" applyBorder="1" applyAlignment="1">
      <alignment horizontal="left" wrapText="1"/>
    </xf>
    <xf numFmtId="0" fontId="6" fillId="0" borderId="238" xfId="4" applyFont="1" applyFill="1" applyBorder="1" applyAlignment="1">
      <alignment horizontal="left" wrapText="1"/>
    </xf>
    <xf numFmtId="0" fontId="6" fillId="0" borderId="88" xfId="4" applyFont="1" applyFill="1" applyBorder="1" applyAlignment="1">
      <alignment horizontal="left" wrapText="1"/>
    </xf>
    <xf numFmtId="0" fontId="6" fillId="0" borderId="2" xfId="4" applyFont="1" applyFill="1" applyBorder="1" applyAlignment="1">
      <alignment horizontal="left" wrapText="1"/>
    </xf>
    <xf numFmtId="0" fontId="6" fillId="0" borderId="4" xfId="4" applyFont="1" applyFill="1" applyBorder="1" applyAlignment="1">
      <alignment horizontal="left" wrapText="1"/>
    </xf>
    <xf numFmtId="0" fontId="4" fillId="0" borderId="5" xfId="1" applyFont="1" applyBorder="1" applyAlignment="1">
      <alignment wrapText="1"/>
    </xf>
    <xf numFmtId="0" fontId="4" fillId="0" borderId="6" xfId="1" applyFont="1" applyBorder="1" applyAlignment="1">
      <alignment wrapText="1"/>
    </xf>
    <xf numFmtId="0" fontId="0" fillId="0" borderId="55" xfId="1" applyFont="1" applyBorder="1" applyAlignment="1">
      <alignment horizontal="center" vertical="center" wrapText="1"/>
    </xf>
    <xf numFmtId="0" fontId="0" fillId="0" borderId="19" xfId="1" applyFont="1" applyBorder="1" applyAlignment="1">
      <alignment horizontal="center" vertical="center" wrapText="1"/>
    </xf>
    <xf numFmtId="0" fontId="5" fillId="0" borderId="0" xfId="4" applyFont="1" applyAlignment="1">
      <alignment horizontal="center"/>
    </xf>
    <xf numFmtId="0" fontId="5" fillId="0" borderId="237" xfId="1" applyFont="1" applyBorder="1" applyAlignment="1">
      <alignment horizontal="center"/>
    </xf>
    <xf numFmtId="0" fontId="5" fillId="0" borderId="118" xfId="1" applyFont="1" applyBorder="1" applyAlignment="1">
      <alignment horizontal="center"/>
    </xf>
    <xf numFmtId="0" fontId="0" fillId="0" borderId="191" xfId="0" applyBorder="1" applyAlignment="1">
      <alignment horizontal="left" vertical="center" wrapText="1"/>
    </xf>
    <xf numFmtId="0" fontId="0" fillId="0" borderId="192" xfId="0" applyBorder="1" applyAlignment="1">
      <alignment horizontal="left" vertical="center" wrapText="1"/>
    </xf>
    <xf numFmtId="0" fontId="0" fillId="0" borderId="193" xfId="0" applyBorder="1" applyAlignment="1">
      <alignment horizontal="left" vertical="center" wrapText="1"/>
    </xf>
    <xf numFmtId="0" fontId="5" fillId="0" borderId="73" xfId="0" applyFont="1" applyBorder="1" applyAlignment="1">
      <alignment horizontal="center" vertical="center"/>
    </xf>
    <xf numFmtId="0" fontId="0" fillId="0" borderId="203" xfId="0" applyBorder="1" applyAlignment="1">
      <alignment horizontal="justify" vertical="center" wrapText="1"/>
    </xf>
    <xf numFmtId="0" fontId="0" fillId="0" borderId="95" xfId="0" applyBorder="1" applyAlignment="1">
      <alignment horizontal="justify" vertical="center" wrapText="1"/>
    </xf>
    <xf numFmtId="0" fontId="0" fillId="0" borderId="204" xfId="0" applyBorder="1" applyAlignment="1">
      <alignment horizontal="justify" vertical="center" wrapText="1"/>
    </xf>
    <xf numFmtId="0" fontId="0" fillId="0" borderId="239" xfId="0" applyBorder="1" applyAlignment="1">
      <alignment wrapText="1"/>
    </xf>
    <xf numFmtId="0" fontId="0" fillId="0" borderId="205" xfId="0" applyBorder="1" applyAlignment="1">
      <alignment wrapText="1"/>
    </xf>
    <xf numFmtId="0" fontId="5" fillId="0" borderId="7" xfId="1" applyFont="1" applyBorder="1" applyAlignment="1">
      <alignment horizontal="center" vertical="center" wrapText="1"/>
    </xf>
    <xf numFmtId="0" fontId="5" fillId="0" borderId="33" xfId="1" applyFont="1" applyBorder="1" applyAlignment="1">
      <alignment horizontal="center" vertical="center" wrapText="1"/>
    </xf>
    <xf numFmtId="0" fontId="5" fillId="0" borderId="270" xfId="1" applyFont="1" applyFill="1" applyBorder="1" applyAlignment="1">
      <alignment horizontal="center"/>
    </xf>
    <xf numFmtId="0" fontId="5" fillId="0" borderId="271" xfId="1" applyFont="1" applyFill="1" applyBorder="1" applyAlignment="1">
      <alignment horizontal="center"/>
    </xf>
    <xf numFmtId="0" fontId="5" fillId="0" borderId="272" xfId="1" applyFont="1" applyFill="1" applyBorder="1" applyAlignment="1">
      <alignment horizontal="center"/>
    </xf>
    <xf numFmtId="0" fontId="5" fillId="2" borderId="138" xfId="1" applyFont="1" applyFill="1" applyBorder="1" applyAlignment="1">
      <alignment horizontal="center" wrapText="1"/>
    </xf>
    <xf numFmtId="0" fontId="5" fillId="2" borderId="69" xfId="1" applyFont="1" applyFill="1" applyBorder="1" applyAlignment="1">
      <alignment horizontal="center" wrapText="1"/>
    </xf>
    <xf numFmtId="0" fontId="5" fillId="2" borderId="115" xfId="1" applyFont="1" applyFill="1" applyBorder="1" applyAlignment="1">
      <alignment horizontal="center" wrapText="1"/>
    </xf>
    <xf numFmtId="0" fontId="5" fillId="0" borderId="153" xfId="1" applyFont="1" applyBorder="1" applyAlignment="1">
      <alignment horizontal="center" vertical="center" wrapText="1"/>
    </xf>
    <xf numFmtId="0" fontId="5" fillId="0" borderId="73" xfId="1" applyFont="1" applyBorder="1" applyAlignment="1">
      <alignment horizontal="center" vertical="center" wrapText="1"/>
    </xf>
    <xf numFmtId="0" fontId="37" fillId="0" borderId="112" xfId="1" applyFont="1" applyFill="1" applyBorder="1" applyAlignment="1">
      <alignment horizontal="center" vertical="center" wrapText="1"/>
    </xf>
    <xf numFmtId="0" fontId="37" fillId="0" borderId="273" xfId="1" applyFont="1" applyFill="1" applyBorder="1" applyAlignment="1">
      <alignment horizontal="center" vertical="center" wrapText="1"/>
    </xf>
    <xf numFmtId="0" fontId="6" fillId="2" borderId="80" xfId="0" applyFont="1" applyFill="1" applyBorder="1" applyAlignment="1">
      <alignment horizontal="left" wrapText="1"/>
    </xf>
    <xf numFmtId="0" fontId="0" fillId="2" borderId="206" xfId="0" applyFill="1" applyBorder="1" applyAlignment="1">
      <alignment horizontal="left" wrapText="1"/>
    </xf>
    <xf numFmtId="0" fontId="0" fillId="2" borderId="84" xfId="0" applyFill="1" applyBorder="1" applyAlignment="1">
      <alignment horizontal="left" wrapText="1"/>
    </xf>
    <xf numFmtId="0" fontId="0" fillId="0" borderId="115" xfId="0" applyBorder="1" applyAlignment="1">
      <alignment horizontal="center"/>
    </xf>
    <xf numFmtId="2" fontId="0" fillId="0" borderId="78" xfId="0" applyNumberFormat="1" applyBorder="1" applyAlignment="1">
      <alignment horizontal="center"/>
    </xf>
    <xf numFmtId="2" fontId="0" fillId="0" borderId="84" xfId="0" applyNumberFormat="1" applyBorder="1" applyAlignment="1">
      <alignment horizontal="center"/>
    </xf>
    <xf numFmtId="0" fontId="5" fillId="0" borderId="80" xfId="0" applyFont="1" applyBorder="1" applyAlignment="1">
      <alignment horizontal="center"/>
    </xf>
    <xf numFmtId="0" fontId="5" fillId="0" borderId="206" xfId="0" applyFont="1" applyBorder="1" applyAlignment="1">
      <alignment horizontal="center"/>
    </xf>
    <xf numFmtId="0" fontId="5" fillId="0" borderId="84" xfId="0" applyFont="1" applyBorder="1" applyAlignment="1">
      <alignment horizontal="center"/>
    </xf>
    <xf numFmtId="0" fontId="9" fillId="3" borderId="270" xfId="0" applyFont="1" applyFill="1" applyBorder="1" applyAlignment="1">
      <alignment horizontal="center" wrapText="1"/>
    </xf>
    <xf numFmtId="0" fontId="9" fillId="3" borderId="271" xfId="0" applyFont="1" applyFill="1" applyBorder="1" applyAlignment="1">
      <alignment horizontal="center" wrapText="1"/>
    </xf>
    <xf numFmtId="0" fontId="9" fillId="3" borderId="272" xfId="0" applyFont="1" applyFill="1" applyBorder="1" applyAlignment="1">
      <alignment horizontal="center" wrapText="1"/>
    </xf>
    <xf numFmtId="0" fontId="5" fillId="0" borderId="141" xfId="0" applyFont="1" applyBorder="1" applyAlignment="1">
      <alignment horizontal="center" vertical="center" wrapText="1"/>
    </xf>
    <xf numFmtId="0" fontId="5" fillId="0" borderId="89" xfId="0" applyFont="1" applyBorder="1" applyAlignment="1">
      <alignment horizontal="center" vertical="center" wrapText="1"/>
    </xf>
    <xf numFmtId="0" fontId="6" fillId="0" borderId="2" xfId="0" applyFont="1" applyBorder="1" applyAlignment="1">
      <alignment wrapText="1"/>
    </xf>
    <xf numFmtId="0" fontId="0" fillId="0" borderId="3" xfId="0" applyBorder="1" applyAlignment="1">
      <alignment wrapText="1"/>
    </xf>
    <xf numFmtId="0" fontId="0" fillId="0" borderId="4" xfId="0" applyBorder="1" applyAlignment="1">
      <alignment wrapText="1"/>
    </xf>
    <xf numFmtId="0" fontId="0" fillId="0" borderId="19" xfId="0" applyBorder="1" applyAlignment="1">
      <alignment horizontal="center" vertical="center" wrapText="1"/>
    </xf>
    <xf numFmtId="0" fontId="0" fillId="0" borderId="9" xfId="0" applyBorder="1" applyAlignment="1">
      <alignment horizontal="center" vertical="center" wrapText="1"/>
    </xf>
    <xf numFmtId="0" fontId="0" fillId="0" borderId="9" xfId="0" applyBorder="1" applyAlignment="1"/>
    <xf numFmtId="0" fontId="52" fillId="2" borderId="238" xfId="0" applyFont="1" applyFill="1" applyBorder="1" applyAlignment="1">
      <alignment horizontal="left" wrapText="1"/>
    </xf>
    <xf numFmtId="0" fontId="52" fillId="2" borderId="152" xfId="0" applyFont="1" applyFill="1" applyBorder="1" applyAlignment="1">
      <alignment horizontal="left" wrapText="1"/>
    </xf>
    <xf numFmtId="0" fontId="52" fillId="2" borderId="88" xfId="0" applyFont="1" applyFill="1" applyBorder="1" applyAlignment="1">
      <alignment horizontal="left" wrapText="1"/>
    </xf>
    <xf numFmtId="0" fontId="52" fillId="2" borderId="149" xfId="0" applyFont="1" applyFill="1" applyBorder="1" applyAlignment="1">
      <alignment horizontal="left" vertical="center" wrapText="1"/>
    </xf>
    <xf numFmtId="0" fontId="52" fillId="2" borderId="69" xfId="0" applyFont="1" applyFill="1" applyBorder="1" applyAlignment="1">
      <alignment horizontal="left" vertical="center" wrapText="1"/>
    </xf>
    <xf numFmtId="0" fontId="52" fillId="2" borderId="150" xfId="0" applyFont="1" applyFill="1" applyBorder="1" applyAlignment="1">
      <alignment horizontal="left" vertical="center" wrapText="1"/>
    </xf>
    <xf numFmtId="0" fontId="0" fillId="0" borderId="205" xfId="5" applyFont="1" applyFill="1" applyBorder="1" applyAlignment="1">
      <alignment horizontal="left" wrapText="1"/>
    </xf>
    <xf numFmtId="0" fontId="4" fillId="15" borderId="232" xfId="0" applyFont="1" applyFill="1" applyBorder="1" applyAlignment="1" applyProtection="1">
      <alignment vertical="center"/>
      <protection locked="0"/>
    </xf>
    <xf numFmtId="0" fontId="4" fillId="15" borderId="390" xfId="0" applyFont="1" applyFill="1" applyBorder="1" applyAlignment="1" applyProtection="1">
      <alignment vertical="center"/>
      <protection locked="0"/>
    </xf>
    <xf numFmtId="0" fontId="64" fillId="15" borderId="347" xfId="0" applyFont="1" applyFill="1" applyBorder="1" applyAlignment="1">
      <alignment horizontal="left" wrapText="1" indent="1"/>
    </xf>
    <xf numFmtId="0" fontId="64" fillId="15" borderId="0" xfId="0" applyFont="1" applyFill="1" applyBorder="1" applyAlignment="1">
      <alignment horizontal="left" wrapText="1" indent="1"/>
    </xf>
    <xf numFmtId="0" fontId="64" fillId="15" borderId="348" xfId="0" applyFont="1" applyFill="1" applyBorder="1" applyAlignment="1">
      <alignment horizontal="left" wrapText="1" indent="1"/>
    </xf>
    <xf numFmtId="0" fontId="9" fillId="3" borderId="265" xfId="0" applyFont="1" applyFill="1" applyBorder="1" applyAlignment="1">
      <alignment horizontal="left"/>
    </xf>
    <xf numFmtId="0" fontId="9" fillId="3" borderId="266" xfId="0" applyFont="1" applyFill="1" applyBorder="1" applyAlignment="1">
      <alignment horizontal="left"/>
    </xf>
    <xf numFmtId="0" fontId="9" fillId="3" borderId="267" xfId="0" applyFont="1" applyFill="1" applyBorder="1" applyAlignment="1">
      <alignment horizontal="left"/>
    </xf>
    <xf numFmtId="0" fontId="4" fillId="15" borderId="416" xfId="0" applyFont="1" applyFill="1" applyBorder="1" applyAlignment="1">
      <alignment horizontal="center" vertical="center" wrapText="1"/>
    </xf>
    <xf numFmtId="0" fontId="4" fillId="15" borderId="392" xfId="0" applyFont="1" applyFill="1" applyBorder="1" applyAlignment="1">
      <alignment horizontal="center" vertical="center" wrapText="1"/>
    </xf>
    <xf numFmtId="0" fontId="4" fillId="15" borderId="385" xfId="0" applyFont="1" applyFill="1" applyBorder="1" applyAlignment="1">
      <alignment horizontal="center" vertical="center" wrapText="1"/>
    </xf>
    <xf numFmtId="0" fontId="4" fillId="15" borderId="19" xfId="0" applyFont="1" applyFill="1" applyBorder="1" applyAlignment="1">
      <alignment horizontal="center" vertical="center" wrapText="1"/>
    </xf>
    <xf numFmtId="0" fontId="4" fillId="15" borderId="388" xfId="0" applyFont="1" applyFill="1" applyBorder="1" applyAlignment="1">
      <alignment horizontal="left"/>
    </xf>
    <xf numFmtId="0" fontId="4" fillId="15" borderId="84" xfId="0" applyFont="1" applyFill="1" applyBorder="1" applyAlignment="1">
      <alignment horizontal="left"/>
    </xf>
    <xf numFmtId="0" fontId="60" fillId="0" borderId="347" xfId="0" applyFont="1" applyBorder="1" applyAlignment="1">
      <alignment horizontal="left" wrapText="1"/>
    </xf>
    <xf numFmtId="0" fontId="60" fillId="0" borderId="348" xfId="0" applyFont="1" applyBorder="1" applyAlignment="1">
      <alignment horizontal="left" wrapText="1"/>
    </xf>
    <xf numFmtId="0" fontId="0" fillId="0" borderId="347" xfId="0" applyBorder="1" applyAlignment="1">
      <alignment wrapText="1"/>
    </xf>
    <xf numFmtId="0" fontId="0" fillId="0" borderId="348" xfId="0" applyBorder="1" applyAlignment="1">
      <alignment wrapText="1"/>
    </xf>
    <xf numFmtId="0" fontId="4" fillId="0" borderId="0" xfId="4" applyFont="1" applyAlignment="1">
      <alignment horizontal="left"/>
    </xf>
    <xf numFmtId="0" fontId="59" fillId="14" borderId="344" xfId="0" applyFont="1" applyFill="1" applyBorder="1" applyAlignment="1">
      <alignment horizontal="center" wrapText="1"/>
    </xf>
    <xf numFmtId="0" fontId="59" fillId="14" borderId="346" xfId="0" applyFont="1" applyFill="1" applyBorder="1" applyAlignment="1">
      <alignment horizontal="center" wrapText="1"/>
    </xf>
    <xf numFmtId="0" fontId="66" fillId="15" borderId="347" xfId="0" applyFont="1" applyFill="1" applyBorder="1" applyAlignment="1">
      <alignment horizontal="left" wrapText="1"/>
    </xf>
    <xf numFmtId="0" fontId="66" fillId="15" borderId="348" xfId="0" applyFont="1" applyFill="1" applyBorder="1" applyAlignment="1">
      <alignment horizontal="left" wrapText="1"/>
    </xf>
    <xf numFmtId="0" fontId="67" fillId="15" borderId="347" xfId="0" applyFont="1" applyFill="1" applyBorder="1" applyAlignment="1">
      <alignment horizontal="left" wrapText="1"/>
    </xf>
    <xf numFmtId="0" fontId="67" fillId="15" borderId="348" xfId="0" applyFont="1" applyFill="1" applyBorder="1" applyAlignment="1">
      <alignment horizontal="left" wrapText="1"/>
    </xf>
    <xf numFmtId="0" fontId="15" fillId="15" borderId="31" xfId="0" applyFont="1" applyFill="1" applyBorder="1" applyAlignment="1" applyProtection="1">
      <alignment horizontal="left" vertical="center" wrapText="1"/>
      <protection locked="0"/>
    </xf>
    <xf numFmtId="0" fontId="4" fillId="15" borderId="31" xfId="4" applyFont="1" applyFill="1" applyBorder="1" applyAlignment="1">
      <alignment horizontal="left" vertical="center" wrapText="1"/>
    </xf>
    <xf numFmtId="0" fontId="4" fillId="15" borderId="63" xfId="0" applyFont="1" applyFill="1" applyBorder="1" applyAlignment="1" applyProtection="1">
      <alignment vertical="center"/>
      <protection locked="0"/>
    </xf>
    <xf numFmtId="0" fontId="4" fillId="15" borderId="38" xfId="0" applyFont="1" applyFill="1" applyBorder="1" applyAlignment="1" applyProtection="1">
      <alignment vertical="center"/>
      <protection locked="0"/>
    </xf>
    <xf numFmtId="0" fontId="4" fillId="15" borderId="92" xfId="0" applyFont="1" applyFill="1" applyBorder="1" applyAlignment="1" applyProtection="1">
      <alignment horizontal="left" vertical="center" wrapText="1"/>
      <protection locked="0"/>
    </xf>
    <xf numFmtId="0" fontId="4" fillId="15" borderId="183" xfId="0" applyFont="1" applyFill="1" applyBorder="1" applyAlignment="1" applyProtection="1">
      <alignment vertical="center"/>
      <protection locked="0"/>
    </xf>
    <xf numFmtId="0" fontId="4" fillId="15" borderId="392" xfId="0" applyFont="1" applyFill="1" applyBorder="1" applyAlignment="1" applyProtection="1">
      <alignment vertical="center"/>
      <protection locked="0"/>
    </xf>
    <xf numFmtId="0" fontId="4" fillId="15" borderId="194" xfId="0" applyFont="1" applyFill="1" applyBorder="1" applyAlignment="1" applyProtection="1">
      <alignment vertical="center"/>
      <protection locked="0"/>
    </xf>
    <xf numFmtId="0" fontId="4" fillId="15" borderId="121" xfId="0" applyFont="1" applyFill="1" applyBorder="1" applyAlignment="1" applyProtection="1">
      <alignment vertical="center"/>
      <protection locked="0"/>
    </xf>
    <xf numFmtId="0" fontId="5" fillId="15" borderId="0" xfId="4" applyFont="1" applyFill="1" applyBorder="1" applyAlignment="1">
      <alignment horizontal="left" wrapText="1"/>
    </xf>
    <xf numFmtId="14" fontId="4" fillId="15" borderId="0" xfId="4" applyNumberFormat="1" applyFont="1" applyFill="1" applyBorder="1" applyAlignment="1">
      <alignment horizontal="left" wrapText="1"/>
    </xf>
    <xf numFmtId="0" fontId="4" fillId="15" borderId="479" xfId="0" applyFont="1" applyFill="1" applyBorder="1" applyAlignment="1" applyProtection="1">
      <alignment vertical="center"/>
      <protection locked="0"/>
    </xf>
    <xf numFmtId="0" fontId="4" fillId="15" borderId="62" xfId="0" applyFont="1" applyFill="1" applyBorder="1" applyAlignment="1" applyProtection="1">
      <alignment vertical="center"/>
      <protection locked="0"/>
    </xf>
    <xf numFmtId="0" fontId="4" fillId="15" borderId="48" xfId="0" applyFont="1" applyFill="1" applyBorder="1" applyAlignment="1" applyProtection="1">
      <alignment vertical="center"/>
      <protection locked="0"/>
    </xf>
    <xf numFmtId="0" fontId="80" fillId="0" borderId="61" xfId="0" applyFont="1" applyBorder="1" applyAlignment="1" applyProtection="1">
      <alignment horizontal="left"/>
      <protection locked="0"/>
    </xf>
    <xf numFmtId="0" fontId="80" fillId="0" borderId="18" xfId="0" applyFont="1" applyBorder="1" applyAlignment="1" applyProtection="1">
      <alignment horizontal="left"/>
      <protection locked="0"/>
    </xf>
    <xf numFmtId="0" fontId="80" fillId="0" borderId="46" xfId="0" applyFont="1" applyBorder="1" applyAlignment="1" applyProtection="1">
      <alignment horizontal="left"/>
      <protection locked="0"/>
    </xf>
    <xf numFmtId="0" fontId="80" fillId="0" borderId="20" xfId="0" applyFont="1" applyBorder="1" applyAlignment="1" applyProtection="1">
      <alignment horizontal="left"/>
      <protection locked="0"/>
    </xf>
    <xf numFmtId="0" fontId="80" fillId="0" borderId="45" xfId="0" applyFont="1" applyBorder="1" applyAlignment="1" applyProtection="1">
      <alignment horizontal="left"/>
      <protection locked="0"/>
    </xf>
    <xf numFmtId="0" fontId="80" fillId="0" borderId="385" xfId="0" applyFont="1" applyBorder="1" applyAlignment="1" applyProtection="1">
      <alignment horizontal="left"/>
      <protection locked="0"/>
    </xf>
    <xf numFmtId="0" fontId="82" fillId="0" borderId="183" xfId="0" applyFont="1" applyBorder="1" applyAlignment="1" applyProtection="1">
      <alignment horizontal="left"/>
      <protection locked="0"/>
    </xf>
    <xf numFmtId="0" fontId="82" fillId="0" borderId="392" xfId="0" applyFont="1" applyBorder="1" applyAlignment="1" applyProtection="1">
      <alignment horizontal="left"/>
      <protection locked="0"/>
    </xf>
    <xf numFmtId="0" fontId="4" fillId="15" borderId="468" xfId="0" applyFont="1" applyFill="1" applyBorder="1" applyAlignment="1" applyProtection="1">
      <alignment vertical="center"/>
      <protection locked="0"/>
    </xf>
    <xf numFmtId="0" fontId="4" fillId="15" borderId="469" xfId="0" applyFont="1" applyFill="1" applyBorder="1" applyAlignment="1" applyProtection="1">
      <alignment vertical="center"/>
      <protection locked="0"/>
    </xf>
    <xf numFmtId="0" fontId="4" fillId="15" borderId="467" xfId="0" applyFont="1" applyFill="1" applyBorder="1" applyAlignment="1" applyProtection="1">
      <alignment vertical="center"/>
      <protection locked="0"/>
    </xf>
    <xf numFmtId="0" fontId="82" fillId="0" borderId="194" xfId="0" applyFont="1" applyBorder="1" applyAlignment="1" applyProtection="1">
      <alignment horizontal="left"/>
      <protection locked="0"/>
    </xf>
    <xf numFmtId="0" fontId="82" fillId="0" borderId="121" xfId="0" applyFont="1" applyBorder="1" applyAlignment="1" applyProtection="1">
      <alignment horizontal="left"/>
      <protection locked="0"/>
    </xf>
    <xf numFmtId="0" fontId="76" fillId="0" borderId="416" xfId="0" applyFont="1" applyBorder="1" applyAlignment="1" applyProtection="1">
      <alignment horizontal="left"/>
      <protection locked="0"/>
    </xf>
    <xf numFmtId="0" fontId="76" fillId="0" borderId="241" xfId="0" applyFont="1" applyBorder="1" applyAlignment="1" applyProtection="1">
      <alignment horizontal="left"/>
      <protection locked="0"/>
    </xf>
    <xf numFmtId="0" fontId="4" fillId="15" borderId="478" xfId="0" applyFont="1" applyFill="1" applyBorder="1" applyAlignment="1" applyProtection="1">
      <alignment vertical="center"/>
      <protection locked="0"/>
    </xf>
    <xf numFmtId="0" fontId="76" fillId="0" borderId="156" xfId="0" applyFont="1" applyBorder="1" applyAlignment="1" applyProtection="1">
      <alignment horizontal="left"/>
      <protection locked="0"/>
    </xf>
    <xf numFmtId="0" fontId="76" fillId="0" borderId="175" xfId="0" applyFont="1" applyBorder="1" applyAlignment="1" applyProtection="1">
      <alignment horizontal="left"/>
      <protection locked="0"/>
    </xf>
    <xf numFmtId="0" fontId="82" fillId="0" borderId="237" xfId="0" applyFont="1" applyBorder="1" applyAlignment="1" applyProtection="1">
      <alignment horizontal="left"/>
      <protection locked="0"/>
    </xf>
    <xf numFmtId="0" fontId="82" fillId="0" borderId="118" xfId="0" applyFont="1" applyBorder="1" applyAlignment="1" applyProtection="1">
      <alignment horizontal="left"/>
      <protection locked="0"/>
    </xf>
    <xf numFmtId="0" fontId="83" fillId="15" borderId="27" xfId="75" applyFont="1" applyFill="1" applyBorder="1" applyAlignment="1" applyProtection="1">
      <alignment horizontal="left"/>
      <protection locked="0" hidden="1"/>
    </xf>
    <xf numFmtId="0" fontId="83" fillId="15" borderId="28" xfId="75" applyFont="1" applyFill="1" applyBorder="1" applyAlignment="1" applyProtection="1">
      <alignment horizontal="left"/>
      <protection locked="0" hidden="1"/>
    </xf>
    <xf numFmtId="0" fontId="4" fillId="15" borderId="237" xfId="0" applyFont="1" applyFill="1" applyBorder="1" applyAlignment="1" applyProtection="1">
      <alignment horizontal="center" vertical="center" wrapText="1"/>
      <protection locked="0"/>
    </xf>
    <xf numFmtId="0" fontId="4" fillId="15" borderId="118" xfId="0" applyFont="1" applyFill="1" applyBorder="1" applyAlignment="1" applyProtection="1">
      <alignment horizontal="center" vertical="center" wrapText="1"/>
      <protection locked="0"/>
    </xf>
    <xf numFmtId="0" fontId="4" fillId="15" borderId="61" xfId="0" applyFont="1" applyFill="1" applyBorder="1" applyAlignment="1" applyProtection="1">
      <alignment horizontal="center" vertical="center" wrapText="1"/>
      <protection locked="0"/>
    </xf>
    <xf numFmtId="0" fontId="4" fillId="15" borderId="18" xfId="0" applyFont="1" applyFill="1" applyBorder="1" applyAlignment="1" applyProtection="1">
      <alignment horizontal="center" vertical="center" wrapText="1"/>
      <protection locked="0"/>
    </xf>
    <xf numFmtId="0" fontId="4" fillId="15" borderId="46" xfId="0" applyFont="1" applyFill="1" applyBorder="1" applyAlignment="1" applyProtection="1">
      <alignment horizontal="center" vertical="center"/>
      <protection locked="0"/>
    </xf>
    <xf numFmtId="0" fontId="4" fillId="15" borderId="20" xfId="0" applyFont="1" applyFill="1" applyBorder="1" applyAlignment="1" applyProtection="1">
      <alignment horizontal="center" vertical="center"/>
      <protection locked="0"/>
    </xf>
    <xf numFmtId="0" fontId="4" fillId="15" borderId="45" xfId="0" applyFont="1" applyFill="1" applyBorder="1" applyAlignment="1" applyProtection="1">
      <alignment horizontal="center" vertical="center" wrapText="1"/>
      <protection locked="0"/>
    </xf>
    <xf numFmtId="0" fontId="4" fillId="15" borderId="385" xfId="0" applyFont="1" applyFill="1" applyBorder="1" applyAlignment="1" applyProtection="1">
      <alignment horizontal="center" vertical="center" wrapText="1"/>
      <protection locked="0"/>
    </xf>
    <xf numFmtId="0" fontId="4" fillId="15" borderId="45" xfId="0" applyFont="1" applyFill="1" applyBorder="1" applyAlignment="1" applyProtection="1">
      <alignment horizontal="center" vertical="center"/>
      <protection locked="0"/>
    </xf>
    <xf numFmtId="0" fontId="4" fillId="15" borderId="385" xfId="0" applyFont="1" applyFill="1" applyBorder="1" applyAlignment="1" applyProtection="1">
      <alignment horizontal="center" vertical="center"/>
      <protection locked="0"/>
    </xf>
    <xf numFmtId="0" fontId="4" fillId="15" borderId="194" xfId="0" applyFont="1" applyFill="1" applyBorder="1" applyAlignment="1" applyProtection="1">
      <alignment horizontal="left" vertical="center"/>
      <protection locked="0"/>
    </xf>
    <xf numFmtId="0" fontId="4" fillId="15" borderId="121" xfId="0" applyFont="1" applyFill="1" applyBorder="1" applyAlignment="1" applyProtection="1">
      <alignment horizontal="left" vertical="center"/>
      <protection locked="0"/>
    </xf>
    <xf numFmtId="0" fontId="4" fillId="15" borderId="152" xfId="4" applyFont="1" applyFill="1" applyBorder="1" applyAlignment="1">
      <alignment horizontal="left"/>
    </xf>
    <xf numFmtId="0" fontId="4" fillId="15" borderId="138" xfId="0" applyFont="1" applyFill="1" applyBorder="1" applyAlignment="1" applyProtection="1">
      <alignment horizontal="center" vertical="center" wrapText="1"/>
      <protection locked="0"/>
    </xf>
    <xf numFmtId="0" fontId="4" fillId="15" borderId="187" xfId="0" applyFont="1" applyFill="1" applyBorder="1" applyAlignment="1" applyProtection="1">
      <alignment horizontal="center" vertical="center" wrapText="1"/>
      <protection locked="0"/>
    </xf>
    <xf numFmtId="0" fontId="100" fillId="0" borderId="45" xfId="0" applyFont="1" applyBorder="1" applyAlignment="1" applyProtection="1">
      <alignment horizontal="left"/>
      <protection locked="0"/>
    </xf>
    <xf numFmtId="0" fontId="100" fillId="0" borderId="385" xfId="0" applyFont="1" applyBorder="1" applyAlignment="1" applyProtection="1">
      <alignment horizontal="left"/>
      <protection locked="0"/>
    </xf>
    <xf numFmtId="0" fontId="100" fillId="0" borderId="46" xfId="0" applyFont="1" applyBorder="1" applyAlignment="1" applyProtection="1">
      <alignment horizontal="left"/>
      <protection locked="0"/>
    </xf>
    <xf numFmtId="0" fontId="100" fillId="0" borderId="20" xfId="0" applyFont="1" applyBorder="1" applyAlignment="1" applyProtection="1">
      <alignment horizontal="left"/>
      <protection locked="0"/>
    </xf>
    <xf numFmtId="0" fontId="100" fillId="0" borderId="61" xfId="0" applyFont="1" applyBorder="1" applyAlignment="1" applyProtection="1">
      <alignment horizontal="left"/>
      <protection locked="0"/>
    </xf>
    <xf numFmtId="0" fontId="100" fillId="0" borderId="18" xfId="0" applyFont="1" applyBorder="1" applyAlignment="1" applyProtection="1">
      <alignment horizontal="left"/>
      <protection locked="0"/>
    </xf>
    <xf numFmtId="216" fontId="64" fillId="15" borderId="388" xfId="0" applyNumberFormat="1" applyFont="1" applyFill="1" applyBorder="1" applyAlignment="1" applyProtection="1">
      <alignment horizontal="left"/>
      <protection locked="0"/>
    </xf>
    <xf numFmtId="0" fontId="4" fillId="15" borderId="483" xfId="0" applyFont="1" applyFill="1" applyBorder="1" applyAlignment="1" applyProtection="1">
      <alignment horizontal="left" vertical="center" wrapText="1"/>
      <protection locked="0"/>
    </xf>
    <xf numFmtId="216" fontId="4" fillId="15" borderId="388" xfId="0" applyNumberFormat="1" applyFont="1" applyFill="1" applyBorder="1" applyAlignment="1" applyProtection="1">
      <alignment horizontal="left"/>
      <protection locked="0"/>
    </xf>
    <xf numFmtId="0" fontId="75" fillId="15" borderId="237" xfId="0" applyNumberFormat="1" applyFont="1" applyFill="1" applyBorder="1" applyAlignment="1" applyProtection="1">
      <alignment horizontal="left" vertical="center" wrapText="1"/>
      <protection locked="0"/>
    </xf>
    <xf numFmtId="0" fontId="75" fillId="15" borderId="314" xfId="0" applyNumberFormat="1" applyFont="1" applyFill="1" applyBorder="1" applyAlignment="1" applyProtection="1">
      <alignment horizontal="left" vertical="center" wrapText="1"/>
      <protection locked="0"/>
    </xf>
    <xf numFmtId="0" fontId="27" fillId="15" borderId="454" xfId="0" applyFont="1" applyFill="1" applyBorder="1" applyAlignment="1" applyProtection="1">
      <alignment vertical="center"/>
      <protection locked="0"/>
    </xf>
    <xf numFmtId="0" fontId="64" fillId="15" borderId="454" xfId="0" applyNumberFormat="1" applyFont="1" applyFill="1" applyBorder="1" applyAlignment="1" applyProtection="1">
      <alignment horizontal="left" vertical="center"/>
      <protection locked="0"/>
    </xf>
    <xf numFmtId="221" fontId="64" fillId="15" borderId="483" xfId="0" applyNumberFormat="1" applyFont="1" applyFill="1" applyBorder="1" applyAlignment="1" applyProtection="1">
      <alignment horizontal="left"/>
      <protection locked="0"/>
    </xf>
    <xf numFmtId="0" fontId="64" fillId="15" borderId="0" xfId="0" applyFont="1" applyFill="1" applyBorder="1" applyAlignment="1" applyProtection="1">
      <alignment horizontal="center" vertical="top" wrapText="1"/>
    </xf>
    <xf numFmtId="0" fontId="64" fillId="15" borderId="73" xfId="0" applyFont="1" applyFill="1" applyBorder="1" applyAlignment="1" applyProtection="1">
      <alignment horizontal="center" vertical="top" wrapText="1"/>
    </xf>
    <xf numFmtId="0" fontId="64" fillId="15" borderId="138" xfId="0" applyFont="1" applyFill="1" applyBorder="1" applyAlignment="1" applyProtection="1">
      <alignment horizontal="left" vertical="top" wrapText="1"/>
      <protection locked="0"/>
    </xf>
    <xf numFmtId="0" fontId="64" fillId="15" borderId="69" xfId="0" applyFont="1" applyFill="1" applyBorder="1" applyAlignment="1" applyProtection="1">
      <alignment horizontal="left" vertical="top" wrapText="1"/>
      <protection locked="0"/>
    </xf>
    <xf numFmtId="0" fontId="64" fillId="15" borderId="115" xfId="0" applyFont="1" applyFill="1" applyBorder="1" applyAlignment="1" applyProtection="1">
      <alignment horizontal="left" vertical="top" wrapText="1"/>
      <protection locked="0"/>
    </xf>
    <xf numFmtId="0" fontId="64" fillId="15" borderId="95" xfId="0" applyNumberFormat="1" applyFont="1" applyFill="1" applyBorder="1" applyAlignment="1" applyProtection="1">
      <alignment horizontal="left"/>
      <protection locked="0"/>
    </xf>
    <xf numFmtId="0" fontId="64" fillId="15" borderId="483" xfId="0" applyNumberFormat="1" applyFont="1" applyFill="1" applyBorder="1" applyAlignment="1" applyProtection="1">
      <alignment horizontal="left"/>
      <protection locked="0"/>
    </xf>
    <xf numFmtId="0" fontId="8" fillId="0" borderId="183" xfId="23" applyFont="1" applyFill="1" applyBorder="1" applyAlignment="1" applyProtection="1">
      <alignment horizontal="left" vertical="center"/>
      <protection locked="0"/>
    </xf>
    <xf numFmtId="0" fontId="8" fillId="0" borderId="484" xfId="23" applyFont="1" applyFill="1" applyBorder="1" applyAlignment="1" applyProtection="1">
      <alignment horizontal="left" vertical="center"/>
      <protection locked="0"/>
    </xf>
    <xf numFmtId="0" fontId="4" fillId="0" borderId="194" xfId="0" applyFont="1" applyBorder="1" applyAlignment="1" applyProtection="1">
      <alignment horizontal="left" vertical="center" wrapText="1"/>
      <protection locked="0"/>
    </xf>
    <xf numFmtId="0" fontId="4" fillId="0" borderId="121" xfId="0" applyFont="1" applyBorder="1" applyAlignment="1" applyProtection="1">
      <alignment horizontal="left" vertical="center" wrapText="1"/>
      <protection locked="0"/>
    </xf>
    <xf numFmtId="0" fontId="8" fillId="0" borderId="194" xfId="23" applyFont="1" applyFill="1" applyBorder="1" applyAlignment="1" applyProtection="1">
      <alignment horizontal="left" vertical="center"/>
      <protection locked="0"/>
    </xf>
    <xf numFmtId="0" fontId="8" fillId="0" borderId="121" xfId="23" applyFont="1" applyFill="1" applyBorder="1" applyAlignment="1" applyProtection="1">
      <alignment horizontal="left" vertical="center"/>
      <protection locked="0"/>
    </xf>
    <xf numFmtId="0" fontId="102" fillId="15" borderId="95" xfId="0" applyFont="1" applyFill="1" applyBorder="1" applyAlignment="1" applyProtection="1">
      <alignment horizontal="left" vertical="center" wrapText="1"/>
      <protection locked="0"/>
    </xf>
    <xf numFmtId="0" fontId="64" fillId="15" borderId="138" xfId="0" applyNumberFormat="1" applyFont="1" applyFill="1" applyBorder="1" applyAlignment="1" applyProtection="1">
      <alignment horizontal="left" vertical="center" wrapText="1"/>
      <protection locked="0"/>
    </xf>
    <xf numFmtId="0" fontId="64" fillId="15" borderId="115" xfId="0" applyNumberFormat="1" applyFont="1" applyFill="1" applyBorder="1" applyAlignment="1" applyProtection="1">
      <alignment horizontal="left" vertical="center" wrapText="1"/>
      <protection locked="0"/>
    </xf>
    <xf numFmtId="0" fontId="64" fillId="15" borderId="187" xfId="0" applyNumberFormat="1" applyFont="1" applyFill="1" applyBorder="1" applyAlignment="1" applyProtection="1">
      <alignment horizontal="left" vertical="center" wrapText="1"/>
      <protection locked="0"/>
    </xf>
    <xf numFmtId="0" fontId="49" fillId="15" borderId="61" xfId="0" applyFont="1" applyFill="1" applyBorder="1" applyAlignment="1" applyProtection="1">
      <alignment horizontal="left" vertical="center"/>
      <protection locked="0"/>
    </xf>
    <xf numFmtId="0" fontId="49" fillId="15" borderId="18" xfId="0" applyFont="1" applyFill="1" applyBorder="1" applyAlignment="1" applyProtection="1">
      <alignment horizontal="left" vertical="center"/>
      <protection locked="0"/>
    </xf>
    <xf numFmtId="0" fontId="49" fillId="15" borderId="45" xfId="0" applyFont="1" applyFill="1" applyBorder="1" applyAlignment="1" applyProtection="1">
      <alignment horizontal="left" vertical="center"/>
      <protection locked="0"/>
    </xf>
    <xf numFmtId="0" fontId="49" fillId="15" borderId="385" xfId="0" applyFont="1" applyFill="1" applyBorder="1" applyAlignment="1" applyProtection="1">
      <alignment horizontal="left" vertical="center"/>
      <protection locked="0"/>
    </xf>
    <xf numFmtId="0" fontId="49" fillId="15" borderId="46" xfId="0" applyFont="1" applyFill="1" applyBorder="1" applyAlignment="1" applyProtection="1">
      <alignment horizontal="left" vertical="center"/>
      <protection locked="0"/>
    </xf>
    <xf numFmtId="0" fontId="49" fillId="15" borderId="20" xfId="0" applyFont="1" applyFill="1" applyBorder="1" applyAlignment="1" applyProtection="1">
      <alignment horizontal="left" vertical="center"/>
      <protection locked="0"/>
    </xf>
    <xf numFmtId="0" fontId="75" fillId="15" borderId="138" xfId="0" applyNumberFormat="1" applyFont="1" applyFill="1" applyBorder="1" applyAlignment="1" applyProtection="1">
      <alignment horizontal="center" vertical="center" wrapText="1"/>
      <protection locked="0"/>
    </xf>
    <xf numFmtId="0" fontId="75" fillId="15" borderId="115" xfId="0" applyNumberFormat="1" applyFont="1" applyFill="1" applyBorder="1" applyAlignment="1" applyProtection="1">
      <alignment horizontal="center" vertical="center" wrapText="1"/>
      <protection locked="0"/>
    </xf>
    <xf numFmtId="0" fontId="64" fillId="15" borderId="102" xfId="0" applyNumberFormat="1" applyFont="1" applyFill="1" applyBorder="1" applyAlignment="1" applyProtection="1">
      <alignment horizontal="left" vertical="center"/>
      <protection locked="0"/>
    </xf>
    <xf numFmtId="221" fontId="64" fillId="15" borderId="95" xfId="0" applyNumberFormat="1" applyFont="1" applyFill="1" applyBorder="1" applyAlignment="1" applyProtection="1">
      <alignment horizontal="left"/>
      <protection locked="0"/>
    </xf>
    <xf numFmtId="0" fontId="64" fillId="15" borderId="102" xfId="0" applyNumberFormat="1" applyFont="1" applyFill="1" applyBorder="1" applyAlignment="1" applyProtection="1">
      <alignment horizontal="center" vertical="center"/>
      <protection locked="0"/>
    </xf>
    <xf numFmtId="0" fontId="64" fillId="15" borderId="454" xfId="0" applyNumberFormat="1" applyFont="1" applyFill="1" applyBorder="1" applyAlignment="1" applyProtection="1">
      <alignment horizontal="center" vertical="center"/>
      <protection locked="0"/>
    </xf>
    <xf numFmtId="223" fontId="64" fillId="15" borderId="483" xfId="0" applyNumberFormat="1" applyFont="1" applyFill="1" applyBorder="1" applyAlignment="1" applyProtection="1">
      <alignment horizontal="left"/>
      <protection locked="0"/>
    </xf>
    <xf numFmtId="0" fontId="64" fillId="15" borderId="0" xfId="0" applyNumberFormat="1" applyFont="1" applyFill="1" applyBorder="1" applyAlignment="1" applyProtection="1">
      <alignment horizontal="left"/>
      <protection locked="0"/>
    </xf>
    <xf numFmtId="0" fontId="64" fillId="15" borderId="73" xfId="0" applyNumberFormat="1" applyFont="1" applyFill="1" applyBorder="1" applyAlignment="1" applyProtection="1">
      <alignment horizontal="left"/>
      <protection locked="0"/>
    </xf>
    <xf numFmtId="216" fontId="64" fillId="15" borderId="0" xfId="0" applyNumberFormat="1" applyFont="1" applyFill="1" applyBorder="1" applyAlignment="1" applyProtection="1">
      <alignment horizontal="left"/>
      <protection locked="0"/>
    </xf>
    <xf numFmtId="216" fontId="64" fillId="15" borderId="73" xfId="0" applyNumberFormat="1" applyFont="1" applyFill="1" applyBorder="1" applyAlignment="1" applyProtection="1">
      <alignment horizontal="left"/>
      <protection locked="0"/>
    </xf>
    <xf numFmtId="0" fontId="64" fillId="15" borderId="0" xfId="0" applyFont="1" applyFill="1" applyBorder="1" applyAlignment="1" applyProtection="1">
      <alignment horizontal="left" vertical="top" wrapText="1"/>
      <protection locked="0"/>
    </xf>
    <xf numFmtId="0" fontId="64" fillId="15" borderId="73" xfId="0" applyFont="1" applyFill="1" applyBorder="1" applyAlignment="1" applyProtection="1">
      <alignment horizontal="left" vertical="top" wrapText="1"/>
      <protection locked="0"/>
    </xf>
    <xf numFmtId="0" fontId="64" fillId="15" borderId="237" xfId="0" applyNumberFormat="1" applyFont="1" applyFill="1" applyBorder="1" applyAlignment="1" applyProtection="1">
      <alignment horizontal="left" vertical="center"/>
      <protection locked="0"/>
    </xf>
    <xf numFmtId="0" fontId="64" fillId="15" borderId="314" xfId="0" applyNumberFormat="1" applyFont="1" applyFill="1" applyBorder="1" applyAlignment="1" applyProtection="1">
      <alignment horizontal="left" vertical="center"/>
      <protection locked="0"/>
    </xf>
    <xf numFmtId="0" fontId="75" fillId="15" borderId="237" xfId="0" applyNumberFormat="1" applyFont="1" applyFill="1" applyBorder="1" applyAlignment="1" applyProtection="1">
      <alignment horizontal="left" vertical="center"/>
      <protection locked="0"/>
    </xf>
    <xf numFmtId="0" fontId="75" fillId="15" borderId="314" xfId="0" applyNumberFormat="1" applyFont="1" applyFill="1" applyBorder="1" applyAlignment="1" applyProtection="1">
      <alignment horizontal="left" vertical="center"/>
      <protection locked="0"/>
    </xf>
    <xf numFmtId="0" fontId="4" fillId="15" borderId="138" xfId="0" applyNumberFormat="1" applyFont="1" applyFill="1" applyBorder="1" applyAlignment="1" applyProtection="1">
      <alignment horizontal="left" vertical="center"/>
      <protection locked="0"/>
    </xf>
    <xf numFmtId="0" fontId="77" fillId="15" borderId="115" xfId="0" applyNumberFormat="1" applyFont="1" applyFill="1" applyBorder="1" applyAlignment="1" applyProtection="1">
      <alignment horizontal="left" vertical="center"/>
      <protection locked="0"/>
    </xf>
    <xf numFmtId="221" fontId="64" fillId="15" borderId="388" xfId="0" applyNumberFormat="1" applyFont="1" applyFill="1" applyBorder="1" applyAlignment="1" applyProtection="1">
      <alignment horizontal="left"/>
      <protection locked="0"/>
    </xf>
    <xf numFmtId="0" fontId="4" fillId="15" borderId="138" xfId="4" quotePrefix="1" applyFont="1" applyFill="1" applyBorder="1" applyAlignment="1">
      <alignment horizontal="left" vertical="top" wrapText="1"/>
    </xf>
    <xf numFmtId="0" fontId="4" fillId="15" borderId="69" xfId="4" quotePrefix="1" applyFont="1" applyFill="1" applyBorder="1" applyAlignment="1">
      <alignment horizontal="left" vertical="top" wrapText="1"/>
    </xf>
    <xf numFmtId="0" fontId="4" fillId="15" borderId="115" xfId="4" quotePrefix="1" applyFont="1" applyFill="1" applyBorder="1" applyAlignment="1">
      <alignment horizontal="left" vertical="top" wrapText="1"/>
    </xf>
    <xf numFmtId="49" fontId="8" fillId="0" borderId="45" xfId="73" applyNumberFormat="1" applyFont="1" applyFill="1" applyBorder="1" applyAlignment="1" applyProtection="1">
      <alignment horizontal="left" vertical="top" wrapText="1"/>
      <protection locked="0"/>
    </xf>
    <xf numFmtId="49" fontId="8" fillId="0" borderId="385" xfId="73" applyNumberFormat="1" applyFont="1" applyFill="1" applyBorder="1" applyAlignment="1" applyProtection="1">
      <alignment horizontal="left" vertical="top" wrapText="1"/>
      <protection locked="0"/>
    </xf>
    <xf numFmtId="0" fontId="4" fillId="15" borderId="95" xfId="89" applyFont="1" applyFill="1" applyBorder="1" applyAlignment="1" applyProtection="1">
      <alignment horizontal="left" vertical="center" wrapText="1"/>
      <protection locked="0"/>
    </xf>
    <xf numFmtId="0" fontId="4" fillId="15" borderId="138" xfId="4" quotePrefix="1" applyFont="1" applyFill="1" applyBorder="1" applyAlignment="1">
      <alignment horizontal="left" wrapText="1"/>
    </xf>
    <xf numFmtId="0" fontId="4" fillId="15" borderId="69" xfId="4" quotePrefix="1" applyFont="1" applyFill="1" applyBorder="1" applyAlignment="1">
      <alignment horizontal="left" wrapText="1"/>
    </xf>
    <xf numFmtId="0" fontId="4" fillId="15" borderId="115" xfId="4" quotePrefix="1" applyFont="1" applyFill="1" applyBorder="1" applyAlignment="1">
      <alignment horizontal="left" wrapText="1"/>
    </xf>
    <xf numFmtId="49" fontId="8" fillId="0" borderId="61" xfId="73" applyNumberFormat="1" applyFont="1" applyFill="1" applyBorder="1" applyAlignment="1" applyProtection="1">
      <alignment horizontal="left" vertical="top" wrapText="1"/>
      <protection locked="0"/>
    </xf>
    <xf numFmtId="49" fontId="8" fillId="0" borderId="18" xfId="73" applyNumberFormat="1" applyFont="1" applyFill="1" applyBorder="1" applyAlignment="1" applyProtection="1">
      <alignment horizontal="left" vertical="top" wrapText="1"/>
      <protection locked="0"/>
    </xf>
    <xf numFmtId="49" fontId="8" fillId="0" borderId="46" xfId="73" applyNumberFormat="1" applyFont="1" applyFill="1" applyBorder="1" applyAlignment="1" applyProtection="1">
      <alignment horizontal="left" vertical="top" wrapText="1"/>
      <protection locked="0"/>
    </xf>
    <xf numFmtId="49" fontId="8" fillId="0" borderId="20" xfId="73" applyNumberFormat="1" applyFont="1" applyFill="1" applyBorder="1" applyAlignment="1" applyProtection="1">
      <alignment horizontal="left" vertical="top" wrapText="1"/>
      <protection locked="0"/>
    </xf>
    <xf numFmtId="0" fontId="4" fillId="15" borderId="237" xfId="89" applyFont="1" applyFill="1" applyBorder="1" applyAlignment="1" applyProtection="1">
      <alignment vertical="center"/>
      <protection locked="0"/>
    </xf>
    <xf numFmtId="0" fontId="4" fillId="15" borderId="118" xfId="89" applyFont="1" applyFill="1" applyBorder="1" applyAlignment="1" applyProtection="1">
      <alignment vertical="center"/>
      <protection locked="0"/>
    </xf>
    <xf numFmtId="0" fontId="0" fillId="15" borderId="152" xfId="0" applyFill="1" applyBorder="1" applyAlignment="1">
      <alignment horizontal="left"/>
    </xf>
    <xf numFmtId="0" fontId="4" fillId="15" borderId="183" xfId="89" applyFont="1" applyFill="1" applyBorder="1" applyAlignment="1" applyProtection="1">
      <alignment vertical="center"/>
      <protection locked="0"/>
    </xf>
    <xf numFmtId="0" fontId="4" fillId="15" borderId="392" xfId="89" applyFont="1" applyFill="1" applyBorder="1" applyAlignment="1" applyProtection="1">
      <alignment vertical="center"/>
      <protection locked="0"/>
    </xf>
    <xf numFmtId="0" fontId="4" fillId="15" borderId="194" xfId="89" applyFont="1" applyFill="1" applyBorder="1" applyAlignment="1" applyProtection="1">
      <alignment vertical="center"/>
      <protection locked="0"/>
    </xf>
    <xf numFmtId="0" fontId="4" fillId="15" borderId="121" xfId="89" applyFont="1" applyFill="1" applyBorder="1" applyAlignment="1" applyProtection="1">
      <alignment vertical="center"/>
      <protection locked="0"/>
    </xf>
    <xf numFmtId="0" fontId="64" fillId="15" borderId="183" xfId="0" applyFont="1" applyFill="1" applyBorder="1" applyAlignment="1" applyProtection="1">
      <alignment horizontal="left" vertical="center" wrapText="1"/>
      <protection locked="0"/>
    </xf>
    <xf numFmtId="0" fontId="64" fillId="15" borderId="241" xfId="0" applyFont="1" applyFill="1" applyBorder="1" applyAlignment="1" applyProtection="1">
      <alignment horizontal="left" vertical="center" wrapText="1"/>
      <protection locked="0"/>
    </xf>
    <xf numFmtId="0" fontId="6" fillId="2" borderId="188" xfId="4" applyFont="1" applyFill="1" applyBorder="1" applyAlignment="1">
      <alignment horizontal="left" wrapText="1"/>
    </xf>
    <xf numFmtId="0" fontId="9" fillId="7" borderId="274" xfId="0" applyFont="1" applyFill="1" applyBorder="1" applyAlignment="1">
      <alignment horizontal="center" wrapText="1"/>
    </xf>
    <xf numFmtId="0" fontId="9" fillId="7" borderId="236" xfId="0" applyFont="1" applyFill="1" applyBorder="1" applyAlignment="1">
      <alignment horizontal="center" wrapText="1"/>
    </xf>
    <xf numFmtId="0" fontId="9" fillId="7" borderId="275" xfId="0" applyFont="1" applyFill="1" applyBorder="1" applyAlignment="1">
      <alignment horizontal="center" wrapText="1"/>
    </xf>
    <xf numFmtId="0" fontId="6" fillId="0" borderId="210" xfId="0" applyFont="1" applyBorder="1" applyAlignment="1">
      <alignment horizontal="left" wrapText="1"/>
    </xf>
    <xf numFmtId="0" fontId="6" fillId="0" borderId="276" xfId="0" applyFont="1" applyBorder="1" applyAlignment="1">
      <alignment horizontal="left" wrapText="1"/>
    </xf>
    <xf numFmtId="0" fontId="6" fillId="0" borderId="145" xfId="0" applyFont="1" applyBorder="1" applyAlignment="1">
      <alignment horizontal="left" wrapText="1"/>
    </xf>
    <xf numFmtId="0" fontId="6" fillId="0" borderId="146" xfId="0" applyFont="1" applyBorder="1" applyAlignment="1">
      <alignment horizontal="left" wrapText="1"/>
    </xf>
    <xf numFmtId="0" fontId="6" fillId="0" borderId="132" xfId="0" applyFont="1" applyBorder="1" applyAlignment="1">
      <alignment horizontal="left" wrapText="1"/>
    </xf>
    <xf numFmtId="0" fontId="6" fillId="0" borderId="133" xfId="0" applyFont="1" applyBorder="1" applyAlignment="1">
      <alignment horizontal="left" wrapText="1"/>
    </xf>
    <xf numFmtId="0" fontId="6" fillId="0" borderId="134" xfId="0" applyFont="1" applyBorder="1" applyAlignment="1">
      <alignment horizontal="left" wrapText="1"/>
    </xf>
    <xf numFmtId="0" fontId="5" fillId="0" borderId="11" xfId="0" applyFont="1" applyFill="1" applyBorder="1" applyAlignment="1">
      <alignment horizontal="center"/>
    </xf>
    <xf numFmtId="0" fontId="5" fillId="0" borderId="11" xfId="0" applyFont="1" applyBorder="1" applyAlignment="1">
      <alignment horizontal="center" wrapText="1"/>
    </xf>
    <xf numFmtId="0" fontId="9" fillId="7" borderId="281" xfId="0" applyFont="1" applyFill="1" applyBorder="1" applyAlignment="1">
      <alignment horizontal="center" wrapText="1"/>
    </xf>
    <xf numFmtId="0" fontId="9" fillId="7" borderId="188" xfId="0" applyFont="1" applyFill="1" applyBorder="1" applyAlignment="1">
      <alignment horizontal="center"/>
    </xf>
    <xf numFmtId="0" fontId="9" fillId="7" borderId="189" xfId="0" applyFont="1" applyFill="1" applyBorder="1" applyAlignment="1">
      <alignment horizontal="center"/>
    </xf>
    <xf numFmtId="0" fontId="5" fillId="0" borderId="178" xfId="0" applyFont="1" applyBorder="1" applyAlignment="1">
      <alignment horizontal="center"/>
    </xf>
    <xf numFmtId="0" fontId="5" fillId="0" borderId="115" xfId="0" applyFont="1" applyBorder="1" applyAlignment="1">
      <alignment horizontal="center"/>
    </xf>
    <xf numFmtId="0" fontId="5" fillId="0" borderId="69" xfId="0" applyFont="1" applyFill="1" applyBorder="1" applyAlignment="1">
      <alignment horizontal="center"/>
    </xf>
    <xf numFmtId="0" fontId="5" fillId="0" borderId="234" xfId="0" applyFont="1" applyFill="1" applyBorder="1" applyAlignment="1">
      <alignment horizontal="center"/>
    </xf>
    <xf numFmtId="0" fontId="5" fillId="0" borderId="75" xfId="0" applyFont="1" applyBorder="1" applyAlignment="1">
      <alignment horizontal="center" wrapText="1"/>
    </xf>
    <xf numFmtId="0" fontId="5" fillId="0" borderId="195" xfId="0" applyFont="1" applyBorder="1" applyAlignment="1">
      <alignment horizontal="center" wrapText="1"/>
    </xf>
    <xf numFmtId="0" fontId="5" fillId="0" borderId="186" xfId="0" applyFont="1" applyBorder="1" applyAlignment="1">
      <alignment horizontal="center" wrapText="1"/>
    </xf>
    <xf numFmtId="0" fontId="5" fillId="0" borderId="79" xfId="0" applyFont="1" applyBorder="1" applyAlignment="1">
      <alignment horizontal="center" wrapText="1"/>
    </xf>
    <xf numFmtId="0" fontId="5" fillId="0" borderId="139" xfId="0" applyFont="1" applyBorder="1" applyAlignment="1">
      <alignment horizontal="center" wrapText="1"/>
    </xf>
    <xf numFmtId="0" fontId="5" fillId="0" borderId="152" xfId="0" applyFont="1" applyBorder="1" applyAlignment="1">
      <alignment horizontal="center" wrapText="1"/>
    </xf>
    <xf numFmtId="0" fontId="5" fillId="0" borderId="182" xfId="0" applyFont="1" applyBorder="1" applyAlignment="1">
      <alignment horizontal="center" wrapText="1"/>
    </xf>
    <xf numFmtId="0" fontId="9" fillId="18" borderId="282" xfId="0" applyFont="1" applyFill="1" applyBorder="1" applyAlignment="1">
      <alignment horizontal="center"/>
    </xf>
    <xf numFmtId="0" fontId="9" fillId="18" borderId="283" xfId="0" applyFont="1" applyFill="1" applyBorder="1" applyAlignment="1">
      <alignment horizontal="center"/>
    </xf>
    <xf numFmtId="0" fontId="9" fillId="18" borderId="284" xfId="0" applyFont="1" applyFill="1" applyBorder="1" applyAlignment="1">
      <alignment horizontal="center"/>
    </xf>
    <xf numFmtId="0" fontId="54" fillId="0" borderId="285" xfId="0" applyFont="1" applyBorder="1" applyAlignment="1">
      <alignment horizontal="center"/>
    </xf>
    <xf numFmtId="0" fontId="54" fillId="0" borderId="115" xfId="0" applyFont="1" applyBorder="1" applyAlignment="1">
      <alignment horizontal="center"/>
    </xf>
    <xf numFmtId="0" fontId="5" fillId="0" borderId="138" xfId="0" applyFont="1" applyFill="1" applyBorder="1" applyAlignment="1">
      <alignment horizontal="center" wrapText="1"/>
    </xf>
    <xf numFmtId="0" fontId="5" fillId="0" borderId="286" xfId="0" applyFont="1" applyFill="1" applyBorder="1" applyAlignment="1">
      <alignment horizontal="center" wrapText="1"/>
    </xf>
    <xf numFmtId="0" fontId="54" fillId="0" borderId="158" xfId="0" applyFont="1" applyBorder="1" applyAlignment="1">
      <alignment horizontal="center" vertical="center" wrapText="1"/>
    </xf>
    <xf numFmtId="0" fontId="54" fillId="0" borderId="79" xfId="0" applyFont="1" applyBorder="1" applyAlignment="1">
      <alignment horizontal="center" vertical="center" wrapText="1"/>
    </xf>
    <xf numFmtId="0" fontId="5" fillId="0" borderId="115" xfId="0" applyFont="1" applyFill="1" applyBorder="1" applyAlignment="1">
      <alignment horizontal="center" wrapText="1"/>
    </xf>
    <xf numFmtId="0" fontId="48" fillId="0" borderId="145" xfId="0" applyFont="1" applyBorder="1" applyAlignment="1">
      <alignment horizontal="left"/>
    </xf>
    <xf numFmtId="0" fontId="48" fillId="0" borderId="0" xfId="0" applyFont="1" applyBorder="1" applyAlignment="1">
      <alignment horizontal="left"/>
    </xf>
    <xf numFmtId="0" fontId="48" fillId="0" borderId="146" xfId="0" applyFont="1" applyBorder="1" applyAlignment="1">
      <alignment horizontal="left"/>
    </xf>
    <xf numFmtId="0" fontId="48" fillId="0" borderId="145" xfId="0" applyFont="1" applyFill="1" applyBorder="1" applyAlignment="1">
      <alignment horizontal="left" vertical="center" wrapText="1"/>
    </xf>
    <xf numFmtId="0" fontId="48" fillId="0" borderId="0" xfId="0" applyFont="1" applyFill="1" applyBorder="1" applyAlignment="1">
      <alignment horizontal="left" vertical="center" wrapText="1"/>
    </xf>
    <xf numFmtId="0" fontId="48" fillId="0" borderId="146" xfId="0" applyFont="1" applyFill="1" applyBorder="1" applyAlignment="1">
      <alignment horizontal="left" vertical="center" wrapText="1"/>
    </xf>
    <xf numFmtId="0" fontId="6" fillId="2" borderId="75" xfId="0" applyFont="1" applyFill="1" applyBorder="1" applyAlignment="1">
      <alignment horizontal="left" wrapText="1"/>
    </xf>
    <xf numFmtId="0" fontId="6" fillId="2" borderId="0" xfId="0" applyFont="1" applyFill="1" applyBorder="1" applyAlignment="1">
      <alignment horizontal="left" wrapText="1"/>
    </xf>
    <xf numFmtId="0" fontId="6" fillId="2" borderId="76" xfId="0" applyFont="1" applyFill="1" applyBorder="1" applyAlignment="1">
      <alignment horizontal="left" wrapText="1"/>
    </xf>
    <xf numFmtId="0" fontId="9" fillId="7" borderId="277" xfId="0" applyFont="1" applyFill="1" applyBorder="1" applyAlignment="1">
      <alignment horizontal="center" wrapText="1"/>
    </xf>
    <xf numFmtId="0" fontId="9" fillId="7" borderId="278" xfId="0" applyFont="1" applyFill="1" applyBorder="1" applyAlignment="1">
      <alignment horizontal="center"/>
    </xf>
    <xf numFmtId="0" fontId="9" fillId="7" borderId="279" xfId="0" applyFont="1" applyFill="1" applyBorder="1" applyAlignment="1">
      <alignment horizontal="center"/>
    </xf>
    <xf numFmtId="0" fontId="9" fillId="7" borderId="280" xfId="0" applyFont="1" applyFill="1" applyBorder="1" applyAlignment="1">
      <alignment horizontal="center"/>
    </xf>
    <xf numFmtId="0" fontId="5" fillId="0" borderId="57" xfId="0" applyFont="1" applyBorder="1" applyAlignment="1">
      <alignment horizontal="center" wrapText="1"/>
    </xf>
    <xf numFmtId="0" fontId="0" fillId="2" borderId="0" xfId="0" applyFill="1" applyBorder="1" applyAlignment="1">
      <alignment horizontal="left" wrapText="1"/>
    </xf>
    <xf numFmtId="0" fontId="0" fillId="2" borderId="76" xfId="0" applyFill="1" applyBorder="1" applyAlignment="1">
      <alignment horizontal="left" wrapText="1"/>
    </xf>
    <xf numFmtId="0" fontId="6" fillId="2" borderId="75" xfId="0" applyFont="1" applyFill="1" applyBorder="1" applyAlignment="1">
      <alignment wrapText="1"/>
    </xf>
    <xf numFmtId="0" fontId="0" fillId="2" borderId="0" xfId="0" applyFill="1" applyBorder="1" applyAlignment="1">
      <alignment wrapText="1"/>
    </xf>
    <xf numFmtId="0" fontId="0" fillId="2" borderId="76" xfId="0" applyFill="1" applyBorder="1" applyAlignment="1">
      <alignment wrapText="1"/>
    </xf>
    <xf numFmtId="0" fontId="33" fillId="0" borderId="138" xfId="0" applyFont="1" applyFill="1" applyBorder="1" applyAlignment="1">
      <alignment horizontal="center" vertical="center" wrapText="1"/>
    </xf>
    <xf numFmtId="0" fontId="33" fillId="0" borderId="115" xfId="0" applyFont="1" applyFill="1" applyBorder="1" applyAlignment="1">
      <alignment horizontal="center" vertical="center" wrapText="1"/>
    </xf>
    <xf numFmtId="0" fontId="34" fillId="0" borderId="145" xfId="0" applyFont="1" applyFill="1" applyBorder="1" applyAlignment="1">
      <alignment horizontal="left" vertical="center" wrapText="1"/>
    </xf>
    <xf numFmtId="0" fontId="34" fillId="0" borderId="0" xfId="0" applyFont="1" applyFill="1" applyBorder="1" applyAlignment="1">
      <alignment horizontal="left" vertical="center" wrapText="1"/>
    </xf>
    <xf numFmtId="0" fontId="34" fillId="0" borderId="146" xfId="0" applyFont="1" applyFill="1" applyBorder="1" applyAlignment="1">
      <alignment horizontal="left" vertical="center" wrapText="1"/>
    </xf>
    <xf numFmtId="0" fontId="34" fillId="0" borderId="145" xfId="0" applyFont="1" applyFill="1" applyBorder="1" applyAlignment="1">
      <alignment wrapText="1"/>
    </xf>
    <xf numFmtId="0" fontId="0" fillId="0" borderId="146" xfId="0" applyBorder="1" applyAlignment="1">
      <alignment wrapText="1"/>
    </xf>
    <xf numFmtId="0" fontId="31" fillId="6" borderId="282" xfId="0" applyFont="1" applyFill="1" applyBorder="1" applyAlignment="1">
      <alignment horizontal="center"/>
    </xf>
    <xf numFmtId="0" fontId="31" fillId="6" borderId="283" xfId="0" applyFont="1" applyFill="1" applyBorder="1" applyAlignment="1">
      <alignment horizontal="center"/>
    </xf>
    <xf numFmtId="0" fontId="31" fillId="6" borderId="284" xfId="0" applyFont="1" applyFill="1" applyBorder="1" applyAlignment="1">
      <alignment horizontal="center"/>
    </xf>
    <xf numFmtId="0" fontId="32" fillId="0" borderId="285" xfId="0" applyFont="1" applyBorder="1" applyAlignment="1">
      <alignment horizontal="center"/>
    </xf>
    <xf numFmtId="0" fontId="32" fillId="0" borderId="115" xfId="0" applyFont="1" applyBorder="1" applyAlignment="1">
      <alignment horizontal="center"/>
    </xf>
    <xf numFmtId="0" fontId="33" fillId="0" borderId="138" xfId="0" applyFont="1" applyFill="1" applyBorder="1" applyAlignment="1">
      <alignment horizontal="center"/>
    </xf>
    <xf numFmtId="0" fontId="33" fillId="0" borderId="69" xfId="0" applyFont="1" applyFill="1" applyBorder="1" applyAlignment="1">
      <alignment horizontal="center"/>
    </xf>
    <xf numFmtId="0" fontId="33" fillId="0" borderId="286" xfId="0" applyFont="1" applyFill="1" applyBorder="1" applyAlignment="1">
      <alignment horizontal="center"/>
    </xf>
    <xf numFmtId="0" fontId="32" fillId="0" borderId="158" xfId="0" applyFont="1" applyBorder="1" applyAlignment="1">
      <alignment horizontal="center" vertical="center" wrapText="1"/>
    </xf>
    <xf numFmtId="0" fontId="32" fillId="0" borderId="79" xfId="0" applyFont="1" applyBorder="1" applyAlignment="1">
      <alignment horizontal="center" vertical="center" wrapText="1"/>
    </xf>
    <xf numFmtId="0" fontId="33" fillId="0" borderId="138" xfId="0" applyFont="1" applyFill="1" applyBorder="1" applyAlignment="1">
      <alignment horizontal="center" wrapText="1"/>
    </xf>
    <xf numFmtId="0" fontId="33" fillId="0" borderId="69" xfId="0" applyFont="1" applyFill="1" applyBorder="1" applyAlignment="1">
      <alignment horizontal="center" wrapText="1"/>
    </xf>
    <xf numFmtId="0" fontId="33" fillId="0" borderId="115" xfId="0" applyFont="1" applyFill="1" applyBorder="1" applyAlignment="1">
      <alignment horizontal="center" wrapText="1"/>
    </xf>
    <xf numFmtId="0" fontId="34" fillId="2" borderId="145" xfId="0" applyFont="1" applyFill="1" applyBorder="1" applyAlignment="1">
      <alignment horizontal="left" vertical="center" wrapText="1"/>
    </xf>
    <xf numFmtId="0" fontId="34" fillId="2" borderId="0" xfId="0" applyFont="1" applyFill="1" applyBorder="1" applyAlignment="1">
      <alignment horizontal="left" vertical="center" wrapText="1"/>
    </xf>
    <xf numFmtId="0" fontId="34" fillId="0" borderId="145" xfId="0" applyFont="1" applyFill="1" applyBorder="1" applyAlignment="1">
      <alignment horizontal="left" wrapText="1"/>
    </xf>
    <xf numFmtId="0" fontId="34" fillId="0" borderId="0" xfId="0" applyFont="1" applyFill="1" applyBorder="1" applyAlignment="1">
      <alignment horizontal="left" wrapText="1"/>
    </xf>
    <xf numFmtId="0" fontId="34" fillId="0" borderId="146" xfId="0" applyFont="1" applyFill="1" applyBorder="1" applyAlignment="1">
      <alignment horizontal="left" wrapText="1"/>
    </xf>
    <xf numFmtId="0" fontId="6" fillId="2" borderId="236" xfId="4" applyFont="1" applyFill="1" applyBorder="1" applyAlignment="1">
      <alignment horizontal="left" wrapText="1"/>
    </xf>
    <xf numFmtId="0" fontId="5" fillId="0" borderId="58" xfId="0" applyFont="1" applyBorder="1" applyAlignment="1">
      <alignment horizontal="center" wrapText="1"/>
    </xf>
    <xf numFmtId="0" fontId="5" fillId="0" borderId="166" xfId="0" applyFont="1" applyBorder="1" applyAlignment="1">
      <alignment horizontal="center" wrapText="1"/>
    </xf>
    <xf numFmtId="0" fontId="5" fillId="0" borderId="56" xfId="0" applyFont="1" applyBorder="1" applyAlignment="1">
      <alignment horizontal="center" wrapText="1"/>
    </xf>
    <xf numFmtId="0" fontId="5" fillId="0" borderId="38" xfId="0" applyFont="1" applyBorder="1" applyAlignment="1">
      <alignment horizontal="center" wrapText="1"/>
    </xf>
    <xf numFmtId="0" fontId="5" fillId="0" borderId="58" xfId="0" applyFont="1" applyFill="1" applyBorder="1" applyAlignment="1">
      <alignment horizontal="center"/>
    </xf>
    <xf numFmtId="0" fontId="5" fillId="2" borderId="11" xfId="0" applyFont="1" applyFill="1" applyBorder="1" applyAlignment="1">
      <alignment horizontal="center" wrapText="1"/>
    </xf>
    <xf numFmtId="0" fontId="6" fillId="0" borderId="75" xfId="0" applyFont="1" applyBorder="1" applyAlignment="1">
      <alignment wrapText="1"/>
    </xf>
    <xf numFmtId="0" fontId="0" fillId="0" borderId="76" xfId="0" applyBorder="1" applyAlignment="1">
      <alignment wrapText="1"/>
    </xf>
    <xf numFmtId="0" fontId="0" fillId="0" borderId="75" xfId="0" applyBorder="1" applyAlignment="1">
      <alignment horizontal="left" wrapText="1"/>
    </xf>
    <xf numFmtId="0" fontId="0" fillId="0" borderId="76" xfId="0" applyBorder="1" applyAlignment="1">
      <alignment horizontal="left" wrapText="1"/>
    </xf>
    <xf numFmtId="0" fontId="6" fillId="0" borderId="77" xfId="0" applyFont="1" applyBorder="1" applyAlignment="1">
      <alignment horizontal="left" wrapText="1"/>
    </xf>
    <xf numFmtId="0" fontId="6" fillId="0" borderId="59" xfId="0" applyFont="1" applyBorder="1" applyAlignment="1">
      <alignment horizontal="left" wrapText="1"/>
    </xf>
    <xf numFmtId="0" fontId="0" fillId="0" borderId="59" xfId="0" applyBorder="1" applyAlignment="1">
      <alignment horizontal="left" wrapText="1"/>
    </xf>
    <xf numFmtId="0" fontId="0" fillId="0" borderId="60" xfId="0" applyBorder="1" applyAlignment="1">
      <alignment horizontal="left" wrapText="1"/>
    </xf>
    <xf numFmtId="0" fontId="0" fillId="0" borderId="188" xfId="0" applyBorder="1" applyAlignment="1">
      <alignment horizontal="left"/>
    </xf>
    <xf numFmtId="0" fontId="9" fillId="7" borderId="277" xfId="0" applyFont="1" applyFill="1" applyBorder="1" applyAlignment="1">
      <alignment horizontal="center"/>
    </xf>
    <xf numFmtId="0" fontId="5" fillId="2" borderId="166" xfId="0" applyFont="1" applyFill="1" applyBorder="1" applyAlignment="1">
      <alignment horizontal="center" wrapText="1"/>
    </xf>
    <xf numFmtId="0" fontId="5" fillId="2" borderId="56" xfId="0" applyFont="1" applyFill="1" applyBorder="1" applyAlignment="1">
      <alignment horizontal="center" wrapText="1"/>
    </xf>
    <xf numFmtId="0" fontId="5" fillId="2" borderId="38" xfId="0" applyFont="1" applyFill="1" applyBorder="1" applyAlignment="1">
      <alignment horizontal="center" wrapText="1"/>
    </xf>
    <xf numFmtId="0" fontId="6" fillId="0" borderId="75" xfId="0" applyFont="1" applyBorder="1" applyAlignment="1">
      <alignment horizontal="left" wrapText="1"/>
    </xf>
    <xf numFmtId="0" fontId="9" fillId="7" borderId="188" xfId="0" applyFont="1" applyFill="1" applyBorder="1" applyAlignment="1">
      <alignment horizontal="center" wrapText="1"/>
    </xf>
    <xf numFmtId="0" fontId="9" fillId="7" borderId="189" xfId="0" applyFont="1" applyFill="1" applyBorder="1" applyAlignment="1">
      <alignment horizontal="center" wrapText="1"/>
    </xf>
    <xf numFmtId="0" fontId="5" fillId="0" borderId="287" xfId="0" applyFont="1" applyBorder="1" applyAlignment="1">
      <alignment horizontal="center" vertical="center" wrapText="1"/>
    </xf>
    <xf numFmtId="0" fontId="5" fillId="0" borderId="195"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11" xfId="0" applyFont="1" applyBorder="1" applyAlignment="1">
      <alignment horizontal="center" vertical="center"/>
    </xf>
    <xf numFmtId="0" fontId="5" fillId="0" borderId="78" xfId="0" applyFont="1" applyFill="1" applyBorder="1" applyAlignment="1">
      <alignment horizontal="center" vertical="center"/>
    </xf>
    <xf numFmtId="0" fontId="5" fillId="0" borderId="206" xfId="0" applyFont="1" applyFill="1" applyBorder="1" applyAlignment="1">
      <alignment horizontal="center" vertical="center"/>
    </xf>
    <xf numFmtId="0" fontId="5" fillId="0" borderId="288" xfId="0" applyFont="1" applyFill="1" applyBorder="1" applyAlignment="1">
      <alignment horizontal="center" vertical="center"/>
    </xf>
    <xf numFmtId="0" fontId="0" fillId="0" borderId="75" xfId="0" applyBorder="1" applyAlignment="1">
      <alignment horizontal="left"/>
    </xf>
    <xf numFmtId="0" fontId="0" fillId="0" borderId="0" xfId="0" applyBorder="1" applyAlignment="1">
      <alignment horizontal="left"/>
    </xf>
    <xf numFmtId="0" fontId="0" fillId="0" borderId="76" xfId="0" applyBorder="1" applyAlignment="1">
      <alignment horizontal="left"/>
    </xf>
    <xf numFmtId="0" fontId="9" fillId="7" borderId="281" xfId="0" applyFont="1" applyFill="1" applyBorder="1" applyAlignment="1">
      <alignment horizontal="center"/>
    </xf>
    <xf numFmtId="0" fontId="5" fillId="0" borderId="138" xfId="0" applyFont="1" applyFill="1" applyBorder="1" applyAlignment="1">
      <alignment horizontal="center"/>
    </xf>
    <xf numFmtId="0" fontId="5" fillId="0" borderId="153" xfId="0" applyFont="1" applyBorder="1" applyAlignment="1">
      <alignment horizontal="center" wrapText="1"/>
    </xf>
    <xf numFmtId="0" fontId="5" fillId="0" borderId="161" xfId="0" applyFont="1" applyBorder="1" applyAlignment="1">
      <alignment horizontal="center" wrapText="1"/>
    </xf>
    <xf numFmtId="0" fontId="5" fillId="0" borderId="0" xfId="0" applyFont="1" applyBorder="1" applyAlignment="1">
      <alignment horizontal="center" wrapText="1"/>
    </xf>
    <xf numFmtId="0" fontId="5" fillId="0" borderId="73" xfId="0" applyFont="1" applyBorder="1" applyAlignment="1">
      <alignment horizontal="center" wrapText="1"/>
    </xf>
    <xf numFmtId="0" fontId="5" fillId="0" borderId="31" xfId="0" applyFont="1" applyBorder="1" applyAlignment="1">
      <alignment horizontal="center" wrapText="1"/>
    </xf>
    <xf numFmtId="0" fontId="5" fillId="0" borderId="190" xfId="0" applyFont="1" applyBorder="1" applyAlignment="1">
      <alignment horizontal="center" wrapText="1"/>
    </xf>
    <xf numFmtId="0" fontId="5" fillId="0" borderId="240" xfId="0" applyFont="1" applyBorder="1" applyAlignment="1">
      <alignment horizontal="center" wrapText="1"/>
    </xf>
    <xf numFmtId="0" fontId="5" fillId="0" borderId="197" xfId="0" applyFont="1" applyBorder="1" applyAlignment="1">
      <alignment horizontal="center" wrapText="1"/>
    </xf>
    <xf numFmtId="0" fontId="0" fillId="0" borderId="0" xfId="0" applyAlignment="1">
      <alignment wrapText="1"/>
    </xf>
    <xf numFmtId="0" fontId="6" fillId="0" borderId="76" xfId="0" applyFont="1" applyBorder="1" applyAlignment="1">
      <alignment horizontal="left" wrapText="1"/>
    </xf>
    <xf numFmtId="0" fontId="0" fillId="0" borderId="145" xfId="0" applyBorder="1" applyAlignment="1">
      <alignment wrapText="1"/>
    </xf>
    <xf numFmtId="0" fontId="0" fillId="0" borderId="145" xfId="0" applyBorder="1" applyAlignment="1">
      <alignment horizontal="left" wrapText="1"/>
    </xf>
    <xf numFmtId="0" fontId="0" fillId="0" borderId="146" xfId="0" applyBorder="1" applyAlignment="1">
      <alignment horizontal="left" wrapText="1"/>
    </xf>
    <xf numFmtId="0" fontId="6" fillId="0" borderId="145" xfId="0" applyFont="1" applyBorder="1" applyAlignment="1">
      <alignment wrapText="1"/>
    </xf>
    <xf numFmtId="0" fontId="33" fillId="0" borderId="285" xfId="0" applyFont="1" applyFill="1" applyBorder="1" applyAlignment="1">
      <alignment horizontal="center"/>
    </xf>
    <xf numFmtId="175" fontId="34" fillId="0" borderId="156" xfId="0" applyNumberFormat="1" applyFont="1" applyBorder="1" applyAlignment="1">
      <alignment horizontal="center" wrapText="1"/>
    </xf>
    <xf numFmtId="175" fontId="34" fillId="0" borderId="121" xfId="0" applyNumberFormat="1" applyFont="1" applyBorder="1" applyAlignment="1">
      <alignment horizontal="center" wrapText="1"/>
    </xf>
    <xf numFmtId="175" fontId="34" fillId="0" borderId="92" xfId="0" applyNumberFormat="1" applyFont="1" applyBorder="1" applyAlignment="1">
      <alignment horizontal="center" wrapText="1"/>
    </xf>
    <xf numFmtId="175" fontId="34" fillId="0" borderId="289" xfId="0" applyNumberFormat="1" applyFont="1" applyBorder="1" applyAlignment="1">
      <alignment horizontal="center" wrapText="1"/>
    </xf>
    <xf numFmtId="0" fontId="6" fillId="0" borderId="77" xfId="0" applyFont="1" applyBorder="1" applyAlignment="1">
      <alignment wrapText="1"/>
    </xf>
    <xf numFmtId="0" fontId="0" fillId="0" borderId="59" xfId="0" applyBorder="1" applyAlignment="1">
      <alignment wrapText="1"/>
    </xf>
    <xf numFmtId="0" fontId="0" fillId="0" borderId="60" xfId="0" applyBorder="1" applyAlignment="1">
      <alignment wrapText="1"/>
    </xf>
    <xf numFmtId="0" fontId="5" fillId="2" borderId="78" xfId="0" applyFont="1" applyFill="1" applyBorder="1" applyAlignment="1">
      <alignment horizontal="center" wrapText="1"/>
    </xf>
    <xf numFmtId="0" fontId="5" fillId="2" borderId="206" xfId="0" applyFont="1" applyFill="1" applyBorder="1" applyAlignment="1">
      <alignment horizontal="center" wrapText="1"/>
    </xf>
    <xf numFmtId="0" fontId="5" fillId="2" borderId="288" xfId="0" applyFont="1" applyFill="1" applyBorder="1" applyAlignment="1">
      <alignment horizontal="center" wrapText="1"/>
    </xf>
    <xf numFmtId="0" fontId="5" fillId="0" borderId="113" xfId="0" applyFont="1" applyBorder="1" applyAlignment="1">
      <alignment horizontal="center" wrapText="1"/>
    </xf>
    <xf numFmtId="0" fontId="5" fillId="0" borderId="196" xfId="0" applyFont="1" applyBorder="1" applyAlignment="1">
      <alignment horizontal="center" wrapText="1"/>
    </xf>
    <xf numFmtId="0" fontId="5" fillId="0" borderId="158" xfId="0" applyFont="1" applyBorder="1" applyAlignment="1">
      <alignment horizontal="center" wrapText="1"/>
    </xf>
    <xf numFmtId="0" fontId="5" fillId="0" borderId="138" xfId="0" applyFont="1" applyBorder="1" applyAlignment="1">
      <alignment horizontal="center" wrapText="1"/>
    </xf>
    <xf numFmtId="0" fontId="5" fillId="0" borderId="69" xfId="0" applyFont="1" applyBorder="1" applyAlignment="1">
      <alignment horizontal="center" wrapText="1"/>
    </xf>
    <xf numFmtId="0" fontId="5" fillId="0" borderId="234" xfId="0" applyFont="1" applyBorder="1" applyAlignment="1">
      <alignment horizontal="center" wrapText="1"/>
    </xf>
    <xf numFmtId="0" fontId="0" fillId="0" borderId="75" xfId="0" applyBorder="1" applyAlignment="1">
      <alignment wrapText="1"/>
    </xf>
    <xf numFmtId="0" fontId="5" fillId="0" borderId="115" xfId="0" applyFont="1" applyBorder="1" applyAlignment="1">
      <alignment horizontal="center" wrapText="1"/>
    </xf>
    <xf numFmtId="0" fontId="6" fillId="0" borderId="76" xfId="0" applyFont="1" applyBorder="1" applyAlignment="1">
      <alignment horizontal="center" wrapText="1"/>
    </xf>
    <xf numFmtId="0" fontId="6" fillId="0" borderId="59" xfId="0" applyFont="1" applyBorder="1" applyAlignment="1">
      <alignment horizontal="left"/>
    </xf>
    <xf numFmtId="0" fontId="6" fillId="0" borderId="60" xfId="0" applyFont="1" applyBorder="1" applyAlignment="1">
      <alignment horizontal="left"/>
    </xf>
    <xf numFmtId="0" fontId="6" fillId="0" borderId="0" xfId="0" applyFont="1" applyBorder="1" applyAlignment="1">
      <alignment horizontal="left"/>
    </xf>
    <xf numFmtId="0" fontId="6" fillId="0" borderId="76" xfId="0" applyFont="1" applyBorder="1" applyAlignment="1">
      <alignment horizontal="left"/>
    </xf>
    <xf numFmtId="0" fontId="4" fillId="0" borderId="0" xfId="0" applyFont="1" applyBorder="1" applyAlignment="1">
      <alignment horizontal="left" wrapText="1"/>
    </xf>
    <xf numFmtId="0" fontId="0" fillId="0" borderId="161" xfId="0" applyBorder="1" applyAlignment="1">
      <alignment horizontal="left" wrapText="1"/>
    </xf>
    <xf numFmtId="0" fontId="5" fillId="0" borderId="157" xfId="0" applyFont="1" applyBorder="1" applyAlignment="1">
      <alignment horizontal="center" wrapText="1"/>
    </xf>
    <xf numFmtId="0" fontId="5" fillId="0" borderId="159" xfId="0" applyFont="1" applyBorder="1" applyAlignment="1">
      <alignment horizontal="center" wrapText="1"/>
    </xf>
    <xf numFmtId="0" fontId="5" fillId="0" borderId="75" xfId="0" applyFont="1" applyBorder="1" applyAlignment="1">
      <alignment horizontal="left"/>
    </xf>
    <xf numFmtId="0" fontId="5" fillId="0" borderId="45" xfId="0" applyFont="1" applyBorder="1" applyAlignment="1">
      <alignment horizontal="center" vertical="center" wrapText="1"/>
    </xf>
    <xf numFmtId="0" fontId="5" fillId="0" borderId="290" xfId="0" applyFont="1" applyBorder="1" applyAlignment="1">
      <alignment horizontal="center"/>
    </xf>
    <xf numFmtId="0" fontId="5" fillId="0" borderId="153" xfId="0" applyFont="1" applyBorder="1" applyAlignment="1">
      <alignment horizontal="center"/>
    </xf>
    <xf numFmtId="0" fontId="5" fillId="0" borderId="291" xfId="0" applyFont="1" applyBorder="1" applyAlignment="1">
      <alignment horizontal="center"/>
    </xf>
    <xf numFmtId="0" fontId="5" fillId="0" borderId="37" xfId="0" applyFont="1" applyBorder="1" applyAlignment="1">
      <alignment horizontal="center"/>
    </xf>
    <xf numFmtId="0" fontId="27" fillId="0" borderId="77" xfId="1" applyFont="1" applyBorder="1" applyAlignment="1">
      <alignment horizontal="left" vertical="center" wrapText="1"/>
    </xf>
    <xf numFmtId="0" fontId="27" fillId="0" borderId="59" xfId="1" applyFont="1" applyBorder="1" applyAlignment="1">
      <alignment horizontal="left" vertical="center" wrapText="1"/>
    </xf>
    <xf numFmtId="0" fontId="27" fillId="0" borderId="60" xfId="1" applyFont="1" applyBorder="1" applyAlignment="1">
      <alignment horizontal="left" vertical="center" wrapText="1"/>
    </xf>
    <xf numFmtId="0" fontId="5" fillId="0" borderId="72" xfId="0" applyFont="1" applyBorder="1" applyAlignment="1">
      <alignment horizontal="center" vertical="center" wrapText="1"/>
    </xf>
    <xf numFmtId="0" fontId="0" fillId="0" borderId="161" xfId="0" applyBorder="1" applyAlignment="1">
      <alignment horizontal="left"/>
    </xf>
    <xf numFmtId="0" fontId="0" fillId="0" borderId="138" xfId="0" applyBorder="1" applyAlignment="1">
      <alignment horizontal="left"/>
    </xf>
    <xf numFmtId="0" fontId="0" fillId="0" borderId="69" xfId="0" applyBorder="1" applyAlignment="1">
      <alignment horizontal="left"/>
    </xf>
    <xf numFmtId="0" fontId="0" fillId="0" borderId="115" xfId="0" applyBorder="1" applyAlignment="1">
      <alignment horizontal="left"/>
    </xf>
    <xf numFmtId="0" fontId="5" fillId="0" borderId="115" xfId="0" applyFont="1" applyFill="1" applyBorder="1" applyAlignment="1">
      <alignment horizontal="center"/>
    </xf>
    <xf numFmtId="0" fontId="5" fillId="0" borderId="139" xfId="0" applyFont="1" applyBorder="1" applyAlignment="1">
      <alignment horizontal="center"/>
    </xf>
    <xf numFmtId="0" fontId="5" fillId="0" borderId="30" xfId="0" applyFont="1" applyBorder="1" applyAlignment="1">
      <alignment horizontal="center"/>
    </xf>
    <xf numFmtId="0" fontId="5" fillId="0" borderId="31" xfId="0" applyFont="1" applyFill="1" applyBorder="1" applyAlignment="1">
      <alignment horizontal="center"/>
    </xf>
    <xf numFmtId="0" fontId="5" fillId="0" borderId="292" xfId="0" applyFont="1" applyFill="1" applyBorder="1" applyAlignment="1">
      <alignment horizontal="center"/>
    </xf>
    <xf numFmtId="0" fontId="9" fillId="7" borderId="61" xfId="0" applyFont="1" applyFill="1" applyBorder="1" applyAlignment="1">
      <alignment horizontal="center"/>
    </xf>
    <xf numFmtId="0" fontId="9" fillId="7" borderId="48" xfId="0" applyFont="1" applyFill="1" applyBorder="1" applyAlignment="1">
      <alignment horizontal="center"/>
    </xf>
    <xf numFmtId="0" fontId="9" fillId="7" borderId="71" xfId="0" applyFont="1" applyFill="1" applyBorder="1" applyAlignment="1">
      <alignment horizontal="center"/>
    </xf>
    <xf numFmtId="0" fontId="5" fillId="0" borderId="11" xfId="0" applyFont="1" applyFill="1" applyBorder="1" applyAlignment="1">
      <alignment horizontal="center" vertical="center"/>
    </xf>
    <xf numFmtId="0" fontId="5" fillId="0" borderId="48" xfId="0" applyFont="1" applyBorder="1" applyAlignment="1">
      <alignment horizontal="center" wrapText="1"/>
    </xf>
    <xf numFmtId="0" fontId="5" fillId="0" borderId="153" xfId="0" applyFont="1" applyFill="1" applyBorder="1" applyAlignment="1">
      <alignment horizontal="center" wrapText="1"/>
    </xf>
    <xf numFmtId="0" fontId="5" fillId="0" borderId="293" xfId="0" applyFont="1" applyFill="1" applyBorder="1" applyAlignment="1">
      <alignment horizontal="center" wrapText="1"/>
    </xf>
    <xf numFmtId="0" fontId="5" fillId="0" borderId="71" xfId="0" applyFont="1" applyBorder="1" applyAlignment="1">
      <alignment horizontal="center" wrapText="1"/>
    </xf>
    <xf numFmtId="0" fontId="5" fillId="0" borderId="96" xfId="0" applyFont="1" applyBorder="1" applyAlignment="1">
      <alignment horizontal="center" wrapText="1"/>
    </xf>
    <xf numFmtId="0" fontId="5" fillId="0" borderId="62" xfId="0" applyFont="1" applyBorder="1" applyAlignment="1">
      <alignment horizontal="center" wrapText="1"/>
    </xf>
    <xf numFmtId="0" fontId="5" fillId="0" borderId="63" xfId="0" applyFont="1" applyBorder="1" applyAlignment="1">
      <alignment horizontal="center" wrapText="1"/>
    </xf>
    <xf numFmtId="0" fontId="0" fillId="0" borderId="73" xfId="0" applyBorder="1" applyAlignment="1">
      <alignment horizontal="left"/>
    </xf>
    <xf numFmtId="0" fontId="0" fillId="0" borderId="73" xfId="0" applyBorder="1" applyAlignment="1">
      <alignment horizontal="left" wrapText="1"/>
    </xf>
    <xf numFmtId="0" fontId="5" fillId="0" borderId="206" xfId="0" applyFont="1" applyBorder="1" applyAlignment="1">
      <alignment horizontal="center" vertical="center" wrapText="1"/>
    </xf>
    <xf numFmtId="0" fontId="5" fillId="0" borderId="241" xfId="0" applyFont="1" applyBorder="1" applyAlignment="1">
      <alignment horizontal="center" vertical="center" wrapText="1"/>
    </xf>
    <xf numFmtId="0" fontId="0" fillId="0" borderId="30" xfId="0" applyBorder="1" applyAlignment="1">
      <alignment horizontal="left"/>
    </xf>
    <xf numFmtId="0" fontId="0" fillId="0" borderId="31" xfId="0" applyBorder="1" applyAlignment="1">
      <alignment horizontal="left"/>
    </xf>
    <xf numFmtId="0" fontId="0" fillId="0" borderId="37" xfId="0" applyBorder="1" applyAlignment="1">
      <alignment horizontal="left"/>
    </xf>
    <xf numFmtId="0" fontId="5" fillId="0" borderId="290" xfId="0" applyFont="1" applyBorder="1" applyAlignment="1">
      <alignment horizontal="center" wrapText="1"/>
    </xf>
    <xf numFmtId="0" fontId="5" fillId="0" borderId="248" xfId="0" applyFont="1" applyBorder="1" applyAlignment="1">
      <alignment horizontal="center" wrapText="1"/>
    </xf>
    <xf numFmtId="0" fontId="5" fillId="0" borderId="78" xfId="0" applyFont="1" applyBorder="1" applyAlignment="1">
      <alignment horizontal="center" wrapText="1"/>
    </xf>
    <xf numFmtId="0" fontId="5" fillId="0" borderId="42" xfId="0" applyFont="1" applyBorder="1" applyAlignment="1">
      <alignment horizontal="center" wrapText="1"/>
    </xf>
    <xf numFmtId="0" fontId="5" fillId="0" borderId="294" xfId="0" applyFont="1" applyBorder="1" applyAlignment="1">
      <alignment horizontal="center" wrapText="1"/>
    </xf>
    <xf numFmtId="0" fontId="6" fillId="2" borderId="152" xfId="4" applyFont="1" applyFill="1" applyBorder="1" applyAlignment="1">
      <alignment horizontal="left" wrapText="1"/>
    </xf>
    <xf numFmtId="0" fontId="5" fillId="0" borderId="72" xfId="0" applyFont="1" applyFill="1" applyBorder="1" applyAlignment="1">
      <alignment horizontal="center" vertical="center"/>
    </xf>
    <xf numFmtId="0" fontId="46" fillId="0" borderId="138" xfId="0" applyFont="1" applyFill="1" applyBorder="1" applyAlignment="1">
      <alignment horizontal="center"/>
    </xf>
    <xf numFmtId="0" fontId="46" fillId="0" borderId="69" xfId="0" applyFont="1" applyFill="1" applyBorder="1" applyAlignment="1">
      <alignment horizontal="center"/>
    </xf>
    <xf numFmtId="0" fontId="46" fillId="0" borderId="286" xfId="0" applyFont="1" applyFill="1" applyBorder="1" applyAlignment="1">
      <alignment horizontal="center"/>
    </xf>
    <xf numFmtId="0" fontId="45" fillId="0" borderId="145" xfId="0" applyFont="1" applyFill="1" applyBorder="1" applyAlignment="1">
      <alignment wrapText="1"/>
    </xf>
    <xf numFmtId="0" fontId="15" fillId="0" borderId="0" xfId="0" applyFont="1" applyBorder="1" applyAlignment="1">
      <alignment wrapText="1"/>
    </xf>
    <xf numFmtId="0" fontId="15" fillId="0" borderId="146" xfId="0" applyFont="1" applyBorder="1" applyAlignment="1">
      <alignment wrapText="1"/>
    </xf>
    <xf numFmtId="0" fontId="45" fillId="0" borderId="145" xfId="0" applyFont="1" applyFill="1" applyBorder="1" applyAlignment="1">
      <alignment horizontal="left" wrapText="1"/>
    </xf>
    <xf numFmtId="0" fontId="45" fillId="0" borderId="0" xfId="0" applyFont="1" applyFill="1" applyBorder="1" applyAlignment="1">
      <alignment horizontal="left" wrapText="1"/>
    </xf>
    <xf numFmtId="0" fontId="45" fillId="0" borderId="146" xfId="0" applyFont="1" applyFill="1" applyBorder="1" applyAlignment="1">
      <alignment horizontal="left" wrapText="1"/>
    </xf>
    <xf numFmtId="0" fontId="6" fillId="0" borderId="76" xfId="0" applyFont="1" applyFill="1" applyBorder="1" applyAlignment="1">
      <alignment horizontal="left"/>
    </xf>
    <xf numFmtId="0" fontId="5" fillId="0" borderId="75" xfId="0" applyFont="1" applyBorder="1" applyAlignment="1">
      <alignment horizontal="left" vertical="center"/>
    </xf>
    <xf numFmtId="0" fontId="5" fillId="0" borderId="114" xfId="0" applyFont="1" applyBorder="1" applyAlignment="1">
      <alignment horizontal="center" wrapText="1"/>
    </xf>
    <xf numFmtId="0" fontId="0" fillId="0" borderId="30" xfId="0" applyBorder="1" applyAlignment="1">
      <alignment horizontal="left" wrapText="1"/>
    </xf>
    <xf numFmtId="0" fontId="0" fillId="0" borderId="31" xfId="0" applyBorder="1" applyAlignment="1">
      <alignment horizontal="left" wrapText="1"/>
    </xf>
    <xf numFmtId="0" fontId="0" fillId="0" borderId="77" xfId="0" applyBorder="1" applyAlignment="1">
      <alignment wrapText="1"/>
    </xf>
    <xf numFmtId="0" fontId="6" fillId="0" borderId="188" xfId="4" applyFont="1" applyBorder="1" applyAlignment="1">
      <alignment horizontal="left"/>
    </xf>
    <xf numFmtId="0" fontId="5" fillId="0" borderId="69" xfId="0" applyFont="1" applyFill="1" applyBorder="1" applyAlignment="1">
      <alignment horizontal="center" wrapText="1"/>
    </xf>
    <xf numFmtId="0" fontId="5" fillId="0" borderId="234" xfId="0" applyFont="1" applyFill="1" applyBorder="1" applyAlignment="1">
      <alignment horizontal="center" wrapText="1"/>
    </xf>
    <xf numFmtId="0" fontId="5" fillId="0" borderId="57" xfId="0" applyFont="1" applyFill="1" applyBorder="1" applyAlignment="1">
      <alignment horizontal="center"/>
    </xf>
    <xf numFmtId="0" fontId="5" fillId="0" borderId="250" xfId="0" applyFont="1" applyFill="1" applyBorder="1" applyAlignment="1">
      <alignment horizontal="center"/>
    </xf>
    <xf numFmtId="0" fontId="6" fillId="0" borderId="290" xfId="0" applyFont="1" applyBorder="1" applyAlignment="1">
      <alignment horizontal="left" wrapText="1"/>
    </xf>
    <xf numFmtId="0" fontId="6" fillId="0" borderId="152" xfId="0" applyFont="1" applyBorder="1" applyAlignment="1">
      <alignment horizontal="left" wrapText="1"/>
    </xf>
    <xf numFmtId="0" fontId="5" fillId="0" borderId="295" xfId="0" applyFont="1" applyBorder="1" applyAlignment="1">
      <alignment horizontal="center" vertical="center"/>
    </xf>
    <xf numFmtId="0" fontId="5" fillId="0" borderId="42" xfId="0" applyFont="1" applyBorder="1" applyAlignment="1">
      <alignment horizontal="center" vertical="center"/>
    </xf>
    <xf numFmtId="0" fontId="5" fillId="0" borderId="58" xfId="0" applyFont="1" applyFill="1" applyBorder="1" applyAlignment="1">
      <alignment horizontal="center" vertical="center"/>
    </xf>
    <xf numFmtId="0" fontId="5" fillId="0" borderId="201" xfId="0" applyFont="1" applyBorder="1" applyAlignment="1">
      <alignment horizontal="center" vertical="center" wrapText="1"/>
    </xf>
    <xf numFmtId="0" fontId="5" fillId="0" borderId="159" xfId="0" applyFont="1" applyBorder="1" applyAlignment="1">
      <alignment horizontal="center" vertical="center" wrapText="1"/>
    </xf>
    <xf numFmtId="0" fontId="5" fillId="0" borderId="42" xfId="0" applyFont="1" applyFill="1" applyBorder="1" applyAlignment="1">
      <alignment horizontal="center" vertical="center"/>
    </xf>
    <xf numFmtId="0" fontId="0" fillId="0" borderId="77" xfId="0" applyBorder="1" applyAlignment="1">
      <alignment horizontal="left" wrapText="1"/>
    </xf>
    <xf numFmtId="0" fontId="9" fillId="7" borderId="75" xfId="0" applyFont="1" applyFill="1" applyBorder="1" applyAlignment="1">
      <alignment horizontal="center" wrapText="1"/>
    </xf>
    <xf numFmtId="0" fontId="9" fillId="7" borderId="0" xfId="0" applyFont="1" applyFill="1" applyBorder="1" applyAlignment="1">
      <alignment horizontal="center" wrapText="1"/>
    </xf>
    <xf numFmtId="0" fontId="5" fillId="0" borderId="75" xfId="0" applyFont="1" applyFill="1" applyBorder="1" applyAlignment="1">
      <alignment horizontal="left" wrapText="1"/>
    </xf>
    <xf numFmtId="0" fontId="0" fillId="0" borderId="0" xfId="0" applyAlignment="1">
      <alignment horizontal="left" wrapText="1"/>
    </xf>
    <xf numFmtId="0" fontId="5" fillId="0" borderId="7" xfId="0" applyFont="1" applyBorder="1" applyAlignment="1">
      <alignment horizontal="center" wrapText="1"/>
    </xf>
    <xf numFmtId="0" fontId="5" fillId="0" borderId="181" xfId="0" applyFont="1" applyBorder="1" applyAlignment="1">
      <alignment horizontal="center" wrapText="1"/>
    </xf>
    <xf numFmtId="0" fontId="5" fillId="0" borderId="199" xfId="0" applyFont="1" applyBorder="1" applyAlignment="1">
      <alignment horizontal="center" wrapText="1"/>
    </xf>
    <xf numFmtId="0" fontId="5" fillId="0" borderId="296" xfId="0" applyFont="1" applyBorder="1" applyAlignment="1">
      <alignment horizontal="center" wrapText="1"/>
    </xf>
    <xf numFmtId="0" fontId="6" fillId="0" borderId="75" xfId="0" applyFont="1" applyBorder="1" applyAlignment="1">
      <alignment vertical="center" wrapText="1"/>
    </xf>
    <xf numFmtId="0" fontId="6" fillId="0" borderId="0" xfId="0" applyFont="1" applyBorder="1" applyAlignment="1">
      <alignment vertical="center" wrapText="1"/>
    </xf>
    <xf numFmtId="0" fontId="6" fillId="0" borderId="76" xfId="0" applyFont="1" applyBorder="1" applyAlignment="1">
      <alignment vertical="center" wrapText="1"/>
    </xf>
    <xf numFmtId="0" fontId="5" fillId="0" borderId="75" xfId="0" applyFont="1" applyBorder="1" applyAlignment="1">
      <alignment vertical="center" wrapText="1"/>
    </xf>
    <xf numFmtId="0" fontId="5" fillId="0" borderId="0" xfId="0" applyFont="1" applyBorder="1" applyAlignment="1">
      <alignment vertical="center" wrapText="1"/>
    </xf>
    <xf numFmtId="0" fontId="5" fillId="0" borderId="76" xfId="0" applyFont="1" applyBorder="1" applyAlignment="1">
      <alignment vertical="center" wrapText="1"/>
    </xf>
    <xf numFmtId="0" fontId="9" fillId="7" borderId="237" xfId="0" applyFont="1" applyFill="1" applyBorder="1" applyAlignment="1">
      <alignment horizontal="center"/>
    </xf>
    <xf numFmtId="0" fontId="9" fillId="7" borderId="94" xfId="0" applyFont="1" applyFill="1" applyBorder="1" applyAlignment="1">
      <alignment horizontal="center"/>
    </xf>
    <xf numFmtId="0" fontId="9" fillId="7" borderId="314" xfId="0" applyFont="1" applyFill="1" applyBorder="1" applyAlignment="1">
      <alignment horizontal="center"/>
    </xf>
    <xf numFmtId="0" fontId="5" fillId="0" borderId="45" xfId="0" applyFont="1" applyBorder="1" applyAlignment="1">
      <alignment horizontal="center"/>
    </xf>
    <xf numFmtId="0" fontId="5" fillId="0" borderId="11" xfId="0" applyFont="1" applyBorder="1" applyAlignment="1">
      <alignment horizontal="center"/>
    </xf>
    <xf numFmtId="0" fontId="5" fillId="0" borderId="45" xfId="0" applyFont="1" applyBorder="1" applyAlignment="1">
      <alignment horizontal="center" wrapText="1"/>
    </xf>
    <xf numFmtId="0" fontId="0" fillId="0" borderId="45" xfId="0" applyBorder="1" applyAlignment="1">
      <alignment wrapText="1"/>
    </xf>
    <xf numFmtId="0" fontId="0" fillId="0" borderId="11" xfId="0" applyBorder="1" applyAlignment="1">
      <alignment wrapText="1"/>
    </xf>
    <xf numFmtId="0" fontId="35" fillId="0" borderId="297" xfId="1" applyFont="1" applyFill="1" applyBorder="1" applyAlignment="1">
      <alignment horizontal="center"/>
    </xf>
    <xf numFmtId="0" fontId="35" fillId="0" borderId="298" xfId="1" applyFont="1" applyFill="1" applyBorder="1" applyAlignment="1">
      <alignment horizontal="center"/>
    </xf>
    <xf numFmtId="0" fontId="35" fillId="0" borderId="299" xfId="1" applyFont="1" applyFill="1" applyBorder="1" applyAlignment="1">
      <alignment horizontal="center"/>
    </xf>
    <xf numFmtId="0" fontId="35" fillId="0" borderId="153" xfId="1" applyFont="1" applyBorder="1" applyAlignment="1">
      <alignment horizontal="center" vertical="center" wrapText="1"/>
    </xf>
    <xf numFmtId="0" fontId="35" fillId="0" borderId="73" xfId="1" applyFont="1" applyBorder="1" applyAlignment="1">
      <alignment horizontal="center" vertical="center" wrapText="1"/>
    </xf>
    <xf numFmtId="0" fontId="35" fillId="0" borderId="138" xfId="1" applyFont="1" applyFill="1" applyBorder="1" applyAlignment="1">
      <alignment horizontal="center"/>
    </xf>
    <xf numFmtId="0" fontId="35" fillId="0" borderId="115" xfId="1" applyFont="1" applyFill="1" applyBorder="1" applyAlignment="1">
      <alignment horizontal="center"/>
    </xf>
    <xf numFmtId="0" fontId="35" fillId="0" borderId="69" xfId="1" applyFont="1" applyFill="1" applyBorder="1" applyAlignment="1">
      <alignment horizontal="center"/>
    </xf>
    <xf numFmtId="0" fontId="35" fillId="0" borderId="122" xfId="1" applyFont="1" applyFill="1" applyBorder="1" applyAlignment="1">
      <alignment horizontal="center" vertical="center" wrapText="1"/>
    </xf>
    <xf numFmtId="0" fontId="35" fillId="0" borderId="300" xfId="1" applyFont="1" applyFill="1" applyBorder="1" applyAlignment="1">
      <alignment horizontal="center" vertical="center" wrapText="1"/>
    </xf>
    <xf numFmtId="0" fontId="35" fillId="0" borderId="7" xfId="1" applyFont="1" applyFill="1" applyBorder="1" applyAlignment="1">
      <alignment horizontal="center" vertical="center" wrapText="1"/>
    </xf>
    <xf numFmtId="0" fontId="35" fillId="0" borderId="33" xfId="1" applyFont="1" applyFill="1" applyBorder="1" applyAlignment="1">
      <alignment horizontal="center" vertical="center" wrapText="1"/>
    </xf>
    <xf numFmtId="0" fontId="35" fillId="2" borderId="138" xfId="1" applyFont="1" applyFill="1" applyBorder="1" applyAlignment="1">
      <alignment horizontal="center" wrapText="1"/>
    </xf>
    <xf numFmtId="0" fontId="35" fillId="2" borderId="69" xfId="1" applyFont="1" applyFill="1" applyBorder="1" applyAlignment="1">
      <alignment horizontal="center" wrapText="1"/>
    </xf>
    <xf numFmtId="0" fontId="35" fillId="2" borderId="115" xfId="1" applyFont="1" applyFill="1" applyBorder="1" applyAlignment="1">
      <alignment horizontal="center" wrapText="1"/>
    </xf>
    <xf numFmtId="0" fontId="27" fillId="0" borderId="75" xfId="1" applyFont="1" applyBorder="1" applyAlignment="1">
      <alignment horizontal="left" vertical="center" wrapText="1"/>
    </xf>
    <xf numFmtId="0" fontId="27" fillId="0" borderId="0" xfId="0" applyFont="1" applyBorder="1" applyAlignment="1">
      <alignment horizontal="left" wrapText="1"/>
    </xf>
    <xf numFmtId="0" fontId="27" fillId="0" borderId="59" xfId="0" applyFont="1" applyBorder="1" applyAlignment="1">
      <alignment horizontal="left" wrapText="1"/>
    </xf>
    <xf numFmtId="0" fontId="35" fillId="2" borderId="176" xfId="1" applyFont="1" applyFill="1" applyBorder="1" applyAlignment="1">
      <alignment horizontal="center"/>
    </xf>
    <xf numFmtId="0" fontId="35" fillId="2" borderId="298" xfId="1" applyFont="1" applyFill="1" applyBorder="1" applyAlignment="1">
      <alignment horizontal="center"/>
    </xf>
    <xf numFmtId="0" fontId="35" fillId="2" borderId="299" xfId="1" applyFont="1" applyFill="1" applyBorder="1" applyAlignment="1">
      <alignment horizontal="center"/>
    </xf>
    <xf numFmtId="0" fontId="35" fillId="0" borderId="199" xfId="1" applyFont="1" applyBorder="1" applyAlignment="1">
      <alignment horizontal="center"/>
    </xf>
    <xf numFmtId="0" fontId="35" fillId="0" borderId="233" xfId="1" applyFont="1" applyBorder="1" applyAlignment="1">
      <alignment horizontal="center"/>
    </xf>
    <xf numFmtId="0" fontId="35" fillId="0" borderId="7" xfId="1" applyFont="1" applyBorder="1" applyAlignment="1">
      <alignment horizontal="center" vertical="center"/>
    </xf>
    <xf numFmtId="0" fontId="35" fillId="0" borderId="33" xfId="1" applyFont="1" applyBorder="1" applyAlignment="1">
      <alignment horizontal="center" vertical="center"/>
    </xf>
    <xf numFmtId="0" fontId="35" fillId="0" borderId="7" xfId="1" applyFont="1" applyBorder="1" applyAlignment="1">
      <alignment horizontal="center" vertical="center" wrapText="1"/>
    </xf>
    <xf numFmtId="0" fontId="35" fillId="0" borderId="33" xfId="1" applyFont="1" applyBorder="1" applyAlignment="1">
      <alignment horizontal="center" vertical="center" wrapText="1"/>
    </xf>
    <xf numFmtId="0" fontId="5" fillId="0" borderId="293" xfId="0" applyFont="1" applyBorder="1" applyAlignment="1">
      <alignment horizontal="center" wrapText="1"/>
    </xf>
    <xf numFmtId="0" fontId="5" fillId="0" borderId="313" xfId="0" applyFont="1" applyFill="1" applyBorder="1" applyAlignment="1">
      <alignment horizontal="center"/>
    </xf>
    <xf numFmtId="0" fontId="25" fillId="6" borderId="282" xfId="1" applyFont="1" applyFill="1" applyBorder="1" applyAlignment="1">
      <alignment horizontal="center"/>
    </xf>
    <xf numFmtId="0" fontId="25" fillId="6" borderId="283" xfId="1" applyFont="1" applyFill="1" applyBorder="1" applyAlignment="1">
      <alignment horizontal="center"/>
    </xf>
    <xf numFmtId="0" fontId="25" fillId="6" borderId="284" xfId="1" applyFont="1" applyFill="1" applyBorder="1" applyAlignment="1">
      <alignment horizontal="center"/>
    </xf>
    <xf numFmtId="1" fontId="0" fillId="0" borderId="78" xfId="10" applyNumberFormat="1" applyFont="1" applyBorder="1" applyAlignment="1">
      <alignment horizontal="center"/>
    </xf>
    <xf numFmtId="1" fontId="0" fillId="0" borderId="42" xfId="10" applyNumberFormat="1" applyFont="1" applyBorder="1" applyAlignment="1">
      <alignment horizontal="center"/>
    </xf>
    <xf numFmtId="1" fontId="0" fillId="0" borderId="78" xfId="10" applyNumberFormat="1" applyFont="1" applyFill="1" applyBorder="1" applyAlignment="1">
      <alignment horizontal="center"/>
    </xf>
    <xf numFmtId="1" fontId="0" fillId="0" borderId="42" xfId="10" applyNumberFormat="1" applyFont="1" applyFill="1" applyBorder="1" applyAlignment="1">
      <alignment horizontal="center"/>
    </xf>
    <xf numFmtId="0" fontId="0" fillId="0" borderId="75" xfId="1" applyFont="1" applyBorder="1" applyAlignment="1">
      <alignment horizontal="left" wrapText="1"/>
    </xf>
    <xf numFmtId="0" fontId="0" fillId="0" borderId="0" xfId="1" applyFont="1" applyBorder="1" applyAlignment="1">
      <alignment horizontal="left" wrapText="1"/>
    </xf>
    <xf numFmtId="0" fontId="0" fillId="0" borderId="76" xfId="1" applyFont="1" applyBorder="1" applyAlignment="1">
      <alignment horizontal="left" wrapText="1"/>
    </xf>
    <xf numFmtId="0" fontId="0" fillId="0" borderId="77" xfId="1" applyFont="1" applyBorder="1" applyAlignment="1">
      <alignment horizontal="left" wrapText="1"/>
    </xf>
    <xf numFmtId="0" fontId="0" fillId="0" borderId="59" xfId="1" applyFont="1" applyBorder="1" applyAlignment="1">
      <alignment horizontal="left" wrapText="1"/>
    </xf>
    <xf numFmtId="0" fontId="0" fillId="0" borderId="60" xfId="1" applyFont="1" applyBorder="1" applyAlignment="1">
      <alignment horizontal="left" wrapText="1"/>
    </xf>
    <xf numFmtId="0" fontId="5" fillId="0" borderId="301" xfId="1" applyFont="1" applyBorder="1" applyAlignment="1">
      <alignment horizontal="center" vertical="center" wrapText="1"/>
    </xf>
    <xf numFmtId="0" fontId="0" fillId="0" borderId="302" xfId="1" applyFont="1" applyBorder="1" applyAlignment="1">
      <alignment horizontal="center" vertical="center" wrapText="1"/>
    </xf>
    <xf numFmtId="0" fontId="0" fillId="0" borderId="181" xfId="1" applyFont="1" applyBorder="1" applyAlignment="1">
      <alignment horizontal="center" vertical="center" wrapText="1"/>
    </xf>
    <xf numFmtId="0" fontId="6" fillId="0" borderId="303" xfId="4" applyFont="1" applyBorder="1" applyAlignment="1"/>
    <xf numFmtId="0" fontId="6" fillId="0" borderId="304" xfId="4" applyFont="1" applyBorder="1" applyAlignment="1"/>
    <xf numFmtId="0" fontId="9" fillId="6" borderId="305" xfId="4" applyFont="1" applyFill="1" applyBorder="1" applyAlignment="1">
      <alignment horizontal="center"/>
    </xf>
    <xf numFmtId="0" fontId="9" fillId="6" borderId="306" xfId="4" applyFont="1" applyFill="1" applyBorder="1" applyAlignment="1">
      <alignment horizontal="center"/>
    </xf>
    <xf numFmtId="0" fontId="9" fillId="6" borderId="307" xfId="4" applyFont="1" applyFill="1" applyBorder="1" applyAlignment="1">
      <alignment horizontal="center"/>
    </xf>
    <xf numFmtId="0" fontId="5" fillId="0" borderId="295" xfId="1" applyFont="1" applyBorder="1" applyAlignment="1">
      <alignment horizontal="center"/>
    </xf>
    <xf numFmtId="0" fontId="5" fillId="0" borderId="42" xfId="1" applyFont="1" applyBorder="1" applyAlignment="1">
      <alignment horizontal="center"/>
    </xf>
    <xf numFmtId="0" fontId="5" fillId="0" borderId="78" xfId="1" applyFont="1" applyBorder="1" applyAlignment="1">
      <alignment horizontal="center"/>
    </xf>
    <xf numFmtId="0" fontId="5" fillId="0" borderId="206" xfId="1" applyFont="1" applyBorder="1" applyAlignment="1">
      <alignment horizontal="center"/>
    </xf>
    <xf numFmtId="0" fontId="5" fillId="0" borderId="288" xfId="1" applyFont="1" applyBorder="1" applyAlignment="1">
      <alignment horizontal="center"/>
    </xf>
    <xf numFmtId="0" fontId="5" fillId="0" borderId="78" xfId="4" applyFont="1" applyFill="1" applyBorder="1" applyAlignment="1">
      <alignment horizontal="center" wrapText="1"/>
    </xf>
    <xf numFmtId="0" fontId="5" fillId="0" borderId="206" xfId="4" applyFont="1" applyFill="1" applyBorder="1" applyAlignment="1">
      <alignment horizontal="center" wrapText="1"/>
    </xf>
    <xf numFmtId="0" fontId="5" fillId="0" borderId="288" xfId="4" applyFont="1" applyFill="1" applyBorder="1" applyAlignment="1">
      <alignment horizontal="center" wrapText="1"/>
    </xf>
    <xf numFmtId="0" fontId="0" fillId="0" borderId="75" xfId="1" applyFont="1" applyBorder="1" applyAlignment="1">
      <alignment wrapText="1"/>
    </xf>
    <xf numFmtId="0" fontId="0" fillId="0" borderId="0" xfId="1" applyFont="1" applyBorder="1" applyAlignment="1">
      <alignment wrapText="1"/>
    </xf>
    <xf numFmtId="0" fontId="0" fillId="0" borderId="76" xfId="1" applyFont="1" applyBorder="1" applyAlignment="1">
      <alignment wrapText="1"/>
    </xf>
    <xf numFmtId="0" fontId="0" fillId="0" borderId="287" xfId="1" applyFont="1" applyBorder="1" applyAlignment="1">
      <alignment wrapText="1"/>
    </xf>
    <xf numFmtId="0" fontId="0" fillId="0" borderId="202" xfId="1" applyFont="1" applyBorder="1" applyAlignment="1">
      <alignment wrapText="1"/>
    </xf>
    <xf numFmtId="0" fontId="0" fillId="0" borderId="308" xfId="1" applyFont="1" applyBorder="1" applyAlignment="1">
      <alignment wrapText="1"/>
    </xf>
    <xf numFmtId="0" fontId="9" fillId="7" borderId="305" xfId="1" applyFont="1" applyFill="1" applyBorder="1" applyAlignment="1">
      <alignment horizontal="center"/>
    </xf>
    <xf numFmtId="0" fontId="9" fillId="7" borderId="306" xfId="1" applyFont="1" applyFill="1" applyBorder="1" applyAlignment="1">
      <alignment horizontal="center"/>
    </xf>
    <xf numFmtId="0" fontId="9" fillId="7" borderId="307" xfId="1" applyFont="1" applyFill="1" applyBorder="1" applyAlignment="1">
      <alignment horizontal="center"/>
    </xf>
    <xf numFmtId="0" fontId="5" fillId="0" borderId="309" xfId="1" applyFont="1" applyBorder="1" applyAlignment="1">
      <alignment horizontal="center" vertical="center" textRotation="89" wrapText="1"/>
    </xf>
    <xf numFmtId="0" fontId="0" fillId="0" borderId="310" xfId="1" applyFont="1" applyBorder="1" applyAlignment="1">
      <alignment horizontal="center" vertical="center" textRotation="89" wrapText="1"/>
    </xf>
    <xf numFmtId="1" fontId="0" fillId="0" borderId="141" xfId="10" applyNumberFormat="1" applyFont="1" applyBorder="1" applyAlignment="1">
      <alignment horizontal="center"/>
    </xf>
    <xf numFmtId="1" fontId="0" fillId="0" borderId="118" xfId="10" applyNumberFormat="1" applyFont="1" applyBorder="1" applyAlignment="1">
      <alignment horizontal="center"/>
    </xf>
    <xf numFmtId="0" fontId="5" fillId="0" borderId="138" xfId="1" applyFont="1" applyFill="1" applyBorder="1" applyAlignment="1">
      <alignment horizontal="center" vertical="center" wrapText="1"/>
    </xf>
    <xf numFmtId="0" fontId="5" fillId="0" borderId="115" xfId="1" applyFont="1" applyFill="1" applyBorder="1" applyAlignment="1">
      <alignment horizontal="center" vertical="center" wrapText="1"/>
    </xf>
    <xf numFmtId="0" fontId="32" fillId="0" borderId="138" xfId="0" applyFont="1" applyBorder="1" applyAlignment="1">
      <alignment horizontal="center"/>
    </xf>
    <xf numFmtId="0" fontId="5" fillId="0" borderId="141" xfId="0" applyFont="1" applyBorder="1" applyAlignment="1">
      <alignment horizontal="center" wrapText="1"/>
    </xf>
    <xf numFmtId="0" fontId="5" fillId="0" borderId="118" xfId="0" applyFont="1" applyBorder="1" applyAlignment="1">
      <alignment horizontal="center" wrapText="1"/>
    </xf>
    <xf numFmtId="0" fontId="9" fillId="6" borderId="311" xfId="1" applyFont="1" applyFill="1" applyBorder="1" applyAlignment="1">
      <alignment horizontal="center"/>
    </xf>
    <xf numFmtId="0" fontId="9" fillId="6" borderId="312" xfId="1" applyFont="1" applyFill="1" applyBorder="1" applyAlignment="1">
      <alignment horizontal="center"/>
    </xf>
    <xf numFmtId="0" fontId="5" fillId="0" borderId="78" xfId="1" applyFont="1" applyFill="1" applyBorder="1" applyAlignment="1">
      <alignment horizontal="center"/>
    </xf>
    <xf numFmtId="0" fontId="5" fillId="0" borderId="206" xfId="1" applyFont="1" applyFill="1" applyBorder="1" applyAlignment="1">
      <alignment horizontal="center"/>
    </xf>
    <xf numFmtId="0" fontId="5" fillId="0" borderId="42" xfId="1" applyFont="1" applyFill="1" applyBorder="1" applyAlignment="1">
      <alignment horizontal="center"/>
    </xf>
    <xf numFmtId="0" fontId="9" fillId="7" borderId="281" xfId="1" applyFont="1" applyFill="1" applyBorder="1" applyAlignment="1">
      <alignment horizontal="center"/>
    </xf>
    <xf numFmtId="0" fontId="9" fillId="7" borderId="188" xfId="1" applyFont="1" applyFill="1" applyBorder="1" applyAlignment="1">
      <alignment horizontal="center"/>
    </xf>
    <xf numFmtId="0" fontId="9" fillId="7" borderId="189" xfId="1" applyFont="1" applyFill="1" applyBorder="1" applyAlignment="1">
      <alignment horizontal="center"/>
    </xf>
    <xf numFmtId="0" fontId="34" fillId="0" borderId="132" xfId="0" applyFont="1" applyFill="1" applyBorder="1" applyAlignment="1">
      <alignment wrapText="1"/>
    </xf>
    <xf numFmtId="0" fontId="0" fillId="0" borderId="133" xfId="0" applyBorder="1" applyAlignment="1">
      <alignment wrapText="1"/>
    </xf>
    <xf numFmtId="0" fontId="0" fillId="0" borderId="134" xfId="0" applyBorder="1" applyAlignment="1">
      <alignment wrapText="1"/>
    </xf>
    <xf numFmtId="0" fontId="5" fillId="2" borderId="182" xfId="0" applyFont="1" applyFill="1" applyBorder="1" applyAlignment="1">
      <alignment horizontal="center" wrapText="1"/>
    </xf>
    <xf numFmtId="0" fontId="5" fillId="2" borderId="294" xfId="0" applyFont="1" applyFill="1" applyBorder="1" applyAlignment="1">
      <alignment horizontal="center" wrapText="1"/>
    </xf>
    <xf numFmtId="0" fontId="5" fillId="0" borderId="113" xfId="0" applyFont="1" applyBorder="1" applyAlignment="1">
      <alignment horizontal="center" vertical="center" wrapText="1"/>
    </xf>
    <xf numFmtId="0" fontId="5" fillId="0" borderId="196" xfId="0" applyFont="1" applyBorder="1" applyAlignment="1">
      <alignment horizontal="center" vertical="center" wrapText="1"/>
    </xf>
    <xf numFmtId="0" fontId="5" fillId="0" borderId="178" xfId="0" applyFont="1" applyBorder="1" applyAlignment="1">
      <alignment horizontal="center" vertical="center"/>
    </xf>
    <xf numFmtId="0" fontId="5" fillId="0" borderId="115" xfId="0" applyFont="1" applyBorder="1" applyAlignment="1">
      <alignment horizontal="center" vertical="center"/>
    </xf>
    <xf numFmtId="0" fontId="6" fillId="0" borderId="76" xfId="0" applyFont="1" applyBorder="1" applyAlignment="1">
      <alignment wrapText="1"/>
    </xf>
    <xf numFmtId="0" fontId="9" fillId="7" borderId="139" xfId="0" applyFont="1" applyFill="1" applyBorder="1" applyAlignment="1">
      <alignment horizontal="center"/>
    </xf>
    <xf numFmtId="0" fontId="9" fillId="7" borderId="152" xfId="0" applyFont="1" applyFill="1" applyBorder="1" applyAlignment="1">
      <alignment horizontal="center"/>
    </xf>
    <xf numFmtId="0" fontId="9" fillId="7" borderId="153" xfId="0" applyFont="1" applyFill="1" applyBorder="1" applyAlignment="1">
      <alignment horizontal="center"/>
    </xf>
    <xf numFmtId="0" fontId="5" fillId="0" borderId="183" xfId="0" applyFont="1" applyBorder="1" applyAlignment="1">
      <alignment horizontal="center" vertical="center"/>
    </xf>
    <xf numFmtId="0" fontId="0" fillId="0" borderId="45" xfId="0" applyBorder="1" applyAlignment="1">
      <alignment horizontal="left" wrapText="1"/>
    </xf>
    <xf numFmtId="0" fontId="0" fillId="0" borderId="11" xfId="0" applyBorder="1" applyAlignment="1">
      <alignment horizontal="left" wrapText="1"/>
    </xf>
    <xf numFmtId="0" fontId="5" fillId="0" borderId="75" xfId="0" applyFont="1" applyBorder="1" applyAlignment="1">
      <alignment horizontal="left" wrapText="1"/>
    </xf>
    <xf numFmtId="0" fontId="5" fillId="0" borderId="0" xfId="0" applyFont="1" applyBorder="1" applyAlignment="1">
      <alignment horizontal="left" wrapText="1"/>
    </xf>
    <xf numFmtId="0" fontId="5" fillId="0" borderId="76" xfId="0" applyFont="1" applyBorder="1" applyAlignment="1">
      <alignment horizontal="left" wrapText="1"/>
    </xf>
    <xf numFmtId="0" fontId="0" fillId="0" borderId="152" xfId="0" applyBorder="1" applyAlignment="1">
      <alignment horizontal="left"/>
    </xf>
    <xf numFmtId="0" fontId="5" fillId="0" borderId="94" xfId="0" applyFont="1" applyBorder="1" applyAlignment="1">
      <alignment horizontal="center" wrapText="1"/>
    </xf>
    <xf numFmtId="0" fontId="5" fillId="0" borderId="314" xfId="0" applyFont="1" applyBorder="1" applyAlignment="1">
      <alignment horizontal="center" wrapText="1"/>
    </xf>
    <xf numFmtId="0" fontId="5" fillId="0" borderId="316" xfId="0" applyFont="1" applyBorder="1" applyAlignment="1">
      <alignment horizontal="center" wrapText="1"/>
    </xf>
    <xf numFmtId="0" fontId="5" fillId="0" borderId="65" xfId="0" applyFont="1" applyBorder="1" applyAlignment="1">
      <alignment horizontal="center" wrapText="1"/>
    </xf>
    <xf numFmtId="0" fontId="5" fillId="0" borderId="53" xfId="0" applyFont="1" applyBorder="1" applyAlignment="1">
      <alignment horizontal="center" wrapText="1"/>
    </xf>
    <xf numFmtId="0" fontId="5" fillId="0" borderId="288" xfId="0" applyFont="1" applyBorder="1" applyAlignment="1">
      <alignment horizontal="center" vertical="center" wrapText="1"/>
    </xf>
    <xf numFmtId="49" fontId="0" fillId="0" borderId="166" xfId="10" applyNumberFormat="1" applyFont="1" applyBorder="1" applyAlignment="1">
      <alignment horizontal="center" vertical="center"/>
    </xf>
    <xf numFmtId="49" fontId="0" fillId="0" borderId="56" xfId="10" applyNumberFormat="1" applyFont="1" applyBorder="1" applyAlignment="1">
      <alignment horizontal="center" vertical="center"/>
    </xf>
    <xf numFmtId="49" fontId="0" fillId="0" borderId="53" xfId="10" applyNumberFormat="1" applyFont="1" applyBorder="1" applyAlignment="1">
      <alignment horizontal="center" vertical="center"/>
    </xf>
    <xf numFmtId="0" fontId="5" fillId="0" borderId="57" xfId="0" applyFont="1" applyBorder="1" applyAlignment="1">
      <alignment horizontal="center" vertical="center" wrapText="1"/>
    </xf>
    <xf numFmtId="0" fontId="6" fillId="0" borderId="145" xfId="0" applyFont="1" applyBorder="1" applyAlignment="1">
      <alignment horizontal="justify" vertical="justify" wrapText="1"/>
    </xf>
    <xf numFmtId="0" fontId="0" fillId="0" borderId="0" xfId="0" applyBorder="1" applyAlignment="1">
      <alignment horizontal="justify" vertical="justify" wrapText="1"/>
    </xf>
    <xf numFmtId="0" fontId="0" fillId="0" borderId="146" xfId="0" applyBorder="1" applyAlignment="1">
      <alignment horizontal="justify" vertical="justify" wrapText="1"/>
    </xf>
    <xf numFmtId="0" fontId="6" fillId="0" borderId="75" xfId="0" applyFont="1" applyFill="1" applyBorder="1" applyAlignment="1">
      <alignment horizontal="left" wrapText="1"/>
    </xf>
    <xf numFmtId="0" fontId="6" fillId="0" borderId="0" xfId="0" applyFont="1" applyAlignment="1">
      <alignment horizontal="left" wrapText="1"/>
    </xf>
    <xf numFmtId="0" fontId="6" fillId="2" borderId="77" xfId="0" applyFont="1" applyFill="1" applyBorder="1" applyAlignment="1">
      <alignment wrapText="1"/>
    </xf>
    <xf numFmtId="0" fontId="0" fillId="2" borderId="59" xfId="0" applyFill="1" applyBorder="1" applyAlignment="1">
      <alignment wrapText="1"/>
    </xf>
    <xf numFmtId="0" fontId="0" fillId="2" borderId="60" xfId="0" applyFill="1" applyBorder="1" applyAlignment="1">
      <alignment wrapText="1"/>
    </xf>
    <xf numFmtId="0" fontId="5" fillId="0" borderId="315" xfId="0" applyFont="1" applyBorder="1" applyAlignment="1">
      <alignment horizontal="center" wrapText="1"/>
    </xf>
    <xf numFmtId="0" fontId="5" fillId="0" borderId="95" xfId="0" applyFont="1" applyBorder="1" applyAlignment="1">
      <alignment horizontal="center" wrapText="1"/>
    </xf>
    <xf numFmtId="0" fontId="5" fillId="0" borderId="75" xfId="0" applyFont="1" applyFill="1" applyBorder="1" applyAlignment="1">
      <alignment horizontal="left"/>
    </xf>
    <xf numFmtId="0" fontId="5" fillId="0" borderId="0" xfId="0" applyFont="1" applyFill="1" applyBorder="1" applyAlignment="1">
      <alignment horizontal="left"/>
    </xf>
    <xf numFmtId="0" fontId="5" fillId="0" borderId="76" xfId="0" applyFont="1" applyFill="1" applyBorder="1" applyAlignment="1">
      <alignment horizontal="left"/>
    </xf>
    <xf numFmtId="0" fontId="25" fillId="6" borderId="282" xfId="0" applyFont="1" applyFill="1" applyBorder="1" applyAlignment="1">
      <alignment horizontal="center"/>
    </xf>
    <xf numFmtId="0" fontId="25" fillId="6" borderId="283" xfId="0" applyFont="1" applyFill="1" applyBorder="1" applyAlignment="1">
      <alignment horizontal="center"/>
    </xf>
    <xf numFmtId="0" fontId="25" fillId="6" borderId="284" xfId="0" applyFont="1" applyFill="1" applyBorder="1" applyAlignment="1">
      <alignment horizontal="center"/>
    </xf>
    <xf numFmtId="0" fontId="26" fillId="0" borderId="285" xfId="0" applyFont="1" applyBorder="1" applyAlignment="1">
      <alignment horizontal="center"/>
    </xf>
    <xf numFmtId="0" fontId="26" fillId="0" borderId="115" xfId="0" applyFont="1" applyBorder="1" applyAlignment="1">
      <alignment horizontal="center"/>
    </xf>
    <xf numFmtId="0" fontId="0" fillId="0" borderId="315" xfId="0" applyBorder="1" applyAlignment="1">
      <alignment horizontal="center" wrapText="1"/>
    </xf>
    <xf numFmtId="0" fontId="0" fillId="0" borderId="37" xfId="0" applyBorder="1" applyAlignment="1">
      <alignment horizontal="center" wrapText="1"/>
    </xf>
    <xf numFmtId="0" fontId="9" fillId="7" borderId="139" xfId="0" applyFont="1" applyFill="1" applyBorder="1" applyAlignment="1">
      <alignment horizontal="center" wrapText="1"/>
    </xf>
    <xf numFmtId="0" fontId="9" fillId="7" borderId="152" xfId="0" applyFont="1" applyFill="1" applyBorder="1" applyAlignment="1">
      <alignment horizontal="center" wrapText="1"/>
    </xf>
    <xf numFmtId="0" fontId="9" fillId="7" borderId="153" xfId="0" applyFont="1" applyFill="1" applyBorder="1" applyAlignment="1">
      <alignment horizontal="center" wrapText="1"/>
    </xf>
    <xf numFmtId="0" fontId="5" fillId="0" borderId="132" xfId="0" applyFont="1" applyBorder="1" applyAlignment="1">
      <alignment horizontal="left" wrapText="1"/>
    </xf>
    <xf numFmtId="0" fontId="5" fillId="0" borderId="133" xfId="0" applyFont="1" applyBorder="1" applyAlignment="1">
      <alignment horizontal="left" wrapText="1"/>
    </xf>
    <xf numFmtId="0" fontId="5" fillId="0" borderId="134" xfId="0" applyFont="1" applyBorder="1" applyAlignment="1">
      <alignment horizontal="left" wrapText="1"/>
    </xf>
    <xf numFmtId="0" fontId="9" fillId="7" borderId="145" xfId="0" applyFont="1" applyFill="1" applyBorder="1" applyAlignment="1">
      <alignment horizontal="center" wrapText="1"/>
    </xf>
    <xf numFmtId="0" fontId="9" fillId="7" borderId="146" xfId="0" applyFont="1" applyFill="1" applyBorder="1" applyAlignment="1">
      <alignment horizontal="center" wrapText="1"/>
    </xf>
    <xf numFmtId="0" fontId="6" fillId="0" borderId="77" xfId="0" applyFont="1" applyBorder="1" applyAlignment="1">
      <alignment horizontal="left"/>
    </xf>
    <xf numFmtId="0" fontId="5" fillId="0" borderId="139" xfId="0" applyFont="1" applyFill="1" applyBorder="1" applyAlignment="1">
      <alignment horizontal="center" wrapText="1"/>
    </xf>
    <xf numFmtId="0" fontId="5" fillId="0" borderId="152" xfId="0" applyFont="1" applyFill="1" applyBorder="1" applyAlignment="1">
      <alignment horizontal="center" wrapText="1"/>
    </xf>
    <xf numFmtId="0" fontId="5" fillId="0" borderId="182" xfId="0" applyFont="1" applyFill="1" applyBorder="1" applyAlignment="1">
      <alignment horizontal="center" wrapText="1"/>
    </xf>
    <xf numFmtId="0" fontId="6" fillId="0" borderId="60" xfId="0" applyFont="1" applyBorder="1" applyAlignment="1">
      <alignment horizontal="left" wrapText="1"/>
    </xf>
    <xf numFmtId="0" fontId="9" fillId="7" borderId="305" xfId="0" applyFont="1" applyFill="1" applyBorder="1" applyAlignment="1">
      <alignment horizontal="center" wrapText="1"/>
    </xf>
    <xf numFmtId="0" fontId="9" fillId="7" borderId="306" xfId="0" applyFont="1" applyFill="1" applyBorder="1" applyAlignment="1">
      <alignment horizontal="center" wrapText="1"/>
    </xf>
    <xf numFmtId="0" fontId="9" fillId="7" borderId="307" xfId="0" applyFont="1" applyFill="1" applyBorder="1" applyAlignment="1">
      <alignment horizontal="center" wrapText="1"/>
    </xf>
    <xf numFmtId="0" fontId="5" fillId="0" borderId="250" xfId="0" applyFont="1" applyBorder="1" applyAlignment="1">
      <alignment horizontal="center" vertical="center" wrapText="1"/>
    </xf>
    <xf numFmtId="0" fontId="5" fillId="0" borderId="78" xfId="0" applyFont="1" applyBorder="1" applyAlignment="1">
      <alignment horizontal="center" vertical="center"/>
    </xf>
    <xf numFmtId="0" fontId="5" fillId="0" borderId="206" xfId="0" applyFont="1" applyBorder="1" applyAlignment="1">
      <alignment horizontal="center" vertical="center"/>
    </xf>
    <xf numFmtId="0" fontId="5" fillId="0" borderId="288" xfId="0" applyFont="1" applyBorder="1" applyAlignment="1">
      <alignment horizontal="center" vertical="center"/>
    </xf>
    <xf numFmtId="0" fontId="0" fillId="0" borderId="11" xfId="0" applyBorder="1" applyAlignment="1">
      <alignment horizontal="center"/>
    </xf>
    <xf numFmtId="0" fontId="0" fillId="0" borderId="11" xfId="0" applyBorder="1" applyAlignment="1">
      <alignment horizontal="center" wrapText="1"/>
    </xf>
    <xf numFmtId="0" fontId="5" fillId="0" borderId="45" xfId="0" applyFont="1" applyBorder="1" applyAlignment="1">
      <alignment horizontal="center" vertical="center"/>
    </xf>
    <xf numFmtId="0" fontId="0" fillId="0" borderId="206" xfId="0" applyBorder="1" applyAlignment="1">
      <alignment horizontal="center"/>
    </xf>
    <xf numFmtId="0" fontId="0" fillId="0" borderId="42" xfId="0" applyBorder="1" applyAlignment="1">
      <alignment horizontal="center"/>
    </xf>
    <xf numFmtId="0" fontId="5" fillId="0" borderId="30" xfId="0" applyFont="1" applyBorder="1" applyAlignment="1">
      <alignment horizontal="center" wrapText="1"/>
    </xf>
    <xf numFmtId="0" fontId="5" fillId="0" borderId="37" xfId="0" applyFont="1" applyBorder="1" applyAlignment="1">
      <alignment horizontal="center" wrapText="1"/>
    </xf>
    <xf numFmtId="0" fontId="4" fillId="2" borderId="236" xfId="4" applyFont="1" applyFill="1" applyBorder="1" applyAlignment="1">
      <alignment horizontal="left" wrapText="1"/>
    </xf>
    <xf numFmtId="0" fontId="9" fillId="18" borderId="281" xfId="0" applyFont="1" applyFill="1" applyBorder="1" applyAlignment="1">
      <alignment horizontal="center" wrapText="1"/>
    </xf>
    <xf numFmtId="0" fontId="9" fillId="18" borderId="188" xfId="0" applyFont="1" applyFill="1" applyBorder="1" applyAlignment="1">
      <alignment horizontal="center"/>
    </xf>
    <xf numFmtId="0" fontId="9" fillId="18" borderId="189" xfId="0" applyFont="1" applyFill="1" applyBorder="1" applyAlignment="1">
      <alignment horizontal="center"/>
    </xf>
    <xf numFmtId="0" fontId="5" fillId="0" borderId="237" xfId="0" applyFont="1" applyBorder="1" applyAlignment="1">
      <alignment horizontal="center" wrapText="1"/>
    </xf>
    <xf numFmtId="0" fontId="9" fillId="18" borderId="281" xfId="0" applyFont="1" applyFill="1" applyBorder="1" applyAlignment="1">
      <alignment horizontal="center"/>
    </xf>
    <xf numFmtId="0" fontId="64" fillId="0" borderId="431" xfId="0" applyFont="1" applyBorder="1" applyAlignment="1">
      <alignment horizontal="justify" vertical="center" wrapText="1"/>
    </xf>
    <xf numFmtId="0" fontId="64" fillId="0" borderId="385" xfId="0" applyFont="1" applyBorder="1" applyAlignment="1">
      <alignment horizontal="justify" vertical="center" wrapText="1"/>
    </xf>
    <xf numFmtId="0" fontId="64" fillId="0" borderId="432" xfId="0" applyFont="1" applyBorder="1" applyAlignment="1">
      <alignment horizontal="justify" vertical="center" wrapText="1"/>
    </xf>
    <xf numFmtId="0" fontId="64" fillId="15" borderId="450" xfId="0" applyFont="1" applyFill="1" applyBorder="1" applyAlignment="1">
      <alignment horizontal="justify" vertical="center" wrapText="1"/>
    </xf>
    <xf numFmtId="0" fontId="64" fillId="15" borderId="434" xfId="0" applyFont="1" applyFill="1" applyBorder="1" applyAlignment="1">
      <alignment horizontal="justify" vertical="center" wrapText="1"/>
    </xf>
    <xf numFmtId="0" fontId="64" fillId="15" borderId="435" xfId="0" applyFont="1" applyFill="1" applyBorder="1" applyAlignment="1">
      <alignment horizontal="justify" vertical="center" wrapText="1"/>
    </xf>
    <xf numFmtId="0" fontId="4" fillId="2" borderId="430" xfId="4" applyFont="1" applyFill="1" applyBorder="1" applyAlignment="1">
      <alignment horizontal="left" wrapText="1"/>
    </xf>
    <xf numFmtId="0" fontId="48" fillId="0" borderId="409" xfId="0" applyFont="1" applyFill="1" applyBorder="1" applyAlignment="1">
      <alignment horizontal="left" vertical="center" wrapText="1"/>
    </xf>
    <xf numFmtId="0" fontId="48" fillId="0" borderId="385" xfId="0" applyFont="1" applyFill="1" applyBorder="1" applyAlignment="1">
      <alignment horizontal="left" vertical="center" wrapText="1"/>
    </xf>
    <xf numFmtId="0" fontId="48" fillId="0" borderId="410" xfId="0" applyFont="1" applyFill="1" applyBorder="1" applyAlignment="1">
      <alignment horizontal="left" vertical="center" wrapText="1"/>
    </xf>
    <xf numFmtId="0" fontId="54" fillId="0" borderId="409" xfId="0" applyFont="1" applyFill="1" applyBorder="1" applyAlignment="1">
      <alignment horizontal="left" vertical="center" wrapText="1"/>
    </xf>
    <xf numFmtId="0" fontId="54" fillId="0" borderId="385" xfId="0" applyFont="1" applyFill="1" applyBorder="1" applyAlignment="1">
      <alignment horizontal="left" vertical="center" wrapText="1"/>
    </xf>
    <xf numFmtId="0" fontId="54" fillId="0" borderId="410" xfId="0" applyFont="1" applyFill="1" applyBorder="1" applyAlignment="1">
      <alignment horizontal="left" vertical="center" wrapText="1"/>
    </xf>
    <xf numFmtId="0" fontId="48" fillId="15" borderId="411" xfId="0" applyFont="1" applyFill="1" applyBorder="1" applyAlignment="1">
      <alignment horizontal="left" vertical="center" wrapText="1"/>
    </xf>
    <xf numFmtId="0" fontId="48" fillId="15" borderId="388" xfId="0" applyFont="1" applyFill="1" applyBorder="1" applyAlignment="1">
      <alignment horizontal="left" vertical="center" wrapText="1"/>
    </xf>
    <xf numFmtId="0" fontId="48" fillId="15" borderId="412" xfId="0" applyFont="1" applyFill="1" applyBorder="1" applyAlignment="1">
      <alignment horizontal="left" vertical="center" wrapText="1"/>
    </xf>
    <xf numFmtId="0" fontId="48" fillId="0" borderId="409" xfId="0" applyFont="1" applyFill="1" applyBorder="1" applyAlignment="1">
      <alignment horizontal="left" wrapText="1"/>
    </xf>
    <xf numFmtId="0" fontId="48" fillId="0" borderId="385" xfId="0" applyFont="1" applyFill="1" applyBorder="1" applyAlignment="1">
      <alignment horizontal="left" wrapText="1"/>
    </xf>
    <xf numFmtId="0" fontId="48" fillId="0" borderId="410" xfId="0" applyFont="1" applyFill="1" applyBorder="1" applyAlignment="1">
      <alignment horizontal="left" wrapText="1"/>
    </xf>
    <xf numFmtId="0" fontId="48" fillId="0" borderId="411" xfId="0" applyFont="1" applyBorder="1" applyAlignment="1">
      <alignment horizontal="left"/>
    </xf>
    <xf numFmtId="0" fontId="48" fillId="0" borderId="388" xfId="0" applyFont="1" applyBorder="1" applyAlignment="1">
      <alignment horizontal="left"/>
    </xf>
    <xf numFmtId="0" fontId="48" fillId="0" borderId="412" xfId="0" applyFont="1" applyBorder="1" applyAlignment="1">
      <alignment horizontal="left"/>
    </xf>
    <xf numFmtId="0" fontId="64" fillId="0" borderId="413" xfId="0" applyFont="1" applyBorder="1" applyAlignment="1">
      <alignment horizontal="left"/>
    </xf>
    <xf numFmtId="0" fontId="64" fillId="0" borderId="414" xfId="0" applyFont="1" applyBorder="1" applyAlignment="1">
      <alignment horizontal="left"/>
    </xf>
    <xf numFmtId="0" fontId="64" fillId="0" borderId="415" xfId="0" applyFont="1" applyBorder="1" applyAlignment="1">
      <alignment horizontal="left"/>
    </xf>
    <xf numFmtId="0" fontId="9" fillId="18" borderId="406" xfId="0" applyFont="1" applyFill="1" applyBorder="1" applyAlignment="1">
      <alignment horizontal="center"/>
    </xf>
    <xf numFmtId="0" fontId="9" fillId="18" borderId="407" xfId="0" applyFont="1" applyFill="1" applyBorder="1" applyAlignment="1">
      <alignment horizontal="center"/>
    </xf>
    <xf numFmtId="0" fontId="9" fillId="18" borderId="408" xfId="0" applyFont="1" applyFill="1" applyBorder="1" applyAlignment="1">
      <alignment horizontal="center"/>
    </xf>
    <xf numFmtId="0" fontId="54" fillId="0" borderId="409" xfId="0" applyFont="1" applyBorder="1" applyAlignment="1">
      <alignment horizontal="center" vertical="center"/>
    </xf>
    <xf numFmtId="0" fontId="54" fillId="0" borderId="385" xfId="0" applyFont="1" applyBorder="1" applyAlignment="1">
      <alignment horizontal="center" vertical="center" wrapText="1"/>
    </xf>
    <xf numFmtId="0" fontId="5" fillId="0" borderId="385" xfId="0" applyFont="1" applyFill="1" applyBorder="1" applyAlignment="1">
      <alignment horizontal="center" wrapText="1"/>
    </xf>
    <xf numFmtId="0" fontId="5" fillId="0" borderId="410" xfId="0" applyFont="1" applyFill="1" applyBorder="1" applyAlignment="1">
      <alignment horizontal="center" wrapText="1"/>
    </xf>
    <xf numFmtId="0" fontId="54" fillId="0" borderId="411" xfId="0" applyFont="1" applyBorder="1" applyAlignment="1">
      <alignment horizontal="left"/>
    </xf>
    <xf numFmtId="0" fontId="54" fillId="0" borderId="388" xfId="0" applyFont="1" applyBorder="1" applyAlignment="1">
      <alignment horizontal="left"/>
    </xf>
    <xf numFmtId="0" fontId="54" fillId="0" borderId="412" xfId="0" applyFont="1" applyBorder="1" applyAlignment="1">
      <alignment horizontal="left"/>
    </xf>
    <xf numFmtId="0" fontId="48" fillId="0" borderId="409" xfId="0" applyFont="1" applyFill="1" applyBorder="1" applyAlignment="1">
      <alignment wrapText="1"/>
    </xf>
    <xf numFmtId="0" fontId="4" fillId="0" borderId="385" xfId="0" applyFont="1" applyBorder="1" applyAlignment="1">
      <alignment wrapText="1"/>
    </xf>
    <xf numFmtId="0" fontId="4" fillId="0" borderId="410" xfId="0" applyFont="1" applyBorder="1" applyAlignment="1">
      <alignment wrapText="1"/>
    </xf>
    <xf numFmtId="0" fontId="4" fillId="15" borderId="141" xfId="0" applyFont="1" applyFill="1" applyBorder="1" applyAlignment="1" applyProtection="1">
      <alignment vertical="center"/>
      <protection locked="0"/>
    </xf>
    <xf numFmtId="0" fontId="4" fillId="15" borderId="416" xfId="0" applyFont="1" applyFill="1" applyBorder="1" applyAlignment="1" applyProtection="1">
      <alignment vertical="center"/>
      <protection locked="0"/>
    </xf>
    <xf numFmtId="0" fontId="65" fillId="19" borderId="436" xfId="0" applyFont="1" applyFill="1" applyBorder="1" applyAlignment="1">
      <alignment horizontal="center" wrapText="1"/>
    </xf>
    <xf numFmtId="0" fontId="65" fillId="19" borderId="437" xfId="0" applyFont="1" applyFill="1" applyBorder="1" applyAlignment="1">
      <alignment horizontal="center" wrapText="1"/>
    </xf>
    <xf numFmtId="0" fontId="65" fillId="19" borderId="438" xfId="0" applyFont="1" applyFill="1" applyBorder="1" applyAlignment="1">
      <alignment horizontal="center" wrapText="1"/>
    </xf>
    <xf numFmtId="0" fontId="0" fillId="0" borderId="433" xfId="0" applyBorder="1" applyAlignment="1">
      <alignment horizontal="center"/>
    </xf>
    <xf numFmtId="0" fontId="0" fillId="0" borderId="441" xfId="0" applyBorder="1" applyAlignment="1">
      <alignment horizontal="center"/>
    </xf>
    <xf numFmtId="0" fontId="63" fillId="0" borderId="320" xfId="0" applyFont="1" applyBorder="1" applyAlignment="1">
      <alignment horizontal="center" vertical="center" wrapText="1"/>
    </xf>
    <xf numFmtId="0" fontId="63" fillId="0" borderId="69" xfId="0" applyFont="1" applyBorder="1" applyAlignment="1">
      <alignment horizontal="center" vertical="center" wrapText="1"/>
    </xf>
    <xf numFmtId="0" fontId="63" fillId="0" borderId="115" xfId="0" applyFont="1" applyBorder="1" applyAlignment="1">
      <alignment horizontal="center" vertical="center" wrapText="1"/>
    </xf>
    <xf numFmtId="0" fontId="0" fillId="0" borderId="443" xfId="0" applyBorder="1" applyAlignment="1">
      <alignment horizontal="center" vertical="center" wrapText="1"/>
    </xf>
    <xf numFmtId="0" fontId="0" fillId="0" borderId="432" xfId="0" applyBorder="1" applyAlignment="1">
      <alignment horizontal="center" vertical="center" wrapText="1"/>
    </xf>
    <xf numFmtId="0" fontId="0" fillId="0" borderId="445" xfId="0" applyBorder="1" applyAlignment="1">
      <alignment horizontal="center" vertical="center" wrapText="1"/>
    </xf>
    <xf numFmtId="0" fontId="0" fillId="0" borderId="446" xfId="0" applyBorder="1" applyAlignment="1">
      <alignment horizontal="center" vertical="center" wrapText="1"/>
    </xf>
    <xf numFmtId="0" fontId="0" fillId="0" borderId="447" xfId="0" applyBorder="1" applyAlignment="1">
      <alignment horizontal="center" vertical="center" wrapText="1"/>
    </xf>
    <xf numFmtId="0" fontId="63" fillId="0" borderId="449" xfId="0" applyFont="1" applyBorder="1" applyAlignment="1">
      <alignment horizontal="justify" vertical="center" wrapText="1"/>
    </xf>
    <xf numFmtId="0" fontId="63" fillId="0" borderId="38" xfId="0" applyFont="1" applyBorder="1" applyAlignment="1">
      <alignment horizontal="justify" vertical="center" wrapText="1"/>
    </xf>
    <xf numFmtId="0" fontId="63" fillId="0" borderId="432" xfId="0" applyFont="1" applyBorder="1" applyAlignment="1">
      <alignment horizontal="justify" vertical="center" wrapText="1"/>
    </xf>
    <xf numFmtId="0" fontId="64" fillId="15" borderId="237" xfId="0" applyFont="1" applyFill="1" applyBorder="1" applyAlignment="1" applyProtection="1">
      <alignment horizontal="left" vertical="center" wrapText="1"/>
      <protection locked="0"/>
    </xf>
    <xf numFmtId="0" fontId="64" fillId="15" borderId="314" xfId="0" applyFont="1" applyFill="1" applyBorder="1" applyAlignment="1" applyProtection="1">
      <alignment horizontal="left" vertical="center" wrapText="1"/>
      <protection locked="0"/>
    </xf>
    <xf numFmtId="0" fontId="4" fillId="15" borderId="237" xfId="0" applyFont="1" applyFill="1" applyBorder="1" applyAlignment="1" applyProtection="1">
      <alignment vertical="center"/>
      <protection locked="0"/>
    </xf>
    <xf numFmtId="0" fontId="4" fillId="15" borderId="118" xfId="0" applyFont="1" applyFill="1" applyBorder="1" applyAlignment="1" applyProtection="1">
      <alignment vertical="center"/>
      <protection locked="0"/>
    </xf>
    <xf numFmtId="0" fontId="4" fillId="0" borderId="237" xfId="0" applyFont="1" applyFill="1" applyBorder="1" applyAlignment="1" applyProtection="1">
      <alignment horizontal="left"/>
      <protection locked="0"/>
    </xf>
    <xf numFmtId="0" fontId="4" fillId="0" borderId="118" xfId="0" applyFont="1" applyFill="1" applyBorder="1" applyAlignment="1" applyProtection="1">
      <alignment horizontal="left"/>
      <protection locked="0"/>
    </xf>
    <xf numFmtId="216" fontId="4" fillId="15" borderId="0" xfId="0" applyNumberFormat="1" applyFont="1" applyFill="1" applyBorder="1" applyAlignment="1" applyProtection="1">
      <alignment horizontal="left"/>
      <protection locked="0"/>
    </xf>
    <xf numFmtId="0" fontId="4" fillId="0" borderId="183" xfId="0" applyFont="1" applyFill="1" applyBorder="1" applyAlignment="1" applyProtection="1">
      <alignment horizontal="left"/>
      <protection locked="0"/>
    </xf>
    <xf numFmtId="0" fontId="4" fillId="0" borderId="392" xfId="0" applyFont="1" applyFill="1" applyBorder="1" applyAlignment="1" applyProtection="1">
      <alignment horizontal="left"/>
      <protection locked="0"/>
    </xf>
    <xf numFmtId="216" fontId="4" fillId="15" borderId="95" xfId="89" applyNumberFormat="1" applyFont="1" applyFill="1" applyBorder="1" applyAlignment="1" applyProtection="1">
      <alignment horizontal="left"/>
      <protection locked="0"/>
    </xf>
    <xf numFmtId="0" fontId="4" fillId="15" borderId="45" xfId="89" applyFont="1" applyFill="1" applyBorder="1" applyAlignment="1" applyProtection="1">
      <alignment vertical="center"/>
      <protection locked="0"/>
    </xf>
    <xf numFmtId="0" fontId="4" fillId="15" borderId="385" xfId="89" applyFont="1" applyFill="1" applyBorder="1" applyAlignment="1" applyProtection="1">
      <alignment vertical="center"/>
      <protection locked="0"/>
    </xf>
    <xf numFmtId="0" fontId="4" fillId="15" borderId="0" xfId="89" applyFont="1" applyFill="1" applyBorder="1" applyAlignment="1" applyProtection="1">
      <alignment horizontal="left" vertical="center" wrapText="1"/>
      <protection locked="0"/>
    </xf>
    <xf numFmtId="221" fontId="4" fillId="15" borderId="95" xfId="89" applyNumberFormat="1" applyFont="1" applyFill="1" applyBorder="1" applyAlignment="1" applyProtection="1">
      <alignment horizontal="left"/>
      <protection locked="0"/>
    </xf>
    <xf numFmtId="0" fontId="4" fillId="15" borderId="187" xfId="0" applyFont="1" applyFill="1" applyBorder="1" applyAlignment="1" applyProtection="1">
      <alignment vertical="center"/>
      <protection locked="0"/>
    </xf>
    <xf numFmtId="0" fontId="64" fillId="15" borderId="237" xfId="0" applyNumberFormat="1"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top"/>
      <protection locked="0"/>
    </xf>
    <xf numFmtId="0" fontId="64" fillId="15" borderId="115" xfId="0" applyFont="1" applyFill="1" applyBorder="1" applyAlignment="1" applyProtection="1">
      <alignment horizontal="left" vertical="top"/>
      <protection locked="0"/>
    </xf>
    <xf numFmtId="0" fontId="4" fillId="15" borderId="484" xfId="0" applyFont="1" applyFill="1" applyBorder="1" applyAlignment="1" applyProtection="1">
      <alignment vertical="center"/>
      <protection locked="0"/>
    </xf>
    <xf numFmtId="0" fontId="64" fillId="15" borderId="457" xfId="0" applyNumberFormat="1" applyFont="1" applyFill="1" applyBorder="1" applyAlignment="1" applyProtection="1">
      <alignment horizontal="left" vertical="center"/>
      <protection locked="0"/>
    </xf>
    <xf numFmtId="0" fontId="5" fillId="2" borderId="7" xfId="73" applyFont="1" applyFill="1" applyBorder="1" applyAlignment="1" applyProtection="1">
      <alignment horizontal="center" vertical="center" wrapText="1"/>
    </xf>
    <xf numFmtId="0" fontId="5" fillId="2" borderId="181" xfId="73" applyFont="1" applyFill="1" applyBorder="1" applyAlignment="1" applyProtection="1">
      <alignment horizontal="center" vertical="center" wrapText="1"/>
    </xf>
    <xf numFmtId="0" fontId="48" fillId="2" borderId="161" xfId="0" applyFont="1" applyFill="1" applyBorder="1" applyAlignment="1" applyProtection="1">
      <alignment horizontal="left" vertical="center"/>
    </xf>
    <xf numFmtId="0" fontId="48" fillId="2" borderId="0" xfId="0" applyFont="1" applyFill="1" applyBorder="1" applyAlignment="1" applyProtection="1">
      <alignment horizontal="left" vertical="center"/>
    </xf>
    <xf numFmtId="185" fontId="5" fillId="2" borderId="7" xfId="10" applyNumberFormat="1" applyFont="1" applyFill="1" applyBorder="1" applyAlignment="1" applyProtection="1">
      <alignment horizontal="center" vertical="center" wrapText="1"/>
    </xf>
    <xf numFmtId="185" fontId="5" fillId="2" borderId="181" xfId="10" applyNumberFormat="1" applyFont="1" applyFill="1" applyBorder="1" applyAlignment="1" applyProtection="1">
      <alignment horizontal="center" vertical="center" wrapText="1"/>
    </xf>
    <xf numFmtId="0" fontId="0" fillId="0" borderId="0" xfId="0" applyBorder="1"/>
    <xf numFmtId="0" fontId="105" fillId="48" borderId="139" xfId="0" applyFont="1" applyFill="1" applyBorder="1" applyAlignment="1" applyProtection="1">
      <alignment horizontal="left" vertical="center"/>
      <protection locked="0"/>
    </xf>
    <xf numFmtId="0" fontId="105" fillId="48" borderId="152" xfId="0" applyFont="1" applyFill="1" applyBorder="1" applyAlignment="1" applyProtection="1">
      <alignment horizontal="left" vertical="center"/>
      <protection locked="0"/>
    </xf>
    <xf numFmtId="0" fontId="105" fillId="48" borderId="153" xfId="0" applyFont="1" applyFill="1" applyBorder="1" applyAlignment="1" applyProtection="1">
      <alignment horizontal="left" vertical="center"/>
      <protection locked="0"/>
    </xf>
    <xf numFmtId="0" fontId="5" fillId="2" borderId="95" xfId="26" applyFont="1" applyFill="1" applyBorder="1" applyAlignment="1">
      <alignment horizontal="left" wrapText="1"/>
    </xf>
    <xf numFmtId="0" fontId="48" fillId="2" borderId="161"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wrapText="1"/>
    </xf>
    <xf numFmtId="0" fontId="4" fillId="2" borderId="161" xfId="26" applyFont="1" applyFill="1" applyBorder="1" applyAlignment="1">
      <alignment horizontal="left" wrapText="1"/>
    </xf>
    <xf numFmtId="0" fontId="4" fillId="2" borderId="0" xfId="26" applyFont="1" applyFill="1" applyBorder="1" applyAlignment="1">
      <alignment horizontal="left" wrapText="1"/>
    </xf>
    <xf numFmtId="0" fontId="4" fillId="2" borderId="161" xfId="26" applyFont="1" applyFill="1" applyBorder="1" applyAlignment="1">
      <alignment horizontal="left" vertical="center" wrapText="1"/>
    </xf>
    <xf numFmtId="0" fontId="4" fillId="2" borderId="73" xfId="26" applyFont="1" applyFill="1" applyBorder="1" applyAlignment="1">
      <alignment horizontal="left" vertical="center" wrapText="1"/>
    </xf>
    <xf numFmtId="0" fontId="4" fillId="2" borderId="138" xfId="26" applyFont="1" applyFill="1" applyBorder="1" applyAlignment="1">
      <alignment horizontal="left" vertical="top" wrapText="1"/>
    </xf>
    <xf numFmtId="0" fontId="4" fillId="2" borderId="69" xfId="26" applyFont="1" applyFill="1" applyBorder="1" applyAlignment="1">
      <alignment horizontal="left" vertical="top" wrapText="1"/>
    </xf>
    <xf numFmtId="0" fontId="4" fillId="2" borderId="115" xfId="26" applyFont="1" applyFill="1" applyBorder="1" applyAlignment="1">
      <alignment horizontal="left" vertical="top" wrapText="1"/>
    </xf>
    <xf numFmtId="0" fontId="5" fillId="2" borderId="139" xfId="73" applyFont="1" applyFill="1" applyBorder="1" applyAlignment="1" applyProtection="1">
      <alignment horizontal="center" vertical="center" wrapText="1"/>
    </xf>
    <xf numFmtId="0" fontId="5" fillId="2" borderId="153" xfId="73" applyFont="1" applyFill="1" applyBorder="1" applyAlignment="1" applyProtection="1">
      <alignment horizontal="center" vertical="center" wrapText="1"/>
    </xf>
    <xf numFmtId="0" fontId="5" fillId="2" borderId="161" xfId="73" applyFont="1" applyFill="1" applyBorder="1" applyAlignment="1" applyProtection="1">
      <alignment horizontal="center" vertical="center" wrapText="1"/>
    </xf>
    <xf numFmtId="0" fontId="5" fillId="2" borderId="73" xfId="73" applyFont="1" applyFill="1" applyBorder="1" applyAlignment="1" applyProtection="1">
      <alignment horizontal="center" vertical="center" wrapText="1"/>
    </xf>
    <xf numFmtId="0" fontId="0" fillId="0" borderId="30" xfId="0" applyBorder="1"/>
    <xf numFmtId="0" fontId="0" fillId="0" borderId="37" xfId="0" applyBorder="1"/>
    <xf numFmtId="0" fontId="5" fillId="2" borderId="33" xfId="73" applyFont="1" applyFill="1" applyBorder="1" applyAlignment="1" applyProtection="1">
      <alignment horizontal="center" vertical="center" wrapText="1"/>
    </xf>
    <xf numFmtId="0" fontId="5" fillId="2" borderId="138" xfId="73" applyFont="1" applyFill="1" applyBorder="1" applyAlignment="1" applyProtection="1">
      <alignment horizontal="center" vertical="center"/>
    </xf>
    <xf numFmtId="0" fontId="5" fillId="2" borderId="69" xfId="73" applyFont="1" applyFill="1" applyBorder="1" applyAlignment="1" applyProtection="1">
      <alignment horizontal="center" vertical="center"/>
    </xf>
    <xf numFmtId="0" fontId="5" fillId="2" borderId="115" xfId="73" applyFont="1" applyFill="1" applyBorder="1" applyAlignment="1" applyProtection="1">
      <alignment horizontal="center" vertical="center"/>
    </xf>
    <xf numFmtId="0" fontId="5" fillId="2" borderId="138" xfId="73" applyFont="1" applyFill="1" applyBorder="1" applyAlignment="1" applyProtection="1">
      <alignment horizontal="center" vertical="center" wrapText="1"/>
    </xf>
    <xf numFmtId="0" fontId="5" fillId="2" borderId="69" xfId="73" applyFont="1" applyFill="1" applyBorder="1" applyAlignment="1" applyProtection="1">
      <alignment horizontal="center" vertical="center" wrapText="1"/>
    </xf>
    <xf numFmtId="0" fontId="5" fillId="2" borderId="115" xfId="73" applyFont="1" applyFill="1" applyBorder="1" applyAlignment="1" applyProtection="1">
      <alignment horizontal="center" vertical="center" wrapText="1"/>
    </xf>
    <xf numFmtId="0" fontId="48" fillId="2" borderId="138" xfId="0" applyNumberFormat="1" applyFont="1" applyFill="1" applyBorder="1" applyAlignment="1" applyProtection="1">
      <alignment horizontal="left" vertical="center" wrapText="1"/>
      <protection locked="0"/>
    </xf>
    <xf numFmtId="0" fontId="48" fillId="2" borderId="115" xfId="0" applyNumberFormat="1" applyFont="1" applyFill="1" applyBorder="1" applyAlignment="1" applyProtection="1">
      <alignment horizontal="left" vertical="center" wrapText="1"/>
      <protection locked="0"/>
    </xf>
    <xf numFmtId="0" fontId="48" fillId="2" borderId="95" xfId="0" applyFont="1" applyFill="1" applyBorder="1" applyAlignment="1" applyProtection="1">
      <alignment horizontal="left" vertical="center" wrapText="1"/>
      <protection locked="0"/>
    </xf>
    <xf numFmtId="0" fontId="4" fillId="2" borderId="161" xfId="0" applyFont="1" applyFill="1" applyBorder="1" applyAlignment="1" applyProtection="1">
      <alignment horizontal="left" vertical="center"/>
    </xf>
    <xf numFmtId="0" fontId="4" fillId="0" borderId="0" xfId="0" applyFont="1" applyBorder="1"/>
    <xf numFmtId="0" fontId="4" fillId="2" borderId="30" xfId="0" applyFont="1" applyFill="1" applyBorder="1" applyAlignment="1" applyProtection="1">
      <alignment horizontal="left" vertical="center"/>
    </xf>
    <xf numFmtId="0" fontId="4" fillId="2" borderId="31" xfId="0" applyFont="1" applyFill="1" applyBorder="1" applyAlignment="1" applyProtection="1">
      <alignment horizontal="left" vertical="center"/>
    </xf>
    <xf numFmtId="0" fontId="0" fillId="0" borderId="31" xfId="0" applyBorder="1"/>
    <xf numFmtId="0" fontId="4" fillId="15" borderId="183" xfId="0" applyFont="1" applyFill="1" applyBorder="1" applyAlignment="1" applyProtection="1">
      <alignment vertical="center" wrapText="1"/>
      <protection locked="0"/>
    </xf>
    <xf numFmtId="0" fontId="51" fillId="2" borderId="95" xfId="26" applyFont="1" applyFill="1" applyBorder="1" applyAlignment="1">
      <alignment horizontal="left" wrapText="1"/>
    </xf>
    <xf numFmtId="0" fontId="4" fillId="2" borderId="30" xfId="26" applyFont="1" applyFill="1" applyBorder="1" applyAlignment="1">
      <alignment horizontal="left" wrapText="1"/>
    </xf>
    <xf numFmtId="0" fontId="4" fillId="2" borderId="31" xfId="26" applyFont="1" applyFill="1" applyBorder="1" applyAlignment="1">
      <alignment horizontal="left" wrapText="1"/>
    </xf>
    <xf numFmtId="0" fontId="4" fillId="2" borderId="69" xfId="26" applyFont="1" applyFill="1" applyBorder="1" applyAlignment="1">
      <alignment horizontal="left" wrapText="1"/>
    </xf>
    <xf numFmtId="0" fontId="0" fillId="0" borderId="161" xfId="0" applyBorder="1"/>
    <xf numFmtId="0" fontId="48" fillId="2" borderId="138" xfId="0" applyNumberFormat="1" applyFont="1" applyFill="1" applyBorder="1" applyAlignment="1" applyProtection="1">
      <alignment horizontal="left" vertical="center"/>
      <protection locked="0"/>
    </xf>
    <xf numFmtId="0" fontId="48" fillId="2" borderId="115" xfId="0" applyNumberFormat="1" applyFont="1" applyFill="1" applyBorder="1" applyAlignment="1" applyProtection="1">
      <alignment horizontal="left" vertical="center"/>
      <protection locked="0"/>
    </xf>
    <xf numFmtId="216" fontId="48" fillId="2" borderId="95" xfId="0" applyNumberFormat="1" applyFont="1" applyFill="1" applyBorder="1" applyAlignment="1" applyProtection="1">
      <alignment horizontal="left"/>
      <protection locked="0"/>
    </xf>
    <xf numFmtId="216" fontId="48" fillId="2" borderId="483" xfId="0" applyNumberFormat="1" applyFont="1" applyFill="1" applyBorder="1" applyAlignment="1" applyProtection="1">
      <alignment horizontal="left"/>
      <protection locked="0"/>
    </xf>
    <xf numFmtId="0" fontId="4" fillId="2" borderId="0" xfId="26" applyFont="1" applyFill="1" applyBorder="1" applyAlignment="1">
      <alignment horizontal="left" vertical="center" wrapText="1"/>
    </xf>
    <xf numFmtId="0" fontId="4" fillId="2" borderId="27" xfId="0" applyFont="1" applyFill="1" applyBorder="1" applyAlignment="1" applyProtection="1">
      <alignment vertical="center"/>
      <protection locked="0"/>
    </xf>
    <xf numFmtId="0" fontId="4" fillId="2" borderId="28" xfId="0" applyFont="1" applyFill="1" applyBorder="1" applyAlignment="1" applyProtection="1">
      <alignment vertical="center"/>
      <protection locked="0"/>
    </xf>
    <xf numFmtId="0" fontId="4" fillId="2" borderId="0" xfId="0" applyFont="1" applyFill="1" applyBorder="1" applyAlignment="1" applyProtection="1">
      <alignment horizontal="left" vertical="center"/>
    </xf>
    <xf numFmtId="0" fontId="0" fillId="0" borderId="0" xfId="0"/>
    <xf numFmtId="0" fontId="52" fillId="2" borderId="31" xfId="0" applyFont="1" applyFill="1" applyBorder="1" applyAlignment="1" applyProtection="1">
      <alignment horizontal="left" vertical="center" wrapText="1"/>
      <protection locked="0"/>
    </xf>
    <xf numFmtId="0" fontId="5" fillId="2" borderId="102" xfId="73" applyFont="1" applyFill="1" applyBorder="1" applyAlignment="1" applyProtection="1">
      <alignment horizontal="center" vertical="center"/>
    </xf>
    <xf numFmtId="0" fontId="5" fillId="2" borderId="102" xfId="73" applyFont="1" applyFill="1" applyBorder="1" applyAlignment="1" applyProtection="1">
      <alignment horizontal="center" vertical="center" wrapText="1"/>
    </xf>
    <xf numFmtId="185" fontId="5" fillId="2" borderId="33" xfId="10" applyNumberFormat="1" applyFont="1" applyFill="1" applyBorder="1" applyAlignment="1" applyProtection="1">
      <alignment horizontal="center" vertical="center" wrapText="1"/>
    </xf>
    <xf numFmtId="0" fontId="0" fillId="0" borderId="385" xfId="0" applyBorder="1"/>
    <xf numFmtId="0" fontId="4" fillId="2" borderId="385" xfId="0" applyFont="1" applyFill="1" applyBorder="1" applyAlignment="1" applyProtection="1">
      <alignment vertical="center"/>
      <protection locked="0"/>
    </xf>
    <xf numFmtId="0" fontId="4" fillId="2" borderId="20" xfId="0" applyFont="1" applyFill="1" applyBorder="1" applyAlignment="1" applyProtection="1">
      <alignment vertical="center"/>
      <protection locked="0"/>
    </xf>
    <xf numFmtId="0" fontId="4" fillId="2" borderId="46" xfId="0" applyFont="1" applyFill="1" applyBorder="1" applyAlignment="1" applyProtection="1">
      <alignment vertical="center"/>
      <protection locked="0"/>
    </xf>
    <xf numFmtId="216" fontId="48" fillId="2" borderId="92" xfId="0" applyNumberFormat="1" applyFont="1" applyFill="1" applyBorder="1" applyAlignment="1" applyProtection="1">
      <alignment horizontal="left"/>
      <protection locked="0"/>
    </xf>
    <xf numFmtId="0" fontId="0" fillId="0" borderId="73" xfId="0" applyBorder="1"/>
    <xf numFmtId="0" fontId="0" fillId="0" borderId="45" xfId="0" applyBorder="1"/>
    <xf numFmtId="0" fontId="0" fillId="0" borderId="46" xfId="0" applyBorder="1"/>
    <xf numFmtId="0" fontId="0" fillId="0" borderId="20" xfId="0" applyBorder="1"/>
    <xf numFmtId="0" fontId="4" fillId="15" borderId="27" xfId="0" applyFont="1" applyFill="1" applyBorder="1" applyAlignment="1" applyProtection="1">
      <alignment vertical="center" wrapText="1"/>
      <protection locked="0"/>
    </xf>
    <xf numFmtId="0" fontId="4" fillId="15" borderId="74" xfId="0" applyFont="1" applyFill="1" applyBorder="1" applyAlignment="1" applyProtection="1">
      <alignment vertical="center"/>
      <protection locked="0"/>
    </xf>
    <xf numFmtId="0" fontId="4" fillId="15" borderId="72" xfId="0" applyFont="1" applyFill="1" applyBorder="1" applyAlignment="1" applyProtection="1">
      <alignment vertical="center"/>
      <protection locked="0"/>
    </xf>
    <xf numFmtId="0" fontId="4" fillId="15" borderId="93" xfId="0" applyFont="1" applyFill="1" applyBorder="1" applyAlignment="1" applyProtection="1">
      <alignment vertical="center"/>
      <protection locked="0"/>
    </xf>
    <xf numFmtId="0" fontId="4" fillId="2" borderId="61" xfId="0" applyFont="1" applyFill="1" applyBorder="1" applyAlignment="1" applyProtection="1">
      <alignment vertical="center"/>
      <protection locked="0"/>
    </xf>
    <xf numFmtId="0" fontId="4" fillId="2" borderId="18" xfId="0" applyFont="1" applyFill="1" applyBorder="1" applyAlignment="1" applyProtection="1">
      <alignment vertical="center"/>
      <protection locked="0"/>
    </xf>
    <xf numFmtId="190" fontId="0" fillId="15" borderId="384" xfId="0" applyNumberFormat="1" applyFill="1" applyBorder="1" applyAlignment="1">
      <alignment horizontal="left" wrapText="1"/>
    </xf>
    <xf numFmtId="190" fontId="0" fillId="15" borderId="385" xfId="0" applyNumberFormat="1" applyFill="1" applyBorder="1" applyAlignment="1">
      <alignment horizontal="left" wrapText="1"/>
    </xf>
    <xf numFmtId="190" fontId="0" fillId="15" borderId="38" xfId="0" applyNumberFormat="1" applyFill="1" applyBorder="1" applyAlignment="1">
      <alignment horizontal="left" wrapText="1"/>
    </xf>
    <xf numFmtId="190" fontId="0" fillId="15" borderId="399" xfId="0" applyNumberFormat="1" applyFill="1" applyBorder="1" applyAlignment="1">
      <alignment horizontal="left" wrapText="1"/>
    </xf>
    <xf numFmtId="190" fontId="60" fillId="15" borderId="384" xfId="0" applyNumberFormat="1" applyFont="1" applyFill="1" applyBorder="1" applyAlignment="1">
      <alignment horizontal="left" wrapText="1"/>
    </xf>
    <xf numFmtId="190" fontId="60" fillId="15" borderId="385" xfId="0" applyNumberFormat="1" applyFont="1" applyFill="1" applyBorder="1" applyAlignment="1">
      <alignment horizontal="left" wrapText="1"/>
    </xf>
    <xf numFmtId="190" fontId="60" fillId="15" borderId="386" xfId="0" applyNumberFormat="1" applyFont="1" applyFill="1" applyBorder="1" applyAlignment="1">
      <alignment horizontal="left" wrapText="1"/>
    </xf>
    <xf numFmtId="0" fontId="60" fillId="15" borderId="398" xfId="0" applyFont="1" applyFill="1" applyBorder="1" applyAlignment="1">
      <alignment horizontal="center" wrapText="1"/>
    </xf>
    <xf numFmtId="0" fontId="60" fillId="15" borderId="95" xfId="0" applyFont="1" applyFill="1" applyBorder="1" applyAlignment="1">
      <alignment horizontal="center" wrapText="1"/>
    </xf>
    <xf numFmtId="0" fontId="60" fillId="15" borderId="159" xfId="0" applyFont="1" applyFill="1" applyBorder="1" applyAlignment="1">
      <alignment horizontal="center" wrapText="1"/>
    </xf>
    <xf numFmtId="0" fontId="60" fillId="15" borderId="385" xfId="0" applyFont="1" applyFill="1" applyBorder="1" applyAlignment="1">
      <alignment horizontal="center" wrapText="1"/>
    </xf>
    <xf numFmtId="0" fontId="60" fillId="15" borderId="186" xfId="0" applyFont="1" applyFill="1" applyBorder="1" applyAlignment="1">
      <alignment horizontal="center" wrapText="1"/>
    </xf>
    <xf numFmtId="0" fontId="60" fillId="15" borderId="379" xfId="0" applyFont="1" applyFill="1" applyBorder="1" applyAlignment="1">
      <alignment horizontal="center" wrapText="1"/>
    </xf>
    <xf numFmtId="0" fontId="0" fillId="15" borderId="395" xfId="0" applyFill="1" applyBorder="1" applyAlignment="1">
      <alignment horizontal="center" vertical="center" wrapText="1"/>
    </xf>
    <xf numFmtId="0" fontId="0" fillId="15" borderId="384" xfId="0" applyFill="1" applyBorder="1" applyAlignment="1">
      <alignment horizontal="center" vertical="center" wrapText="1"/>
    </xf>
    <xf numFmtId="0" fontId="0" fillId="15" borderId="38" xfId="0" applyFill="1" applyBorder="1" applyAlignment="1">
      <alignment horizontal="center" vertical="center"/>
    </xf>
    <xf numFmtId="0" fontId="0" fillId="15" borderId="385" xfId="0" applyFill="1" applyBorder="1" applyAlignment="1">
      <alignment horizontal="center" vertical="center"/>
    </xf>
    <xf numFmtId="0" fontId="0" fillId="15" borderId="384" xfId="0" applyFill="1" applyBorder="1" applyAlignment="1">
      <alignment horizontal="justify" vertical="top" wrapText="1"/>
    </xf>
    <xf numFmtId="0" fontId="0" fillId="15" borderId="385" xfId="0" applyFill="1" applyBorder="1" applyAlignment="1">
      <alignment horizontal="justify" vertical="top" wrapText="1"/>
    </xf>
    <xf numFmtId="0" fontId="0" fillId="15" borderId="386" xfId="0" applyFill="1" applyBorder="1" applyAlignment="1">
      <alignment horizontal="justify" vertical="top" wrapText="1"/>
    </xf>
    <xf numFmtId="3" fontId="0" fillId="15" borderId="385" xfId="0" applyNumberFormat="1" applyFill="1" applyBorder="1" applyAlignment="1">
      <alignment horizontal="center"/>
    </xf>
    <xf numFmtId="0" fontId="60" fillId="15" borderId="384" xfId="0" applyFont="1" applyFill="1" applyBorder="1" applyAlignment="1">
      <alignment horizontal="left"/>
    </xf>
    <xf numFmtId="0" fontId="60" fillId="15" borderId="385" xfId="0" applyFont="1" applyFill="1" applyBorder="1" applyAlignment="1">
      <alignment horizontal="left"/>
    </xf>
    <xf numFmtId="0" fontId="60" fillId="15" borderId="386" xfId="0" applyFont="1" applyFill="1" applyBorder="1" applyAlignment="1">
      <alignment horizontal="left"/>
    </xf>
    <xf numFmtId="190" fontId="0" fillId="15" borderId="384" xfId="0" applyNumberFormat="1" applyFill="1" applyBorder="1" applyAlignment="1">
      <alignment horizontal="left" vertical="center" wrapText="1"/>
    </xf>
    <xf numFmtId="190" fontId="0" fillId="15" borderId="385" xfId="0" applyNumberFormat="1" applyFill="1" applyBorder="1" applyAlignment="1">
      <alignment horizontal="left" vertical="center" wrapText="1"/>
    </xf>
    <xf numFmtId="0" fontId="60" fillId="15" borderId="385" xfId="0" applyFont="1" applyFill="1" applyBorder="1" applyAlignment="1">
      <alignment horizontal="center" vertical="center"/>
    </xf>
    <xf numFmtId="190" fontId="0" fillId="15" borderId="378" xfId="0" applyNumberFormat="1" applyFill="1" applyBorder="1" applyAlignment="1">
      <alignment horizontal="center" wrapText="1"/>
    </xf>
    <xf numFmtId="190" fontId="0" fillId="15" borderId="0" xfId="0" applyNumberFormat="1" applyFill="1" applyBorder="1" applyAlignment="1">
      <alignment horizontal="center" wrapText="1"/>
    </xf>
    <xf numFmtId="190" fontId="0" fillId="15" borderId="379" xfId="0" applyNumberFormat="1" applyFill="1" applyBorder="1" applyAlignment="1">
      <alignment horizontal="center" wrapText="1"/>
    </xf>
    <xf numFmtId="0" fontId="64" fillId="0" borderId="369" xfId="0" applyFont="1" applyBorder="1" applyAlignment="1">
      <alignment horizontal="left"/>
    </xf>
    <xf numFmtId="0" fontId="64" fillId="0" borderId="206" xfId="0" applyFont="1" applyBorder="1" applyAlignment="1">
      <alignment horizontal="left"/>
    </xf>
    <xf numFmtId="0" fontId="64" fillId="0" borderId="370" xfId="0" applyFont="1" applyBorder="1" applyAlignment="1">
      <alignment horizontal="left"/>
    </xf>
    <xf numFmtId="0" fontId="64" fillId="0" borderId="367" xfId="0" applyFont="1" applyBorder="1" applyAlignment="1">
      <alignment horizontal="justify" vertical="top" wrapText="1"/>
    </xf>
    <xf numFmtId="0" fontId="64" fillId="0" borderId="11" xfId="0" applyFont="1" applyBorder="1" applyAlignment="1">
      <alignment horizontal="justify" vertical="top" wrapText="1"/>
    </xf>
    <xf numFmtId="0" fontId="64" fillId="0" borderId="368" xfId="0" applyFont="1" applyBorder="1" applyAlignment="1">
      <alignment horizontal="justify" vertical="top" wrapText="1"/>
    </xf>
    <xf numFmtId="0" fontId="4" fillId="0" borderId="0" xfId="4" applyFont="1" applyFill="1" applyBorder="1" applyAlignment="1">
      <alignment horizontal="left" wrapText="1"/>
    </xf>
    <xf numFmtId="0" fontId="6" fillId="0" borderId="162" xfId="0" applyFont="1" applyBorder="1" applyAlignment="1">
      <alignment horizontal="left" wrapText="1"/>
    </xf>
    <xf numFmtId="0" fontId="6" fillId="0" borderId="163" xfId="0" applyFont="1" applyBorder="1" applyAlignment="1">
      <alignment horizontal="left" wrapText="1"/>
    </xf>
    <xf numFmtId="0" fontId="64" fillId="0" borderId="367" xfId="0" applyFont="1" applyBorder="1" applyAlignment="1">
      <alignment horizontal="justify" wrapText="1"/>
    </xf>
    <xf numFmtId="0" fontId="64" fillId="0" borderId="11" xfId="0" applyFont="1" applyBorder="1" applyAlignment="1">
      <alignment horizontal="justify" wrapText="1"/>
    </xf>
    <xf numFmtId="0" fontId="64" fillId="0" borderId="368" xfId="0" applyFont="1" applyBorder="1" applyAlignment="1">
      <alignment horizontal="justify" wrapText="1"/>
    </xf>
    <xf numFmtId="0" fontId="64" fillId="0" borderId="388" xfId="0" applyFont="1" applyBorder="1" applyAlignment="1">
      <alignment horizontal="left"/>
    </xf>
    <xf numFmtId="0" fontId="0" fillId="0" borderId="26" xfId="0" applyBorder="1" applyAlignment="1">
      <alignment horizontal="left" wrapText="1"/>
    </xf>
    <xf numFmtId="0" fontId="0" fillId="0" borderId="35" xfId="0" applyBorder="1" applyAlignment="1">
      <alignment horizontal="left" wrapText="1"/>
    </xf>
    <xf numFmtId="0" fontId="64" fillId="15" borderId="367" xfId="0" applyFont="1" applyFill="1" applyBorder="1" applyAlignment="1">
      <alignment horizontal="left" vertical="top" wrapText="1"/>
    </xf>
    <xf numFmtId="0" fontId="64" fillId="15" borderId="11" xfId="0" applyFont="1" applyFill="1" applyBorder="1" applyAlignment="1">
      <alignment horizontal="left" vertical="top" wrapText="1"/>
    </xf>
    <xf numFmtId="0" fontId="64" fillId="15" borderId="368" xfId="0" applyFont="1" applyFill="1" applyBorder="1" applyAlignment="1">
      <alignment horizontal="left" vertical="top" wrapText="1"/>
    </xf>
    <xf numFmtId="0" fontId="63" fillId="0" borderId="367" xfId="0" applyFont="1" applyBorder="1" applyAlignment="1">
      <alignment horizontal="left"/>
    </xf>
    <xf numFmtId="0" fontId="63" fillId="0" borderId="11" xfId="0" applyFont="1" applyBorder="1" applyAlignment="1">
      <alignment horizontal="left"/>
    </xf>
    <xf numFmtId="0" fontId="63" fillId="0" borderId="368" xfId="0" applyFont="1" applyBorder="1" applyAlignment="1">
      <alignment horizontal="left"/>
    </xf>
    <xf numFmtId="0" fontId="9" fillId="16" borderId="381" xfId="0" applyFont="1" applyFill="1" applyBorder="1" applyAlignment="1">
      <alignment horizontal="center"/>
    </xf>
    <xf numFmtId="0" fontId="9" fillId="16" borderId="382" xfId="0" applyFont="1" applyFill="1" applyBorder="1" applyAlignment="1">
      <alignment horizontal="center"/>
    </xf>
    <xf numFmtId="0" fontId="9" fillId="16" borderId="383" xfId="0" applyFont="1" applyFill="1" applyBorder="1" applyAlignment="1">
      <alignment horizontal="center"/>
    </xf>
    <xf numFmtId="0" fontId="60" fillId="15" borderId="384" xfId="0" applyFont="1" applyFill="1" applyBorder="1" applyAlignment="1"/>
    <xf numFmtId="0" fontId="60" fillId="15" borderId="385" xfId="0" applyFont="1" applyFill="1" applyBorder="1" applyAlignment="1"/>
    <xf numFmtId="0" fontId="60" fillId="15" borderId="386" xfId="0" applyFont="1" applyFill="1" applyBorder="1" applyAlignment="1"/>
    <xf numFmtId="0" fontId="0" fillId="15" borderId="387" xfId="0" applyFill="1" applyBorder="1" applyAlignment="1">
      <alignment horizontal="left" vertical="top" wrapText="1"/>
    </xf>
    <xf numFmtId="0" fontId="0" fillId="15" borderId="388" xfId="0" applyFill="1" applyBorder="1" applyAlignment="1">
      <alignment horizontal="left" vertical="top" wrapText="1"/>
    </xf>
    <xf numFmtId="0" fontId="0" fillId="15" borderId="389" xfId="0" applyFill="1" applyBorder="1" applyAlignment="1">
      <alignment horizontal="left" vertical="top" wrapText="1"/>
    </xf>
    <xf numFmtId="0" fontId="0" fillId="15" borderId="384" xfId="0" applyFill="1" applyBorder="1" applyAlignment="1">
      <alignment horizontal="left" wrapText="1"/>
    </xf>
    <xf numFmtId="0" fontId="0" fillId="15" borderId="385" xfId="0" applyFill="1" applyBorder="1" applyAlignment="1">
      <alignment horizontal="left" wrapText="1"/>
    </xf>
    <xf numFmtId="0" fontId="0" fillId="15" borderId="386" xfId="0" applyFill="1" applyBorder="1" applyAlignment="1">
      <alignment horizontal="left" wrapText="1"/>
    </xf>
    <xf numFmtId="0" fontId="60" fillId="15" borderId="384" xfId="0" applyFont="1" applyFill="1" applyBorder="1" applyAlignment="1">
      <alignment horizontal="left" wrapText="1"/>
    </xf>
    <xf numFmtId="0" fontId="60" fillId="15" borderId="385" xfId="0" applyFont="1" applyFill="1" applyBorder="1" applyAlignment="1">
      <alignment horizontal="left" wrapText="1"/>
    </xf>
    <xf numFmtId="0" fontId="60" fillId="15" borderId="390" xfId="0" applyFont="1" applyFill="1" applyBorder="1" applyAlignment="1">
      <alignment horizontal="left" wrapText="1"/>
    </xf>
    <xf numFmtId="0" fontId="60" fillId="15" borderId="391" xfId="0" applyFont="1" applyFill="1" applyBorder="1" applyAlignment="1">
      <alignment horizontal="left" wrapText="1"/>
    </xf>
    <xf numFmtId="0" fontId="60" fillId="15" borderId="387" xfId="0" applyFont="1" applyFill="1" applyBorder="1" applyAlignment="1">
      <alignment horizontal="center" wrapText="1"/>
    </xf>
    <xf numFmtId="0" fontId="60" fillId="15" borderId="388" xfId="0" applyFont="1" applyFill="1" applyBorder="1" applyAlignment="1">
      <alignment horizontal="center" wrapText="1"/>
    </xf>
    <xf numFmtId="0" fontId="60" fillId="15" borderId="392" xfId="0" applyFont="1" applyFill="1" applyBorder="1" applyAlignment="1">
      <alignment horizontal="center" wrapText="1"/>
    </xf>
    <xf numFmtId="0" fontId="60" fillId="15" borderId="393" xfId="0" applyFont="1" applyFill="1" applyBorder="1" applyAlignment="1">
      <alignment horizontal="center" wrapText="1"/>
    </xf>
    <xf numFmtId="0" fontId="60" fillId="15" borderId="394" xfId="0" applyFont="1" applyFill="1" applyBorder="1" applyAlignment="1">
      <alignment horizontal="center" wrapText="1"/>
    </xf>
    <xf numFmtId="0" fontId="60" fillId="0" borderId="26" xfId="0" applyFont="1" applyBorder="1" applyAlignment="1">
      <alignment horizontal="left" wrapText="1"/>
    </xf>
    <xf numFmtId="0" fontId="60" fillId="0" borderId="11" xfId="0" applyFont="1" applyBorder="1" applyAlignment="1">
      <alignment horizontal="left" wrapText="1"/>
    </xf>
    <xf numFmtId="0" fontId="60" fillId="0" borderId="35" xfId="0" applyFont="1" applyBorder="1" applyAlignment="1">
      <alignment horizontal="left" wrapText="1"/>
    </xf>
    <xf numFmtId="0" fontId="9" fillId="13" borderId="329" xfId="0" applyFont="1" applyFill="1" applyBorder="1" applyAlignment="1">
      <alignment horizontal="center"/>
    </xf>
    <xf numFmtId="0" fontId="9" fillId="13" borderId="371" xfId="0" applyFont="1" applyFill="1" applyBorder="1" applyAlignment="1">
      <alignment horizontal="center"/>
    </xf>
    <xf numFmtId="0" fontId="9" fillId="13" borderId="372" xfId="0" applyFont="1" applyFill="1" applyBorder="1" applyAlignment="1">
      <alignment horizontal="center"/>
    </xf>
    <xf numFmtId="190" fontId="0" fillId="15" borderId="396" xfId="0" applyNumberFormat="1" applyFill="1" applyBorder="1" applyAlignment="1">
      <alignment horizontal="left" wrapText="1"/>
    </xf>
    <xf numFmtId="190" fontId="0" fillId="15" borderId="390" xfId="0" applyNumberFormat="1" applyFill="1" applyBorder="1" applyAlignment="1">
      <alignment horizontal="left" wrapText="1"/>
    </xf>
    <xf numFmtId="190" fontId="0" fillId="15" borderId="56" xfId="0" applyNumberFormat="1" applyFill="1" applyBorder="1" applyAlignment="1">
      <alignment horizontal="left" wrapText="1"/>
    </xf>
    <xf numFmtId="190" fontId="0" fillId="15" borderId="397" xfId="0" applyNumberFormat="1" applyFill="1" applyBorder="1" applyAlignment="1">
      <alignment horizontal="left" wrapText="1"/>
    </xf>
    <xf numFmtId="0" fontId="60" fillId="15" borderId="384" xfId="0" applyFont="1" applyFill="1" applyBorder="1" applyAlignment="1">
      <alignment horizontal="justify" vertical="top" wrapText="1"/>
    </xf>
    <xf numFmtId="0" fontId="60" fillId="15" borderId="385" xfId="0" applyFont="1" applyFill="1" applyBorder="1" applyAlignment="1">
      <alignment horizontal="justify" vertical="top" wrapText="1"/>
    </xf>
    <xf numFmtId="0" fontId="60" fillId="15" borderId="386" xfId="0" applyFont="1" applyFill="1" applyBorder="1" applyAlignment="1">
      <alignment horizontal="justify" vertical="top" wrapText="1"/>
    </xf>
    <xf numFmtId="0" fontId="60" fillId="0" borderId="26" xfId="0" applyFont="1" applyBorder="1" applyAlignment="1">
      <alignment horizontal="left"/>
    </xf>
    <xf numFmtId="0" fontId="60" fillId="0" borderId="11" xfId="0" applyFont="1" applyBorder="1" applyAlignment="1">
      <alignment horizontal="left"/>
    </xf>
    <xf numFmtId="0" fontId="60" fillId="0" borderId="35" xfId="0" applyFont="1" applyBorder="1" applyAlignment="1">
      <alignment horizontal="left"/>
    </xf>
    <xf numFmtId="0" fontId="0" fillId="15" borderId="400" xfId="0" applyFill="1" applyBorder="1" applyAlignment="1">
      <alignment horizontal="left" vertical="top" wrapText="1"/>
    </xf>
    <xf numFmtId="0" fontId="0" fillId="15" borderId="401" xfId="0" applyFill="1" applyBorder="1" applyAlignment="1">
      <alignment horizontal="left" vertical="top" wrapText="1"/>
    </xf>
    <xf numFmtId="0" fontId="0" fillId="15" borderId="402" xfId="0" applyFill="1" applyBorder="1" applyAlignment="1">
      <alignment horizontal="left" vertical="top" wrapText="1"/>
    </xf>
    <xf numFmtId="0" fontId="63" fillId="0" borderId="369" xfId="0" applyFont="1" applyBorder="1" applyAlignment="1">
      <alignment horizontal="left" wrapText="1"/>
    </xf>
    <xf numFmtId="0" fontId="63" fillId="0" borderId="206" xfId="0" applyFont="1" applyBorder="1" applyAlignment="1">
      <alignment horizontal="left" wrapText="1"/>
    </xf>
    <xf numFmtId="0" fontId="63" fillId="0" borderId="370" xfId="0" applyFont="1" applyBorder="1" applyAlignment="1">
      <alignment horizontal="left" wrapText="1"/>
    </xf>
    <xf numFmtId="0" fontId="0" fillId="0" borderId="373" xfId="0" applyFill="1" applyBorder="1" applyAlignment="1">
      <alignment horizontal="left" wrapText="1"/>
    </xf>
    <xf numFmtId="0" fontId="0" fillId="0" borderId="374" xfId="0" applyFill="1" applyBorder="1" applyAlignment="1">
      <alignment horizontal="left" wrapText="1"/>
    </xf>
    <xf numFmtId="0" fontId="0" fillId="0" borderId="375" xfId="0" applyFill="1" applyBorder="1" applyAlignment="1">
      <alignment horizontal="left" wrapText="1"/>
    </xf>
    <xf numFmtId="0" fontId="64" fillId="0" borderId="367" xfId="0" applyFont="1" applyBorder="1" applyAlignment="1">
      <alignment horizontal="left" vertical="top" wrapText="1"/>
    </xf>
    <xf numFmtId="0" fontId="64" fillId="0" borderId="11" xfId="0" applyFont="1" applyBorder="1" applyAlignment="1">
      <alignment horizontal="left" vertical="top" wrapText="1"/>
    </xf>
    <xf numFmtId="0" fontId="64" fillId="0" borderId="368" xfId="0" applyFont="1" applyBorder="1" applyAlignment="1">
      <alignment horizontal="left" vertical="top" wrapText="1"/>
    </xf>
    <xf numFmtId="0" fontId="9" fillId="13" borderId="364" xfId="0" applyFont="1" applyFill="1" applyBorder="1" applyAlignment="1">
      <alignment horizontal="center" wrapText="1"/>
    </xf>
    <xf numFmtId="0" fontId="9" fillId="13" borderId="365" xfId="0" applyFont="1" applyFill="1" applyBorder="1" applyAlignment="1">
      <alignment horizontal="center" wrapText="1"/>
    </xf>
    <xf numFmtId="0" fontId="9" fillId="13" borderId="366" xfId="0" applyFont="1" applyFill="1" applyBorder="1" applyAlignment="1">
      <alignment horizontal="center" wrapText="1"/>
    </xf>
    <xf numFmtId="0" fontId="63" fillId="0" borderId="376" xfId="0" applyFont="1" applyBorder="1" applyAlignment="1">
      <alignment horizontal="left" vertical="top"/>
    </xf>
    <xf numFmtId="0" fontId="63" fillId="0" borderId="95" xfId="0" applyFont="1" applyBorder="1" applyAlignment="1">
      <alignment horizontal="left" vertical="top"/>
    </xf>
    <xf numFmtId="0" fontId="63" fillId="0" borderId="377" xfId="0" applyFont="1" applyBorder="1" applyAlignment="1">
      <alignment horizontal="left" vertical="top"/>
    </xf>
    <xf numFmtId="0" fontId="6" fillId="0" borderId="13" xfId="0" applyFont="1" applyFill="1" applyBorder="1" applyAlignment="1">
      <alignment horizontal="left"/>
    </xf>
    <xf numFmtId="0" fontId="6" fillId="0" borderId="14" xfId="0" applyFont="1" applyFill="1" applyBorder="1" applyAlignment="1">
      <alignment horizontal="left"/>
    </xf>
    <xf numFmtId="0" fontId="9" fillId="13" borderId="138" xfId="0" applyFont="1" applyFill="1" applyBorder="1" applyAlignment="1">
      <alignment horizontal="center"/>
    </xf>
    <xf numFmtId="0" fontId="9" fillId="13" borderId="69" xfId="0" applyFont="1" applyFill="1" applyBorder="1" applyAlignment="1">
      <alignment horizontal="center"/>
    </xf>
    <xf numFmtId="0" fontId="9" fillId="13" borderId="115" xfId="0" applyFont="1" applyFill="1" applyBorder="1" applyAlignment="1">
      <alignment horizontal="center"/>
    </xf>
    <xf numFmtId="0" fontId="9" fillId="13" borderId="135" xfId="0" applyFont="1" applyFill="1" applyBorder="1" applyAlignment="1">
      <alignment horizontal="center"/>
    </xf>
    <xf numFmtId="0" fontId="9" fillId="13" borderId="136" xfId="0" applyFont="1" applyFill="1" applyBorder="1" applyAlignment="1">
      <alignment horizontal="center"/>
    </xf>
    <xf numFmtId="0" fontId="9" fillId="13" borderId="137" xfId="0" applyFont="1" applyFill="1" applyBorder="1" applyAlignment="1">
      <alignment horizontal="center"/>
    </xf>
    <xf numFmtId="0" fontId="6" fillId="0" borderId="13" xfId="0" applyFont="1" applyBorder="1" applyAlignment="1">
      <alignment wrapText="1"/>
    </xf>
    <xf numFmtId="0" fontId="0" fillId="0" borderId="14" xfId="0" applyBorder="1" applyAlignment="1">
      <alignment wrapText="1"/>
    </xf>
    <xf numFmtId="0" fontId="51" fillId="0" borderId="162" xfId="0" applyFont="1" applyBorder="1" applyAlignment="1">
      <alignment horizontal="left" wrapText="1"/>
    </xf>
    <xf numFmtId="0" fontId="51" fillId="0" borderId="0" xfId="0" applyFont="1" applyBorder="1" applyAlignment="1">
      <alignment horizontal="left" wrapText="1"/>
    </xf>
    <xf numFmtId="0" fontId="9" fillId="13" borderId="319" xfId="0" applyFont="1" applyFill="1" applyBorder="1" applyAlignment="1">
      <alignment horizontal="center" wrapText="1"/>
    </xf>
    <xf numFmtId="0" fontId="9" fillId="13" borderId="213" xfId="0" applyFont="1" applyFill="1" applyBorder="1" applyAlignment="1">
      <alignment horizontal="center" wrapText="1"/>
    </xf>
    <xf numFmtId="0" fontId="9" fillId="13" borderId="213" xfId="0" applyFont="1" applyFill="1" applyBorder="1" applyAlignment="1">
      <alignment horizontal="center"/>
    </xf>
    <xf numFmtId="0" fontId="9" fillId="13" borderId="214" xfId="0" applyFont="1" applyFill="1" applyBorder="1" applyAlignment="1">
      <alignment horizontal="center"/>
    </xf>
    <xf numFmtId="0" fontId="0" fillId="0" borderId="365" xfId="0" applyBorder="1" applyAlignment="1">
      <alignment horizontal="left"/>
    </xf>
    <xf numFmtId="0" fontId="8" fillId="0" borderId="162" xfId="0" applyFont="1" applyBorder="1" applyAlignment="1">
      <alignment horizontal="left" wrapText="1"/>
    </xf>
    <xf numFmtId="0" fontId="8" fillId="0" borderId="0" xfId="0" applyFont="1" applyBorder="1" applyAlignment="1">
      <alignment horizontal="left" wrapText="1"/>
    </xf>
    <xf numFmtId="0" fontId="8" fillId="0" borderId="163" xfId="0" applyFont="1" applyBorder="1" applyAlignment="1">
      <alignment horizontal="left" wrapText="1"/>
    </xf>
    <xf numFmtId="0" fontId="6" fillId="0" borderId="317" xfId="0" applyFont="1" applyBorder="1" applyAlignment="1">
      <alignment horizontal="left" wrapText="1"/>
    </xf>
    <xf numFmtId="0" fontId="6" fillId="0" borderId="206" xfId="0" applyFont="1" applyBorder="1" applyAlignment="1">
      <alignment horizontal="left" wrapText="1"/>
    </xf>
    <xf numFmtId="0" fontId="6" fillId="0" borderId="42" xfId="0" applyFont="1" applyBorder="1" applyAlignment="1">
      <alignment horizontal="left" wrapText="1"/>
    </xf>
    <xf numFmtId="0" fontId="6" fillId="0" borderId="224" xfId="0" applyFont="1" applyBorder="1" applyAlignment="1">
      <alignment wrapText="1"/>
    </xf>
    <xf numFmtId="0" fontId="6" fillId="0" borderId="173" xfId="0" applyFont="1" applyBorder="1" applyAlignment="1">
      <alignment wrapText="1"/>
    </xf>
    <xf numFmtId="0" fontId="0" fillId="0" borderId="173" xfId="0" applyBorder="1" applyAlignment="1">
      <alignment wrapText="1"/>
    </xf>
    <xf numFmtId="0" fontId="0" fillId="0" borderId="174" xfId="0" applyBorder="1" applyAlignment="1">
      <alignment wrapText="1"/>
    </xf>
    <xf numFmtId="0" fontId="9" fillId="0" borderId="13" xfId="0" applyFont="1" applyFill="1" applyBorder="1" applyAlignment="1">
      <alignment horizontal="left"/>
    </xf>
    <xf numFmtId="0" fontId="9" fillId="0" borderId="0" xfId="0" applyFont="1" applyFill="1" applyBorder="1" applyAlignment="1">
      <alignment horizontal="left"/>
    </xf>
    <xf numFmtId="0" fontId="9" fillId="0" borderId="14" xfId="0" applyFont="1" applyFill="1" applyBorder="1" applyAlignment="1">
      <alignment horizontal="left"/>
    </xf>
    <xf numFmtId="0" fontId="6" fillId="0" borderId="217" xfId="0" applyFont="1" applyBorder="1" applyAlignment="1">
      <alignment horizontal="left" wrapText="1"/>
    </xf>
    <xf numFmtId="0" fontId="6" fillId="0" borderId="92" xfId="0" applyFont="1" applyBorder="1" applyAlignment="1">
      <alignment horizontal="left" wrapText="1"/>
    </xf>
    <xf numFmtId="0" fontId="6" fillId="0" borderId="318" xfId="0" applyFont="1" applyBorder="1" applyAlignment="1">
      <alignment horizontal="left" wrapText="1"/>
    </xf>
    <xf numFmtId="0" fontId="6" fillId="0" borderId="162" xfId="0" applyFont="1" applyBorder="1" applyAlignment="1">
      <alignment wrapText="1"/>
    </xf>
    <xf numFmtId="0" fontId="0" fillId="0" borderId="163" xfId="0" applyBorder="1" applyAlignment="1">
      <alignment wrapText="1"/>
    </xf>
    <xf numFmtId="0" fontId="6" fillId="0" borderId="136" xfId="4" applyFont="1" applyFill="1" applyBorder="1" applyAlignment="1">
      <alignment horizontal="left" wrapText="1"/>
    </xf>
    <xf numFmtId="0" fontId="6" fillId="0" borderId="13" xfId="0" applyFont="1" applyBorder="1" applyAlignment="1">
      <alignment horizontal="left" wrapText="1"/>
    </xf>
    <xf numFmtId="0" fontId="6" fillId="0" borderId="14" xfId="0" applyFont="1" applyBorder="1" applyAlignment="1">
      <alignment horizontal="left" wrapText="1"/>
    </xf>
    <xf numFmtId="0" fontId="6" fillId="0" borderId="11" xfId="0" applyFont="1" applyBorder="1" applyAlignment="1">
      <alignment horizontal="center" wrapText="1"/>
    </xf>
    <xf numFmtId="0" fontId="6" fillId="0" borderId="11" xfId="0" applyFont="1" applyBorder="1" applyAlignment="1">
      <alignment horizontal="left" wrapText="1"/>
    </xf>
    <xf numFmtId="0" fontId="5" fillId="0" borderId="28" xfId="0" applyFont="1" applyBorder="1" applyAlignment="1">
      <alignment horizontal="center" wrapText="1"/>
    </xf>
    <xf numFmtId="0" fontId="5" fillId="0" borderId="36" xfId="0" applyFont="1" applyBorder="1" applyAlignment="1">
      <alignment horizontal="center" wrapText="1"/>
    </xf>
    <xf numFmtId="0" fontId="5" fillId="0" borderId="162" xfId="0" applyFont="1" applyBorder="1" applyAlignment="1">
      <alignment horizontal="left" wrapText="1"/>
    </xf>
    <xf numFmtId="0" fontId="5" fillId="0" borderId="163" xfId="0" applyFont="1" applyBorder="1" applyAlignment="1">
      <alignment horizontal="left" wrapText="1"/>
    </xf>
    <xf numFmtId="0" fontId="56" fillId="2" borderId="227" xfId="0" applyFont="1" applyFill="1" applyBorder="1" applyAlignment="1">
      <alignment horizontal="left"/>
    </xf>
    <xf numFmtId="0" fontId="56" fillId="2" borderId="31" xfId="0" applyFont="1" applyFill="1" applyBorder="1" applyAlignment="1">
      <alignment horizontal="left"/>
    </xf>
    <xf numFmtId="0" fontId="56" fillId="2" borderId="37" xfId="0" applyFont="1" applyFill="1" applyBorder="1" applyAlignment="1">
      <alignment horizontal="left"/>
    </xf>
    <xf numFmtId="175" fontId="0" fillId="0" borderId="78" xfId="0" applyNumberFormat="1" applyBorder="1" applyAlignment="1">
      <alignment horizontal="right"/>
    </xf>
    <xf numFmtId="175" fontId="0" fillId="0" borderId="241" xfId="0" applyNumberFormat="1" applyBorder="1" applyAlignment="1">
      <alignment horizontal="right"/>
    </xf>
    <xf numFmtId="0" fontId="5" fillId="0" borderId="162" xfId="0" applyFont="1" applyFill="1" applyBorder="1" applyAlignment="1">
      <alignment horizontal="left" wrapText="1"/>
    </xf>
    <xf numFmtId="0" fontId="5" fillId="0" borderId="0" xfId="0" applyFont="1" applyFill="1" applyBorder="1" applyAlignment="1">
      <alignment horizontal="left" wrapText="1"/>
    </xf>
    <xf numFmtId="0" fontId="5" fillId="0" borderId="73" xfId="0" applyFont="1" applyFill="1" applyBorder="1" applyAlignment="1">
      <alignment horizontal="left" wrapText="1"/>
    </xf>
    <xf numFmtId="0" fontId="6" fillId="0" borderId="162" xfId="0" applyFont="1" applyFill="1" applyBorder="1" applyAlignment="1">
      <alignment horizontal="left" wrapText="1"/>
    </xf>
    <xf numFmtId="0" fontId="6" fillId="0" borderId="73" xfId="0" applyFont="1" applyFill="1" applyBorder="1" applyAlignment="1">
      <alignment horizontal="left" wrapText="1"/>
    </xf>
    <xf numFmtId="0" fontId="8" fillId="0" borderId="162" xfId="0" applyFont="1" applyFill="1" applyBorder="1" applyAlignment="1">
      <alignment horizontal="left" wrapText="1"/>
    </xf>
    <xf numFmtId="0" fontId="8" fillId="0" borderId="0" xfId="0" applyFont="1" applyFill="1" applyBorder="1" applyAlignment="1">
      <alignment horizontal="left" wrapText="1"/>
    </xf>
    <xf numFmtId="0" fontId="6" fillId="0" borderId="162" xfId="0" applyFont="1" applyBorder="1" applyAlignment="1">
      <alignment horizontal="left"/>
    </xf>
    <xf numFmtId="0" fontId="6" fillId="0" borderId="163" xfId="0" applyFont="1" applyBorder="1" applyAlignment="1">
      <alignment horizontal="left"/>
    </xf>
    <xf numFmtId="0" fontId="5" fillId="0" borderId="162" xfId="0" applyFont="1" applyBorder="1" applyAlignment="1">
      <alignment horizontal="left"/>
    </xf>
    <xf numFmtId="0" fontId="5" fillId="0" borderId="0" xfId="0" applyFont="1" applyBorder="1" applyAlignment="1">
      <alignment horizontal="left"/>
    </xf>
    <xf numFmtId="0" fontId="5" fillId="0" borderId="163" xfId="0" applyFont="1" applyBorder="1" applyAlignment="1">
      <alignment horizontal="left"/>
    </xf>
    <xf numFmtId="175" fontId="0" fillId="0" borderId="336" xfId="0" applyNumberFormat="1" applyBorder="1" applyAlignment="1">
      <alignment horizontal="right"/>
    </xf>
    <xf numFmtId="0" fontId="5" fillId="0" borderId="162" xfId="0" applyFont="1" applyFill="1" applyBorder="1" applyAlignment="1">
      <alignment wrapText="1"/>
    </xf>
    <xf numFmtId="0" fontId="5" fillId="0" borderId="0" xfId="0" applyFont="1" applyFill="1" applyBorder="1" applyAlignment="1">
      <alignment wrapText="1"/>
    </xf>
    <xf numFmtId="0" fontId="5" fillId="0" borderId="0" xfId="0" applyFont="1" applyBorder="1" applyAlignment="1">
      <alignment wrapText="1"/>
    </xf>
    <xf numFmtId="0" fontId="5" fillId="0" borderId="163" xfId="0" applyFont="1" applyBorder="1" applyAlignment="1">
      <alignment wrapText="1"/>
    </xf>
    <xf numFmtId="0" fontId="6" fillId="0" borderId="45" xfId="0" applyFont="1" applyBorder="1" applyAlignment="1">
      <alignment horizontal="left" wrapText="1"/>
    </xf>
    <xf numFmtId="0" fontId="9" fillId="13" borderId="135" xfId="0" applyFont="1" applyFill="1" applyBorder="1" applyAlignment="1">
      <alignment horizontal="center" wrapText="1"/>
    </xf>
    <xf numFmtId="0" fontId="9" fillId="13" borderId="136" xfId="0" applyFont="1" applyFill="1" applyBorder="1" applyAlignment="1">
      <alignment horizontal="center" wrapText="1"/>
    </xf>
    <xf numFmtId="0" fontId="9" fillId="13" borderId="137" xfId="0" applyFont="1" applyFill="1" applyBorder="1" applyAlignment="1">
      <alignment horizontal="center" wrapText="1"/>
    </xf>
    <xf numFmtId="0" fontId="6" fillId="0" borderId="20" xfId="0" applyFont="1" applyBorder="1" applyAlignment="1">
      <alignment horizontal="left" wrapText="1"/>
    </xf>
    <xf numFmtId="0" fontId="6" fillId="0" borderId="138" xfId="0" applyFont="1" applyBorder="1" applyAlignment="1">
      <alignment horizontal="left" wrapText="1"/>
    </xf>
    <xf numFmtId="0" fontId="6" fillId="0" borderId="69" xfId="0" applyFont="1" applyBorder="1" applyAlignment="1">
      <alignment horizontal="left" wrapText="1"/>
    </xf>
    <xf numFmtId="0" fontId="5" fillId="0" borderId="87" xfId="0" applyFont="1" applyBorder="1" applyAlignment="1">
      <alignment horizontal="center" wrapText="1"/>
    </xf>
    <xf numFmtId="0" fontId="0" fillId="0" borderId="144" xfId="0" applyBorder="1" applyAlignment="1">
      <alignment horizontal="left" wrapText="1"/>
    </xf>
    <xf numFmtId="0" fontId="0" fillId="0" borderId="202" xfId="0" applyBorder="1" applyAlignment="1">
      <alignment horizontal="left" wrapText="1"/>
    </xf>
    <xf numFmtId="0" fontId="6" fillId="2" borderId="13" xfId="0" applyFont="1" applyFill="1" applyBorder="1" applyAlignment="1">
      <alignment horizontal="left" wrapText="1"/>
    </xf>
    <xf numFmtId="0" fontId="6" fillId="2" borderId="14" xfId="0" applyFont="1" applyFill="1" applyBorder="1" applyAlignment="1">
      <alignment horizontal="left" wrapText="1"/>
    </xf>
    <xf numFmtId="0" fontId="5" fillId="0" borderId="320" xfId="0" applyFont="1" applyBorder="1" applyAlignment="1">
      <alignment horizontal="center" wrapText="1"/>
    </xf>
    <xf numFmtId="0" fontId="5" fillId="0" borderId="187" xfId="0" applyFont="1" applyBorder="1" applyAlignment="1">
      <alignment horizontal="center" wrapText="1"/>
    </xf>
    <xf numFmtId="0" fontId="6" fillId="0" borderId="61" xfId="0" applyFont="1" applyBorder="1" applyAlignment="1">
      <alignment horizontal="left" wrapText="1"/>
    </xf>
    <xf numFmtId="0" fontId="6" fillId="0" borderId="18" xfId="0" applyFont="1" applyBorder="1" applyAlignment="1">
      <alignment horizontal="left" wrapText="1"/>
    </xf>
    <xf numFmtId="0" fontId="0" fillId="0" borderId="13" xfId="0" applyBorder="1" applyAlignment="1">
      <alignment horizontal="center"/>
    </xf>
    <xf numFmtId="0" fontId="0" fillId="0" borderId="0" xfId="0" applyBorder="1" applyAlignment="1">
      <alignment horizontal="center"/>
    </xf>
    <xf numFmtId="0" fontId="5" fillId="0" borderId="13" xfId="0" applyFont="1" applyBorder="1" applyAlignment="1">
      <alignment horizontal="left"/>
    </xf>
    <xf numFmtId="0" fontId="5" fillId="0" borderId="68" xfId="0" applyFont="1" applyFill="1" applyBorder="1" applyAlignment="1">
      <alignment horizontal="center"/>
    </xf>
    <xf numFmtId="0" fontId="5" fillId="0" borderId="13" xfId="0" applyFont="1" applyBorder="1" applyAlignment="1">
      <alignment horizontal="left" wrapText="1"/>
    </xf>
    <xf numFmtId="0" fontId="5" fillId="0" borderId="14" xfId="0" applyFont="1"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0" fillId="0" borderId="45" xfId="0" applyBorder="1" applyAlignment="1">
      <alignment horizontal="left"/>
    </xf>
    <xf numFmtId="0" fontId="0" fillId="0" borderId="11" xfId="0" applyBorder="1" applyAlignment="1">
      <alignment horizontal="left"/>
    </xf>
    <xf numFmtId="0" fontId="0" fillId="0" borderId="142" xfId="0" applyBorder="1" applyAlignment="1">
      <alignment horizontal="left" wrapText="1"/>
    </xf>
    <xf numFmtId="0" fontId="0" fillId="0" borderId="92" xfId="0" applyBorder="1" applyAlignment="1">
      <alignment horizontal="left" wrapText="1"/>
    </xf>
    <xf numFmtId="0" fontId="0" fillId="0" borderId="121" xfId="0" applyBorder="1" applyAlignment="1">
      <alignment horizontal="left" wrapText="1"/>
    </xf>
    <xf numFmtId="0" fontId="0" fillId="0" borderId="46" xfId="0" applyBorder="1" applyAlignment="1">
      <alignment horizontal="left"/>
    </xf>
    <xf numFmtId="0" fontId="0" fillId="0" borderId="20" xfId="0" applyBorder="1" applyAlignment="1">
      <alignment horizontal="left"/>
    </xf>
    <xf numFmtId="0" fontId="0" fillId="0" borderId="22" xfId="0" applyBorder="1" applyAlignment="1">
      <alignment horizontal="left" wrapText="1"/>
    </xf>
    <xf numFmtId="0" fontId="0" fillId="0" borderId="20" xfId="0" applyBorder="1" applyAlignment="1">
      <alignment horizontal="left" wrapText="1"/>
    </xf>
    <xf numFmtId="0" fontId="0" fillId="0" borderId="13" xfId="0" applyBorder="1" applyAlignment="1">
      <alignment wrapText="1"/>
    </xf>
    <xf numFmtId="0" fontId="0" fillId="0" borderId="72" xfId="0" applyBorder="1" applyAlignment="1">
      <alignment horizontal="left" wrapText="1"/>
    </xf>
    <xf numFmtId="0" fontId="5" fillId="0" borderId="68" xfId="1" applyFont="1" applyFill="1" applyBorder="1" applyAlignment="1">
      <alignment horizontal="center"/>
    </xf>
    <xf numFmtId="0" fontId="5" fillId="0" borderId="138" xfId="1" applyFont="1" applyBorder="1" applyAlignment="1">
      <alignment horizontal="center"/>
    </xf>
    <xf numFmtId="0" fontId="5" fillId="0" borderId="70" xfId="1" applyFont="1" applyBorder="1" applyAlignment="1">
      <alignment horizontal="center"/>
    </xf>
    <xf numFmtId="0" fontId="6" fillId="0" borderId="13" xfId="1" applyFont="1" applyFill="1" applyBorder="1" applyAlignment="1">
      <alignment horizontal="left" wrapText="1"/>
    </xf>
    <xf numFmtId="0" fontId="6" fillId="0" borderId="0" xfId="1" applyFont="1" applyFill="1" applyBorder="1" applyAlignment="1">
      <alignment horizontal="left" wrapText="1"/>
    </xf>
    <xf numFmtId="0" fontId="6" fillId="0" borderId="14" xfId="1" applyFont="1" applyFill="1" applyBorder="1" applyAlignment="1">
      <alignment horizontal="left" wrapText="1"/>
    </xf>
    <xf numFmtId="0" fontId="4" fillId="0" borderId="0" xfId="1" applyFont="1" applyBorder="1" applyAlignment="1">
      <alignment wrapText="1"/>
    </xf>
    <xf numFmtId="0" fontId="4" fillId="0" borderId="14" xfId="1" applyFont="1" applyBorder="1" applyAlignment="1">
      <alignment wrapText="1"/>
    </xf>
    <xf numFmtId="0" fontId="4" fillId="0" borderId="0" xfId="1" applyFont="1" applyAlignment="1">
      <alignment wrapText="1"/>
    </xf>
    <xf numFmtId="0" fontId="6" fillId="0" borderId="15" xfId="0" applyFont="1" applyBorder="1" applyAlignment="1">
      <alignment wrapText="1"/>
    </xf>
    <xf numFmtId="0" fontId="0" fillId="0" borderId="1" xfId="0" applyBorder="1" applyAlignment="1">
      <alignment wrapText="1"/>
    </xf>
    <xf numFmtId="0" fontId="0" fillId="0" borderId="16" xfId="0" applyBorder="1" applyAlignment="1">
      <alignment wrapText="1"/>
    </xf>
    <xf numFmtId="0" fontId="9" fillId="13" borderId="135" xfId="1" applyFont="1" applyFill="1" applyBorder="1" applyAlignment="1">
      <alignment horizontal="center"/>
    </xf>
    <xf numFmtId="0" fontId="9" fillId="13" borderId="136" xfId="1" applyFont="1" applyFill="1" applyBorder="1" applyAlignment="1">
      <alignment horizontal="center"/>
    </xf>
    <xf numFmtId="0" fontId="9" fillId="13" borderId="137" xfId="1" applyFont="1" applyFill="1" applyBorder="1" applyAlignment="1">
      <alignment horizontal="center"/>
    </xf>
    <xf numFmtId="0" fontId="9" fillId="13" borderId="13" xfId="1" applyFont="1" applyFill="1" applyBorder="1" applyAlignment="1">
      <alignment horizontal="center"/>
    </xf>
    <xf numFmtId="0" fontId="9" fillId="13" borderId="0" xfId="1" applyFont="1" applyFill="1" applyBorder="1" applyAlignment="1">
      <alignment horizontal="center"/>
    </xf>
    <xf numFmtId="0" fontId="9" fillId="13" borderId="14" xfId="1" applyFont="1" applyFill="1" applyBorder="1" applyAlignment="1">
      <alignment horizontal="center"/>
    </xf>
    <xf numFmtId="0" fontId="0" fillId="0" borderId="72" xfId="0" applyBorder="1" applyAlignment="1">
      <alignment horizontal="center" wrapText="1"/>
    </xf>
    <xf numFmtId="0" fontId="27" fillId="0" borderId="172" xfId="0" applyFont="1" applyBorder="1" applyAlignment="1">
      <alignment horizontal="center"/>
    </xf>
    <xf numFmtId="0" fontId="27" fillId="0" borderId="11" xfId="0" applyFont="1" applyBorder="1" applyAlignment="1">
      <alignment horizontal="center"/>
    </xf>
    <xf numFmtId="0" fontId="0" fillId="0" borderId="151" xfId="0" applyBorder="1" applyAlignment="1">
      <alignment wrapText="1"/>
    </xf>
    <xf numFmtId="0" fontId="0" fillId="0" borderId="152" xfId="0" applyBorder="1" applyAlignment="1">
      <alignment wrapText="1"/>
    </xf>
    <xf numFmtId="0" fontId="0" fillId="0" borderId="321" xfId="0" applyBorder="1" applyAlignment="1">
      <alignment wrapText="1"/>
    </xf>
    <xf numFmtId="0" fontId="0" fillId="0" borderId="162" xfId="0" applyBorder="1" applyAlignment="1">
      <alignment wrapText="1"/>
    </xf>
    <xf numFmtId="0" fontId="6" fillId="0" borderId="14" xfId="0" applyFont="1" applyBorder="1" applyAlignment="1">
      <alignment wrapText="1"/>
    </xf>
    <xf numFmtId="0" fontId="5" fillId="22" borderId="0" xfId="4" applyFont="1" applyFill="1" applyAlignment="1">
      <alignment horizontal="center"/>
    </xf>
    <xf numFmtId="0" fontId="35" fillId="0" borderId="94" xfId="0" applyFont="1" applyBorder="1" applyAlignment="1">
      <alignment horizontal="center" wrapText="1"/>
    </xf>
    <xf numFmtId="0" fontId="35" fillId="0" borderId="334" xfId="0" applyFont="1" applyBorder="1" applyAlignment="1">
      <alignment horizontal="center" wrapText="1"/>
    </xf>
    <xf numFmtId="0" fontId="35" fillId="0" borderId="171" xfId="0" applyFont="1" applyBorder="1" applyAlignment="1">
      <alignment horizontal="center"/>
    </xf>
    <xf numFmtId="0" fontId="35" fillId="0" borderId="18" xfId="0" applyFont="1" applyBorder="1" applyAlignment="1">
      <alignment horizontal="center"/>
    </xf>
    <xf numFmtId="0" fontId="6" fillId="0" borderId="136" xfId="0" applyFont="1" applyBorder="1" applyAlignment="1">
      <alignment horizontal="left" wrapText="1"/>
    </xf>
    <xf numFmtId="174" fontId="27" fillId="0" borderId="202" xfId="0" applyNumberFormat="1" applyFont="1" applyBorder="1" applyAlignment="1">
      <alignment horizontal="center"/>
    </xf>
    <xf numFmtId="174" fontId="27" fillId="0" borderId="223" xfId="0" applyNumberFormat="1" applyFont="1" applyBorder="1" applyAlignment="1">
      <alignment horizontal="center"/>
    </xf>
    <xf numFmtId="0" fontId="35" fillId="0" borderId="138" xfId="0" applyFont="1" applyBorder="1" applyAlignment="1">
      <alignment horizontal="center"/>
    </xf>
    <xf numFmtId="0" fontId="35" fillId="0" borderId="332" xfId="0" applyFont="1" applyBorder="1" applyAlignment="1">
      <alignment horizontal="center"/>
    </xf>
    <xf numFmtId="0" fontId="6" fillId="0" borderId="1" xfId="0" applyFont="1" applyBorder="1" applyAlignment="1">
      <alignment wrapText="1"/>
    </xf>
    <xf numFmtId="0" fontId="6" fillId="0" borderId="16" xfId="0" applyFont="1" applyBorder="1" applyAlignment="1">
      <alignment wrapText="1"/>
    </xf>
    <xf numFmtId="0" fontId="0" fillId="0" borderId="13" xfId="4" applyFont="1" applyBorder="1" applyAlignment="1">
      <alignment wrapText="1"/>
    </xf>
    <xf numFmtId="0" fontId="0" fillId="0" borderId="14" xfId="4" applyFont="1" applyBorder="1" applyAlignment="1">
      <alignment wrapText="1"/>
    </xf>
    <xf numFmtId="0" fontId="5" fillId="0" borderId="11" xfId="4" applyFont="1" applyBorder="1" applyAlignment="1">
      <alignment horizontal="center"/>
    </xf>
    <xf numFmtId="0" fontId="5" fillId="0" borderId="35" xfId="4" applyFont="1" applyBorder="1" applyAlignment="1">
      <alignment horizontal="center"/>
    </xf>
    <xf numFmtId="0" fontId="6" fillId="0" borderId="13" xfId="4" applyFont="1" applyFill="1" applyBorder="1" applyAlignment="1">
      <alignment horizontal="left" wrapText="1"/>
    </xf>
    <xf numFmtId="0" fontId="0" fillId="0" borderId="0" xfId="4" applyFont="1" applyBorder="1" applyAlignment="1"/>
    <xf numFmtId="0" fontId="0" fillId="0" borderId="14" xfId="4" applyFont="1" applyBorder="1" applyAlignment="1"/>
    <xf numFmtId="0" fontId="9" fillId="13" borderId="135" xfId="4" applyFont="1" applyFill="1" applyBorder="1" applyAlignment="1">
      <alignment horizontal="center"/>
    </xf>
    <xf numFmtId="0" fontId="9" fillId="13" borderId="136" xfId="4" applyFont="1" applyFill="1" applyBorder="1" applyAlignment="1">
      <alignment horizontal="center"/>
    </xf>
    <xf numFmtId="0" fontId="9" fillId="13" borderId="137" xfId="4" applyFont="1" applyFill="1" applyBorder="1" applyAlignment="1">
      <alignment horizontal="center"/>
    </xf>
    <xf numFmtId="0" fontId="0" fillId="0" borderId="13" xfId="1" applyFont="1" applyBorder="1" applyAlignment="1">
      <alignment horizontal="left" wrapText="1"/>
    </xf>
    <xf numFmtId="0" fontId="0" fillId="0" borderId="14" xfId="1" applyFont="1" applyBorder="1" applyAlignment="1">
      <alignment horizontal="left" wrapText="1"/>
    </xf>
    <xf numFmtId="0" fontId="6" fillId="0" borderId="13" xfId="1" applyFont="1" applyFill="1" applyBorder="1" applyAlignment="1">
      <alignment horizontal="justify" wrapText="1"/>
    </xf>
    <xf numFmtId="0" fontId="6" fillId="0" borderId="0" xfId="1" applyFont="1" applyFill="1" applyBorder="1" applyAlignment="1">
      <alignment horizontal="justify" wrapText="1"/>
    </xf>
    <xf numFmtId="0" fontId="6" fillId="0" borderId="14" xfId="1" applyFont="1" applyFill="1" applyBorder="1" applyAlignment="1">
      <alignment horizontal="justify" wrapText="1"/>
    </xf>
    <xf numFmtId="0" fontId="0" fillId="0" borderId="0" xfId="1" applyFont="1" applyBorder="1" applyAlignment="1">
      <alignment horizontal="justify" wrapText="1"/>
    </xf>
    <xf numFmtId="0" fontId="0" fillId="0" borderId="14" xfId="1" applyFont="1" applyBorder="1" applyAlignment="1">
      <alignment horizontal="justify" wrapText="1"/>
    </xf>
    <xf numFmtId="0" fontId="6" fillId="0" borderId="327" xfId="4" applyFont="1" applyFill="1" applyBorder="1" applyAlignment="1">
      <alignment horizontal="center" vertical="center" wrapText="1"/>
    </xf>
    <xf numFmtId="0" fontId="6" fillId="0" borderId="328" xfId="4" applyFont="1" applyFill="1" applyBorder="1" applyAlignment="1">
      <alignment horizontal="center" vertical="center" wrapText="1"/>
    </xf>
    <xf numFmtId="0" fontId="6" fillId="0" borderId="124" xfId="4" applyFont="1" applyFill="1" applyBorder="1" applyAlignment="1">
      <alignment horizontal="center" vertical="center" wrapText="1"/>
    </xf>
    <xf numFmtId="0" fontId="6" fillId="0" borderId="13" xfId="1" applyFont="1" applyBorder="1" applyAlignment="1">
      <alignment wrapText="1"/>
    </xf>
    <xf numFmtId="0" fontId="0" fillId="0" borderId="14" xfId="1" applyFont="1" applyBorder="1" applyAlignment="1">
      <alignment wrapText="1"/>
    </xf>
    <xf numFmtId="0" fontId="0" fillId="0" borderId="13" xfId="1" applyFont="1" applyBorder="1" applyAlignment="1">
      <alignment wrapText="1"/>
    </xf>
    <xf numFmtId="0" fontId="5" fillId="0" borderId="13" xfId="1" applyFont="1" applyFill="1" applyBorder="1" applyAlignment="1">
      <alignment horizontal="center"/>
    </xf>
    <xf numFmtId="0" fontId="5" fillId="0" borderId="0" xfId="1" applyFont="1" applyFill="1" applyBorder="1" applyAlignment="1">
      <alignment horizontal="center"/>
    </xf>
    <xf numFmtId="0" fontId="5" fillId="0" borderId="14" xfId="1" applyFont="1" applyFill="1" applyBorder="1" applyAlignment="1">
      <alignment horizontal="center"/>
    </xf>
    <xf numFmtId="0" fontId="5" fillId="0" borderId="138" xfId="4" applyFont="1" applyBorder="1" applyAlignment="1">
      <alignment horizontal="center"/>
    </xf>
    <xf numFmtId="0" fontId="5" fillId="0" borderId="69" xfId="4" applyFont="1" applyBorder="1" applyAlignment="1">
      <alignment horizontal="center"/>
    </xf>
    <xf numFmtId="0" fontId="5" fillId="0" borderId="70" xfId="4" applyFont="1" applyBorder="1" applyAlignment="1">
      <alignment horizontal="center"/>
    </xf>
    <xf numFmtId="0" fontId="5" fillId="0" borderId="139" xfId="4" applyFont="1" applyBorder="1" applyAlignment="1">
      <alignment horizontal="center"/>
    </xf>
    <xf numFmtId="0" fontId="5" fillId="0" borderId="152" xfId="4" applyFont="1" applyBorder="1" applyAlignment="1">
      <alignment horizontal="center"/>
    </xf>
    <xf numFmtId="0" fontId="5" fillId="0" borderId="153" xfId="4" applyFont="1" applyBorder="1" applyAlignment="1">
      <alignment horizontal="center"/>
    </xf>
    <xf numFmtId="0" fontId="5" fillId="0" borderId="115" xfId="4" applyFont="1" applyBorder="1" applyAlignment="1">
      <alignment horizontal="center"/>
    </xf>
    <xf numFmtId="0" fontId="5" fillId="0" borderId="321" xfId="4" applyFont="1" applyBorder="1" applyAlignment="1">
      <alignment horizontal="center"/>
    </xf>
    <xf numFmtId="0" fontId="5" fillId="0" borderId="26" xfId="4" applyFont="1" applyFill="1" applyBorder="1" applyAlignment="1">
      <alignment horizontal="center"/>
    </xf>
    <xf numFmtId="0" fontId="5" fillId="0" borderId="11" xfId="4" applyFont="1" applyFill="1" applyBorder="1" applyAlignment="1">
      <alignment horizontal="center"/>
    </xf>
    <xf numFmtId="0" fontId="13" fillId="0" borderId="13" xfId="1" applyFont="1" applyFill="1" applyBorder="1" applyAlignment="1">
      <alignment horizontal="left" wrapText="1"/>
    </xf>
    <xf numFmtId="0" fontId="5" fillId="0" borderId="13" xfId="1" applyFont="1" applyFill="1" applyBorder="1" applyAlignment="1">
      <alignment horizontal="left" wrapText="1"/>
    </xf>
    <xf numFmtId="0" fontId="5" fillId="0" borderId="0" xfId="1" applyFont="1" applyAlignment="1">
      <alignment wrapText="1"/>
    </xf>
    <xf numFmtId="0" fontId="5" fillId="0" borderId="14" xfId="1" applyFont="1" applyBorder="1" applyAlignment="1">
      <alignment wrapText="1"/>
    </xf>
    <xf numFmtId="0" fontId="6" fillId="0" borderId="86" xfId="0" applyFont="1" applyFill="1" applyBorder="1" applyAlignment="1">
      <alignment wrapText="1"/>
    </xf>
    <xf numFmtId="0" fontId="0" fillId="0" borderId="37" xfId="0" applyBorder="1" applyAlignment="1">
      <alignment wrapText="1"/>
    </xf>
    <xf numFmtId="0" fontId="5" fillId="0" borderId="27" xfId="1" applyFont="1" applyBorder="1" applyAlignment="1">
      <alignment horizontal="center" wrapText="1"/>
    </xf>
    <xf numFmtId="0" fontId="5" fillId="0" borderId="28" xfId="1" applyFont="1" applyBorder="1" applyAlignment="1">
      <alignment horizontal="center" wrapText="1"/>
    </xf>
    <xf numFmtId="0" fontId="5" fillId="0" borderId="29" xfId="1" applyFont="1" applyBorder="1" applyAlignment="1">
      <alignment horizontal="center" wrapText="1"/>
    </xf>
    <xf numFmtId="0" fontId="4" fillId="0" borderId="322" xfId="1" applyFont="1" applyBorder="1" applyAlignment="1">
      <alignment horizontal="left"/>
    </xf>
    <xf numFmtId="0" fontId="4" fillId="0" borderId="94" xfId="1" applyFont="1" applyBorder="1" applyAlignment="1">
      <alignment horizontal="left"/>
    </xf>
    <xf numFmtId="0" fontId="4" fillId="0" borderId="323" xfId="1" applyFont="1" applyBorder="1" applyAlignment="1">
      <alignment horizontal="left"/>
    </xf>
    <xf numFmtId="0" fontId="4" fillId="0" borderId="324" xfId="1" applyFont="1" applyBorder="1" applyAlignment="1">
      <alignment horizontal="left"/>
    </xf>
    <xf numFmtId="0" fontId="4" fillId="0" borderId="325" xfId="1" applyFont="1" applyBorder="1" applyAlignment="1">
      <alignment horizontal="left"/>
    </xf>
    <xf numFmtId="0" fontId="4" fillId="0" borderId="326" xfId="1" applyFont="1" applyBorder="1" applyAlignment="1">
      <alignment horizontal="left"/>
    </xf>
    <xf numFmtId="0" fontId="9" fillId="13" borderId="319" xfId="0" applyFont="1" applyFill="1" applyBorder="1" applyAlignment="1">
      <alignment horizontal="center"/>
    </xf>
    <xf numFmtId="0" fontId="35" fillId="0" borderId="333" xfId="0" applyFont="1" applyBorder="1" applyAlignment="1">
      <alignment horizontal="center"/>
    </xf>
    <xf numFmtId="0" fontId="35" fillId="0" borderId="69" xfId="0" applyFont="1" applyBorder="1" applyAlignment="1">
      <alignment horizontal="center"/>
    </xf>
    <xf numFmtId="0" fontId="35" fillId="0" borderId="115" xfId="0" applyFont="1" applyBorder="1" applyAlignment="1">
      <alignment horizontal="center"/>
    </xf>
    <xf numFmtId="0" fontId="6" fillId="0" borderId="86" xfId="0" applyFont="1" applyBorder="1" applyAlignment="1">
      <alignment wrapText="1"/>
    </xf>
    <xf numFmtId="0" fontId="6" fillId="0" borderId="31" xfId="0" applyFont="1" applyBorder="1" applyAlignment="1">
      <alignment wrapText="1"/>
    </xf>
    <xf numFmtId="0" fontId="6" fillId="0" borderId="32" xfId="0" applyFont="1" applyBorder="1" applyAlignment="1">
      <alignment wrapText="1"/>
    </xf>
    <xf numFmtId="0" fontId="5" fillId="0" borderId="138" xfId="1" applyFont="1" applyBorder="1" applyAlignment="1">
      <alignment horizontal="center" wrapText="1"/>
    </xf>
    <xf numFmtId="0" fontId="5" fillId="0" borderId="69" xfId="1" applyFont="1" applyBorder="1" applyAlignment="1">
      <alignment horizontal="center" wrapText="1"/>
    </xf>
    <xf numFmtId="0" fontId="5" fillId="0" borderId="70" xfId="1" applyFont="1" applyBorder="1" applyAlignment="1">
      <alignment horizontal="center" wrapText="1"/>
    </xf>
    <xf numFmtId="0" fontId="5" fillId="0" borderId="13" xfId="1" applyFont="1" applyBorder="1" applyAlignment="1">
      <alignment horizontal="left" wrapText="1"/>
    </xf>
    <xf numFmtId="0" fontId="5" fillId="0" borderId="0" xfId="1" applyFont="1" applyBorder="1" applyAlignment="1">
      <alignment horizontal="left" wrapText="1"/>
    </xf>
    <xf numFmtId="0" fontId="5" fillId="0" borderId="14" xfId="1" applyFont="1" applyBorder="1" applyAlignment="1">
      <alignment horizontal="left" wrapText="1"/>
    </xf>
    <xf numFmtId="0" fontId="9" fillId="13" borderId="329" xfId="1" applyFont="1" applyFill="1" applyBorder="1" applyAlignment="1">
      <alignment horizontal="center"/>
    </xf>
    <xf numFmtId="0" fontId="9" fillId="13" borderId="330" xfId="1" applyFont="1" applyFill="1" applyBorder="1" applyAlignment="1">
      <alignment horizontal="center"/>
    </xf>
    <xf numFmtId="0" fontId="9" fillId="13" borderId="331" xfId="1" applyFont="1" applyFill="1" applyBorder="1" applyAlignment="1">
      <alignment horizontal="center"/>
    </xf>
    <xf numFmtId="0" fontId="5" fillId="0" borderId="135" xfId="0" applyFont="1" applyBorder="1" applyAlignment="1">
      <alignment horizontal="center"/>
    </xf>
    <xf numFmtId="0" fontId="5" fillId="0" borderId="136" xfId="0" applyFont="1" applyBorder="1" applyAlignment="1">
      <alignment horizontal="center"/>
    </xf>
    <xf numFmtId="0" fontId="5" fillId="0" borderId="137" xfId="0" applyFont="1" applyBorder="1" applyAlignment="1">
      <alignment horizontal="center"/>
    </xf>
    <xf numFmtId="0" fontId="6" fillId="0" borderId="13" xfId="0" applyFont="1" applyFill="1" applyBorder="1" applyAlignment="1">
      <alignment wrapText="1"/>
    </xf>
    <xf numFmtId="0" fontId="5" fillId="0" borderId="13" xfId="0" applyFont="1" applyFill="1" applyBorder="1" applyAlignment="1">
      <alignment wrapText="1"/>
    </xf>
    <xf numFmtId="0" fontId="5" fillId="0" borderId="14" xfId="0" applyFont="1" applyBorder="1" applyAlignment="1">
      <alignment wrapText="1"/>
    </xf>
    <xf numFmtId="0" fontId="6" fillId="0" borderId="213" xfId="4" applyFont="1" applyFill="1" applyBorder="1" applyAlignment="1">
      <alignment horizontal="left" wrapText="1"/>
    </xf>
    <xf numFmtId="0" fontId="6" fillId="0" borderId="226" xfId="0" applyFont="1" applyBorder="1" applyAlignment="1">
      <alignment horizontal="left"/>
    </xf>
    <xf numFmtId="0" fontId="6" fillId="0" borderId="20" xfId="0" applyFont="1" applyBorder="1" applyAlignment="1">
      <alignment horizontal="left"/>
    </xf>
    <xf numFmtId="0" fontId="35" fillId="0" borderId="18" xfId="0" applyFont="1" applyBorder="1" applyAlignment="1">
      <alignment horizontal="center" wrapText="1"/>
    </xf>
    <xf numFmtId="0" fontId="6" fillId="0" borderId="226" xfId="0" applyFont="1" applyBorder="1" applyAlignment="1">
      <alignment horizontal="left" wrapText="1"/>
    </xf>
    <xf numFmtId="0" fontId="6" fillId="0" borderId="93" xfId="0" applyFont="1" applyBorder="1" applyAlignment="1">
      <alignment horizontal="left" wrapText="1"/>
    </xf>
    <xf numFmtId="0" fontId="5" fillId="0" borderId="61" xfId="0" applyFont="1" applyBorder="1" applyAlignment="1">
      <alignment horizontal="center"/>
    </xf>
    <xf numFmtId="0" fontId="5" fillId="0" borderId="18" xfId="0" applyFont="1" applyBorder="1" applyAlignment="1">
      <alignment horizontal="center"/>
    </xf>
    <xf numFmtId="0" fontId="0" fillId="0" borderId="335" xfId="0" applyBorder="1" applyAlignment="1">
      <alignment horizontal="left" wrapText="1"/>
    </xf>
    <xf numFmtId="0" fontId="0" fillId="0" borderId="206" xfId="0" applyBorder="1" applyAlignment="1">
      <alignment horizontal="left" wrapText="1"/>
    </xf>
    <xf numFmtId="0" fontId="0" fillId="0" borderId="42" xfId="0" applyBorder="1" applyAlignment="1">
      <alignment horizontal="left" wrapText="1"/>
    </xf>
    <xf numFmtId="0" fontId="5" fillId="0" borderId="151" xfId="0" applyFont="1" applyBorder="1" applyAlignment="1">
      <alignment horizontal="center" wrapText="1"/>
    </xf>
    <xf numFmtId="0" fontId="6" fillId="0" borderId="13" xfId="0" applyFont="1" applyFill="1" applyBorder="1" applyAlignment="1">
      <alignment horizontal="left" wrapText="1"/>
    </xf>
    <xf numFmtId="0" fontId="6" fillId="0" borderId="14" xfId="0" applyFont="1" applyFill="1" applyBorder="1" applyAlignment="1">
      <alignment horizontal="left" wrapText="1"/>
    </xf>
    <xf numFmtId="0" fontId="5" fillId="0" borderId="14" xfId="0" applyFont="1" applyFill="1" applyBorder="1" applyAlignment="1">
      <alignment wrapText="1"/>
    </xf>
    <xf numFmtId="0" fontId="6" fillId="0" borderId="0" xfId="0" applyFont="1" applyFill="1" applyBorder="1" applyAlignment="1">
      <alignment wrapText="1"/>
    </xf>
    <xf numFmtId="0" fontId="6" fillId="0" borderId="14" xfId="0" applyFont="1" applyFill="1" applyBorder="1" applyAlignment="1">
      <alignment wrapText="1"/>
    </xf>
    <xf numFmtId="175" fontId="0" fillId="0" borderId="13" xfId="0" applyNumberFormat="1" applyFill="1" applyBorder="1" applyAlignment="1">
      <alignment horizontal="left" wrapText="1"/>
    </xf>
    <xf numFmtId="175" fontId="0" fillId="0" borderId="0" xfId="0" applyNumberFormat="1" applyFill="1" applyBorder="1" applyAlignment="1">
      <alignment horizontal="left" wrapText="1"/>
    </xf>
    <xf numFmtId="175" fontId="0" fillId="0" borderId="14" xfId="0" applyNumberFormat="1" applyFill="1" applyBorder="1" applyAlignment="1">
      <alignment horizontal="left" wrapText="1"/>
    </xf>
    <xf numFmtId="0" fontId="0" fillId="0" borderId="322" xfId="0" applyBorder="1" applyAlignment="1">
      <alignment horizontal="left" wrapText="1"/>
    </xf>
    <xf numFmtId="0" fontId="0" fillId="0" borderId="94" xfId="0" applyBorder="1" applyAlignment="1">
      <alignment horizontal="left" wrapText="1"/>
    </xf>
    <xf numFmtId="0" fontId="0" fillId="0" borderId="314" xfId="0" applyBorder="1" applyAlignment="1">
      <alignment horizontal="left" wrapText="1"/>
    </xf>
    <xf numFmtId="0" fontId="9" fillId="13" borderId="0" xfId="0" applyFont="1" applyFill="1" applyBorder="1" applyAlignment="1">
      <alignment horizontal="center"/>
    </xf>
    <xf numFmtId="0" fontId="5" fillId="0" borderId="13" xfId="0" applyFont="1" applyBorder="1" applyAlignment="1">
      <alignment horizontal="center" wrapText="1"/>
    </xf>
    <xf numFmtId="175" fontId="0" fillId="0" borderId="20" xfId="0" applyNumberFormat="1" applyBorder="1" applyAlignment="1">
      <alignment horizontal="center" wrapText="1"/>
    </xf>
    <xf numFmtId="175" fontId="0" fillId="0" borderId="93" xfId="0" applyNumberFormat="1" applyBorder="1" applyAlignment="1">
      <alignment horizontal="center" wrapText="1"/>
    </xf>
    <xf numFmtId="0" fontId="0" fillId="0" borderId="175" xfId="0" applyBorder="1" applyAlignment="1">
      <alignment horizontal="left" wrapText="1"/>
    </xf>
    <xf numFmtId="0" fontId="9" fillId="13" borderId="13" xfId="0" applyFont="1" applyFill="1" applyBorder="1" applyAlignment="1">
      <alignment horizontal="center"/>
    </xf>
    <xf numFmtId="0" fontId="9" fillId="13" borderId="14" xfId="0" applyFont="1" applyFill="1" applyBorder="1" applyAlignment="1">
      <alignment horizontal="center"/>
    </xf>
    <xf numFmtId="0" fontId="0" fillId="0" borderId="13" xfId="0" applyBorder="1" applyAlignment="1">
      <alignment horizontal="left"/>
    </xf>
    <xf numFmtId="0" fontId="6" fillId="0" borderId="183" xfId="0" applyFont="1" applyFill="1" applyBorder="1" applyAlignment="1">
      <alignment horizontal="left" wrapText="1"/>
    </xf>
    <xf numFmtId="0" fontId="6" fillId="0" borderId="206" xfId="0" applyFont="1" applyFill="1" applyBorder="1" applyAlignment="1">
      <alignment horizontal="left" wrapText="1"/>
    </xf>
    <xf numFmtId="0" fontId="6" fillId="0" borderId="198" xfId="0" applyFont="1" applyFill="1" applyBorder="1" applyAlignment="1">
      <alignment horizontal="left" wrapText="1"/>
    </xf>
    <xf numFmtId="0" fontId="6" fillId="0" borderId="13" xfId="0" applyFont="1" applyBorder="1" applyAlignment="1">
      <alignment horizontal="center" wrapText="1"/>
    </xf>
    <xf numFmtId="0" fontId="6" fillId="0" borderId="0" xfId="0" applyFont="1" applyBorder="1" applyAlignment="1">
      <alignment horizontal="center" wrapText="1"/>
    </xf>
    <xf numFmtId="0" fontId="6" fillId="0" borderId="14" xfId="0" applyFont="1" applyBorder="1" applyAlignment="1">
      <alignment horizontal="center" wrapText="1"/>
    </xf>
    <xf numFmtId="175" fontId="6" fillId="0" borderId="45" xfId="0" applyNumberFormat="1" applyFont="1" applyBorder="1" applyAlignment="1">
      <alignment horizontal="left" wrapText="1"/>
    </xf>
    <xf numFmtId="175" fontId="6" fillId="0" borderId="11" xfId="0" applyNumberFormat="1" applyFont="1" applyBorder="1" applyAlignment="1">
      <alignment horizontal="left" wrapText="1"/>
    </xf>
    <xf numFmtId="175" fontId="6" fillId="0" borderId="72" xfId="0" applyNumberFormat="1" applyFont="1" applyBorder="1" applyAlignment="1">
      <alignment horizontal="left" wrapText="1"/>
    </xf>
    <xf numFmtId="0" fontId="6" fillId="0" borderId="72" xfId="0" applyFont="1" applyBorder="1" applyAlignment="1">
      <alignment horizontal="left" wrapText="1"/>
    </xf>
    <xf numFmtId="0" fontId="6" fillId="0" borderId="46" xfId="0" applyFont="1" applyBorder="1" applyAlignment="1">
      <alignment horizontal="left" wrapText="1"/>
    </xf>
    <xf numFmtId="0" fontId="5" fillId="0" borderId="25" xfId="0" applyFont="1" applyBorder="1" applyAlignment="1">
      <alignment horizontal="center"/>
    </xf>
    <xf numFmtId="0" fontId="5" fillId="0" borderId="74" xfId="0" applyFont="1" applyBorder="1" applyAlignment="1">
      <alignment horizontal="center"/>
    </xf>
    <xf numFmtId="0" fontId="54" fillId="2" borderId="333" xfId="0" applyFont="1" applyFill="1" applyBorder="1" applyAlignment="1">
      <alignment horizontal="center"/>
    </xf>
    <xf numFmtId="0" fontId="54" fillId="2" borderId="69" xfId="0" applyFont="1" applyFill="1" applyBorder="1" applyAlignment="1">
      <alignment horizontal="center"/>
    </xf>
    <xf numFmtId="0" fontId="54" fillId="2" borderId="187" xfId="0" applyFont="1" applyFill="1" applyBorder="1" applyAlignment="1">
      <alignment horizontal="center"/>
    </xf>
    <xf numFmtId="0" fontId="54" fillId="2" borderId="320" xfId="0" applyFont="1" applyFill="1" applyBorder="1" applyAlignment="1">
      <alignment horizontal="center"/>
    </xf>
    <xf numFmtId="0" fontId="54" fillId="2" borderId="115" xfId="0" applyFont="1" applyFill="1" applyBorder="1" applyAlignment="1">
      <alignment horizontal="center"/>
    </xf>
    <xf numFmtId="0" fontId="5" fillId="0" borderId="334" xfId="0" applyFont="1" applyBorder="1" applyAlignment="1">
      <alignment horizontal="center" wrapText="1"/>
    </xf>
    <xf numFmtId="0" fontId="5" fillId="0" borderId="68" xfId="0" applyFont="1" applyFill="1" applyBorder="1" applyAlignment="1">
      <alignment horizontal="center" wrapText="1"/>
    </xf>
    <xf numFmtId="0" fontId="6" fillId="0" borderId="317" xfId="0" applyFont="1" applyBorder="1" applyAlignment="1">
      <alignment horizontal="left"/>
    </xf>
    <xf numFmtId="0" fontId="6" fillId="0" borderId="42" xfId="0" applyFont="1" applyBorder="1" applyAlignment="1">
      <alignment horizontal="left"/>
    </xf>
    <xf numFmtId="0" fontId="9" fillId="13" borderId="337" xfId="0" applyFont="1" applyFill="1" applyBorder="1" applyAlignment="1">
      <alignment horizontal="center"/>
    </xf>
    <xf numFmtId="0" fontId="9" fillId="13" borderId="95" xfId="0" applyFont="1" applyFill="1" applyBorder="1" applyAlignment="1">
      <alignment horizontal="center"/>
    </xf>
    <xf numFmtId="175" fontId="6" fillId="0" borderId="337" xfId="0" applyNumberFormat="1" applyFont="1" applyFill="1" applyBorder="1" applyAlignment="1">
      <alignment horizontal="left" wrapText="1"/>
    </xf>
    <xf numFmtId="175" fontId="6" fillId="0" borderId="95" xfId="0" applyNumberFormat="1" applyFont="1" applyFill="1" applyBorder="1" applyAlignment="1">
      <alignment horizontal="left" wrapText="1"/>
    </xf>
    <xf numFmtId="175" fontId="6" fillId="0" borderId="338" xfId="0" applyNumberFormat="1" applyFont="1" applyFill="1" applyBorder="1" applyAlignment="1">
      <alignment horizontal="left" wrapText="1"/>
    </xf>
    <xf numFmtId="0" fontId="6" fillId="0" borderId="224" xfId="0" applyFont="1" applyBorder="1" applyAlignment="1">
      <alignment horizontal="left" wrapText="1"/>
    </xf>
    <xf numFmtId="0" fontId="6" fillId="0" borderId="173" xfId="0" applyFont="1" applyBorder="1" applyAlignment="1">
      <alignment horizontal="left" wrapText="1"/>
    </xf>
    <xf numFmtId="0" fontId="6" fillId="0" borderId="174" xfId="0" applyFont="1" applyBorder="1" applyAlignment="1">
      <alignment horizontal="left" wrapText="1"/>
    </xf>
    <xf numFmtId="0" fontId="6" fillId="0" borderId="213" xfId="0" applyFont="1" applyBorder="1" applyAlignment="1">
      <alignment horizontal="left"/>
    </xf>
    <xf numFmtId="0" fontId="6" fillId="0" borderId="217" xfId="0" applyFont="1" applyBorder="1" applyAlignment="1">
      <alignment horizontal="left"/>
    </xf>
    <xf numFmtId="0" fontId="6" fillId="0" borderId="92" xfId="0" applyFont="1" applyBorder="1" applyAlignment="1">
      <alignment horizontal="left"/>
    </xf>
    <xf numFmtId="0" fontId="6" fillId="0" borderId="318" xfId="0" applyFont="1" applyBorder="1" applyAlignment="1">
      <alignment horizontal="left"/>
    </xf>
    <xf numFmtId="0" fontId="0" fillId="0" borderId="38" xfId="0" applyBorder="1" applyAlignment="1">
      <alignment horizontal="center" wrapText="1"/>
    </xf>
    <xf numFmtId="0" fontId="0" fillId="0" borderId="96" xfId="0" applyBorder="1" applyAlignment="1">
      <alignment horizontal="center" wrapText="1"/>
    </xf>
    <xf numFmtId="0" fontId="9" fillId="13" borderId="339" xfId="0" applyFont="1" applyFill="1" applyBorder="1" applyAlignment="1">
      <alignment horizontal="center"/>
    </xf>
    <xf numFmtId="0" fontId="9" fillId="13" borderId="340" xfId="0" applyFont="1" applyFill="1" applyBorder="1" applyAlignment="1">
      <alignment horizontal="center"/>
    </xf>
    <xf numFmtId="0" fontId="9" fillId="13" borderId="343" xfId="0" applyFont="1" applyFill="1" applyBorder="1" applyAlignment="1">
      <alignment horizontal="center"/>
    </xf>
    <xf numFmtId="0" fontId="6" fillId="0" borderId="217" xfId="0" applyFont="1" applyFill="1" applyBorder="1" applyAlignment="1">
      <alignment horizontal="left"/>
    </xf>
    <xf numFmtId="0" fontId="6" fillId="0" borderId="92" xfId="0" applyFont="1" applyFill="1" applyBorder="1" applyAlignment="1">
      <alignment horizontal="left"/>
    </xf>
    <xf numFmtId="0" fontId="6" fillId="0" borderId="175" xfId="0" applyFont="1" applyFill="1" applyBorder="1" applyAlignment="1">
      <alignment horizontal="left"/>
    </xf>
    <xf numFmtId="0" fontId="5" fillId="0" borderId="78" xfId="0" applyFont="1" applyBorder="1" applyAlignment="1">
      <alignment horizontal="center"/>
    </xf>
    <xf numFmtId="0" fontId="5" fillId="0" borderId="241" xfId="0" applyFont="1" applyBorder="1" applyAlignment="1">
      <alignment horizontal="center"/>
    </xf>
    <xf numFmtId="0" fontId="5" fillId="0" borderId="42" xfId="0" applyFont="1" applyBorder="1" applyAlignment="1">
      <alignment horizontal="center"/>
    </xf>
    <xf numFmtId="0" fontId="8" fillId="0" borderId="227" xfId="0" applyFont="1" applyBorder="1" applyAlignment="1">
      <alignment horizontal="left" wrapText="1"/>
    </xf>
    <xf numFmtId="0" fontId="8" fillId="0" borderId="31" xfId="0" applyFont="1" applyBorder="1" applyAlignment="1">
      <alignment horizontal="left" wrapText="1"/>
    </xf>
    <xf numFmtId="0" fontId="8" fillId="0" borderId="37" xfId="0" applyFont="1" applyBorder="1" applyAlignment="1">
      <alignment horizontal="left" wrapText="1"/>
    </xf>
    <xf numFmtId="175" fontId="8" fillId="0" borderId="333" xfId="0" applyNumberFormat="1" applyFont="1" applyFill="1" applyBorder="1" applyAlignment="1">
      <alignment horizontal="left" wrapText="1"/>
    </xf>
    <xf numFmtId="175" fontId="8" fillId="0" borderId="69" xfId="0" applyNumberFormat="1" applyFont="1" applyFill="1" applyBorder="1" applyAlignment="1">
      <alignment horizontal="left" wrapText="1"/>
    </xf>
    <xf numFmtId="175" fontId="8" fillId="0" borderId="115" xfId="0" applyNumberFormat="1" applyFont="1" applyFill="1" applyBorder="1" applyAlignment="1">
      <alignment horizontal="left" wrapText="1"/>
    </xf>
    <xf numFmtId="0" fontId="54" fillId="2" borderId="342" xfId="0" applyFont="1" applyFill="1" applyBorder="1" applyAlignment="1">
      <alignment horizontal="center"/>
    </xf>
    <xf numFmtId="0" fontId="54" fillId="2" borderId="94" xfId="0" applyFont="1" applyFill="1" applyBorder="1" applyAlignment="1">
      <alignment horizontal="center"/>
    </xf>
    <xf numFmtId="0" fontId="54" fillId="2" borderId="314" xfId="0" applyFont="1" applyFill="1" applyBorder="1" applyAlignment="1">
      <alignment horizontal="center"/>
    </xf>
    <xf numFmtId="0" fontId="5" fillId="0" borderId="317" xfId="0" applyFont="1" applyBorder="1" applyAlignment="1">
      <alignment horizontal="center"/>
    </xf>
    <xf numFmtId="175" fontId="8" fillId="0" borderId="215" xfId="0" applyNumberFormat="1" applyFont="1" applyBorder="1" applyAlignment="1">
      <alignment horizontal="left" wrapText="1"/>
    </xf>
    <xf numFmtId="175" fontId="8" fillId="0" borderId="202" xfId="0" applyNumberFormat="1" applyFont="1" applyBorder="1" applyAlignment="1">
      <alignment horizontal="left" wrapText="1"/>
    </xf>
    <xf numFmtId="175" fontId="8" fillId="0" borderId="216" xfId="0" applyNumberFormat="1" applyFont="1" applyBorder="1" applyAlignment="1">
      <alignment horizontal="left" wrapText="1"/>
    </xf>
    <xf numFmtId="0" fontId="9" fillId="13" borderId="341" xfId="0" applyFont="1" applyFill="1" applyBorder="1" applyAlignment="1">
      <alignment horizontal="center"/>
    </xf>
    <xf numFmtId="0" fontId="6" fillId="0" borderId="73" xfId="0" applyFont="1" applyBorder="1" applyAlignment="1">
      <alignment horizontal="left" wrapText="1"/>
    </xf>
    <xf numFmtId="0" fontId="56" fillId="2" borderId="162" xfId="0" applyFont="1" applyFill="1" applyBorder="1" applyAlignment="1">
      <alignment horizontal="left"/>
    </xf>
    <xf numFmtId="0" fontId="56" fillId="2" borderId="0" xfId="0" applyFont="1" applyFill="1" applyBorder="1" applyAlignment="1">
      <alignment horizontal="left"/>
    </xf>
    <xf numFmtId="0" fontId="56" fillId="2" borderId="73" xfId="0" applyFont="1" applyFill="1" applyBorder="1" applyAlignment="1">
      <alignment horizontal="left"/>
    </xf>
    <xf numFmtId="0" fontId="0" fillId="0" borderId="163" xfId="0" applyBorder="1" applyAlignment="1">
      <alignment horizontal="left" wrapText="1"/>
    </xf>
    <xf numFmtId="0" fontId="5" fillId="0" borderId="13" xfId="0" applyFont="1" applyFill="1" applyBorder="1" applyAlignment="1">
      <alignment horizontal="left"/>
    </xf>
    <xf numFmtId="0" fontId="5" fillId="0" borderId="14" xfId="0" applyFont="1" applyFill="1" applyBorder="1" applyAlignment="1">
      <alignment horizontal="left"/>
    </xf>
    <xf numFmtId="0" fontId="5" fillId="0" borderId="13" xfId="0" applyFont="1" applyFill="1" applyBorder="1" applyAlignment="1">
      <alignment horizontal="left" wrapText="1"/>
    </xf>
    <xf numFmtId="0" fontId="5" fillId="0" borderId="14" xfId="0" applyFont="1" applyFill="1" applyBorder="1" applyAlignment="1">
      <alignment horizontal="left" wrapText="1"/>
    </xf>
    <xf numFmtId="0" fontId="6" fillId="0" borderId="11" xfId="0" applyFont="1" applyBorder="1" applyAlignment="1">
      <alignment horizontal="center"/>
    </xf>
    <xf numFmtId="0" fontId="6" fillId="0" borderId="72" xfId="0" applyFont="1" applyBorder="1" applyAlignment="1">
      <alignment horizontal="center"/>
    </xf>
    <xf numFmtId="0" fontId="6" fillId="0" borderId="15" xfId="0" applyFont="1" applyFill="1" applyBorder="1" applyAlignment="1">
      <alignment horizontal="left" wrapText="1"/>
    </xf>
    <xf numFmtId="0" fontId="6" fillId="0" borderId="1" xfId="0" applyFont="1" applyFill="1" applyBorder="1" applyAlignment="1">
      <alignment horizontal="left" wrapText="1"/>
    </xf>
    <xf numFmtId="0" fontId="6" fillId="0" borderId="16" xfId="0" applyFont="1" applyFill="1" applyBorder="1" applyAlignment="1">
      <alignment horizontal="left" wrapText="1"/>
    </xf>
    <xf numFmtId="0" fontId="4" fillId="0" borderId="365" xfId="4" applyFont="1" applyFill="1" applyBorder="1" applyAlignment="1">
      <alignment horizontal="left" wrapText="1"/>
    </xf>
    <xf numFmtId="0" fontId="64" fillId="0" borderId="369" xfId="0" applyFont="1" applyBorder="1" applyAlignment="1">
      <alignment horizontal="justify" vertical="top" wrapText="1"/>
    </xf>
    <xf numFmtId="0" fontId="64" fillId="0" borderId="388" xfId="0" applyFont="1" applyBorder="1" applyAlignment="1">
      <alignment horizontal="justify" vertical="top" wrapText="1"/>
    </xf>
    <xf numFmtId="0" fontId="64" fillId="0" borderId="370" xfId="0" applyFont="1" applyBorder="1" applyAlignment="1">
      <alignment horizontal="justify" vertical="top" wrapText="1"/>
    </xf>
    <xf numFmtId="0" fontId="64" fillId="0" borderId="385" xfId="0" applyFont="1" applyBorder="1" applyAlignment="1">
      <alignment horizontal="left" vertical="top" wrapText="1"/>
    </xf>
    <xf numFmtId="0" fontId="64" fillId="15" borderId="385" xfId="0" applyFont="1" applyFill="1" applyBorder="1" applyAlignment="1">
      <alignment horizontal="left" vertical="top" wrapText="1"/>
    </xf>
    <xf numFmtId="0" fontId="63" fillId="0" borderId="385" xfId="0" applyFont="1" applyBorder="1" applyAlignment="1">
      <alignment horizontal="left"/>
    </xf>
    <xf numFmtId="0" fontId="64" fillId="0" borderId="385" xfId="0" applyFont="1" applyBorder="1" applyAlignment="1">
      <alignment horizontal="justify" wrapText="1"/>
    </xf>
    <xf numFmtId="0" fontId="64" fillId="0" borderId="385" xfId="0" applyFont="1" applyBorder="1" applyAlignment="1">
      <alignment horizontal="justify" vertical="top" wrapText="1"/>
    </xf>
    <xf numFmtId="0" fontId="4" fillId="0" borderId="384" xfId="0" applyFont="1" applyBorder="1" applyAlignment="1">
      <alignment horizontal="left" wrapText="1"/>
    </xf>
    <xf numFmtId="0" fontId="0" fillId="0" borderId="385" xfId="0" applyBorder="1" applyAlignment="1">
      <alignment horizontal="left" wrapText="1"/>
    </xf>
    <xf numFmtId="0" fontId="0" fillId="0" borderId="386" xfId="0" applyBorder="1" applyAlignment="1">
      <alignment horizontal="left" wrapText="1"/>
    </xf>
    <xf numFmtId="0" fontId="0" fillId="0" borderId="384" xfId="0" applyBorder="1" applyAlignment="1">
      <alignment horizontal="left" wrapText="1"/>
    </xf>
    <xf numFmtId="0" fontId="4" fillId="15" borderId="384" xfId="0" applyFont="1" applyFill="1" applyBorder="1" applyAlignment="1">
      <alignment horizontal="left" wrapText="1"/>
    </xf>
    <xf numFmtId="0" fontId="5" fillId="0" borderId="384" xfId="0" applyFont="1" applyBorder="1" applyAlignment="1">
      <alignment horizontal="left" wrapText="1"/>
    </xf>
    <xf numFmtId="0" fontId="5" fillId="0" borderId="385" xfId="0" applyFont="1" applyBorder="1" applyAlignment="1">
      <alignment horizontal="left" wrapText="1"/>
    </xf>
    <xf numFmtId="0" fontId="5" fillId="0" borderId="386" xfId="0" applyFont="1" applyBorder="1" applyAlignment="1">
      <alignment horizontal="left" wrapText="1"/>
    </xf>
    <xf numFmtId="0" fontId="5" fillId="0" borderId="384" xfId="0" applyFont="1" applyBorder="1" applyAlignment="1">
      <alignment horizontal="left"/>
    </xf>
    <xf numFmtId="0" fontId="5" fillId="0" borderId="385" xfId="0" applyFont="1" applyBorder="1" applyAlignment="1">
      <alignment horizontal="left"/>
    </xf>
    <xf numFmtId="0" fontId="5" fillId="0" borderId="386" xfId="0" applyFont="1" applyBorder="1" applyAlignment="1">
      <alignment horizontal="left"/>
    </xf>
    <xf numFmtId="0" fontId="4" fillId="0" borderId="384" xfId="0" applyFont="1" applyBorder="1" applyAlignment="1">
      <alignment horizontal="left"/>
    </xf>
    <xf numFmtId="0" fontId="0" fillId="0" borderId="385" xfId="0" applyBorder="1" applyAlignment="1">
      <alignment horizontal="left"/>
    </xf>
    <xf numFmtId="0" fontId="0" fillId="0" borderId="386" xfId="0" applyBorder="1" applyAlignment="1">
      <alignment horizontal="left"/>
    </xf>
    <xf numFmtId="0" fontId="62" fillId="17" borderId="451" xfId="0" applyFont="1" applyFill="1" applyBorder="1" applyAlignment="1">
      <alignment horizontal="center"/>
    </xf>
    <xf numFmtId="0" fontId="62" fillId="17" borderId="452" xfId="0" applyFont="1" applyFill="1" applyBorder="1" applyAlignment="1">
      <alignment horizontal="center"/>
    </xf>
    <xf numFmtId="0" fontId="62" fillId="17" borderId="453" xfId="0" applyFont="1" applyFill="1" applyBorder="1" applyAlignment="1">
      <alignment horizontal="center"/>
    </xf>
    <xf numFmtId="0" fontId="0" fillId="0" borderId="384" xfId="0" applyBorder="1" applyAlignment="1">
      <alignment horizontal="left"/>
    </xf>
    <xf numFmtId="0" fontId="0" fillId="0" borderId="385" xfId="0" applyBorder="1" applyAlignment="1">
      <alignment horizontal="center"/>
    </xf>
    <xf numFmtId="0" fontId="0" fillId="0" borderId="386" xfId="0" applyBorder="1" applyAlignment="1">
      <alignment horizontal="center"/>
    </xf>
    <xf numFmtId="0" fontId="27" fillId="15" borderId="46" xfId="0" applyFont="1" applyFill="1" applyBorder="1" applyAlignment="1" applyProtection="1">
      <alignment vertical="center" wrapText="1"/>
      <protection locked="0"/>
    </xf>
    <xf numFmtId="0" fontId="27" fillId="15" borderId="20" xfId="0" applyFont="1" applyFill="1" applyBorder="1" applyAlignment="1" applyProtection="1">
      <alignment vertical="center" wrapText="1"/>
      <protection locked="0"/>
    </xf>
    <xf numFmtId="0" fontId="27" fillId="15" borderId="45" xfId="0" applyFont="1" applyFill="1" applyBorder="1" applyAlignment="1" applyProtection="1">
      <alignment vertical="center" wrapText="1"/>
      <protection locked="0"/>
    </xf>
    <xf numFmtId="0" fontId="27" fillId="15" borderId="385" xfId="0" applyFont="1" applyFill="1" applyBorder="1" applyAlignment="1" applyProtection="1">
      <alignment vertical="center" wrapText="1"/>
      <protection locked="0"/>
    </xf>
    <xf numFmtId="0" fontId="27" fillId="15" borderId="61" xfId="0" applyFont="1" applyFill="1" applyBorder="1" applyAlignment="1" applyProtection="1">
      <alignment vertical="center" wrapText="1"/>
      <protection locked="0"/>
    </xf>
    <xf numFmtId="0" fontId="27" fillId="15" borderId="18" xfId="0" applyFont="1" applyFill="1" applyBorder="1" applyAlignment="1" applyProtection="1">
      <alignment vertical="center" wrapText="1"/>
      <protection locked="0"/>
    </xf>
    <xf numFmtId="0" fontId="4" fillId="15" borderId="237" xfId="0" applyFont="1" applyFill="1" applyBorder="1" applyAlignment="1" applyProtection="1">
      <alignment vertical="center" wrapText="1"/>
      <protection locked="0"/>
    </xf>
    <xf numFmtId="0" fontId="4" fillId="15" borderId="118" xfId="0" applyFont="1" applyFill="1" applyBorder="1" applyAlignment="1" applyProtection="1">
      <alignment vertical="center" wrapText="1"/>
      <protection locked="0"/>
    </xf>
    <xf numFmtId="0" fontId="4" fillId="15" borderId="237" xfId="0" applyFont="1" applyFill="1" applyBorder="1" applyAlignment="1" applyProtection="1">
      <alignment horizontal="left" vertical="justify"/>
      <protection locked="0"/>
    </xf>
    <xf numFmtId="0" fontId="4" fillId="15" borderId="314" xfId="0" applyFont="1" applyFill="1" applyBorder="1" applyAlignment="1" applyProtection="1">
      <alignment horizontal="left" vertical="justify"/>
      <protection locked="0"/>
    </xf>
    <xf numFmtId="0" fontId="64" fillId="15" borderId="138" xfId="0" applyFont="1" applyFill="1" applyBorder="1" applyAlignment="1" applyProtection="1">
      <alignment horizontal="left" vertical="center" wrapText="1"/>
      <protection locked="0"/>
    </xf>
    <xf numFmtId="0" fontId="64" fillId="15" borderId="69" xfId="0" applyFont="1" applyFill="1" applyBorder="1" applyAlignment="1" applyProtection="1">
      <alignment horizontal="left" vertical="center" wrapText="1"/>
      <protection locked="0"/>
    </xf>
    <xf numFmtId="0" fontId="64" fillId="15" borderId="115" xfId="0" applyFont="1" applyFill="1" applyBorder="1" applyAlignment="1" applyProtection="1">
      <alignment horizontal="left" vertical="center" wrapText="1"/>
      <protection locked="0"/>
    </xf>
    <xf numFmtId="0" fontId="4" fillId="15" borderId="27" xfId="0" applyFont="1" applyFill="1" applyBorder="1" applyAlignment="1" applyProtection="1">
      <alignment horizontal="justify" vertical="center"/>
      <protection locked="0"/>
    </xf>
    <xf numFmtId="0" fontId="4" fillId="15" borderId="28" xfId="0" applyFont="1" applyFill="1" applyBorder="1" applyAlignment="1" applyProtection="1">
      <alignment horizontal="justify" vertical="center"/>
      <protection locked="0"/>
    </xf>
    <xf numFmtId="0" fontId="64" fillId="15" borderId="237" xfId="0" applyNumberFormat="1" applyFont="1" applyFill="1" applyBorder="1" applyAlignment="1" applyProtection="1">
      <alignment horizontal="left" vertical="justify"/>
      <protection locked="0"/>
    </xf>
    <xf numFmtId="0" fontId="64" fillId="15" borderId="314" xfId="0" applyNumberFormat="1" applyFont="1" applyFill="1" applyBorder="1" applyAlignment="1" applyProtection="1">
      <alignment horizontal="left" vertical="justify"/>
      <protection locked="0"/>
    </xf>
    <xf numFmtId="0" fontId="62" fillId="23" borderId="138" xfId="17" applyFont="1" applyFill="1" applyBorder="1" applyAlignment="1">
      <alignment horizontal="center"/>
    </xf>
    <xf numFmtId="0" fontId="62" fillId="23" borderId="69" xfId="17" applyFont="1" applyFill="1" applyBorder="1" applyAlignment="1">
      <alignment horizontal="center"/>
    </xf>
    <xf numFmtId="0" fontId="62" fillId="23" borderId="115" xfId="17" applyFont="1" applyFill="1" applyBorder="1" applyAlignment="1">
      <alignment horizontal="center"/>
    </xf>
    <xf numFmtId="0" fontId="62" fillId="23" borderId="138" xfId="6" applyFont="1" applyFill="1" applyBorder="1" applyAlignment="1">
      <alignment horizontal="center"/>
    </xf>
    <xf numFmtId="0" fontId="62" fillId="23" borderId="69" xfId="6" applyFont="1" applyFill="1" applyBorder="1" applyAlignment="1">
      <alignment horizontal="center"/>
    </xf>
    <xf numFmtId="0" fontId="62" fillId="23" borderId="115" xfId="6" applyFont="1" applyFill="1" applyBorder="1" applyAlignment="1">
      <alignment horizontal="center"/>
    </xf>
    <xf numFmtId="0" fontId="62" fillId="23" borderId="138" xfId="0" applyFont="1" applyFill="1" applyBorder="1" applyAlignment="1">
      <alignment horizontal="center"/>
    </xf>
    <xf numFmtId="0" fontId="62" fillId="23" borderId="69" xfId="0" applyFont="1" applyFill="1" applyBorder="1" applyAlignment="1">
      <alignment horizontal="center"/>
    </xf>
    <xf numFmtId="0" fontId="62" fillId="23" borderId="115" xfId="0" applyFont="1" applyFill="1" applyBorder="1" applyAlignment="1">
      <alignment horizontal="center"/>
    </xf>
  </cellXfs>
  <cellStyles count="91">
    <cellStyle name="%" xfId="1"/>
    <cellStyle name="% 2" xfId="2"/>
    <cellStyle name="% 2 2" xfId="73"/>
    <cellStyle name="% 3" xfId="24"/>
    <cellStyle name="%_Diapositivas 27-28-29_tarifas onnet móviles" xfId="3"/>
    <cellStyle name="=C:\WINNT\SYSTEM32\COMMAND.COM" xfId="4"/>
    <cellStyle name="=C:\WINNT\SYSTEM32\COMMAND.COM 2" xfId="5"/>
    <cellStyle name="=C:\WINNT\SYSTEM32\COMMAND.COM 2 2" xfId="26"/>
    <cellStyle name="=C:\WINNT\SYSTEM32\COMMAND.COM 3" xfId="25"/>
    <cellStyle name="=C:\WINNT\SYSTEM32\COMMAND.COM_50-Planes Tarifarios Móviles_DGP_MS_nov10" xfId="6"/>
    <cellStyle name="20% - Énfasis1 2" xfId="27"/>
    <cellStyle name="20% - Énfasis2 2" xfId="28"/>
    <cellStyle name="20% - Énfasis3 2" xfId="29"/>
    <cellStyle name="20% - Énfasis4 2" xfId="30"/>
    <cellStyle name="20% - Énfasis5 2" xfId="31"/>
    <cellStyle name="20% - Énfasis6 2" xfId="32"/>
    <cellStyle name="40% - Énfasis1 2" xfId="33"/>
    <cellStyle name="40% - Énfasis2 2" xfId="34"/>
    <cellStyle name="40% - Énfasis3 2" xfId="35"/>
    <cellStyle name="40% - Énfasis4 2" xfId="36"/>
    <cellStyle name="40% - Énfasis5 2" xfId="37"/>
    <cellStyle name="40% - Énfasis6 2" xfId="38"/>
    <cellStyle name="60% - Énfasis1 2" xfId="39"/>
    <cellStyle name="60% - Énfasis2 2" xfId="40"/>
    <cellStyle name="60% - Énfasis3 2" xfId="41"/>
    <cellStyle name="60% - Énfasis4 2" xfId="42"/>
    <cellStyle name="60% - Énfasis5 2" xfId="43"/>
    <cellStyle name="60% - Énfasis6 2" xfId="44"/>
    <cellStyle name="ANCLAS,REZONES Y SUS PARTES,DE FUNDICION,DE HIERRO O DE ACERO" xfId="7"/>
    <cellStyle name="Buena 2" xfId="45"/>
    <cellStyle name="Cálculo 2" xfId="46"/>
    <cellStyle name="Celda de comprobación 2" xfId="47"/>
    <cellStyle name="Celda vinculada 2" xfId="48"/>
    <cellStyle name="Encabezado 4 2" xfId="49"/>
    <cellStyle name="Énfasis1 2" xfId="50"/>
    <cellStyle name="Énfasis2 2" xfId="51"/>
    <cellStyle name="Énfasis3 2" xfId="52"/>
    <cellStyle name="Énfasis4 2" xfId="53"/>
    <cellStyle name="Énfasis5 2" xfId="54"/>
    <cellStyle name="Énfasis6 2" xfId="55"/>
    <cellStyle name="Entrada 2" xfId="56"/>
    <cellStyle name="Euro" xfId="8"/>
    <cellStyle name="Hipervínculo" xfId="9" builtinId="8"/>
    <cellStyle name="Incorrecto 2" xfId="57"/>
    <cellStyle name="Millares" xfId="10" builtinId="3"/>
    <cellStyle name="Millares 2" xfId="22"/>
    <cellStyle name="Millares 2 2" xfId="72"/>
    <cellStyle name="Millares 3" xfId="58"/>
    <cellStyle name="Millares 4" xfId="21"/>
    <cellStyle name="Millares 5" xfId="76"/>
    <cellStyle name="Millares 6" xfId="90"/>
    <cellStyle name="Moneda" xfId="11" builtinId="4"/>
    <cellStyle name="Moneda [0]" xfId="12" builtinId="7"/>
    <cellStyle name="Moneda [0]_Planes GSM Tarifario ultimo 2" xfId="13"/>
    <cellStyle name="Moneda 10" xfId="83"/>
    <cellStyle name="Moneda 11" xfId="84"/>
    <cellStyle name="Moneda 12" xfId="85"/>
    <cellStyle name="Moneda 13" xfId="86"/>
    <cellStyle name="Moneda 14" xfId="87"/>
    <cellStyle name="Moneda 15" xfId="88"/>
    <cellStyle name="Moneda 2" xfId="14"/>
    <cellStyle name="Moneda 2 2" xfId="74"/>
    <cellStyle name="Moneda 3" xfId="59"/>
    <cellStyle name="Moneda 4" xfId="77"/>
    <cellStyle name="Moneda 5" xfId="78"/>
    <cellStyle name="Moneda 6" xfId="80"/>
    <cellStyle name="Moneda 7" xfId="81"/>
    <cellStyle name="Moneda 8" xfId="79"/>
    <cellStyle name="Moneda 9" xfId="82"/>
    <cellStyle name="Moneda_Conecel S.A." xfId="15"/>
    <cellStyle name="Moneda_Hoja1" xfId="16"/>
    <cellStyle name="Moneda_Hoja1 2" xfId="60"/>
    <cellStyle name="Neutral 2" xfId="61"/>
    <cellStyle name="Normal" xfId="0" builtinId="0"/>
    <cellStyle name="Normal 2" xfId="71"/>
    <cellStyle name="Normal 26" xfId="20"/>
    <cellStyle name="Normal 3" xfId="23"/>
    <cellStyle name="Normal 4" xfId="75"/>
    <cellStyle name="Normal 5" xfId="89"/>
    <cellStyle name="Normal_Diapositivas 27-28-29_tarifas onnet móviles" xfId="17"/>
    <cellStyle name="Normal_Guia Soporte Postpago Marzo 08" xfId="18"/>
    <cellStyle name="Notas 2" xfId="62"/>
    <cellStyle name="Porcentaje" xfId="19" builtinId="5"/>
    <cellStyle name="Salida 2" xfId="63"/>
    <cellStyle name="Texto de advertencia 2" xfId="64"/>
    <cellStyle name="Texto explicativo 2" xfId="65"/>
    <cellStyle name="Título 1 2" xfId="67"/>
    <cellStyle name="Título 2 2" xfId="68"/>
    <cellStyle name="Título 3 2" xfId="69"/>
    <cellStyle name="Título 4" xfId="66"/>
    <cellStyle name="Total 2" xfId="70"/>
  </cellStyles>
  <dxfs count="0"/>
  <tableStyles count="0" defaultTableStyle="TableStyleMedium9" defaultPivotStyle="PivotStyleLight16"/>
  <colors>
    <mruColors>
      <color rgb="FF132E83"/>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2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24.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b="1" i="0" u="none" strike="noStrike" baseline="0">
                <a:solidFill>
                  <a:srgbClr val="000000"/>
                </a:solidFill>
                <a:latin typeface="Arial"/>
                <a:ea typeface="Arial"/>
                <a:cs typeface="Arial"/>
              </a:defRPr>
            </a:pPr>
            <a:r>
              <a:rPr lang="es-EC"/>
              <a:t>TARIFAS MÓVILES PREPAGO</a:t>
            </a:r>
          </a:p>
        </c:rich>
      </c:tx>
      <c:layout>
        <c:manualLayout>
          <c:xMode val="edge"/>
          <c:yMode val="edge"/>
          <c:x val="0.35336783269203614"/>
          <c:y val="1.8675741803461009E-2"/>
        </c:manualLayout>
      </c:layout>
      <c:overlay val="0"/>
      <c:spPr>
        <a:noFill/>
        <a:ln w="25400">
          <a:noFill/>
        </a:ln>
      </c:spPr>
    </c:title>
    <c:autoTitleDeleted val="0"/>
    <c:plotArea>
      <c:layout>
        <c:manualLayout>
          <c:layoutTarget val="inner"/>
          <c:xMode val="edge"/>
          <c:yMode val="edge"/>
          <c:x val="0.11045324161477728"/>
          <c:y val="0.10526322345300058"/>
          <c:w val="0.85015774616464246"/>
          <c:h val="0.6604414261460102"/>
        </c:manualLayout>
      </c:layout>
      <c:barChart>
        <c:barDir val="col"/>
        <c:grouping val="clustered"/>
        <c:varyColors val="0"/>
        <c:ser>
          <c:idx val="0"/>
          <c:order val="0"/>
          <c:tx>
            <c:strRef>
              <c:f>Resumen!$C$15</c:f>
              <c:strCache>
                <c:ptCount val="1"/>
                <c:pt idx="0">
                  <c:v>Prepago en la misma red</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2"/>
          <c:order val="1"/>
          <c:tx>
            <c:strRef>
              <c:f>Resumen!$D$15</c:f>
              <c:strCache>
                <c:ptCount val="1"/>
                <c:pt idx="0">
                  <c:v>Prepago - fijo</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1"/>
          <c:order val="2"/>
          <c:tx>
            <c:strRef>
              <c:f>Resumen!$E$15</c:f>
              <c:strCache>
                <c:ptCount val="1"/>
                <c:pt idx="0">
                  <c:v>Prepago - otro móvil</c:v>
                </c:pt>
              </c:strCache>
            </c:strRef>
          </c:tx>
          <c:spPr>
            <a:solidFill>
              <a:srgbClr val="92D05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10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58839136"/>
        <c:axId val="158839696"/>
      </c:barChart>
      <c:scatterChart>
        <c:scatterStyle val="lineMarker"/>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star"/>
            <c:size val="5"/>
            <c:spPr>
              <a:solidFill>
                <a:schemeClr val="accent5">
                  <a:lumMod val="75000"/>
                </a:schemeClr>
              </a:solidFill>
              <a:ln>
                <a:solidFill>
                  <a:schemeClr val="accent5">
                    <a:lumMod val="75000"/>
                  </a:schemeClr>
                </a:solidFill>
                <a:prstDash val="solid"/>
              </a:ln>
            </c:spPr>
          </c:marker>
          <c:yVal>
            <c:numRef>
              <c:f>Resumen!$F$16:$F$18</c:f>
              <c:numCache>
                <c:formatCode>_-"$"* #,##0.00_-;\-"$"* #,##0.00_-;_-"$"* "-"??_-;_-@_-</c:formatCode>
                <c:ptCount val="3"/>
                <c:pt idx="0">
                  <c:v>0.13</c:v>
                </c:pt>
                <c:pt idx="1">
                  <c:v>0.14666666666666667</c:v>
                </c:pt>
                <c:pt idx="2">
                  <c:v>0.10666666666666667</c:v>
                </c:pt>
              </c:numCache>
            </c:numRef>
          </c:yVal>
          <c:smooth val="1"/>
        </c:ser>
        <c:ser>
          <c:idx val="4"/>
          <c:order val="4"/>
          <c:xVal>
            <c:strRef>
              <c:f>Resumen!$B$16:$B$18</c:f>
              <c:strCache>
                <c:ptCount val="3"/>
                <c:pt idx="0">
                  <c:v>Conecel S.A.</c:v>
                </c:pt>
                <c:pt idx="1">
                  <c:v>Otecel S.A.</c:v>
                </c:pt>
                <c:pt idx="2">
                  <c:v>CNT EP.</c:v>
                </c:pt>
              </c:strCache>
            </c:strRef>
          </c:xVal>
          <c:yVal>
            <c:numRef>
              <c:f>'CNT EP. (ex-Telecsa S.A.)'!$C$1152</c:f>
              <c:numCache>
                <c:formatCode>General</c:formatCode>
                <c:ptCount val="1"/>
              </c:numCache>
            </c:numRef>
          </c:yVal>
          <c:smooth val="0"/>
        </c:ser>
        <c:dLbls>
          <c:showLegendKey val="0"/>
          <c:showVal val="0"/>
          <c:showCatName val="0"/>
          <c:showSerName val="0"/>
          <c:showPercent val="0"/>
          <c:showBubbleSize val="0"/>
        </c:dLbls>
        <c:axId val="158839136"/>
        <c:axId val="158839696"/>
      </c:scatterChart>
      <c:catAx>
        <c:axId val="158839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0" i="0" u="none" strike="noStrike" baseline="0">
                <a:solidFill>
                  <a:srgbClr val="000000"/>
                </a:solidFill>
                <a:latin typeface="Arial"/>
                <a:ea typeface="Arial"/>
                <a:cs typeface="Arial"/>
              </a:defRPr>
            </a:pPr>
            <a:endParaRPr lang="es-EC"/>
          </a:p>
        </c:txPr>
        <c:crossAx val="158839696"/>
        <c:crosses val="autoZero"/>
        <c:auto val="1"/>
        <c:lblAlgn val="ctr"/>
        <c:lblOffset val="100"/>
        <c:tickLblSkip val="1"/>
        <c:tickMarkSkip val="1"/>
        <c:noMultiLvlLbl val="0"/>
      </c:catAx>
      <c:valAx>
        <c:axId val="15883969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2403101448146192E-2"/>
              <c:y val="0.4457623559766894"/>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8839136"/>
        <c:crosses val="autoZero"/>
        <c:crossBetween val="between"/>
      </c:valAx>
      <c:spPr>
        <a:noFill/>
        <a:ln w="12700">
          <a:noFill/>
          <a:prstDash val="solid"/>
        </a:ln>
      </c:spPr>
    </c:plotArea>
    <c:legend>
      <c:legendPos val="b"/>
      <c:legendEntry>
        <c:idx val="3"/>
        <c:delete val="1"/>
      </c:legendEntry>
      <c:legendEntry>
        <c:idx val="4"/>
        <c:delete val="1"/>
      </c:legendEntry>
      <c:layout>
        <c:manualLayout>
          <c:xMode val="edge"/>
          <c:yMode val="edge"/>
          <c:x val="0.27564390351109863"/>
          <c:y val="0.85196606238173722"/>
          <c:w val="0.44871209193172318"/>
          <c:h val="4.06994116790857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650127949"/>
          <c:y val="4.7820772403449584E-2"/>
          <c:w val="0.84591520165460188"/>
          <c:h val="0.74786126734158231"/>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0178346330385313E-2"/>
                  <c:y val="-3.9231158605174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4893837372993E-2"/>
                  <c:y val="-2.485893500600560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5831178073142046E-2"/>
                  <c:y val="-2.0338983050847456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EvoTariOFFNET!$C$23:$K$23</c:f>
              <c:numCache>
                <c:formatCode>_-"$"* #,##0.00_-;\-"$"* #,##0.00_-;_-"$"* "-"??_-;_-@_-</c:formatCode>
                <c:ptCount val="9"/>
                <c:pt idx="0">
                  <c:v>0.5</c:v>
                </c:pt>
                <c:pt idx="1">
                  <c:v>0.25</c:v>
                </c:pt>
                <c:pt idx="2">
                  <c:v>0.25</c:v>
                </c:pt>
                <c:pt idx="3">
                  <c:v>0.19</c:v>
                </c:pt>
                <c:pt idx="4">
                  <c:v>0.21909999999999999</c:v>
                </c:pt>
                <c:pt idx="5">
                  <c:v>0.12</c:v>
                </c:pt>
                <c:pt idx="6">
                  <c:v>0.12</c:v>
                </c:pt>
                <c:pt idx="7">
                  <c:v>0.08</c:v>
                </c:pt>
                <c:pt idx="8">
                  <c:v>0.08</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5870221467744828E-2"/>
                  <c:y val="3.593438320209982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8955532574974248E-2"/>
                  <c:y val="2.259887005649717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EvoTariOFFNET!$C$30:$K$30</c:f>
              <c:numCache>
                <c:formatCode>_-"$"* #,##0.00_-;\-"$"* #,##0.00_-;_-"$"* "-"??_-;_-@_-</c:formatCode>
                <c:ptCount val="9"/>
                <c:pt idx="0">
                  <c:v>0.08</c:v>
                </c:pt>
                <c:pt idx="1">
                  <c:v>0.08</c:v>
                </c:pt>
                <c:pt idx="2">
                  <c:v>0.08</c:v>
                </c:pt>
                <c:pt idx="3">
                  <c:v>0.04</c:v>
                </c:pt>
                <c:pt idx="4">
                  <c:v>0.04</c:v>
                </c:pt>
                <c:pt idx="5">
                  <c:v>0.08</c:v>
                </c:pt>
                <c:pt idx="6">
                  <c:v>0.08</c:v>
                </c:pt>
                <c:pt idx="7">
                  <c:v>0.08</c:v>
                </c:pt>
                <c:pt idx="8">
                  <c:v>0.08</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8129738113823357E-2"/>
                  <c:y val="5.406186726659167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9.6661720979700615E-3"/>
                  <c:y val="2.711864406779652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4453176509817794E-2"/>
                  <c:y val="6.42454068241469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EvoTariOFFNET!$C$16:$K$16</c:f>
              <c:numCache>
                <c:formatCode>_-"$"* #,##0.00_-;\-"$"* #,##0.00_-;_-"$"* "-"??_-;_-@_-</c:formatCode>
                <c:ptCount val="9"/>
                <c:pt idx="0">
                  <c:v>0.44</c:v>
                </c:pt>
                <c:pt idx="1">
                  <c:v>0.44</c:v>
                </c:pt>
                <c:pt idx="2">
                  <c:v>0.25</c:v>
                </c:pt>
                <c:pt idx="3">
                  <c:v>0.22</c:v>
                </c:pt>
                <c:pt idx="4">
                  <c:v>0.15</c:v>
                </c:pt>
                <c:pt idx="5">
                  <c:v>0.11</c:v>
                </c:pt>
                <c:pt idx="6">
                  <c:v>0.11</c:v>
                </c:pt>
                <c:pt idx="7">
                  <c:v>0.11</c:v>
                </c:pt>
                <c:pt idx="8">
                  <c:v>0.11</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6883940999194155E-2"/>
                  <c:y val="-4.626902887139099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171320234401940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EvoTariOFFNET!$C$37:$K$37</c:f>
              <c:numCache>
                <c:formatCode>_-"$"* #,##0.00_-;\-"$"* #,##0.00_-;_-"$"* "-"??_-;_-@_-</c:formatCode>
                <c:ptCount val="9"/>
                <c:pt idx="0">
                  <c:v>0.08</c:v>
                </c:pt>
                <c:pt idx="1">
                  <c:v>0.15</c:v>
                </c:pt>
                <c:pt idx="2">
                  <c:v>0.08</c:v>
                </c:pt>
                <c:pt idx="3">
                  <c:v>0.08</c:v>
                </c:pt>
                <c:pt idx="4">
                  <c:v>0.11</c:v>
                </c:pt>
                <c:pt idx="5">
                  <c:v>0.11</c:v>
                </c:pt>
                <c:pt idx="6">
                  <c:v>0.08</c:v>
                </c:pt>
                <c:pt idx="7">
                  <c:v>0.08</c:v>
                </c:pt>
                <c:pt idx="8">
                  <c:v>0.08</c:v>
                </c:pt>
              </c:numCache>
            </c:numRef>
          </c:val>
          <c:smooth val="0"/>
        </c:ser>
        <c:dLbls>
          <c:showLegendKey val="0"/>
          <c:showVal val="0"/>
          <c:showCatName val="0"/>
          <c:showSerName val="0"/>
          <c:showPercent val="0"/>
          <c:showBubbleSize val="0"/>
        </c:dLbls>
        <c:marker val="1"/>
        <c:smooth val="0"/>
        <c:axId val="193403840"/>
        <c:axId val="193404400"/>
      </c:lineChart>
      <c:catAx>
        <c:axId val="19340384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404400"/>
        <c:crosses val="autoZero"/>
        <c:auto val="1"/>
        <c:lblAlgn val="l"/>
        <c:lblOffset val="100"/>
        <c:tickLblSkip val="1"/>
        <c:tickMarkSkip val="1"/>
        <c:noMultiLvlLbl val="0"/>
      </c:catAx>
      <c:valAx>
        <c:axId val="193404400"/>
        <c:scaling>
          <c:orientation val="minMax"/>
          <c:max val="0.6"/>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477907341778E-2"/>
              <c:y val="0.50677966101694916"/>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403840"/>
        <c:crosses val="autoZero"/>
        <c:crossBetween val="between"/>
      </c:valAx>
      <c:spPr>
        <a:noFill/>
        <a:ln w="25400">
          <a:noFill/>
        </a:ln>
      </c:spPr>
    </c:plotArea>
    <c:legend>
      <c:legendPos val="r"/>
      <c:layout>
        <c:manualLayout>
          <c:xMode val="edge"/>
          <c:yMode val="edge"/>
          <c:x val="8.0534533760758253E-2"/>
          <c:y val="0.85976602924634415"/>
          <c:w val="0.87674214472954459"/>
          <c:h val="2.8167801058765929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36119523521098"/>
          <c:y val="4.2910861187723588E-2"/>
          <c:w val="0.8583247156153051"/>
          <c:h val="0.70501812500297723"/>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3.4224611346658593E-2"/>
                  <c:y val="-1.746954951865136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488188976377953E-2"/>
                  <c:y val="1.20786353611424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6630123157682118E-2"/>
                  <c:y val="1.371402984790240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chemeClr val="accent1"/>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EvoTariOFFNET!$C$24:$K$24</c:f>
              <c:numCache>
                <c:formatCode>_-"$"* #,##0.00_-;\-"$"* #,##0.00_-;_-"$"* "-"??_-;_-@_-</c:formatCode>
                <c:ptCount val="9"/>
                <c:pt idx="0">
                  <c:v>0.47199999999999998</c:v>
                </c:pt>
                <c:pt idx="1">
                  <c:v>0.3</c:v>
                </c:pt>
                <c:pt idx="2">
                  <c:v>0.3</c:v>
                </c:pt>
                <c:pt idx="3">
                  <c:v>0.15</c:v>
                </c:pt>
                <c:pt idx="4">
                  <c:v>0.24</c:v>
                </c:pt>
                <c:pt idx="5">
                  <c:v>0.15</c:v>
                </c:pt>
                <c:pt idx="6">
                  <c:v>0.08</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1879259718942503E-2"/>
                  <c:y val="-3.037000468985263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41E-2"/>
                  <c:y val="2.033898305084745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9304029304029304E-2"/>
                  <c:y val="2.218021512109572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923076923076925E-2"/>
                  <c:y val="2.661826981246227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FF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EvoTariOFFNET!$C$31:$K$31</c:f>
              <c:numCache>
                <c:formatCode>_-"$"* #,##0.00_-;\-"$"* #,##0.00_-;_-"$"* "-"??_-;_-@_-</c:formatCode>
                <c:ptCount val="9"/>
                <c:pt idx="0">
                  <c:v>7.4999999999999997E-2</c:v>
                </c:pt>
                <c:pt idx="1">
                  <c:v>0.05</c:v>
                </c:pt>
                <c:pt idx="2">
                  <c:v>6.5000000000000002E-2</c:v>
                </c:pt>
                <c:pt idx="3">
                  <c:v>0.04</c:v>
                </c:pt>
                <c:pt idx="4">
                  <c:v>0.04</c:v>
                </c:pt>
                <c:pt idx="5">
                  <c:v>0.06</c:v>
                </c:pt>
                <c:pt idx="6">
                  <c:v>0.06</c:v>
                </c:pt>
                <c:pt idx="7">
                  <c:v>7.0000000000000007E-2</c:v>
                </c:pt>
                <c:pt idx="8">
                  <c:v>7.0000000000000007E-2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3.0924389259034929E-2"/>
                  <c:y val="-3.0934926237668546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576697690451568E-2"/>
                  <c:y val="-3.163841807909612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7838827838827841E-2"/>
                  <c:y val="-2.0163831928268833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808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EvoTariOFFNET!$C$17:$K$17</c:f>
              <c:numCache>
                <c:formatCode>_-"$"* #,##0.00_-;\-"$"* #,##0.00_-;_-"$"* "-"??_-;_-@_-</c:formatCode>
                <c:ptCount val="9"/>
                <c:pt idx="0">
                  <c:v>0.39</c:v>
                </c:pt>
                <c:pt idx="1">
                  <c:v>0.39</c:v>
                </c:pt>
                <c:pt idx="2">
                  <c:v>0.18</c:v>
                </c:pt>
                <c:pt idx="3">
                  <c:v>0.18</c:v>
                </c:pt>
                <c:pt idx="4">
                  <c:v>0.18</c:v>
                </c:pt>
                <c:pt idx="5">
                  <c:v>0.15</c:v>
                </c:pt>
                <c:pt idx="6">
                  <c:v>0.15</c:v>
                </c:pt>
                <c:pt idx="7">
                  <c:v>0.16</c:v>
                </c:pt>
                <c:pt idx="8">
                  <c:v>0.16</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0"/>
              <c:layout>
                <c:manualLayout>
                  <c:x val="-3.9445285685443164E-2"/>
                  <c:y val="4.195664289695185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391479911164951E-2"/>
                  <c:y val="-4.4057523662536735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9560468402988089E-2"/>
                  <c:y val="-5.1217400002858085E-2"/>
                </c:manualLayout>
              </c:layout>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3.8461538461538464E-3"/>
                  <c:y val="-3.3877797943133697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EvoTariOFFNET!$C$21:$K$21</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EvoTariOFFNET!$C$38:$K$38</c:f>
              <c:numCache>
                <c:formatCode>_-"$"* #,##0.00_-;\-"$"* #,##0.00_-;_-"$"* "-"??_-;_-@_-</c:formatCode>
                <c:ptCount val="9"/>
                <c:pt idx="0">
                  <c:v>0.39</c:v>
                </c:pt>
                <c:pt idx="1">
                  <c:v>0.13</c:v>
                </c:pt>
                <c:pt idx="2">
                  <c:v>0.08</c:v>
                </c:pt>
                <c:pt idx="3">
                  <c:v>0.05</c:v>
                </c:pt>
                <c:pt idx="4">
                  <c:v>0.05</c:v>
                </c:pt>
                <c:pt idx="5">
                  <c:v>0.03</c:v>
                </c:pt>
                <c:pt idx="6">
                  <c:v>0.09</c:v>
                </c:pt>
                <c:pt idx="7">
                  <c:v>0.09</c:v>
                </c:pt>
                <c:pt idx="8">
                  <c:v>0.09</c:v>
                </c:pt>
              </c:numCache>
            </c:numRef>
          </c:val>
          <c:smooth val="0"/>
        </c:ser>
        <c:dLbls>
          <c:showLegendKey val="0"/>
          <c:showVal val="0"/>
          <c:showCatName val="0"/>
          <c:showSerName val="0"/>
          <c:showPercent val="0"/>
          <c:showBubbleSize val="0"/>
        </c:dLbls>
        <c:marker val="1"/>
        <c:smooth val="0"/>
        <c:axId val="192862992"/>
        <c:axId val="192863552"/>
      </c:lineChart>
      <c:catAx>
        <c:axId val="19286299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863552"/>
        <c:crosses val="autoZero"/>
        <c:auto val="1"/>
        <c:lblAlgn val="ctr"/>
        <c:lblOffset val="100"/>
        <c:tickLblSkip val="1"/>
        <c:tickMarkSkip val="1"/>
        <c:noMultiLvlLbl val="0"/>
      </c:catAx>
      <c:valAx>
        <c:axId val="192863552"/>
        <c:scaling>
          <c:orientation val="minMax"/>
          <c:max val="0.5"/>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1375393941060102E-2"/>
              <c:y val="0.48983058459097623"/>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862992"/>
        <c:crosses val="autoZero"/>
        <c:crossBetween val="between"/>
      </c:valAx>
      <c:spPr>
        <a:noFill/>
        <a:ln w="25400">
          <a:noFill/>
        </a:ln>
      </c:spPr>
    </c:plotArea>
    <c:legend>
      <c:legendPos val="r"/>
      <c:layout>
        <c:manualLayout>
          <c:xMode val="edge"/>
          <c:yMode val="edge"/>
          <c:x val="9.8433272763981436E-2"/>
          <c:y val="0.83528492695218903"/>
          <c:w val="0.87157736947669995"/>
          <c:h val="4.2308943579961955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98794520271107"/>
          <c:y val="3.7853107344632771E-2"/>
          <c:w val="0.85315408479834542"/>
          <c:h val="0.68926553672316382"/>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7"/>
              <c:layout>
                <c:manualLayout>
                  <c:x val="1.2832852101379532E-3"/>
                  <c:y val="-1.3559499977757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666699"/>
                    </a:solidFill>
                    <a:latin typeface="Arial"/>
                    <a:ea typeface="Arial"/>
                    <a:cs typeface="Arial"/>
                  </a:defRPr>
                </a:pPr>
                <a:endParaRPr lang="es-EC"/>
              </a:p>
            </c:txPr>
            <c:dLblPos val="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EvoTariOFFNET!$C$43:$K$43</c:f>
              <c:numCache>
                <c:formatCode>_-"$"* #,##0.00_-;\-"$"* #,##0.00_-;_-"$"* "-"??_-;_-@_-</c:formatCode>
                <c:ptCount val="9"/>
                <c:pt idx="0">
                  <c:v>0.43733333333333335</c:v>
                </c:pt>
                <c:pt idx="1">
                  <c:v>0.29666666666666669</c:v>
                </c:pt>
                <c:pt idx="2">
                  <c:v>0.26666666666666666</c:v>
                </c:pt>
                <c:pt idx="3">
                  <c:v>0.16666666666666666</c:v>
                </c:pt>
                <c:pt idx="4">
                  <c:v>0.19969999999999999</c:v>
                </c:pt>
                <c:pt idx="5">
                  <c:v>0.13666666666666669</c:v>
                </c:pt>
                <c:pt idx="6">
                  <c:v>0.11333333333333334</c:v>
                </c:pt>
                <c:pt idx="7">
                  <c:v>8.666666666666667E-2</c:v>
                </c:pt>
                <c:pt idx="8">
                  <c:v>8.666666666666667E-2</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2.6591589429569618E-2"/>
                  <c:y val="-3.0106143511722052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19027921406309E-2"/>
                  <c:y val="2.4858757062146894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18689138812503E-2"/>
                  <c:y val="1.5819209039548022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EvoTariOFFNET!$C$44:$K$44</c:f>
              <c:numCache>
                <c:formatCode>_-"$"* #,##0.00_-;\-"$"* #,##0.00_-;_-"$"* "-"??_-;_-@_-</c:formatCode>
                <c:ptCount val="9"/>
                <c:pt idx="0">
                  <c:v>9.3666666666666676E-2</c:v>
                </c:pt>
                <c:pt idx="1">
                  <c:v>8.533333333333333E-2</c:v>
                </c:pt>
                <c:pt idx="2">
                  <c:v>6.5000000000000002E-2</c:v>
                </c:pt>
                <c:pt idx="3">
                  <c:v>0.04</c:v>
                </c:pt>
                <c:pt idx="4">
                  <c:v>0.04</c:v>
                </c:pt>
                <c:pt idx="5">
                  <c:v>5.3333333333333337E-2</c:v>
                </c:pt>
                <c:pt idx="6">
                  <c:v>0.06</c:v>
                </c:pt>
                <c:pt idx="7">
                  <c:v>6.8000000000000005E-2</c:v>
                </c:pt>
                <c:pt idx="8">
                  <c:v>6.8000000000000005E-2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2257293632328686E-2"/>
                  <c:y val="2.23276836158192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771870720835051E-3"/>
                  <c:y val="-2.485875706214689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0671833503735797E-2"/>
                  <c:y val="-2.2598870056497175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99CC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EvoTariOFFNET!$C$45:$K$45</c:f>
              <c:numCache>
                <c:formatCode>_-"$"* #,##0.00_-;\-"$"* #,##0.00_-;_-"$"* "-"??_-;_-@_-</c:formatCode>
                <c:ptCount val="9"/>
                <c:pt idx="0">
                  <c:v>0.4366666666666667</c:v>
                </c:pt>
                <c:pt idx="1">
                  <c:v>0.36000000000000004</c:v>
                </c:pt>
                <c:pt idx="2">
                  <c:v>0.22666666666666666</c:v>
                </c:pt>
                <c:pt idx="3">
                  <c:v>0.20666666666666667</c:v>
                </c:pt>
                <c:pt idx="4">
                  <c:v>0.16</c:v>
                </c:pt>
                <c:pt idx="5">
                  <c:v>0.13333333333333333</c:v>
                </c:pt>
                <c:pt idx="6">
                  <c:v>0.13333333333333333</c:v>
                </c:pt>
                <c:pt idx="7">
                  <c:v>0.12333333333333334</c:v>
                </c:pt>
                <c:pt idx="8">
                  <c:v>0.12333333333333334</c:v>
                </c:pt>
              </c:numCache>
            </c:numRef>
          </c:val>
          <c:smooth val="0"/>
        </c:ser>
        <c:ser>
          <c:idx val="3"/>
          <c:order val="3"/>
          <c:tx>
            <c:strRef>
              <c:f>EvoTariOFFNET!$B$46</c:f>
              <c:strCache>
                <c:ptCount val="1"/>
                <c:pt idx="0">
                  <c:v>Prepago mínima</c:v>
                </c:pt>
              </c:strCache>
            </c:strRef>
          </c:tx>
          <c:spPr>
            <a:ln w="38100">
              <a:solidFill>
                <a:srgbClr val="333333"/>
              </a:solidFill>
              <a:prstDash val="solid"/>
            </a:ln>
          </c:spPr>
          <c:marker>
            <c:symbol val="x"/>
            <c:size val="5"/>
            <c:spPr>
              <a:solidFill>
                <a:srgbClr val="333333"/>
              </a:solidFill>
              <a:ln>
                <a:solidFill>
                  <a:srgbClr val="333333"/>
                </a:solidFill>
                <a:prstDash val="solid"/>
              </a:ln>
            </c:spPr>
          </c:marker>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4.0583945293652536E-2"/>
                  <c:y val="-1.716944703945905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EvoTariOFFNET!$C$46:$K$46</c:f>
              <c:numCache>
                <c:formatCode>_-"$"* #,##0.00_-;\-"$"* #,##0.00_-;_-"$"* "-"??_-;_-@_-</c:formatCode>
                <c:ptCount val="9"/>
                <c:pt idx="0">
                  <c:v>0.19000000000000003</c:v>
                </c:pt>
                <c:pt idx="1">
                  <c:v>0.12666666666666668</c:v>
                </c:pt>
                <c:pt idx="2">
                  <c:v>8.666666666666667E-2</c:v>
                </c:pt>
                <c:pt idx="3">
                  <c:v>7.6666666666666661E-2</c:v>
                </c:pt>
                <c:pt idx="4">
                  <c:v>8.666666666666667E-2</c:v>
                </c:pt>
                <c:pt idx="5">
                  <c:v>0.08</c:v>
                </c:pt>
                <c:pt idx="6">
                  <c:v>9.0000000000000011E-2</c:v>
                </c:pt>
                <c:pt idx="7">
                  <c:v>9.0000000000000011E-2</c:v>
                </c:pt>
                <c:pt idx="8">
                  <c:v>9.0000000000000011E-2</c:v>
                </c:pt>
              </c:numCache>
            </c:numRef>
          </c:val>
          <c:smooth val="0"/>
        </c:ser>
        <c:dLbls>
          <c:showLegendKey val="0"/>
          <c:showVal val="0"/>
          <c:showCatName val="0"/>
          <c:showSerName val="0"/>
          <c:showPercent val="0"/>
          <c:showBubbleSize val="0"/>
        </c:dLbls>
        <c:marker val="1"/>
        <c:smooth val="0"/>
        <c:axId val="193801632"/>
        <c:axId val="193802192"/>
      </c:lineChart>
      <c:catAx>
        <c:axId val="193801632"/>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nchor="ctr" anchorCtr="1"/>
          <a:lstStyle/>
          <a:p>
            <a:pPr>
              <a:defRPr sz="1100" b="0" i="0" u="none" strike="noStrike" baseline="0">
                <a:solidFill>
                  <a:srgbClr val="000000"/>
                </a:solidFill>
                <a:latin typeface="Arial"/>
                <a:ea typeface="Arial"/>
                <a:cs typeface="Arial"/>
              </a:defRPr>
            </a:pPr>
            <a:endParaRPr lang="es-EC"/>
          </a:p>
        </c:txPr>
        <c:crossAx val="193802192"/>
        <c:crosses val="autoZero"/>
        <c:auto val="1"/>
        <c:lblAlgn val="ctr"/>
        <c:lblOffset val="100"/>
        <c:tickLblSkip val="1"/>
        <c:tickMarkSkip val="1"/>
        <c:noMultiLvlLbl val="0"/>
      </c:catAx>
      <c:valAx>
        <c:axId val="193802192"/>
        <c:scaling>
          <c:orientation val="minMax"/>
        </c:scaling>
        <c:delete val="0"/>
        <c:axPos val="l"/>
        <c:title>
          <c:tx>
            <c:rich>
              <a:bodyPr/>
              <a:lstStyle/>
              <a:p>
                <a:pPr>
                  <a:defRPr sz="1700" b="1" i="0" u="none" strike="noStrike" baseline="0">
                    <a:solidFill>
                      <a:srgbClr val="000000"/>
                    </a:solidFill>
                    <a:latin typeface="Arial"/>
                    <a:ea typeface="Arial"/>
                    <a:cs typeface="Arial"/>
                  </a:defRPr>
                </a:pPr>
                <a:r>
                  <a:rPr lang="es-EC"/>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801632"/>
        <c:crosses val="autoZero"/>
        <c:crossBetween val="between"/>
      </c:valAx>
      <c:spPr>
        <a:noFill/>
        <a:ln w="25400">
          <a:noFill/>
        </a:ln>
      </c:spPr>
    </c:plotArea>
    <c:legend>
      <c:legendPos val="b"/>
      <c:layout>
        <c:manualLayout>
          <c:xMode val="edge"/>
          <c:yMode val="edge"/>
          <c:x val="0.15404484930240314"/>
          <c:y val="0.86034521108590245"/>
          <c:w val="0.72493371719648236"/>
          <c:h val="4.745762711864409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28724485763267"/>
          <c:y val="4.7715414576736635E-2"/>
          <c:w val="0.88808290155440417"/>
          <c:h val="0.70610455721504561"/>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Resumen!$C$23:$F$23</c:f>
              <c:numCache>
                <c:formatCode>_-"$"* #,##0.0000_-;\-"$"* #,##0.0000_-;_-"$"* "-"??_-;_-@_-</c:formatCode>
                <c:ptCount val="4"/>
                <c:pt idx="0">
                  <c:v>0.18</c:v>
                </c:pt>
                <c:pt idx="1">
                  <c:v>0.22</c:v>
                </c:pt>
                <c:pt idx="2">
                  <c:v>0.05</c:v>
                </c:pt>
                <c:pt idx="3">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Resumen!$C$24:$F$24</c:f>
              <c:numCache>
                <c:formatCode>_-"$"* #,##0.0000_-;\-"$"* #,##0.0000_-;_-"$"* "-"??_-;_-@_-</c:formatCode>
                <c:ptCount val="4"/>
                <c:pt idx="0">
                  <c:v>0.18</c:v>
                </c:pt>
                <c:pt idx="1">
                  <c:v>0.19</c:v>
                </c:pt>
                <c:pt idx="2">
                  <c:v>0.08</c:v>
                </c:pt>
                <c:pt idx="3">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spPr>
              <a:noFill/>
              <a:ln w="25400">
                <a:noFill/>
              </a:ln>
            </c:spPr>
            <c:txPr>
              <a:bodyPr/>
              <a:lstStyle/>
              <a:p>
                <a:pPr>
                  <a:defRPr sz="800" b="0" i="0" u="none" strike="noStrike" baseline="0">
                    <a:solidFill>
                      <a:srgbClr val="000000"/>
                    </a:solidFill>
                    <a:latin typeface="Arial"/>
                    <a:ea typeface="Arial"/>
                    <a:cs typeface="Arial"/>
                  </a:defRPr>
                </a:pPr>
                <a:endParaRPr lang="es-EC"/>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Resumen!$C$22:$F$22</c:f>
              <c:strCache>
                <c:ptCount val="4"/>
                <c:pt idx="0">
                  <c:v>Máxima Prepago</c:v>
                </c:pt>
                <c:pt idx="1">
                  <c:v>Máxima Pospago Off Net </c:v>
                </c:pt>
                <c:pt idx="2">
                  <c:v>Mínima Prepago</c:v>
                </c:pt>
                <c:pt idx="3">
                  <c:v>Mínima Pospago On Net </c:v>
                </c:pt>
              </c:strCache>
            </c:strRef>
          </c:cat>
          <c:val>
            <c:numRef>
              <c:f>Resumen!$C$25:$F$25</c:f>
              <c:numCache>
                <c:formatCode>_-"$"* #,##0.0000_-;\-"$"* #,##0.0000_-;_-"$"* "-"??_-;_-@_-</c:formatCode>
                <c:ptCount val="4"/>
                <c:pt idx="0">
                  <c:v>0.16</c:v>
                </c:pt>
                <c:pt idx="1">
                  <c:v>0.15</c:v>
                </c:pt>
                <c:pt idx="2">
                  <c:v>0.04</c:v>
                </c:pt>
                <c:pt idx="3">
                  <c:v>0.04</c:v>
                </c:pt>
              </c:numCache>
            </c:numRef>
          </c:val>
        </c:ser>
        <c:dLbls>
          <c:showLegendKey val="0"/>
          <c:showVal val="0"/>
          <c:showCatName val="0"/>
          <c:showSerName val="0"/>
          <c:showPercent val="0"/>
          <c:showBubbleSize val="0"/>
        </c:dLbls>
        <c:gapWidth val="150"/>
        <c:axId val="158843616"/>
        <c:axId val="158844176"/>
      </c:barChart>
      <c:catAx>
        <c:axId val="1588436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200" b="1" i="0" u="none" strike="noStrike" baseline="0">
                <a:solidFill>
                  <a:srgbClr val="000000"/>
                </a:solidFill>
                <a:latin typeface="Arial"/>
                <a:ea typeface="Arial"/>
                <a:cs typeface="Arial"/>
              </a:defRPr>
            </a:pPr>
            <a:endParaRPr lang="es-EC"/>
          </a:p>
        </c:txPr>
        <c:crossAx val="158844176"/>
        <c:crosses val="autoZero"/>
        <c:auto val="1"/>
        <c:lblAlgn val="ctr"/>
        <c:lblOffset val="100"/>
        <c:tickLblSkip val="1"/>
        <c:tickMarkSkip val="1"/>
        <c:noMultiLvlLbl val="0"/>
      </c:catAx>
      <c:valAx>
        <c:axId val="158844176"/>
        <c:scaling>
          <c:orientation val="minMax"/>
        </c:scaling>
        <c:delete val="0"/>
        <c:axPos val="l"/>
        <c:title>
          <c:tx>
            <c:rich>
              <a:bodyPr/>
              <a:lstStyle/>
              <a:p>
                <a:pPr>
                  <a:defRPr sz="1000" b="1" i="0" u="none" strike="noStrike" baseline="0">
                    <a:solidFill>
                      <a:srgbClr val="000000"/>
                    </a:solidFill>
                    <a:latin typeface="Arial"/>
                    <a:ea typeface="Arial"/>
                    <a:cs typeface="Arial"/>
                  </a:defRPr>
                </a:pPr>
                <a:r>
                  <a:rPr lang="es-EC"/>
                  <a:t>USD</a:t>
                </a:r>
              </a:p>
            </c:rich>
          </c:tx>
          <c:layout>
            <c:manualLayout>
              <c:xMode val="edge"/>
              <c:yMode val="edge"/>
              <c:x val="1.4507589823649329E-2"/>
              <c:y val="0.35157620422002411"/>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8843616"/>
        <c:crosses val="autoZero"/>
        <c:crossBetween val="between"/>
      </c:valAx>
      <c:spPr>
        <a:noFill/>
        <a:ln w="12700">
          <a:noFill/>
          <a:prstDash val="solid"/>
        </a:ln>
      </c:spPr>
    </c:plotArea>
    <c:plotVisOnly val="1"/>
    <c:dispBlanksAs val="gap"/>
    <c:showDLblsOverMax val="0"/>
  </c:chart>
  <c:spPr>
    <a:noFill/>
    <a:ln w="3175">
      <a:solidFill>
        <a:schemeClr val="tx1"/>
      </a:solidFill>
      <a:prstDash val="solid"/>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91883706844336"/>
          <c:y val="3.9208517663207293E-2"/>
          <c:w val="0.8409900060569353"/>
          <c:h val="0.70438459326859759"/>
        </c:manualLayout>
      </c:layout>
      <c:barChart>
        <c:barDir val="col"/>
        <c:grouping val="clustered"/>
        <c:varyColors val="0"/>
        <c:ser>
          <c:idx val="0"/>
          <c:order val="0"/>
          <c:tx>
            <c:strRef>
              <c:f>Resumen!$B$23</c:f>
              <c:strCache>
                <c:ptCount val="1"/>
                <c:pt idx="0">
                  <c:v>Conecel S.A.</c:v>
                </c:pt>
              </c:strCache>
            </c:strRef>
          </c:tx>
          <c:spPr>
            <a:solidFill>
              <a:srgbClr val="C0000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(Resumen!$D$23,Resumen!$F$23)</c:f>
              <c:numCache>
                <c:formatCode>_-"$"* #,##0.0000_-;\-"$"* #,##0.0000_-;_-"$"* "-"??_-;_-@_-</c:formatCode>
                <c:ptCount val="2"/>
                <c:pt idx="0">
                  <c:v>0.22</c:v>
                </c:pt>
                <c:pt idx="1">
                  <c:v>0.02</c:v>
                </c:pt>
              </c:numCache>
            </c:numRef>
          </c:val>
        </c:ser>
        <c:ser>
          <c:idx val="1"/>
          <c:order val="1"/>
          <c:tx>
            <c:strRef>
              <c:f>Resumen!$B$24</c:f>
              <c:strCache>
                <c:ptCount val="1"/>
                <c:pt idx="0">
                  <c:v>Otecel S.A.</c:v>
                </c:pt>
              </c:strCache>
            </c:strRef>
          </c:tx>
          <c:spPr>
            <a:solidFill>
              <a:srgbClr val="0070C0"/>
            </a:soli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(Resumen!$D$24,Resumen!$F$24)</c:f>
              <c:numCache>
                <c:formatCode>_-"$"* #,##0.0000_-;\-"$"* #,##0.0000_-;_-"$"* "-"??_-;_-@_-</c:formatCode>
                <c:ptCount val="2"/>
                <c:pt idx="0">
                  <c:v>0.19</c:v>
                </c:pt>
                <c:pt idx="1">
                  <c:v>0.04</c:v>
                </c:pt>
              </c:numCache>
            </c:numRef>
          </c:val>
        </c:ser>
        <c:ser>
          <c:idx val="2"/>
          <c:order val="2"/>
          <c:tx>
            <c:strRef>
              <c:f>Resumen!$B$25</c:f>
              <c:strCache>
                <c:ptCount val="1"/>
                <c:pt idx="0">
                  <c:v>CNT EP.</c:v>
                </c:pt>
              </c:strCache>
            </c:strRef>
          </c:tx>
          <c:spPr>
            <a:gradFill rotWithShape="1">
              <a:gsLst>
                <a:gs pos="0">
                  <a:schemeClr val="accent6">
                    <a:shade val="51000"/>
                    <a:satMod val="130000"/>
                  </a:schemeClr>
                </a:gs>
                <a:gs pos="80000">
                  <a:schemeClr val="accent6">
                    <a:shade val="93000"/>
                    <a:satMod val="130000"/>
                  </a:schemeClr>
                </a:gs>
                <a:gs pos="100000">
                  <a:schemeClr val="accent6">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c:spPr>
          <c:invertIfNegative val="0"/>
          <c:dLbls>
            <c:numFmt formatCode="0.0000" sourceLinked="0"/>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(Resumen!$D$22,Resumen!$F$22)</c:f>
              <c:strCache>
                <c:ptCount val="2"/>
                <c:pt idx="0">
                  <c:v>Máxima Pospago Off Net </c:v>
                </c:pt>
                <c:pt idx="1">
                  <c:v>Mínima Pospago On Net </c:v>
                </c:pt>
              </c:strCache>
            </c:strRef>
          </c:cat>
          <c:val>
            <c:numRef>
              <c:f>(Resumen!$D$25,Resumen!$F$25)</c:f>
              <c:numCache>
                <c:formatCode>_-"$"* #,##0.0000_-;\-"$"* #,##0.0000_-;_-"$"* "-"??_-;_-@_-</c:formatCode>
                <c:ptCount val="2"/>
                <c:pt idx="0">
                  <c:v>0.15</c:v>
                </c:pt>
                <c:pt idx="1">
                  <c:v>0.04</c:v>
                </c:pt>
              </c:numCache>
            </c:numRef>
          </c:val>
        </c:ser>
        <c:dLbls>
          <c:showLegendKey val="0"/>
          <c:showVal val="0"/>
          <c:showCatName val="0"/>
          <c:showSerName val="0"/>
          <c:showPercent val="0"/>
          <c:showBubbleSize val="0"/>
        </c:dLbls>
        <c:gapWidth val="150"/>
        <c:axId val="158959136"/>
        <c:axId val="158959696"/>
      </c:barChart>
      <c:catAx>
        <c:axId val="1589591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58959696"/>
        <c:crosses val="autoZero"/>
        <c:auto val="1"/>
        <c:lblAlgn val="ctr"/>
        <c:lblOffset val="100"/>
        <c:tickLblSkip val="1"/>
        <c:tickMarkSkip val="1"/>
        <c:noMultiLvlLbl val="0"/>
      </c:catAx>
      <c:valAx>
        <c:axId val="15895969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4673329295376536E-2"/>
              <c:y val="0.37113491555605022"/>
            </c:manualLayout>
          </c:layout>
          <c:overlay val="0"/>
          <c:spPr>
            <a:noFill/>
            <a:ln w="25400">
              <a:noFill/>
            </a:ln>
          </c:spPr>
        </c:title>
        <c:numFmt formatCode="_-&quot;$&quot;* #,##0.0000_-;\-&quot;$&quot;* #,##0.0000_-;_-&quot;$&quot;* &quot;-&quot;??_-;_-@_-"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8959136"/>
        <c:crosses val="autoZero"/>
        <c:crossBetween val="between"/>
      </c:valAx>
      <c:spPr>
        <a:noFill/>
        <a:ln w="25400">
          <a:noFill/>
        </a:ln>
      </c:spPr>
    </c:plotArea>
    <c:legend>
      <c:legendPos val="b"/>
      <c:layout>
        <c:manualLayout>
          <c:xMode val="edge"/>
          <c:yMode val="edge"/>
          <c:x val="0.38572117908338382"/>
          <c:y val="0.79725976832401246"/>
          <c:w val="0.27471138703815867"/>
          <c:h val="4.0196062064680078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5360595565592806E-2"/>
          <c:y val="4.2434615885780236E-2"/>
          <c:w val="0.88835711705430465"/>
          <c:h val="0.68220230449917152"/>
        </c:manualLayout>
      </c:layout>
      <c:barChart>
        <c:barDir val="col"/>
        <c:grouping val="clustered"/>
        <c:varyColors val="0"/>
        <c:ser>
          <c:idx val="0"/>
          <c:order val="0"/>
          <c:tx>
            <c:strRef>
              <c:f>Resumen!$C$15</c:f>
              <c:strCache>
                <c:ptCount val="1"/>
                <c:pt idx="0">
                  <c:v>Prepago en la misma red</c:v>
                </c:pt>
              </c:strCache>
            </c:strRef>
          </c:tx>
          <c:spPr>
            <a:solidFill>
              <a:srgbClr val="00CCFF"/>
            </a:solidFill>
            <a:ln w="12700">
              <a:noFill/>
              <a:prstDash val="solid"/>
            </a:ln>
            <a:scene3d>
              <a:camera prst="orthographicFront"/>
              <a:lightRig rig="threePt" dir="t"/>
            </a:scene3d>
            <a:sp3d>
              <a:bevelT/>
            </a:sp3d>
          </c:spPr>
          <c:invertIfNegative val="0"/>
          <c:dLbls>
            <c:dLbl>
              <c:idx val="0"/>
              <c:layout>
                <c:manualLayout>
                  <c:x val="-1.4330361567865371E-2"/>
                  <c:y val="-4.2578166758367904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1.8471052801298279E-2"/>
                  <c:y val="-3.3160022852694055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2.4290958750054433E-2"/>
                  <c:y val="-2.820866489057849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Resumen!$C$16:$C$18</c:f>
              <c:numCache>
                <c:formatCode>_-"$"* #,##0.0000_-;\-"$"* #,##0.0000_-;_-"$"* "-"??_-;_-@_-</c:formatCode>
                <c:ptCount val="3"/>
                <c:pt idx="0">
                  <c:v>0.05</c:v>
                </c:pt>
                <c:pt idx="1">
                  <c:v>0.08</c:v>
                </c:pt>
                <c:pt idx="2">
                  <c:v>0.04</c:v>
                </c:pt>
              </c:numCache>
            </c:numRef>
          </c:val>
        </c:ser>
        <c:ser>
          <c:idx val="1"/>
          <c:order val="1"/>
          <c:tx>
            <c:strRef>
              <c:f>Resumen!$D$15</c:f>
              <c:strCache>
                <c:ptCount val="1"/>
                <c:pt idx="0">
                  <c:v>Prepago - fijo</c:v>
                </c:pt>
              </c:strCache>
            </c:strRef>
          </c:tx>
          <c:spPr>
            <a:solidFill>
              <a:srgbClr val="99CC00"/>
            </a:solidFill>
            <a:ln w="12700">
              <a:noFill/>
              <a:prstDash val="solid"/>
            </a:ln>
            <a:scene3d>
              <a:camera prst="orthographicFront"/>
              <a:lightRig rig="threePt" dir="t"/>
            </a:scene3d>
            <a:sp3d>
              <a:bevelT/>
            </a:sp3d>
          </c:spPr>
          <c:invertIfNegative val="0"/>
          <c:dLbls>
            <c:dLbl>
              <c:idx val="0"/>
              <c:layout>
                <c:manualLayout>
                  <c:x val="1.3080438474602439E-2"/>
                  <c:y val="4.4081889763779528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1"/>
              <c:layout>
                <c:manualLayout>
                  <c:x val="3.4021911842347909E-2"/>
                  <c:y val="-1.7145436607658084E-2"/>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dLbl>
              <c:idx val="2"/>
              <c:layout>
                <c:manualLayout>
                  <c:x val="-1.3447837666112395E-2"/>
                  <c:y val="2.0433783272602742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Resumen!$B$16:$B$18</c:f>
              <c:strCache>
                <c:ptCount val="3"/>
                <c:pt idx="0">
                  <c:v>Conecel S.A.</c:v>
                </c:pt>
                <c:pt idx="1">
                  <c:v>Otecel S.A.</c:v>
                </c:pt>
                <c:pt idx="2">
                  <c:v>CNT EP.</c:v>
                </c:pt>
              </c:strCache>
            </c:strRef>
          </c:cat>
          <c:val>
            <c:numRef>
              <c:f>Resumen!$D$16:$D$18</c:f>
              <c:numCache>
                <c:formatCode>_-"$"* #,##0.0000_-;\-"$"* #,##0.0000_-;_-"$"* "-"??_-;_-@_-</c:formatCode>
                <c:ptCount val="3"/>
                <c:pt idx="0">
                  <c:v>0.16</c:v>
                </c:pt>
                <c:pt idx="1">
                  <c:v>0.18</c:v>
                </c:pt>
                <c:pt idx="2">
                  <c:v>0.12</c:v>
                </c:pt>
              </c:numCache>
            </c:numRef>
          </c:val>
        </c:ser>
        <c:ser>
          <c:idx val="2"/>
          <c:order val="2"/>
          <c:tx>
            <c:strRef>
              <c:f>Resumen!$E$15</c:f>
              <c:strCache>
                <c:ptCount val="1"/>
                <c:pt idx="0">
                  <c:v>Prepago - otro móvil</c:v>
                </c:pt>
              </c:strCache>
            </c:strRef>
          </c:tx>
          <c:spPr>
            <a:solidFill>
              <a:srgbClr val="FFFF00"/>
            </a:solidFill>
            <a:ln w="12700">
              <a:noFill/>
              <a:prstDash val="solid"/>
            </a:ln>
            <a:scene3d>
              <a:camera prst="orthographicFront"/>
              <a:lightRig rig="threePt" dir="t"/>
            </a:scene3d>
            <a:sp3d>
              <a:bevelT/>
            </a:sp3d>
          </c:spPr>
          <c:invertIfNegative val="0"/>
          <c:dLbls>
            <c:dLbl>
              <c:idx val="1"/>
              <c:delete val="1"/>
              <c:extLst>
                <c:ext xmlns:c15="http://schemas.microsoft.com/office/drawing/2012/chart" uri="{CE6537A1-D6FC-4f65-9D91-7224C49458BB}"/>
              </c:extLst>
            </c:dLbl>
            <c:dLbl>
              <c:idx val="2"/>
              <c:layout>
                <c:manualLayout>
                  <c:x val="-2.9548868872490497E-3"/>
                  <c:y val="5.1859022786367413E-3"/>
                </c:manualLayout>
              </c:layout>
              <c:dLblPos val="outEnd"/>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0"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Resumen!$B$16:$B$18</c:f>
              <c:strCache>
                <c:ptCount val="3"/>
                <c:pt idx="0">
                  <c:v>Conecel S.A.</c:v>
                </c:pt>
                <c:pt idx="1">
                  <c:v>Otecel S.A.</c:v>
                </c:pt>
                <c:pt idx="2">
                  <c:v>CNT EP.</c:v>
                </c:pt>
              </c:strCache>
            </c:strRef>
          </c:cat>
          <c:val>
            <c:numRef>
              <c:f>Resumen!$E$16:$E$18</c:f>
              <c:numCache>
                <c:formatCode>_-"$"* #,##0.0000_-;\-"$"* #,##0.0000_-;_-"$"* "-"??_-;_-@_-</c:formatCode>
                <c:ptCount val="3"/>
                <c:pt idx="0">
                  <c:v>0.18</c:v>
                </c:pt>
                <c:pt idx="1">
                  <c:v>0.18</c:v>
                </c:pt>
                <c:pt idx="2">
                  <c:v>0.16</c:v>
                </c:pt>
              </c:numCache>
            </c:numRef>
          </c:val>
        </c:ser>
        <c:dLbls>
          <c:showLegendKey val="0"/>
          <c:showVal val="0"/>
          <c:showCatName val="0"/>
          <c:showSerName val="0"/>
          <c:showPercent val="0"/>
          <c:showBubbleSize val="0"/>
        </c:dLbls>
        <c:gapWidth val="150"/>
        <c:axId val="158964736"/>
        <c:axId val="191961056"/>
      </c:barChart>
      <c:lineChart>
        <c:grouping val="standard"/>
        <c:varyColors val="0"/>
        <c:ser>
          <c:idx val="3"/>
          <c:order val="3"/>
          <c:tx>
            <c:strRef>
              <c:f>Resumen!$F$14</c:f>
              <c:strCache>
                <c:ptCount val="1"/>
                <c:pt idx="0">
                  <c:v>Promedio 
Simple</c:v>
                </c:pt>
              </c:strCache>
            </c:strRef>
          </c:tx>
          <c:spPr>
            <a:ln w="38100">
              <a:solidFill>
                <a:schemeClr val="accent5">
                  <a:lumMod val="75000"/>
                </a:schemeClr>
              </a:solidFill>
              <a:prstDash val="lgDash"/>
            </a:ln>
          </c:spPr>
          <c:marker>
            <c:symbol val="x"/>
            <c:size val="2"/>
            <c:spPr>
              <a:solidFill>
                <a:schemeClr val="accent5">
                  <a:lumMod val="75000"/>
                </a:schemeClr>
              </a:solidFill>
              <a:ln>
                <a:solidFill>
                  <a:schemeClr val="accent5">
                    <a:lumMod val="75000"/>
                  </a:schemeClr>
                </a:solidFill>
                <a:prstDash val="solid"/>
              </a:ln>
            </c:spPr>
          </c:marker>
          <c:cat>
            <c:strRef>
              <c:f>Resumen!$B$16:$B$18</c:f>
              <c:strCache>
                <c:ptCount val="3"/>
                <c:pt idx="0">
                  <c:v>Conecel S.A.</c:v>
                </c:pt>
                <c:pt idx="1">
                  <c:v>Otecel S.A.</c:v>
                </c:pt>
                <c:pt idx="2">
                  <c:v>CNT EP.</c:v>
                </c:pt>
              </c:strCache>
            </c:strRef>
          </c:cat>
          <c:val>
            <c:numRef>
              <c:f>Resumen!$F$16:$F$18</c:f>
              <c:numCache>
                <c:formatCode>_-"$"* #,##0.00_-;\-"$"* #,##0.00_-;_-"$"* "-"??_-;_-@_-</c:formatCode>
                <c:ptCount val="3"/>
                <c:pt idx="0">
                  <c:v>0.13</c:v>
                </c:pt>
                <c:pt idx="1">
                  <c:v>0.14666666666666667</c:v>
                </c:pt>
                <c:pt idx="2">
                  <c:v>0.10666666666666667</c:v>
                </c:pt>
              </c:numCache>
            </c:numRef>
          </c:val>
          <c:smooth val="0"/>
        </c:ser>
        <c:dLbls>
          <c:showLegendKey val="0"/>
          <c:showVal val="0"/>
          <c:showCatName val="0"/>
          <c:showSerName val="0"/>
          <c:showPercent val="0"/>
          <c:showBubbleSize val="0"/>
        </c:dLbls>
        <c:marker val="1"/>
        <c:smooth val="0"/>
        <c:axId val="158964736"/>
        <c:axId val="191961056"/>
      </c:lineChart>
      <c:catAx>
        <c:axId val="1589647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1961056"/>
        <c:crosses val="autoZero"/>
        <c:auto val="1"/>
        <c:lblAlgn val="ctr"/>
        <c:lblOffset val="100"/>
        <c:tickLblSkip val="1"/>
        <c:tickMarkSkip val="1"/>
        <c:noMultiLvlLbl val="0"/>
      </c:catAx>
      <c:valAx>
        <c:axId val="191961056"/>
        <c:scaling>
          <c:orientation val="minMax"/>
        </c:scaling>
        <c:delete val="0"/>
        <c:axPos val="l"/>
        <c:title>
          <c:tx>
            <c:rich>
              <a:bodyPr/>
              <a:lstStyle/>
              <a:p>
                <a:pPr>
                  <a:defRPr sz="800" b="1" i="0" u="none" strike="noStrike" baseline="0">
                    <a:solidFill>
                      <a:srgbClr val="000000"/>
                    </a:solidFill>
                    <a:latin typeface="Arial"/>
                    <a:ea typeface="Arial"/>
                    <a:cs typeface="Arial"/>
                  </a:defRPr>
                </a:pPr>
                <a:r>
                  <a:rPr lang="es-EC"/>
                  <a:t>USD</a:t>
                </a:r>
              </a:p>
            </c:rich>
          </c:tx>
          <c:layout>
            <c:manualLayout>
              <c:xMode val="edge"/>
              <c:yMode val="edge"/>
              <c:x val="1.0076981468164412E-2"/>
              <c:y val="0.39136171913802903"/>
            </c:manualLayout>
          </c:layout>
          <c:overlay val="0"/>
          <c:spPr>
            <a:noFill/>
            <a:ln w="25400">
              <a:noFill/>
            </a:ln>
          </c:spPr>
        </c:title>
        <c:numFmt formatCode="_-\$* #,##0.0000_-;\-\$* #,##0.0000_-;_-\$* &quot;-&quot;??_-;_-@_-" sourceLinked="0"/>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s-EC"/>
          </a:p>
        </c:txPr>
        <c:crossAx val="158964736"/>
        <c:crosses val="autoZero"/>
        <c:crossBetween val="between"/>
      </c:valAx>
      <c:spPr>
        <a:noFill/>
        <a:ln w="25400">
          <a:noFill/>
        </a:ln>
      </c:spPr>
    </c:plotArea>
    <c:legend>
      <c:legendPos val="b"/>
      <c:legendEntry>
        <c:idx val="0"/>
        <c:txPr>
          <a:bodyPr/>
          <a:lstStyle/>
          <a:p>
            <a:pPr>
              <a:defRPr sz="1000" b="0" i="0" u="none" strike="noStrike" baseline="0">
                <a:solidFill>
                  <a:srgbClr val="000000"/>
                </a:solidFill>
                <a:latin typeface="Arial"/>
                <a:ea typeface="Arial"/>
                <a:cs typeface="Arial"/>
              </a:defRPr>
            </a:pPr>
            <a:endParaRPr lang="es-EC"/>
          </a:p>
        </c:txPr>
      </c:legendEntry>
      <c:legendEntry>
        <c:idx val="1"/>
        <c:txPr>
          <a:bodyPr/>
          <a:lstStyle/>
          <a:p>
            <a:pPr>
              <a:defRPr sz="1000" b="0" i="0" u="none" strike="noStrike" baseline="0">
                <a:solidFill>
                  <a:srgbClr val="000000"/>
                </a:solidFill>
                <a:latin typeface="Arial"/>
                <a:ea typeface="Arial"/>
                <a:cs typeface="Arial"/>
              </a:defRPr>
            </a:pPr>
            <a:endParaRPr lang="es-EC"/>
          </a:p>
        </c:txPr>
      </c:legendEntry>
      <c:legendEntry>
        <c:idx val="2"/>
        <c:txPr>
          <a:bodyPr/>
          <a:lstStyle/>
          <a:p>
            <a:pPr>
              <a:defRPr sz="1000" b="0" i="0" u="none" strike="noStrike" baseline="0">
                <a:solidFill>
                  <a:srgbClr val="000000"/>
                </a:solidFill>
                <a:latin typeface="Arial"/>
                <a:ea typeface="Arial"/>
                <a:cs typeface="Arial"/>
              </a:defRPr>
            </a:pPr>
            <a:endParaRPr lang="es-EC"/>
          </a:p>
        </c:txPr>
      </c:legendEntry>
      <c:legendEntry>
        <c:idx val="3"/>
        <c:delete val="1"/>
      </c:legendEntry>
      <c:layout>
        <c:manualLayout>
          <c:xMode val="edge"/>
          <c:yMode val="edge"/>
          <c:x val="0.2743606183009607"/>
          <c:y val="0.80836116230152077"/>
          <c:w val="0.44871209193172318"/>
          <c:h val="4.0338601291859795E-2"/>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800" b="0" i="0" u="none" strike="noStrike" baseline="0">
          <a:solidFill>
            <a:srgbClr val="000000"/>
          </a:solidFill>
          <a:latin typeface="Arial"/>
          <a:ea typeface="Arial"/>
          <a:cs typeface="Arial"/>
        </a:defRPr>
      </a:pPr>
      <a:endParaRPr lang="es-EC"/>
    </a:p>
  </c:txPr>
  <c:printSettings>
    <c:headerFooter alignWithMargins="0"/>
    <c:pageMargins b="1" l="0.75" r="0.75" t="1" header="0" footer="0"/>
    <c:pageSetup paperSize="9" orientation="landscape"/>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2.8734761813309931E-2"/>
          <c:w val="0.87901057208736078"/>
          <c:h val="0.7371719388734945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2422360248447104E-2"/>
                  <c:y val="3.17458531969218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3366FF"/>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Evo.TarifONNET!$C$15:$K$15</c:f>
              <c:numCache>
                <c:formatCode>_-"$"* #,##0.00_-;\-"$"* #,##0.00_-;_-"$"* "-"??_-;_-@_-</c:formatCode>
                <c:ptCount val="9"/>
                <c:pt idx="0">
                  <c:v>0.111</c:v>
                </c:pt>
                <c:pt idx="1">
                  <c:v>0.111</c:v>
                </c:pt>
                <c:pt idx="2">
                  <c:v>0.13439999999999999</c:v>
                </c:pt>
                <c:pt idx="3">
                  <c:v>0.13439999999999999</c:v>
                </c:pt>
                <c:pt idx="4">
                  <c:v>0.15</c:v>
                </c:pt>
                <c:pt idx="5">
                  <c:v>0.12</c:v>
                </c:pt>
                <c:pt idx="6">
                  <c:v>0.18</c:v>
                </c:pt>
                <c:pt idx="7">
                  <c:v>0.17</c:v>
                </c:pt>
                <c:pt idx="8">
                  <c:v>0.17</c:v>
                </c:pt>
              </c:numCache>
            </c:numRef>
          </c:val>
          <c:smooth val="0"/>
        </c:ser>
        <c:ser>
          <c:idx val="1"/>
          <c:order val="1"/>
          <c:tx>
            <c:strRef>
              <c:f>Evo.TarifONNET!$B$48</c:f>
              <c:strCache>
                <c:ptCount val="1"/>
                <c:pt idx="0">
                  <c:v>Pospago mínima</c:v>
                </c:pt>
              </c:strCache>
            </c:strRef>
          </c:tx>
          <c:dLbls>
            <c:dLbl>
              <c:idx val="0"/>
              <c:layout>
                <c:manualLayout>
                  <c:x val="-2.5144827586206897E-2"/>
                  <c:y val="-2.207547038624459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8.2815734989649045E-3"/>
                  <c:y val="0"/>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0" i="0" u="none" strike="noStrike" baseline="0">
                    <a:solidFill>
                      <a:srgbClr val="993366"/>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Evo.TarifONNET!$C$23:$K$23</c:f>
              <c:numCache>
                <c:formatCode>_-"$"* #,##0.00_-;\-"$"* #,##0.00_-;_-"$"* "-"??_-;_-@_-</c:formatCode>
                <c:ptCount val="9"/>
                <c:pt idx="0">
                  <c:v>7.4999999999999997E-2</c:v>
                </c:pt>
                <c:pt idx="1">
                  <c:v>7.4999999999999997E-2</c:v>
                </c:pt>
                <c:pt idx="2">
                  <c:v>7.4999999999999997E-2</c:v>
                </c:pt>
                <c:pt idx="3">
                  <c:v>0.04</c:v>
                </c:pt>
                <c:pt idx="4">
                  <c:v>0.02</c:v>
                </c:pt>
                <c:pt idx="5">
                  <c:v>0.04</c:v>
                </c:pt>
                <c:pt idx="6">
                  <c:v>8.5999999999999993E-2</c:v>
                </c:pt>
                <c:pt idx="7">
                  <c:v>5.4880000000000005E-2</c:v>
                </c:pt>
                <c:pt idx="8">
                  <c:v>5.4880000000000005E-2</c:v>
                </c:pt>
              </c:numCache>
            </c:numRef>
          </c:val>
          <c:smooth val="0"/>
        </c:ser>
        <c:ser>
          <c:idx val="2"/>
          <c:order val="2"/>
          <c:tx>
            <c:strRef>
              <c:f>Evo.TarifONNET!$B$49</c:f>
              <c:strCache>
                <c:ptCount val="1"/>
                <c:pt idx="0">
                  <c:v>Prepago máxima</c:v>
                </c:pt>
              </c:strCache>
            </c:strRef>
          </c:tx>
          <c:dLbls>
            <c:dLbl>
              <c:idx val="0"/>
              <c:layout>
                <c:manualLayout>
                  <c:x val="-3.0086788813886212E-2"/>
                  <c:y val="-5.368731563421828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Evo.TarifONNET!$C$31:$K$31</c:f>
              <c:numCache>
                <c:formatCode>_-"$"* #,##0.00_-;\-"$"* #,##0.00_-;_-"$"* "-"??_-;_-@_-</c:formatCode>
                <c:ptCount val="9"/>
                <c:pt idx="0">
                  <c:v>0.48</c:v>
                </c:pt>
                <c:pt idx="1">
                  <c:v>0.25</c:v>
                </c:pt>
                <c:pt idx="2">
                  <c:v>0.25</c:v>
                </c:pt>
                <c:pt idx="3">
                  <c:v>0.17</c:v>
                </c:pt>
                <c:pt idx="4">
                  <c:v>0.15</c:v>
                </c:pt>
                <c:pt idx="5">
                  <c:v>0.18</c:v>
                </c:pt>
                <c:pt idx="6">
                  <c:v>0.18</c:v>
                </c:pt>
                <c:pt idx="7">
                  <c:v>0.18</c:v>
                </c:pt>
                <c:pt idx="8">
                  <c:v>0.18</c:v>
                </c:pt>
              </c:numCache>
            </c:numRef>
          </c:val>
          <c:smooth val="0"/>
        </c:ser>
        <c:ser>
          <c:idx val="3"/>
          <c:order val="3"/>
          <c:tx>
            <c:strRef>
              <c:f>Evo.TarifONNET!$B$50</c:f>
              <c:strCache>
                <c:ptCount val="1"/>
                <c:pt idx="0">
                  <c:v>Prepago mínima</c:v>
                </c:pt>
              </c:strCache>
            </c:strRef>
          </c:tx>
          <c:dLbls>
            <c:dLbl>
              <c:idx val="0"/>
              <c:layout>
                <c:manualLayout>
                  <c:x val="-3.4799999999999998E-2"/>
                  <c:y val="3.452829983489526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6518854863489219E-2"/>
                  <c:y val="-1.4099830441547923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3.0376135480654119E-2"/>
                  <c:y val="1.746907300304284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8"/>
              <c:layout>
                <c:manualLayout>
                  <c:x val="-2.6518854863489219E-2"/>
                  <c:y val="5.6696629735443231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Evo.TarifONNET!$C$39:$K$39</c:f>
              <c:numCache>
                <c:formatCode>_-"$"* #,##0.00_-;\-"$"* #,##0.00_-;_-"$"* "-"??_-;_-@_-</c:formatCode>
                <c:ptCount val="9"/>
                <c:pt idx="0">
                  <c:v>0.48</c:v>
                </c:pt>
                <c:pt idx="1">
                  <c:v>0.1</c:v>
                </c:pt>
                <c:pt idx="2">
                  <c:v>0.1</c:v>
                </c:pt>
                <c:pt idx="3">
                  <c:v>0.05</c:v>
                </c:pt>
                <c:pt idx="4">
                  <c:v>0.05</c:v>
                </c:pt>
                <c:pt idx="5">
                  <c:v>0.05</c:v>
                </c:pt>
                <c:pt idx="6">
                  <c:v>0.05</c:v>
                </c:pt>
                <c:pt idx="7">
                  <c:v>0.05</c:v>
                </c:pt>
                <c:pt idx="8">
                  <c:v>0.05</c:v>
                </c:pt>
              </c:numCache>
            </c:numRef>
          </c:val>
          <c:smooth val="0"/>
        </c:ser>
        <c:dLbls>
          <c:showLegendKey val="0"/>
          <c:showVal val="0"/>
          <c:showCatName val="0"/>
          <c:showSerName val="0"/>
          <c:showPercent val="0"/>
          <c:showBubbleSize val="0"/>
        </c:dLbls>
        <c:marker val="1"/>
        <c:smooth val="0"/>
        <c:axId val="191965536"/>
        <c:axId val="191966096"/>
      </c:lineChart>
      <c:catAx>
        <c:axId val="19196553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s-EC"/>
          </a:p>
        </c:txPr>
        <c:crossAx val="191966096"/>
        <c:crosses val="autoZero"/>
        <c:auto val="1"/>
        <c:lblAlgn val="ctr"/>
        <c:lblOffset val="100"/>
        <c:tickLblSkip val="1"/>
        <c:tickMarkSkip val="1"/>
        <c:noMultiLvlLbl val="0"/>
      </c:catAx>
      <c:valAx>
        <c:axId val="191966096"/>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3.8572806171648989E-3"/>
              <c:y val="0.3394095859968723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1965536"/>
        <c:crosses val="autoZero"/>
        <c:crossBetween val="between"/>
        <c:majorUnit val="0.1"/>
      </c:valAx>
      <c:spPr>
        <a:noFill/>
        <a:ln w="25400">
          <a:noFill/>
        </a:ln>
      </c:spPr>
    </c:plotArea>
    <c:legend>
      <c:legendPos val="r"/>
      <c:layout>
        <c:manualLayout>
          <c:xMode val="edge"/>
          <c:yMode val="edge"/>
          <c:x val="0.10881894825827582"/>
          <c:y val="0.83663420121265331"/>
          <c:w val="0.76910384173859581"/>
          <c:h val="6.0421371057431394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chemeClr val="tx1"/>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003102378490172E-2"/>
          <c:y val="3.1073446327683617E-2"/>
          <c:w val="0.86142709410548091"/>
          <c:h val="0.75254237288135595"/>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1.7924853498793518E-2"/>
                  <c:y val="2.7118644067796609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3366FF"/>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Evo.TarifONNET!$C$16:$K$16</c:f>
              <c:numCache>
                <c:formatCode>_-"$"* #,##0.00_-;\-"$"* #,##0.00_-;_-"$"* "-"??_-;_-@_-</c:formatCode>
                <c:ptCount val="9"/>
                <c:pt idx="0">
                  <c:v>0.126</c:v>
                </c:pt>
                <c:pt idx="1">
                  <c:v>0.15</c:v>
                </c:pt>
                <c:pt idx="2">
                  <c:v>0.08</c:v>
                </c:pt>
                <c:pt idx="3">
                  <c:v>0.08</c:v>
                </c:pt>
                <c:pt idx="4">
                  <c:v>0.15</c:v>
                </c:pt>
                <c:pt idx="5">
                  <c:v>0.15</c:v>
                </c:pt>
                <c:pt idx="6">
                  <c:v>0.15</c:v>
                </c:pt>
                <c:pt idx="7">
                  <c:v>0.15</c:v>
                </c:pt>
                <c:pt idx="8">
                  <c:v>0.15</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Evo.TarifONNET!$C$24:$K$24</c:f>
              <c:numCache>
                <c:formatCode>_-"$"* #,##0.00_-;\-"$"* #,##0.00_-;_-"$"* "-"??_-;_-@_-</c:formatCode>
                <c:ptCount val="9"/>
                <c:pt idx="0">
                  <c:v>6.5000000000000002E-2</c:v>
                </c:pt>
                <c:pt idx="1">
                  <c:v>0.08</c:v>
                </c:pt>
                <c:pt idx="2">
                  <c:v>0.08</c:v>
                </c:pt>
                <c:pt idx="3">
                  <c:v>0.04</c:v>
                </c:pt>
                <c:pt idx="4">
                  <c:v>0.04</c:v>
                </c:pt>
                <c:pt idx="5">
                  <c:v>0.04</c:v>
                </c:pt>
                <c:pt idx="6">
                  <c:v>0.04</c:v>
                </c:pt>
                <c:pt idx="7">
                  <c:v>0.08</c:v>
                </c:pt>
                <c:pt idx="8">
                  <c:v>0.08</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Evo.TarifONNET!$C$32:$K$32</c:f>
              <c:numCache>
                <c:formatCode>_-"$"* #,##0.00_-;\-"$"* #,##0.00_-;_-"$"* "-"??_-;_-@_-</c:formatCode>
                <c:ptCount val="9"/>
                <c:pt idx="0">
                  <c:v>0.44</c:v>
                </c:pt>
                <c:pt idx="1">
                  <c:v>0.44</c:v>
                </c:pt>
                <c:pt idx="2">
                  <c:v>0.25</c:v>
                </c:pt>
                <c:pt idx="3">
                  <c:v>0.18179499999999998</c:v>
                </c:pt>
                <c:pt idx="4">
                  <c:v>0.15</c:v>
                </c:pt>
                <c:pt idx="5">
                  <c:v>0.18</c:v>
                </c:pt>
                <c:pt idx="6">
                  <c:v>0.1</c:v>
                </c:pt>
                <c:pt idx="7">
                  <c:v>0.1</c:v>
                </c:pt>
                <c:pt idx="8">
                  <c:v>0.1</c:v>
                </c:pt>
              </c:numCache>
            </c:numRef>
          </c:val>
          <c:smooth val="0"/>
        </c:ser>
        <c:ser>
          <c:idx val="3"/>
          <c:order val="3"/>
          <c:tx>
            <c:strRef>
              <c:f>Evo.TarifONNET!$B$50</c:f>
              <c:strCache>
                <c:ptCount val="1"/>
                <c:pt idx="0">
                  <c:v>Prepago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0"/>
                  <c:y val="-2.2600649495084302E-3"/>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Evo.TarifONNET!$C$38:$K$38</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Evo.TarifONNET!$C$40:$K$40</c:f>
              <c:numCache>
                <c:formatCode>_-"$"* #,##0.00_-;\-"$"* #,##0.00_-;_-"$"* "-"??_-;_-@_-</c:formatCode>
                <c:ptCount val="9"/>
                <c:pt idx="0">
                  <c:v>0.27</c:v>
                </c:pt>
                <c:pt idx="1">
                  <c:v>0.15</c:v>
                </c:pt>
                <c:pt idx="2">
                  <c:v>0.08</c:v>
                </c:pt>
                <c:pt idx="3">
                  <c:v>0.08</c:v>
                </c:pt>
                <c:pt idx="4">
                  <c:v>0.08</c:v>
                </c:pt>
                <c:pt idx="5">
                  <c:v>0.08</c:v>
                </c:pt>
                <c:pt idx="6">
                  <c:v>0.08</c:v>
                </c:pt>
                <c:pt idx="7">
                  <c:v>0.08</c:v>
                </c:pt>
                <c:pt idx="8">
                  <c:v>0.08</c:v>
                </c:pt>
              </c:numCache>
            </c:numRef>
          </c:val>
          <c:smooth val="0"/>
        </c:ser>
        <c:dLbls>
          <c:showLegendKey val="0"/>
          <c:showVal val="0"/>
          <c:showCatName val="0"/>
          <c:showSerName val="0"/>
          <c:showPercent val="0"/>
          <c:showBubbleSize val="0"/>
        </c:dLbls>
        <c:marker val="1"/>
        <c:smooth val="0"/>
        <c:axId val="192297216"/>
        <c:axId val="192297776"/>
      </c:lineChart>
      <c:catAx>
        <c:axId val="19229721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297776"/>
        <c:crosses val="autoZero"/>
        <c:auto val="1"/>
        <c:lblAlgn val="ctr"/>
        <c:lblOffset val="100"/>
        <c:tickLblSkip val="1"/>
        <c:tickMarkSkip val="1"/>
        <c:noMultiLvlLbl val="0"/>
      </c:catAx>
      <c:valAx>
        <c:axId val="192297776"/>
        <c:scaling>
          <c:orientation val="minMax"/>
          <c:max val="0.6"/>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3474798700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2297216"/>
        <c:crosses val="autoZero"/>
        <c:crossBetween val="between"/>
      </c:valAx>
      <c:spPr>
        <a:noFill/>
        <a:ln w="25400">
          <a:noFill/>
        </a:ln>
      </c:spPr>
    </c:plotArea>
    <c:legend>
      <c:legendPos val="r"/>
      <c:layout>
        <c:manualLayout>
          <c:xMode val="edge"/>
          <c:yMode val="edge"/>
          <c:x val="9.9137723280258869E-2"/>
          <c:y val="0.83779776680457319"/>
          <c:w val="0.79806904436544901"/>
          <c:h val="5.5893945460207317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39026852412686E-2"/>
          <c:y val="4.9368961858491101E-2"/>
          <c:w val="0.87383660806618413"/>
          <c:h val="0.69875393235420036"/>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3440193036883834E-2"/>
                  <c:y val="3.6158014146536771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Evo.TarifONNET!$C$17:$K$17</c:f>
              <c:numCache>
                <c:formatCode>_-"$"* #,##0.00_-;\-"$"* #,##0.00_-;_-"$"* "-"??_-;_-@_-</c:formatCode>
                <c:ptCount val="9"/>
                <c:pt idx="0">
                  <c:v>0.23</c:v>
                </c:pt>
                <c:pt idx="1">
                  <c:v>0.15</c:v>
                </c:pt>
                <c:pt idx="2">
                  <c:v>0.15</c:v>
                </c:pt>
                <c:pt idx="3">
                  <c:v>0.15</c:v>
                </c:pt>
                <c:pt idx="4">
                  <c:v>0.15</c:v>
                </c:pt>
                <c:pt idx="5">
                  <c:v>0.12</c:v>
                </c:pt>
                <c:pt idx="6">
                  <c:v>0.12</c:v>
                </c:pt>
                <c:pt idx="7">
                  <c:v>0.12</c:v>
                </c:pt>
                <c:pt idx="8">
                  <c:v>0.12</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Evo.TarifONNET!$C$25:$K$25</c:f>
              <c:numCache>
                <c:formatCode>_-"$"* #,##0.00_-;\-"$"* #,##0.00_-;_-"$"* "-"??_-;_-@_-</c:formatCode>
                <c:ptCount val="9"/>
                <c:pt idx="0">
                  <c:v>7.4999999999999997E-2</c:v>
                </c:pt>
                <c:pt idx="1">
                  <c:v>0.05</c:v>
                </c:pt>
                <c:pt idx="2">
                  <c:v>0.05</c:v>
                </c:pt>
                <c:pt idx="3">
                  <c:v>0.04</c:v>
                </c:pt>
                <c:pt idx="4">
                  <c:v>0.04</c:v>
                </c:pt>
                <c:pt idx="5">
                  <c:v>0.04</c:v>
                </c:pt>
                <c:pt idx="6">
                  <c:v>0.04</c:v>
                </c:pt>
                <c:pt idx="7">
                  <c:v>0.04</c:v>
                </c:pt>
                <c:pt idx="8">
                  <c:v>0.04</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8080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Evo.TarifONNET!$C$33:$K$33</c:f>
              <c:numCache>
                <c:formatCode>_-"$"* #,##0.00_-;\-"$"* #,##0.00_-;_-"$"* "-"??_-;_-@_-</c:formatCode>
                <c:ptCount val="9"/>
                <c:pt idx="0">
                  <c:v>0.39</c:v>
                </c:pt>
                <c:pt idx="1">
                  <c:v>0.39</c:v>
                </c:pt>
                <c:pt idx="2">
                  <c:v>0.18</c:v>
                </c:pt>
                <c:pt idx="3">
                  <c:v>0.18</c:v>
                </c:pt>
                <c:pt idx="4">
                  <c:v>0.18</c:v>
                </c:pt>
                <c:pt idx="5">
                  <c:v>0.18</c:v>
                </c:pt>
                <c:pt idx="6">
                  <c:v>0.16</c:v>
                </c:pt>
                <c:pt idx="7">
                  <c:v>0.18</c:v>
                </c:pt>
                <c:pt idx="8">
                  <c:v>0.16</c:v>
                </c:pt>
              </c:numCache>
            </c:numRef>
          </c:val>
          <c:smooth val="0"/>
        </c:ser>
        <c:ser>
          <c:idx val="3"/>
          <c:order val="3"/>
          <c:tx>
            <c:strRef>
              <c:f>Evo.TarifONNET!$B$50</c:f>
              <c:strCache>
                <c:ptCount val="1"/>
                <c:pt idx="0">
                  <c:v>Prepago mínima</c:v>
                </c:pt>
              </c:strCache>
            </c:strRef>
          </c:tx>
          <c:dLbls>
            <c:dLbl>
              <c:idx val="0"/>
              <c:layout>
                <c:manualLayout>
                  <c:x val="-3.0344827586206897E-2"/>
                  <c:y val="4.5283016176911828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1638418079096044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Evo.TarifONNET!$C$41:$K$41</c:f>
              <c:numCache>
                <c:formatCode>_-"$"* #,##0.00_-;\-"$"* #,##0.00_-;_-"$"* "-"??_-;_-@_-</c:formatCode>
                <c:ptCount val="9"/>
                <c:pt idx="0">
                  <c:v>0.39</c:v>
                </c:pt>
                <c:pt idx="1">
                  <c:v>0.13</c:v>
                </c:pt>
                <c:pt idx="2">
                  <c:v>0.05</c:v>
                </c:pt>
                <c:pt idx="3">
                  <c:v>0.05</c:v>
                </c:pt>
                <c:pt idx="4">
                  <c:v>0.05</c:v>
                </c:pt>
                <c:pt idx="5">
                  <c:v>0.05</c:v>
                </c:pt>
                <c:pt idx="6">
                  <c:v>0.04</c:v>
                </c:pt>
                <c:pt idx="7">
                  <c:v>0.04</c:v>
                </c:pt>
                <c:pt idx="8">
                  <c:v>0.04</c:v>
                </c:pt>
              </c:numCache>
            </c:numRef>
          </c:val>
          <c:smooth val="0"/>
        </c:ser>
        <c:dLbls>
          <c:showLegendKey val="0"/>
          <c:showVal val="0"/>
          <c:showCatName val="0"/>
          <c:showSerName val="0"/>
          <c:showPercent val="0"/>
          <c:showBubbleSize val="0"/>
        </c:dLbls>
        <c:marker val="1"/>
        <c:smooth val="0"/>
        <c:axId val="192302256"/>
        <c:axId val="192302816"/>
      </c:lineChart>
      <c:catAx>
        <c:axId val="19230225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302816"/>
        <c:crosses val="autoZero"/>
        <c:auto val="1"/>
        <c:lblAlgn val="l"/>
        <c:lblOffset val="100"/>
        <c:tickLblSkip val="1"/>
        <c:tickMarkSkip val="1"/>
        <c:noMultiLvlLbl val="0"/>
      </c:catAx>
      <c:valAx>
        <c:axId val="192302816"/>
        <c:scaling>
          <c:orientation val="minMax"/>
          <c:max val="0.5"/>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0"/>
              <c:y val="0.46949152542372879"/>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2302256"/>
        <c:crosses val="autoZero"/>
        <c:crossBetween val="between"/>
      </c:valAx>
      <c:spPr>
        <a:noFill/>
        <a:ln w="25400">
          <a:noFill/>
        </a:ln>
      </c:spPr>
    </c:plotArea>
    <c:legend>
      <c:legendPos val="r"/>
      <c:layout>
        <c:manualLayout>
          <c:xMode val="edge"/>
          <c:yMode val="edge"/>
          <c:x val="9.4701897839693114E-2"/>
          <c:y val="0.82367267921297072"/>
          <c:w val="0.83255205368991181"/>
          <c:h val="7.400702878241916E-2"/>
        </c:manualLayout>
      </c:layout>
      <c:overlay val="0"/>
      <c:spPr>
        <a:noFill/>
        <a:ln w="3175">
          <a:noFill/>
          <a:prstDash val="solid"/>
        </a:ln>
      </c:spPr>
      <c:txPr>
        <a:bodyPr/>
        <a:lstStyle/>
        <a:p>
          <a:pPr>
            <a:defRPr sz="845"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620820406756294E-2"/>
          <c:y val="3.9746518171715012E-2"/>
          <c:w val="0.86142709410548091"/>
          <c:h val="0.74539623087654583"/>
        </c:manualLayout>
      </c:layout>
      <c:lineChart>
        <c:grouping val="standard"/>
        <c:varyColors val="0"/>
        <c:ser>
          <c:idx val="0"/>
          <c:order val="0"/>
          <c:tx>
            <c:strRef>
              <c:f>Evo.TarifONNET!$B$47</c:f>
              <c:strCache>
                <c:ptCount val="1"/>
                <c:pt idx="0">
                  <c:v>Pospago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0" i="0" u="none" strike="noStrike" baseline="0">
                    <a:solidFill>
                      <a:srgbClr val="0066CC"/>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Evo.TarifONNET!$C$47:$K$47</c:f>
              <c:numCache>
                <c:formatCode>_-"$"* #,##0.00_-;\-"$"* #,##0.00_-;_-"$"* "-"??_-;_-@_-</c:formatCode>
                <c:ptCount val="9"/>
                <c:pt idx="0">
                  <c:v>0.15566666666666665</c:v>
                </c:pt>
                <c:pt idx="1">
                  <c:v>0.13700000000000001</c:v>
                </c:pt>
                <c:pt idx="2">
                  <c:v>0.12146666666666665</c:v>
                </c:pt>
                <c:pt idx="3">
                  <c:v>0.12146666666666665</c:v>
                </c:pt>
                <c:pt idx="4">
                  <c:v>0.15</c:v>
                </c:pt>
                <c:pt idx="5">
                  <c:v>0.13</c:v>
                </c:pt>
                <c:pt idx="6">
                  <c:v>0.15</c:v>
                </c:pt>
                <c:pt idx="7">
                  <c:v>0.14666666666666667</c:v>
                </c:pt>
                <c:pt idx="8">
                  <c:v>0.14666666666666667</c:v>
                </c:pt>
              </c:numCache>
            </c:numRef>
          </c:val>
          <c:smooth val="0"/>
        </c:ser>
        <c:ser>
          <c:idx val="1"/>
          <c:order val="1"/>
          <c:tx>
            <c:strRef>
              <c:f>Evo.TarifONNET!$B$48</c:f>
              <c:strCache>
                <c:ptCount val="1"/>
                <c:pt idx="0">
                  <c:v>Pospago mínima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FF0000"/>
                    </a:solidFill>
                    <a:latin typeface="Arial"/>
                    <a:ea typeface="Arial"/>
                    <a:cs typeface="Arial"/>
                  </a:defRPr>
                </a:pPr>
                <a:endParaRPr lang="es-EC"/>
              </a:p>
            </c:txPr>
            <c:dLblPos val="b"/>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Evo.TarifONNET!$C$48:$K$48</c:f>
              <c:numCache>
                <c:formatCode>_-"$"* #,##0.00_-;\-"$"* #,##0.00_-;_-"$"* "-"??_-;_-@_-</c:formatCode>
                <c:ptCount val="9"/>
                <c:pt idx="0">
                  <c:v>7.166666666666667E-2</c:v>
                </c:pt>
                <c:pt idx="1">
                  <c:v>6.8333333333333343E-2</c:v>
                </c:pt>
                <c:pt idx="2">
                  <c:v>6.8333333333333343E-2</c:v>
                </c:pt>
                <c:pt idx="3">
                  <c:v>0.04</c:v>
                </c:pt>
                <c:pt idx="4">
                  <c:v>3.3333333333333333E-2</c:v>
                </c:pt>
                <c:pt idx="5">
                  <c:v>0.04</c:v>
                </c:pt>
                <c:pt idx="6">
                  <c:v>5.5333333333333339E-2</c:v>
                </c:pt>
                <c:pt idx="7">
                  <c:v>5.8293333333333336E-2</c:v>
                </c:pt>
                <c:pt idx="8">
                  <c:v>5.8293333333333336E-2</c:v>
                </c:pt>
              </c:numCache>
            </c:numRef>
          </c:val>
          <c:smooth val="0"/>
        </c:ser>
        <c:ser>
          <c:idx val="2"/>
          <c:order val="2"/>
          <c:tx>
            <c:strRef>
              <c:f>Evo.TarifONNET!$B$49</c:f>
              <c:strCache>
                <c:ptCount val="1"/>
                <c:pt idx="0">
                  <c:v>Prepago máxima</c:v>
                </c:pt>
              </c:strCache>
            </c:strRef>
          </c:tx>
          <c:dLbls>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6.3393629623857304E-3"/>
                  <c:y val="1.1864406779661017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7"/>
              <c:layout>
                <c:manualLayout>
                  <c:x val="-2.6735571331498398E-2"/>
                  <c:y val="3.446327683615819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a:noFill/>
              </a:ln>
              <a:effectLst/>
            </c:spPr>
            <c:txPr>
              <a:bodyPr/>
              <a:lstStyle/>
              <a:p>
                <a:pPr>
                  <a:defRPr sz="800" b="1" i="0" u="none" strike="noStrike" baseline="0">
                    <a:solidFill>
                      <a:srgbClr val="99CC00"/>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Evo.TarifONNET!$C$49:$K$49</c:f>
              <c:numCache>
                <c:formatCode>_-"$"* #,##0.00_-;\-"$"* #,##0.00_-;_-"$"* "-"??_-;_-@_-</c:formatCode>
                <c:ptCount val="9"/>
                <c:pt idx="0">
                  <c:v>0.4366666666666667</c:v>
                </c:pt>
                <c:pt idx="1">
                  <c:v>0.36000000000000004</c:v>
                </c:pt>
                <c:pt idx="2">
                  <c:v>0.22666666666666666</c:v>
                </c:pt>
                <c:pt idx="3">
                  <c:v>0.17726500000000001</c:v>
                </c:pt>
                <c:pt idx="4">
                  <c:v>0.16</c:v>
                </c:pt>
                <c:pt idx="5">
                  <c:v>0.18000000000000002</c:v>
                </c:pt>
                <c:pt idx="6">
                  <c:v>0.1466666666666667</c:v>
                </c:pt>
                <c:pt idx="7">
                  <c:v>0.15333333333333335</c:v>
                </c:pt>
                <c:pt idx="8">
                  <c:v>0.1466666666666667</c:v>
                </c:pt>
              </c:numCache>
            </c:numRef>
          </c:val>
          <c:smooth val="0"/>
        </c:ser>
        <c:ser>
          <c:idx val="3"/>
          <c:order val="3"/>
          <c:tx>
            <c:strRef>
              <c:f>Evo.TarifONNET!$B$50</c:f>
              <c:strCache>
                <c:ptCount val="1"/>
                <c:pt idx="0">
                  <c:v>Prepago mínima</c:v>
                </c:pt>
              </c:strCache>
            </c:strRef>
          </c:tx>
          <c:dLbls>
            <c:dLbl>
              <c:idx val="0"/>
              <c:layout>
                <c:manualLayout>
                  <c:x val="-4.8827586206896555E-2"/>
                  <c:y val="3.2264149026049682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spPr>
              <a:noFill/>
              <a:ln>
                <a:noFill/>
              </a:ln>
              <a:effectLst/>
            </c:spPr>
            <c:txPr>
              <a:bodyPr/>
              <a:lstStyle/>
              <a:p>
                <a:pPr>
                  <a:defRPr sz="800" b="1" i="0" u="none" strike="noStrike" baseline="0">
                    <a:solidFill>
                      <a:srgbClr val="666699"/>
                    </a:solidFill>
                    <a:latin typeface="Arial"/>
                    <a:ea typeface="Arial"/>
                    <a:cs typeface="Arial"/>
                  </a:defRPr>
                </a:pPr>
                <a:endParaRPr lang="es-EC"/>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Evo.TarifONNET!$C$46:$K$46</c:f>
              <c:strCache>
                <c:ptCount val="9"/>
                <c:pt idx="0">
                  <c:v>2006</c:v>
                </c:pt>
                <c:pt idx="1">
                  <c:v>2007</c:v>
                </c:pt>
                <c:pt idx="2">
                  <c:v>2008</c:v>
                </c:pt>
                <c:pt idx="3">
                  <c:v>2009</c:v>
                </c:pt>
                <c:pt idx="4">
                  <c:v>2010</c:v>
                </c:pt>
                <c:pt idx="5">
                  <c:v>2011</c:v>
                </c:pt>
                <c:pt idx="6">
                  <c:v>2012</c:v>
                </c:pt>
                <c:pt idx="7">
                  <c:v>2013</c:v>
                </c:pt>
                <c:pt idx="8">
                  <c:v>2014 (jul)</c:v>
                </c:pt>
              </c:strCache>
            </c:strRef>
          </c:cat>
          <c:val>
            <c:numRef>
              <c:f>Evo.TarifONNET!$C$50:$K$50</c:f>
              <c:numCache>
                <c:formatCode>_-"$"* #,##0.00_-;\-"$"* #,##0.00_-;_-"$"* "-"??_-;_-@_-</c:formatCode>
                <c:ptCount val="9"/>
                <c:pt idx="0">
                  <c:v>0.38000000000000006</c:v>
                </c:pt>
                <c:pt idx="1">
                  <c:v>0.12666666666666668</c:v>
                </c:pt>
                <c:pt idx="2">
                  <c:v>7.6666666666666661E-2</c:v>
                </c:pt>
                <c:pt idx="3">
                  <c:v>0.06</c:v>
                </c:pt>
                <c:pt idx="4">
                  <c:v>0.06</c:v>
                </c:pt>
                <c:pt idx="5">
                  <c:v>0.06</c:v>
                </c:pt>
                <c:pt idx="6">
                  <c:v>5.6666666666666671E-2</c:v>
                </c:pt>
                <c:pt idx="7">
                  <c:v>5.6666666666666671E-2</c:v>
                </c:pt>
                <c:pt idx="8">
                  <c:v>5.6666666666666671E-2</c:v>
                </c:pt>
              </c:numCache>
            </c:numRef>
          </c:val>
          <c:smooth val="0"/>
        </c:ser>
        <c:dLbls>
          <c:showLegendKey val="0"/>
          <c:showVal val="0"/>
          <c:showCatName val="0"/>
          <c:showSerName val="0"/>
          <c:showPercent val="0"/>
          <c:showBubbleSize val="0"/>
        </c:dLbls>
        <c:marker val="1"/>
        <c:smooth val="0"/>
        <c:axId val="191796512"/>
        <c:axId val="191797072"/>
      </c:lineChart>
      <c:catAx>
        <c:axId val="191796512"/>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1797072"/>
        <c:crosses val="autoZero"/>
        <c:auto val="1"/>
        <c:lblAlgn val="ctr"/>
        <c:lblOffset val="100"/>
        <c:tickLblSkip val="1"/>
        <c:tickMarkSkip val="1"/>
        <c:noMultiLvlLbl val="0"/>
      </c:catAx>
      <c:valAx>
        <c:axId val="191797072"/>
        <c:scaling>
          <c:orientation val="minMax"/>
        </c:scaling>
        <c:delete val="0"/>
        <c:axPos val="l"/>
        <c:title>
          <c:tx>
            <c:rich>
              <a:bodyPr/>
              <a:lstStyle/>
              <a:p>
                <a:pPr>
                  <a:defRPr sz="1600" b="1" i="0" u="none" strike="noStrike" baseline="0">
                    <a:solidFill>
                      <a:srgbClr val="000000"/>
                    </a:solidFill>
                    <a:latin typeface="Arial"/>
                    <a:ea typeface="Arial"/>
                    <a:cs typeface="Arial"/>
                  </a:defRPr>
                </a:pPr>
                <a:r>
                  <a:rPr lang="es-EC" sz="1600"/>
                  <a:t>USD</a:t>
                </a:r>
              </a:p>
            </c:rich>
          </c:tx>
          <c:layout>
            <c:manualLayout>
              <c:xMode val="edge"/>
              <c:yMode val="edge"/>
              <c:x val="1.5167183729748363E-2"/>
              <c:y val="0.325347331583552"/>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s-EC"/>
          </a:p>
        </c:txPr>
        <c:crossAx val="191796512"/>
        <c:crosses val="autoZero"/>
        <c:crossBetween val="between"/>
      </c:valAx>
      <c:spPr>
        <a:noFill/>
        <a:ln w="25400">
          <a:noFill/>
        </a:ln>
      </c:spPr>
    </c:plotArea>
    <c:legend>
      <c:legendPos val="r"/>
      <c:layout>
        <c:manualLayout>
          <c:xMode val="edge"/>
          <c:yMode val="edge"/>
          <c:x val="0.14015050813547247"/>
          <c:y val="0.83562062850251828"/>
          <c:w val="0.80358652552233822"/>
          <c:h val="7.7979091596601213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51499482936919"/>
          <c:y val="3.4968637394901907E-2"/>
          <c:w val="0.85057427013153675"/>
          <c:h val="0.7548618710796744"/>
        </c:manualLayout>
      </c:layout>
      <c:lineChart>
        <c:grouping val="standard"/>
        <c:varyColors val="0"/>
        <c:ser>
          <c:idx val="0"/>
          <c:order val="0"/>
          <c:tx>
            <c:strRef>
              <c:f>EvoTariOFFNET!$B$43</c:f>
              <c:strCache>
                <c:ptCount val="1"/>
                <c:pt idx="0">
                  <c:v>Pospago máxima</c:v>
                </c:pt>
              </c:strCache>
            </c:strRef>
          </c:tx>
          <c:spPr>
            <a:ln w="38100">
              <a:solidFill>
                <a:srgbClr val="0000FF"/>
              </a:solidFill>
              <a:prstDash val="solid"/>
            </a:ln>
          </c:spPr>
          <c:marker>
            <c:symbol val="diamond"/>
            <c:size val="9"/>
            <c:spPr>
              <a:solidFill>
                <a:srgbClr val="0000FF"/>
              </a:solidFill>
              <a:ln>
                <a:solidFill>
                  <a:srgbClr val="0000FF"/>
                </a:solidFill>
                <a:prstDash val="solid"/>
              </a:ln>
            </c:spPr>
          </c:marker>
          <c:dLbls>
            <c:dLbl>
              <c:idx val="0"/>
              <c:layout>
                <c:manualLayout>
                  <c:x val="-4.181428235811236E-2"/>
                  <c:y val="-4.0740424396102988E-2"/>
                </c:manualLayout>
              </c:layout>
              <c:spPr>
                <a:noFill/>
                <a:ln w="25400">
                  <a:noFill/>
                </a:ln>
              </c:spPr>
              <c:txPr>
                <a:bodyPr/>
                <a:lstStyle/>
                <a:p>
                  <a:pPr>
                    <a:defRPr sz="800" b="1" i="0" u="none" strike="noStrike" baseline="0">
                      <a:solidFill>
                        <a:srgbClr val="0000FF"/>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3092037228541885E-2"/>
                  <c:y val="-4.0677966101694996E-2"/>
                </c:manualLayout>
              </c:layout>
              <c:tx>
                <c:rich>
                  <a:bodyPr/>
                  <a:lstStyle/>
                  <a:p>
                    <a:pPr>
                      <a:defRPr sz="800" b="1" i="0" u="none" strike="noStrike" baseline="0">
                        <a:solidFill>
                          <a:srgbClr val="003366"/>
                        </a:solidFill>
                        <a:latin typeface="Arial"/>
                        <a:ea typeface="Arial"/>
                        <a:cs typeface="Arial"/>
                      </a:defRPr>
                    </a:pPr>
                    <a:r>
                      <a:rPr lang="es-EC" sz="800"/>
                      <a:t>0.22</a:t>
                    </a:r>
                    <a:endParaRPr lang="es-EC"/>
                  </a:p>
                </c:rich>
              </c:tx>
              <c:spPr>
                <a:solidFill>
                  <a:schemeClr val="bg1"/>
                </a:solid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3.7209300306724431E-2"/>
                  <c:y val="-2.259887005649725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EvoTariOFFNET!$C$22:$K$22</c:f>
              <c:numCache>
                <c:formatCode>_-"$"* #,##0.00_-;\-"$"* #,##0.00_-;_-"$"* "-"??_-;_-@_-</c:formatCode>
                <c:ptCount val="9"/>
                <c:pt idx="0">
                  <c:v>0.34</c:v>
                </c:pt>
                <c:pt idx="1">
                  <c:v>0.34</c:v>
                </c:pt>
                <c:pt idx="2">
                  <c:v>0.25</c:v>
                </c:pt>
                <c:pt idx="3">
                  <c:v>0.16</c:v>
                </c:pt>
                <c:pt idx="4">
                  <c:v>0.14000000000000001</c:v>
                </c:pt>
                <c:pt idx="5">
                  <c:v>0.14000000000000001</c:v>
                </c:pt>
                <c:pt idx="6">
                  <c:v>0.14000000000000001</c:v>
                </c:pt>
                <c:pt idx="7">
                  <c:v>0.09</c:v>
                </c:pt>
                <c:pt idx="8">
                  <c:v>0.09</c:v>
                </c:pt>
              </c:numCache>
            </c:numRef>
          </c:val>
          <c:smooth val="0"/>
        </c:ser>
        <c:ser>
          <c:idx val="1"/>
          <c:order val="1"/>
          <c:tx>
            <c:strRef>
              <c:f>EvoTariOFFNET!$B$44</c:f>
              <c:strCache>
                <c:ptCount val="1"/>
                <c:pt idx="0">
                  <c:v>Pospago mínima</c:v>
                </c:pt>
              </c:strCache>
            </c:strRef>
          </c:tx>
          <c:spPr>
            <a:ln w="38100">
              <a:solidFill>
                <a:srgbClr val="FF0000"/>
              </a:solidFill>
              <a:prstDash val="solid"/>
            </a:ln>
          </c:spPr>
          <c:marker>
            <c:symbol val="square"/>
            <c:size val="5"/>
            <c:spPr>
              <a:solidFill>
                <a:srgbClr val="FF0000"/>
              </a:solidFill>
              <a:ln>
                <a:solidFill>
                  <a:srgbClr val="FF0000"/>
                </a:solidFill>
                <a:prstDash val="solid"/>
              </a:ln>
            </c:spPr>
          </c:marker>
          <c:dLbls>
            <c:dLbl>
              <c:idx val="0"/>
              <c:layout>
                <c:manualLayout>
                  <c:x val="-3.3386635140289854E-2"/>
                  <c:y val="-3.9407091062769697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0334367459496726E-2"/>
                  <c:y val="2.0338983050847456E-2"/>
                </c:manualLayout>
              </c:layout>
              <c:spPr>
                <a:noFill/>
                <a:ln w="25400">
                  <a:noFill/>
                </a:ln>
              </c:spPr>
              <c:txPr>
                <a:bodyPr/>
                <a:lstStyle/>
                <a:p>
                  <a:pPr>
                    <a:defRPr sz="800" b="1" i="0" u="none" strike="noStrike" baseline="0">
                      <a:solidFill>
                        <a:srgbClr val="FF0000"/>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EvoTariOFFNET!$C$29:$K$29</c:f>
              <c:numCache>
                <c:formatCode>_-"$"* #,##0.00_-;\-"$"* #,##0.00_-;_-"$"* "-"??_-;_-@_-</c:formatCode>
                <c:ptCount val="9"/>
                <c:pt idx="0">
                  <c:v>0.126</c:v>
                </c:pt>
                <c:pt idx="1">
                  <c:v>0.126</c:v>
                </c:pt>
                <c:pt idx="2">
                  <c:v>0.05</c:v>
                </c:pt>
                <c:pt idx="3">
                  <c:v>0.04</c:v>
                </c:pt>
                <c:pt idx="4">
                  <c:v>0.04</c:v>
                </c:pt>
                <c:pt idx="5">
                  <c:v>0.02</c:v>
                </c:pt>
                <c:pt idx="6">
                  <c:v>0.04</c:v>
                </c:pt>
                <c:pt idx="7">
                  <c:v>5.3999999999999999E-2</c:v>
                </c:pt>
                <c:pt idx="8">
                  <c:v>5.3999999999999999E-2</c:v>
                </c:pt>
              </c:numCache>
            </c:numRef>
          </c:val>
          <c:smooth val="0"/>
        </c:ser>
        <c:ser>
          <c:idx val="2"/>
          <c:order val="2"/>
          <c:tx>
            <c:strRef>
              <c:f>EvoTariOFFNET!$B$45</c:f>
              <c:strCache>
                <c:ptCount val="1"/>
                <c:pt idx="0">
                  <c:v>Prepago máxima</c:v>
                </c:pt>
              </c:strCache>
            </c:strRef>
          </c:tx>
          <c:spPr>
            <a:ln w="38100">
              <a:solidFill>
                <a:srgbClr val="008000"/>
              </a:solidFill>
              <a:prstDash val="solid"/>
            </a:ln>
          </c:spPr>
          <c:marker>
            <c:symbol val="triangle"/>
            <c:size val="5"/>
            <c:spPr>
              <a:solidFill>
                <a:srgbClr val="008000"/>
              </a:solidFill>
              <a:ln>
                <a:solidFill>
                  <a:srgbClr val="008000"/>
                </a:solidFill>
                <a:prstDash val="solid"/>
              </a:ln>
            </c:spPr>
          </c:marker>
          <c:dLbls>
            <c:dLbl>
              <c:idx val="0"/>
              <c:layout>
                <c:manualLayout>
                  <c:x val="-5.6236690336710797E-2"/>
                  <c:y val="4.3666355264913921E-2"/>
                </c:manualLayout>
              </c:layout>
              <c:spPr>
                <a:noFill/>
                <a:ln w="25400">
                  <a:noFill/>
                </a:ln>
              </c:spPr>
              <c:txPr>
                <a:bodyPr/>
                <a:lstStyle/>
                <a:p>
                  <a:pPr>
                    <a:defRPr sz="800" b="1" i="0" u="none" strike="noStrike" baseline="0">
                      <a:solidFill>
                        <a:srgbClr val="339966"/>
                      </a:solidFill>
                      <a:latin typeface="Arial"/>
                      <a:ea typeface="Arial"/>
                      <a:cs typeface="Arial"/>
                    </a:defRPr>
                  </a:pPr>
                  <a:endParaRPr lang="es-EC"/>
                </a:p>
              </c:txPr>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2.4821286283005353E-2"/>
                  <c:y val="3.3898127140887052E-2"/>
                </c:manualLayout>
              </c:layout>
              <c:tx>
                <c:rich>
                  <a:bodyPr/>
                  <a:lstStyle/>
                  <a:p>
                    <a:pPr>
                      <a:defRPr sz="800" b="1" i="0" u="none" strike="noStrike" baseline="0">
                        <a:solidFill>
                          <a:srgbClr val="339966"/>
                        </a:solidFill>
                        <a:latin typeface="Arial"/>
                        <a:ea typeface="Arial"/>
                        <a:cs typeface="Arial"/>
                      </a:defRPr>
                    </a:pPr>
                    <a:r>
                      <a:rPr lang="es-EC" sz="800"/>
                      <a:t>0.15</a:t>
                    </a:r>
                    <a:endParaRPr lang="es-EC"/>
                  </a:p>
                </c:rich>
              </c:tx>
              <c:spPr>
                <a:noFill/>
                <a:ln w="25400">
                  <a:noFill/>
                </a:ln>
              </c:spPr>
              <c:dLblPos val="r"/>
              <c:showLegendKey val="0"/>
              <c:showVal val="0"/>
              <c:showCatName val="0"/>
              <c:showSerName val="0"/>
              <c:showPercent val="0"/>
              <c:showBubbleSize val="0"/>
              <c:extLst>
                <c:ext xmlns:c15="http://schemas.microsoft.com/office/drawing/2012/chart" uri="{CE6537A1-D6FC-4f65-9D91-7224C49458BB}">
                  <c15:layout/>
                </c:ext>
              </c:extLst>
            </c:dLbl>
            <c:dLbl>
              <c:idx val="7"/>
              <c:layout>
                <c:manualLayout>
                  <c:x val="-2.7562444671647729E-2"/>
                  <c:y val="4.2937853107344548E-2"/>
                </c:manualLayout>
              </c:layout>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EvoTariOFFNET!$C$15:$K$15</c:f>
              <c:numCache>
                <c:formatCode>_-"$"* #,##0.00_-;\-"$"* #,##0.00_-;_-"$"* "-"??_-;_-@_-</c:formatCode>
                <c:ptCount val="9"/>
                <c:pt idx="0">
                  <c:v>0.48</c:v>
                </c:pt>
                <c:pt idx="1">
                  <c:v>0.25</c:v>
                </c:pt>
                <c:pt idx="2">
                  <c:v>0.25</c:v>
                </c:pt>
                <c:pt idx="3">
                  <c:v>0.22</c:v>
                </c:pt>
                <c:pt idx="4">
                  <c:v>0.15</c:v>
                </c:pt>
                <c:pt idx="5">
                  <c:v>0.14000000000000001</c:v>
                </c:pt>
                <c:pt idx="6">
                  <c:v>0.14000000000000001</c:v>
                </c:pt>
                <c:pt idx="7">
                  <c:v>0.1</c:v>
                </c:pt>
                <c:pt idx="8">
                  <c:v>0.1</c:v>
                </c:pt>
              </c:numCache>
            </c:numRef>
          </c:val>
          <c:smooth val="0"/>
        </c:ser>
        <c:ser>
          <c:idx val="3"/>
          <c:order val="3"/>
          <c:tx>
            <c:strRef>
              <c:f>EvoTariOFFNET!$B$46</c:f>
              <c:strCache>
                <c:ptCount val="1"/>
                <c:pt idx="0">
                  <c:v>Prepago mínima</c:v>
                </c:pt>
              </c:strCache>
            </c:strRef>
          </c:tx>
          <c:spPr>
            <a:ln w="38100">
              <a:solidFill>
                <a:srgbClr val="993366"/>
              </a:solidFill>
              <a:prstDash val="solid"/>
            </a:ln>
          </c:spPr>
          <c:marker>
            <c:symbol val="x"/>
            <c:size val="5"/>
            <c:spPr>
              <a:solidFill>
                <a:srgbClr val="993366"/>
              </a:solidFill>
              <a:ln>
                <a:solidFill>
                  <a:srgbClr val="993366"/>
                </a:solidFill>
                <a:prstDash val="solid"/>
              </a:ln>
            </c:spPr>
          </c:marker>
          <c:dLbls>
            <c:dLbl>
              <c:idx val="0"/>
              <c:layout>
                <c:manualLayout>
                  <c:x val="-3.645156482484925E-2"/>
                  <c:y val="4.434432136660883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layout>
                <c:manualLayout>
                  <c:x val="-3.447087211306446E-2"/>
                  <c:y val="-3.3898305084745763E-2"/>
                </c:manualLayout>
              </c:layout>
              <c:dLblPos val="r"/>
              <c:showLegendKey val="0"/>
              <c:showVal val="1"/>
              <c:showCatName val="0"/>
              <c:showSerName val="0"/>
              <c:showPercent val="0"/>
              <c:showBubbleSize val="0"/>
              <c:extLst>
                <c:ext xmlns:c15="http://schemas.microsoft.com/office/drawing/2012/chart" uri="{CE6537A1-D6FC-4f65-9D91-7224C49458BB}">
                  <c15:layout/>
                </c:ext>
              </c:extLst>
            </c:dLbl>
            <c:spPr>
              <a:noFill/>
              <a:ln w="25400">
                <a:noFill/>
              </a:ln>
            </c:spPr>
            <c:txPr>
              <a:bodyPr/>
              <a:lstStyle/>
              <a:p>
                <a:pPr>
                  <a:defRPr sz="800" b="1" i="0" u="none" strike="noStrike" baseline="0">
                    <a:solidFill>
                      <a:srgbClr val="000000"/>
                    </a:solidFill>
                    <a:latin typeface="Arial"/>
                    <a:ea typeface="Arial"/>
                    <a:cs typeface="Arial"/>
                  </a:defRPr>
                </a:pPr>
                <a:endParaRPr lang="es-EC"/>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EvoTariOFFNET!$C$42:$K$42</c:f>
              <c:strCache>
                <c:ptCount val="9"/>
                <c:pt idx="0">
                  <c:v>2006</c:v>
                </c:pt>
                <c:pt idx="1">
                  <c:v>2007</c:v>
                </c:pt>
                <c:pt idx="2">
                  <c:v>2008</c:v>
                </c:pt>
                <c:pt idx="3">
                  <c:v>2009</c:v>
                </c:pt>
                <c:pt idx="4">
                  <c:v>2010</c:v>
                </c:pt>
                <c:pt idx="5">
                  <c:v>2011</c:v>
                </c:pt>
                <c:pt idx="6">
                  <c:v>2012</c:v>
                </c:pt>
                <c:pt idx="7">
                  <c:v>2013</c:v>
                </c:pt>
                <c:pt idx="8">
                  <c:v>2014 (jul)</c:v>
                </c:pt>
              </c:strCache>
            </c:strRef>
          </c:cat>
          <c:val>
            <c:numRef>
              <c:f>EvoTariOFFNET!$C$36:$K$36</c:f>
              <c:numCache>
                <c:formatCode>_-"$"* #,##0.00_-;\-"$"* #,##0.00_-;_-"$"* "-"??_-;_-@_-</c:formatCode>
                <c:ptCount val="9"/>
                <c:pt idx="0">
                  <c:v>0.1</c:v>
                </c:pt>
                <c:pt idx="1">
                  <c:v>0.1</c:v>
                </c:pt>
                <c:pt idx="2">
                  <c:v>0.1</c:v>
                </c:pt>
                <c:pt idx="3">
                  <c:v>0.1</c:v>
                </c:pt>
                <c:pt idx="4">
                  <c:v>0.1</c:v>
                </c:pt>
                <c:pt idx="5">
                  <c:v>0.1</c:v>
                </c:pt>
                <c:pt idx="6">
                  <c:v>0.1</c:v>
                </c:pt>
                <c:pt idx="7">
                  <c:v>0.1</c:v>
                </c:pt>
                <c:pt idx="8">
                  <c:v>0.1</c:v>
                </c:pt>
              </c:numCache>
            </c:numRef>
          </c:val>
          <c:smooth val="0"/>
        </c:ser>
        <c:dLbls>
          <c:showLegendKey val="0"/>
          <c:showVal val="0"/>
          <c:showCatName val="0"/>
          <c:showSerName val="0"/>
          <c:showPercent val="0"/>
          <c:showBubbleSize val="0"/>
        </c:dLbls>
        <c:marker val="1"/>
        <c:smooth val="0"/>
        <c:axId val="193398800"/>
        <c:axId val="193399360"/>
      </c:lineChart>
      <c:catAx>
        <c:axId val="1933988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399360"/>
        <c:crosses val="autoZero"/>
        <c:auto val="1"/>
        <c:lblAlgn val="ctr"/>
        <c:lblOffset val="100"/>
        <c:tickLblSkip val="1"/>
        <c:tickMarkSkip val="1"/>
        <c:noMultiLvlLbl val="0"/>
      </c:catAx>
      <c:valAx>
        <c:axId val="193399360"/>
        <c:scaling>
          <c:orientation val="minMax"/>
        </c:scaling>
        <c:delete val="0"/>
        <c:axPos val="l"/>
        <c:title>
          <c:tx>
            <c:rich>
              <a:bodyPr/>
              <a:lstStyle/>
              <a:p>
                <a:pPr>
                  <a:defRPr sz="1725" b="1" i="0" u="none" strike="noStrike" baseline="0">
                    <a:solidFill>
                      <a:srgbClr val="000000"/>
                    </a:solidFill>
                    <a:latin typeface="Arial"/>
                    <a:ea typeface="Arial"/>
                    <a:cs typeface="Arial"/>
                  </a:defRPr>
                </a:pPr>
                <a:r>
                  <a:rPr lang="es-EC"/>
                  <a:t>USD</a:t>
                </a:r>
              </a:p>
            </c:rich>
          </c:tx>
          <c:layout>
            <c:manualLayout>
              <c:xMode val="edge"/>
              <c:yMode val="edge"/>
              <c:x val="1.265874970633483E-2"/>
              <c:y val="0.37175141242937854"/>
            </c:manualLayout>
          </c:layout>
          <c:overlay val="0"/>
          <c:spPr>
            <a:noFill/>
            <a:ln w="25400">
              <a:noFill/>
            </a:ln>
          </c:spPr>
        </c:title>
        <c:numFmt formatCode="_-&quot;$&quot;* #,##0.00_-;\-&quot;$&quot;* #,##0.00_-;_-&quot;$&quot;* &quot;-&quot;??_-;_-@_-" sourceLinked="1"/>
        <c:majorTickMark val="out"/>
        <c:minorTickMark val="none"/>
        <c:tickLblPos val="nextTo"/>
        <c:spPr>
          <a:ln w="3175">
            <a:solidFill>
              <a:srgbClr val="000000"/>
            </a:solidFill>
            <a:prstDash val="solid"/>
          </a:ln>
        </c:spPr>
        <c:txPr>
          <a:bodyPr rot="0" vert="horz"/>
          <a:lstStyle/>
          <a:p>
            <a:pPr>
              <a:defRPr sz="1100" b="0" i="0" u="none" strike="noStrike" baseline="0">
                <a:solidFill>
                  <a:srgbClr val="000000"/>
                </a:solidFill>
                <a:latin typeface="Arial"/>
                <a:ea typeface="Arial"/>
                <a:cs typeface="Arial"/>
              </a:defRPr>
            </a:pPr>
            <a:endParaRPr lang="es-EC"/>
          </a:p>
        </c:txPr>
        <c:crossAx val="193398800"/>
        <c:crosses val="autoZero"/>
        <c:crossBetween val="between"/>
        <c:majorUnit val="0.1"/>
      </c:valAx>
      <c:spPr>
        <a:noFill/>
        <a:ln w="25400">
          <a:noFill/>
        </a:ln>
      </c:spPr>
    </c:plotArea>
    <c:legend>
      <c:legendPos val="r"/>
      <c:layout>
        <c:manualLayout>
          <c:xMode val="edge"/>
          <c:yMode val="edge"/>
          <c:x val="7.9699994189850409E-2"/>
          <c:y val="0.85362960985808978"/>
          <c:w val="0.88084743024123546"/>
          <c:h val="4.0044841852395541E-2"/>
        </c:manualLayout>
      </c:layout>
      <c:overlay val="0"/>
      <c:spPr>
        <a:noFill/>
        <a:ln w="3175">
          <a:noFill/>
          <a:prstDash val="solid"/>
        </a:ln>
      </c:spPr>
      <c:txPr>
        <a:bodyPr/>
        <a:lstStyle/>
        <a:p>
          <a:pPr>
            <a:defRPr sz="1000" b="0" i="0" u="none" strike="noStrike" baseline="0">
              <a:solidFill>
                <a:srgbClr val="000000"/>
              </a:solidFill>
              <a:latin typeface="Arial"/>
              <a:ea typeface="Arial"/>
              <a:cs typeface="Arial"/>
            </a:defRPr>
          </a:pPr>
          <a:endParaRPr lang="es-EC"/>
        </a:p>
      </c:txPr>
    </c:legend>
    <c:plotVisOnly val="1"/>
    <c:dispBlanksAs val="gap"/>
    <c:showDLblsOverMax val="0"/>
  </c:chart>
  <c:spPr>
    <a:noFill/>
    <a:ln w="9525">
      <a:solidFill>
        <a:srgbClr val="000000"/>
      </a:solidFill>
    </a:ln>
  </c:spPr>
  <c:txPr>
    <a:bodyPr/>
    <a:lstStyle/>
    <a:p>
      <a:pPr>
        <a:defRPr sz="1000" b="0" i="0" u="none" strike="noStrike" baseline="0">
          <a:solidFill>
            <a:srgbClr val="000000"/>
          </a:solidFill>
          <a:latin typeface="Arial"/>
          <a:ea typeface="Arial"/>
          <a:cs typeface="Arial"/>
        </a:defRPr>
      </a:pPr>
      <a:endParaRPr lang="es-EC"/>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hyperlink" Target="#'Otecel S.A.'!A1"/><Relationship Id="rId7" Type="http://schemas.openxmlformats.org/officeDocument/2006/relationships/image" Target="../media/image1.png"/><Relationship Id="rId2" Type="http://schemas.openxmlformats.org/officeDocument/2006/relationships/hyperlink" Target="#'Conecel S.A.'!A1"/><Relationship Id="rId1" Type="http://schemas.openxmlformats.org/officeDocument/2006/relationships/hyperlink" Target="#Resumen!A1"/><Relationship Id="rId6" Type="http://schemas.openxmlformats.org/officeDocument/2006/relationships/hyperlink" Target="#EvoTariOFFNET!A1"/><Relationship Id="rId5" Type="http://schemas.openxmlformats.org/officeDocument/2006/relationships/hyperlink" Target="#Evo.TarifONNET!A1"/><Relationship Id="rId4" Type="http://schemas.openxmlformats.org/officeDocument/2006/relationships/hyperlink" Target="#'CNT EP. (ex-Telecsa S.A.)'!A1"/></Relationships>
</file>

<file path=xl/drawings/_rels/drawing10.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4.xml"/><Relationship Id="rId1" Type="http://schemas.openxmlformats.org/officeDocument/2006/relationships/chart" Target="../charts/chart3.xml"/></Relationships>
</file>

<file path=xl/drawings/_rels/drawing13.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5.xml"/></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6.xml"/></Relationships>
</file>

<file path=xl/drawings/_rels/drawing1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7.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8.xml"/></Relationships>
</file>

<file path=xl/drawings/_rels/drawing22.xml.rels><?xml version="1.0" encoding="UTF-8" standalone="yes"?>
<Relationships xmlns="http://schemas.openxmlformats.org/package/2006/relationships"><Relationship Id="rId2" Type="http://schemas.openxmlformats.org/officeDocument/2006/relationships/hyperlink" Target="#Inicio!A1"/><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9.xml"/></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0.xml"/></Relationships>
</file>

<file path=xl/drawings/_rels/drawing26.xml.rels><?xml version="1.0" encoding="UTF-8" standalone="yes"?>
<Relationships xmlns="http://schemas.openxmlformats.org/package/2006/relationships"><Relationship Id="rId1" Type="http://schemas.openxmlformats.org/officeDocument/2006/relationships/image" Target="../media/image8.jpeg"/></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1.xml"/></Relationships>
</file>

<file path=xl/drawings/_rels/drawing28.xml.rels><?xml version="1.0" encoding="UTF-8" standalone="yes"?>
<Relationships xmlns="http://schemas.openxmlformats.org/package/2006/relationships"><Relationship Id="rId1" Type="http://schemas.openxmlformats.org/officeDocument/2006/relationships/image" Target="../media/image9.jpeg"/></Relationships>
</file>

<file path=xl/drawings/_rels/drawing2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Inicio!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Inicio!A1"/><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Inicio!A1"/></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1.xm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chart" Target="../charts/chart2.xml"/></Relationships>
</file>

<file path=xl/drawings/_rels/drawing9.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xdr:from>
      <xdr:col>2</xdr:col>
      <xdr:colOff>4619625</xdr:colOff>
      <xdr:row>20</xdr:row>
      <xdr:rowOff>114300</xdr:rowOff>
    </xdr:from>
    <xdr:to>
      <xdr:col>2</xdr:col>
      <xdr:colOff>4943625</xdr:colOff>
      <xdr:row>21</xdr:row>
      <xdr:rowOff>44550</xdr:rowOff>
    </xdr:to>
    <xdr:sp macro="[0]!Resumen" textlink="">
      <xdr:nvSpPr>
        <xdr:cNvPr id="762386" name="AutoShape 1031">
          <a:hlinkClick xmlns:r="http://schemas.openxmlformats.org/officeDocument/2006/relationships" r:id="rId1"/>
        </xdr:cNvPr>
        <xdr:cNvSpPr>
          <a:spLocks noChangeArrowheads="1"/>
        </xdr:cNvSpPr>
      </xdr:nvSpPr>
      <xdr:spPr bwMode="auto">
        <a:xfrm>
          <a:off x="8067675" y="4362450"/>
          <a:ext cx="324000" cy="216000"/>
        </a:xfrm>
        <a:prstGeom prst="rightArrow">
          <a:avLst>
            <a:gd name="adj1" fmla="val 50000"/>
            <a:gd name="adj2" fmla="val 33478"/>
          </a:avLst>
        </a:prstGeom>
        <a:solidFill>
          <a:srgbClr val="99CCFF"/>
        </a:solidFill>
        <a:ln w="9525">
          <a:solidFill>
            <a:srgbClr val="3366FF"/>
          </a:solidFill>
          <a:miter lim="800000"/>
          <a:headEnd/>
          <a:tailEnd/>
        </a:ln>
      </xdr:spPr>
    </xdr:sp>
    <xdr:clientData/>
  </xdr:twoCellAnchor>
  <xdr:twoCellAnchor>
    <xdr:from>
      <xdr:col>2</xdr:col>
      <xdr:colOff>4619625</xdr:colOff>
      <xdr:row>21</xdr:row>
      <xdr:rowOff>104775</xdr:rowOff>
    </xdr:from>
    <xdr:to>
      <xdr:col>2</xdr:col>
      <xdr:colOff>4943625</xdr:colOff>
      <xdr:row>22</xdr:row>
      <xdr:rowOff>35025</xdr:rowOff>
    </xdr:to>
    <xdr:sp macro="[0]!conecel" textlink="">
      <xdr:nvSpPr>
        <xdr:cNvPr id="762387" name="AutoShape 1032">
          <a:hlinkClick xmlns:r="http://schemas.openxmlformats.org/officeDocument/2006/relationships" r:id="rId2"/>
        </xdr:cNvPr>
        <xdr:cNvSpPr>
          <a:spLocks noChangeArrowheads="1"/>
        </xdr:cNvSpPr>
      </xdr:nvSpPr>
      <xdr:spPr bwMode="auto">
        <a:xfrm>
          <a:off x="8067675" y="4638675"/>
          <a:ext cx="324000" cy="216000"/>
        </a:xfrm>
        <a:prstGeom prst="rightArrow">
          <a:avLst>
            <a:gd name="adj1" fmla="val 50000"/>
            <a:gd name="adj2" fmla="val 33980"/>
          </a:avLst>
        </a:prstGeom>
        <a:solidFill>
          <a:srgbClr val="99CCFF"/>
        </a:solidFill>
        <a:ln w="9525">
          <a:solidFill>
            <a:srgbClr val="3366FF"/>
          </a:solidFill>
          <a:miter lim="800000"/>
          <a:headEnd/>
          <a:tailEnd/>
        </a:ln>
      </xdr:spPr>
    </xdr:sp>
    <xdr:clientData/>
  </xdr:twoCellAnchor>
  <xdr:twoCellAnchor>
    <xdr:from>
      <xdr:col>2</xdr:col>
      <xdr:colOff>4619625</xdr:colOff>
      <xdr:row>22</xdr:row>
      <xdr:rowOff>95250</xdr:rowOff>
    </xdr:from>
    <xdr:to>
      <xdr:col>2</xdr:col>
      <xdr:colOff>4943625</xdr:colOff>
      <xdr:row>23</xdr:row>
      <xdr:rowOff>25500</xdr:rowOff>
    </xdr:to>
    <xdr:sp macro="[0]!otecel" textlink="">
      <xdr:nvSpPr>
        <xdr:cNvPr id="762388" name="AutoShape 1033">
          <a:hlinkClick xmlns:r="http://schemas.openxmlformats.org/officeDocument/2006/relationships" r:id="rId3"/>
        </xdr:cNvPr>
        <xdr:cNvSpPr>
          <a:spLocks noChangeArrowheads="1"/>
        </xdr:cNvSpPr>
      </xdr:nvSpPr>
      <xdr:spPr bwMode="auto">
        <a:xfrm>
          <a:off x="8067675" y="4914900"/>
          <a:ext cx="324000" cy="216000"/>
        </a:xfrm>
        <a:prstGeom prst="rightArrow">
          <a:avLst>
            <a:gd name="adj1" fmla="val 50000"/>
            <a:gd name="adj2" fmla="val 33696"/>
          </a:avLst>
        </a:prstGeom>
        <a:solidFill>
          <a:srgbClr val="99CCFF"/>
        </a:solidFill>
        <a:ln w="9525">
          <a:solidFill>
            <a:srgbClr val="3366FF"/>
          </a:solidFill>
          <a:miter lim="800000"/>
          <a:headEnd/>
          <a:tailEnd/>
        </a:ln>
      </xdr:spPr>
    </xdr:sp>
    <xdr:clientData/>
  </xdr:twoCellAnchor>
  <xdr:twoCellAnchor>
    <xdr:from>
      <xdr:col>2</xdr:col>
      <xdr:colOff>4619625</xdr:colOff>
      <xdr:row>23</xdr:row>
      <xdr:rowOff>57150</xdr:rowOff>
    </xdr:from>
    <xdr:to>
      <xdr:col>2</xdr:col>
      <xdr:colOff>4943625</xdr:colOff>
      <xdr:row>23</xdr:row>
      <xdr:rowOff>273150</xdr:rowOff>
    </xdr:to>
    <xdr:sp macro="[0]!Telecsa" textlink="">
      <xdr:nvSpPr>
        <xdr:cNvPr id="762389" name="AutoShape 1034">
          <a:hlinkClick xmlns:r="http://schemas.openxmlformats.org/officeDocument/2006/relationships" r:id="rId4"/>
        </xdr:cNvPr>
        <xdr:cNvSpPr>
          <a:spLocks noChangeArrowheads="1"/>
        </xdr:cNvSpPr>
      </xdr:nvSpPr>
      <xdr:spPr bwMode="auto">
        <a:xfrm>
          <a:off x="8067675" y="5162550"/>
          <a:ext cx="324000" cy="216000"/>
        </a:xfrm>
        <a:prstGeom prst="rightArrow">
          <a:avLst>
            <a:gd name="adj1" fmla="val 50000"/>
            <a:gd name="adj2" fmla="val 35857"/>
          </a:avLst>
        </a:prstGeom>
        <a:solidFill>
          <a:srgbClr val="99CCFF"/>
        </a:solidFill>
        <a:ln w="9525">
          <a:solidFill>
            <a:srgbClr val="3366FF"/>
          </a:solidFill>
          <a:miter lim="800000"/>
          <a:headEnd/>
          <a:tailEnd/>
        </a:ln>
      </xdr:spPr>
    </xdr:sp>
    <xdr:clientData/>
  </xdr:twoCellAnchor>
  <xdr:twoCellAnchor>
    <xdr:from>
      <xdr:col>2</xdr:col>
      <xdr:colOff>4619625</xdr:colOff>
      <xdr:row>24</xdr:row>
      <xdr:rowOff>95250</xdr:rowOff>
    </xdr:from>
    <xdr:to>
      <xdr:col>2</xdr:col>
      <xdr:colOff>4943625</xdr:colOff>
      <xdr:row>25</xdr:row>
      <xdr:rowOff>25500</xdr:rowOff>
    </xdr:to>
    <xdr:sp macro="[0]!Telecsa" textlink="">
      <xdr:nvSpPr>
        <xdr:cNvPr id="762390" name="AutoShape 1034">
          <a:hlinkClick xmlns:r="http://schemas.openxmlformats.org/officeDocument/2006/relationships" r:id="rId5"/>
        </xdr:cNvPr>
        <xdr:cNvSpPr>
          <a:spLocks noChangeArrowheads="1"/>
        </xdr:cNvSpPr>
      </xdr:nvSpPr>
      <xdr:spPr bwMode="auto">
        <a:xfrm>
          <a:off x="8067675" y="5486400"/>
          <a:ext cx="324000" cy="216000"/>
        </a:xfrm>
        <a:prstGeom prst="rightArrow">
          <a:avLst>
            <a:gd name="adj1" fmla="val 50000"/>
            <a:gd name="adj2" fmla="val 35674"/>
          </a:avLst>
        </a:prstGeom>
        <a:solidFill>
          <a:srgbClr val="99CCFF"/>
        </a:solidFill>
        <a:ln w="9525">
          <a:solidFill>
            <a:srgbClr val="3366FF"/>
          </a:solidFill>
          <a:miter lim="800000"/>
          <a:headEnd/>
          <a:tailEnd/>
        </a:ln>
      </xdr:spPr>
    </xdr:sp>
    <xdr:clientData/>
  </xdr:twoCellAnchor>
  <xdr:twoCellAnchor>
    <xdr:from>
      <xdr:col>2</xdr:col>
      <xdr:colOff>4619625</xdr:colOff>
      <xdr:row>25</xdr:row>
      <xdr:rowOff>104775</xdr:rowOff>
    </xdr:from>
    <xdr:to>
      <xdr:col>2</xdr:col>
      <xdr:colOff>4943625</xdr:colOff>
      <xdr:row>26</xdr:row>
      <xdr:rowOff>35025</xdr:rowOff>
    </xdr:to>
    <xdr:sp macro="[0]!Telecsa" textlink="">
      <xdr:nvSpPr>
        <xdr:cNvPr id="762391" name="AutoShape 1034">
          <a:hlinkClick xmlns:r="http://schemas.openxmlformats.org/officeDocument/2006/relationships" r:id="rId6"/>
        </xdr:cNvPr>
        <xdr:cNvSpPr>
          <a:spLocks noChangeArrowheads="1"/>
        </xdr:cNvSpPr>
      </xdr:nvSpPr>
      <xdr:spPr bwMode="auto">
        <a:xfrm>
          <a:off x="8067675" y="5781675"/>
          <a:ext cx="324000" cy="216000"/>
        </a:xfrm>
        <a:prstGeom prst="rightArrow">
          <a:avLst>
            <a:gd name="adj1" fmla="val 50000"/>
            <a:gd name="adj2" fmla="val 35324"/>
          </a:avLst>
        </a:prstGeom>
        <a:solidFill>
          <a:srgbClr val="99CCFF"/>
        </a:solidFill>
        <a:ln w="9525">
          <a:solidFill>
            <a:srgbClr val="3366FF"/>
          </a:solidFill>
          <a:miter lim="800000"/>
          <a:headEnd/>
          <a:tailEnd/>
        </a:ln>
      </xdr:spPr>
    </xdr:sp>
    <xdr:clientData/>
  </xdr:twoCellAnchor>
  <xdr:twoCellAnchor editAs="oneCell">
    <xdr:from>
      <xdr:col>2</xdr:col>
      <xdr:colOff>2752725</xdr:colOff>
      <xdr:row>3</xdr:row>
      <xdr:rowOff>16</xdr:rowOff>
    </xdr:from>
    <xdr:to>
      <xdr:col>3</xdr:col>
      <xdr:colOff>291150</xdr:colOff>
      <xdr:row>5</xdr:row>
      <xdr:rowOff>179201</xdr:rowOff>
    </xdr:to>
    <xdr:pic>
      <xdr:nvPicPr>
        <xdr:cNvPr id="2" name="Imagen 1"/>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200775" y="590566"/>
          <a:ext cx="2520000" cy="54113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55</xdr:row>
      <xdr:rowOff>1</xdr:rowOff>
    </xdr:from>
    <xdr:to>
      <xdr:col>14</xdr:col>
      <xdr:colOff>0</xdr:colOff>
      <xdr:row>88</xdr:row>
      <xdr:rowOff>47626</xdr:rowOff>
    </xdr:to>
    <xdr:graphicFrame macro="">
      <xdr:nvGraphicFramePr>
        <xdr:cNvPr id="6" name="Chart 210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11</xdr:row>
      <xdr:rowOff>0</xdr:rowOff>
    </xdr:from>
    <xdr:to>
      <xdr:col>13</xdr:col>
      <xdr:colOff>752475</xdr:colOff>
      <xdr:row>43</xdr:row>
      <xdr:rowOff>190500</xdr:rowOff>
    </xdr:to>
    <xdr:graphicFrame macro="">
      <xdr:nvGraphicFramePr>
        <xdr:cNvPr id="9" name="Chart 210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10</xdr:col>
      <xdr:colOff>257175</xdr:colOff>
      <xdr:row>3</xdr:row>
      <xdr:rowOff>47625</xdr:rowOff>
    </xdr:from>
    <xdr:to>
      <xdr:col>13</xdr:col>
      <xdr:colOff>493292</xdr:colOff>
      <xdr:row>6</xdr:row>
      <xdr:rowOff>52185</xdr:rowOff>
    </xdr:to>
    <xdr:pic>
      <xdr:nvPicPr>
        <xdr:cNvPr id="10" name="Imagen 9"/>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877175" y="619125"/>
          <a:ext cx="2522117" cy="547485"/>
        </a:xfrm>
        <a:prstGeom prst="rect">
          <a:avLst/>
        </a:prstGeom>
      </xdr:spPr>
    </xdr:pic>
    <xdr:clientData/>
  </xdr:twoCellAnchor>
  <xdr:twoCellAnchor editAs="oneCell">
    <xdr:from>
      <xdr:col>10</xdr:col>
      <xdr:colOff>304800</xdr:colOff>
      <xdr:row>46</xdr:row>
      <xdr:rowOff>161925</xdr:rowOff>
    </xdr:from>
    <xdr:to>
      <xdr:col>13</xdr:col>
      <xdr:colOff>540917</xdr:colOff>
      <xdr:row>49</xdr:row>
      <xdr:rowOff>166485</xdr:rowOff>
    </xdr:to>
    <xdr:pic>
      <xdr:nvPicPr>
        <xdr:cNvPr id="11" name="Imagen 10"/>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24800" y="7905750"/>
          <a:ext cx="2522117" cy="547485"/>
        </a:xfrm>
        <a:prstGeom prst="rect">
          <a:avLst/>
        </a:prstGeom>
      </xdr:spPr>
    </xdr:pic>
    <xdr:clientData/>
  </xdr:twoCellAnchor>
</xdr:wsDr>
</file>

<file path=xl/drawings/drawing11.xml><?xml version="1.0" encoding="utf-8"?>
<c:userShapes xmlns:c="http://schemas.openxmlformats.org/drawingml/2006/chart">
  <cdr:relSizeAnchor xmlns:cdr="http://schemas.openxmlformats.org/drawingml/2006/chartDrawing">
    <cdr:from>
      <cdr:x>0.05128</cdr:x>
      <cdr:y>0.84629</cdr:y>
    </cdr:from>
    <cdr:to>
      <cdr:x>0.94135</cdr:x>
      <cdr:y>0.98763</cdr:y>
    </cdr:to>
    <cdr:sp macro="" textlink="">
      <cdr:nvSpPr>
        <cdr:cNvPr id="2" name="Text Box 18"/>
        <cdr:cNvSpPr txBox="1">
          <a:spLocks xmlns:a="http://schemas.openxmlformats.org/drawingml/2006/main" noChangeArrowheads="1"/>
        </cdr:cNvSpPr>
      </cdr:nvSpPr>
      <cdr:spPr bwMode="auto">
        <a:xfrm xmlns:a="http://schemas.openxmlformats.org/drawingml/2006/main">
          <a:off x="507999" y="4562474"/>
          <a:ext cx="8816975" cy="76200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lnSpc>
              <a:spcPts val="1000"/>
            </a:lnSpc>
            <a:defRPr sz="1000"/>
          </a:pPr>
          <a:r>
            <a:rPr lang="es-EC" sz="1000" b="0" i="0" u="none" strike="noStrike" baseline="0">
              <a:solidFill>
                <a:srgbClr val="000000"/>
              </a:solidFill>
              <a:latin typeface="Arial"/>
              <a:cs typeface="Arial"/>
            </a:rPr>
            <a:t>(</a:t>
          </a:r>
          <a:r>
            <a:rPr lang="es-EC" sz="900" b="0" i="0" u="none" strike="noStrike" baseline="0">
              <a:solidFill>
                <a:srgbClr val="000000"/>
              </a:solidFill>
              <a:latin typeface="Arial"/>
              <a:cs typeface="Arial"/>
            </a:rPr>
            <a:t>4)Tarifa de $ 0,04 corresponde a On Net. </a:t>
          </a:r>
        </a:p>
        <a:p xmlns:a="http://schemas.openxmlformats.org/drawingml/2006/main">
          <a:pPr algn="l" rtl="0">
            <a:lnSpc>
              <a:spcPts val="1000"/>
            </a:lnSpc>
            <a:defRPr sz="1000"/>
          </a:pPr>
          <a:r>
            <a:rPr lang="es-EC" sz="900" b="0" i="0" u="none" strike="noStrike" baseline="0">
              <a:solidFill>
                <a:srgbClr val="000000"/>
              </a:solidFill>
              <a:latin typeface="Arial"/>
              <a:cs typeface="Arial"/>
            </a:rPr>
            <a:t>(5) Tarifa de $ 0,19 de Otecel S.A.; $0,15 de CNT EP (ex-Telecsa S.A) y $ 0,22 de  Conecel S.A. corresponde a llamadas Off Net (llamadas fuera de su propia r ed).</a:t>
          </a:r>
        </a:p>
        <a:p xmlns:a="http://schemas.openxmlformats.org/drawingml/2006/main">
          <a:pPr algn="l" rtl="0">
            <a:lnSpc>
              <a:spcPts val="900"/>
            </a:lnSpc>
            <a:defRPr sz="1000"/>
          </a:pPr>
          <a:r>
            <a:rPr lang="es-EC" sz="900" b="0" i="0" u="none" strike="noStrike" baseline="0">
              <a:solidFill>
                <a:srgbClr val="000000"/>
              </a:solidFill>
              <a:latin typeface="Arial"/>
              <a:cs typeface="Arial"/>
            </a:rPr>
            <a:t>(6)Tarifas Off Net  incluido cargo de interconexión</a:t>
          </a:r>
        </a:p>
      </cdr:txBody>
    </cdr:sp>
  </cdr:relSizeAnchor>
</c:userShapes>
</file>

<file path=xl/drawings/drawing12.xml><?xml version="1.0" encoding="utf-8"?>
<c:userShapes xmlns:c="http://schemas.openxmlformats.org/drawingml/2006/chart">
  <cdr:relSizeAnchor xmlns:cdr="http://schemas.openxmlformats.org/drawingml/2006/chartDrawing">
    <cdr:from>
      <cdr:x>0.71671</cdr:x>
      <cdr:y>0.20641</cdr:y>
    </cdr:from>
    <cdr:to>
      <cdr:x>0.73243</cdr:x>
      <cdr:y>0.27635</cdr:y>
    </cdr:to>
    <cdr:sp macro="" textlink="">
      <cdr:nvSpPr>
        <cdr:cNvPr id="123906" name="Line 2"/>
        <cdr:cNvSpPr>
          <a:spLocks xmlns:a="http://schemas.openxmlformats.org/drawingml/2006/main" noChangeShapeType="1"/>
        </cdr:cNvSpPr>
      </cdr:nvSpPr>
      <cdr:spPr bwMode="auto">
        <a:xfrm xmlns:a="http://schemas.openxmlformats.org/drawingml/2006/main" flipH="1">
          <a:off x="7092928" y="1108863"/>
          <a:ext cx="155573" cy="375724"/>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0.69736</cdr:x>
      <cdr:y>0.12958</cdr:y>
    </cdr:from>
    <cdr:to>
      <cdr:x>0.78537</cdr:x>
      <cdr:y>0.19326</cdr:y>
    </cdr:to>
    <cdr:sp macro="" textlink="">
      <cdr:nvSpPr>
        <cdr:cNvPr id="58369" name="Text Box 1"/>
        <cdr:cNvSpPr txBox="1">
          <a:spLocks xmlns:a="http://schemas.openxmlformats.org/drawingml/2006/main" noChangeArrowheads="1"/>
        </cdr:cNvSpPr>
      </cdr:nvSpPr>
      <cdr:spPr bwMode="auto">
        <a:xfrm xmlns:a="http://schemas.openxmlformats.org/drawingml/2006/main">
          <a:off x="6901419" y="696136"/>
          <a:ext cx="870981" cy="342089"/>
        </a:xfrm>
        <a:prstGeom xmlns:a="http://schemas.openxmlformats.org/drawingml/2006/main" prst="rect">
          <a:avLst/>
        </a:prstGeom>
        <a:noFill xmlns:a="http://schemas.openxmlformats.org/drawingml/2006/main"/>
        <a:ln xmlns:a="http://schemas.openxmlformats.org/drawingml/2006/main" w="1">
          <a:noFill/>
          <a:miter lim="800000"/>
          <a:headEnd/>
          <a:tailEnd/>
        </a:ln>
        <a:effectLst xmlns:a="http://schemas.openxmlformats.org/drawingml/2006/mai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lnSpc>
              <a:spcPts val="400"/>
            </a:lnSpc>
            <a:defRPr sz="1000"/>
          </a:pPr>
          <a:r>
            <a:rPr lang="es-ES" sz="900" b="0" i="0" strike="noStrike">
              <a:solidFill>
                <a:srgbClr val="000000"/>
              </a:solidFill>
              <a:latin typeface="Arial"/>
              <a:cs typeface="Arial"/>
            </a:rPr>
            <a:t>promedio</a:t>
          </a:r>
        </a:p>
        <a:p xmlns:a="http://schemas.openxmlformats.org/drawingml/2006/main">
          <a:pPr algn="ctr" rtl="1">
            <a:lnSpc>
              <a:spcPts val="400"/>
            </a:lnSpc>
            <a:defRPr sz="1000"/>
          </a:pPr>
          <a:r>
            <a:rPr lang="es-ES" sz="900" b="0" i="0" strike="noStrike">
              <a:solidFill>
                <a:srgbClr val="000000"/>
              </a:solidFill>
              <a:latin typeface="Arial"/>
              <a:cs typeface="Arial"/>
            </a:rPr>
            <a:t> </a:t>
          </a:r>
        </a:p>
        <a:p xmlns:a="http://schemas.openxmlformats.org/drawingml/2006/main">
          <a:pPr algn="ctr" rtl="1">
            <a:lnSpc>
              <a:spcPts val="300"/>
            </a:lnSpc>
            <a:defRPr sz="1000"/>
          </a:pPr>
          <a:r>
            <a:rPr lang="es-ES" sz="900" b="0" i="0" strike="noStrike">
              <a:solidFill>
                <a:srgbClr val="000000"/>
              </a:solidFill>
              <a:latin typeface="Arial"/>
              <a:cs typeface="Arial"/>
            </a:rPr>
            <a:t>simple</a:t>
          </a:r>
        </a:p>
      </cdr:txBody>
    </cdr:sp>
  </cdr:relSizeAnchor>
  <cdr:relSizeAnchor xmlns:cdr="http://schemas.openxmlformats.org/drawingml/2006/chartDrawing">
    <cdr:from>
      <cdr:x>0.04139</cdr:x>
      <cdr:y>0.87234</cdr:y>
    </cdr:from>
    <cdr:to>
      <cdr:x>0.97786</cdr:x>
      <cdr:y>0.98764</cdr:y>
    </cdr:to>
    <cdr:sp macro="" textlink="">
      <cdr:nvSpPr>
        <cdr:cNvPr id="4" name="Text Box 20"/>
        <cdr:cNvSpPr txBox="1">
          <a:spLocks xmlns:a="http://schemas.openxmlformats.org/drawingml/2006/main" noChangeArrowheads="1"/>
        </cdr:cNvSpPr>
      </cdr:nvSpPr>
      <cdr:spPr bwMode="auto">
        <a:xfrm xmlns:a="http://schemas.openxmlformats.org/drawingml/2006/main">
          <a:off x="409574" y="4686300"/>
          <a:ext cx="9267825" cy="619401"/>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27432" tIns="22860" rIns="0" bIns="2286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(1) Tarifa Prepago CNT EP. (ex-Telecsa S.A.) a CNT EP. es $ 0,12 Tarifa Prepago CNT EP (ex-Telecsa) a otros fijos es $ 0,18</a:t>
          </a:r>
        </a:p>
        <a:p xmlns:a="http://schemas.openxmlformats.org/drawingml/2006/main">
          <a:pPr algn="l" rtl="0">
            <a:defRPr sz="1000"/>
          </a:pPr>
          <a:r>
            <a:rPr lang="es-EC" sz="900" b="0" i="0" u="none" strike="noStrike" baseline="0">
              <a:solidFill>
                <a:srgbClr val="000000"/>
              </a:solidFill>
              <a:latin typeface="Arial"/>
              <a:cs typeface="Arial"/>
            </a:rPr>
            <a:t>(2)  Valor de todas las tarifas por minuto</a:t>
          </a:r>
        </a:p>
        <a:p xmlns:a="http://schemas.openxmlformats.org/drawingml/2006/main">
          <a:pPr algn="l" rtl="0">
            <a:defRPr sz="1000"/>
          </a:pPr>
          <a:r>
            <a:rPr lang="es-EC" sz="900" b="0" i="0" u="none" strike="noStrike" baseline="0">
              <a:solidFill>
                <a:srgbClr val="000000"/>
              </a:solidFill>
              <a:latin typeface="Arial"/>
              <a:cs typeface="Arial"/>
            </a:rPr>
            <a:t>(3)  No está incluido el valor de los impuestos</a:t>
          </a:r>
          <a:endParaRPr lang="es-EC" sz="900" b="1" i="0" u="none" strike="noStrike" baseline="0">
            <a:solidFill>
              <a:srgbClr val="000000"/>
            </a:solidFill>
            <a:latin typeface="Arial"/>
            <a:cs typeface="Arial"/>
          </a:endParaRPr>
        </a:p>
      </cdr:txBody>
    </cdr:sp>
  </cdr:relSizeAnchor>
</c:userShapes>
</file>

<file path=xl/drawings/drawing13.xml><?xml version="1.0" encoding="utf-8"?>
<xdr:wsDr xmlns:xdr="http://schemas.openxmlformats.org/drawingml/2006/spreadsheetDrawing" xmlns:a="http://schemas.openxmlformats.org/drawingml/2006/main">
  <xdr:twoCellAnchor editAs="oneCell">
    <xdr:from>
      <xdr:col>7</xdr:col>
      <xdr:colOff>247650</xdr:colOff>
      <xdr:row>3</xdr:row>
      <xdr:rowOff>57150</xdr:rowOff>
    </xdr:from>
    <xdr:to>
      <xdr:col>10</xdr:col>
      <xdr:colOff>483767</xdr:colOff>
      <xdr:row>6</xdr:row>
      <xdr:rowOff>61710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67375" y="628650"/>
          <a:ext cx="2522117" cy="547485"/>
        </a:xfrm>
        <a:prstGeom prst="rect">
          <a:avLst/>
        </a:prstGeom>
      </xdr:spPr>
    </xdr:pic>
    <xdr:clientData/>
  </xdr:twoCellAnchor>
  <xdr:twoCellAnchor>
    <xdr:from>
      <xdr:col>4</xdr:col>
      <xdr:colOff>628650</xdr:colOff>
      <xdr:row>64</xdr:row>
      <xdr:rowOff>76200</xdr:rowOff>
    </xdr:from>
    <xdr:to>
      <xdr:col>7</xdr:col>
      <xdr:colOff>281517</xdr:colOff>
      <xdr:row>66</xdr:row>
      <xdr:rowOff>15875</xdr:rowOff>
    </xdr:to>
    <xdr:sp macro="" textlink="">
      <xdr:nvSpPr>
        <xdr:cNvPr id="5" name="6 Rectángulo redondeado">
          <a:hlinkClick xmlns:r="http://schemas.openxmlformats.org/officeDocument/2006/relationships" r:id="rId2"/>
        </xdr:cNvPr>
        <xdr:cNvSpPr/>
      </xdr:nvSpPr>
      <xdr:spPr>
        <a:xfrm>
          <a:off x="3762375" y="1084897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14.xml><?xml version="1.0" encoding="utf-8"?>
<xdr:wsDr xmlns:xdr="http://schemas.openxmlformats.org/drawingml/2006/spreadsheetDrawing" xmlns:a="http://schemas.openxmlformats.org/drawingml/2006/main">
  <xdr:absoluteAnchor>
    <xdr:pos x="762000" y="1933576"/>
    <xdr:ext cx="9877425" cy="499110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304800</xdr:colOff>
      <xdr:row>2</xdr:row>
      <xdr:rowOff>142875</xdr:rowOff>
    </xdr:from>
    <xdr:to>
      <xdr:col>13</xdr:col>
      <xdr:colOff>540917</xdr:colOff>
      <xdr:row>5</xdr:row>
      <xdr:rowOff>147435</xdr:rowOff>
    </xdr:to>
    <xdr:pic>
      <xdr:nvPicPr>
        <xdr:cNvPr id="4" name="Imagen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24800" y="533400"/>
          <a:ext cx="2522117" cy="547485"/>
        </a:xfrm>
        <a:prstGeom prst="rect">
          <a:avLst/>
        </a:prstGeom>
      </xdr:spPr>
    </xdr:pic>
    <xdr:clientData/>
  </xdr:twoCellAnchor>
</xdr:wsDr>
</file>

<file path=xl/drawings/drawing15.xml><?xml version="1.0" encoding="utf-8"?>
<c:userShapes xmlns:c="http://schemas.openxmlformats.org/drawingml/2006/chart">
  <cdr:relSizeAnchor xmlns:cdr="http://schemas.openxmlformats.org/drawingml/2006/chartDrawing">
    <cdr:from>
      <cdr:x>0.08921</cdr:x>
      <cdr:y>0.15096</cdr:y>
    </cdr:from>
    <cdr:to>
      <cdr:x>0.43546</cdr:x>
      <cdr:y>0.15096</cdr:y>
    </cdr:to>
    <cdr:sp macro="" textlink="">
      <cdr:nvSpPr>
        <cdr:cNvPr id="192513" name="Line 1"/>
        <cdr:cNvSpPr>
          <a:spLocks xmlns:a="http://schemas.openxmlformats.org/drawingml/2006/main" noChangeShapeType="1"/>
        </cdr:cNvSpPr>
      </cdr:nvSpPr>
      <cdr:spPr bwMode="auto">
        <a:xfrm xmlns:a="http://schemas.openxmlformats.org/drawingml/2006/main">
          <a:off x="881210" y="825327"/>
          <a:ext cx="342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0.43842</cdr:x>
      <cdr:y>0.48909</cdr:y>
    </cdr:from>
    <cdr:to>
      <cdr:x>0.91773</cdr:x>
      <cdr:y>0.48909</cdr:y>
    </cdr:to>
    <cdr:sp macro="" textlink="">
      <cdr:nvSpPr>
        <cdr:cNvPr id="192514" name="Line 2"/>
        <cdr:cNvSpPr>
          <a:spLocks xmlns:a="http://schemas.openxmlformats.org/drawingml/2006/main" noChangeShapeType="1"/>
        </cdr:cNvSpPr>
      </cdr:nvSpPr>
      <cdr:spPr bwMode="auto">
        <a:xfrm xmlns:a="http://schemas.openxmlformats.org/drawingml/2006/main">
          <a:off x="4330452" y="2674033"/>
          <a:ext cx="4734349"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0.18108</cdr:x>
      <cdr:y>0.03855</cdr:y>
    </cdr:from>
    <cdr:to>
      <cdr:x>0.39658</cdr:x>
      <cdr:y>0.12855</cdr:y>
    </cdr:to>
    <cdr:sp macro="" textlink="">
      <cdr:nvSpPr>
        <cdr:cNvPr id="192515" name="Text Box 3"/>
        <cdr:cNvSpPr txBox="1">
          <a:spLocks xmlns:a="http://schemas.openxmlformats.org/drawingml/2006/main" noChangeArrowheads="1"/>
        </cdr:cNvSpPr>
      </cdr:nvSpPr>
      <cdr:spPr bwMode="auto">
        <a:xfrm xmlns:a="http://schemas.openxmlformats.org/drawingml/2006/main">
          <a:off x="1788638" y="207455"/>
          <a:ext cx="2128585" cy="4843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0.53354</cdr:x>
      <cdr:y>0.37984</cdr:y>
    </cdr:from>
    <cdr:to>
      <cdr:x>0.74754</cdr:x>
      <cdr:y>0.46459</cdr:y>
    </cdr:to>
    <cdr:sp macro="" textlink="">
      <cdr:nvSpPr>
        <cdr:cNvPr id="192516" name="Text Box 4"/>
        <cdr:cNvSpPr txBox="1">
          <a:spLocks xmlns:a="http://schemas.openxmlformats.org/drawingml/2006/main" noChangeArrowheads="1"/>
        </cdr:cNvSpPr>
      </cdr:nvSpPr>
      <cdr:spPr bwMode="auto">
        <a:xfrm xmlns:a="http://schemas.openxmlformats.org/drawingml/2006/main">
          <a:off x="5269965" y="2076705"/>
          <a:ext cx="2113769" cy="46335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0.03857</cdr:x>
      <cdr:y>0.90767</cdr:y>
    </cdr:from>
    <cdr:to>
      <cdr:x>0.49707</cdr:x>
      <cdr:y>0.99129</cdr:y>
    </cdr:to>
    <cdr:sp macro="" textlink="">
      <cdr:nvSpPr>
        <cdr:cNvPr id="192517" name="Text Box 5"/>
        <cdr:cNvSpPr txBox="1">
          <a:spLocks xmlns:a="http://schemas.openxmlformats.org/drawingml/2006/main" noChangeArrowheads="1"/>
        </cdr:cNvSpPr>
      </cdr:nvSpPr>
      <cdr:spPr bwMode="auto">
        <a:xfrm xmlns:a="http://schemas.openxmlformats.org/drawingml/2006/main">
          <a:off x="381000" y="4962525"/>
          <a:ext cx="4528799" cy="457200"/>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vertOverflow="clip" wrap="square" lIns="36576" tIns="27432" rIns="0" bIns="27432"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dr:relSizeAnchor xmlns:cdr="http://schemas.openxmlformats.org/drawingml/2006/chartDrawing">
    <cdr:from>
      <cdr:x>0.43661</cdr:x>
      <cdr:y>0.15635</cdr:y>
    </cdr:from>
    <cdr:to>
      <cdr:x>0.43661</cdr:x>
      <cdr:y>0.48558</cdr:y>
    </cdr:to>
    <cdr:sp macro="" textlink="">
      <cdr:nvSpPr>
        <cdr:cNvPr id="192519" name="Line 7"/>
        <cdr:cNvSpPr>
          <a:spLocks xmlns:a="http://schemas.openxmlformats.org/drawingml/2006/main" noChangeShapeType="1"/>
        </cdr:cNvSpPr>
      </cdr:nvSpPr>
      <cdr:spPr bwMode="auto">
        <a:xfrm xmlns:a="http://schemas.openxmlformats.org/drawingml/2006/main">
          <a:off x="4312630" y="854823"/>
          <a:ext cx="0" cy="180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0.8316</cdr:x>
      <cdr:y>0.03751</cdr:y>
    </cdr:from>
    <cdr:to>
      <cdr:x>0.92575</cdr:x>
      <cdr:y>0.21254</cdr:y>
    </cdr:to>
    <cdr:pic>
      <cdr:nvPicPr>
        <cdr:cNvPr id="11"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214096" y="205068"/>
          <a:ext cx="929904" cy="956982"/>
        </a:xfrm>
        <a:prstGeom xmlns:a="http://schemas.openxmlformats.org/drawingml/2006/main" prst="rect">
          <a:avLst/>
        </a:prstGeom>
      </cdr:spPr>
    </cdr:pic>
  </cdr:relSizeAnchor>
</c:userShapes>
</file>

<file path=xl/drawings/drawing16.xml><?xml version="1.0" encoding="utf-8"?>
<xdr:wsDr xmlns:xdr="http://schemas.openxmlformats.org/drawingml/2006/spreadsheetDrawing" xmlns:a="http://schemas.openxmlformats.org/drawingml/2006/main">
  <xdr:absoluteAnchor>
    <xdr:pos x="762000" y="1943100"/>
    <xdr:ext cx="9896475" cy="49244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209550</xdr:colOff>
      <xdr:row>3</xdr:row>
      <xdr:rowOff>38100</xdr:rowOff>
    </xdr:from>
    <xdr:to>
      <xdr:col>13</xdr:col>
      <xdr:colOff>445667</xdr:colOff>
      <xdr:row>6</xdr:row>
      <xdr:rowOff>42660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29550" y="609600"/>
          <a:ext cx="2522117" cy="547485"/>
        </a:xfrm>
        <a:prstGeom prst="rect">
          <a:avLst/>
        </a:prstGeom>
      </xdr:spPr>
    </xdr:pic>
    <xdr:clientData/>
  </xdr:twoCellAnchor>
</xdr:wsDr>
</file>

<file path=xl/drawings/drawing17.xml><?xml version="1.0" encoding="utf-8"?>
<c:userShapes xmlns:c="http://schemas.openxmlformats.org/drawingml/2006/chart">
  <cdr:relSizeAnchor xmlns:cdr="http://schemas.openxmlformats.org/drawingml/2006/chartDrawing">
    <cdr:from>
      <cdr:x>0.0906</cdr:x>
      <cdr:y>0.1567</cdr:y>
    </cdr:from>
    <cdr:to>
      <cdr:x>0.41799</cdr:x>
      <cdr:y>0.1567</cdr:y>
    </cdr:to>
    <cdr:sp macro="" textlink="">
      <cdr:nvSpPr>
        <cdr:cNvPr id="193537" name="Line 1"/>
        <cdr:cNvSpPr>
          <a:spLocks xmlns:a="http://schemas.openxmlformats.org/drawingml/2006/main" noChangeShapeType="1"/>
        </cdr:cNvSpPr>
      </cdr:nvSpPr>
      <cdr:spPr bwMode="auto">
        <a:xfrm xmlns:a="http://schemas.openxmlformats.org/drawingml/2006/main" flipV="1">
          <a:off x="896619" y="880629"/>
          <a:ext cx="324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0.42081</cdr:x>
      <cdr:y>0.50687</cdr:y>
    </cdr:from>
    <cdr:to>
      <cdr:x>0.92361</cdr:x>
      <cdr:y>0.50687</cdr:y>
    </cdr:to>
    <cdr:sp macro="" textlink="">
      <cdr:nvSpPr>
        <cdr:cNvPr id="193538" name="Line 2"/>
        <cdr:cNvSpPr>
          <a:spLocks xmlns:a="http://schemas.openxmlformats.org/drawingml/2006/main" noChangeShapeType="1"/>
        </cdr:cNvSpPr>
      </cdr:nvSpPr>
      <cdr:spPr bwMode="auto">
        <a:xfrm xmlns:a="http://schemas.openxmlformats.org/drawingml/2006/main">
          <a:off x="4164584" y="2848495"/>
          <a:ext cx="4975948"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0.15356</cdr:x>
      <cdr:y>0.02457</cdr:y>
    </cdr:from>
    <cdr:to>
      <cdr:x>0.38206</cdr:x>
      <cdr:y>0.11432</cdr:y>
    </cdr:to>
    <cdr:sp macro="" textlink="">
      <cdr:nvSpPr>
        <cdr:cNvPr id="193539" name="Text Box 3"/>
        <cdr:cNvSpPr txBox="1">
          <a:spLocks xmlns:a="http://schemas.openxmlformats.org/drawingml/2006/main" noChangeArrowheads="1"/>
        </cdr:cNvSpPr>
      </cdr:nvSpPr>
      <cdr:spPr bwMode="auto">
        <a:xfrm xmlns:a="http://schemas.openxmlformats.org/drawingml/2006/main">
          <a:off x="1519654" y="138101"/>
          <a:ext cx="2261344" cy="50437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lnSpc>
              <a:spcPts val="1500"/>
            </a:lnSpc>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0.6196</cdr:x>
      <cdr:y>0.42634</cdr:y>
    </cdr:from>
    <cdr:to>
      <cdr:x>0.8466</cdr:x>
      <cdr:y>0.52909</cdr:y>
    </cdr:to>
    <cdr:sp macro="" textlink="">
      <cdr:nvSpPr>
        <cdr:cNvPr id="193540" name="Text Box 4"/>
        <cdr:cNvSpPr txBox="1">
          <a:spLocks xmlns:a="http://schemas.openxmlformats.org/drawingml/2006/main" noChangeArrowheads="1"/>
        </cdr:cNvSpPr>
      </cdr:nvSpPr>
      <cdr:spPr bwMode="auto">
        <a:xfrm xmlns:a="http://schemas.openxmlformats.org/drawingml/2006/main">
          <a:off x="5695765" y="2391410"/>
          <a:ext cx="2080895" cy="57634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lnSpc>
              <a:spcPts val="1500"/>
            </a:lnSpc>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0.7845</cdr:x>
      <cdr:y>0.02825</cdr:y>
    </cdr:from>
    <cdr:to>
      <cdr:x>0.9285</cdr:x>
      <cdr:y>0.18725</cdr:y>
    </cdr:to>
    <cdr:pic>
      <cdr:nvPicPr>
        <cdr:cNvPr id="193542" name="Picture 6"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225775" y="160163"/>
          <a:ext cx="1310218" cy="89494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0.42007</cdr:x>
      <cdr:y>0.15538</cdr:y>
    </cdr:from>
    <cdr:to>
      <cdr:x>0.42007</cdr:x>
      <cdr:y>0.50771</cdr:y>
    </cdr:to>
    <cdr:sp macro="" textlink="">
      <cdr:nvSpPr>
        <cdr:cNvPr id="193543" name="Line 7"/>
        <cdr:cNvSpPr>
          <a:spLocks xmlns:a="http://schemas.openxmlformats.org/drawingml/2006/main" noChangeShapeType="1"/>
        </cdr:cNvSpPr>
      </cdr:nvSpPr>
      <cdr:spPr bwMode="auto">
        <a:xfrm xmlns:a="http://schemas.openxmlformats.org/drawingml/2006/main" flipH="1">
          <a:off x="4157237" y="873210"/>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0.03689</cdr:x>
      <cdr:y>0.90904</cdr:y>
    </cdr:from>
    <cdr:to>
      <cdr:x>0.49451</cdr:x>
      <cdr:y>0.98912</cdr:y>
    </cdr:to>
    <cdr:sp macro="" textlink="">
      <cdr:nvSpPr>
        <cdr:cNvPr id="10" name="Text Box 5"/>
        <cdr:cNvSpPr txBox="1">
          <a:spLocks xmlns:a="http://schemas.openxmlformats.org/drawingml/2006/main" noChangeArrowheads="1"/>
        </cdr:cNvSpPr>
      </cdr:nvSpPr>
      <cdr:spPr bwMode="auto">
        <a:xfrm xmlns:a="http://schemas.openxmlformats.org/drawingml/2006/main">
          <a:off x="365125" y="510857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18.xml><?xml version="1.0" encoding="utf-8"?>
<xdr:wsDr xmlns:xdr="http://schemas.openxmlformats.org/drawingml/2006/spreadsheetDrawing" xmlns:a="http://schemas.openxmlformats.org/drawingml/2006/main">
  <xdr:absoluteAnchor>
    <xdr:pos x="762000" y="1943101"/>
    <xdr:ext cx="9906000" cy="4991099"/>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352425</xdr:colOff>
      <xdr:row>3</xdr:row>
      <xdr:rowOff>9525</xdr:rowOff>
    </xdr:from>
    <xdr:to>
      <xdr:col>13</xdr:col>
      <xdr:colOff>588542</xdr:colOff>
      <xdr:row>6</xdr:row>
      <xdr:rowOff>14085</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72425" y="581025"/>
          <a:ext cx="2522117" cy="547485"/>
        </a:xfrm>
        <a:prstGeom prst="rect">
          <a:avLst/>
        </a:prstGeom>
      </xdr:spPr>
    </xdr:pic>
    <xdr:clientData/>
  </xdr:twoCellAnchor>
</xdr:wsDr>
</file>

<file path=xl/drawings/drawing19.xml><?xml version="1.0" encoding="utf-8"?>
<c:userShapes xmlns:c="http://schemas.openxmlformats.org/drawingml/2006/chart">
  <cdr:relSizeAnchor xmlns:cdr="http://schemas.openxmlformats.org/drawingml/2006/chartDrawing">
    <cdr:from>
      <cdr:x>0.08777</cdr:x>
      <cdr:y>0.06561</cdr:y>
    </cdr:from>
    <cdr:to>
      <cdr:x>0.81885</cdr:x>
      <cdr:y>0.06561</cdr:y>
    </cdr:to>
    <cdr:sp macro="" textlink="">
      <cdr:nvSpPr>
        <cdr:cNvPr id="194561" name="Line 1"/>
        <cdr:cNvSpPr>
          <a:spLocks xmlns:a="http://schemas.openxmlformats.org/drawingml/2006/main" noChangeShapeType="1"/>
        </cdr:cNvSpPr>
      </cdr:nvSpPr>
      <cdr:spPr bwMode="auto">
        <a:xfrm xmlns:a="http://schemas.openxmlformats.org/drawingml/2006/main">
          <a:off x="869442" y="352463"/>
          <a:ext cx="7242078"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0.38543</cdr:x>
      <cdr:y>0.08645</cdr:y>
    </cdr:from>
    <cdr:to>
      <cdr:x>0.61093</cdr:x>
      <cdr:y>0.14007</cdr:y>
    </cdr:to>
    <cdr:sp macro="" textlink="">
      <cdr:nvSpPr>
        <cdr:cNvPr id="194562" name="Text Box 2"/>
        <cdr:cNvSpPr txBox="1">
          <a:spLocks xmlns:a="http://schemas.openxmlformats.org/drawingml/2006/main" noChangeArrowheads="1"/>
        </cdr:cNvSpPr>
      </cdr:nvSpPr>
      <cdr:spPr bwMode="auto">
        <a:xfrm xmlns:a="http://schemas.openxmlformats.org/drawingml/2006/main">
          <a:off x="3818039" y="464434"/>
          <a:ext cx="2233803" cy="28804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0.84081</cdr:x>
      <cdr:y>0.01838</cdr:y>
    </cdr:from>
    <cdr:to>
      <cdr:x>0.95356</cdr:x>
      <cdr:y>0.18338</cdr:y>
    </cdr:to>
    <cdr:pic>
      <cdr:nvPicPr>
        <cdr:cNvPr id="19456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748446" y="103299"/>
          <a:ext cx="1039040" cy="92725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0.82001</cdr:x>
      <cdr:y>0.06605</cdr:y>
    </cdr:from>
    <cdr:to>
      <cdr:x>0.82001</cdr:x>
      <cdr:y>0.43462</cdr:y>
    </cdr:to>
    <cdr:sp macro="" textlink="">
      <cdr:nvSpPr>
        <cdr:cNvPr id="7" name="Line 7"/>
        <cdr:cNvSpPr>
          <a:spLocks xmlns:a="http://schemas.openxmlformats.org/drawingml/2006/main" noChangeShapeType="1"/>
        </cdr:cNvSpPr>
      </cdr:nvSpPr>
      <cdr:spPr bwMode="auto">
        <a:xfrm xmlns:a="http://schemas.openxmlformats.org/drawingml/2006/main">
          <a:off x="8122973" y="354848"/>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0.82273</cdr:x>
      <cdr:y>0.43695</cdr:y>
    </cdr:from>
    <cdr:to>
      <cdr:x>0.95451</cdr:x>
      <cdr:y>0.43695</cdr:y>
    </cdr:to>
    <cdr:sp macro="" textlink="">
      <cdr:nvSpPr>
        <cdr:cNvPr id="8" name="Line 1"/>
        <cdr:cNvSpPr>
          <a:spLocks xmlns:a="http://schemas.openxmlformats.org/drawingml/2006/main" noChangeShapeType="1"/>
        </cdr:cNvSpPr>
      </cdr:nvSpPr>
      <cdr:spPr bwMode="auto">
        <a:xfrm xmlns:a="http://schemas.openxmlformats.org/drawingml/2006/main" flipV="1">
          <a:off x="8149956" y="2347343"/>
          <a:ext cx="1305412"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0.84554</cdr:x>
      <cdr:y>0.29612</cdr:y>
    </cdr:from>
    <cdr:to>
      <cdr:x>0.97732</cdr:x>
      <cdr:y>0.38587</cdr:y>
    </cdr:to>
    <cdr:sp macro="" textlink="">
      <cdr:nvSpPr>
        <cdr:cNvPr id="10" name="Text Box 2"/>
        <cdr:cNvSpPr txBox="1">
          <a:spLocks xmlns:a="http://schemas.openxmlformats.org/drawingml/2006/main" noChangeArrowheads="1"/>
        </cdr:cNvSpPr>
      </cdr:nvSpPr>
      <cdr:spPr bwMode="auto">
        <a:xfrm xmlns:a="http://schemas.openxmlformats.org/drawingml/2006/main">
          <a:off x="8375874" y="1590785"/>
          <a:ext cx="1305412" cy="4821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100" b="1" i="0" u="none" strike="noStrike" baseline="0">
              <a:solidFill>
                <a:srgbClr val="FF0000"/>
              </a:solidFill>
              <a:latin typeface="Arial"/>
              <a:cs typeface="Arial"/>
            </a:rPr>
            <a:t>0,22 Techo Tarifario</a:t>
          </a:r>
        </a:p>
        <a:p xmlns:a="http://schemas.openxmlformats.org/drawingml/2006/main">
          <a:pPr algn="ctr" rtl="0">
            <a:defRPr sz="1000"/>
          </a:pPr>
          <a:r>
            <a:rPr lang="es-EC" sz="1100" b="1" i="0" u="none" strike="noStrike" baseline="0">
              <a:solidFill>
                <a:srgbClr val="FF0000"/>
              </a:solidFill>
              <a:latin typeface="Arial"/>
              <a:cs typeface="Arial"/>
            </a:rPr>
            <a:t>II Trim 2012-2014 </a:t>
          </a:r>
        </a:p>
      </cdr:txBody>
    </cdr:sp>
  </cdr:relSizeAnchor>
  <cdr:relSizeAnchor xmlns:cdr="http://schemas.openxmlformats.org/drawingml/2006/chartDrawing">
    <cdr:from>
      <cdr:x>0.04263</cdr:x>
      <cdr:y>0.90839</cdr:y>
    </cdr:from>
    <cdr:to>
      <cdr:x>0.49981</cdr:x>
      <cdr:y>0.98876</cdr:y>
    </cdr:to>
    <cdr:sp macro="" textlink="">
      <cdr:nvSpPr>
        <cdr:cNvPr id="11" name="Text Box 5"/>
        <cdr:cNvSpPr txBox="1">
          <a:spLocks xmlns:a="http://schemas.openxmlformats.org/drawingml/2006/main" noChangeArrowheads="1"/>
        </cdr:cNvSpPr>
      </cdr:nvSpPr>
      <cdr:spPr bwMode="auto">
        <a:xfrm xmlns:a="http://schemas.openxmlformats.org/drawingml/2006/main">
          <a:off x="422275" y="4879975"/>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3</xdr:col>
      <xdr:colOff>1133475</xdr:colOff>
      <xdr:row>3</xdr:row>
      <xdr:rowOff>57150</xdr:rowOff>
    </xdr:from>
    <xdr:to>
      <xdr:col>5</xdr:col>
      <xdr:colOff>996000</xdr:colOff>
      <xdr:row>6</xdr:row>
      <xdr:rowOff>55360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43450" y="628650"/>
          <a:ext cx="2520000" cy="541135"/>
        </a:xfrm>
        <a:prstGeom prst="rect">
          <a:avLst/>
        </a:prstGeom>
      </xdr:spPr>
    </xdr:pic>
    <xdr:clientData/>
  </xdr:twoCellAnchor>
  <xdr:twoCellAnchor>
    <xdr:from>
      <xdr:col>1</xdr:col>
      <xdr:colOff>0</xdr:colOff>
      <xdr:row>36</xdr:row>
      <xdr:rowOff>0</xdr:rowOff>
    </xdr:from>
    <xdr:to>
      <xdr:col>2</xdr:col>
      <xdr:colOff>262467</xdr:colOff>
      <xdr:row>37</xdr:row>
      <xdr:rowOff>101600</xdr:rowOff>
    </xdr:to>
    <xdr:sp macro="" textlink="">
      <xdr:nvSpPr>
        <xdr:cNvPr id="4" name="6 Rectángulo redondeado">
          <a:hlinkClick xmlns:r="http://schemas.openxmlformats.org/officeDocument/2006/relationships" r:id="rId2"/>
        </xdr:cNvPr>
        <xdr:cNvSpPr/>
      </xdr:nvSpPr>
      <xdr:spPr>
        <a:xfrm>
          <a:off x="600075" y="638175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0.xml><?xml version="1.0" encoding="utf-8"?>
<xdr:wsDr xmlns:xdr="http://schemas.openxmlformats.org/drawingml/2006/spreadsheetDrawing" xmlns:a="http://schemas.openxmlformats.org/drawingml/2006/main">
  <xdr:absoluteAnchor>
    <xdr:pos x="762000" y="1943100"/>
    <xdr:ext cx="9896475" cy="488632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271992</xdr:colOff>
      <xdr:row>3</xdr:row>
      <xdr:rowOff>55033</xdr:rowOff>
    </xdr:from>
    <xdr:to>
      <xdr:col>13</xdr:col>
      <xdr:colOff>508109</xdr:colOff>
      <xdr:row>6</xdr:row>
      <xdr:rowOff>62768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1992" y="626533"/>
          <a:ext cx="2522117" cy="550660"/>
        </a:xfrm>
        <a:prstGeom prst="rect">
          <a:avLst/>
        </a:prstGeom>
      </xdr:spPr>
    </xdr:pic>
    <xdr:clientData/>
  </xdr:twoCellAnchor>
</xdr:wsDr>
</file>

<file path=xl/drawings/drawing21.xml><?xml version="1.0" encoding="utf-8"?>
<c:userShapes xmlns:c="http://schemas.openxmlformats.org/drawingml/2006/chart">
  <cdr:relSizeAnchor xmlns:cdr="http://schemas.openxmlformats.org/drawingml/2006/chartDrawing">
    <cdr:from>
      <cdr:x>0.10093</cdr:x>
      <cdr:y>0.04149</cdr:y>
    </cdr:from>
    <cdr:to>
      <cdr:x>0.37375</cdr:x>
      <cdr:y>0.04149</cdr:y>
    </cdr:to>
    <cdr:sp macro="" textlink="">
      <cdr:nvSpPr>
        <cdr:cNvPr id="195585" name="Line 1"/>
        <cdr:cNvSpPr>
          <a:spLocks xmlns:a="http://schemas.openxmlformats.org/drawingml/2006/main" noChangeShapeType="1"/>
        </cdr:cNvSpPr>
      </cdr:nvSpPr>
      <cdr:spPr bwMode="auto">
        <a:xfrm xmlns:a="http://schemas.openxmlformats.org/drawingml/2006/main">
          <a:off x="998808" y="219349"/>
          <a:ext cx="270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0.37226</cdr:x>
      <cdr:y>0.31794</cdr:y>
    </cdr:from>
    <cdr:to>
      <cdr:x>0.82696</cdr:x>
      <cdr:y>0.31794</cdr:y>
    </cdr:to>
    <cdr:sp macro="" textlink="">
      <cdr:nvSpPr>
        <cdr:cNvPr id="195586" name="Line 2"/>
        <cdr:cNvSpPr>
          <a:spLocks xmlns:a="http://schemas.openxmlformats.org/drawingml/2006/main" noChangeShapeType="1"/>
        </cdr:cNvSpPr>
      </cdr:nvSpPr>
      <cdr:spPr bwMode="auto">
        <a:xfrm xmlns:a="http://schemas.openxmlformats.org/drawingml/2006/main">
          <a:off x="3684013" y="1680732"/>
          <a:ext cx="450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0.16726</cdr:x>
      <cdr:y>0.06551</cdr:y>
    </cdr:from>
    <cdr:to>
      <cdr:x>0.35089</cdr:x>
      <cdr:y>0.19016</cdr:y>
    </cdr:to>
    <cdr:sp macro="" textlink="">
      <cdr:nvSpPr>
        <cdr:cNvPr id="195587" name="Text Box 3"/>
        <cdr:cNvSpPr txBox="1">
          <a:spLocks xmlns:a="http://schemas.openxmlformats.org/drawingml/2006/main" noChangeArrowheads="1"/>
        </cdr:cNvSpPr>
      </cdr:nvSpPr>
      <cdr:spPr bwMode="auto">
        <a:xfrm xmlns:a="http://schemas.openxmlformats.org/drawingml/2006/main">
          <a:off x="1655280" y="346303"/>
          <a:ext cx="1817290" cy="658947"/>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$ 0,50 Techo Tarifario Promedio  2006- 2008 (III trim)</a:t>
          </a:r>
        </a:p>
      </cdr:txBody>
    </cdr:sp>
  </cdr:relSizeAnchor>
  <cdr:relSizeAnchor xmlns:cdr="http://schemas.openxmlformats.org/drawingml/2006/chartDrawing">
    <cdr:from>
      <cdr:x>0.41857</cdr:x>
      <cdr:y>0.22504</cdr:y>
    </cdr:from>
    <cdr:to>
      <cdr:x>0.63007</cdr:x>
      <cdr:y>0.2973</cdr:y>
    </cdr:to>
    <cdr:sp macro="" textlink="">
      <cdr:nvSpPr>
        <cdr:cNvPr id="195588" name="Text Box 4"/>
        <cdr:cNvSpPr txBox="1">
          <a:spLocks xmlns:a="http://schemas.openxmlformats.org/drawingml/2006/main" noChangeArrowheads="1"/>
        </cdr:cNvSpPr>
      </cdr:nvSpPr>
      <cdr:spPr bwMode="auto">
        <a:xfrm xmlns:a="http://schemas.openxmlformats.org/drawingml/2006/main">
          <a:off x="4142329" y="1189664"/>
          <a:ext cx="2093104" cy="38196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lnSpc>
              <a:spcPts val="1300"/>
            </a:lnSpc>
            <a:defRPr sz="1000"/>
          </a:pPr>
          <a:r>
            <a:rPr lang="es-EC" sz="1100" b="1" i="0" u="none" strike="noStrike" baseline="0">
              <a:solidFill>
                <a:srgbClr val="993366"/>
              </a:solidFill>
              <a:latin typeface="Arial"/>
              <a:cs typeface="Arial"/>
            </a:rPr>
            <a:t>$ 0,31 Techo Tarifario Promedio  III trim 2008-2013</a:t>
          </a:r>
        </a:p>
      </cdr:txBody>
    </cdr:sp>
  </cdr:relSizeAnchor>
  <cdr:relSizeAnchor xmlns:cdr="http://schemas.openxmlformats.org/drawingml/2006/chartDrawing">
    <cdr:from>
      <cdr:x>0.37208</cdr:x>
      <cdr:y>0.04299</cdr:y>
    </cdr:from>
    <cdr:to>
      <cdr:x>0.37208</cdr:x>
      <cdr:y>0.31539</cdr:y>
    </cdr:to>
    <cdr:sp macro="" textlink="">
      <cdr:nvSpPr>
        <cdr:cNvPr id="195590" name="Line 6"/>
        <cdr:cNvSpPr>
          <a:spLocks xmlns:a="http://schemas.openxmlformats.org/drawingml/2006/main" noChangeShapeType="1"/>
        </cdr:cNvSpPr>
      </cdr:nvSpPr>
      <cdr:spPr bwMode="auto">
        <a:xfrm xmlns:a="http://schemas.openxmlformats.org/drawingml/2006/main" flipV="1">
          <a:off x="3682306" y="227254"/>
          <a:ext cx="0" cy="144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0.82775</cdr:x>
      <cdr:y>0.3193</cdr:y>
    </cdr:from>
    <cdr:to>
      <cdr:x>0.82775</cdr:x>
      <cdr:y>0.4555</cdr:y>
    </cdr:to>
    <cdr:sp macro="" textlink="">
      <cdr:nvSpPr>
        <cdr:cNvPr id="10" name="Line 6"/>
        <cdr:cNvSpPr>
          <a:spLocks xmlns:a="http://schemas.openxmlformats.org/drawingml/2006/main" noChangeShapeType="1"/>
        </cdr:cNvSpPr>
      </cdr:nvSpPr>
      <cdr:spPr bwMode="auto">
        <a:xfrm xmlns:a="http://schemas.openxmlformats.org/drawingml/2006/main" flipH="1" flipV="1">
          <a:off x="8191827" y="1687923"/>
          <a:ext cx="0" cy="72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0.82872</cdr:x>
      <cdr:y>0.45842</cdr:y>
    </cdr:from>
    <cdr:to>
      <cdr:x>0.95604</cdr:x>
      <cdr:y>0.45842</cdr:y>
    </cdr:to>
    <cdr:sp macro="" textlink="">
      <cdr:nvSpPr>
        <cdr:cNvPr id="11" name="Line 2"/>
        <cdr:cNvSpPr>
          <a:spLocks xmlns:a="http://schemas.openxmlformats.org/drawingml/2006/main" noChangeShapeType="1"/>
        </cdr:cNvSpPr>
      </cdr:nvSpPr>
      <cdr:spPr bwMode="auto">
        <a:xfrm xmlns:a="http://schemas.openxmlformats.org/drawingml/2006/main">
          <a:off x="8201451" y="2423375"/>
          <a:ext cx="126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0.83067</cdr:x>
      <cdr:y>0.38958</cdr:y>
    </cdr:from>
    <cdr:to>
      <cdr:x>0.98313</cdr:x>
      <cdr:y>0.45526</cdr:y>
    </cdr:to>
    <cdr:sp macro="" textlink="">
      <cdr:nvSpPr>
        <cdr:cNvPr id="13" name="Text Box 4"/>
        <cdr:cNvSpPr txBox="1">
          <a:spLocks xmlns:a="http://schemas.openxmlformats.org/drawingml/2006/main" noChangeArrowheads="1"/>
        </cdr:cNvSpPr>
      </cdr:nvSpPr>
      <cdr:spPr bwMode="auto">
        <a:xfrm xmlns:a="http://schemas.openxmlformats.org/drawingml/2006/main">
          <a:off x="8220701" y="2059451"/>
          <a:ext cx="1508816" cy="3472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000" b="1" i="0" u="none" strike="noStrike" baseline="0">
              <a:solidFill>
                <a:srgbClr val="993366"/>
              </a:solidFill>
              <a:latin typeface="Arial"/>
              <a:cs typeface="Arial"/>
            </a:rPr>
            <a:t>$ 0,22 Techo Tarifario Promedio 2012-2014</a:t>
          </a:r>
        </a:p>
      </cdr:txBody>
    </cdr:sp>
  </cdr:relSizeAnchor>
  <cdr:relSizeAnchor xmlns:cdr="http://schemas.openxmlformats.org/drawingml/2006/chartDrawing">
    <cdr:from>
      <cdr:x>0.06384</cdr:x>
      <cdr:y>0.91772</cdr:y>
    </cdr:from>
    <cdr:to>
      <cdr:x>0.52146</cdr:x>
      <cdr:y>0.99939</cdr:y>
    </cdr:to>
    <cdr:sp macro="" textlink="">
      <cdr:nvSpPr>
        <cdr:cNvPr id="12" name="Text Box 5"/>
        <cdr:cNvSpPr txBox="1">
          <a:spLocks xmlns:a="http://schemas.openxmlformats.org/drawingml/2006/main" noChangeArrowheads="1"/>
        </cdr:cNvSpPr>
      </cdr:nvSpPr>
      <cdr:spPr bwMode="auto">
        <a:xfrm xmlns:a="http://schemas.openxmlformats.org/drawingml/2006/main">
          <a:off x="631825" y="48514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2.xml><?xml version="1.0" encoding="utf-8"?>
<xdr:wsDr xmlns:xdr="http://schemas.openxmlformats.org/drawingml/2006/spreadsheetDrawing" xmlns:a="http://schemas.openxmlformats.org/drawingml/2006/main">
  <xdr:twoCellAnchor editAs="oneCell">
    <xdr:from>
      <xdr:col>7</xdr:col>
      <xdr:colOff>266700</xdr:colOff>
      <xdr:row>3</xdr:row>
      <xdr:rowOff>38100</xdr:rowOff>
    </xdr:from>
    <xdr:to>
      <xdr:col>10</xdr:col>
      <xdr:colOff>502817</xdr:colOff>
      <xdr:row>6</xdr:row>
      <xdr:rowOff>42660</xdr:rowOff>
    </xdr:to>
    <xdr:pic>
      <xdr:nvPicPr>
        <xdr:cNvPr id="3" name="Imagen 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57850" y="609600"/>
          <a:ext cx="2522117" cy="547485"/>
        </a:xfrm>
        <a:prstGeom prst="rect">
          <a:avLst/>
        </a:prstGeom>
      </xdr:spPr>
    </xdr:pic>
    <xdr:clientData/>
  </xdr:twoCellAnchor>
  <xdr:twoCellAnchor>
    <xdr:from>
      <xdr:col>4</xdr:col>
      <xdr:colOff>466725</xdr:colOff>
      <xdr:row>62</xdr:row>
      <xdr:rowOff>133350</xdr:rowOff>
    </xdr:from>
    <xdr:to>
      <xdr:col>7</xdr:col>
      <xdr:colOff>119592</xdr:colOff>
      <xdr:row>64</xdr:row>
      <xdr:rowOff>73025</xdr:rowOff>
    </xdr:to>
    <xdr:sp macro="" textlink="">
      <xdr:nvSpPr>
        <xdr:cNvPr id="5" name="6 Rectángulo redondeado">
          <a:hlinkClick xmlns:r="http://schemas.openxmlformats.org/officeDocument/2006/relationships" r:id="rId2"/>
        </xdr:cNvPr>
        <xdr:cNvSpPr/>
      </xdr:nvSpPr>
      <xdr:spPr>
        <a:xfrm>
          <a:off x="3571875" y="106299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wsDr>
</file>

<file path=xl/drawings/drawing23.xml><?xml version="1.0" encoding="utf-8"?>
<xdr:wsDr xmlns:xdr="http://schemas.openxmlformats.org/drawingml/2006/spreadsheetDrawing" xmlns:a="http://schemas.openxmlformats.org/drawingml/2006/main">
  <xdr:absoluteAnchor>
    <xdr:pos x="762000" y="1943100"/>
    <xdr:ext cx="9896475" cy="53244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275167</xdr:colOff>
      <xdr:row>2</xdr:row>
      <xdr:rowOff>169333</xdr:rowOff>
    </xdr:from>
    <xdr:to>
      <xdr:col>13</xdr:col>
      <xdr:colOff>511284</xdr:colOff>
      <xdr:row>5</xdr:row>
      <xdr:rowOff>177068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5167" y="560916"/>
          <a:ext cx="2522117" cy="547485"/>
        </a:xfrm>
        <a:prstGeom prst="rect">
          <a:avLst/>
        </a:prstGeom>
      </xdr:spPr>
    </xdr:pic>
    <xdr:clientData/>
  </xdr:twoCellAnchor>
</xdr:wsDr>
</file>

<file path=xl/drawings/drawing24.xml><?xml version="1.0" encoding="utf-8"?>
<c:userShapes xmlns:c="http://schemas.openxmlformats.org/drawingml/2006/chart">
  <cdr:relSizeAnchor xmlns:cdr="http://schemas.openxmlformats.org/drawingml/2006/chartDrawing">
    <cdr:from>
      <cdr:x>0.10917</cdr:x>
      <cdr:y>0.1585</cdr:y>
    </cdr:from>
    <cdr:to>
      <cdr:x>0.37109</cdr:x>
      <cdr:y>0.1585</cdr:y>
    </cdr:to>
    <cdr:sp macro="" textlink="">
      <cdr:nvSpPr>
        <cdr:cNvPr id="202753" name="Line 1"/>
        <cdr:cNvSpPr>
          <a:spLocks xmlns:a="http://schemas.openxmlformats.org/drawingml/2006/main" noChangeShapeType="1"/>
        </cdr:cNvSpPr>
      </cdr:nvSpPr>
      <cdr:spPr bwMode="auto">
        <a:xfrm xmlns:a="http://schemas.openxmlformats.org/drawingml/2006/main">
          <a:off x="1080447" y="890754"/>
          <a:ext cx="2592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0.37368</cdr:x>
      <cdr:y>0.49696</cdr:y>
    </cdr:from>
    <cdr:to>
      <cdr:x>0.94843</cdr:x>
      <cdr:y>0.49696</cdr:y>
    </cdr:to>
    <cdr:sp macro="" textlink="">
      <cdr:nvSpPr>
        <cdr:cNvPr id="202754" name="Line 2"/>
        <cdr:cNvSpPr>
          <a:spLocks xmlns:a="http://schemas.openxmlformats.org/drawingml/2006/main" noChangeShapeType="1"/>
        </cdr:cNvSpPr>
      </cdr:nvSpPr>
      <cdr:spPr bwMode="auto">
        <a:xfrm xmlns:a="http://schemas.openxmlformats.org/drawingml/2006/main">
          <a:off x="3698102" y="2792784"/>
          <a:ext cx="5688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0.14561</cdr:x>
      <cdr:y>0.07687</cdr:y>
    </cdr:from>
    <cdr:to>
      <cdr:x>0.3513</cdr:x>
      <cdr:y>0.14407</cdr:y>
    </cdr:to>
    <cdr:sp macro="" textlink="">
      <cdr:nvSpPr>
        <cdr:cNvPr id="202755" name="Text Box 3"/>
        <cdr:cNvSpPr txBox="1">
          <a:spLocks xmlns:a="http://schemas.openxmlformats.org/drawingml/2006/main" noChangeArrowheads="1"/>
        </cdr:cNvSpPr>
      </cdr:nvSpPr>
      <cdr:spPr bwMode="auto">
        <a:xfrm xmlns:a="http://schemas.openxmlformats.org/drawingml/2006/main">
          <a:off x="1441024" y="431976"/>
          <a:ext cx="2035601" cy="37764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p>
      </cdr:txBody>
    </cdr:sp>
  </cdr:relSizeAnchor>
  <cdr:relSizeAnchor xmlns:cdr="http://schemas.openxmlformats.org/drawingml/2006/chartDrawing">
    <cdr:from>
      <cdr:x>0.51709</cdr:x>
      <cdr:y>0.39378</cdr:y>
    </cdr:from>
    <cdr:to>
      <cdr:x>0.82772</cdr:x>
      <cdr:y>0.47303</cdr:y>
    </cdr:to>
    <cdr:sp macro="" textlink="">
      <cdr:nvSpPr>
        <cdr:cNvPr id="202756" name="Text Box 4"/>
        <cdr:cNvSpPr txBox="1">
          <a:spLocks xmlns:a="http://schemas.openxmlformats.org/drawingml/2006/main" noChangeArrowheads="1"/>
        </cdr:cNvSpPr>
      </cdr:nvSpPr>
      <cdr:spPr bwMode="auto">
        <a:xfrm xmlns:a="http://schemas.openxmlformats.org/drawingml/2006/main">
          <a:off x="5117368" y="2096672"/>
          <a:ext cx="3074132" cy="42196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0.37206</cdr:x>
      <cdr:y>0.16298</cdr:y>
    </cdr:from>
    <cdr:to>
      <cdr:x>0.37206</cdr:x>
      <cdr:y>0.4961</cdr:y>
    </cdr:to>
    <cdr:sp macro="" textlink="">
      <cdr:nvSpPr>
        <cdr:cNvPr id="202758" name="Line 6"/>
        <cdr:cNvSpPr>
          <a:spLocks xmlns:a="http://schemas.openxmlformats.org/drawingml/2006/main" noChangeShapeType="1"/>
        </cdr:cNvSpPr>
      </cdr:nvSpPr>
      <cdr:spPr bwMode="auto">
        <a:xfrm xmlns:a="http://schemas.openxmlformats.org/drawingml/2006/main">
          <a:off x="3682045" y="915931"/>
          <a:ext cx="0" cy="1872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0.87288</cdr:x>
      <cdr:y>0.0209</cdr:y>
    </cdr:from>
    <cdr:to>
      <cdr:x>0.98171</cdr:x>
      <cdr:y>0.21149</cdr:y>
    </cdr:to>
    <cdr:pic>
      <cdr:nvPicPr>
        <cdr:cNvPr id="1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8638475" y="117457"/>
          <a:ext cx="1077026" cy="1071068"/>
        </a:xfrm>
        <a:prstGeom xmlns:a="http://schemas.openxmlformats.org/drawingml/2006/main" prst="rect">
          <a:avLst/>
        </a:prstGeom>
      </cdr:spPr>
    </cdr:pic>
  </cdr:relSizeAnchor>
  <cdr:relSizeAnchor xmlns:cdr="http://schemas.openxmlformats.org/drawingml/2006/chartDrawing">
    <cdr:from>
      <cdr:x>0.05229</cdr:x>
      <cdr:y>0.91243</cdr:y>
    </cdr:from>
    <cdr:to>
      <cdr:x>0.50991</cdr:x>
      <cdr:y>0.99251</cdr:y>
    </cdr:to>
    <cdr:sp macro="" textlink="">
      <cdr:nvSpPr>
        <cdr:cNvPr id="11" name="Text Box 5"/>
        <cdr:cNvSpPr txBox="1">
          <a:spLocks xmlns:a="http://schemas.openxmlformats.org/drawingml/2006/main" noChangeArrowheads="1"/>
        </cdr:cNvSpPr>
      </cdr:nvSpPr>
      <cdr:spPr bwMode="auto">
        <a:xfrm xmlns:a="http://schemas.openxmlformats.org/drawingml/2006/main">
          <a:off x="517525" y="5127625"/>
          <a:ext cx="4528799" cy="450032"/>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5.xml><?xml version="1.0" encoding="utf-8"?>
<xdr:wsDr xmlns:xdr="http://schemas.openxmlformats.org/drawingml/2006/spreadsheetDrawing" xmlns:a="http://schemas.openxmlformats.org/drawingml/2006/main">
  <xdr:absoluteAnchor>
    <xdr:pos x="762000" y="1911350"/>
    <xdr:ext cx="9896475" cy="533400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349250</xdr:colOff>
      <xdr:row>2</xdr:row>
      <xdr:rowOff>148166</xdr:rowOff>
    </xdr:from>
    <xdr:to>
      <xdr:col>13</xdr:col>
      <xdr:colOff>585367</xdr:colOff>
      <xdr:row>5</xdr:row>
      <xdr:rowOff>155901</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969250" y="539749"/>
          <a:ext cx="2522117" cy="547485"/>
        </a:xfrm>
        <a:prstGeom prst="rect">
          <a:avLst/>
        </a:prstGeom>
      </xdr:spPr>
    </xdr:pic>
    <xdr:clientData/>
  </xdr:twoCellAnchor>
</xdr:wsDr>
</file>

<file path=xl/drawings/drawing26.xml><?xml version="1.0" encoding="utf-8"?>
<c:userShapes xmlns:c="http://schemas.openxmlformats.org/drawingml/2006/chart">
  <cdr:relSizeAnchor xmlns:cdr="http://schemas.openxmlformats.org/drawingml/2006/chartDrawing">
    <cdr:from>
      <cdr:x>0.10769</cdr:x>
      <cdr:y>0.17093</cdr:y>
    </cdr:from>
    <cdr:to>
      <cdr:x>0.32595</cdr:x>
      <cdr:y>0.17093</cdr:y>
    </cdr:to>
    <cdr:sp macro="" textlink="">
      <cdr:nvSpPr>
        <cdr:cNvPr id="203777" name="Line 1"/>
        <cdr:cNvSpPr>
          <a:spLocks xmlns:a="http://schemas.openxmlformats.org/drawingml/2006/main" noChangeShapeType="1"/>
        </cdr:cNvSpPr>
      </cdr:nvSpPr>
      <cdr:spPr bwMode="auto">
        <a:xfrm xmlns:a="http://schemas.openxmlformats.org/drawingml/2006/main">
          <a:off x="1065728" y="911733"/>
          <a:ext cx="216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0.32593</cdr:x>
      <cdr:y>0.49749</cdr:y>
    </cdr:from>
    <cdr:to>
      <cdr:x>0.94433</cdr:x>
      <cdr:y>0.49749</cdr:y>
    </cdr:to>
    <cdr:sp macro="" textlink="">
      <cdr:nvSpPr>
        <cdr:cNvPr id="203778" name="Line 2"/>
        <cdr:cNvSpPr>
          <a:spLocks xmlns:a="http://schemas.openxmlformats.org/drawingml/2006/main" noChangeShapeType="1"/>
        </cdr:cNvSpPr>
      </cdr:nvSpPr>
      <cdr:spPr bwMode="auto">
        <a:xfrm xmlns:a="http://schemas.openxmlformats.org/drawingml/2006/main">
          <a:off x="3225551" y="2653604"/>
          <a:ext cx="612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0.14838</cdr:x>
      <cdr:y>0.02514</cdr:y>
    </cdr:from>
    <cdr:to>
      <cdr:x>0.37013</cdr:x>
      <cdr:y>0.11389</cdr:y>
    </cdr:to>
    <cdr:sp macro="" textlink="">
      <cdr:nvSpPr>
        <cdr:cNvPr id="203779" name="Text Box 3"/>
        <cdr:cNvSpPr txBox="1">
          <a:spLocks xmlns:a="http://schemas.openxmlformats.org/drawingml/2006/main" noChangeArrowheads="1"/>
        </cdr:cNvSpPr>
      </cdr:nvSpPr>
      <cdr:spPr bwMode="auto">
        <a:xfrm xmlns:a="http://schemas.openxmlformats.org/drawingml/2006/main">
          <a:off x="1468413" y="134097"/>
          <a:ext cx="2194543" cy="47339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a:t>
          </a:r>
        </a:p>
        <a:p xmlns:a="http://schemas.openxmlformats.org/drawingml/2006/main">
          <a:pPr algn="ctr" rtl="0">
            <a:defRPr sz="1000"/>
          </a:pPr>
          <a:r>
            <a:rPr lang="es-EC" sz="1100" b="1" i="0" u="none" strike="noStrike" baseline="0">
              <a:solidFill>
                <a:srgbClr val="FF0000"/>
              </a:solidFill>
              <a:latin typeface="Arial"/>
              <a:cs typeface="Arial"/>
            </a:rPr>
            <a:t>2006- 2008 (III trim</a:t>
          </a:r>
          <a:r>
            <a:rPr lang="es-EC" sz="1400" b="1" i="0" u="none" strike="noStrike" baseline="0">
              <a:solidFill>
                <a:srgbClr val="FF0000"/>
              </a:solidFill>
              <a:latin typeface="Arial"/>
              <a:cs typeface="Arial"/>
            </a:rPr>
            <a:t>)</a:t>
          </a:r>
        </a:p>
      </cdr:txBody>
    </cdr:sp>
  </cdr:relSizeAnchor>
  <cdr:relSizeAnchor xmlns:cdr="http://schemas.openxmlformats.org/drawingml/2006/chartDrawing">
    <cdr:from>
      <cdr:x>0.60907</cdr:x>
      <cdr:y>0.39176</cdr:y>
    </cdr:from>
    <cdr:to>
      <cdr:x>0.82807</cdr:x>
      <cdr:y>0.49301</cdr:y>
    </cdr:to>
    <cdr:sp macro="" textlink="">
      <cdr:nvSpPr>
        <cdr:cNvPr id="203780" name="Text Box 4"/>
        <cdr:cNvSpPr txBox="1">
          <a:spLocks xmlns:a="http://schemas.openxmlformats.org/drawingml/2006/main" noChangeArrowheads="1"/>
        </cdr:cNvSpPr>
      </cdr:nvSpPr>
      <cdr:spPr bwMode="auto">
        <a:xfrm xmlns:a="http://schemas.openxmlformats.org/drawingml/2006/main">
          <a:off x="6027673" y="2089663"/>
          <a:ext cx="2167328" cy="540068"/>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0,22 Techo Tarifario  </a:t>
          </a:r>
        </a:p>
        <a:p xmlns:a="http://schemas.openxmlformats.org/drawingml/2006/main">
          <a:pPr algn="ctr" rtl="0">
            <a:defRPr sz="1000"/>
          </a:pPr>
          <a:r>
            <a:rPr lang="es-EC" sz="1100" b="1" i="0" u="none" strike="noStrike" baseline="0">
              <a:solidFill>
                <a:srgbClr val="993366"/>
              </a:solidFill>
              <a:latin typeface="Arial"/>
              <a:cs typeface="Arial"/>
            </a:rPr>
            <a:t>IV trim 2008-2014</a:t>
          </a:r>
        </a:p>
      </cdr:txBody>
    </cdr:sp>
  </cdr:relSizeAnchor>
  <cdr:relSizeAnchor xmlns:cdr="http://schemas.openxmlformats.org/drawingml/2006/chartDrawing">
    <cdr:from>
      <cdr:x>0.32571</cdr:x>
      <cdr:y>0.17455</cdr:y>
    </cdr:from>
    <cdr:to>
      <cdr:x>0.32571</cdr:x>
      <cdr:y>0.49851</cdr:y>
    </cdr:to>
    <cdr:sp macro="" textlink="">
      <cdr:nvSpPr>
        <cdr:cNvPr id="203782" name="Line 6"/>
        <cdr:cNvSpPr>
          <a:spLocks xmlns:a="http://schemas.openxmlformats.org/drawingml/2006/main" noChangeShapeType="1"/>
        </cdr:cNvSpPr>
      </cdr:nvSpPr>
      <cdr:spPr bwMode="auto">
        <a:xfrm xmlns:a="http://schemas.openxmlformats.org/drawingml/2006/main" flipH="1">
          <a:off x="3223374" y="931057"/>
          <a:ext cx="0" cy="1728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0.81875</cdr:x>
      <cdr:y>0.0245</cdr:y>
    </cdr:from>
    <cdr:to>
      <cdr:x>0.96225</cdr:x>
      <cdr:y>0.1855</cdr:y>
    </cdr:to>
    <cdr:pic>
      <cdr:nvPicPr>
        <cdr:cNvPr id="203783" name="Picture 7" descr="MOVISTAR LOGOTIPO"/>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41240" y="137684"/>
          <a:ext cx="1321732" cy="904780"/>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0.04556</cdr:x>
      <cdr:y>0.90417</cdr:y>
    </cdr:from>
    <cdr:to>
      <cdr:x>0.50317</cdr:x>
      <cdr:y>0.9841</cdr:y>
    </cdr:to>
    <cdr:sp macro="" textlink="">
      <cdr:nvSpPr>
        <cdr:cNvPr id="10" name="Text Box 5"/>
        <cdr:cNvSpPr txBox="1">
          <a:spLocks xmlns:a="http://schemas.openxmlformats.org/drawingml/2006/main" noChangeArrowheads="1"/>
        </cdr:cNvSpPr>
      </cdr:nvSpPr>
      <cdr:spPr bwMode="auto">
        <a:xfrm xmlns:a="http://schemas.openxmlformats.org/drawingml/2006/main">
          <a:off x="450850" y="482282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7.xml><?xml version="1.0" encoding="utf-8"?>
<xdr:wsDr xmlns:xdr="http://schemas.openxmlformats.org/drawingml/2006/spreadsheetDrawing" xmlns:a="http://schemas.openxmlformats.org/drawingml/2006/main">
  <xdr:absoluteAnchor>
    <xdr:pos x="762000" y="1943100"/>
    <xdr:ext cx="9906000" cy="5248275"/>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190500</xdr:colOff>
      <xdr:row>3</xdr:row>
      <xdr:rowOff>10583</xdr:rowOff>
    </xdr:from>
    <xdr:to>
      <xdr:col>13</xdr:col>
      <xdr:colOff>426617</xdr:colOff>
      <xdr:row>6</xdr:row>
      <xdr:rowOff>18318</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10500" y="582083"/>
          <a:ext cx="2522117" cy="547485"/>
        </a:xfrm>
        <a:prstGeom prst="rect">
          <a:avLst/>
        </a:prstGeom>
      </xdr:spPr>
    </xdr:pic>
    <xdr:clientData/>
  </xdr:twoCellAnchor>
</xdr:wsDr>
</file>

<file path=xl/drawings/drawing28.xml><?xml version="1.0" encoding="utf-8"?>
<c:userShapes xmlns:c="http://schemas.openxmlformats.org/drawingml/2006/chart">
  <cdr:relSizeAnchor xmlns:cdr="http://schemas.openxmlformats.org/drawingml/2006/chartDrawing">
    <cdr:from>
      <cdr:x>0.10956</cdr:x>
      <cdr:y>0.06229</cdr:y>
    </cdr:from>
    <cdr:to>
      <cdr:x>0.7941</cdr:x>
      <cdr:y>0.06229</cdr:y>
    </cdr:to>
    <cdr:sp macro="" textlink="">
      <cdr:nvSpPr>
        <cdr:cNvPr id="204801" name="Line 1"/>
        <cdr:cNvSpPr>
          <a:spLocks xmlns:a="http://schemas.openxmlformats.org/drawingml/2006/main" noChangeShapeType="1"/>
        </cdr:cNvSpPr>
      </cdr:nvSpPr>
      <cdr:spPr bwMode="auto">
        <a:xfrm xmlns:a="http://schemas.openxmlformats.org/drawingml/2006/main">
          <a:off x="1085279" y="378509"/>
          <a:ext cx="6781053"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0.28601</cdr:x>
      <cdr:y>0</cdr:y>
    </cdr:from>
    <cdr:to>
      <cdr:x>0.49451</cdr:x>
      <cdr:y>0.08025</cdr:y>
    </cdr:to>
    <cdr:sp macro="" textlink="">
      <cdr:nvSpPr>
        <cdr:cNvPr id="204802" name="Text Box 2"/>
        <cdr:cNvSpPr txBox="1">
          <a:spLocks xmlns:a="http://schemas.openxmlformats.org/drawingml/2006/main" noChangeArrowheads="1"/>
        </cdr:cNvSpPr>
      </cdr:nvSpPr>
      <cdr:spPr bwMode="auto">
        <a:xfrm xmlns:a="http://schemas.openxmlformats.org/drawingml/2006/main">
          <a:off x="2833200" y="0"/>
          <a:ext cx="2065401" cy="48767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0,49 Techo Tarifario </a:t>
          </a:r>
        </a:p>
      </cdr:txBody>
    </cdr:sp>
  </cdr:relSizeAnchor>
  <cdr:relSizeAnchor xmlns:cdr="http://schemas.openxmlformats.org/drawingml/2006/chartDrawing">
    <cdr:from>
      <cdr:x>0.81825</cdr:x>
      <cdr:y>0.0345</cdr:y>
    </cdr:from>
    <cdr:to>
      <cdr:x>0.93575</cdr:x>
      <cdr:y>0.214</cdr:y>
    </cdr:to>
    <cdr:pic>
      <cdr:nvPicPr>
        <cdr:cNvPr id="204804" name="Picture 4" descr="ALEGRO LOGOTIPO2"/>
        <cdr:cNvPicPr>
          <a:picLocks xmlns:a="http://schemas.openxmlformats.org/drawingml/2006/main" noChangeAspect="1" noChangeArrowheads="1"/>
        </cdr:cNvPicPr>
      </cdr:nvPicPr>
      <cdr:blipFill>
        <a:blip xmlns:a="http://schemas.openxmlformats.org/drawingml/2006/main" xmlns:r="http://schemas.openxmlformats.org/officeDocument/2006/relationships" r:embed="rId1">
          <a:extLst/>
        </a:blip>
        <a:srcRect xmlns:a="http://schemas.openxmlformats.org/drawingml/2006/main"/>
        <a:stretch xmlns:a="http://schemas.openxmlformats.org/drawingml/2006/main">
          <a:fillRect/>
        </a:stretch>
      </cdr:blipFill>
      <cdr:spPr bwMode="auto">
        <a:xfrm xmlns:a="http://schemas.openxmlformats.org/drawingml/2006/main">
          <a:off x="7518213" y="179832"/>
          <a:ext cx="1036201" cy="931474"/>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pic>
  </cdr:relSizeAnchor>
  <cdr:relSizeAnchor xmlns:cdr="http://schemas.openxmlformats.org/drawingml/2006/chartDrawing">
    <cdr:from>
      <cdr:x>0.79491</cdr:x>
      <cdr:y>0.06418</cdr:y>
    </cdr:from>
    <cdr:to>
      <cdr:x>0.79491</cdr:x>
      <cdr:y>0.44145</cdr:y>
    </cdr:to>
    <cdr:sp macro="" textlink="">
      <cdr:nvSpPr>
        <cdr:cNvPr id="7" name="Line 7"/>
        <cdr:cNvSpPr>
          <a:spLocks xmlns:a="http://schemas.openxmlformats.org/drawingml/2006/main" noChangeShapeType="1"/>
        </cdr:cNvSpPr>
      </cdr:nvSpPr>
      <cdr:spPr bwMode="auto">
        <a:xfrm xmlns:a="http://schemas.openxmlformats.org/drawingml/2006/main">
          <a:off x="7874417" y="336839"/>
          <a:ext cx="0" cy="1980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type="stealth" w="med" len="me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0.80824</cdr:x>
      <cdr:y>0.31754</cdr:y>
    </cdr:from>
    <cdr:to>
      <cdr:x>0.96209</cdr:x>
      <cdr:y>0.39185</cdr:y>
    </cdr:to>
    <cdr:sp macro="" textlink="">
      <cdr:nvSpPr>
        <cdr:cNvPr id="8" name="Text Box 2"/>
        <cdr:cNvSpPr txBox="1">
          <a:spLocks xmlns:a="http://schemas.openxmlformats.org/drawingml/2006/main" noChangeArrowheads="1"/>
        </cdr:cNvSpPr>
      </cdr:nvSpPr>
      <cdr:spPr bwMode="auto">
        <a:xfrm xmlns:a="http://schemas.openxmlformats.org/drawingml/2006/main">
          <a:off x="8006441" y="1929647"/>
          <a:ext cx="1524038" cy="451603"/>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defRPr sz="1000"/>
          </a:pPr>
          <a:r>
            <a:rPr lang="es-EC" sz="1200" b="1" i="0" u="none" strike="noStrike" baseline="0">
              <a:solidFill>
                <a:srgbClr val="FF0000"/>
              </a:solidFill>
              <a:latin typeface="Arial"/>
              <a:cs typeface="Arial"/>
            </a:rPr>
            <a:t>0,22 Techo Tarifario II Trim.2012-2014</a:t>
          </a:r>
        </a:p>
      </cdr:txBody>
    </cdr:sp>
  </cdr:relSizeAnchor>
  <cdr:relSizeAnchor xmlns:cdr="http://schemas.openxmlformats.org/drawingml/2006/chartDrawing">
    <cdr:from>
      <cdr:x>0.79402</cdr:x>
      <cdr:y>0.44227</cdr:y>
    </cdr:from>
    <cdr:to>
      <cdr:x>0.96846</cdr:x>
      <cdr:y>0.44227</cdr:y>
    </cdr:to>
    <cdr:sp macro="" textlink="">
      <cdr:nvSpPr>
        <cdr:cNvPr id="9" name="Line 1"/>
        <cdr:cNvSpPr>
          <a:spLocks xmlns:a="http://schemas.openxmlformats.org/drawingml/2006/main" noChangeShapeType="1"/>
        </cdr:cNvSpPr>
      </cdr:nvSpPr>
      <cdr:spPr bwMode="auto">
        <a:xfrm xmlns:a="http://schemas.openxmlformats.org/drawingml/2006/main" flipV="1">
          <a:off x="7865599" y="2321176"/>
          <a:ext cx="1728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0.05513</cdr:x>
      <cdr:y>0.90079</cdr:y>
    </cdr:from>
    <cdr:to>
      <cdr:x>0.51231</cdr:x>
      <cdr:y>0.98203</cdr:y>
    </cdr:to>
    <cdr:sp macro="" textlink="">
      <cdr:nvSpPr>
        <cdr:cNvPr id="11" name="Text Box 5"/>
        <cdr:cNvSpPr txBox="1">
          <a:spLocks xmlns:a="http://schemas.openxmlformats.org/drawingml/2006/main" noChangeArrowheads="1"/>
        </cdr:cNvSpPr>
      </cdr:nvSpPr>
      <cdr:spPr bwMode="auto">
        <a:xfrm xmlns:a="http://schemas.openxmlformats.org/drawingml/2006/main">
          <a:off x="546100" y="4727575"/>
          <a:ext cx="4528799" cy="426387"/>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29.xml><?xml version="1.0" encoding="utf-8"?>
<xdr:wsDr xmlns:xdr="http://schemas.openxmlformats.org/drawingml/2006/spreadsheetDrawing" xmlns:a="http://schemas.openxmlformats.org/drawingml/2006/main">
  <xdr:absoluteAnchor>
    <xdr:pos x="762000" y="1943100"/>
    <xdr:ext cx="9896475" cy="5619750"/>
    <xdr:graphicFrame macro="">
      <xdr:nvGraphicFramePr>
        <xdr:cNvPr id="4" name="3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276225</xdr:colOff>
      <xdr:row>3</xdr:row>
      <xdr:rowOff>0</xdr:rowOff>
    </xdr:from>
    <xdr:to>
      <xdr:col>13</xdr:col>
      <xdr:colOff>512342</xdr:colOff>
      <xdr:row>6</xdr:row>
      <xdr:rowOff>4560</xdr:rowOff>
    </xdr:to>
    <xdr:pic>
      <xdr:nvPicPr>
        <xdr:cNvPr id="6" name="Imagen 5"/>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96225" y="571500"/>
          <a:ext cx="2522117" cy="54748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68019</xdr:colOff>
      <xdr:row>2146</xdr:row>
      <xdr:rowOff>0</xdr:rowOff>
    </xdr:from>
    <xdr:to>
      <xdr:col>36</xdr:col>
      <xdr:colOff>483944</xdr:colOff>
      <xdr:row>2148</xdr:row>
      <xdr:rowOff>0</xdr:rowOff>
    </xdr:to>
    <xdr:pic>
      <xdr:nvPicPr>
        <xdr:cNvPr id="7"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428625</xdr:colOff>
      <xdr:row>6736</xdr:row>
      <xdr:rowOff>57150</xdr:rowOff>
    </xdr:from>
    <xdr:to>
      <xdr:col>3</xdr:col>
      <xdr:colOff>929217</xdr:colOff>
      <xdr:row>6737</xdr:row>
      <xdr:rowOff>158750</xdr:rowOff>
    </xdr:to>
    <xdr:sp macro="" textlink="">
      <xdr:nvSpPr>
        <xdr:cNvPr id="9" name="6 Rectángulo redondeado">
          <a:hlinkClick xmlns:r="http://schemas.openxmlformats.org/officeDocument/2006/relationships" r:id="rId2"/>
        </xdr:cNvPr>
        <xdr:cNvSpPr/>
      </xdr:nvSpPr>
      <xdr:spPr>
        <a:xfrm>
          <a:off x="2781300" y="1355226525"/>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8</xdr:col>
      <xdr:colOff>647700</xdr:colOff>
      <xdr:row>3</xdr:row>
      <xdr:rowOff>66675</xdr:rowOff>
    </xdr:from>
    <xdr:to>
      <xdr:col>10</xdr:col>
      <xdr:colOff>300675</xdr:colOff>
      <xdr:row>6</xdr:row>
      <xdr:rowOff>64885</xdr:rowOff>
    </xdr:to>
    <xdr:pic>
      <xdr:nvPicPr>
        <xdr:cNvPr id="4" name="Imagen 3"/>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096375" y="638175"/>
          <a:ext cx="2520000" cy="541135"/>
        </a:xfrm>
        <a:prstGeom prst="rect">
          <a:avLst/>
        </a:prstGeom>
      </xdr:spPr>
    </xdr:pic>
    <xdr:clientData/>
  </xdr:twoCellAnchor>
  <xdr:twoCellAnchor>
    <xdr:from>
      <xdr:col>26</xdr:col>
      <xdr:colOff>490688</xdr:colOff>
      <xdr:row>1389</xdr:row>
      <xdr:rowOff>21468</xdr:rowOff>
    </xdr:from>
    <xdr:to>
      <xdr:col>31</xdr:col>
      <xdr:colOff>272380</xdr:colOff>
      <xdr:row>1391</xdr:row>
      <xdr:rowOff>0</xdr:rowOff>
    </xdr:to>
    <xdr:pic>
      <xdr:nvPicPr>
        <xdr:cNvPr id="5"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350938" y="1402593"/>
          <a:ext cx="3591692" cy="127637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33</xdr:col>
      <xdr:colOff>68019</xdr:colOff>
      <xdr:row>2135</xdr:row>
      <xdr:rowOff>0</xdr:rowOff>
    </xdr:from>
    <xdr:to>
      <xdr:col>36</xdr:col>
      <xdr:colOff>483944</xdr:colOff>
      <xdr:row>2137</xdr:row>
      <xdr:rowOff>0</xdr:rowOff>
    </xdr:to>
    <xdr:pic>
      <xdr:nvPicPr>
        <xdr:cNvPr id="6"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776244" y="715434"/>
          <a:ext cx="2987675" cy="92286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c:userShapes xmlns:c="http://schemas.openxmlformats.org/drawingml/2006/chart">
  <cdr:relSizeAnchor xmlns:cdr="http://schemas.openxmlformats.org/drawingml/2006/chartDrawing">
    <cdr:from>
      <cdr:x>0.10939</cdr:x>
      <cdr:y>0.03723</cdr:y>
    </cdr:from>
    <cdr:to>
      <cdr:x>0.4004</cdr:x>
      <cdr:y>0.03723</cdr:y>
    </cdr:to>
    <cdr:sp macro="" textlink="">
      <cdr:nvSpPr>
        <cdr:cNvPr id="205825" name="Line 1"/>
        <cdr:cNvSpPr>
          <a:spLocks xmlns:a="http://schemas.openxmlformats.org/drawingml/2006/main" noChangeShapeType="1"/>
        </cdr:cNvSpPr>
      </cdr:nvSpPr>
      <cdr:spPr bwMode="auto">
        <a:xfrm xmlns:a="http://schemas.openxmlformats.org/drawingml/2006/main">
          <a:off x="1082550" y="209240"/>
          <a:ext cx="2880000" cy="0"/>
        </a:xfrm>
        <a:prstGeom xmlns:a="http://schemas.openxmlformats.org/drawingml/2006/main" prst="line">
          <a:avLst/>
        </a:prstGeom>
        <a:noFill xmlns:a="http://schemas.openxmlformats.org/drawingml/2006/main"/>
        <a:ln xmlns:a="http://schemas.openxmlformats.org/drawingml/2006/main" w="9525">
          <a:solidFill>
            <a:srgbClr val="FF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0.40231</cdr:x>
      <cdr:y>0.30041</cdr:y>
    </cdr:from>
    <cdr:to>
      <cdr:x>0.80245</cdr:x>
      <cdr:y>0.30042</cdr:y>
    </cdr:to>
    <cdr:sp macro="" textlink="">
      <cdr:nvSpPr>
        <cdr:cNvPr id="205826" name="Line 2"/>
        <cdr:cNvSpPr>
          <a:spLocks xmlns:a="http://schemas.openxmlformats.org/drawingml/2006/main" noChangeShapeType="1"/>
        </cdr:cNvSpPr>
      </cdr:nvSpPr>
      <cdr:spPr bwMode="auto">
        <a:xfrm xmlns:a="http://schemas.openxmlformats.org/drawingml/2006/main">
          <a:off x="3981408" y="1688236"/>
          <a:ext cx="3960000" cy="56"/>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0.14409</cdr:x>
      <cdr:y>0.0504</cdr:y>
    </cdr:from>
    <cdr:to>
      <cdr:x>0.38059</cdr:x>
      <cdr:y>0.14015</cdr:y>
    </cdr:to>
    <cdr:sp macro="" textlink="">
      <cdr:nvSpPr>
        <cdr:cNvPr id="205827" name="Text Box 3"/>
        <cdr:cNvSpPr txBox="1">
          <a:spLocks xmlns:a="http://schemas.openxmlformats.org/drawingml/2006/main" noChangeArrowheads="1"/>
        </cdr:cNvSpPr>
      </cdr:nvSpPr>
      <cdr:spPr bwMode="auto">
        <a:xfrm xmlns:a="http://schemas.openxmlformats.org/drawingml/2006/main">
          <a:off x="1425999" y="283227"/>
          <a:ext cx="2340516" cy="504372"/>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FF0000"/>
              </a:solidFill>
              <a:latin typeface="Arial"/>
              <a:cs typeface="Arial"/>
            </a:rPr>
            <a:t>0,50 Techo Tarifario Promedio  2006- 2008 (III trim)</a:t>
          </a:r>
        </a:p>
      </cdr:txBody>
    </cdr:sp>
  </cdr:relSizeAnchor>
  <cdr:relSizeAnchor xmlns:cdr="http://schemas.openxmlformats.org/drawingml/2006/chartDrawing">
    <cdr:from>
      <cdr:x>0.53993</cdr:x>
      <cdr:y>0.23256</cdr:y>
    </cdr:from>
    <cdr:to>
      <cdr:x>0.77393</cdr:x>
      <cdr:y>0.32606</cdr:y>
    </cdr:to>
    <cdr:sp macro="" textlink="">
      <cdr:nvSpPr>
        <cdr:cNvPr id="205828" name="Text Box 4"/>
        <cdr:cNvSpPr txBox="1">
          <a:spLocks xmlns:a="http://schemas.openxmlformats.org/drawingml/2006/main" noChangeArrowheads="1"/>
        </cdr:cNvSpPr>
      </cdr:nvSpPr>
      <cdr:spPr bwMode="auto">
        <a:xfrm xmlns:a="http://schemas.openxmlformats.org/drawingml/2006/main">
          <a:off x="4975682" y="1306949"/>
          <a:ext cx="2156412" cy="525446"/>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36576" tIns="27432" rIns="36576" bIns="0" anchor="t" upright="1"/>
        <a:lstStyle xmlns:a="http://schemas.openxmlformats.org/drawingml/2006/main"/>
        <a:p xmlns:a="http://schemas.openxmlformats.org/drawingml/2006/main">
          <a:pPr algn="ctr" rtl="0">
            <a:defRPr sz="1000"/>
          </a:pPr>
          <a:r>
            <a:rPr lang="es-EC" sz="1100" b="1" i="0" u="none" strike="noStrike" baseline="0">
              <a:solidFill>
                <a:srgbClr val="993366"/>
              </a:solidFill>
              <a:latin typeface="Arial"/>
              <a:cs typeface="Arial"/>
            </a:rPr>
            <a:t>0,31 Techo Tarifario Promedio  III trim 2008-2012</a:t>
          </a:r>
        </a:p>
      </cdr:txBody>
    </cdr:sp>
  </cdr:relSizeAnchor>
  <cdr:relSizeAnchor xmlns:cdr="http://schemas.openxmlformats.org/drawingml/2006/chartDrawing">
    <cdr:from>
      <cdr:x>0.40143</cdr:x>
      <cdr:y>0.03487</cdr:y>
    </cdr:from>
    <cdr:to>
      <cdr:x>0.40143</cdr:x>
      <cdr:y>0.29751</cdr:y>
    </cdr:to>
    <cdr:sp macro="" textlink="">
      <cdr:nvSpPr>
        <cdr:cNvPr id="205830" name="Line 6"/>
        <cdr:cNvSpPr>
          <a:spLocks xmlns:a="http://schemas.openxmlformats.org/drawingml/2006/main" noChangeShapeType="1"/>
        </cdr:cNvSpPr>
      </cdr:nvSpPr>
      <cdr:spPr bwMode="auto">
        <a:xfrm xmlns:a="http://schemas.openxmlformats.org/drawingml/2006/main" flipH="1" flipV="1">
          <a:off x="3972725" y="195952"/>
          <a:ext cx="0" cy="1476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0.82316</cdr:x>
      <cdr:y>0.2726</cdr:y>
    </cdr:from>
    <cdr:to>
      <cdr:x>0.94331</cdr:x>
      <cdr:y>0.3822</cdr:y>
    </cdr:to>
    <cdr:sp macro="" textlink="">
      <cdr:nvSpPr>
        <cdr:cNvPr id="9" name="Text Box 4"/>
        <cdr:cNvSpPr txBox="1">
          <a:spLocks xmlns:a="http://schemas.openxmlformats.org/drawingml/2006/main" noChangeArrowheads="1"/>
        </cdr:cNvSpPr>
      </cdr:nvSpPr>
      <cdr:spPr bwMode="auto">
        <a:xfrm xmlns:a="http://schemas.openxmlformats.org/drawingml/2006/main">
          <a:off x="8146391" y="1531959"/>
          <a:ext cx="1189061" cy="615925"/>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wrap="square" lIns="36576" tIns="27432" rIns="36576" bIns="0" anchor="t"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rtl="0">
            <a:lnSpc>
              <a:spcPts val="1100"/>
            </a:lnSpc>
            <a:defRPr sz="1000"/>
          </a:pPr>
          <a:r>
            <a:rPr lang="es-EC" sz="1100" b="1" i="0" u="none" strike="noStrike" baseline="0">
              <a:solidFill>
                <a:srgbClr val="993366"/>
              </a:solidFill>
              <a:latin typeface="Arial"/>
              <a:cs typeface="Arial"/>
            </a:rPr>
            <a:t>0,22 Techo Tarifario Promedio  II trim 2012-2014</a:t>
          </a:r>
        </a:p>
      </cdr:txBody>
    </cdr:sp>
  </cdr:relSizeAnchor>
  <cdr:relSizeAnchor xmlns:cdr="http://schemas.openxmlformats.org/drawingml/2006/chartDrawing">
    <cdr:from>
      <cdr:x>0.80346</cdr:x>
      <cdr:y>0.2993</cdr:y>
    </cdr:from>
    <cdr:to>
      <cdr:x>0.80346</cdr:x>
      <cdr:y>0.42101</cdr:y>
    </cdr:to>
    <cdr:sp macro="" textlink="">
      <cdr:nvSpPr>
        <cdr:cNvPr id="10" name="Line 6"/>
        <cdr:cNvSpPr>
          <a:spLocks xmlns:a="http://schemas.openxmlformats.org/drawingml/2006/main" noChangeShapeType="1"/>
        </cdr:cNvSpPr>
      </cdr:nvSpPr>
      <cdr:spPr bwMode="auto">
        <a:xfrm xmlns:a="http://schemas.openxmlformats.org/drawingml/2006/main" flipH="1" flipV="1">
          <a:off x="7951380" y="1681969"/>
          <a:ext cx="0" cy="684000"/>
        </a:xfrm>
        <a:prstGeom xmlns:a="http://schemas.openxmlformats.org/drawingml/2006/main" prst="line">
          <a:avLst/>
        </a:prstGeom>
        <a:noFill xmlns:a="http://schemas.openxmlformats.org/drawingml/2006/main"/>
        <a:ln xmlns:a="http://schemas.openxmlformats.org/drawingml/2006/main" w="9525">
          <a:solidFill>
            <a:srgbClr val="000000"/>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0.80279</cdr:x>
      <cdr:y>0.42288</cdr:y>
    </cdr:from>
    <cdr:to>
      <cdr:x>0.94829</cdr:x>
      <cdr:y>0.42288</cdr:y>
    </cdr:to>
    <cdr:sp macro="" textlink="">
      <cdr:nvSpPr>
        <cdr:cNvPr id="11" name="Line 2"/>
        <cdr:cNvSpPr>
          <a:spLocks xmlns:a="http://schemas.openxmlformats.org/drawingml/2006/main" noChangeShapeType="1"/>
        </cdr:cNvSpPr>
      </cdr:nvSpPr>
      <cdr:spPr bwMode="auto">
        <a:xfrm xmlns:a="http://schemas.openxmlformats.org/drawingml/2006/main">
          <a:off x="7944774" y="2376484"/>
          <a:ext cx="1440000" cy="0"/>
        </a:xfrm>
        <a:prstGeom xmlns:a="http://schemas.openxmlformats.org/drawingml/2006/main" prst="line">
          <a:avLst/>
        </a:prstGeom>
        <a:noFill xmlns:a="http://schemas.openxmlformats.org/drawingml/2006/main"/>
        <a:ln xmlns:a="http://schemas.openxmlformats.org/drawingml/2006/main" w="9525">
          <a:solidFill>
            <a:srgbClr val="993366"/>
          </a:solidFill>
          <a:prstDash val="dash"/>
          <a:round/>
          <a:headEnd/>
          <a:tailEnd/>
        </a:ln>
        <a:extLst xmlns:a="http://schemas.openxmlformats.org/drawingml/2006/mai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0.05807</cdr:x>
      <cdr:y>0.91073</cdr:y>
    </cdr:from>
    <cdr:to>
      <cdr:x>0.51569</cdr:x>
      <cdr:y>0.98756</cdr:y>
    </cdr:to>
    <cdr:sp macro="" textlink="">
      <cdr:nvSpPr>
        <cdr:cNvPr id="12" name="Text Box 5"/>
        <cdr:cNvSpPr txBox="1">
          <a:spLocks xmlns:a="http://schemas.openxmlformats.org/drawingml/2006/main" noChangeArrowheads="1"/>
        </cdr:cNvSpPr>
      </cdr:nvSpPr>
      <cdr:spPr bwMode="auto">
        <a:xfrm xmlns:a="http://schemas.openxmlformats.org/drawingml/2006/main">
          <a:off x="574675" y="5118100"/>
          <a:ext cx="4528799" cy="431725"/>
        </a:xfrm>
        <a:prstGeom xmlns:a="http://schemas.openxmlformats.org/drawingml/2006/main" prst="rect">
          <a:avLst/>
        </a:prstGeom>
        <a:noFill xmlns:a="http://schemas.openxmlformats.org/drawingml/2006/main"/>
        <a:ln xmlns:a="http://schemas.openxmlformats.org/drawingml/2006/main">
          <a:noFill/>
        </a:ln>
        <a:effectLst xmlns:a="http://schemas.openxmlformats.org/drawingml/2006/main"/>
        <a:extLst xmlns:a="http://schemas.openxmlformats.org/drawingml/2006/main"/>
      </cdr:spPr>
      <cdr:txBody>
        <a:bodyPr xmlns:a="http://schemas.openxmlformats.org/drawingml/2006/main" wrap="square" lIns="36576" tIns="27432" rIns="0" bIns="27432" anchor="ctr" upright="1"/>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rtl="0">
            <a:defRPr sz="1000"/>
          </a:pPr>
          <a:r>
            <a:rPr lang="es-EC" sz="900" b="0" i="0" u="none" strike="noStrike" baseline="0">
              <a:solidFill>
                <a:srgbClr val="000000"/>
              </a:solidFill>
              <a:latin typeface="Arial"/>
              <a:cs typeface="Arial"/>
            </a:rPr>
            <a:t> Nota:  Precios sin Impuestos ni cargos de Interconexión  </a:t>
          </a:r>
        </a:p>
        <a:p xmlns:a="http://schemas.openxmlformats.org/drawingml/2006/main">
          <a:pPr algn="l" rtl="0">
            <a:defRPr sz="1000"/>
          </a:pPr>
          <a:r>
            <a:rPr lang="es-EC" sz="900" b="0" i="0" u="none" strike="noStrike" baseline="0">
              <a:solidFill>
                <a:srgbClr val="000000"/>
              </a:solidFill>
              <a:latin typeface="Arial"/>
              <a:cs typeface="Arial"/>
            </a:rPr>
            <a:t>           No se incluyen tarifas promocionales</a:t>
          </a:r>
        </a:p>
      </cdr:txBody>
    </cdr:sp>
  </cdr:relSizeAnchor>
</c:userShapes>
</file>

<file path=xl/drawings/drawing4.xml><?xml version="1.0" encoding="utf-8"?>
<xdr:wsDr xmlns:xdr="http://schemas.openxmlformats.org/drawingml/2006/spreadsheetDrawing" xmlns:a="http://schemas.openxmlformats.org/drawingml/2006/main">
  <xdr:twoCellAnchor>
    <xdr:from>
      <xdr:col>5</xdr:col>
      <xdr:colOff>0</xdr:colOff>
      <xdr:row>3100</xdr:row>
      <xdr:rowOff>0</xdr:rowOff>
    </xdr:from>
    <xdr:to>
      <xdr:col>7</xdr:col>
      <xdr:colOff>71967</xdr:colOff>
      <xdr:row>3101</xdr:row>
      <xdr:rowOff>101600</xdr:rowOff>
    </xdr:to>
    <xdr:sp macro="" textlink="">
      <xdr:nvSpPr>
        <xdr:cNvPr id="9" name="6 Rectángulo redondeado">
          <a:hlinkClick xmlns:r="http://schemas.openxmlformats.org/officeDocument/2006/relationships" r:id="rId1"/>
        </xdr:cNvPr>
        <xdr:cNvSpPr/>
      </xdr:nvSpPr>
      <xdr:spPr>
        <a:xfrm>
          <a:off x="5514975" y="7153656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142315</xdr:colOff>
      <xdr:row>3</xdr:row>
      <xdr:rowOff>110939</xdr:rowOff>
    </xdr:from>
    <xdr:to>
      <xdr:col>10</xdr:col>
      <xdr:colOff>222233</xdr:colOff>
      <xdr:row>6</xdr:row>
      <xdr:rowOff>109149</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146491" y="671233"/>
          <a:ext cx="2511595" cy="536092"/>
        </a:xfrm>
        <a:prstGeom prst="rect">
          <a:avLst/>
        </a:prstGeom>
      </xdr:spPr>
    </xdr:pic>
    <xdr:clientData/>
  </xdr:twoCellAnchor>
  <xdr:twoCellAnchor>
    <xdr:from>
      <xdr:col>26</xdr:col>
      <xdr:colOff>490688</xdr:colOff>
      <xdr:row>655</xdr:row>
      <xdr:rowOff>21468</xdr:rowOff>
    </xdr:from>
    <xdr:to>
      <xdr:col>31</xdr:col>
      <xdr:colOff>272380</xdr:colOff>
      <xdr:row>657</xdr:row>
      <xdr:rowOff>0</xdr:rowOff>
    </xdr:to>
    <xdr:pic>
      <xdr:nvPicPr>
        <xdr:cNvPr id="8" name="Picture 1"/>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5350938" y="1402593"/>
          <a:ext cx="3591692" cy="7214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211666</xdr:colOff>
      <xdr:row>660</xdr:row>
      <xdr:rowOff>2476500</xdr:rowOff>
    </xdr:from>
    <xdr:to>
      <xdr:col>10</xdr:col>
      <xdr:colOff>687917</xdr:colOff>
      <xdr:row>661</xdr:row>
      <xdr:rowOff>2118</xdr:rowOff>
    </xdr:to>
    <xdr:pic>
      <xdr:nvPicPr>
        <xdr:cNvPr id="10" name="9 Imagen"/>
        <xdr:cNvPicPr>
          <a:picLocks noChangeAspect="1"/>
        </xdr:cNvPicPr>
      </xdr:nvPicPr>
      <xdr:blipFill rotWithShape="1">
        <a:blip xmlns:r="http://schemas.openxmlformats.org/officeDocument/2006/relationships" r:embed="rId4"/>
        <a:srcRect l="19007" t="28649" r="16294" b="49647"/>
        <a:stretch/>
      </xdr:blipFill>
      <xdr:spPr>
        <a:xfrm>
          <a:off x="5288491" y="5686425"/>
          <a:ext cx="5800726" cy="150283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1133475</xdr:colOff>
      <xdr:row>2330</xdr:row>
      <xdr:rowOff>28575</xdr:rowOff>
    </xdr:from>
    <xdr:to>
      <xdr:col>5</xdr:col>
      <xdr:colOff>424392</xdr:colOff>
      <xdr:row>2331</xdr:row>
      <xdr:rowOff>101600</xdr:rowOff>
    </xdr:to>
    <xdr:sp macro="" textlink="">
      <xdr:nvSpPr>
        <xdr:cNvPr id="9" name="6 Rectángulo redondeado">
          <a:hlinkClick xmlns:r="http://schemas.openxmlformats.org/officeDocument/2006/relationships" r:id="rId1"/>
        </xdr:cNvPr>
        <xdr:cNvSpPr/>
      </xdr:nvSpPr>
      <xdr:spPr>
        <a:xfrm>
          <a:off x="4695825" y="458914500"/>
          <a:ext cx="1938867" cy="263525"/>
        </a:xfrm>
        <a:prstGeom prst="round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s-EC" sz="1100" b="1">
              <a:latin typeface="Arial" pitchFamily="34" charset="0"/>
              <a:cs typeface="Arial" pitchFamily="34" charset="0"/>
            </a:rPr>
            <a:t>Volver al Inicio</a:t>
          </a:r>
        </a:p>
      </xdr:txBody>
    </xdr:sp>
    <xdr:clientData/>
  </xdr:twoCellAnchor>
  <xdr:twoCellAnchor editAs="oneCell">
    <xdr:from>
      <xdr:col>7</xdr:col>
      <xdr:colOff>638175</xdr:colOff>
      <xdr:row>2</xdr:row>
      <xdr:rowOff>161925</xdr:rowOff>
    </xdr:from>
    <xdr:to>
      <xdr:col>10</xdr:col>
      <xdr:colOff>434025</xdr:colOff>
      <xdr:row>5</xdr:row>
      <xdr:rowOff>160135</xdr:rowOff>
    </xdr:to>
    <xdr:pic>
      <xdr:nvPicPr>
        <xdr:cNvPr id="3" name="Imagen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9048750" y="552450"/>
          <a:ext cx="2520000" cy="541135"/>
        </a:xfrm>
        <a:prstGeom prst="rect">
          <a:avLst/>
        </a:prstGeom>
      </xdr:spPr>
    </xdr:pic>
    <xdr:clientData/>
  </xdr:twoCellAnchor>
  <xdr:twoCellAnchor>
    <xdr:from>
      <xdr:col>3</xdr:col>
      <xdr:colOff>590550</xdr:colOff>
      <xdr:row>144</xdr:row>
      <xdr:rowOff>1304925</xdr:rowOff>
    </xdr:from>
    <xdr:to>
      <xdr:col>4</xdr:col>
      <xdr:colOff>866775</xdr:colOff>
      <xdr:row>144</xdr:row>
      <xdr:rowOff>2952750</xdr:rowOff>
    </xdr:to>
    <xdr:pic>
      <xdr:nvPicPr>
        <xdr:cNvPr id="4" name="Imagen 1"/>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3833" t="50276" r="59572" b="15160"/>
        <a:stretch>
          <a:fillRect/>
        </a:stretch>
      </xdr:blipFill>
      <xdr:spPr bwMode="auto">
        <a:xfrm>
          <a:off x="4152900" y="8572500"/>
          <a:ext cx="1752600" cy="1647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absoluteAnchor>
    <xdr:pos x="762000" y="1943100"/>
    <xdr:ext cx="9896475" cy="4972050"/>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123825</xdr:colOff>
      <xdr:row>3</xdr:row>
      <xdr:rowOff>0</xdr:rowOff>
    </xdr:from>
    <xdr:to>
      <xdr:col>13</xdr:col>
      <xdr:colOff>359942</xdr:colOff>
      <xdr:row>6</xdr:row>
      <xdr:rowOff>4560</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43825" y="571500"/>
          <a:ext cx="2522117" cy="547485"/>
        </a:xfrm>
        <a:prstGeom prst="rect">
          <a:avLst/>
        </a:prstGeom>
      </xdr:spPr>
    </xdr:pic>
    <xdr:clientData/>
  </xdr:twoCellAnchor>
</xdr:wsDr>
</file>

<file path=xl/drawings/drawing7.xml><?xml version="1.0" encoding="utf-8"?>
<c:userShapes xmlns:c="http://schemas.openxmlformats.org/drawingml/2006/chart">
  <cdr:relSizeAnchor xmlns:cdr="http://schemas.openxmlformats.org/drawingml/2006/chartDrawing">
    <cdr:from>
      <cdr:x>0.38877</cdr:x>
      <cdr:y>0.1295</cdr:y>
    </cdr:from>
    <cdr:to>
      <cdr:x>0.48752</cdr:x>
      <cdr:y>0.21325</cdr:y>
    </cdr:to>
    <cdr:sp macro="" textlink="">
      <cdr:nvSpPr>
        <cdr:cNvPr id="58395" name="Text Box 1"/>
        <cdr:cNvSpPr txBox="1">
          <a:spLocks xmlns:a="http://schemas.openxmlformats.org/drawingml/2006/main" noChangeArrowheads="1"/>
        </cdr:cNvSpPr>
      </cdr:nvSpPr>
      <cdr:spPr bwMode="auto">
        <a:xfrm xmlns:a="http://schemas.openxmlformats.org/drawingml/2006/main">
          <a:off x="3582723" y="727769"/>
          <a:ext cx="910025" cy="470654"/>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27432" bIns="22860" anchor="ctr" upright="1"/>
        <a:lstStyle xmlns:a="http://schemas.openxmlformats.org/drawingml/2006/main"/>
        <a:p xmlns:a="http://schemas.openxmlformats.org/drawingml/2006/main">
          <a:pPr algn="ctr" rtl="1">
            <a:defRPr sz="1000"/>
          </a:pPr>
          <a:r>
            <a:rPr lang="es-ES" sz="1000" b="1" i="0" strike="noStrike">
              <a:solidFill>
                <a:srgbClr val="000000"/>
              </a:solidFill>
              <a:latin typeface="Arial"/>
              <a:cs typeface="Arial"/>
            </a:rPr>
            <a:t>PROMEDIO SIMPLE</a:t>
          </a:r>
        </a:p>
      </cdr:txBody>
    </cdr:sp>
  </cdr:relSizeAnchor>
  <cdr:relSizeAnchor xmlns:cdr="http://schemas.openxmlformats.org/drawingml/2006/chartDrawing">
    <cdr:from>
      <cdr:x>0.41848</cdr:x>
      <cdr:y>0.20395</cdr:y>
    </cdr:from>
    <cdr:to>
      <cdr:x>0.43172</cdr:x>
      <cdr:y>0.28851</cdr:y>
    </cdr:to>
    <cdr:sp macro="" textlink="">
      <cdr:nvSpPr>
        <cdr:cNvPr id="58382" name="Line 2"/>
        <cdr:cNvSpPr>
          <a:spLocks xmlns:a="http://schemas.openxmlformats.org/drawingml/2006/main" noChangeShapeType="1"/>
        </cdr:cNvSpPr>
      </cdr:nvSpPr>
      <cdr:spPr bwMode="auto">
        <a:xfrm xmlns:a="http://schemas.openxmlformats.org/drawingml/2006/main" flipH="1">
          <a:off x="3856511" y="1146130"/>
          <a:ext cx="122013" cy="475206"/>
        </a:xfrm>
        <a:prstGeom xmlns:a="http://schemas.openxmlformats.org/drawingml/2006/main" prst="line">
          <a:avLst/>
        </a:prstGeom>
        <a:noFill xmlns:a="http://schemas.openxmlformats.org/drawingml/2006/main"/>
        <a:ln xmlns:a="http://schemas.openxmlformats.org/drawingml/2006/main" w="12700">
          <a:solidFill>
            <a:srgbClr val="000000"/>
          </a:solidFill>
          <a:prstDash val="lgDash"/>
          <a:round/>
          <a:headEnd/>
          <a:tailEnd type="triangle" w="med" len="med"/>
        </a:ln>
      </cdr:spPr>
      <cdr:txBody>
        <a:bodyPr xmlns:a="http://schemas.openxmlformats.org/drawingml/2006/main"/>
        <a:lstStyle xmlns:a="http://schemas.openxmlformats.org/drawingml/2006/main"/>
        <a:p xmlns:a="http://schemas.openxmlformats.org/drawingml/2006/main">
          <a:endParaRPr lang="es-EC"/>
        </a:p>
      </cdr:txBody>
    </cdr:sp>
  </cdr:relSizeAnchor>
  <cdr:relSizeAnchor xmlns:cdr="http://schemas.openxmlformats.org/drawingml/2006/chartDrawing">
    <cdr:from>
      <cdr:x>0.05376</cdr:x>
      <cdr:y>0.88413</cdr:y>
    </cdr:from>
    <cdr:to>
      <cdr:x>0.39451</cdr:x>
      <cdr:y>0.99088</cdr:y>
    </cdr:to>
    <cdr:sp macro="" textlink="">
      <cdr:nvSpPr>
        <cdr:cNvPr id="58482" name="Text Box 21"/>
        <cdr:cNvSpPr txBox="1">
          <a:spLocks xmlns:a="http://schemas.openxmlformats.org/drawingml/2006/main" noChangeArrowheads="1"/>
        </cdr:cNvSpPr>
      </cdr:nvSpPr>
      <cdr:spPr bwMode="auto">
        <a:xfrm xmlns:a="http://schemas.openxmlformats.org/drawingml/2006/main">
          <a:off x="495431" y="4968596"/>
          <a:ext cx="3140160" cy="599909"/>
        </a:xfrm>
        <a:prstGeom xmlns:a="http://schemas.openxmlformats.org/drawingml/2006/main" prst="rect">
          <a:avLst/>
        </a:prstGeom>
        <a:noFill xmlns:a="http://schemas.openxmlformats.org/drawingml/2006/main"/>
        <a:ln xmlns:a="http://schemas.openxmlformats.org/drawingml/2006/main">
          <a:noFill/>
        </a:ln>
        <a:extLst xmlns:a="http://schemas.openxmlformats.org/drawingml/2006/main"/>
      </cdr:spPr>
      <cdr:txBody>
        <a:bodyPr xmlns:a="http://schemas.openxmlformats.org/drawingml/2006/main" vertOverflow="clip" wrap="square" lIns="27432" tIns="22860" rIns="0" bIns="22860" anchor="ctr"/>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userShapes>
</file>

<file path=xl/drawings/drawing8.xml><?xml version="1.0" encoding="utf-8"?>
<xdr:wsDr xmlns:xdr="http://schemas.openxmlformats.org/drawingml/2006/spreadsheetDrawing" xmlns:a="http://schemas.openxmlformats.org/drawingml/2006/main">
  <xdr:absoluteAnchor>
    <xdr:pos x="762000" y="1943101"/>
    <xdr:ext cx="9896475" cy="4981574"/>
    <xdr:graphicFrame macro="">
      <xdr:nvGraphicFramePr>
        <xdr:cNvPr id="3" name="2 Gráfico"/>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twoCellAnchor editAs="oneCell">
    <xdr:from>
      <xdr:col>10</xdr:col>
      <xdr:colOff>180975</xdr:colOff>
      <xdr:row>2</xdr:row>
      <xdr:rowOff>142875</xdr:rowOff>
    </xdr:from>
    <xdr:to>
      <xdr:col>13</xdr:col>
      <xdr:colOff>417092</xdr:colOff>
      <xdr:row>5</xdr:row>
      <xdr:rowOff>147435</xdr:rowOff>
    </xdr:to>
    <xdr:pic>
      <xdr:nvPicPr>
        <xdr:cNvPr id="5" name="Imagen 4"/>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800975" y="533400"/>
          <a:ext cx="2522117" cy="547485"/>
        </a:xfrm>
        <a:prstGeom prst="rect">
          <a:avLst/>
        </a:prstGeom>
      </xdr:spPr>
    </xdr:pic>
    <xdr:clientData/>
  </xdr:twoCellAnchor>
</xdr:wsDr>
</file>

<file path=xl/drawings/drawing9.xml><?xml version="1.0" encoding="utf-8"?>
<c:userShapes xmlns:c="http://schemas.openxmlformats.org/drawingml/2006/chart">
  <cdr:relSizeAnchor xmlns:cdr="http://schemas.openxmlformats.org/drawingml/2006/chartDrawing">
    <cdr:from>
      <cdr:x>0.09423</cdr:x>
      <cdr:y>0.89146</cdr:y>
    </cdr:from>
    <cdr:to>
      <cdr:x>0.40248</cdr:x>
      <cdr:y>0.9835</cdr:y>
    </cdr:to>
    <cdr:sp macro="" textlink="">
      <cdr:nvSpPr>
        <cdr:cNvPr id="59562" name="Text Box 58"/>
        <cdr:cNvSpPr txBox="1">
          <a:spLocks xmlns:a="http://schemas.openxmlformats.org/drawingml/2006/main" noChangeArrowheads="1"/>
        </cdr:cNvSpPr>
      </cdr:nvSpPr>
      <cdr:spPr bwMode="auto">
        <a:xfrm xmlns:a="http://schemas.openxmlformats.org/drawingml/2006/main">
          <a:off x="932545" y="4772023"/>
          <a:ext cx="3050588" cy="492701"/>
        </a:xfrm>
        <a:prstGeom xmlns:a="http://schemas.openxmlformats.org/drawingml/2006/main" prst="rect">
          <a:avLst/>
        </a:prstGeom>
        <a:noFill xmlns:a="http://schemas.openxmlformats.org/drawingml/2006/main"/>
        <a:ln xmlns:a="http://schemas.openxmlformats.org/drawingml/2006/main" w="1">
          <a:noFill/>
          <a:miter lim="800000"/>
          <a:headEnd/>
          <a:tailEnd/>
        </a:ln>
      </cdr:spPr>
      <cdr:txBody>
        <a:bodyPr xmlns:a="http://schemas.openxmlformats.org/drawingml/2006/main" vertOverflow="clip" wrap="square" lIns="27432" tIns="22860" rIns="0" bIns="22860" anchor="ctr" upright="1"/>
        <a:lstStyle xmlns:a="http://schemas.openxmlformats.org/drawingml/2006/main"/>
        <a:p xmlns:a="http://schemas.openxmlformats.org/drawingml/2006/main">
          <a:pPr algn="l" rtl="0">
            <a:defRPr sz="1000"/>
          </a:pPr>
          <a:r>
            <a:rPr lang="es-EC" sz="900" b="0" i="0" u="none" strike="noStrike" baseline="0">
              <a:solidFill>
                <a:srgbClr val="000000"/>
              </a:solidFill>
              <a:latin typeface="Arial"/>
              <a:cs typeface="Arial"/>
            </a:rPr>
            <a:t>(1) Valor de las tarifas por minuto</a:t>
          </a:r>
        </a:p>
        <a:p xmlns:a="http://schemas.openxmlformats.org/drawingml/2006/main">
          <a:pPr algn="l" rtl="0">
            <a:defRPr sz="1000"/>
          </a:pPr>
          <a:r>
            <a:rPr lang="es-EC" sz="900" b="0" i="0" u="none" strike="noStrike" baseline="0">
              <a:solidFill>
                <a:srgbClr val="000000"/>
              </a:solidFill>
              <a:latin typeface="Arial"/>
              <a:cs typeface="Arial"/>
            </a:rPr>
            <a:t>(2) No está incluido el valor de los impuestos.</a:t>
          </a:r>
        </a:p>
        <a:p xmlns:a="http://schemas.openxmlformats.org/drawingml/2006/main">
          <a:pPr algn="l" rtl="0">
            <a:defRPr sz="1000"/>
          </a:pPr>
          <a:r>
            <a:rPr lang="es-EC" sz="900" b="0" i="0" u="none" strike="noStrike" baseline="0">
              <a:solidFill>
                <a:srgbClr val="000000"/>
              </a:solidFill>
              <a:latin typeface="Arial"/>
              <a:cs typeface="Arial"/>
            </a:rPr>
            <a:t>(3) Tarifas incluyen cargos de interconexión</a:t>
          </a:r>
          <a:endParaRPr lang="es-EC" sz="900" b="1" i="0" u="none" strike="noStrike" baseline="0">
            <a:solidFill>
              <a:srgbClr val="000000"/>
            </a:solidFill>
            <a:latin typeface="Arial"/>
            <a:cs typeface="Arial"/>
          </a:endParaRPr>
        </a:p>
        <a:p xmlns:a="http://schemas.openxmlformats.org/drawingml/2006/main">
          <a:pPr algn="l" rtl="0">
            <a:defRPr sz="1000"/>
          </a:pPr>
          <a:endParaRPr lang="es-EC" sz="900" b="1" i="0" u="none" strike="noStrike" baseline="0">
            <a:solidFill>
              <a:srgbClr val="000000"/>
            </a:solidFill>
            <a:latin typeface="Arial"/>
            <a:cs typeface="Arial"/>
          </a:endParaRPr>
        </a:p>
      </cdr:txBody>
    </cdr:sp>
  </cdr:relSizeAnchor>
  <cdr:relSizeAnchor xmlns:cdr="http://schemas.openxmlformats.org/drawingml/2006/chartDrawing">
    <cdr:from>
      <cdr:x>0.14083</cdr:x>
      <cdr:y>0.81568</cdr:y>
    </cdr:from>
    <cdr:to>
      <cdr:x>0.17571</cdr:x>
      <cdr:y>0.87288</cdr:y>
    </cdr:to>
    <cdr:pic>
      <cdr:nvPicPr>
        <cdr:cNvPr id="2"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1297781" y="4583904"/>
          <a:ext cx="321469" cy="321469"/>
        </a:xfrm>
        <a:prstGeom xmlns:a="http://schemas.openxmlformats.org/drawingml/2006/main" prst="rect">
          <a:avLst/>
        </a:prstGeom>
      </cdr:spPr>
    </cdr:pic>
  </cdr:relSizeAnchor>
  <cdr:relSizeAnchor xmlns:cdr="http://schemas.openxmlformats.org/drawingml/2006/chartDrawing">
    <cdr:from>
      <cdr:x>0.18863</cdr:x>
      <cdr:y>0.81568</cdr:y>
    </cdr:from>
    <cdr:to>
      <cdr:x>0.22401</cdr:x>
      <cdr:y>0.875</cdr:y>
    </cdr:to>
    <cdr:pic>
      <cdr:nvPicPr>
        <cdr:cNvPr id="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1738313" y="4583906"/>
          <a:ext cx="326032" cy="333375"/>
        </a:xfrm>
        <a:prstGeom xmlns:a="http://schemas.openxmlformats.org/drawingml/2006/main" prst="rect">
          <a:avLst/>
        </a:prstGeom>
      </cdr:spPr>
    </cdr:pic>
  </cdr:relSizeAnchor>
  <cdr:relSizeAnchor xmlns:cdr="http://schemas.openxmlformats.org/drawingml/2006/chartDrawing">
    <cdr:from>
      <cdr:x>0.23643</cdr:x>
      <cdr:y>0.8072</cdr:y>
    </cdr:from>
    <cdr:to>
      <cdr:x>0.29328</cdr:x>
      <cdr:y>0.87676</cdr:y>
    </cdr:to>
    <cdr:pic>
      <cdr:nvPicPr>
        <cdr:cNvPr id="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2178844" y="4536282"/>
          <a:ext cx="523874" cy="390890"/>
        </a:xfrm>
        <a:prstGeom xmlns:a="http://schemas.openxmlformats.org/drawingml/2006/main" prst="rect">
          <a:avLst/>
        </a:prstGeom>
      </cdr:spPr>
    </cdr:pic>
  </cdr:relSizeAnchor>
  <cdr:relSizeAnchor xmlns:cdr="http://schemas.openxmlformats.org/drawingml/2006/chartDrawing">
    <cdr:from>
      <cdr:x>0.36081</cdr:x>
      <cdr:y>0.8226</cdr:y>
    </cdr:from>
    <cdr:to>
      <cdr:x>0.39569</cdr:x>
      <cdr:y>0.8798</cdr:y>
    </cdr:to>
    <cdr:pic>
      <cdr:nvPicPr>
        <cdr:cNvPr id="20"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3325020" y="4622797"/>
          <a:ext cx="321469" cy="321469"/>
        </a:xfrm>
        <a:prstGeom xmlns:a="http://schemas.openxmlformats.org/drawingml/2006/main" prst="rect">
          <a:avLst/>
        </a:prstGeom>
      </cdr:spPr>
    </cdr:pic>
  </cdr:relSizeAnchor>
  <cdr:relSizeAnchor xmlns:cdr="http://schemas.openxmlformats.org/drawingml/2006/chartDrawing">
    <cdr:from>
      <cdr:x>0.40861</cdr:x>
      <cdr:y>0.8226</cdr:y>
    </cdr:from>
    <cdr:to>
      <cdr:x>0.44399</cdr:x>
      <cdr:y>0.88192</cdr:y>
    </cdr:to>
    <cdr:pic>
      <cdr:nvPicPr>
        <cdr:cNvPr id="21"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3765552" y="4622799"/>
          <a:ext cx="326032" cy="333375"/>
        </a:xfrm>
        <a:prstGeom xmlns:a="http://schemas.openxmlformats.org/drawingml/2006/main" prst="rect">
          <a:avLst/>
        </a:prstGeom>
      </cdr:spPr>
    </cdr:pic>
  </cdr:relSizeAnchor>
  <cdr:relSizeAnchor xmlns:cdr="http://schemas.openxmlformats.org/drawingml/2006/chartDrawing">
    <cdr:from>
      <cdr:x>0.45642</cdr:x>
      <cdr:y>0.81412</cdr:y>
    </cdr:from>
    <cdr:to>
      <cdr:x>0.51326</cdr:x>
      <cdr:y>0.88368</cdr:y>
    </cdr:to>
    <cdr:pic>
      <cdr:nvPicPr>
        <cdr:cNvPr id="22"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4206083" y="4575175"/>
          <a:ext cx="523874" cy="390890"/>
        </a:xfrm>
        <a:prstGeom xmlns:a="http://schemas.openxmlformats.org/drawingml/2006/main" prst="rect">
          <a:avLst/>
        </a:prstGeom>
      </cdr:spPr>
    </cdr:pic>
  </cdr:relSizeAnchor>
  <cdr:relSizeAnchor xmlns:cdr="http://schemas.openxmlformats.org/drawingml/2006/chartDrawing">
    <cdr:from>
      <cdr:x>0.58562</cdr:x>
      <cdr:y>0.81836</cdr:y>
    </cdr:from>
    <cdr:to>
      <cdr:x>0.6205</cdr:x>
      <cdr:y>0.87556</cdr:y>
    </cdr:to>
    <cdr:pic>
      <cdr:nvPicPr>
        <cdr:cNvPr id="23"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5396706" y="4598985"/>
          <a:ext cx="321469" cy="321469"/>
        </a:xfrm>
        <a:prstGeom xmlns:a="http://schemas.openxmlformats.org/drawingml/2006/main" prst="rect">
          <a:avLst/>
        </a:prstGeom>
      </cdr:spPr>
    </cdr:pic>
  </cdr:relSizeAnchor>
  <cdr:relSizeAnchor xmlns:cdr="http://schemas.openxmlformats.org/drawingml/2006/chartDrawing">
    <cdr:from>
      <cdr:x>0.63342</cdr:x>
      <cdr:y>0.81836</cdr:y>
    </cdr:from>
    <cdr:to>
      <cdr:x>0.6688</cdr:x>
      <cdr:y>0.87768</cdr:y>
    </cdr:to>
    <cdr:pic>
      <cdr:nvPicPr>
        <cdr:cNvPr id="24"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5837238" y="4598987"/>
          <a:ext cx="326032" cy="333375"/>
        </a:xfrm>
        <a:prstGeom xmlns:a="http://schemas.openxmlformats.org/drawingml/2006/main" prst="rect">
          <a:avLst/>
        </a:prstGeom>
      </cdr:spPr>
    </cdr:pic>
  </cdr:relSizeAnchor>
  <cdr:relSizeAnchor xmlns:cdr="http://schemas.openxmlformats.org/drawingml/2006/chartDrawing">
    <cdr:from>
      <cdr:x>0.68122</cdr:x>
      <cdr:y>0.80989</cdr:y>
    </cdr:from>
    <cdr:to>
      <cdr:x>0.73807</cdr:x>
      <cdr:y>0.87944</cdr:y>
    </cdr:to>
    <cdr:pic>
      <cdr:nvPicPr>
        <cdr:cNvPr id="25"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6277769" y="4551363"/>
          <a:ext cx="523874" cy="390890"/>
        </a:xfrm>
        <a:prstGeom xmlns:a="http://schemas.openxmlformats.org/drawingml/2006/main" prst="rect">
          <a:avLst/>
        </a:prstGeom>
      </cdr:spPr>
    </cdr:pic>
  </cdr:relSizeAnchor>
  <cdr:relSizeAnchor xmlns:cdr="http://schemas.openxmlformats.org/drawingml/2006/chartDrawing">
    <cdr:from>
      <cdr:x>0.80913</cdr:x>
      <cdr:y>0.82048</cdr:y>
    </cdr:from>
    <cdr:to>
      <cdr:x>0.84401</cdr:x>
      <cdr:y>0.87768</cdr:y>
    </cdr:to>
    <cdr:pic>
      <cdr:nvPicPr>
        <cdr:cNvPr id="26" name="chart"/>
        <cdr:cNvPicPr>
          <a:picLocks xmlns:a="http://schemas.openxmlformats.org/drawingml/2006/main" noChangeAspect="1"/>
        </cdr:cNvPicPr>
      </cdr:nvPicPr>
      <cdr:blipFill>
        <a:blip xmlns:a="http://schemas.openxmlformats.org/drawingml/2006/main" xmlns:r="http://schemas.openxmlformats.org/officeDocument/2006/relationships" r:embed="rId1"/>
        <a:stretch xmlns:a="http://schemas.openxmlformats.org/drawingml/2006/main">
          <a:fillRect/>
        </a:stretch>
      </cdr:blipFill>
      <cdr:spPr>
        <a:xfrm xmlns:a="http://schemas.openxmlformats.org/drawingml/2006/main">
          <a:off x="7456487" y="4610891"/>
          <a:ext cx="321469" cy="321469"/>
        </a:xfrm>
        <a:prstGeom xmlns:a="http://schemas.openxmlformats.org/drawingml/2006/main" prst="rect">
          <a:avLst/>
        </a:prstGeom>
      </cdr:spPr>
    </cdr:pic>
  </cdr:relSizeAnchor>
  <cdr:relSizeAnchor xmlns:cdr="http://schemas.openxmlformats.org/drawingml/2006/chartDrawing">
    <cdr:from>
      <cdr:x>0.85693</cdr:x>
      <cdr:y>0.82048</cdr:y>
    </cdr:from>
    <cdr:to>
      <cdr:x>0.89231</cdr:x>
      <cdr:y>0.8798</cdr:y>
    </cdr:to>
    <cdr:pic>
      <cdr:nvPicPr>
        <cdr:cNvPr id="27" name="chart"/>
        <cdr:cNvPicPr>
          <a:picLocks xmlns:a="http://schemas.openxmlformats.org/drawingml/2006/main" noChangeAspect="1"/>
        </cdr:cNvPicPr>
      </cdr:nvPicPr>
      <cdr:blipFill>
        <a:blip xmlns:a="http://schemas.openxmlformats.org/drawingml/2006/main" xmlns:r="http://schemas.openxmlformats.org/officeDocument/2006/relationships" r:embed="rId2"/>
        <a:stretch xmlns:a="http://schemas.openxmlformats.org/drawingml/2006/main">
          <a:fillRect/>
        </a:stretch>
      </cdr:blipFill>
      <cdr:spPr>
        <a:xfrm xmlns:a="http://schemas.openxmlformats.org/drawingml/2006/main">
          <a:off x="7897019" y="4610893"/>
          <a:ext cx="326032" cy="333375"/>
        </a:xfrm>
        <a:prstGeom xmlns:a="http://schemas.openxmlformats.org/drawingml/2006/main" prst="rect">
          <a:avLst/>
        </a:prstGeom>
      </cdr:spPr>
    </cdr:pic>
  </cdr:relSizeAnchor>
  <cdr:relSizeAnchor xmlns:cdr="http://schemas.openxmlformats.org/drawingml/2006/chartDrawing">
    <cdr:from>
      <cdr:x>0.90474</cdr:x>
      <cdr:y>0.81201</cdr:y>
    </cdr:from>
    <cdr:to>
      <cdr:x>0.96158</cdr:x>
      <cdr:y>0.88156</cdr:y>
    </cdr:to>
    <cdr:pic>
      <cdr:nvPicPr>
        <cdr:cNvPr id="28" name="chart"/>
        <cdr:cNvPicPr>
          <a:picLocks xmlns:a="http://schemas.openxmlformats.org/drawingml/2006/main" noChangeAspect="1"/>
        </cdr:cNvPicPr>
      </cdr:nvPicPr>
      <cdr:blipFill>
        <a:blip xmlns:a="http://schemas.openxmlformats.org/drawingml/2006/main" xmlns:r="http://schemas.openxmlformats.org/officeDocument/2006/relationships" r:embed="rId3"/>
        <a:stretch xmlns:a="http://schemas.openxmlformats.org/drawingml/2006/main">
          <a:fillRect/>
        </a:stretch>
      </cdr:blipFill>
      <cdr:spPr>
        <a:xfrm xmlns:a="http://schemas.openxmlformats.org/drawingml/2006/main">
          <a:off x="8337550" y="4563269"/>
          <a:ext cx="523874" cy="390890"/>
        </a:xfrm>
        <a:prstGeom xmlns:a="http://schemas.openxmlformats.org/drawingml/2006/main" prst="rect">
          <a:avLst/>
        </a:prstGeom>
      </cdr:spPr>
    </cdr:pic>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4/PLANES-TOTAL_2010-20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1/PLATES-TOTAL_2010-2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msuasnavas/DIRECCION%20DE%20PLANIFICACI&#211;N/PLANIFICACION/TARIFAS/TARIFAS-TMOVIL/TOTAL_PLANES_Max_Min/2010/PLANES-TOTAL.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sheetData sheetId="1">
        <row r="12">
          <cell r="D12">
            <v>0.15</v>
          </cell>
        </row>
        <row r="23">
          <cell r="D23">
            <v>0.15</v>
          </cell>
        </row>
        <row r="34">
          <cell r="D34">
            <v>0.15</v>
          </cell>
        </row>
        <row r="55">
          <cell r="D55">
            <v>0.15</v>
          </cell>
        </row>
        <row r="72">
          <cell r="D72">
            <v>0.15</v>
          </cell>
        </row>
      </sheetData>
      <sheetData sheetId="2"/>
      <sheetData sheetId="3"/>
      <sheetData sheetId="4"/>
      <sheetData sheetId="5">
        <row r="23">
          <cell r="D23">
            <v>0.02</v>
          </cell>
        </row>
        <row r="27">
          <cell r="D27">
            <v>0.15</v>
          </cell>
        </row>
        <row r="52">
          <cell r="D52">
            <v>0.18</v>
          </cell>
        </row>
        <row r="63">
          <cell r="D63">
            <v>8.5999999999999993E-2</v>
          </cell>
        </row>
        <row r="73">
          <cell r="D73">
            <v>0.18</v>
          </cell>
        </row>
        <row r="88">
          <cell r="D88">
            <v>5.4880000000000005E-2</v>
          </cell>
        </row>
        <row r="99">
          <cell r="D99">
            <v>0.18</v>
          </cell>
        </row>
      </sheetData>
      <sheetData sheetId="6"/>
      <sheetData sheetId="7"/>
      <sheetData sheetId="8"/>
      <sheetData sheetId="9">
        <row r="12">
          <cell r="D12">
            <v>0.15</v>
          </cell>
        </row>
        <row r="35">
          <cell r="D35">
            <v>0.12</v>
          </cell>
        </row>
      </sheetData>
      <sheetData sheetId="10"/>
      <sheetData sheetId="11"/>
      <sheetData sheetId="1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Pos"/>
      <sheetName val="OTEC-Pre"/>
      <sheetName val="OTEC-SMS"/>
      <sheetName val="Max-Min-Conec"/>
      <sheetName val="CONE-Pos"/>
      <sheetName val="CONE-Pre"/>
      <sheetName val="CONE-SMS"/>
      <sheetName val="Max_Min-Telecsa"/>
      <sheetName val="Telecsa-Pos"/>
      <sheetName val="Telecsa-Pre"/>
      <sheetName val="Telecsa-SMS"/>
    </sheetNames>
    <sheetDataSet>
      <sheetData sheetId="0" refreshError="1"/>
      <sheetData sheetId="1" refreshError="1">
        <row r="11">
          <cell r="D11">
            <v>0.04</v>
          </cell>
        </row>
        <row r="16">
          <cell r="C16">
            <v>0.23319999999999999</v>
          </cell>
        </row>
      </sheetData>
      <sheetData sheetId="2" refreshError="1"/>
      <sheetData sheetId="3" refreshError="1">
        <row r="2">
          <cell r="K2">
            <v>0.18179499999999998</v>
          </cell>
        </row>
      </sheetData>
      <sheetData sheetId="4" refreshError="1"/>
      <sheetData sheetId="5" refreshError="1">
        <row r="12">
          <cell r="D12">
            <v>0.04</v>
          </cell>
        </row>
      </sheetData>
      <sheetData sheetId="6" refreshError="1"/>
      <sheetData sheetId="7" refreshError="1"/>
      <sheetData sheetId="8" refreshError="1"/>
      <sheetData sheetId="9" refreshError="1">
        <row r="11">
          <cell r="D11">
            <v>0.04</v>
          </cell>
        </row>
        <row r="22">
          <cell r="D22">
            <v>0.05</v>
          </cell>
        </row>
      </sheetData>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x-Min.Otecel"/>
      <sheetName val="Otecel POS"/>
      <sheetName val="Otecel PRE"/>
      <sheetName val="Otecel SMS"/>
      <sheetName val="Max-Min.Conecel "/>
      <sheetName val="Conecel POS"/>
      <sheetName val="Conecel PRE"/>
      <sheetName val="Conecel SMS"/>
      <sheetName val="Max-Min.Telecsa"/>
      <sheetName val="Telecsa POS"/>
      <sheetName val="Telecsa PRE"/>
      <sheetName val="Telecsa SMS"/>
      <sheetName val="TOTAL"/>
      <sheetName val="Hoja1"/>
    </sheetNames>
    <sheetDataSet>
      <sheetData sheetId="0"/>
      <sheetData sheetId="1">
        <row r="10">
          <cell r="G10">
            <v>0.04</v>
          </cell>
        </row>
        <row r="11">
          <cell r="F11">
            <v>0.19</v>
          </cell>
        </row>
        <row r="16">
          <cell r="G16">
            <v>0.08</v>
          </cell>
        </row>
        <row r="60">
          <cell r="C60">
            <v>0.08</v>
          </cell>
        </row>
        <row r="65">
          <cell r="C65">
            <v>0.08</v>
          </cell>
        </row>
        <row r="75">
          <cell r="C75">
            <v>0.08</v>
          </cell>
        </row>
        <row r="78">
          <cell r="C78">
            <v>0.15</v>
          </cell>
        </row>
        <row r="89">
          <cell r="C89">
            <v>0.08</v>
          </cell>
        </row>
        <row r="94">
          <cell r="C94">
            <v>0.08</v>
          </cell>
        </row>
      </sheetData>
      <sheetData sheetId="2"/>
      <sheetData sheetId="3"/>
      <sheetData sheetId="4"/>
      <sheetData sheetId="5">
        <row r="12">
          <cell r="F12">
            <v>0.04</v>
          </cell>
        </row>
        <row r="21">
          <cell r="F21">
            <v>0.16</v>
          </cell>
        </row>
        <row r="23">
          <cell r="F23">
            <v>0.22</v>
          </cell>
        </row>
        <row r="49">
          <cell r="B49">
            <v>0.126</v>
          </cell>
        </row>
        <row r="52">
          <cell r="C52">
            <v>0.1</v>
          </cell>
        </row>
        <row r="91">
          <cell r="B91">
            <v>0.05</v>
          </cell>
        </row>
      </sheetData>
      <sheetData sheetId="6"/>
      <sheetData sheetId="7"/>
      <sheetData sheetId="8"/>
      <sheetData sheetId="9">
        <row r="14">
          <cell r="G14">
            <v>0.04</v>
          </cell>
        </row>
        <row r="15">
          <cell r="F15">
            <v>0.15</v>
          </cell>
        </row>
        <row r="54">
          <cell r="C54">
            <v>7.4999999999999997E-2</v>
          </cell>
        </row>
        <row r="58">
          <cell r="C58">
            <v>0.39</v>
          </cell>
        </row>
        <row r="67">
          <cell r="C67">
            <v>0.05</v>
          </cell>
        </row>
        <row r="72">
          <cell r="C72">
            <v>0.13</v>
          </cell>
        </row>
        <row r="84">
          <cell r="C84">
            <v>6.5000000000000002E-2</v>
          </cell>
        </row>
        <row r="91">
          <cell r="C91">
            <v>0.08</v>
          </cell>
        </row>
      </sheetData>
      <sheetData sheetId="10"/>
      <sheetData sheetId="11"/>
      <sheetData sheetId="12"/>
      <sheetData sheetId="13"/>
      <sheetData sheetId="1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7.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R34"/>
  <sheetViews>
    <sheetView tabSelected="1" zoomScaleNormal="100" workbookViewId="0">
      <selection activeCell="D1" sqref="D1"/>
    </sheetView>
  </sheetViews>
  <sheetFormatPr baseColWidth="10" defaultRowHeight="14.25" x14ac:dyDescent="0.2"/>
  <cols>
    <col min="1" max="1" width="44.42578125" style="262" customWidth="1"/>
    <col min="2" max="2" width="7.28515625" style="262" customWidth="1"/>
    <col min="3" max="3" width="74.7109375" style="262" customWidth="1"/>
    <col min="4" max="4" width="7.42578125" style="262" customWidth="1"/>
    <col min="5" max="44" width="11.42578125" style="262"/>
    <col min="45" max="16384" width="11.42578125" style="263"/>
  </cols>
  <sheetData>
    <row r="1" spans="1:44" x14ac:dyDescent="0.2">
      <c r="B1" s="2476"/>
      <c r="C1" s="2476"/>
      <c r="D1" s="2482"/>
    </row>
    <row r="2" spans="1:44" ht="18" x14ac:dyDescent="0.25">
      <c r="B2" s="2479" t="s">
        <v>4971</v>
      </c>
      <c r="C2" s="2476"/>
      <c r="D2" s="2476"/>
    </row>
    <row r="3" spans="1:44" x14ac:dyDescent="0.2">
      <c r="B3" s="2478" t="s">
        <v>4972</v>
      </c>
      <c r="C3" s="2476"/>
      <c r="D3" s="2476"/>
    </row>
    <row r="4" spans="1:44" x14ac:dyDescent="0.2">
      <c r="B4" s="2476"/>
      <c r="C4" s="2476"/>
      <c r="D4" s="2476"/>
    </row>
    <row r="5" spans="1:44" x14ac:dyDescent="0.2">
      <c r="B5" s="2476"/>
      <c r="C5" s="2476"/>
      <c r="D5" s="2476"/>
    </row>
    <row r="6" spans="1:44" s="260" customFormat="1" x14ac:dyDescent="0.2">
      <c r="A6" s="259"/>
      <c r="B6" s="2477"/>
      <c r="C6" s="2477"/>
      <c r="D6" s="2477"/>
      <c r="E6" s="259"/>
      <c r="F6" s="259"/>
      <c r="G6" s="259"/>
      <c r="H6" s="259"/>
      <c r="I6" s="259"/>
      <c r="J6" s="259"/>
      <c r="K6" s="259"/>
      <c r="L6" s="259"/>
      <c r="M6" s="259"/>
      <c r="N6" s="259"/>
      <c r="O6" s="259"/>
      <c r="P6" s="259"/>
      <c r="Q6" s="259"/>
      <c r="R6" s="259"/>
      <c r="S6" s="259"/>
      <c r="T6" s="259"/>
      <c r="U6" s="259"/>
      <c r="V6" s="259"/>
      <c r="W6" s="259"/>
      <c r="X6" s="259"/>
      <c r="Y6" s="259"/>
      <c r="Z6" s="259"/>
      <c r="AA6" s="259"/>
      <c r="AB6" s="259"/>
      <c r="AC6" s="259"/>
      <c r="AD6" s="259"/>
      <c r="AE6" s="259"/>
      <c r="AF6" s="259"/>
      <c r="AG6" s="259"/>
      <c r="AH6" s="259"/>
      <c r="AI6" s="259"/>
      <c r="AJ6" s="259"/>
      <c r="AK6" s="259"/>
      <c r="AL6" s="259"/>
      <c r="AM6" s="259"/>
      <c r="AN6" s="259"/>
      <c r="AO6" s="259"/>
      <c r="AP6" s="259"/>
      <c r="AQ6" s="259"/>
      <c r="AR6" s="259"/>
    </row>
    <row r="7" spans="1:44" s="260" customFormat="1" x14ac:dyDescent="0.2">
      <c r="A7" s="259"/>
      <c r="B7" s="2477"/>
      <c r="C7" s="2477"/>
      <c r="D7" s="2477"/>
      <c r="E7" s="259"/>
      <c r="F7" s="259"/>
      <c r="G7" s="259"/>
      <c r="H7" s="259"/>
      <c r="I7" s="259"/>
      <c r="J7" s="259"/>
      <c r="K7" s="259"/>
      <c r="L7" s="259"/>
      <c r="M7" s="259"/>
      <c r="N7" s="259"/>
      <c r="O7" s="259"/>
      <c r="P7" s="259"/>
      <c r="Q7" s="259"/>
      <c r="R7" s="259"/>
      <c r="S7" s="259"/>
      <c r="T7" s="259"/>
      <c r="U7" s="259"/>
      <c r="V7" s="259"/>
      <c r="W7" s="259"/>
      <c r="X7" s="259"/>
      <c r="Y7" s="259"/>
      <c r="Z7" s="259"/>
      <c r="AA7" s="259"/>
      <c r="AB7" s="259"/>
      <c r="AC7" s="259"/>
      <c r="AD7" s="259"/>
      <c r="AE7" s="259"/>
      <c r="AF7" s="259"/>
      <c r="AG7" s="259"/>
      <c r="AH7" s="259"/>
      <c r="AI7" s="259"/>
      <c r="AJ7" s="259"/>
      <c r="AK7" s="259"/>
      <c r="AL7" s="259"/>
      <c r="AM7" s="259"/>
      <c r="AN7" s="259"/>
      <c r="AO7" s="259"/>
      <c r="AP7" s="259"/>
      <c r="AQ7" s="259"/>
      <c r="AR7" s="259"/>
    </row>
    <row r="8" spans="1:44" s="260" customFormat="1" x14ac:dyDescent="0.2">
      <c r="A8" s="259"/>
      <c r="B8" s="2480" t="s">
        <v>6895</v>
      </c>
      <c r="C8" s="2477"/>
      <c r="D8" s="2477"/>
      <c r="E8" s="259"/>
      <c r="F8" s="259"/>
      <c r="G8" s="259"/>
      <c r="H8" s="259"/>
      <c r="I8" s="259"/>
      <c r="J8" s="259"/>
      <c r="K8" s="259"/>
      <c r="L8" s="259"/>
      <c r="M8" s="259"/>
      <c r="N8" s="259"/>
      <c r="O8" s="259"/>
      <c r="P8" s="259"/>
      <c r="Q8" s="259"/>
      <c r="R8" s="259"/>
      <c r="S8" s="259"/>
      <c r="T8" s="259"/>
      <c r="U8" s="259"/>
      <c r="V8" s="259"/>
      <c r="W8" s="259"/>
      <c r="X8" s="259"/>
      <c r="Y8" s="259"/>
      <c r="Z8" s="259"/>
      <c r="AA8" s="259"/>
      <c r="AB8" s="259"/>
      <c r="AC8" s="259"/>
      <c r="AD8" s="259"/>
      <c r="AE8" s="259"/>
      <c r="AF8" s="259"/>
      <c r="AG8" s="259"/>
      <c r="AH8" s="259"/>
      <c r="AI8" s="259"/>
      <c r="AJ8" s="259"/>
      <c r="AK8" s="259"/>
      <c r="AL8" s="259"/>
      <c r="AM8" s="259"/>
      <c r="AN8" s="259"/>
      <c r="AO8" s="259"/>
      <c r="AP8" s="259"/>
      <c r="AQ8" s="259"/>
      <c r="AR8" s="259"/>
    </row>
    <row r="9" spans="1:44" s="260" customFormat="1" x14ac:dyDescent="0.2">
      <c r="A9" s="259"/>
      <c r="B9" s="2477"/>
      <c r="C9" s="2477"/>
      <c r="D9" s="2477"/>
      <c r="E9" s="259"/>
      <c r="F9" s="259"/>
      <c r="G9" s="259"/>
      <c r="H9" s="259"/>
      <c r="I9" s="259"/>
      <c r="J9" s="259"/>
      <c r="K9" s="259"/>
      <c r="L9" s="259"/>
      <c r="M9" s="259"/>
      <c r="N9" s="259"/>
      <c r="O9" s="259"/>
      <c r="P9" s="259"/>
      <c r="Q9" s="259"/>
      <c r="R9" s="259"/>
      <c r="S9" s="259"/>
      <c r="T9" s="259"/>
      <c r="U9" s="259"/>
      <c r="V9" s="259"/>
      <c r="W9" s="259"/>
      <c r="X9" s="259"/>
      <c r="Y9" s="259"/>
      <c r="Z9" s="259"/>
      <c r="AA9" s="259"/>
      <c r="AB9" s="259"/>
      <c r="AC9" s="259"/>
      <c r="AD9" s="259"/>
      <c r="AE9" s="259"/>
      <c r="AF9" s="259"/>
      <c r="AG9" s="259"/>
      <c r="AH9" s="259"/>
      <c r="AI9" s="259"/>
      <c r="AJ9" s="259"/>
      <c r="AK9" s="259"/>
      <c r="AL9" s="259"/>
      <c r="AM9" s="259"/>
      <c r="AN9" s="259"/>
      <c r="AO9" s="259"/>
      <c r="AP9" s="259"/>
      <c r="AQ9" s="259"/>
      <c r="AR9" s="259"/>
    </row>
    <row r="10" spans="1:44" s="260" customFormat="1" x14ac:dyDescent="0.2">
      <c r="A10" s="259"/>
      <c r="B10" s="2477"/>
      <c r="C10" s="2477"/>
      <c r="D10" s="2477"/>
      <c r="E10" s="259"/>
      <c r="F10" s="259"/>
      <c r="G10" s="259"/>
      <c r="H10" s="259"/>
      <c r="I10" s="259"/>
      <c r="J10" s="259"/>
      <c r="K10" s="259"/>
      <c r="L10" s="259"/>
      <c r="M10" s="259"/>
      <c r="N10" s="259"/>
      <c r="O10" s="259"/>
      <c r="P10" s="259"/>
      <c r="Q10" s="259"/>
      <c r="R10" s="259"/>
      <c r="S10" s="259"/>
      <c r="T10" s="259"/>
      <c r="U10" s="259"/>
      <c r="V10" s="259"/>
      <c r="W10" s="259"/>
      <c r="X10" s="259"/>
      <c r="Y10" s="259"/>
      <c r="Z10" s="259"/>
      <c r="AA10" s="259"/>
      <c r="AB10" s="259"/>
      <c r="AC10" s="259"/>
      <c r="AD10" s="259"/>
      <c r="AE10" s="259"/>
      <c r="AF10" s="259"/>
      <c r="AG10" s="259"/>
      <c r="AH10" s="259"/>
      <c r="AI10" s="259"/>
      <c r="AJ10" s="259"/>
      <c r="AK10" s="259"/>
      <c r="AL10" s="259"/>
      <c r="AM10" s="259"/>
      <c r="AN10" s="259"/>
      <c r="AO10" s="259"/>
      <c r="AP10" s="259"/>
      <c r="AQ10" s="259"/>
      <c r="AR10" s="259"/>
    </row>
    <row r="11" spans="1:44" s="260" customFormat="1" x14ac:dyDescent="0.2">
      <c r="A11" s="259"/>
      <c r="B11" s="2481"/>
      <c r="C11" s="2481"/>
      <c r="D11" s="2481"/>
      <c r="E11" s="259"/>
      <c r="F11" s="259"/>
      <c r="G11" s="259"/>
      <c r="H11" s="259"/>
      <c r="I11" s="259"/>
      <c r="J11" s="259"/>
      <c r="K11" s="259"/>
      <c r="L11" s="259"/>
      <c r="M11" s="259"/>
      <c r="N11" s="259"/>
      <c r="O11" s="259"/>
      <c r="P11" s="259"/>
      <c r="Q11" s="259"/>
      <c r="R11" s="259"/>
      <c r="S11" s="259"/>
      <c r="T11" s="259"/>
      <c r="U11" s="259"/>
      <c r="V11" s="259"/>
      <c r="W11" s="259"/>
      <c r="X11" s="259"/>
      <c r="Y11" s="259"/>
      <c r="Z11" s="259"/>
      <c r="AA11" s="259"/>
      <c r="AB11" s="259"/>
      <c r="AC11" s="259"/>
      <c r="AD11" s="259"/>
      <c r="AE11" s="259"/>
      <c r="AF11" s="259"/>
      <c r="AG11" s="259"/>
      <c r="AH11" s="259"/>
      <c r="AI11" s="259"/>
      <c r="AJ11" s="259"/>
      <c r="AK11" s="259"/>
      <c r="AL11" s="259"/>
      <c r="AM11" s="259"/>
      <c r="AN11" s="259"/>
      <c r="AO11" s="259"/>
      <c r="AP11" s="259"/>
      <c r="AQ11" s="259"/>
      <c r="AR11" s="259"/>
    </row>
    <row r="12" spans="1:44" s="260" customFormat="1" ht="15" x14ac:dyDescent="0.25">
      <c r="A12" s="259"/>
      <c r="C12" s="261"/>
      <c r="E12" s="259"/>
      <c r="F12" s="259"/>
      <c r="G12" s="259"/>
      <c r="H12" s="259"/>
      <c r="I12" s="259"/>
      <c r="J12" s="259"/>
      <c r="K12" s="259"/>
      <c r="L12" s="259"/>
      <c r="M12" s="259"/>
      <c r="N12" s="259"/>
      <c r="O12" s="259"/>
      <c r="P12" s="259"/>
      <c r="Q12" s="259"/>
      <c r="R12" s="259"/>
      <c r="S12" s="259"/>
      <c r="T12" s="259"/>
      <c r="U12" s="259"/>
      <c r="V12" s="259"/>
      <c r="W12" s="259"/>
      <c r="X12" s="259"/>
      <c r="Y12" s="259"/>
      <c r="Z12" s="259"/>
      <c r="AA12" s="259"/>
      <c r="AB12" s="259"/>
      <c r="AC12" s="259"/>
      <c r="AD12" s="259"/>
      <c r="AE12" s="259"/>
      <c r="AF12" s="259"/>
      <c r="AG12" s="259"/>
      <c r="AH12" s="259"/>
      <c r="AI12" s="259"/>
      <c r="AJ12" s="259"/>
      <c r="AK12" s="259"/>
      <c r="AL12" s="259"/>
      <c r="AM12" s="259"/>
      <c r="AN12" s="259"/>
      <c r="AO12" s="259"/>
      <c r="AP12" s="259"/>
      <c r="AQ12" s="259"/>
      <c r="AR12" s="259"/>
    </row>
    <row r="13" spans="1:44" s="85" customFormat="1" ht="43.5" customHeight="1" x14ac:dyDescent="0.2">
      <c r="A13" s="262"/>
      <c r="C13" s="269" t="s">
        <v>5811</v>
      </c>
      <c r="E13" s="264"/>
      <c r="F13" s="264"/>
      <c r="G13" s="264"/>
      <c r="H13" s="264"/>
      <c r="I13" s="264"/>
      <c r="J13" s="264"/>
      <c r="K13" s="264"/>
      <c r="L13" s="264"/>
      <c r="M13" s="264"/>
      <c r="N13" s="264"/>
      <c r="O13" s="264"/>
      <c r="P13" s="264"/>
      <c r="Q13" s="264"/>
      <c r="R13" s="264"/>
      <c r="S13" s="264"/>
      <c r="T13" s="264"/>
      <c r="U13" s="264"/>
      <c r="V13" s="264"/>
      <c r="W13" s="264"/>
      <c r="X13" s="264"/>
      <c r="Y13" s="264"/>
      <c r="Z13" s="264"/>
      <c r="AA13" s="264"/>
      <c r="AB13" s="264"/>
      <c r="AC13" s="264"/>
      <c r="AD13" s="264"/>
      <c r="AE13" s="264"/>
      <c r="AF13" s="264"/>
      <c r="AG13" s="264"/>
      <c r="AH13" s="264"/>
      <c r="AI13" s="264"/>
      <c r="AJ13" s="264"/>
      <c r="AK13" s="264"/>
      <c r="AL13" s="264"/>
      <c r="AM13" s="264"/>
      <c r="AN13" s="264"/>
      <c r="AO13" s="264"/>
      <c r="AP13" s="264"/>
      <c r="AQ13" s="264"/>
      <c r="AR13" s="264"/>
    </row>
    <row r="14" spans="1:44" s="85" customFormat="1" ht="9.75" customHeight="1" x14ac:dyDescent="0.2">
      <c r="A14" s="262"/>
      <c r="C14" s="269"/>
      <c r="E14" s="264"/>
      <c r="F14" s="264"/>
      <c r="G14" s="264"/>
      <c r="H14" s="264"/>
      <c r="I14" s="264"/>
      <c r="J14" s="264"/>
      <c r="K14" s="264"/>
      <c r="L14" s="264"/>
      <c r="M14" s="264"/>
      <c r="N14" s="264"/>
      <c r="O14" s="264"/>
      <c r="P14" s="264"/>
      <c r="Q14" s="264"/>
      <c r="R14" s="264"/>
      <c r="S14" s="264"/>
      <c r="T14" s="264"/>
      <c r="U14" s="264"/>
      <c r="V14" s="264"/>
      <c r="W14" s="264"/>
      <c r="X14" s="264"/>
      <c r="Y14" s="264"/>
      <c r="Z14" s="264"/>
      <c r="AA14" s="264"/>
      <c r="AB14" s="264"/>
      <c r="AC14" s="264"/>
      <c r="AD14" s="264"/>
      <c r="AE14" s="264"/>
      <c r="AF14" s="264"/>
      <c r="AG14" s="264"/>
      <c r="AH14" s="264"/>
      <c r="AI14" s="264"/>
      <c r="AJ14" s="264"/>
      <c r="AK14" s="264"/>
      <c r="AL14" s="264"/>
      <c r="AM14" s="264"/>
      <c r="AN14" s="264"/>
      <c r="AO14" s="264"/>
      <c r="AP14" s="264"/>
      <c r="AQ14" s="264"/>
      <c r="AR14" s="264"/>
    </row>
    <row r="15" spans="1:44" s="85" customFormat="1" ht="28.5" x14ac:dyDescent="0.2">
      <c r="A15" s="262"/>
      <c r="C15" s="270" t="s">
        <v>1475</v>
      </c>
      <c r="E15" s="264"/>
      <c r="F15" s="264"/>
      <c r="G15" s="264"/>
      <c r="H15" s="264"/>
      <c r="I15" s="264"/>
      <c r="J15" s="264"/>
      <c r="K15" s="264"/>
      <c r="L15" s="264"/>
      <c r="M15" s="264"/>
      <c r="N15" s="264"/>
      <c r="O15" s="264"/>
      <c r="P15" s="264"/>
      <c r="Q15" s="264"/>
      <c r="R15" s="264"/>
      <c r="S15" s="264"/>
      <c r="T15" s="264"/>
      <c r="U15" s="264"/>
      <c r="V15" s="264"/>
      <c r="W15" s="264"/>
      <c r="X15" s="264"/>
      <c r="Y15" s="264"/>
      <c r="Z15" s="264"/>
      <c r="AA15" s="264"/>
      <c r="AB15" s="264"/>
      <c r="AC15" s="264"/>
      <c r="AD15" s="264"/>
      <c r="AE15" s="264"/>
      <c r="AF15" s="264"/>
      <c r="AG15" s="264"/>
      <c r="AH15" s="264"/>
      <c r="AI15" s="264"/>
      <c r="AJ15" s="264"/>
      <c r="AK15" s="264"/>
      <c r="AL15" s="264"/>
      <c r="AM15" s="264"/>
      <c r="AN15" s="264"/>
      <c r="AO15" s="264"/>
      <c r="AP15" s="264"/>
      <c r="AQ15" s="264"/>
      <c r="AR15" s="264"/>
    </row>
    <row r="16" spans="1:44" s="85" customFormat="1" ht="9.75" customHeight="1" x14ac:dyDescent="0.2">
      <c r="A16" s="262"/>
      <c r="C16" s="270"/>
      <c r="E16" s="264"/>
      <c r="F16" s="264"/>
      <c r="G16" s="264"/>
      <c r="H16" s="264"/>
      <c r="I16" s="264"/>
      <c r="J16" s="264"/>
      <c r="K16" s="264"/>
      <c r="L16" s="264"/>
      <c r="M16" s="264"/>
      <c r="N16" s="264"/>
      <c r="O16" s="264"/>
      <c r="P16" s="264"/>
      <c r="Q16" s="264"/>
      <c r="R16" s="264"/>
      <c r="S16" s="264"/>
      <c r="T16" s="264"/>
      <c r="U16" s="264"/>
      <c r="V16" s="264"/>
      <c r="W16" s="264"/>
      <c r="X16" s="264"/>
      <c r="Y16" s="264"/>
      <c r="Z16" s="264"/>
      <c r="AA16" s="264"/>
      <c r="AB16" s="264"/>
      <c r="AC16" s="264"/>
      <c r="AD16" s="264"/>
      <c r="AE16" s="264"/>
      <c r="AF16" s="264"/>
      <c r="AG16" s="264"/>
      <c r="AH16" s="264"/>
      <c r="AI16" s="264"/>
      <c r="AJ16" s="264"/>
      <c r="AK16" s="264"/>
      <c r="AL16" s="264"/>
      <c r="AM16" s="264"/>
      <c r="AN16" s="264"/>
      <c r="AO16" s="264"/>
      <c r="AP16" s="264"/>
      <c r="AQ16" s="264"/>
      <c r="AR16" s="264"/>
    </row>
    <row r="17" spans="1:44" s="85" customFormat="1" ht="57" x14ac:dyDescent="0.2">
      <c r="A17" s="262"/>
      <c r="B17" s="265"/>
      <c r="C17" s="268" t="s">
        <v>1476</v>
      </c>
      <c r="E17" s="264"/>
      <c r="F17" s="264"/>
      <c r="G17" s="264"/>
      <c r="H17" s="264"/>
      <c r="I17" s="264"/>
      <c r="J17" s="264"/>
      <c r="K17" s="264"/>
      <c r="L17" s="264"/>
      <c r="M17" s="264"/>
      <c r="N17" s="264"/>
      <c r="O17" s="264"/>
      <c r="P17" s="264"/>
      <c r="Q17" s="264"/>
      <c r="R17" s="264"/>
      <c r="S17" s="264"/>
      <c r="T17" s="264"/>
      <c r="U17" s="264"/>
      <c r="V17" s="264"/>
      <c r="W17" s="264"/>
      <c r="X17" s="264"/>
      <c r="Y17" s="264"/>
      <c r="Z17" s="264"/>
      <c r="AA17" s="264"/>
      <c r="AB17" s="264"/>
      <c r="AC17" s="264"/>
      <c r="AD17" s="264"/>
      <c r="AE17" s="264"/>
      <c r="AF17" s="264"/>
      <c r="AG17" s="264"/>
      <c r="AH17" s="264"/>
      <c r="AI17" s="264"/>
      <c r="AJ17" s="264"/>
      <c r="AK17" s="264"/>
      <c r="AL17" s="264"/>
      <c r="AM17" s="264"/>
      <c r="AN17" s="264"/>
      <c r="AO17" s="264"/>
      <c r="AP17" s="264"/>
      <c r="AQ17" s="264"/>
      <c r="AR17" s="264"/>
    </row>
    <row r="18" spans="1:44" s="85" customFormat="1" x14ac:dyDescent="0.2">
      <c r="A18" s="262"/>
      <c r="B18" s="265"/>
      <c r="C18" s="268"/>
      <c r="E18" s="264"/>
      <c r="F18" s="264"/>
      <c r="G18" s="264"/>
      <c r="H18" s="264"/>
      <c r="I18" s="264"/>
      <c r="J18" s="264"/>
      <c r="K18" s="264"/>
      <c r="L18" s="264"/>
      <c r="M18" s="264"/>
      <c r="N18" s="264"/>
      <c r="O18" s="264"/>
      <c r="P18" s="264"/>
      <c r="Q18" s="264"/>
      <c r="R18" s="264"/>
      <c r="S18" s="264"/>
      <c r="T18" s="264"/>
      <c r="U18" s="264"/>
      <c r="V18" s="264"/>
      <c r="W18" s="264"/>
      <c r="X18" s="264"/>
      <c r="Y18" s="264"/>
      <c r="Z18" s="264"/>
      <c r="AA18" s="264"/>
      <c r="AB18" s="264"/>
      <c r="AC18" s="264"/>
      <c r="AD18" s="264"/>
      <c r="AE18" s="264"/>
      <c r="AF18" s="264"/>
      <c r="AG18" s="264"/>
      <c r="AH18" s="264"/>
      <c r="AI18" s="264"/>
      <c r="AJ18" s="264"/>
      <c r="AK18" s="264"/>
      <c r="AL18" s="264"/>
      <c r="AM18" s="264"/>
      <c r="AN18" s="264"/>
      <c r="AO18" s="264"/>
      <c r="AP18" s="264"/>
      <c r="AQ18" s="264"/>
      <c r="AR18" s="264"/>
    </row>
    <row r="19" spans="1:44" s="85" customFormat="1" ht="57" x14ac:dyDescent="0.2">
      <c r="A19" s="262"/>
      <c r="B19" s="265"/>
      <c r="C19" s="268" t="s">
        <v>1471</v>
      </c>
      <c r="E19" s="264"/>
      <c r="F19" s="264"/>
      <c r="G19" s="264"/>
      <c r="H19" s="264"/>
      <c r="I19" s="264"/>
      <c r="J19" s="264"/>
      <c r="K19" s="264"/>
      <c r="L19" s="264"/>
      <c r="M19" s="264"/>
      <c r="N19" s="264"/>
      <c r="O19" s="264"/>
      <c r="P19" s="264"/>
      <c r="Q19" s="264"/>
      <c r="R19" s="264"/>
      <c r="S19" s="264"/>
      <c r="T19" s="264"/>
      <c r="U19" s="264"/>
      <c r="V19" s="264"/>
      <c r="W19" s="264"/>
      <c r="X19" s="264"/>
      <c r="Y19" s="264"/>
      <c r="Z19" s="264"/>
      <c r="AA19" s="264"/>
      <c r="AB19" s="264"/>
      <c r="AC19" s="264"/>
      <c r="AD19" s="264"/>
      <c r="AE19" s="264"/>
      <c r="AF19" s="264"/>
      <c r="AG19" s="264"/>
      <c r="AH19" s="264"/>
      <c r="AI19" s="264"/>
      <c r="AJ19" s="264"/>
      <c r="AK19" s="264"/>
      <c r="AL19" s="264"/>
      <c r="AM19" s="264"/>
      <c r="AN19" s="264"/>
      <c r="AO19" s="264"/>
      <c r="AP19" s="264"/>
      <c r="AQ19" s="264"/>
      <c r="AR19" s="264"/>
    </row>
    <row r="20" spans="1:44" s="85" customFormat="1" x14ac:dyDescent="0.2">
      <c r="A20" s="262"/>
      <c r="B20" s="265"/>
      <c r="C20" s="268"/>
      <c r="E20" s="264"/>
      <c r="F20" s="264"/>
      <c r="G20" s="264"/>
      <c r="H20" s="264"/>
      <c r="I20" s="264"/>
      <c r="J20" s="264"/>
      <c r="K20" s="264"/>
      <c r="L20" s="264"/>
      <c r="M20" s="264"/>
      <c r="N20" s="264"/>
      <c r="O20" s="264"/>
      <c r="P20" s="264"/>
      <c r="Q20" s="264"/>
      <c r="R20" s="264"/>
      <c r="S20" s="264"/>
      <c r="T20" s="264"/>
      <c r="U20" s="264"/>
      <c r="V20" s="264"/>
      <c r="W20" s="264"/>
      <c r="X20" s="264"/>
      <c r="Y20" s="264"/>
      <c r="Z20" s="264"/>
      <c r="AA20" s="264"/>
      <c r="AB20" s="264"/>
      <c r="AC20" s="264"/>
      <c r="AD20" s="264"/>
      <c r="AE20" s="264"/>
      <c r="AF20" s="264"/>
      <c r="AG20" s="264"/>
      <c r="AH20" s="264"/>
      <c r="AI20" s="264"/>
      <c r="AJ20" s="264"/>
      <c r="AK20" s="264"/>
      <c r="AL20" s="264"/>
      <c r="AM20" s="264"/>
      <c r="AN20" s="264"/>
      <c r="AO20" s="264"/>
      <c r="AP20" s="264"/>
      <c r="AQ20" s="264"/>
      <c r="AR20" s="264"/>
    </row>
    <row r="21" spans="1:44" s="85" customFormat="1" ht="22.5" customHeight="1" x14ac:dyDescent="0.2">
      <c r="A21" s="262"/>
      <c r="B21" s="265"/>
      <c r="C21" s="2218" t="s">
        <v>1455</v>
      </c>
      <c r="E21" s="264"/>
      <c r="F21" s="264"/>
      <c r="G21" s="264"/>
      <c r="H21" s="264"/>
      <c r="I21" s="264"/>
      <c r="J21" s="264"/>
      <c r="K21" s="264"/>
      <c r="L21" s="264"/>
      <c r="M21" s="264"/>
      <c r="N21" s="264"/>
      <c r="O21" s="264"/>
      <c r="P21" s="264"/>
      <c r="Q21" s="264"/>
      <c r="R21" s="264"/>
      <c r="S21" s="264"/>
      <c r="T21" s="264"/>
      <c r="U21" s="264"/>
      <c r="V21" s="264"/>
      <c r="W21" s="264"/>
      <c r="X21" s="264"/>
      <c r="Y21" s="264"/>
      <c r="Z21" s="264"/>
      <c r="AA21" s="264"/>
      <c r="AB21" s="264"/>
      <c r="AC21" s="264"/>
      <c r="AD21" s="264"/>
      <c r="AE21" s="264"/>
      <c r="AF21" s="264"/>
      <c r="AG21" s="264"/>
      <c r="AH21" s="264"/>
      <c r="AI21" s="264"/>
      <c r="AJ21" s="264"/>
      <c r="AK21" s="264"/>
      <c r="AL21" s="264"/>
      <c r="AM21" s="264"/>
      <c r="AN21" s="264"/>
      <c r="AO21" s="264"/>
      <c r="AP21" s="264"/>
      <c r="AQ21" s="264"/>
      <c r="AR21" s="264"/>
    </row>
    <row r="22" spans="1:44" ht="22.5" customHeight="1" x14ac:dyDescent="0.2">
      <c r="B22" s="263"/>
      <c r="C22" s="2218" t="s">
        <v>1447</v>
      </c>
      <c r="D22" s="263"/>
    </row>
    <row r="23" spans="1:44" ht="22.5" customHeight="1" x14ac:dyDescent="0.2">
      <c r="B23" s="263"/>
      <c r="C23" s="2218" t="s">
        <v>1448</v>
      </c>
      <c r="D23" s="263"/>
    </row>
    <row r="24" spans="1:44" ht="22.5" customHeight="1" x14ac:dyDescent="0.2">
      <c r="B24" s="263"/>
      <c r="C24" s="2218" t="s">
        <v>2121</v>
      </c>
      <c r="D24" s="263"/>
    </row>
    <row r="25" spans="1:44" ht="22.5" customHeight="1" x14ac:dyDescent="0.2">
      <c r="B25" s="263"/>
      <c r="C25" s="2218" t="s">
        <v>2903</v>
      </c>
      <c r="D25" s="263"/>
    </row>
    <row r="26" spans="1:44" ht="22.5" customHeight="1" x14ac:dyDescent="0.2">
      <c r="B26" s="263"/>
      <c r="C26" s="2218" t="s">
        <v>2904</v>
      </c>
      <c r="D26" s="263"/>
    </row>
    <row r="27" spans="1:44" ht="16.5" customHeight="1" x14ac:dyDescent="0.2">
      <c r="B27" s="263"/>
      <c r="C27" s="266"/>
      <c r="D27" s="263"/>
    </row>
    <row r="28" spans="1:44" ht="20.25" customHeight="1" x14ac:dyDescent="0.2">
      <c r="B28" s="263"/>
      <c r="C28" s="266"/>
      <c r="D28" s="263"/>
    </row>
    <row r="29" spans="1:44" ht="18.75" customHeight="1" x14ac:dyDescent="0.2">
      <c r="B29" s="263"/>
      <c r="C29" s="266"/>
      <c r="D29" s="263"/>
    </row>
    <row r="30" spans="1:44" ht="19.5" customHeight="1" x14ac:dyDescent="0.2">
      <c r="B30" s="263"/>
      <c r="C30" s="266"/>
      <c r="D30" s="2424"/>
    </row>
    <row r="31" spans="1:44" ht="18" customHeight="1" x14ac:dyDescent="0.2">
      <c r="B31" s="263"/>
      <c r="C31" s="267"/>
      <c r="D31" s="263"/>
    </row>
    <row r="32" spans="1:44" ht="15" customHeight="1" x14ac:dyDescent="0.2">
      <c r="B32" s="263"/>
      <c r="C32" s="481"/>
      <c r="D32" s="263"/>
    </row>
    <row r="33" spans="3:3" x14ac:dyDescent="0.2">
      <c r="C33" s="259"/>
    </row>
    <row r="34" spans="3:3" x14ac:dyDescent="0.2">
      <c r="C34" s="259"/>
    </row>
  </sheetData>
  <sheetProtection algorithmName="SHA-512" hashValue="oo2ADGyqH8qg+rHK8oA9Y7uLk3wHuRelEE1fSrdPK/X9HH0z1Ds4UwSCD/T3SKRUm6Pfl6RozsJd4IGBBPVfVA==" saltValue="JDDK3A7NzQ+61XuxvWTMrw==" spinCount="100000" sheet="1" objects="1" scenarios="1"/>
  <phoneticPr fontId="19" type="noConversion"/>
  <hyperlinks>
    <hyperlink ref="C22" location="'Conecel S.A.'!A1" display="2. Plan Tarifario de Conecel S.A. "/>
    <hyperlink ref="C23" location="'Otecel S.A.'!A1" display="3. Plan Tarifario de Otecel S.A."/>
    <hyperlink ref="C24" location="'CNT EP. (ex-Telecsa S.A.)'!A1" display="4. Plan Tarifario de CNT EP. (ex-Telecsa S.A.)"/>
    <hyperlink ref="C21" location="Resumen!A1" display="1. Tabla Resumen y Comparativa de las Tarifas Prepago y Pospago"/>
    <hyperlink ref="C25" location="Evo.TarifONNET!A1" display="5, Evolución Tarifaria On Net"/>
    <hyperlink ref="C26" location="EvoTariOFFNET!A1" display="6. Evolución Tarifaria Off Net"/>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4980</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535"/>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4982</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4983</v>
      </c>
      <c r="C3" s="2513"/>
      <c r="D3" s="2513"/>
      <c r="E3" s="2513"/>
      <c r="F3" s="2513"/>
      <c r="G3" s="2513"/>
      <c r="H3" s="2513"/>
      <c r="I3" s="2513"/>
      <c r="J3" s="2513"/>
      <c r="K3" s="2513"/>
      <c r="L3" s="2513"/>
      <c r="M3" s="2513"/>
      <c r="N3" s="2513"/>
    </row>
    <row r="4" spans="2:14" ht="14.25" x14ac:dyDescent="0.2">
      <c r="B4" s="2478" t="s">
        <v>4981</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Normal="100" workbookViewId="0">
      <selection activeCell="M1" sqref="M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4985</v>
      </c>
      <c r="C3" s="2513"/>
      <c r="D3" s="2513"/>
      <c r="E3" s="2513"/>
      <c r="F3" s="2513"/>
      <c r="G3" s="2513"/>
      <c r="H3" s="2513"/>
      <c r="I3" s="2513"/>
      <c r="J3" s="2513"/>
      <c r="K3" s="2513"/>
      <c r="L3" s="2513"/>
      <c r="M3" s="2513"/>
      <c r="N3" s="2513"/>
    </row>
    <row r="4" spans="2:14" ht="14.25" x14ac:dyDescent="0.2">
      <c r="B4" s="2478" t="s">
        <v>4984</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2"/>
  <sheetViews>
    <sheetView workbookViewId="0">
      <selection activeCell="K2" sqref="K2"/>
    </sheetView>
  </sheetViews>
  <sheetFormatPr baseColWidth="10" defaultRowHeight="12.75" x14ac:dyDescent="0.2"/>
  <cols>
    <col min="1" max="1" width="1.85546875" style="2452" customWidth="1"/>
    <col min="2" max="2" width="21.85546875" style="2452" customWidth="1"/>
    <col min="3" max="16384" width="11.42578125" style="2452"/>
  </cols>
  <sheetData>
    <row r="1" spans="2:11" x14ac:dyDescent="0.2">
      <c r="B1" s="2513"/>
      <c r="C1" s="2513"/>
      <c r="D1" s="2513"/>
      <c r="E1" s="2513"/>
      <c r="F1" s="2513"/>
      <c r="G1" s="2513"/>
      <c r="H1" s="2513"/>
      <c r="I1" s="2513"/>
      <c r="J1" s="2513"/>
      <c r="K1" s="2516"/>
    </row>
    <row r="2" spans="2:11" ht="18" x14ac:dyDescent="0.25">
      <c r="B2" s="2479" t="s">
        <v>4971</v>
      </c>
      <c r="C2" s="2513"/>
      <c r="D2" s="2513"/>
      <c r="E2" s="2513"/>
      <c r="F2" s="2513"/>
      <c r="G2" s="2513"/>
      <c r="H2" s="2513"/>
      <c r="I2" s="2513"/>
      <c r="J2" s="2513"/>
      <c r="K2" s="2513"/>
    </row>
    <row r="3" spans="2:11" ht="14.25" x14ac:dyDescent="0.2">
      <c r="B3" s="2478" t="s">
        <v>4985</v>
      </c>
      <c r="C3" s="2513"/>
      <c r="D3" s="2513"/>
      <c r="E3" s="2513"/>
      <c r="F3" s="2513"/>
      <c r="G3" s="2513"/>
      <c r="H3" s="2513"/>
      <c r="I3" s="2513"/>
      <c r="J3" s="2513"/>
      <c r="K3" s="2513"/>
    </row>
    <row r="4" spans="2:11" ht="14.25" x14ac:dyDescent="0.2">
      <c r="B4" s="2478" t="s">
        <v>4984</v>
      </c>
      <c r="C4" s="2513"/>
      <c r="D4" s="2513"/>
      <c r="E4" s="2513"/>
      <c r="F4" s="2513"/>
      <c r="G4" s="2513"/>
      <c r="H4" s="2513"/>
      <c r="I4" s="2513"/>
      <c r="J4" s="2513"/>
      <c r="K4" s="2513"/>
    </row>
    <row r="5" spans="2:11" ht="14.25" x14ac:dyDescent="0.2">
      <c r="B5" s="2476"/>
      <c r="C5" s="2513"/>
      <c r="D5" s="2513"/>
      <c r="E5" s="2513"/>
      <c r="F5" s="2513"/>
      <c r="G5" s="2513"/>
      <c r="H5" s="2513"/>
      <c r="I5" s="2513"/>
      <c r="J5" s="2513"/>
      <c r="K5" s="2513"/>
    </row>
    <row r="6" spans="2:11" ht="14.25" x14ac:dyDescent="0.2">
      <c r="B6" s="2477"/>
      <c r="C6" s="2513"/>
      <c r="D6" s="2513"/>
      <c r="E6" s="2513"/>
      <c r="F6" s="2513"/>
      <c r="G6" s="2513"/>
      <c r="H6" s="2513"/>
      <c r="I6" s="2513"/>
      <c r="J6" s="2513"/>
      <c r="K6" s="2513"/>
    </row>
    <row r="7" spans="2:11" ht="14.25" x14ac:dyDescent="0.2">
      <c r="B7" s="2477"/>
      <c r="C7" s="2513"/>
      <c r="D7" s="2513"/>
      <c r="E7" s="2513"/>
      <c r="F7" s="2513"/>
      <c r="G7" s="2513"/>
      <c r="H7" s="2513"/>
      <c r="I7" s="2513"/>
      <c r="J7" s="2513"/>
      <c r="K7" s="2513"/>
    </row>
    <row r="8" spans="2:11" x14ac:dyDescent="0.2">
      <c r="B8" s="2480" t="str">
        <f>+Inicio!B8</f>
        <v xml:space="preserve">          Fecha de publicación: Julio de 2014</v>
      </c>
      <c r="C8" s="2513"/>
      <c r="D8" s="2513"/>
      <c r="E8" s="2513"/>
      <c r="F8" s="2513"/>
      <c r="G8" s="2513"/>
      <c r="H8" s="2513"/>
      <c r="I8" s="2513"/>
      <c r="J8" s="2513"/>
      <c r="K8" s="2513"/>
    </row>
    <row r="9" spans="2:11" x14ac:dyDescent="0.2">
      <c r="B9" s="2513"/>
      <c r="C9" s="2513"/>
      <c r="D9" s="2513"/>
      <c r="E9" s="2513"/>
      <c r="F9" s="2513"/>
      <c r="G9" s="2513"/>
      <c r="H9" s="2513"/>
      <c r="I9" s="2513"/>
      <c r="J9" s="2513"/>
      <c r="K9" s="2513"/>
    </row>
    <row r="10" spans="2:11" x14ac:dyDescent="0.2">
      <c r="B10" s="2513"/>
      <c r="C10" s="2513"/>
      <c r="D10" s="2513"/>
      <c r="E10" s="2513"/>
      <c r="F10" s="2513"/>
      <c r="G10" s="2513"/>
      <c r="H10" s="2513"/>
      <c r="I10" s="2513"/>
      <c r="J10" s="2513"/>
      <c r="K10" s="2513"/>
    </row>
    <row r="11" spans="2:11" x14ac:dyDescent="0.2">
      <c r="B11" s="2514"/>
      <c r="C11" s="2514"/>
      <c r="D11" s="2514"/>
      <c r="E11" s="2514"/>
      <c r="F11" s="2514"/>
      <c r="G11" s="2514"/>
      <c r="H11" s="2514"/>
      <c r="I11" s="2514"/>
      <c r="J11" s="2514"/>
      <c r="K11" s="2514"/>
    </row>
    <row r="12" spans="2:11" ht="13.5" thickBot="1" x14ac:dyDescent="0.25"/>
    <row r="13" spans="2:11" ht="13.5" thickBot="1" x14ac:dyDescent="0.25">
      <c r="B13" s="5993" t="s">
        <v>420</v>
      </c>
      <c r="C13" s="5994"/>
      <c r="D13" s="5994"/>
      <c r="E13" s="5994"/>
      <c r="F13" s="5994"/>
      <c r="G13" s="5994"/>
      <c r="H13" s="5994"/>
      <c r="I13" s="5994"/>
      <c r="J13" s="5994"/>
      <c r="K13" s="5995"/>
    </row>
    <row r="14" spans="2:11" ht="13.5" thickBot="1" x14ac:dyDescent="0.25">
      <c r="B14" s="2536"/>
      <c r="C14" s="2537">
        <v>2006</v>
      </c>
      <c r="D14" s="2538">
        <v>2007</v>
      </c>
      <c r="E14" s="2538">
        <v>2008</v>
      </c>
      <c r="F14" s="2538">
        <v>2009</v>
      </c>
      <c r="G14" s="2539">
        <v>2010</v>
      </c>
      <c r="H14" s="2539">
        <v>2011</v>
      </c>
      <c r="I14" s="2539">
        <v>2012</v>
      </c>
      <c r="J14" s="2539">
        <v>2013</v>
      </c>
      <c r="K14" s="2539" t="s">
        <v>6896</v>
      </c>
    </row>
    <row r="15" spans="2:11" x14ac:dyDescent="0.2">
      <c r="B15" s="2430" t="s">
        <v>1722</v>
      </c>
      <c r="C15" s="2453">
        <v>0.48</v>
      </c>
      <c r="D15" s="2453">
        <v>0.25</v>
      </c>
      <c r="E15" s="2453">
        <v>0.25</v>
      </c>
      <c r="F15" s="2453">
        <f>+'[3]Max-Min.Conecel '!$F$23</f>
        <v>0.22</v>
      </c>
      <c r="G15" s="2454">
        <v>0.15</v>
      </c>
      <c r="H15" s="2454">
        <v>0.14000000000000001</v>
      </c>
      <c r="I15" s="2454">
        <v>0.14000000000000001</v>
      </c>
      <c r="J15" s="2454">
        <v>0.1</v>
      </c>
      <c r="K15" s="2454">
        <v>0.1</v>
      </c>
    </row>
    <row r="16" spans="2:11" x14ac:dyDescent="0.2">
      <c r="B16" s="2430" t="s">
        <v>1721</v>
      </c>
      <c r="C16" s="2455">
        <v>0.44</v>
      </c>
      <c r="D16" s="2455">
        <v>0.44</v>
      </c>
      <c r="E16" s="2455">
        <v>0.25</v>
      </c>
      <c r="F16" s="2455">
        <v>0.22</v>
      </c>
      <c r="G16" s="2456">
        <v>0.15</v>
      </c>
      <c r="H16" s="2456">
        <v>0.11</v>
      </c>
      <c r="I16" s="2456">
        <v>0.11</v>
      </c>
      <c r="J16" s="2456">
        <v>0.11</v>
      </c>
      <c r="K16" s="2456">
        <v>0.11</v>
      </c>
    </row>
    <row r="17" spans="2:11" ht="13.5" thickBot="1" x14ac:dyDescent="0.25">
      <c r="B17" s="2433" t="s">
        <v>3163</v>
      </c>
      <c r="C17" s="2457">
        <v>0.39</v>
      </c>
      <c r="D17" s="2457">
        <v>0.39</v>
      </c>
      <c r="E17" s="2457">
        <v>0.18</v>
      </c>
      <c r="F17" s="2457">
        <v>0.18</v>
      </c>
      <c r="G17" s="2458">
        <v>0.18</v>
      </c>
      <c r="H17" s="2458">
        <v>0.15</v>
      </c>
      <c r="I17" s="2458">
        <v>0.15</v>
      </c>
      <c r="J17" s="2458">
        <v>0.16</v>
      </c>
      <c r="K17" s="2458">
        <v>0.16</v>
      </c>
    </row>
    <row r="18" spans="2:11" ht="13.5" thickBot="1" x14ac:dyDescent="0.25">
      <c r="B18" s="2459"/>
      <c r="C18" s="2549">
        <f t="shared" ref="C18:I18" si="0">AVERAGE(C15:C17)</f>
        <v>0.4366666666666667</v>
      </c>
      <c r="D18" s="2549">
        <f t="shared" si="0"/>
        <v>0.36000000000000004</v>
      </c>
      <c r="E18" s="2549">
        <f t="shared" si="0"/>
        <v>0.22666666666666666</v>
      </c>
      <c r="F18" s="2549">
        <f t="shared" si="0"/>
        <v>0.20666666666666667</v>
      </c>
      <c r="G18" s="2549">
        <f t="shared" si="0"/>
        <v>0.16</v>
      </c>
      <c r="H18" s="2549">
        <f t="shared" si="0"/>
        <v>0.13333333333333333</v>
      </c>
      <c r="I18" s="2550">
        <f t="shared" si="0"/>
        <v>0.13333333333333333</v>
      </c>
      <c r="J18" s="2550">
        <f t="shared" ref="J18:K18" si="1">AVERAGE(J15:J17)</f>
        <v>0.12333333333333334</v>
      </c>
      <c r="K18" s="2550">
        <f t="shared" si="1"/>
        <v>0.12333333333333334</v>
      </c>
    </row>
    <row r="19" spans="2:11" ht="13.5" thickBot="1" x14ac:dyDescent="0.25"/>
    <row r="20" spans="2:11" ht="13.5" thickBot="1" x14ac:dyDescent="0.25">
      <c r="B20" s="5993" t="s">
        <v>421</v>
      </c>
      <c r="C20" s="5994"/>
      <c r="D20" s="5994"/>
      <c r="E20" s="5994"/>
      <c r="F20" s="5994"/>
      <c r="G20" s="5994"/>
      <c r="H20" s="5994"/>
      <c r="I20" s="5994"/>
      <c r="J20" s="5994"/>
      <c r="K20" s="5995"/>
    </row>
    <row r="21" spans="2:11" ht="13.5" thickBot="1" x14ac:dyDescent="0.25">
      <c r="B21" s="2536"/>
      <c r="C21" s="2537">
        <v>2006</v>
      </c>
      <c r="D21" s="2538">
        <v>2007</v>
      </c>
      <c r="E21" s="2538">
        <v>2008</v>
      </c>
      <c r="F21" s="2538">
        <v>2009</v>
      </c>
      <c r="G21" s="2539">
        <v>2010</v>
      </c>
      <c r="H21" s="2539">
        <v>2011</v>
      </c>
      <c r="I21" s="2539">
        <f>+I14</f>
        <v>2012</v>
      </c>
      <c r="J21" s="2539">
        <f>+J14</f>
        <v>2013</v>
      </c>
      <c r="K21" s="2539" t="str">
        <f>+K14</f>
        <v>2014 (jul)</v>
      </c>
    </row>
    <row r="22" spans="2:11" x14ac:dyDescent="0.2">
      <c r="B22" s="2430" t="s">
        <v>1722</v>
      </c>
      <c r="C22" s="2453">
        <v>0.34</v>
      </c>
      <c r="D22" s="2453">
        <v>0.34</v>
      </c>
      <c r="E22" s="2453">
        <v>0.25</v>
      </c>
      <c r="F22" s="2460">
        <f>+'[3]Max-Min.Conecel '!$F$21</f>
        <v>0.16</v>
      </c>
      <c r="G22" s="2461">
        <v>0.14000000000000001</v>
      </c>
      <c r="H22" s="2461">
        <v>0.14000000000000001</v>
      </c>
      <c r="I22" s="2461">
        <v>0.14000000000000001</v>
      </c>
      <c r="J22" s="2461">
        <v>0.09</v>
      </c>
      <c r="K22" s="2461">
        <v>0.09</v>
      </c>
    </row>
    <row r="23" spans="2:11" x14ac:dyDescent="0.2">
      <c r="B23" s="2430" t="s">
        <v>1721</v>
      </c>
      <c r="C23" s="2455">
        <v>0.5</v>
      </c>
      <c r="D23" s="2455">
        <v>0.25</v>
      </c>
      <c r="E23" s="2455">
        <v>0.25</v>
      </c>
      <c r="F23" s="2462">
        <f>+'[3]Max-Min.Otecel'!$F$11</f>
        <v>0.19</v>
      </c>
      <c r="G23" s="2463">
        <f>+'[2]Max-Min.Otecel'!$C$16-0.0141</f>
        <v>0.21909999999999999</v>
      </c>
      <c r="H23" s="2463">
        <v>0.12</v>
      </c>
      <c r="I23" s="2463">
        <v>0.12</v>
      </c>
      <c r="J23" s="2463">
        <v>0.08</v>
      </c>
      <c r="K23" s="2463">
        <v>0.08</v>
      </c>
    </row>
    <row r="24" spans="2:11" ht="13.5" thickBot="1" x14ac:dyDescent="0.25">
      <c r="B24" s="2433" t="s">
        <v>3163</v>
      </c>
      <c r="C24" s="2457">
        <v>0.47199999999999998</v>
      </c>
      <c r="D24" s="2457">
        <v>0.3</v>
      </c>
      <c r="E24" s="2464">
        <v>0.3</v>
      </c>
      <c r="F24" s="2464">
        <f>+'[3]Max-Min.Telecsa'!$F$15</f>
        <v>0.15</v>
      </c>
      <c r="G24" s="2465">
        <f>0.3-0.06</f>
        <v>0.24</v>
      </c>
      <c r="H24" s="2465">
        <v>0.15</v>
      </c>
      <c r="I24" s="2465">
        <v>0.08</v>
      </c>
      <c r="J24" s="2465">
        <v>0.09</v>
      </c>
      <c r="K24" s="2465">
        <v>0.09</v>
      </c>
    </row>
    <row r="25" spans="2:11" ht="13.5" thickBot="1" x14ac:dyDescent="0.25">
      <c r="B25" s="2459"/>
      <c r="C25" s="2549">
        <f t="shared" ref="C25:I25" si="2">AVERAGE(C22:C24)</f>
        <v>0.43733333333333335</v>
      </c>
      <c r="D25" s="2549">
        <f t="shared" si="2"/>
        <v>0.29666666666666669</v>
      </c>
      <c r="E25" s="2549">
        <f t="shared" si="2"/>
        <v>0.26666666666666666</v>
      </c>
      <c r="F25" s="2549">
        <f t="shared" si="2"/>
        <v>0.16666666666666666</v>
      </c>
      <c r="G25" s="2549">
        <f t="shared" si="2"/>
        <v>0.19969999999999999</v>
      </c>
      <c r="H25" s="2550">
        <f>AVERAGE(H22:H24)</f>
        <v>0.13666666666666669</v>
      </c>
      <c r="I25" s="2550">
        <f t="shared" si="2"/>
        <v>0.11333333333333334</v>
      </c>
      <c r="J25" s="2550">
        <f t="shared" ref="J25:K25" si="3">AVERAGE(J22:J24)</f>
        <v>8.666666666666667E-2</v>
      </c>
      <c r="K25" s="2550">
        <f t="shared" si="3"/>
        <v>8.666666666666667E-2</v>
      </c>
    </row>
    <row r="26" spans="2:11" ht="13.5" thickBot="1" x14ac:dyDescent="0.25"/>
    <row r="27" spans="2:11" ht="13.5" thickBot="1" x14ac:dyDescent="0.25">
      <c r="B27" s="5993" t="s">
        <v>422</v>
      </c>
      <c r="C27" s="5994"/>
      <c r="D27" s="5994"/>
      <c r="E27" s="5994"/>
      <c r="F27" s="5994"/>
      <c r="G27" s="5994"/>
      <c r="H27" s="5994"/>
      <c r="I27" s="5994"/>
      <c r="J27" s="5994"/>
      <c r="K27" s="5995"/>
    </row>
    <row r="28" spans="2:11" ht="13.5" thickBot="1" x14ac:dyDescent="0.25">
      <c r="B28" s="2536"/>
      <c r="C28" s="2537">
        <v>2006</v>
      </c>
      <c r="D28" s="2538">
        <v>2007</v>
      </c>
      <c r="E28" s="2538">
        <v>2008</v>
      </c>
      <c r="F28" s="2538">
        <v>2009</v>
      </c>
      <c r="G28" s="2539">
        <v>2010</v>
      </c>
      <c r="H28" s="2539">
        <v>2011</v>
      </c>
      <c r="I28" s="2539">
        <f>+I21</f>
        <v>2012</v>
      </c>
      <c r="J28" s="2539">
        <f>+J21</f>
        <v>2013</v>
      </c>
      <c r="K28" s="2539" t="str">
        <f>+K21</f>
        <v>2014 (jul)</v>
      </c>
    </row>
    <row r="29" spans="2:11" x14ac:dyDescent="0.2">
      <c r="B29" s="2430" t="s">
        <v>1722</v>
      </c>
      <c r="C29" s="2453">
        <f>+'[3]Max-Min.Conecel '!$B$49</f>
        <v>0.126</v>
      </c>
      <c r="D29" s="2453">
        <f>+C29</f>
        <v>0.126</v>
      </c>
      <c r="E29" s="2453">
        <f>+'[3]Max-Min.Conecel '!$B$91</f>
        <v>0.05</v>
      </c>
      <c r="F29" s="2460">
        <f>+'[3]Max-Min.Conecel '!$F$12</f>
        <v>0.04</v>
      </c>
      <c r="G29" s="2461">
        <f>+'[2]Max-Min-Conec'!$D$12</f>
        <v>0.04</v>
      </c>
      <c r="H29" s="2461">
        <v>0.02</v>
      </c>
      <c r="I29" s="2461">
        <v>0.04</v>
      </c>
      <c r="J29" s="2461">
        <v>5.3999999999999999E-2</v>
      </c>
      <c r="K29" s="2461">
        <v>5.3999999999999999E-2</v>
      </c>
    </row>
    <row r="30" spans="2:11" x14ac:dyDescent="0.2">
      <c r="B30" s="2430" t="s">
        <v>1721</v>
      </c>
      <c r="C30" s="2455">
        <f>+'[3]Max-Min.Otecel'!$C$60</f>
        <v>0.08</v>
      </c>
      <c r="D30" s="2455">
        <f>+'[3]Max-Min.Otecel'!$C$75</f>
        <v>0.08</v>
      </c>
      <c r="E30" s="2455">
        <f>+'[3]Max-Min.Otecel'!$C$89</f>
        <v>0.08</v>
      </c>
      <c r="F30" s="2462">
        <f>+'[3]Max-Min.Otecel'!$G$10</f>
        <v>0.04</v>
      </c>
      <c r="G30" s="2463">
        <f>+'[2]Max-Min.Otecel'!$D$11</f>
        <v>0.04</v>
      </c>
      <c r="H30" s="2463">
        <v>0.08</v>
      </c>
      <c r="I30" s="2463">
        <v>0.08</v>
      </c>
      <c r="J30" s="2463">
        <v>0.08</v>
      </c>
      <c r="K30" s="2463">
        <v>0.08</v>
      </c>
    </row>
    <row r="31" spans="2:11" ht="13.5" thickBot="1" x14ac:dyDescent="0.25">
      <c r="B31" s="2433" t="s">
        <v>3163</v>
      </c>
      <c r="C31" s="2457">
        <f>+'[3]Max-Min.Telecsa'!$C$54</f>
        <v>7.4999999999999997E-2</v>
      </c>
      <c r="D31" s="2457">
        <f>+'[3]Max-Min.Telecsa'!$C$67</f>
        <v>0.05</v>
      </c>
      <c r="E31" s="2464">
        <f>+'[3]Max-Min.Telecsa'!$C$84</f>
        <v>6.5000000000000002E-2</v>
      </c>
      <c r="F31" s="2464">
        <f>+'[3]Max-Min.Telecsa'!$G$14</f>
        <v>0.04</v>
      </c>
      <c r="G31" s="2466">
        <f>+'[2]Max_Min-Telecsa'!$D$11</f>
        <v>0.04</v>
      </c>
      <c r="H31" s="2466">
        <v>0.06</v>
      </c>
      <c r="I31" s="2466">
        <v>0.06</v>
      </c>
      <c r="J31" s="2466">
        <v>7.0000000000000007E-2</v>
      </c>
      <c r="K31" s="2466">
        <v>7.0000000000000007E-2</v>
      </c>
    </row>
    <row r="32" spans="2:11" ht="13.5" thickBot="1" x14ac:dyDescent="0.25">
      <c r="B32" s="2459"/>
      <c r="C32" s="2549">
        <f t="shared" ref="C32:I32" si="4">AVERAGE(C29:C31)</f>
        <v>9.3666666666666676E-2</v>
      </c>
      <c r="D32" s="2549">
        <f t="shared" si="4"/>
        <v>8.533333333333333E-2</v>
      </c>
      <c r="E32" s="2549">
        <f t="shared" si="4"/>
        <v>6.5000000000000002E-2</v>
      </c>
      <c r="F32" s="2549">
        <f t="shared" si="4"/>
        <v>0.04</v>
      </c>
      <c r="G32" s="2549">
        <f t="shared" si="4"/>
        <v>0.04</v>
      </c>
      <c r="H32" s="2550">
        <f>AVERAGE(H29:H31)</f>
        <v>5.3333333333333337E-2</v>
      </c>
      <c r="I32" s="2550">
        <f t="shared" si="4"/>
        <v>0.06</v>
      </c>
      <c r="J32" s="2550">
        <f t="shared" ref="J32:K32" si="5">AVERAGE(J29:J31)</f>
        <v>6.8000000000000005E-2</v>
      </c>
      <c r="K32" s="2550">
        <f t="shared" si="5"/>
        <v>6.8000000000000005E-2</v>
      </c>
    </row>
    <row r="33" spans="2:11" ht="13.5" thickBot="1" x14ac:dyDescent="0.25"/>
    <row r="34" spans="2:11" ht="13.5" thickBot="1" x14ac:dyDescent="0.25">
      <c r="B34" s="5993" t="s">
        <v>423</v>
      </c>
      <c r="C34" s="5994"/>
      <c r="D34" s="5994"/>
      <c r="E34" s="5994"/>
      <c r="F34" s="5994"/>
      <c r="G34" s="5994"/>
      <c r="H34" s="5994"/>
      <c r="I34" s="5994"/>
      <c r="J34" s="5994"/>
      <c r="K34" s="5995"/>
    </row>
    <row r="35" spans="2:11" ht="13.5" thickBot="1" x14ac:dyDescent="0.25">
      <c r="B35" s="2536"/>
      <c r="C35" s="2537">
        <v>2006</v>
      </c>
      <c r="D35" s="2538">
        <v>2007</v>
      </c>
      <c r="E35" s="2538">
        <v>2008</v>
      </c>
      <c r="F35" s="2538">
        <v>2009</v>
      </c>
      <c r="G35" s="2539">
        <v>2010</v>
      </c>
      <c r="H35" s="2539">
        <v>2011</v>
      </c>
      <c r="I35" s="2539">
        <f>+I28</f>
        <v>2012</v>
      </c>
      <c r="J35" s="2539">
        <f>+J28</f>
        <v>2013</v>
      </c>
      <c r="K35" s="2539" t="str">
        <f>+K28</f>
        <v>2014 (jul)</v>
      </c>
    </row>
    <row r="36" spans="2:11" x14ac:dyDescent="0.2">
      <c r="B36" s="2430" t="s">
        <v>1722</v>
      </c>
      <c r="C36" s="2453">
        <f>+'[3]Max-Min.Conecel '!$C$52</f>
        <v>0.1</v>
      </c>
      <c r="D36" s="2453">
        <f>+C36</f>
        <v>0.1</v>
      </c>
      <c r="E36" s="2453">
        <f t="shared" ref="E36:G36" si="6">+D36</f>
        <v>0.1</v>
      </c>
      <c r="F36" s="2453">
        <f t="shared" si="6"/>
        <v>0.1</v>
      </c>
      <c r="G36" s="2453">
        <f t="shared" si="6"/>
        <v>0.1</v>
      </c>
      <c r="H36" s="2461">
        <v>0.1</v>
      </c>
      <c r="I36" s="2461">
        <v>0.1</v>
      </c>
      <c r="J36" s="2461">
        <v>0.1</v>
      </c>
      <c r="K36" s="2461">
        <v>0.1</v>
      </c>
    </row>
    <row r="37" spans="2:11" x14ac:dyDescent="0.2">
      <c r="B37" s="2430" t="s">
        <v>1721</v>
      </c>
      <c r="C37" s="2455">
        <f>+'[3]Max-Min.Otecel'!$C$65</f>
        <v>0.08</v>
      </c>
      <c r="D37" s="2455">
        <f>+'[3]Max-Min.Otecel'!$C$78</f>
        <v>0.15</v>
      </c>
      <c r="E37" s="2455">
        <f>+'[3]Max-Min.Otecel'!$C$94</f>
        <v>0.08</v>
      </c>
      <c r="F37" s="2462">
        <f>+'[3]Max-Min.Otecel'!$G$16</f>
        <v>0.08</v>
      </c>
      <c r="G37" s="2463">
        <v>0.11</v>
      </c>
      <c r="H37" s="2463">
        <v>0.11</v>
      </c>
      <c r="I37" s="2463">
        <v>0.08</v>
      </c>
      <c r="J37" s="2463">
        <v>0.08</v>
      </c>
      <c r="K37" s="2463">
        <v>0.08</v>
      </c>
    </row>
    <row r="38" spans="2:11" ht="13.5" thickBot="1" x14ac:dyDescent="0.25">
      <c r="B38" s="2433" t="s">
        <v>3163</v>
      </c>
      <c r="C38" s="2457">
        <f>+'[3]Max-Min.Telecsa'!$C$58</f>
        <v>0.39</v>
      </c>
      <c r="D38" s="2457">
        <f>+'[3]Max-Min.Telecsa'!$C$72</f>
        <v>0.13</v>
      </c>
      <c r="E38" s="2464">
        <f>+'[3]Max-Min.Telecsa'!$C$91</f>
        <v>0.08</v>
      </c>
      <c r="F38" s="2464">
        <v>0.05</v>
      </c>
      <c r="G38" s="2466">
        <f>+'[2]Max_Min-Telecsa'!$D$22</f>
        <v>0.05</v>
      </c>
      <c r="H38" s="2466">
        <v>0.03</v>
      </c>
      <c r="I38" s="2466">
        <v>0.09</v>
      </c>
      <c r="J38" s="2466">
        <v>0.09</v>
      </c>
      <c r="K38" s="2466">
        <v>0.09</v>
      </c>
    </row>
    <row r="39" spans="2:11" ht="13.5" thickBot="1" x14ac:dyDescent="0.25">
      <c r="B39" s="2459"/>
      <c r="C39" s="2549">
        <f t="shared" ref="C39:I39" si="7">AVERAGE(C36:C38)</f>
        <v>0.19000000000000003</v>
      </c>
      <c r="D39" s="2549">
        <f t="shared" si="7"/>
        <v>0.12666666666666668</v>
      </c>
      <c r="E39" s="2549">
        <f t="shared" si="7"/>
        <v>8.666666666666667E-2</v>
      </c>
      <c r="F39" s="2549">
        <f t="shared" si="7"/>
        <v>7.6666666666666661E-2</v>
      </c>
      <c r="G39" s="2549">
        <f t="shared" si="7"/>
        <v>8.666666666666667E-2</v>
      </c>
      <c r="H39" s="2550">
        <f>AVERAGE(H36:H38)</f>
        <v>0.08</v>
      </c>
      <c r="I39" s="2550">
        <f t="shared" si="7"/>
        <v>9.0000000000000011E-2</v>
      </c>
      <c r="J39" s="2550">
        <f t="shared" ref="J39:K39" si="8">AVERAGE(J36:J38)</f>
        <v>9.0000000000000011E-2</v>
      </c>
      <c r="K39" s="2550">
        <f t="shared" si="8"/>
        <v>9.0000000000000011E-2</v>
      </c>
    </row>
    <row r="40" spans="2:11" ht="13.5" thickBot="1" x14ac:dyDescent="0.25">
      <c r="C40" s="2467"/>
      <c r="D40" s="2467"/>
      <c r="E40" s="2467"/>
      <c r="F40" s="2467"/>
      <c r="G40" s="2467"/>
      <c r="H40" s="2467"/>
      <c r="I40" s="2467"/>
      <c r="J40" s="2467"/>
      <c r="K40" s="2467"/>
    </row>
    <row r="41" spans="2:11" ht="13.5" thickBot="1" x14ac:dyDescent="0.25">
      <c r="B41" s="5990" t="s">
        <v>411</v>
      </c>
      <c r="C41" s="5991"/>
      <c r="D41" s="5991"/>
      <c r="E41" s="5991"/>
      <c r="F41" s="5991"/>
      <c r="G41" s="5991"/>
      <c r="H41" s="5991"/>
      <c r="I41" s="5991"/>
      <c r="J41" s="5991"/>
      <c r="K41" s="5992"/>
    </row>
    <row r="42" spans="2:11" ht="13.5" thickBot="1" x14ac:dyDescent="0.25">
      <c r="B42" s="2540" t="s">
        <v>424</v>
      </c>
      <c r="C42" s="2541">
        <v>2006</v>
      </c>
      <c r="D42" s="2542">
        <v>2007</v>
      </c>
      <c r="E42" s="2542">
        <v>2008</v>
      </c>
      <c r="F42" s="2542">
        <v>2009</v>
      </c>
      <c r="G42" s="2542">
        <v>2010</v>
      </c>
      <c r="H42" s="2543">
        <v>2011</v>
      </c>
      <c r="I42" s="2543">
        <f>+I35</f>
        <v>2012</v>
      </c>
      <c r="J42" s="2543">
        <f>+J35</f>
        <v>2013</v>
      </c>
      <c r="K42" s="2543" t="str">
        <f>+K35</f>
        <v>2014 (jul)</v>
      </c>
    </row>
    <row r="43" spans="2:11" x14ac:dyDescent="0.2">
      <c r="B43" s="2468" t="s">
        <v>412</v>
      </c>
      <c r="C43" s="2453">
        <f t="shared" ref="C43:I43" si="9">+C25</f>
        <v>0.43733333333333335</v>
      </c>
      <c r="D43" s="2453">
        <f t="shared" si="9"/>
        <v>0.29666666666666669</v>
      </c>
      <c r="E43" s="2453">
        <f t="shared" si="9"/>
        <v>0.26666666666666666</v>
      </c>
      <c r="F43" s="2453">
        <f t="shared" si="9"/>
        <v>0.16666666666666666</v>
      </c>
      <c r="G43" s="2453">
        <f t="shared" si="9"/>
        <v>0.19969999999999999</v>
      </c>
      <c r="H43" s="2454">
        <f t="shared" si="9"/>
        <v>0.13666666666666669</v>
      </c>
      <c r="I43" s="2454">
        <f t="shared" si="9"/>
        <v>0.11333333333333334</v>
      </c>
      <c r="J43" s="2454">
        <f t="shared" ref="J43:K43" si="10">+J25</f>
        <v>8.666666666666667E-2</v>
      </c>
      <c r="K43" s="2454">
        <f t="shared" si="10"/>
        <v>8.666666666666667E-2</v>
      </c>
    </row>
    <row r="44" spans="2:11" x14ac:dyDescent="0.2">
      <c r="B44" s="2468" t="s">
        <v>413</v>
      </c>
      <c r="C44" s="2455">
        <f>+C32</f>
        <v>9.3666666666666676E-2</v>
      </c>
      <c r="D44" s="2455">
        <f t="shared" ref="D44:I44" si="11">+D32</f>
        <v>8.533333333333333E-2</v>
      </c>
      <c r="E44" s="2455">
        <f t="shared" si="11"/>
        <v>6.5000000000000002E-2</v>
      </c>
      <c r="F44" s="2455">
        <f t="shared" si="11"/>
        <v>0.04</v>
      </c>
      <c r="G44" s="2455">
        <f t="shared" si="11"/>
        <v>0.04</v>
      </c>
      <c r="H44" s="2455">
        <f t="shared" si="11"/>
        <v>5.3333333333333337E-2</v>
      </c>
      <c r="I44" s="2455">
        <f t="shared" si="11"/>
        <v>0.06</v>
      </c>
      <c r="J44" s="2455">
        <f t="shared" ref="J44:K44" si="12">+J32</f>
        <v>6.8000000000000005E-2</v>
      </c>
      <c r="K44" s="2455">
        <f t="shared" si="12"/>
        <v>6.8000000000000005E-2</v>
      </c>
    </row>
    <row r="45" spans="2:11" x14ac:dyDescent="0.2">
      <c r="B45" s="2468" t="s">
        <v>414</v>
      </c>
      <c r="C45" s="2455">
        <f>+C18</f>
        <v>0.4366666666666667</v>
      </c>
      <c r="D45" s="2455">
        <f t="shared" ref="D45:I45" si="13">+D18</f>
        <v>0.36000000000000004</v>
      </c>
      <c r="E45" s="2455">
        <f t="shared" si="13"/>
        <v>0.22666666666666666</v>
      </c>
      <c r="F45" s="2455">
        <f t="shared" si="13"/>
        <v>0.20666666666666667</v>
      </c>
      <c r="G45" s="2455">
        <f t="shared" si="13"/>
        <v>0.16</v>
      </c>
      <c r="H45" s="2455">
        <f t="shared" si="13"/>
        <v>0.13333333333333333</v>
      </c>
      <c r="I45" s="2455">
        <f t="shared" si="13"/>
        <v>0.13333333333333333</v>
      </c>
      <c r="J45" s="2455">
        <f t="shared" ref="J45:K45" si="14">+J18</f>
        <v>0.12333333333333334</v>
      </c>
      <c r="K45" s="2455">
        <f t="shared" si="14"/>
        <v>0.12333333333333334</v>
      </c>
    </row>
    <row r="46" spans="2:11" ht="13.5" thickBot="1" x14ac:dyDescent="0.25">
      <c r="B46" s="2469" t="s">
        <v>415</v>
      </c>
      <c r="C46" s="2457">
        <f>+C39</f>
        <v>0.19000000000000003</v>
      </c>
      <c r="D46" s="2457">
        <f t="shared" ref="D46:I46" si="15">+D39</f>
        <v>0.12666666666666668</v>
      </c>
      <c r="E46" s="2457">
        <f t="shared" si="15"/>
        <v>8.666666666666667E-2</v>
      </c>
      <c r="F46" s="2457">
        <f t="shared" si="15"/>
        <v>7.6666666666666661E-2</v>
      </c>
      <c r="G46" s="2457">
        <f t="shared" si="15"/>
        <v>8.666666666666667E-2</v>
      </c>
      <c r="H46" s="2457">
        <f t="shared" si="15"/>
        <v>0.08</v>
      </c>
      <c r="I46" s="2457">
        <f t="shared" si="15"/>
        <v>9.0000000000000011E-2</v>
      </c>
      <c r="J46" s="2457">
        <f t="shared" ref="J46:K46" si="16">+J39</f>
        <v>9.0000000000000011E-2</v>
      </c>
      <c r="K46" s="2457">
        <f t="shared" si="16"/>
        <v>9.0000000000000011E-2</v>
      </c>
    </row>
    <row r="47" spans="2:11" x14ac:dyDescent="0.2">
      <c r="B47" s="2284"/>
      <c r="C47" s="2470"/>
    </row>
    <row r="48" spans="2:11" ht="13.5" thickBot="1" x14ac:dyDescent="0.25"/>
    <row r="49" spans="2:11" ht="13.5" thickBot="1" x14ac:dyDescent="0.25">
      <c r="B49" s="5993" t="s">
        <v>416</v>
      </c>
      <c r="C49" s="5994"/>
      <c r="D49" s="5994"/>
      <c r="E49" s="5994"/>
      <c r="F49" s="5994"/>
      <c r="G49" s="5994"/>
      <c r="H49" s="5994"/>
      <c r="I49" s="5994"/>
      <c r="J49" s="5994"/>
      <c r="K49" s="5995"/>
    </row>
    <row r="50" spans="2:11" ht="15" customHeight="1" thickBot="1" x14ac:dyDescent="0.25">
      <c r="B50" s="2544"/>
      <c r="C50" s="2545">
        <v>2006</v>
      </c>
      <c r="D50" s="2546">
        <v>2007</v>
      </c>
      <c r="E50" s="2547">
        <v>2008</v>
      </c>
      <c r="F50" s="2547">
        <v>2009</v>
      </c>
      <c r="G50" s="2547">
        <v>2010</v>
      </c>
      <c r="H50" s="2539">
        <v>2011</v>
      </c>
      <c r="I50" s="2548">
        <f>+I42</f>
        <v>2012</v>
      </c>
      <c r="J50" s="2548">
        <f>+J42</f>
        <v>2013</v>
      </c>
      <c r="K50" s="2548" t="str">
        <f>+K42</f>
        <v>2014 (jul)</v>
      </c>
    </row>
    <row r="51" spans="2:11" x14ac:dyDescent="0.2">
      <c r="B51" s="2468" t="s">
        <v>417</v>
      </c>
      <c r="C51" s="2453">
        <v>0.5</v>
      </c>
      <c r="D51" s="2453">
        <v>0.5</v>
      </c>
      <c r="E51" s="2454">
        <v>0.22</v>
      </c>
      <c r="F51" s="2454">
        <v>0.22</v>
      </c>
      <c r="G51" s="2454">
        <v>0.22</v>
      </c>
      <c r="H51" s="2454">
        <v>0.22</v>
      </c>
      <c r="I51" s="2454">
        <v>0.22</v>
      </c>
      <c r="J51" s="2454">
        <v>0.22</v>
      </c>
      <c r="K51" s="2454">
        <v>0.22</v>
      </c>
    </row>
    <row r="52" spans="2:11" x14ac:dyDescent="0.2">
      <c r="B52" s="2468" t="s">
        <v>418</v>
      </c>
      <c r="C52" s="2455">
        <v>0.5</v>
      </c>
      <c r="D52" s="2455">
        <v>0.5</v>
      </c>
      <c r="E52" s="2456">
        <v>0.22</v>
      </c>
      <c r="F52" s="2456">
        <v>0.22</v>
      </c>
      <c r="G52" s="2456">
        <v>0.22</v>
      </c>
      <c r="H52" s="2456">
        <v>0.22</v>
      </c>
      <c r="I52" s="2456">
        <v>0.22</v>
      </c>
      <c r="J52" s="2456">
        <v>0.22</v>
      </c>
      <c r="K52" s="2456">
        <v>0.22</v>
      </c>
    </row>
    <row r="53" spans="2:11" ht="13.5" thickBot="1" x14ac:dyDescent="0.25">
      <c r="B53" s="2471" t="s">
        <v>3163</v>
      </c>
      <c r="C53" s="2472">
        <v>0.49</v>
      </c>
      <c r="D53" s="2472">
        <v>0.49</v>
      </c>
      <c r="E53" s="2473">
        <v>0.49</v>
      </c>
      <c r="F53" s="2473">
        <v>0.49</v>
      </c>
      <c r="G53" s="2473">
        <v>0.49</v>
      </c>
      <c r="H53" s="2473">
        <v>0.49</v>
      </c>
      <c r="I53" s="2473">
        <v>0.22</v>
      </c>
      <c r="J53" s="2473">
        <v>0.22</v>
      </c>
      <c r="K53" s="2473">
        <v>0.22</v>
      </c>
    </row>
    <row r="54" spans="2:11" ht="13.5" thickBot="1" x14ac:dyDescent="0.25">
      <c r="B54" s="2474" t="s">
        <v>419</v>
      </c>
      <c r="C54" s="2551">
        <f t="shared" ref="C54:I54" si="17">AVERAGE(C51:C53)</f>
        <v>0.49666666666666665</v>
      </c>
      <c r="D54" s="2551">
        <f t="shared" si="17"/>
        <v>0.49666666666666665</v>
      </c>
      <c r="E54" s="2552">
        <f t="shared" si="17"/>
        <v>0.31</v>
      </c>
      <c r="F54" s="2552">
        <f t="shared" si="17"/>
        <v>0.31</v>
      </c>
      <c r="G54" s="2552">
        <f t="shared" si="17"/>
        <v>0.31</v>
      </c>
      <c r="H54" s="2552">
        <f>AVERAGE(H51:H53)</f>
        <v>0.31</v>
      </c>
      <c r="I54" s="2552">
        <f t="shared" si="17"/>
        <v>0.22</v>
      </c>
      <c r="J54" s="2552">
        <f t="shared" ref="J54:K54" si="18">AVERAGE(J51:J53)</f>
        <v>0.22</v>
      </c>
      <c r="K54" s="2552">
        <f t="shared" si="18"/>
        <v>0.22</v>
      </c>
    </row>
    <row r="57" spans="2:11" x14ac:dyDescent="0.2">
      <c r="B57" s="2507" t="s">
        <v>1474</v>
      </c>
    </row>
    <row r="58" spans="2:11" x14ac:dyDescent="0.2">
      <c r="B58" s="2507"/>
    </row>
    <row r="59" spans="2:11" x14ac:dyDescent="0.2">
      <c r="B59" s="2509" t="s">
        <v>2905</v>
      </c>
    </row>
    <row r="60" spans="2:11" x14ac:dyDescent="0.2">
      <c r="B60" s="2509" t="s">
        <v>2906</v>
      </c>
    </row>
    <row r="61" spans="2:11" x14ac:dyDescent="0.2">
      <c r="B61" s="2509" t="s">
        <v>6566</v>
      </c>
    </row>
    <row r="62" spans="2:11" x14ac:dyDescent="0.2">
      <c r="B62" s="2510"/>
    </row>
  </sheetData>
  <sheetProtection algorithmName="SHA-512" hashValue="bfNLOzJV/QnBpzoKrFi6bYYIIwJTBLhBoe/S7DWszIL7TvArJV7tkwf+p8ZJwapYqGohtR5eF2gZeWYoiKU82A==" saltValue="1nRbgk7/jeI4cCyd6MuVBw==" spinCount="100000" sheet="1" objects="1" scenarios="1"/>
  <mergeCells count="6">
    <mergeCell ref="B49:K49"/>
    <mergeCell ref="B13:K13"/>
    <mergeCell ref="B20:K20"/>
    <mergeCell ref="B27:K27"/>
    <mergeCell ref="B34:K34"/>
    <mergeCell ref="B41:K41"/>
  </mergeCells>
  <phoneticPr fontId="42" type="noConversion"/>
  <pageMargins left="0.75" right="0.75" top="1" bottom="1" header="0" footer="0"/>
  <pageSetup paperSize="9"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M1" sqref="M1"/>
    </sheetView>
  </sheetViews>
  <sheetFormatPr baseColWidth="10" defaultRowHeight="12.75" x14ac:dyDescent="0.2"/>
  <cols>
    <col min="1" max="16384" width="11.42578125" style="2534"/>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4980</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N1" sqref="N1"/>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4982</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zoomScale="90" zoomScaleNormal="90" workbookViewId="0">
      <selection activeCell="L2" sqref="L2"/>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4983</v>
      </c>
      <c r="C3" s="2513"/>
      <c r="D3" s="2513"/>
      <c r="E3" s="2513"/>
      <c r="F3" s="2513"/>
      <c r="G3" s="2513"/>
      <c r="H3" s="2513"/>
      <c r="I3" s="2513"/>
      <c r="J3" s="2513"/>
      <c r="K3" s="2513"/>
      <c r="L3" s="2513"/>
      <c r="M3" s="2513"/>
      <c r="N3" s="2513"/>
    </row>
    <row r="4" spans="2:14" ht="14.25" x14ac:dyDescent="0.2">
      <c r="B4" s="2478" t="s">
        <v>4986</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K4" sqref="K4"/>
    </sheetView>
  </sheetViews>
  <sheetFormatPr baseColWidth="10" defaultRowHeight="12.75" x14ac:dyDescent="0.2"/>
  <cols>
    <col min="1" max="16384" width="11.42578125" style="2452"/>
  </cols>
  <sheetData>
    <row r="1" spans="2:14" x14ac:dyDescent="0.2">
      <c r="B1" s="2513"/>
      <c r="C1" s="2513"/>
      <c r="D1" s="2513"/>
      <c r="E1" s="2513"/>
      <c r="F1" s="2513"/>
      <c r="G1" s="2513"/>
      <c r="H1" s="2513"/>
      <c r="I1" s="2513"/>
      <c r="J1" s="2513"/>
      <c r="K1" s="2513"/>
      <c r="L1" s="2513"/>
      <c r="M1" s="2513"/>
      <c r="N1" s="2513"/>
    </row>
    <row r="2" spans="2:14" ht="18" x14ac:dyDescent="0.25">
      <c r="B2" s="2479" t="s">
        <v>4971</v>
      </c>
      <c r="C2" s="2513"/>
      <c r="D2" s="2513"/>
      <c r="E2" s="2513"/>
      <c r="F2" s="2513"/>
      <c r="G2" s="2513"/>
      <c r="H2" s="2513"/>
      <c r="I2" s="2513"/>
      <c r="J2" s="2513"/>
      <c r="K2" s="2513"/>
      <c r="L2" s="2513"/>
      <c r="M2" s="2513"/>
      <c r="N2" s="2513"/>
    </row>
    <row r="3" spans="2:14" ht="14.25" x14ac:dyDescent="0.2">
      <c r="B3" s="2478" t="s">
        <v>4987</v>
      </c>
      <c r="C3" s="2513"/>
      <c r="D3" s="2513"/>
      <c r="E3" s="2513"/>
      <c r="F3" s="2513"/>
      <c r="G3" s="2513"/>
      <c r="H3" s="2513"/>
      <c r="I3" s="2513"/>
      <c r="J3" s="2513"/>
      <c r="K3" s="2513"/>
      <c r="L3" s="2513"/>
      <c r="M3" s="2513"/>
      <c r="N3" s="2513"/>
    </row>
    <row r="4" spans="2:14" ht="14.25" x14ac:dyDescent="0.2">
      <c r="B4" s="2478" t="s">
        <v>4984</v>
      </c>
      <c r="C4" s="2513"/>
      <c r="D4" s="2513"/>
      <c r="E4" s="2513"/>
      <c r="F4" s="2513"/>
      <c r="G4" s="2513"/>
      <c r="H4" s="2513"/>
      <c r="I4" s="2513"/>
      <c r="J4" s="2513"/>
      <c r="K4" s="2513"/>
      <c r="L4" s="2513"/>
      <c r="M4" s="2513"/>
      <c r="N4" s="2513"/>
    </row>
    <row r="5" spans="2:14" ht="14.25" x14ac:dyDescent="0.2">
      <c r="B5" s="2476"/>
      <c r="C5" s="2513"/>
      <c r="D5" s="2513"/>
      <c r="E5" s="2513"/>
      <c r="F5" s="2513"/>
      <c r="G5" s="2513"/>
      <c r="H5" s="2513"/>
      <c r="I5" s="2513"/>
      <c r="J5" s="2513"/>
      <c r="K5" s="2513"/>
      <c r="L5" s="2513"/>
      <c r="M5" s="2513"/>
      <c r="N5" s="2513"/>
    </row>
    <row r="6" spans="2:14" ht="14.25" x14ac:dyDescent="0.2">
      <c r="B6" s="2477"/>
      <c r="C6" s="2513"/>
      <c r="D6" s="2513"/>
      <c r="E6" s="2513"/>
      <c r="F6" s="2513"/>
      <c r="G6" s="2513"/>
      <c r="H6" s="2513"/>
      <c r="I6" s="2513"/>
      <c r="J6" s="2513"/>
      <c r="K6" s="2513"/>
      <c r="L6" s="2513"/>
      <c r="M6" s="2513"/>
      <c r="N6" s="2513"/>
    </row>
    <row r="7" spans="2:14" ht="14.25" x14ac:dyDescent="0.2">
      <c r="B7" s="2477"/>
      <c r="C7" s="2513"/>
      <c r="D7" s="2513"/>
      <c r="E7" s="2513"/>
      <c r="F7" s="2513"/>
      <c r="G7" s="2513"/>
      <c r="H7" s="2513"/>
      <c r="I7" s="2513"/>
      <c r="J7" s="2513"/>
      <c r="K7" s="2513"/>
      <c r="L7" s="2513"/>
      <c r="M7" s="2513"/>
      <c r="N7" s="2513"/>
    </row>
    <row r="8" spans="2:14" x14ac:dyDescent="0.2">
      <c r="B8" s="2480" t="str">
        <f>+Inicio!B8</f>
        <v xml:space="preserve">          Fecha de publicación: Julio de 2014</v>
      </c>
      <c r="C8" s="2513"/>
      <c r="D8" s="2513"/>
      <c r="E8" s="2513"/>
      <c r="F8" s="2513"/>
      <c r="G8" s="2513"/>
      <c r="H8" s="2513"/>
      <c r="I8" s="2513"/>
      <c r="J8" s="2513"/>
      <c r="K8" s="2513"/>
      <c r="L8" s="2513"/>
      <c r="M8" s="2513"/>
      <c r="N8" s="2513"/>
    </row>
    <row r="9" spans="2:14" x14ac:dyDescent="0.2">
      <c r="B9" s="2513"/>
      <c r="C9" s="2513"/>
      <c r="D9" s="2513"/>
      <c r="E9" s="2513"/>
      <c r="F9" s="2513"/>
      <c r="G9" s="2513"/>
      <c r="H9" s="2513"/>
      <c r="I9" s="2513"/>
      <c r="J9" s="2513"/>
      <c r="K9" s="2513"/>
      <c r="L9" s="2513"/>
      <c r="M9" s="2513"/>
      <c r="N9" s="2513"/>
    </row>
    <row r="10" spans="2:14" x14ac:dyDescent="0.2">
      <c r="B10" s="2513"/>
      <c r="C10" s="2513"/>
      <c r="D10" s="2513"/>
      <c r="E10" s="2513"/>
      <c r="F10" s="2513"/>
      <c r="G10" s="2513"/>
      <c r="H10" s="2513"/>
      <c r="I10" s="2513"/>
      <c r="J10" s="2513"/>
      <c r="K10" s="2513"/>
      <c r="L10" s="2513"/>
      <c r="M10" s="2513"/>
      <c r="N10" s="2513"/>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tabColor indexed="10"/>
  </sheetPr>
  <dimension ref="A1:H40"/>
  <sheetViews>
    <sheetView zoomScaleNormal="100" workbookViewId="0">
      <selection activeCell="F1" sqref="F1"/>
    </sheetView>
  </sheetViews>
  <sheetFormatPr baseColWidth="10" defaultColWidth="14.140625" defaultRowHeight="12.75" x14ac:dyDescent="0.2"/>
  <cols>
    <col min="1" max="1" width="9" style="2483" customWidth="1"/>
    <col min="2" max="2" width="25.140625" style="2483" customWidth="1"/>
    <col min="3" max="4" width="20" style="2483" customWidth="1"/>
    <col min="5" max="5" width="19.85546875" style="2483" customWidth="1"/>
    <col min="6" max="6" width="17.85546875" style="2483" customWidth="1"/>
    <col min="7" max="7" width="10.5703125" style="2483" customWidth="1"/>
    <col min="8" max="16384" width="14.140625" style="2483"/>
  </cols>
  <sheetData>
    <row r="1" spans="1:8" x14ac:dyDescent="0.2">
      <c r="B1" s="2505"/>
      <c r="C1" s="2505"/>
      <c r="D1" s="2505"/>
      <c r="E1" s="2505"/>
      <c r="F1" s="2511"/>
    </row>
    <row r="2" spans="1:8" ht="18" x14ac:dyDescent="0.25">
      <c r="B2" s="2479" t="s">
        <v>4971</v>
      </c>
      <c r="C2" s="2505"/>
      <c r="D2" s="2505"/>
      <c r="E2" s="2505"/>
      <c r="F2" s="2505"/>
    </row>
    <row r="3" spans="1:8" ht="14.25" x14ac:dyDescent="0.2">
      <c r="B3" s="2478" t="s">
        <v>4973</v>
      </c>
      <c r="C3" s="2505"/>
      <c r="D3" s="2505"/>
      <c r="E3" s="2505"/>
      <c r="F3" s="2505"/>
    </row>
    <row r="4" spans="1:8" ht="14.25" x14ac:dyDescent="0.2">
      <c r="B4" s="2476"/>
      <c r="C4" s="2505"/>
      <c r="D4" s="2505"/>
      <c r="E4" s="2505"/>
      <c r="F4" s="2505"/>
    </row>
    <row r="5" spans="1:8" ht="14.25" x14ac:dyDescent="0.2">
      <c r="B5" s="2476"/>
      <c r="C5" s="2505"/>
      <c r="D5" s="2505"/>
      <c r="E5" s="2505"/>
      <c r="F5" s="2505"/>
    </row>
    <row r="6" spans="1:8" ht="14.25" x14ac:dyDescent="0.2">
      <c r="B6" s="2477"/>
      <c r="C6" s="2505"/>
      <c r="D6" s="2505"/>
      <c r="E6" s="2505"/>
      <c r="F6" s="2505"/>
    </row>
    <row r="7" spans="1:8" ht="14.25" x14ac:dyDescent="0.2">
      <c r="B7" s="2477"/>
      <c r="C7" s="2505"/>
      <c r="D7" s="2505"/>
      <c r="E7" s="2505"/>
      <c r="F7" s="2505"/>
    </row>
    <row r="8" spans="1:8" x14ac:dyDescent="0.2">
      <c r="B8" s="2480" t="str">
        <f>+Inicio!B8</f>
        <v xml:space="preserve">          Fecha de publicación: Julio de 2014</v>
      </c>
      <c r="C8" s="2505"/>
      <c r="D8" s="2505"/>
      <c r="E8" s="2505"/>
      <c r="F8" s="2505"/>
    </row>
    <row r="9" spans="1:8" x14ac:dyDescent="0.2">
      <c r="B9" s="2505"/>
      <c r="C9" s="2505"/>
      <c r="D9" s="2505"/>
      <c r="E9" s="2505"/>
      <c r="F9" s="2505"/>
      <c r="G9" s="2484"/>
    </row>
    <row r="10" spans="1:8" x14ac:dyDescent="0.2">
      <c r="B10" s="2505"/>
      <c r="C10" s="2505"/>
      <c r="D10" s="2505"/>
      <c r="E10" s="2505"/>
      <c r="F10" s="2505"/>
    </row>
    <row r="11" spans="1:8" x14ac:dyDescent="0.2">
      <c r="B11" s="2506"/>
      <c r="C11" s="2506"/>
      <c r="D11" s="2506"/>
      <c r="E11" s="2506"/>
      <c r="F11" s="2506"/>
    </row>
    <row r="12" spans="1:8" ht="13.5" thickBot="1" x14ac:dyDescent="0.25">
      <c r="A12" s="2485"/>
      <c r="B12" s="2450"/>
      <c r="C12" s="2450"/>
      <c r="D12" s="2450"/>
      <c r="E12" s="2450"/>
      <c r="F12" s="2450"/>
    </row>
    <row r="13" spans="1:8" ht="17.25" thickTop="1" thickBot="1" x14ac:dyDescent="0.3">
      <c r="A13" s="2486"/>
      <c r="B13" s="3942" t="s">
        <v>1472</v>
      </c>
      <c r="C13" s="3943"/>
      <c r="D13" s="3943"/>
      <c r="E13" s="3943"/>
      <c r="F13" s="3944"/>
    </row>
    <row r="14" spans="1:8" ht="13.5" customHeight="1" thickTop="1" x14ac:dyDescent="0.2">
      <c r="A14" s="2485"/>
      <c r="B14" s="3945" t="s">
        <v>1151</v>
      </c>
      <c r="C14" s="2487" t="s">
        <v>337</v>
      </c>
      <c r="D14" s="2488" t="s">
        <v>338</v>
      </c>
      <c r="E14" s="2488" t="s">
        <v>339</v>
      </c>
      <c r="F14" s="3947" t="s">
        <v>1446</v>
      </c>
    </row>
    <row r="15" spans="1:8" ht="25.5" x14ac:dyDescent="0.2">
      <c r="A15" s="2485"/>
      <c r="B15" s="3946"/>
      <c r="C15" s="2984" t="s">
        <v>1809</v>
      </c>
      <c r="D15" s="2984" t="s">
        <v>378</v>
      </c>
      <c r="E15" s="2984" t="s">
        <v>377</v>
      </c>
      <c r="F15" s="3948"/>
    </row>
    <row r="16" spans="1:8" x14ac:dyDescent="0.2">
      <c r="A16" s="2485"/>
      <c r="B16" s="2489" t="s">
        <v>1722</v>
      </c>
      <c r="C16" s="2986">
        <v>0.05</v>
      </c>
      <c r="D16" s="2986">
        <v>0.16</v>
      </c>
      <c r="E16" s="2986">
        <v>0.18</v>
      </c>
      <c r="F16" s="2491">
        <f>AVERAGE(C16:E16)</f>
        <v>0.13</v>
      </c>
      <c r="G16" s="2492"/>
      <c r="H16" s="2492"/>
    </row>
    <row r="17" spans="1:8" x14ac:dyDescent="0.2">
      <c r="A17" s="2485"/>
      <c r="B17" s="2489" t="s">
        <v>1721</v>
      </c>
      <c r="C17" s="2986">
        <v>0.08</v>
      </c>
      <c r="D17" s="2986">
        <v>0.18</v>
      </c>
      <c r="E17" s="2986">
        <v>0.18</v>
      </c>
      <c r="F17" s="2491">
        <f t="shared" ref="F17:F18" si="0">AVERAGE(C17:E17)</f>
        <v>0.14666666666666667</v>
      </c>
      <c r="G17" s="2492"/>
      <c r="H17" s="2492"/>
    </row>
    <row r="18" spans="1:8" ht="13.5" thickBot="1" x14ac:dyDescent="0.25">
      <c r="A18" s="2485"/>
      <c r="B18" s="2493" t="s">
        <v>4432</v>
      </c>
      <c r="C18" s="2987">
        <v>0.04</v>
      </c>
      <c r="D18" s="2987">
        <v>0.12</v>
      </c>
      <c r="E18" s="2988">
        <v>0.16</v>
      </c>
      <c r="F18" s="2985">
        <f t="shared" si="0"/>
        <v>0.10666666666666667</v>
      </c>
      <c r="G18" s="2492"/>
      <c r="H18" s="2492"/>
    </row>
    <row r="19" spans="1:8" ht="14.25" thickTop="1" thickBot="1" x14ac:dyDescent="0.25">
      <c r="A19" s="2485"/>
      <c r="B19" s="2450"/>
      <c r="C19" s="2450"/>
      <c r="D19" s="2450"/>
      <c r="E19" s="2450"/>
      <c r="F19" s="2450"/>
    </row>
    <row r="20" spans="1:8" ht="17.25" thickTop="1" thickBot="1" x14ac:dyDescent="0.3">
      <c r="A20" s="2486"/>
      <c r="B20" s="3942" t="s">
        <v>1473</v>
      </c>
      <c r="C20" s="3943"/>
      <c r="D20" s="3943"/>
      <c r="E20" s="3943"/>
      <c r="F20" s="3944"/>
    </row>
    <row r="21" spans="1:8" ht="13.5" thickTop="1" x14ac:dyDescent="0.2">
      <c r="A21" s="2485"/>
      <c r="B21" s="3945" t="s">
        <v>1151</v>
      </c>
      <c r="C21" s="3949" t="s">
        <v>375</v>
      </c>
      <c r="D21" s="3950"/>
      <c r="E21" s="3949" t="s">
        <v>376</v>
      </c>
      <c r="F21" s="3951"/>
    </row>
    <row r="22" spans="1:8" ht="25.5" x14ac:dyDescent="0.2">
      <c r="A22" s="2485"/>
      <c r="B22" s="3946"/>
      <c r="C22" s="2496" t="s">
        <v>2449</v>
      </c>
      <c r="D22" s="2496" t="s">
        <v>359</v>
      </c>
      <c r="E22" s="2496" t="s">
        <v>2448</v>
      </c>
      <c r="F22" s="2497" t="s">
        <v>360</v>
      </c>
    </row>
    <row r="23" spans="1:8" x14ac:dyDescent="0.2">
      <c r="A23" s="2485"/>
      <c r="B23" s="2489" t="s">
        <v>1722</v>
      </c>
      <c r="C23" s="2490">
        <v>0.18</v>
      </c>
      <c r="D23" s="2490">
        <v>0.22</v>
      </c>
      <c r="E23" s="2490">
        <v>0.05</v>
      </c>
      <c r="F23" s="2498">
        <v>0.02</v>
      </c>
    </row>
    <row r="24" spans="1:8" x14ac:dyDescent="0.2">
      <c r="A24" s="2485"/>
      <c r="B24" s="2489" t="s">
        <v>1721</v>
      </c>
      <c r="C24" s="2490">
        <v>0.18</v>
      </c>
      <c r="D24" s="2490">
        <v>0.19</v>
      </c>
      <c r="E24" s="2490">
        <v>0.08</v>
      </c>
      <c r="F24" s="2498">
        <v>0.04</v>
      </c>
    </row>
    <row r="25" spans="1:8" ht="13.5" thickBot="1" x14ac:dyDescent="0.25">
      <c r="A25" s="2485"/>
      <c r="B25" s="2493" t="s">
        <v>4432</v>
      </c>
      <c r="C25" s="2495">
        <v>0.16</v>
      </c>
      <c r="D25" s="2494">
        <v>0.15</v>
      </c>
      <c r="E25" s="2494">
        <v>0.04</v>
      </c>
      <c r="F25" s="2499">
        <v>0.04</v>
      </c>
    </row>
    <row r="26" spans="1:8" s="2500" customFormat="1" ht="13.5" thickTop="1" x14ac:dyDescent="0.2">
      <c r="A26" s="2503"/>
      <c r="B26" s="2504"/>
      <c r="C26" s="2504"/>
      <c r="D26" s="2504"/>
      <c r="E26" s="2504"/>
      <c r="F26" s="2504"/>
    </row>
    <row r="27" spans="1:8" x14ac:dyDescent="0.2">
      <c r="B27" s="2501"/>
      <c r="C27" s="2475"/>
      <c r="D27" s="2475"/>
      <c r="E27" s="2475"/>
      <c r="F27" s="2475"/>
    </row>
    <row r="28" spans="1:8" ht="3" customHeight="1" x14ac:dyDescent="0.2">
      <c r="B28" s="2501"/>
      <c r="C28" s="2475"/>
      <c r="D28" s="2475"/>
      <c r="E28" s="2475"/>
      <c r="F28" s="2475"/>
    </row>
    <row r="29" spans="1:8" x14ac:dyDescent="0.2">
      <c r="B29" s="2507" t="s">
        <v>1474</v>
      </c>
      <c r="C29" s="2475"/>
      <c r="D29" s="2475"/>
      <c r="E29" s="2475"/>
      <c r="F29" s="2475"/>
    </row>
    <row r="30" spans="1:8" x14ac:dyDescent="0.2">
      <c r="B30" s="2507"/>
      <c r="C30" s="2475"/>
      <c r="D30" s="2475"/>
      <c r="E30" s="2475"/>
      <c r="F30" s="2475"/>
    </row>
    <row r="31" spans="1:8" x14ac:dyDescent="0.2">
      <c r="B31" s="2508" t="s">
        <v>1689</v>
      </c>
      <c r="C31" s="2475"/>
      <c r="D31" s="2475"/>
      <c r="E31" s="2475"/>
      <c r="F31" s="2475"/>
    </row>
    <row r="32" spans="1:8" x14ac:dyDescent="0.2">
      <c r="B32" s="2509" t="s">
        <v>2852</v>
      </c>
      <c r="C32" s="2475"/>
      <c r="D32" s="2475"/>
      <c r="E32" s="2475"/>
      <c r="F32" s="2475"/>
    </row>
    <row r="33" spans="1:6" x14ac:dyDescent="0.2">
      <c r="B33" s="2509" t="s">
        <v>433</v>
      </c>
      <c r="C33" s="2475"/>
      <c r="D33" s="2475"/>
      <c r="E33" s="2475"/>
      <c r="F33" s="2475"/>
    </row>
    <row r="34" spans="1:6" x14ac:dyDescent="0.2">
      <c r="B34" s="2509" t="s">
        <v>2941</v>
      </c>
      <c r="C34" s="2475"/>
      <c r="D34" s="2475"/>
      <c r="E34" s="2475"/>
      <c r="F34" s="2475"/>
    </row>
    <row r="35" spans="1:6" x14ac:dyDescent="0.2">
      <c r="A35" s="2475"/>
      <c r="B35" s="2509" t="s">
        <v>2942</v>
      </c>
      <c r="C35" s="2475"/>
      <c r="D35" s="2475"/>
      <c r="E35" s="2475"/>
      <c r="F35" s="2475"/>
    </row>
    <row r="36" spans="1:6" x14ac:dyDescent="0.2">
      <c r="B36" s="2510"/>
    </row>
    <row r="39" spans="1:6" x14ac:dyDescent="0.2">
      <c r="C39" s="2502"/>
    </row>
    <row r="40" spans="1:6" x14ac:dyDescent="0.2">
      <c r="C40" s="2502"/>
    </row>
  </sheetData>
  <sheetProtection algorithmName="SHA-512" hashValue="Sn9WLhYYFxa3Aem2L3tYypMP9BPtaPHIKFdpu2IQzdknNeL8sV1bCDHRFzXoK3q45dOxTh4rsSCL+MNodk6c4w==" saltValue="ecVD7JP2E8mTsT7oqqhJ1A==" spinCount="100000" sheet="1" objects="1" scenarios="1"/>
  <mergeCells count="7">
    <mergeCell ref="B13:F13"/>
    <mergeCell ref="B20:F20"/>
    <mergeCell ref="B21:B22"/>
    <mergeCell ref="B14:B15"/>
    <mergeCell ref="F14:F15"/>
    <mergeCell ref="C21:D21"/>
    <mergeCell ref="E21:F21"/>
  </mergeCells>
  <phoneticPr fontId="8" type="noConversion"/>
  <pageMargins left="0.75" right="0.75" top="1" bottom="1" header="0" footer="0"/>
  <pageSetup paperSize="9"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AT6740"/>
  <sheetViews>
    <sheetView showGridLines="0" zoomScaleNormal="100" workbookViewId="0">
      <selection activeCell="J1" sqref="J1"/>
    </sheetView>
  </sheetViews>
  <sheetFormatPr baseColWidth="10" defaultRowHeight="12.75" x14ac:dyDescent="0.2"/>
  <cols>
    <col min="1" max="1" width="2.85546875" style="99" customWidth="1"/>
    <col min="2" max="2" width="27.140625" style="99" customWidth="1"/>
    <col min="3" max="3" width="18.42578125" style="99" customWidth="1"/>
    <col min="4" max="4" width="15" style="99" customWidth="1"/>
    <col min="5" max="5" width="15.85546875" style="99" customWidth="1"/>
    <col min="6" max="6" width="19.5703125" style="99" customWidth="1"/>
    <col min="7" max="7" width="14.140625" style="99" bestFit="1" customWidth="1"/>
    <col min="8" max="8" width="13.7109375" style="99" customWidth="1"/>
    <col min="9" max="9" width="23.42578125" style="99" customWidth="1"/>
    <col min="10" max="10" width="19.5703125" style="99" customWidth="1"/>
    <col min="11" max="11" width="12.140625" style="99" bestFit="1" customWidth="1"/>
    <col min="12" max="12" width="13.7109375" style="99" customWidth="1"/>
    <col min="13" max="13" width="13.5703125" style="99" customWidth="1"/>
    <col min="14" max="14" width="13.140625" style="99" bestFit="1" customWidth="1"/>
    <col min="15" max="15" width="14" style="99" customWidth="1"/>
    <col min="16" max="16" width="13.140625" style="99" bestFit="1" customWidth="1"/>
    <col min="17" max="17" width="15.140625" style="99" customWidth="1"/>
    <col min="18" max="33" width="11.42578125" style="99"/>
    <col min="34" max="34" width="15.42578125" style="99" customWidth="1"/>
    <col min="35" max="36" width="11.42578125" style="99"/>
    <col min="37" max="37" width="14.140625" style="99" customWidth="1"/>
    <col min="38" max="16384" width="11.42578125" style="99"/>
  </cols>
  <sheetData>
    <row r="1" spans="2:32" x14ac:dyDescent="0.2">
      <c r="B1" s="2505"/>
      <c r="C1" s="2505"/>
      <c r="D1" s="2505"/>
      <c r="E1" s="2505"/>
      <c r="F1" s="2505"/>
      <c r="G1" s="2505"/>
      <c r="H1" s="2505"/>
      <c r="I1" s="2511"/>
      <c r="J1" s="2511"/>
      <c r="K1" s="2511"/>
      <c r="L1" s="2511"/>
      <c r="M1" s="2511"/>
      <c r="N1" s="2511"/>
      <c r="O1" s="2511"/>
    </row>
    <row r="2" spans="2:32" ht="18" x14ac:dyDescent="0.25">
      <c r="B2" s="2479" t="s">
        <v>4971</v>
      </c>
      <c r="C2" s="2505"/>
      <c r="D2" s="2505"/>
      <c r="E2" s="2505"/>
      <c r="F2" s="2505"/>
      <c r="G2" s="2505"/>
      <c r="H2" s="2505"/>
      <c r="I2" s="2505"/>
      <c r="J2" s="2505"/>
      <c r="K2" s="2505"/>
      <c r="L2" s="2505"/>
      <c r="M2" s="2505"/>
      <c r="N2" s="2505"/>
      <c r="O2" s="2505"/>
    </row>
    <row r="3" spans="2:32" ht="14.25" x14ac:dyDescent="0.2">
      <c r="B3" s="2478" t="s">
        <v>4974</v>
      </c>
      <c r="C3" s="2505"/>
      <c r="D3" s="2505"/>
      <c r="E3" s="2505"/>
      <c r="F3" s="2505"/>
      <c r="G3" s="2505"/>
      <c r="H3" s="2505"/>
      <c r="I3" s="2505"/>
      <c r="J3" s="2505"/>
      <c r="K3" s="2505"/>
      <c r="L3" s="2505"/>
      <c r="M3" s="2505"/>
      <c r="N3" s="2505"/>
      <c r="O3" s="2505"/>
    </row>
    <row r="4" spans="2:32" ht="14.25" x14ac:dyDescent="0.2">
      <c r="B4" s="2476"/>
      <c r="C4" s="2505"/>
      <c r="D4" s="2505"/>
      <c r="E4" s="2505"/>
      <c r="F4" s="2505"/>
      <c r="G4" s="2505"/>
      <c r="H4" s="2505"/>
      <c r="I4" s="2505"/>
      <c r="J4" s="2505"/>
      <c r="K4" s="2505"/>
      <c r="L4" s="2505"/>
      <c r="M4" s="2505"/>
      <c r="N4" s="2505"/>
      <c r="O4" s="2505"/>
    </row>
    <row r="5" spans="2:32" ht="14.25" x14ac:dyDescent="0.2">
      <c r="B5" s="2476"/>
      <c r="C5" s="2505"/>
      <c r="D5" s="2505"/>
      <c r="E5" s="2505"/>
      <c r="F5" s="2505"/>
      <c r="G5" s="2505"/>
      <c r="H5" s="2505"/>
      <c r="I5" s="2505"/>
      <c r="J5" s="2505"/>
      <c r="K5" s="2505"/>
      <c r="L5" s="2505"/>
      <c r="M5" s="2505"/>
      <c r="N5" s="2505"/>
      <c r="O5" s="2505"/>
    </row>
    <row r="6" spans="2:32" ht="14.25" x14ac:dyDescent="0.2">
      <c r="B6" s="2477"/>
      <c r="C6" s="2505"/>
      <c r="D6" s="2505"/>
      <c r="E6" s="2505"/>
      <c r="F6" s="2505"/>
      <c r="G6" s="2505"/>
      <c r="H6" s="2505"/>
      <c r="I6" s="2505"/>
      <c r="J6" s="2505"/>
      <c r="K6" s="2505"/>
      <c r="L6" s="2505"/>
      <c r="M6" s="2505"/>
      <c r="N6" s="2505"/>
      <c r="O6" s="2505"/>
    </row>
    <row r="7" spans="2:32" ht="14.25" x14ac:dyDescent="0.2">
      <c r="B7" s="2477"/>
      <c r="C7" s="2505"/>
      <c r="D7" s="2505"/>
      <c r="E7" s="2505"/>
      <c r="F7" s="2505"/>
      <c r="G7" s="2505"/>
      <c r="H7" s="2505"/>
      <c r="I7" s="2505"/>
      <c r="J7" s="2505"/>
      <c r="K7" s="2505"/>
      <c r="L7" s="2505"/>
      <c r="M7" s="2505"/>
      <c r="N7" s="2505"/>
      <c r="O7" s="2505"/>
    </row>
    <row r="8" spans="2:32" x14ac:dyDescent="0.2">
      <c r="B8" s="2480" t="str">
        <f>+Inicio!B8</f>
        <v xml:space="preserve">          Fecha de publicación: Julio de 2014</v>
      </c>
      <c r="C8" s="2505"/>
      <c r="D8" s="2505"/>
      <c r="E8" s="2505"/>
      <c r="F8" s="2505"/>
      <c r="G8" s="2505"/>
      <c r="H8" s="2505"/>
      <c r="I8" s="2505"/>
      <c r="J8" s="2505"/>
      <c r="K8" s="2505"/>
      <c r="L8" s="2505"/>
      <c r="M8" s="2505"/>
      <c r="N8" s="2505"/>
      <c r="O8" s="2505"/>
    </row>
    <row r="9" spans="2:32" x14ac:dyDescent="0.2">
      <c r="B9" s="2505"/>
      <c r="C9" s="2505"/>
      <c r="D9" s="2505"/>
      <c r="E9" s="2505"/>
      <c r="F9" s="2505"/>
      <c r="G9" s="2505"/>
      <c r="H9" s="2505"/>
      <c r="I9" s="2505"/>
      <c r="J9" s="2505"/>
      <c r="K9" s="2505"/>
      <c r="L9" s="2505"/>
      <c r="M9" s="2505"/>
      <c r="N9" s="2505"/>
      <c r="O9" s="2505"/>
    </row>
    <row r="10" spans="2:32" x14ac:dyDescent="0.2">
      <c r="B10" s="2505"/>
      <c r="C10" s="2505"/>
      <c r="D10" s="2505"/>
      <c r="E10" s="2505"/>
      <c r="F10" s="2505"/>
      <c r="G10" s="2505"/>
      <c r="H10" s="2505"/>
      <c r="I10" s="2505"/>
      <c r="J10" s="2505"/>
      <c r="K10" s="2505"/>
      <c r="L10" s="2505"/>
      <c r="M10" s="2505"/>
      <c r="N10" s="2505"/>
      <c r="O10" s="2505"/>
    </row>
    <row r="11" spans="2:32" s="2872" customFormat="1" x14ac:dyDescent="0.2">
      <c r="B11" s="3542"/>
      <c r="C11" s="3542"/>
      <c r="D11" s="3542"/>
      <c r="E11" s="3542"/>
      <c r="F11" s="3542"/>
      <c r="G11" s="3542"/>
      <c r="H11" s="3542"/>
      <c r="I11" s="3542"/>
      <c r="J11" s="3542"/>
      <c r="K11" s="3542"/>
      <c r="L11" s="3542"/>
      <c r="M11" s="3542"/>
      <c r="N11" s="3542"/>
      <c r="O11" s="3542"/>
    </row>
    <row r="12" spans="2:32" s="2872" customFormat="1" ht="13.5" thickBot="1" x14ac:dyDescent="0.25"/>
    <row r="13" spans="2:32" s="2872" customFormat="1" ht="20.25" x14ac:dyDescent="0.2">
      <c r="B13" s="3987" t="s">
        <v>5065</v>
      </c>
      <c r="C13" s="3988"/>
      <c r="D13" s="3988"/>
      <c r="E13" s="3988"/>
      <c r="F13" s="3988"/>
      <c r="G13" s="3988"/>
      <c r="H13" s="3988"/>
      <c r="I13" s="3988"/>
      <c r="J13" s="3988"/>
      <c r="K13" s="3988"/>
      <c r="L13" s="3988"/>
      <c r="M13" s="3988"/>
      <c r="N13" s="3988"/>
      <c r="O13" s="3988"/>
      <c r="P13" s="3988"/>
      <c r="Q13" s="3988"/>
      <c r="R13" s="3988"/>
      <c r="S13" s="3988"/>
      <c r="T13" s="3988"/>
      <c r="U13" s="3988"/>
      <c r="V13" s="3988"/>
      <c r="W13" s="3988"/>
      <c r="X13" s="3988"/>
      <c r="Y13" s="3988"/>
      <c r="Z13" s="3988"/>
      <c r="AA13" s="3988"/>
      <c r="AB13" s="3988"/>
      <c r="AC13" s="3988"/>
      <c r="AD13" s="3988"/>
      <c r="AE13" s="3988"/>
      <c r="AF13" s="3989"/>
    </row>
    <row r="14" spans="2:32" s="2872" customFormat="1" x14ac:dyDescent="0.2">
      <c r="B14" s="3878"/>
      <c r="C14" s="3879"/>
      <c r="D14" s="3879"/>
      <c r="E14" s="3879"/>
      <c r="F14" s="3879"/>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2"/>
    </row>
    <row r="15" spans="2:32" s="2872" customFormat="1" x14ac:dyDescent="0.2">
      <c r="B15" s="2633" t="s">
        <v>5085</v>
      </c>
      <c r="C15" s="3879"/>
      <c r="D15" s="4016" t="s">
        <v>7075</v>
      </c>
      <c r="E15" s="4016"/>
      <c r="F15" s="4016"/>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2"/>
    </row>
    <row r="16" spans="2:32" s="2872" customFormat="1" x14ac:dyDescent="0.2">
      <c r="B16" s="4017" t="s">
        <v>5068</v>
      </c>
      <c r="C16" s="4018"/>
      <c r="D16" s="3963">
        <v>41821</v>
      </c>
      <c r="E16" s="3963"/>
      <c r="F16" s="3963"/>
      <c r="G16" s="257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2"/>
    </row>
    <row r="17" spans="2:32" s="2872" customFormat="1" x14ac:dyDescent="0.2">
      <c r="B17" s="3991" t="s">
        <v>5066</v>
      </c>
      <c r="C17" s="3992"/>
      <c r="D17" s="3964">
        <v>41851</v>
      </c>
      <c r="E17" s="3964"/>
      <c r="F17" s="3964"/>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2"/>
    </row>
    <row r="18" spans="2:32" s="2872" customFormat="1" ht="13.5" thickBot="1" x14ac:dyDescent="0.25">
      <c r="B18" s="3878"/>
      <c r="C18" s="3879"/>
      <c r="D18" s="3879"/>
      <c r="E18" s="3879"/>
      <c r="F18" s="3879"/>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2"/>
    </row>
    <row r="19" spans="2:32" s="2872" customFormat="1" ht="45.75" customHeight="1" thickBot="1" x14ac:dyDescent="0.25">
      <c r="B19" s="3993" t="s">
        <v>5067</v>
      </c>
      <c r="C19" s="4036"/>
      <c r="D19" s="4019" t="s">
        <v>7076</v>
      </c>
      <c r="E19" s="4020"/>
      <c r="F19" s="4020"/>
      <c r="G19" s="4020"/>
      <c r="H19" s="4020"/>
      <c r="I19" s="4020"/>
      <c r="J19" s="4020"/>
      <c r="K19" s="4020"/>
      <c r="L19" s="4020"/>
      <c r="M19" s="4020"/>
      <c r="N19" s="4020"/>
      <c r="O19" s="4020"/>
      <c r="P19" s="4020"/>
      <c r="Q19" s="4021"/>
      <c r="R19" s="2571"/>
      <c r="S19" s="2571"/>
      <c r="T19" s="2571"/>
      <c r="U19" s="2571"/>
      <c r="V19" s="2571"/>
      <c r="W19" s="2571"/>
      <c r="X19" s="2571"/>
      <c r="Y19" s="2571"/>
      <c r="Z19" s="2571"/>
      <c r="AA19" s="2571"/>
      <c r="AB19" s="2571"/>
      <c r="AC19" s="2571"/>
      <c r="AD19" s="2571"/>
      <c r="AE19" s="2571"/>
      <c r="AF19" s="2572"/>
    </row>
    <row r="20" spans="2:32" s="2872" customFormat="1" ht="13.5" thickBot="1" x14ac:dyDescent="0.25">
      <c r="B20" s="3878"/>
      <c r="C20" s="3879"/>
      <c r="D20" s="3879"/>
      <c r="E20" s="3879"/>
      <c r="F20" s="3879"/>
      <c r="G20" s="2571"/>
      <c r="H20" s="2571"/>
      <c r="I20" s="2571"/>
      <c r="J20" s="2571"/>
      <c r="K20" s="2571"/>
      <c r="L20" s="2571"/>
      <c r="M20" s="2571"/>
      <c r="N20" s="2571"/>
      <c r="O20" s="2571"/>
      <c r="P20" s="2571"/>
      <c r="Q20" s="2571"/>
      <c r="R20" s="2635"/>
      <c r="S20" s="2571"/>
      <c r="T20" s="2571"/>
      <c r="U20" s="2571"/>
      <c r="V20" s="2571"/>
      <c r="W20" s="2571"/>
      <c r="X20" s="2571"/>
      <c r="Y20" s="2571"/>
      <c r="Z20" s="2571"/>
      <c r="AA20" s="2571"/>
      <c r="AB20" s="2571"/>
      <c r="AC20" s="2571"/>
      <c r="AD20" s="2571"/>
      <c r="AE20" s="2571"/>
      <c r="AF20" s="2572"/>
    </row>
    <row r="21" spans="2:32" s="2872" customFormat="1" ht="13.5" thickBot="1" x14ac:dyDescent="0.25">
      <c r="B21" s="4022" t="s">
        <v>5069</v>
      </c>
      <c r="C21" s="4023"/>
      <c r="D21" s="4003" t="s">
        <v>5070</v>
      </c>
      <c r="E21" s="4026" t="s">
        <v>224</v>
      </c>
      <c r="F21" s="4027"/>
      <c r="G21" s="4027"/>
      <c r="H21" s="4027"/>
      <c r="I21" s="4027"/>
      <c r="J21" s="4027"/>
      <c r="K21" s="4027"/>
      <c r="L21" s="4027"/>
      <c r="M21" s="4027"/>
      <c r="N21" s="4027"/>
      <c r="O21" s="4027"/>
      <c r="P21" s="4028"/>
      <c r="Q21" s="4029" t="s">
        <v>340</v>
      </c>
      <c r="R21" s="4030"/>
      <c r="S21" s="4031"/>
      <c r="T21" s="4031"/>
      <c r="U21" s="4031"/>
      <c r="V21" s="4031"/>
      <c r="W21" s="4031"/>
      <c r="X21" s="4031"/>
      <c r="Y21" s="4032"/>
      <c r="Z21" s="4029" t="s">
        <v>225</v>
      </c>
      <c r="AA21" s="4031"/>
      <c r="AB21" s="4032"/>
      <c r="AC21" s="4033" t="s">
        <v>4989</v>
      </c>
      <c r="AD21" s="4034"/>
      <c r="AE21" s="4035"/>
      <c r="AF21" s="2572"/>
    </row>
    <row r="22" spans="2:32" s="2872" customFormat="1" ht="13.5" thickBot="1" x14ac:dyDescent="0.25">
      <c r="B22" s="4024"/>
      <c r="C22" s="4025"/>
      <c r="D22" s="4003"/>
      <c r="E22" s="4003" t="s">
        <v>5007</v>
      </c>
      <c r="F22" s="4003" t="s">
        <v>5008</v>
      </c>
      <c r="G22" s="4004" t="s">
        <v>5010</v>
      </c>
      <c r="H22" s="4004" t="s">
        <v>5071</v>
      </c>
      <c r="I22" s="4009" t="s">
        <v>5072</v>
      </c>
      <c r="J22" s="4009" t="s">
        <v>5073</v>
      </c>
      <c r="K22" s="4009" t="s">
        <v>5013</v>
      </c>
      <c r="L22" s="4009"/>
      <c r="M22" s="4009" t="s">
        <v>5074</v>
      </c>
      <c r="N22" s="4009" t="s">
        <v>5075</v>
      </c>
      <c r="O22" s="4009" t="s">
        <v>5076</v>
      </c>
      <c r="P22" s="4009" t="s">
        <v>5077</v>
      </c>
      <c r="Q22" s="4000" t="s">
        <v>5019</v>
      </c>
      <c r="R22" s="4000" t="s">
        <v>5020</v>
      </c>
      <c r="S22" s="4000" t="s">
        <v>5021</v>
      </c>
      <c r="T22" s="4000" t="s">
        <v>5078</v>
      </c>
      <c r="U22" s="4000" t="s">
        <v>5079</v>
      </c>
      <c r="V22" s="4000" t="s">
        <v>5024</v>
      </c>
      <c r="W22" s="4000" t="s">
        <v>5026</v>
      </c>
      <c r="X22" s="4004" t="s">
        <v>5080</v>
      </c>
      <c r="Y22" s="4004" t="s">
        <v>5081</v>
      </c>
      <c r="Z22" s="4000" t="s">
        <v>5082</v>
      </c>
      <c r="AA22" s="4000" t="s">
        <v>5083</v>
      </c>
      <c r="AB22" s="4000" t="s">
        <v>5084</v>
      </c>
      <c r="AC22" s="4000" t="s">
        <v>1154</v>
      </c>
      <c r="AD22" s="4000" t="s">
        <v>4990</v>
      </c>
      <c r="AE22" s="4000" t="s">
        <v>4991</v>
      </c>
      <c r="AF22" s="2572"/>
    </row>
    <row r="23" spans="2:32" s="2872" customFormat="1" ht="13.5" thickBot="1" x14ac:dyDescent="0.25">
      <c r="B23" s="4024"/>
      <c r="C23" s="4025"/>
      <c r="D23" s="4000"/>
      <c r="E23" s="4000"/>
      <c r="F23" s="4000"/>
      <c r="G23" s="4005"/>
      <c r="H23" s="4005"/>
      <c r="I23" s="4004"/>
      <c r="J23" s="4004"/>
      <c r="K23" s="3875" t="s">
        <v>5033</v>
      </c>
      <c r="L23" s="3876" t="s">
        <v>2798</v>
      </c>
      <c r="M23" s="4004"/>
      <c r="N23" s="4004"/>
      <c r="O23" s="4004"/>
      <c r="P23" s="4004"/>
      <c r="Q23" s="4001"/>
      <c r="R23" s="4001"/>
      <c r="S23" s="4001"/>
      <c r="T23" s="4001"/>
      <c r="U23" s="4001"/>
      <c r="V23" s="4001"/>
      <c r="W23" s="4001"/>
      <c r="X23" s="4005"/>
      <c r="Y23" s="4005"/>
      <c r="Z23" s="4001"/>
      <c r="AA23" s="4001"/>
      <c r="AB23" s="4001"/>
      <c r="AC23" s="4001"/>
      <c r="AD23" s="4001"/>
      <c r="AE23" s="4001"/>
      <c r="AF23" s="2572"/>
    </row>
    <row r="24" spans="2:32" s="2872" customFormat="1" ht="60.75" thickBot="1" x14ac:dyDescent="0.25">
      <c r="B24" s="3954" t="s">
        <v>7077</v>
      </c>
      <c r="C24" s="3955"/>
      <c r="D24" s="3152"/>
      <c r="E24" s="3134" t="s">
        <v>1534</v>
      </c>
      <c r="F24" s="3134" t="s">
        <v>1534</v>
      </c>
      <c r="G24" s="3134" t="s">
        <v>1534</v>
      </c>
      <c r="H24" s="3134" t="s">
        <v>1534</v>
      </c>
      <c r="I24" s="3134" t="s">
        <v>1534</v>
      </c>
      <c r="J24" s="3134" t="s">
        <v>1534</v>
      </c>
      <c r="K24" s="3134" t="s">
        <v>1534</v>
      </c>
      <c r="L24" s="3134" t="s">
        <v>1534</v>
      </c>
      <c r="M24" s="3134" t="s">
        <v>1534</v>
      </c>
      <c r="N24" s="3134" t="s">
        <v>1534</v>
      </c>
      <c r="O24" s="3134" t="s">
        <v>1534</v>
      </c>
      <c r="P24" s="3134" t="s">
        <v>1534</v>
      </c>
      <c r="Q24" s="3134" t="s">
        <v>1534</v>
      </c>
      <c r="R24" s="3134" t="s">
        <v>1534</v>
      </c>
      <c r="S24" s="3134" t="s">
        <v>1534</v>
      </c>
      <c r="T24" s="3134" t="s">
        <v>1534</v>
      </c>
      <c r="U24" s="3134" t="s">
        <v>1534</v>
      </c>
      <c r="V24" s="3134" t="s">
        <v>1534</v>
      </c>
      <c r="W24" s="3134" t="s">
        <v>1534</v>
      </c>
      <c r="X24" s="3134" t="s">
        <v>1534</v>
      </c>
      <c r="Y24" s="3134" t="s">
        <v>1534</v>
      </c>
      <c r="Z24" s="3838" t="s">
        <v>7078</v>
      </c>
      <c r="AA24" s="3838" t="s">
        <v>7078</v>
      </c>
      <c r="AB24" s="3839">
        <v>1.1120000000000001</v>
      </c>
      <c r="AC24" s="3401" t="s">
        <v>1534</v>
      </c>
      <c r="AD24" s="3401" t="s">
        <v>1534</v>
      </c>
      <c r="AE24" s="3401" t="s">
        <v>1534</v>
      </c>
      <c r="AF24" s="2572"/>
    </row>
    <row r="25" spans="2:32" s="2872" customFormat="1" x14ac:dyDescent="0.2">
      <c r="B25" s="2634"/>
      <c r="C25" s="2566"/>
      <c r="D25" s="2566"/>
      <c r="E25" s="2566"/>
      <c r="F25" s="2566"/>
      <c r="G25" s="2567"/>
      <c r="H25" s="2567"/>
      <c r="I25" s="2567"/>
      <c r="J25" s="2567"/>
      <c r="K25" s="2566"/>
      <c r="L25" s="2567"/>
      <c r="M25" s="2567"/>
      <c r="N25" s="2567"/>
      <c r="O25" s="2567"/>
      <c r="P25" s="2567"/>
      <c r="Q25" s="2631"/>
      <c r="R25" s="2631"/>
      <c r="S25" s="2631"/>
      <c r="T25" s="2631"/>
      <c r="U25" s="2631"/>
      <c r="V25" s="2631"/>
      <c r="W25" s="2631"/>
      <c r="X25" s="2631"/>
      <c r="Y25" s="2631"/>
      <c r="Z25" s="2631"/>
      <c r="AA25" s="2631"/>
      <c r="AB25" s="2631"/>
      <c r="AC25" s="2631"/>
      <c r="AD25" s="2631"/>
      <c r="AE25" s="2631"/>
      <c r="AF25" s="2572"/>
    </row>
    <row r="26" spans="2:32" s="2872" customFormat="1" x14ac:dyDescent="0.2">
      <c r="B26" s="4011" t="s">
        <v>4992</v>
      </c>
      <c r="C26" s="4012"/>
      <c r="D26" s="4042" t="s">
        <v>1534</v>
      </c>
      <c r="E26" s="4042"/>
      <c r="F26" s="4042"/>
      <c r="G26" s="4042"/>
      <c r="H26" s="4042"/>
      <c r="I26" s="2632"/>
      <c r="J26" s="2632"/>
      <c r="K26" s="2632"/>
      <c r="L26" s="2632"/>
      <c r="M26" s="2632"/>
      <c r="N26" s="2632"/>
      <c r="O26" s="2632"/>
      <c r="P26" s="2632"/>
      <c r="Q26" s="2631"/>
      <c r="R26" s="2631"/>
      <c r="S26" s="2631"/>
      <c r="T26" s="2631"/>
      <c r="U26" s="2631"/>
      <c r="V26" s="2631"/>
      <c r="W26" s="2631"/>
      <c r="X26" s="2631"/>
      <c r="Y26" s="2631"/>
      <c r="Z26" s="2631"/>
      <c r="AA26" s="2631"/>
      <c r="AB26" s="2631"/>
      <c r="AC26" s="2631"/>
      <c r="AD26" s="2631"/>
      <c r="AE26" s="2631"/>
      <c r="AF26" s="2572"/>
    </row>
    <row r="27" spans="2:32" s="2872" customFormat="1" x14ac:dyDescent="0.2">
      <c r="B27" s="4011" t="s">
        <v>4993</v>
      </c>
      <c r="C27" s="4012"/>
      <c r="D27" s="4042" t="s">
        <v>1534</v>
      </c>
      <c r="E27" s="4042"/>
      <c r="F27" s="4042"/>
      <c r="G27" s="4042"/>
      <c r="H27" s="4042"/>
      <c r="I27" s="2632"/>
      <c r="J27" s="2632"/>
      <c r="K27" s="2632"/>
      <c r="L27" s="2632"/>
      <c r="M27" s="2632"/>
      <c r="N27" s="2632"/>
      <c r="O27" s="2632"/>
      <c r="P27" s="2632"/>
      <c r="Q27" s="2631"/>
      <c r="R27" s="2631"/>
      <c r="S27" s="2631"/>
      <c r="T27" s="2631"/>
      <c r="U27" s="2631"/>
      <c r="V27" s="2631"/>
      <c r="W27" s="2631"/>
      <c r="X27" s="2631"/>
      <c r="Y27" s="2631"/>
      <c r="Z27" s="2631"/>
      <c r="AA27" s="2631"/>
      <c r="AB27" s="2631"/>
      <c r="AC27" s="2631"/>
      <c r="AD27" s="2631"/>
      <c r="AE27" s="2631"/>
      <c r="AF27" s="2572"/>
    </row>
    <row r="28" spans="2:32" s="2872" customFormat="1" ht="13.5" thickBot="1" x14ac:dyDescent="0.25">
      <c r="B28" s="3881"/>
      <c r="C28" s="3882"/>
      <c r="D28" s="3882"/>
      <c r="E28" s="3882"/>
      <c r="F28" s="3882"/>
      <c r="G28" s="2635"/>
      <c r="H28" s="2635"/>
      <c r="I28" s="2635"/>
      <c r="J28" s="2635"/>
      <c r="K28" s="2635"/>
      <c r="L28" s="2635"/>
      <c r="M28" s="2635"/>
      <c r="N28" s="2635"/>
      <c r="O28" s="2635"/>
      <c r="P28" s="2635"/>
      <c r="Q28" s="2635"/>
      <c r="R28" s="2635"/>
      <c r="S28" s="2635"/>
      <c r="T28" s="2635"/>
      <c r="U28" s="2635"/>
      <c r="V28" s="2635"/>
      <c r="W28" s="2635"/>
      <c r="X28" s="2635"/>
      <c r="Y28" s="2635"/>
      <c r="Z28" s="2635"/>
      <c r="AA28" s="2635"/>
      <c r="AB28" s="2635"/>
      <c r="AC28" s="2635"/>
      <c r="AD28" s="2635"/>
      <c r="AE28" s="2635"/>
      <c r="AF28" s="2577"/>
    </row>
    <row r="29" spans="2:32" s="2872" customFormat="1" x14ac:dyDescent="0.2"/>
    <row r="30" spans="2:32" s="2872" customFormat="1" ht="13.5" thickBot="1" x14ac:dyDescent="0.25"/>
    <row r="31" spans="2:32" s="2872" customFormat="1" ht="20.25" x14ac:dyDescent="0.2">
      <c r="B31" s="3987" t="s">
        <v>5065</v>
      </c>
      <c r="C31" s="3988"/>
      <c r="D31" s="3988"/>
      <c r="E31" s="3988"/>
      <c r="F31" s="3988"/>
      <c r="G31" s="3988"/>
      <c r="H31" s="3988"/>
      <c r="I31" s="3988"/>
      <c r="J31" s="3988"/>
      <c r="K31" s="3988"/>
      <c r="L31" s="3988"/>
      <c r="M31" s="3988"/>
      <c r="N31" s="3988"/>
      <c r="O31" s="3988"/>
      <c r="P31" s="3988"/>
      <c r="Q31" s="3988"/>
      <c r="R31" s="3988"/>
      <c r="S31" s="3988"/>
      <c r="T31" s="3988"/>
      <c r="U31" s="3988"/>
      <c r="V31" s="3988"/>
      <c r="W31" s="3988"/>
      <c r="X31" s="3988"/>
      <c r="Y31" s="3988"/>
      <c r="Z31" s="3988"/>
      <c r="AA31" s="3988"/>
      <c r="AB31" s="3988"/>
      <c r="AC31" s="3988"/>
      <c r="AD31" s="3988"/>
      <c r="AE31" s="3988"/>
      <c r="AF31" s="3989"/>
    </row>
    <row r="32" spans="2:32" s="2872" customFormat="1" x14ac:dyDescent="0.2">
      <c r="B32" s="3878"/>
      <c r="C32" s="3879"/>
      <c r="D32" s="3879"/>
      <c r="E32" s="3879"/>
      <c r="F32" s="3879"/>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2"/>
    </row>
    <row r="33" spans="2:32" s="2872" customFormat="1" ht="12.75" customHeight="1" x14ac:dyDescent="0.2">
      <c r="B33" s="2633" t="s">
        <v>5085</v>
      </c>
      <c r="C33" s="3879"/>
      <c r="D33" s="4016" t="s">
        <v>7072</v>
      </c>
      <c r="E33" s="4016"/>
      <c r="F33" s="4016"/>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2"/>
    </row>
    <row r="34" spans="2:32" s="2872" customFormat="1" ht="12.75" customHeight="1" x14ac:dyDescent="0.2">
      <c r="B34" s="4017" t="s">
        <v>5068</v>
      </c>
      <c r="C34" s="4018"/>
      <c r="D34" s="3880">
        <v>41821</v>
      </c>
      <c r="E34" s="3880"/>
      <c r="F34" s="3880"/>
      <c r="G34" s="2571"/>
      <c r="H34" s="2571"/>
      <c r="I34" s="2571"/>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2"/>
    </row>
    <row r="35" spans="2:32" s="2872" customFormat="1" x14ac:dyDescent="0.2">
      <c r="B35" s="3991" t="s">
        <v>5066</v>
      </c>
      <c r="C35" s="3992"/>
      <c r="D35" s="3877">
        <v>41851</v>
      </c>
      <c r="E35" s="3877"/>
      <c r="F35" s="3877"/>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2"/>
    </row>
    <row r="36" spans="2:32" s="2872" customFormat="1" ht="13.5" customHeight="1" thickBot="1" x14ac:dyDescent="0.25">
      <c r="B36" s="3878"/>
      <c r="C36" s="3879"/>
      <c r="D36" s="3879"/>
      <c r="E36" s="3879"/>
      <c r="F36" s="3879"/>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2"/>
    </row>
    <row r="37" spans="2:32" s="2872" customFormat="1" ht="47.25" customHeight="1" thickBot="1" x14ac:dyDescent="0.25">
      <c r="B37" s="3993" t="s">
        <v>5067</v>
      </c>
      <c r="C37" s="4036"/>
      <c r="D37" s="4019" t="s">
        <v>7073</v>
      </c>
      <c r="E37" s="4020"/>
      <c r="F37" s="4020"/>
      <c r="G37" s="4020"/>
      <c r="H37" s="4020"/>
      <c r="I37" s="4020"/>
      <c r="J37" s="4020"/>
      <c r="K37" s="4020"/>
      <c r="L37" s="4020"/>
      <c r="M37" s="4020"/>
      <c r="N37" s="4020"/>
      <c r="O37" s="4020"/>
      <c r="P37" s="4020"/>
      <c r="Q37" s="4021"/>
      <c r="R37" s="2571"/>
      <c r="S37" s="2571"/>
      <c r="T37" s="2571"/>
      <c r="U37" s="2571"/>
      <c r="V37" s="2571"/>
      <c r="W37" s="2571"/>
      <c r="X37" s="2571"/>
      <c r="Y37" s="2571"/>
      <c r="Z37" s="2571"/>
      <c r="AA37" s="2571"/>
      <c r="AB37" s="2571"/>
      <c r="AC37" s="2571"/>
      <c r="AD37" s="2571"/>
      <c r="AE37" s="2571"/>
      <c r="AF37" s="2572"/>
    </row>
    <row r="38" spans="2:32" s="2872" customFormat="1" ht="13.5" customHeight="1" thickBot="1" x14ac:dyDescent="0.25">
      <c r="B38" s="3878"/>
      <c r="C38" s="3879"/>
      <c r="D38" s="3879"/>
      <c r="E38" s="3879"/>
      <c r="F38" s="3879"/>
      <c r="G38" s="2571"/>
      <c r="H38" s="2571"/>
      <c r="I38" s="2571"/>
      <c r="J38" s="2571"/>
      <c r="K38" s="2571"/>
      <c r="L38" s="2571"/>
      <c r="M38" s="2571"/>
      <c r="N38" s="2571"/>
      <c r="O38" s="2571"/>
      <c r="P38" s="2571"/>
      <c r="Q38" s="2571"/>
      <c r="R38" s="2635"/>
      <c r="S38" s="2571"/>
      <c r="T38" s="2571"/>
      <c r="U38" s="2571"/>
      <c r="V38" s="2571"/>
      <c r="W38" s="2571"/>
      <c r="X38" s="2571"/>
      <c r="Y38" s="2571"/>
      <c r="Z38" s="2571"/>
      <c r="AA38" s="2571"/>
      <c r="AB38" s="2571"/>
      <c r="AC38" s="2571"/>
      <c r="AD38" s="2571"/>
      <c r="AE38" s="2571"/>
      <c r="AF38" s="2572"/>
    </row>
    <row r="39" spans="2:32" s="2872" customFormat="1" ht="13.5" customHeight="1" thickBot="1" x14ac:dyDescent="0.25">
      <c r="B39" s="4022" t="s">
        <v>5069</v>
      </c>
      <c r="C39" s="4023"/>
      <c r="D39" s="4003" t="s">
        <v>5070</v>
      </c>
      <c r="E39" s="4026" t="s">
        <v>224</v>
      </c>
      <c r="F39" s="4027"/>
      <c r="G39" s="4027"/>
      <c r="H39" s="4027"/>
      <c r="I39" s="4027"/>
      <c r="J39" s="4027"/>
      <c r="K39" s="4027"/>
      <c r="L39" s="4027"/>
      <c r="M39" s="4027"/>
      <c r="N39" s="4027"/>
      <c r="O39" s="4027"/>
      <c r="P39" s="4028"/>
      <c r="Q39" s="4029" t="s">
        <v>340</v>
      </c>
      <c r="R39" s="4030"/>
      <c r="S39" s="4031"/>
      <c r="T39" s="4031"/>
      <c r="U39" s="4031"/>
      <c r="V39" s="4031"/>
      <c r="W39" s="4031"/>
      <c r="X39" s="4031"/>
      <c r="Y39" s="4032"/>
      <c r="Z39" s="4029" t="s">
        <v>225</v>
      </c>
      <c r="AA39" s="4031"/>
      <c r="AB39" s="4032"/>
      <c r="AC39" s="4033" t="s">
        <v>4989</v>
      </c>
      <c r="AD39" s="4034"/>
      <c r="AE39" s="4035"/>
      <c r="AF39" s="2572"/>
    </row>
    <row r="40" spans="2:32" s="2872" customFormat="1" ht="13.5" thickBot="1" x14ac:dyDescent="0.25">
      <c r="B40" s="4024"/>
      <c r="C40" s="4025"/>
      <c r="D40" s="4003"/>
      <c r="E40" s="4003" t="s">
        <v>5007</v>
      </c>
      <c r="F40" s="4003" t="s">
        <v>5008</v>
      </c>
      <c r="G40" s="4004" t="s">
        <v>5010</v>
      </c>
      <c r="H40" s="4004" t="s">
        <v>5071</v>
      </c>
      <c r="I40" s="4009" t="s">
        <v>5072</v>
      </c>
      <c r="J40" s="4009" t="s">
        <v>5073</v>
      </c>
      <c r="K40" s="4009" t="s">
        <v>5013</v>
      </c>
      <c r="L40" s="4009"/>
      <c r="M40" s="4009" t="s">
        <v>5074</v>
      </c>
      <c r="N40" s="4009" t="s">
        <v>5075</v>
      </c>
      <c r="O40" s="4009" t="s">
        <v>5076</v>
      </c>
      <c r="P40" s="4009" t="s">
        <v>5077</v>
      </c>
      <c r="Q40" s="4000" t="s">
        <v>5019</v>
      </c>
      <c r="R40" s="4000" t="s">
        <v>5020</v>
      </c>
      <c r="S40" s="4000" t="s">
        <v>5021</v>
      </c>
      <c r="T40" s="4000" t="s">
        <v>5078</v>
      </c>
      <c r="U40" s="4000" t="s">
        <v>5079</v>
      </c>
      <c r="V40" s="4000" t="s">
        <v>5024</v>
      </c>
      <c r="W40" s="4000" t="s">
        <v>5026</v>
      </c>
      <c r="X40" s="4004" t="s">
        <v>5080</v>
      </c>
      <c r="Y40" s="4004" t="s">
        <v>5081</v>
      </c>
      <c r="Z40" s="4000" t="s">
        <v>5082</v>
      </c>
      <c r="AA40" s="4000" t="s">
        <v>5083</v>
      </c>
      <c r="AB40" s="4000" t="s">
        <v>5084</v>
      </c>
      <c r="AC40" s="4000" t="s">
        <v>1154</v>
      </c>
      <c r="AD40" s="4000" t="s">
        <v>4990</v>
      </c>
      <c r="AE40" s="4000" t="s">
        <v>4991</v>
      </c>
      <c r="AF40" s="2572"/>
    </row>
    <row r="41" spans="2:32" s="2872" customFormat="1" ht="13.5" thickBot="1" x14ac:dyDescent="0.25">
      <c r="B41" s="4024"/>
      <c r="C41" s="4025"/>
      <c r="D41" s="4000"/>
      <c r="E41" s="4000"/>
      <c r="F41" s="4000"/>
      <c r="G41" s="4005"/>
      <c r="H41" s="4005"/>
      <c r="I41" s="4004"/>
      <c r="J41" s="4004"/>
      <c r="K41" s="3875" t="s">
        <v>5033</v>
      </c>
      <c r="L41" s="3876" t="s">
        <v>2798</v>
      </c>
      <c r="M41" s="4004"/>
      <c r="N41" s="4004"/>
      <c r="O41" s="4004"/>
      <c r="P41" s="4004"/>
      <c r="Q41" s="4001"/>
      <c r="R41" s="4001"/>
      <c r="S41" s="4001"/>
      <c r="T41" s="4001"/>
      <c r="U41" s="4001"/>
      <c r="V41" s="4001"/>
      <c r="W41" s="4001"/>
      <c r="X41" s="4005"/>
      <c r="Y41" s="4005"/>
      <c r="Z41" s="4001"/>
      <c r="AA41" s="4001"/>
      <c r="AB41" s="4001"/>
      <c r="AC41" s="4001"/>
      <c r="AD41" s="4001"/>
      <c r="AE41" s="4001"/>
      <c r="AF41" s="2572"/>
    </row>
    <row r="42" spans="2:32" s="2872" customFormat="1" ht="27" customHeight="1" thickBot="1" x14ac:dyDescent="0.25">
      <c r="B42" s="4014" t="s">
        <v>7074</v>
      </c>
      <c r="C42" s="4015"/>
      <c r="D42" s="3143" t="s">
        <v>1534</v>
      </c>
      <c r="E42" s="3143" t="s">
        <v>1534</v>
      </c>
      <c r="F42" s="3143" t="s">
        <v>1534</v>
      </c>
      <c r="G42" s="3143" t="s">
        <v>1534</v>
      </c>
      <c r="H42" s="3143" t="s">
        <v>1534</v>
      </c>
      <c r="I42" s="3143" t="s">
        <v>1534</v>
      </c>
      <c r="J42" s="3143" t="s">
        <v>1534</v>
      </c>
      <c r="K42" s="3143" t="s">
        <v>1534</v>
      </c>
      <c r="L42" s="3143" t="s">
        <v>1534</v>
      </c>
      <c r="M42" s="3143" t="s">
        <v>1534</v>
      </c>
      <c r="N42" s="3143" t="s">
        <v>1534</v>
      </c>
      <c r="O42" s="3143" t="s">
        <v>1534</v>
      </c>
      <c r="P42" s="3143" t="s">
        <v>1534</v>
      </c>
      <c r="Q42" s="3143" t="s">
        <v>1534</v>
      </c>
      <c r="R42" s="3143" t="s">
        <v>1534</v>
      </c>
      <c r="S42" s="3143" t="s">
        <v>1534</v>
      </c>
      <c r="T42" s="3143" t="s">
        <v>1534</v>
      </c>
      <c r="U42" s="3143" t="s">
        <v>1534</v>
      </c>
      <c r="V42" s="3143" t="s">
        <v>1534</v>
      </c>
      <c r="W42" s="3143" t="s">
        <v>1534</v>
      </c>
      <c r="X42" s="3143" t="s">
        <v>1534</v>
      </c>
      <c r="Y42" s="3143" t="s">
        <v>1534</v>
      </c>
      <c r="Z42" s="3144" t="s">
        <v>4998</v>
      </c>
      <c r="AA42" s="3145" t="s">
        <v>1534</v>
      </c>
      <c r="AB42" s="3145">
        <v>0.44800000000000001</v>
      </c>
      <c r="AC42" s="3380" t="s">
        <v>1534</v>
      </c>
      <c r="AD42" s="3380" t="s">
        <v>1534</v>
      </c>
      <c r="AE42" s="3380" t="s">
        <v>1534</v>
      </c>
      <c r="AF42" s="2572"/>
    </row>
    <row r="43" spans="2:32" s="2872" customFormat="1" x14ac:dyDescent="0.2">
      <c r="B43" s="2634"/>
      <c r="C43" s="2566"/>
      <c r="D43" s="2566"/>
      <c r="E43" s="2566"/>
      <c r="F43" s="2566"/>
      <c r="G43" s="2567"/>
      <c r="H43" s="2567"/>
      <c r="I43" s="2567"/>
      <c r="J43" s="2567"/>
      <c r="K43" s="2566"/>
      <c r="L43" s="2567"/>
      <c r="M43" s="2567"/>
      <c r="N43" s="2567"/>
      <c r="O43" s="2567"/>
      <c r="P43" s="2567"/>
      <c r="Q43" s="2631"/>
      <c r="R43" s="2631"/>
      <c r="S43" s="2631"/>
      <c r="T43" s="2631"/>
      <c r="U43" s="2631"/>
      <c r="V43" s="2631"/>
      <c r="W43" s="2631"/>
      <c r="X43" s="2631"/>
      <c r="Y43" s="2631"/>
      <c r="Z43" s="2631"/>
      <c r="AA43" s="2631"/>
      <c r="AB43" s="2631"/>
      <c r="AC43" s="2631"/>
      <c r="AD43" s="2631"/>
      <c r="AE43" s="2631"/>
      <c r="AF43" s="2572"/>
    </row>
    <row r="44" spans="2:32" s="2872" customFormat="1" x14ac:dyDescent="0.2">
      <c r="B44" s="4011" t="s">
        <v>4992</v>
      </c>
      <c r="C44" s="4012"/>
      <c r="D44" s="4013" t="s">
        <v>1534</v>
      </c>
      <c r="E44" s="4013"/>
      <c r="F44" s="4013"/>
      <c r="G44" s="4013"/>
      <c r="H44" s="4013"/>
      <c r="I44" s="2632"/>
      <c r="J44" s="2632"/>
      <c r="K44" s="2632"/>
      <c r="L44" s="2632"/>
      <c r="M44" s="2632"/>
      <c r="N44" s="2632"/>
      <c r="O44" s="2632"/>
      <c r="P44" s="2632"/>
      <c r="Q44" s="2631"/>
      <c r="R44" s="2631"/>
      <c r="S44" s="2631"/>
      <c r="T44" s="2631"/>
      <c r="U44" s="2631"/>
      <c r="V44" s="2631"/>
      <c r="W44" s="2631"/>
      <c r="X44" s="2631"/>
      <c r="Y44" s="2631"/>
      <c r="Z44" s="2631"/>
      <c r="AA44" s="2631"/>
      <c r="AB44" s="2631"/>
      <c r="AC44" s="2631"/>
      <c r="AD44" s="2631"/>
      <c r="AE44" s="2631"/>
      <c r="AF44" s="2572"/>
    </row>
    <row r="45" spans="2:32" s="2872" customFormat="1" x14ac:dyDescent="0.2">
      <c r="B45" s="4011" t="s">
        <v>4993</v>
      </c>
      <c r="C45" s="4012"/>
      <c r="D45" s="4013" t="s">
        <v>10</v>
      </c>
      <c r="E45" s="4013"/>
      <c r="F45" s="4013"/>
      <c r="G45" s="4013"/>
      <c r="H45" s="4013"/>
      <c r="I45" s="2632"/>
      <c r="J45" s="2632"/>
      <c r="K45" s="2632"/>
      <c r="L45" s="2632"/>
      <c r="M45" s="2632"/>
      <c r="N45" s="2632"/>
      <c r="O45" s="2632"/>
      <c r="P45" s="2632"/>
      <c r="Q45" s="2631"/>
      <c r="R45" s="2631"/>
      <c r="S45" s="2631"/>
      <c r="T45" s="2631"/>
      <c r="U45" s="2631"/>
      <c r="V45" s="2631"/>
      <c r="W45" s="2631"/>
      <c r="X45" s="2631"/>
      <c r="Y45" s="2631"/>
      <c r="Z45" s="2631"/>
      <c r="AA45" s="2631"/>
      <c r="AB45" s="2631"/>
      <c r="AC45" s="2631"/>
      <c r="AD45" s="2631"/>
      <c r="AE45" s="2631"/>
      <c r="AF45" s="2572"/>
    </row>
    <row r="46" spans="2:32" s="2872" customFormat="1" ht="13.5" thickBot="1" x14ac:dyDescent="0.25">
      <c r="B46" s="3881"/>
      <c r="C46" s="3882"/>
      <c r="D46" s="3882"/>
      <c r="E46" s="3882"/>
      <c r="F46" s="3882"/>
      <c r="G46" s="2635"/>
      <c r="H46" s="2635"/>
      <c r="I46" s="2635"/>
      <c r="J46" s="2635"/>
      <c r="K46" s="2635"/>
      <c r="L46" s="2635"/>
      <c r="M46" s="2635"/>
      <c r="N46" s="2635"/>
      <c r="O46" s="2635"/>
      <c r="P46" s="2635"/>
      <c r="Q46" s="2635"/>
      <c r="R46" s="2635"/>
      <c r="S46" s="2635"/>
      <c r="T46" s="2635"/>
      <c r="U46" s="2635"/>
      <c r="V46" s="2635"/>
      <c r="W46" s="2635"/>
      <c r="X46" s="2635"/>
      <c r="Y46" s="2635"/>
      <c r="Z46" s="2635"/>
      <c r="AA46" s="2635"/>
      <c r="AB46" s="2635"/>
      <c r="AC46" s="2635"/>
      <c r="AD46" s="2635"/>
      <c r="AE46" s="2635"/>
      <c r="AF46" s="2577"/>
    </row>
    <row r="47" spans="2:32" s="2872" customFormat="1" x14ac:dyDescent="0.2"/>
    <row r="48" spans="2:32" s="2872" customFormat="1" ht="13.5" thickBot="1" x14ac:dyDescent="0.25"/>
    <row r="49" spans="2:32" s="2872" customFormat="1" ht="12.75" customHeight="1" x14ac:dyDescent="0.2">
      <c r="B49" s="3987" t="s">
        <v>5065</v>
      </c>
      <c r="C49" s="3988"/>
      <c r="D49" s="3988"/>
      <c r="E49" s="3988"/>
      <c r="F49" s="3988"/>
      <c r="G49" s="3988"/>
      <c r="H49" s="3988"/>
      <c r="I49" s="3988"/>
      <c r="J49" s="3988"/>
      <c r="K49" s="3988"/>
      <c r="L49" s="3988"/>
      <c r="M49" s="3988"/>
      <c r="N49" s="3988"/>
      <c r="O49" s="3988"/>
      <c r="P49" s="3988"/>
      <c r="Q49" s="3988"/>
      <c r="R49" s="3988"/>
      <c r="S49" s="3988"/>
      <c r="T49" s="3988"/>
      <c r="U49" s="3988"/>
      <c r="V49" s="3988"/>
      <c r="W49" s="3988"/>
      <c r="X49" s="3988"/>
      <c r="Y49" s="3988"/>
      <c r="Z49" s="3988"/>
      <c r="AA49" s="3988"/>
      <c r="AB49" s="3988"/>
      <c r="AC49" s="3988"/>
      <c r="AD49" s="3988"/>
      <c r="AE49" s="3988"/>
      <c r="AF49" s="3989"/>
    </row>
    <row r="50" spans="2:32" s="2872" customFormat="1" ht="12.75" customHeight="1" x14ac:dyDescent="0.2">
      <c r="B50" s="3878"/>
      <c r="C50" s="3879"/>
      <c r="D50" s="3879"/>
      <c r="E50" s="3879"/>
      <c r="F50" s="3879"/>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71"/>
      <c r="AE50" s="2571"/>
      <c r="AF50" s="2572"/>
    </row>
    <row r="51" spans="2:32" s="2872" customFormat="1" ht="12.75" customHeight="1" x14ac:dyDescent="0.2">
      <c r="B51" s="2633" t="s">
        <v>5085</v>
      </c>
      <c r="C51" s="3879"/>
      <c r="D51" s="4016" t="s">
        <v>7069</v>
      </c>
      <c r="E51" s="4016"/>
      <c r="F51" s="4016"/>
      <c r="G51" s="2571"/>
      <c r="H51" s="2571"/>
      <c r="I51" s="2571"/>
      <c r="J51" s="2571"/>
      <c r="K51" s="2571"/>
      <c r="L51" s="2571"/>
      <c r="M51" s="2571"/>
      <c r="N51" s="2571"/>
      <c r="O51" s="2571"/>
      <c r="P51" s="2571"/>
      <c r="Q51" s="2571"/>
      <c r="R51" s="2571"/>
      <c r="S51" s="2571"/>
      <c r="T51" s="2571"/>
      <c r="U51" s="2571"/>
      <c r="V51" s="2571"/>
      <c r="W51" s="2571"/>
      <c r="X51" s="2571"/>
      <c r="Y51" s="2571"/>
      <c r="Z51" s="2571"/>
      <c r="AA51" s="2571"/>
      <c r="AB51" s="2571"/>
      <c r="AC51" s="2571"/>
      <c r="AD51" s="2571"/>
      <c r="AE51" s="2571"/>
      <c r="AF51" s="2572"/>
    </row>
    <row r="52" spans="2:32" s="2872" customFormat="1" ht="13.5" customHeight="1" x14ac:dyDescent="0.2">
      <c r="B52" s="4017" t="s">
        <v>5068</v>
      </c>
      <c r="C52" s="4018"/>
      <c r="D52" s="3880">
        <v>41821</v>
      </c>
      <c r="E52" s="3880"/>
      <c r="F52" s="3880"/>
      <c r="G52" s="257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2"/>
    </row>
    <row r="53" spans="2:32" s="2872" customFormat="1" x14ac:dyDescent="0.2">
      <c r="B53" s="3991" t="s">
        <v>5066</v>
      </c>
      <c r="C53" s="3992"/>
      <c r="D53" s="3877">
        <v>41851</v>
      </c>
      <c r="E53" s="3877"/>
      <c r="F53" s="3877"/>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2"/>
    </row>
    <row r="54" spans="2:32" s="2872" customFormat="1" ht="13.5" customHeight="1" thickBot="1" x14ac:dyDescent="0.25">
      <c r="B54" s="3878"/>
      <c r="C54" s="3879"/>
      <c r="D54" s="3879"/>
      <c r="E54" s="3879"/>
      <c r="F54" s="3879"/>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2"/>
    </row>
    <row r="55" spans="2:32" s="2872" customFormat="1" ht="40.5" customHeight="1" thickBot="1" x14ac:dyDescent="0.25">
      <c r="B55" s="3993" t="s">
        <v>5067</v>
      </c>
      <c r="C55" s="4036"/>
      <c r="D55" s="4019" t="s">
        <v>7070</v>
      </c>
      <c r="E55" s="4020"/>
      <c r="F55" s="4020"/>
      <c r="G55" s="4020"/>
      <c r="H55" s="4020"/>
      <c r="I55" s="4020"/>
      <c r="J55" s="4020"/>
      <c r="K55" s="4020"/>
      <c r="L55" s="4020"/>
      <c r="M55" s="4020"/>
      <c r="N55" s="4020"/>
      <c r="O55" s="4020"/>
      <c r="P55" s="4020"/>
      <c r="Q55" s="4021"/>
      <c r="R55" s="2571"/>
      <c r="S55" s="2571"/>
      <c r="T55" s="2571"/>
      <c r="U55" s="2571"/>
      <c r="V55" s="2571"/>
      <c r="W55" s="2571"/>
      <c r="X55" s="2571"/>
      <c r="Y55" s="2571"/>
      <c r="Z55" s="2571"/>
      <c r="AA55" s="2571"/>
      <c r="AB55" s="2571"/>
      <c r="AC55" s="2571"/>
      <c r="AD55" s="2571"/>
      <c r="AE55" s="2571"/>
      <c r="AF55" s="2572"/>
    </row>
    <row r="56" spans="2:32" s="2872" customFormat="1" ht="13.5" customHeight="1" thickBot="1" x14ac:dyDescent="0.25">
      <c r="B56" s="3878"/>
      <c r="C56" s="3879"/>
      <c r="D56" s="3879"/>
      <c r="E56" s="3879"/>
      <c r="F56" s="3879"/>
      <c r="G56" s="2571"/>
      <c r="H56" s="2571"/>
      <c r="I56" s="2571"/>
      <c r="J56" s="2571"/>
      <c r="K56" s="2571"/>
      <c r="L56" s="2571"/>
      <c r="M56" s="2571"/>
      <c r="N56" s="2571"/>
      <c r="O56" s="2571"/>
      <c r="P56" s="2571"/>
      <c r="Q56" s="2571"/>
      <c r="R56" s="2635"/>
      <c r="S56" s="2571"/>
      <c r="T56" s="2571"/>
      <c r="U56" s="2571"/>
      <c r="V56" s="2571"/>
      <c r="W56" s="2571"/>
      <c r="X56" s="2571"/>
      <c r="Y56" s="2571"/>
      <c r="Z56" s="2571"/>
      <c r="AA56" s="2571"/>
      <c r="AB56" s="2571"/>
      <c r="AC56" s="2571"/>
      <c r="AD56" s="2571"/>
      <c r="AE56" s="2571"/>
      <c r="AF56" s="2572"/>
    </row>
    <row r="57" spans="2:32" s="2872" customFormat="1" ht="13.5" customHeight="1" thickBot="1" x14ac:dyDescent="0.25">
      <c r="B57" s="4022" t="s">
        <v>5069</v>
      </c>
      <c r="C57" s="4023"/>
      <c r="D57" s="4003" t="s">
        <v>5070</v>
      </c>
      <c r="E57" s="4026" t="s">
        <v>224</v>
      </c>
      <c r="F57" s="4027"/>
      <c r="G57" s="4027"/>
      <c r="H57" s="4027"/>
      <c r="I57" s="4027"/>
      <c r="J57" s="4027"/>
      <c r="K57" s="4027"/>
      <c r="L57" s="4027"/>
      <c r="M57" s="4027"/>
      <c r="N57" s="4027"/>
      <c r="O57" s="4027"/>
      <c r="P57" s="4028"/>
      <c r="Q57" s="4029" t="s">
        <v>340</v>
      </c>
      <c r="R57" s="4030"/>
      <c r="S57" s="4031"/>
      <c r="T57" s="4031"/>
      <c r="U57" s="4031"/>
      <c r="V57" s="4031"/>
      <c r="W57" s="4031"/>
      <c r="X57" s="4031"/>
      <c r="Y57" s="4032"/>
      <c r="Z57" s="4029" t="s">
        <v>225</v>
      </c>
      <c r="AA57" s="4031"/>
      <c r="AB57" s="4032"/>
      <c r="AC57" s="4033" t="s">
        <v>4989</v>
      </c>
      <c r="AD57" s="4034"/>
      <c r="AE57" s="4035"/>
      <c r="AF57" s="2572"/>
    </row>
    <row r="58" spans="2:32" s="2872" customFormat="1" ht="13.5" thickBot="1" x14ac:dyDescent="0.25">
      <c r="B58" s="4024"/>
      <c r="C58" s="4025"/>
      <c r="D58" s="4003"/>
      <c r="E58" s="4003" t="s">
        <v>5007</v>
      </c>
      <c r="F58" s="4003" t="s">
        <v>5008</v>
      </c>
      <c r="G58" s="4004" t="s">
        <v>5010</v>
      </c>
      <c r="H58" s="4004" t="s">
        <v>5071</v>
      </c>
      <c r="I58" s="4009" t="s">
        <v>5072</v>
      </c>
      <c r="J58" s="4009" t="s">
        <v>5073</v>
      </c>
      <c r="K58" s="4009" t="s">
        <v>5013</v>
      </c>
      <c r="L58" s="4009"/>
      <c r="M58" s="4009" t="s">
        <v>5074</v>
      </c>
      <c r="N58" s="4009" t="s">
        <v>5075</v>
      </c>
      <c r="O58" s="4009" t="s">
        <v>5076</v>
      </c>
      <c r="P58" s="4009" t="s">
        <v>5077</v>
      </c>
      <c r="Q58" s="4000" t="s">
        <v>5019</v>
      </c>
      <c r="R58" s="4000" t="s">
        <v>5020</v>
      </c>
      <c r="S58" s="4000" t="s">
        <v>5021</v>
      </c>
      <c r="T58" s="4000" t="s">
        <v>5078</v>
      </c>
      <c r="U58" s="4000" t="s">
        <v>5079</v>
      </c>
      <c r="V58" s="4000" t="s">
        <v>5024</v>
      </c>
      <c r="W58" s="4000" t="s">
        <v>5026</v>
      </c>
      <c r="X58" s="4004" t="s">
        <v>5080</v>
      </c>
      <c r="Y58" s="4004" t="s">
        <v>5081</v>
      </c>
      <c r="Z58" s="4000" t="s">
        <v>5082</v>
      </c>
      <c r="AA58" s="4000" t="s">
        <v>5083</v>
      </c>
      <c r="AB58" s="4000" t="s">
        <v>5084</v>
      </c>
      <c r="AC58" s="4000" t="s">
        <v>1154</v>
      </c>
      <c r="AD58" s="4000" t="s">
        <v>4990</v>
      </c>
      <c r="AE58" s="4000" t="s">
        <v>4991</v>
      </c>
      <c r="AF58" s="2572"/>
    </row>
    <row r="59" spans="2:32" s="2872" customFormat="1" ht="13.5" thickBot="1" x14ac:dyDescent="0.25">
      <c r="B59" s="4024"/>
      <c r="C59" s="4025"/>
      <c r="D59" s="4000"/>
      <c r="E59" s="4000"/>
      <c r="F59" s="4000"/>
      <c r="G59" s="4005"/>
      <c r="H59" s="4005"/>
      <c r="I59" s="4004"/>
      <c r="J59" s="4004"/>
      <c r="K59" s="3875" t="s">
        <v>5033</v>
      </c>
      <c r="L59" s="3876" t="s">
        <v>2798</v>
      </c>
      <c r="M59" s="4004"/>
      <c r="N59" s="4004"/>
      <c r="O59" s="4004"/>
      <c r="P59" s="4004"/>
      <c r="Q59" s="4001"/>
      <c r="R59" s="4001"/>
      <c r="S59" s="4001"/>
      <c r="T59" s="4001"/>
      <c r="U59" s="4001"/>
      <c r="V59" s="4001"/>
      <c r="W59" s="4001"/>
      <c r="X59" s="4005"/>
      <c r="Y59" s="4005"/>
      <c r="Z59" s="4001"/>
      <c r="AA59" s="4001"/>
      <c r="AB59" s="4001"/>
      <c r="AC59" s="4001"/>
      <c r="AD59" s="4001"/>
      <c r="AE59" s="4001"/>
      <c r="AF59" s="2572"/>
    </row>
    <row r="60" spans="2:32" s="2872" customFormat="1" ht="42" customHeight="1" thickBot="1" x14ac:dyDescent="0.25">
      <c r="B60" s="4014" t="s">
        <v>7071</v>
      </c>
      <c r="C60" s="4015"/>
      <c r="D60" s="3143" t="s">
        <v>1534</v>
      </c>
      <c r="E60" s="3143" t="s">
        <v>1534</v>
      </c>
      <c r="F60" s="3143" t="s">
        <v>1534</v>
      </c>
      <c r="G60" s="3143" t="s">
        <v>1534</v>
      </c>
      <c r="H60" s="3143" t="s">
        <v>1534</v>
      </c>
      <c r="I60" s="3143" t="s">
        <v>1534</v>
      </c>
      <c r="J60" s="3143" t="s">
        <v>1534</v>
      </c>
      <c r="K60" s="3143" t="s">
        <v>1534</v>
      </c>
      <c r="L60" s="3143" t="s">
        <v>1534</v>
      </c>
      <c r="M60" s="3143" t="s">
        <v>1534</v>
      </c>
      <c r="N60" s="3143" t="s">
        <v>1534</v>
      </c>
      <c r="O60" s="3143" t="s">
        <v>1534</v>
      </c>
      <c r="P60" s="3143" t="s">
        <v>1534</v>
      </c>
      <c r="Q60" s="3143" t="s">
        <v>1534</v>
      </c>
      <c r="R60" s="3143" t="s">
        <v>1534</v>
      </c>
      <c r="S60" s="3143" t="s">
        <v>1534</v>
      </c>
      <c r="T60" s="3143" t="s">
        <v>1534</v>
      </c>
      <c r="U60" s="3143" t="s">
        <v>1534</v>
      </c>
      <c r="V60" s="3143" t="s">
        <v>1534</v>
      </c>
      <c r="W60" s="3143" t="s">
        <v>1534</v>
      </c>
      <c r="X60" s="3143" t="s">
        <v>1534</v>
      </c>
      <c r="Y60" s="3143" t="s">
        <v>1534</v>
      </c>
      <c r="Z60" s="3144" t="s">
        <v>4998</v>
      </c>
      <c r="AA60" s="3145" t="s">
        <v>1534</v>
      </c>
      <c r="AB60" s="3145">
        <v>0.44800000000000001</v>
      </c>
      <c r="AC60" s="3380" t="s">
        <v>1534</v>
      </c>
      <c r="AD60" s="3380" t="s">
        <v>1534</v>
      </c>
      <c r="AE60" s="3380" t="s">
        <v>1534</v>
      </c>
      <c r="AF60" s="2572"/>
    </row>
    <row r="61" spans="2:32" s="2872" customFormat="1" x14ac:dyDescent="0.2">
      <c r="B61" s="2634"/>
      <c r="C61" s="2566"/>
      <c r="D61" s="2566"/>
      <c r="E61" s="2566"/>
      <c r="F61" s="2566"/>
      <c r="G61" s="2567"/>
      <c r="H61" s="2567"/>
      <c r="I61" s="2567"/>
      <c r="J61" s="2567"/>
      <c r="K61" s="2566"/>
      <c r="L61" s="2567"/>
      <c r="M61" s="2567"/>
      <c r="N61" s="2567"/>
      <c r="O61" s="2567"/>
      <c r="P61" s="2567"/>
      <c r="Q61" s="2631"/>
      <c r="R61" s="2631"/>
      <c r="S61" s="2631"/>
      <c r="T61" s="2631"/>
      <c r="U61" s="2631"/>
      <c r="V61" s="2631"/>
      <c r="W61" s="2631"/>
      <c r="X61" s="2631"/>
      <c r="Y61" s="2631"/>
      <c r="Z61" s="2631"/>
      <c r="AA61" s="2631"/>
      <c r="AB61" s="2631"/>
      <c r="AC61" s="2631"/>
      <c r="AD61" s="2631"/>
      <c r="AE61" s="2631"/>
      <c r="AF61" s="2572"/>
    </row>
    <row r="62" spans="2:32" s="2872" customFormat="1" x14ac:dyDescent="0.2">
      <c r="B62" s="4011" t="s">
        <v>4992</v>
      </c>
      <c r="C62" s="4012"/>
      <c r="D62" s="4013" t="s">
        <v>1534</v>
      </c>
      <c r="E62" s="4013"/>
      <c r="F62" s="4013"/>
      <c r="G62" s="4013"/>
      <c r="H62" s="4013"/>
      <c r="I62" s="2632"/>
      <c r="J62" s="2632"/>
      <c r="K62" s="2632"/>
      <c r="L62" s="2632"/>
      <c r="M62" s="2632"/>
      <c r="N62" s="2632"/>
      <c r="O62" s="2632"/>
      <c r="P62" s="2632"/>
      <c r="Q62" s="2631"/>
      <c r="R62" s="2631"/>
      <c r="S62" s="2631"/>
      <c r="T62" s="2631"/>
      <c r="U62" s="2631"/>
      <c r="V62" s="2631"/>
      <c r="W62" s="2631"/>
      <c r="X62" s="2631"/>
      <c r="Y62" s="2631"/>
      <c r="Z62" s="2631"/>
      <c r="AA62" s="2631"/>
      <c r="AB62" s="2631"/>
      <c r="AC62" s="2631"/>
      <c r="AD62" s="2631"/>
      <c r="AE62" s="2631"/>
      <c r="AF62" s="2572"/>
    </row>
    <row r="63" spans="2:32" s="2872" customFormat="1" x14ac:dyDescent="0.2">
      <c r="B63" s="4011" t="s">
        <v>4993</v>
      </c>
      <c r="C63" s="4012"/>
      <c r="D63" s="4013" t="s">
        <v>10</v>
      </c>
      <c r="E63" s="4013"/>
      <c r="F63" s="4013"/>
      <c r="G63" s="4013"/>
      <c r="H63" s="4013"/>
      <c r="I63" s="2632"/>
      <c r="J63" s="2632"/>
      <c r="K63" s="2632"/>
      <c r="L63" s="2632"/>
      <c r="M63" s="2632"/>
      <c r="N63" s="2632"/>
      <c r="O63" s="2632"/>
      <c r="P63" s="2632"/>
      <c r="Q63" s="2631"/>
      <c r="R63" s="2631"/>
      <c r="S63" s="2631"/>
      <c r="T63" s="2631"/>
      <c r="U63" s="2631"/>
      <c r="V63" s="2631"/>
      <c r="W63" s="2631"/>
      <c r="X63" s="2631"/>
      <c r="Y63" s="2631"/>
      <c r="Z63" s="2631"/>
      <c r="AA63" s="2631"/>
      <c r="AB63" s="2631"/>
      <c r="AC63" s="2631"/>
      <c r="AD63" s="2631"/>
      <c r="AE63" s="2631"/>
      <c r="AF63" s="2572"/>
    </row>
    <row r="64" spans="2:32" s="2872" customFormat="1" ht="13.5" thickBot="1" x14ac:dyDescent="0.25">
      <c r="B64" s="3881"/>
      <c r="C64" s="3882"/>
      <c r="D64" s="3882"/>
      <c r="E64" s="3882"/>
      <c r="F64" s="3882"/>
      <c r="G64" s="2635"/>
      <c r="H64" s="2635"/>
      <c r="I64" s="2635"/>
      <c r="J64" s="2635"/>
      <c r="K64" s="2635"/>
      <c r="L64" s="2635"/>
      <c r="M64" s="2635"/>
      <c r="N64" s="2635"/>
      <c r="O64" s="2635"/>
      <c r="P64" s="2635"/>
      <c r="Q64" s="2635"/>
      <c r="R64" s="2635"/>
      <c r="S64" s="2635"/>
      <c r="T64" s="2635"/>
      <c r="U64" s="2635"/>
      <c r="V64" s="2635"/>
      <c r="W64" s="2635"/>
      <c r="X64" s="2635"/>
      <c r="Y64" s="2635"/>
      <c r="Z64" s="2635"/>
      <c r="AA64" s="2635"/>
      <c r="AB64" s="2635"/>
      <c r="AC64" s="2635"/>
      <c r="AD64" s="2635"/>
      <c r="AE64" s="2635"/>
      <c r="AF64" s="2577"/>
    </row>
    <row r="65" spans="2:32" s="2872" customFormat="1" x14ac:dyDescent="0.2"/>
    <row r="66" spans="2:32" s="2872" customFormat="1" ht="13.5" thickBot="1" x14ac:dyDescent="0.25"/>
    <row r="67" spans="2:32" s="2872" customFormat="1" ht="20.25" x14ac:dyDescent="0.2">
      <c r="B67" s="3987" t="s">
        <v>5065</v>
      </c>
      <c r="C67" s="3988"/>
      <c r="D67" s="3988"/>
      <c r="E67" s="3988"/>
      <c r="F67" s="3988"/>
      <c r="G67" s="3988"/>
      <c r="H67" s="3988"/>
      <c r="I67" s="3988"/>
      <c r="J67" s="3988"/>
      <c r="K67" s="3988"/>
      <c r="L67" s="3988"/>
      <c r="M67" s="3988"/>
      <c r="N67" s="3988"/>
      <c r="O67" s="3988"/>
      <c r="P67" s="3988"/>
      <c r="Q67" s="3988"/>
      <c r="R67" s="3988"/>
      <c r="S67" s="3988"/>
      <c r="T67" s="3988"/>
      <c r="U67" s="3988"/>
      <c r="V67" s="3988"/>
      <c r="W67" s="3988"/>
      <c r="X67" s="3988"/>
      <c r="Y67" s="3988"/>
      <c r="Z67" s="3988"/>
      <c r="AA67" s="3988"/>
      <c r="AB67" s="3988"/>
      <c r="AC67" s="3988"/>
      <c r="AD67" s="3988"/>
      <c r="AE67" s="3988"/>
      <c r="AF67" s="3989"/>
    </row>
    <row r="68" spans="2:32" s="2872" customFormat="1" x14ac:dyDescent="0.2">
      <c r="B68" s="3878"/>
      <c r="C68" s="3879"/>
      <c r="D68" s="3879"/>
      <c r="E68" s="3879"/>
      <c r="F68" s="3879"/>
      <c r="G68" s="2571"/>
      <c r="H68" s="2571"/>
      <c r="I68" s="2571"/>
      <c r="J68" s="2571"/>
      <c r="K68" s="2571"/>
      <c r="L68" s="2571"/>
      <c r="M68" s="2571"/>
      <c r="N68" s="2571"/>
      <c r="O68" s="2571"/>
      <c r="P68" s="2571"/>
      <c r="Q68" s="2571"/>
      <c r="R68" s="2571"/>
      <c r="S68" s="2571"/>
      <c r="T68" s="2571"/>
      <c r="U68" s="2571"/>
      <c r="V68" s="2571"/>
      <c r="W68" s="2571"/>
      <c r="X68" s="2571"/>
      <c r="Y68" s="2571"/>
      <c r="Z68" s="2571"/>
      <c r="AA68" s="2571"/>
      <c r="AB68" s="2571"/>
      <c r="AC68" s="2571"/>
      <c r="AD68" s="2571"/>
      <c r="AE68" s="2571"/>
      <c r="AF68" s="2572"/>
    </row>
    <row r="69" spans="2:32" s="2872" customFormat="1" ht="12.75" customHeight="1" x14ac:dyDescent="0.2">
      <c r="B69" s="2633" t="s">
        <v>5085</v>
      </c>
      <c r="C69" s="3879"/>
      <c r="D69" s="4016" t="s">
        <v>7066</v>
      </c>
      <c r="E69" s="4016"/>
      <c r="F69" s="4016"/>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2571"/>
      <c r="AF69" s="2572"/>
    </row>
    <row r="70" spans="2:32" s="2872" customFormat="1" ht="12.75" customHeight="1" x14ac:dyDescent="0.2">
      <c r="B70" s="4017" t="s">
        <v>5068</v>
      </c>
      <c r="C70" s="4018"/>
      <c r="D70" s="3880">
        <v>41821</v>
      </c>
      <c r="E70" s="3880"/>
      <c r="F70" s="3880"/>
      <c r="G70" s="3231"/>
      <c r="H70" s="2571"/>
      <c r="I70" s="2571"/>
      <c r="J70" s="2571"/>
      <c r="K70" s="2571"/>
      <c r="L70" s="2571"/>
      <c r="M70" s="2571"/>
      <c r="N70" s="2571"/>
      <c r="O70" s="2571"/>
      <c r="P70" s="2571"/>
      <c r="Q70" s="2571"/>
      <c r="R70" s="2571"/>
      <c r="S70" s="2571"/>
      <c r="T70" s="2571"/>
      <c r="U70" s="2571"/>
      <c r="V70" s="2571"/>
      <c r="W70" s="2571"/>
      <c r="X70" s="2571"/>
      <c r="Y70" s="2571"/>
      <c r="Z70" s="2571"/>
      <c r="AA70" s="2571"/>
      <c r="AB70" s="2571"/>
      <c r="AC70" s="2571"/>
      <c r="AD70" s="2571"/>
      <c r="AE70" s="2571"/>
      <c r="AF70" s="2572"/>
    </row>
    <row r="71" spans="2:32" s="2872" customFormat="1" x14ac:dyDescent="0.2">
      <c r="B71" s="3991" t="s">
        <v>5066</v>
      </c>
      <c r="C71" s="3992"/>
      <c r="D71" s="3877">
        <v>41851</v>
      </c>
      <c r="E71" s="3877"/>
      <c r="F71" s="3877"/>
      <c r="G71" s="3231"/>
      <c r="H71" s="2571"/>
      <c r="I71" s="2571"/>
      <c r="J71" s="2571"/>
      <c r="K71" s="2571"/>
      <c r="L71" s="2571"/>
      <c r="M71" s="2571"/>
      <c r="N71" s="2571"/>
      <c r="O71" s="2571"/>
      <c r="P71" s="2571"/>
      <c r="Q71" s="2571"/>
      <c r="R71" s="2571"/>
      <c r="S71" s="2571"/>
      <c r="T71" s="2571"/>
      <c r="U71" s="2571"/>
      <c r="V71" s="2571"/>
      <c r="W71" s="2571"/>
      <c r="X71" s="2571"/>
      <c r="Y71" s="2571"/>
      <c r="Z71" s="2571"/>
      <c r="AA71" s="2571"/>
      <c r="AB71" s="2571"/>
      <c r="AC71" s="2571"/>
      <c r="AD71" s="2571"/>
      <c r="AE71" s="2571"/>
      <c r="AF71" s="2572"/>
    </row>
    <row r="72" spans="2:32" s="2872" customFormat="1" ht="13.5" customHeight="1" thickBot="1" x14ac:dyDescent="0.25">
      <c r="B72" s="3878"/>
      <c r="C72" s="3879"/>
      <c r="D72" s="3879"/>
      <c r="E72" s="3879"/>
      <c r="F72" s="3879"/>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2"/>
    </row>
    <row r="73" spans="2:32" s="2872" customFormat="1" ht="53.25" customHeight="1" thickBot="1" x14ac:dyDescent="0.25">
      <c r="B73" s="3993" t="s">
        <v>5067</v>
      </c>
      <c r="C73" s="4036"/>
      <c r="D73" s="4019" t="s">
        <v>7067</v>
      </c>
      <c r="E73" s="4020"/>
      <c r="F73" s="4020"/>
      <c r="G73" s="4020"/>
      <c r="H73" s="4020"/>
      <c r="I73" s="4020"/>
      <c r="J73" s="4020"/>
      <c r="K73" s="4020"/>
      <c r="L73" s="4020"/>
      <c r="M73" s="4020"/>
      <c r="N73" s="4020"/>
      <c r="O73" s="4020"/>
      <c r="P73" s="4020"/>
      <c r="Q73" s="4021"/>
      <c r="R73" s="2571"/>
      <c r="S73" s="2571"/>
      <c r="T73" s="2571"/>
      <c r="U73" s="2571"/>
      <c r="V73" s="2571"/>
      <c r="W73" s="2571"/>
      <c r="X73" s="2571"/>
      <c r="Y73" s="2571"/>
      <c r="Z73" s="2571"/>
      <c r="AA73" s="2571"/>
      <c r="AB73" s="2571"/>
      <c r="AC73" s="2571"/>
      <c r="AD73" s="2571"/>
      <c r="AE73" s="2571"/>
      <c r="AF73" s="2572"/>
    </row>
    <row r="74" spans="2:32" s="2872" customFormat="1" ht="13.5" customHeight="1" thickBot="1" x14ac:dyDescent="0.25">
      <c r="B74" s="3878"/>
      <c r="C74" s="3879"/>
      <c r="D74" s="3879"/>
      <c r="E74" s="3879"/>
      <c r="F74" s="3879"/>
      <c r="G74" s="2571"/>
      <c r="H74" s="2571"/>
      <c r="I74" s="2571"/>
      <c r="J74" s="2571"/>
      <c r="K74" s="2571"/>
      <c r="L74" s="2571"/>
      <c r="M74" s="2571"/>
      <c r="N74" s="2571"/>
      <c r="O74" s="2571"/>
      <c r="P74" s="2571"/>
      <c r="Q74" s="2571"/>
      <c r="R74" s="2635"/>
      <c r="S74" s="2571"/>
      <c r="T74" s="2571"/>
      <c r="U74" s="2571"/>
      <c r="V74" s="2571"/>
      <c r="W74" s="2571"/>
      <c r="X74" s="2571"/>
      <c r="Y74" s="2571"/>
      <c r="Z74" s="2571"/>
      <c r="AA74" s="2571"/>
      <c r="AB74" s="2571"/>
      <c r="AC74" s="2571"/>
      <c r="AD74" s="2571"/>
      <c r="AE74" s="2571"/>
      <c r="AF74" s="2572"/>
    </row>
    <row r="75" spans="2:32" s="2872" customFormat="1" ht="13.5" customHeight="1" thickBot="1" x14ac:dyDescent="0.25">
      <c r="B75" s="4022" t="s">
        <v>5069</v>
      </c>
      <c r="C75" s="4023"/>
      <c r="D75" s="4003" t="s">
        <v>5070</v>
      </c>
      <c r="E75" s="4026" t="s">
        <v>224</v>
      </c>
      <c r="F75" s="4027"/>
      <c r="G75" s="4027"/>
      <c r="H75" s="4027"/>
      <c r="I75" s="4027"/>
      <c r="J75" s="4027"/>
      <c r="K75" s="4027"/>
      <c r="L75" s="4027"/>
      <c r="M75" s="4027"/>
      <c r="N75" s="4027"/>
      <c r="O75" s="4027"/>
      <c r="P75" s="4028"/>
      <c r="Q75" s="4029" t="s">
        <v>340</v>
      </c>
      <c r="R75" s="4030"/>
      <c r="S75" s="4031"/>
      <c r="T75" s="4031"/>
      <c r="U75" s="4031"/>
      <c r="V75" s="4031"/>
      <c r="W75" s="4031"/>
      <c r="X75" s="4031"/>
      <c r="Y75" s="4032"/>
      <c r="Z75" s="4029" t="s">
        <v>225</v>
      </c>
      <c r="AA75" s="4031"/>
      <c r="AB75" s="4032"/>
      <c r="AC75" s="4033" t="s">
        <v>4989</v>
      </c>
      <c r="AD75" s="4034"/>
      <c r="AE75" s="4035"/>
      <c r="AF75" s="2572"/>
    </row>
    <row r="76" spans="2:32" s="2872" customFormat="1" ht="13.5" thickBot="1" x14ac:dyDescent="0.25">
      <c r="B76" s="4024"/>
      <c r="C76" s="4025"/>
      <c r="D76" s="4003"/>
      <c r="E76" s="4003" t="s">
        <v>5007</v>
      </c>
      <c r="F76" s="4003" t="s">
        <v>5008</v>
      </c>
      <c r="G76" s="4004" t="s">
        <v>5010</v>
      </c>
      <c r="H76" s="4004" t="s">
        <v>5071</v>
      </c>
      <c r="I76" s="4009" t="s">
        <v>5072</v>
      </c>
      <c r="J76" s="4009" t="s">
        <v>5073</v>
      </c>
      <c r="K76" s="4009" t="s">
        <v>5013</v>
      </c>
      <c r="L76" s="4009"/>
      <c r="M76" s="4009" t="s">
        <v>5074</v>
      </c>
      <c r="N76" s="4009" t="s">
        <v>5075</v>
      </c>
      <c r="O76" s="4009" t="s">
        <v>5076</v>
      </c>
      <c r="P76" s="4009" t="s">
        <v>5077</v>
      </c>
      <c r="Q76" s="4000" t="s">
        <v>5019</v>
      </c>
      <c r="R76" s="4000" t="s">
        <v>5020</v>
      </c>
      <c r="S76" s="4000" t="s">
        <v>5021</v>
      </c>
      <c r="T76" s="4000" t="s">
        <v>5078</v>
      </c>
      <c r="U76" s="4000" t="s">
        <v>5079</v>
      </c>
      <c r="V76" s="4000" t="s">
        <v>5024</v>
      </c>
      <c r="W76" s="4000" t="s">
        <v>5026</v>
      </c>
      <c r="X76" s="4004" t="s">
        <v>5080</v>
      </c>
      <c r="Y76" s="4004" t="s">
        <v>5081</v>
      </c>
      <c r="Z76" s="4000" t="s">
        <v>5082</v>
      </c>
      <c r="AA76" s="4000" t="s">
        <v>5083</v>
      </c>
      <c r="AB76" s="4000" t="s">
        <v>5084</v>
      </c>
      <c r="AC76" s="4000" t="s">
        <v>1154</v>
      </c>
      <c r="AD76" s="4000" t="s">
        <v>4990</v>
      </c>
      <c r="AE76" s="4000" t="s">
        <v>4991</v>
      </c>
      <c r="AF76" s="2572"/>
    </row>
    <row r="77" spans="2:32" s="2872" customFormat="1" ht="13.5" thickBot="1" x14ac:dyDescent="0.25">
      <c r="B77" s="4024"/>
      <c r="C77" s="4025"/>
      <c r="D77" s="4000"/>
      <c r="E77" s="4000"/>
      <c r="F77" s="4000"/>
      <c r="G77" s="4005"/>
      <c r="H77" s="4005"/>
      <c r="I77" s="4004"/>
      <c r="J77" s="4004"/>
      <c r="K77" s="3875" t="s">
        <v>5033</v>
      </c>
      <c r="L77" s="3876" t="s">
        <v>2798</v>
      </c>
      <c r="M77" s="4004"/>
      <c r="N77" s="4004"/>
      <c r="O77" s="4004"/>
      <c r="P77" s="4004"/>
      <c r="Q77" s="4001"/>
      <c r="R77" s="4001"/>
      <c r="S77" s="4001"/>
      <c r="T77" s="4001"/>
      <c r="U77" s="4001"/>
      <c r="V77" s="4001"/>
      <c r="W77" s="4001"/>
      <c r="X77" s="4005"/>
      <c r="Y77" s="4005"/>
      <c r="Z77" s="4001"/>
      <c r="AA77" s="4001"/>
      <c r="AB77" s="4001"/>
      <c r="AC77" s="4001"/>
      <c r="AD77" s="4001"/>
      <c r="AE77" s="4001"/>
      <c r="AF77" s="2572"/>
    </row>
    <row r="78" spans="2:32" s="2872" customFormat="1" ht="35.25" customHeight="1" thickBot="1" x14ac:dyDescent="0.25">
      <c r="B78" s="4014" t="s">
        <v>7068</v>
      </c>
      <c r="C78" s="4015"/>
      <c r="D78" s="3143" t="s">
        <v>1534</v>
      </c>
      <c r="E78" s="3143" t="s">
        <v>1534</v>
      </c>
      <c r="F78" s="3143" t="s">
        <v>1534</v>
      </c>
      <c r="G78" s="3143" t="s">
        <v>1534</v>
      </c>
      <c r="H78" s="3143" t="s">
        <v>1534</v>
      </c>
      <c r="I78" s="3143" t="s">
        <v>1534</v>
      </c>
      <c r="J78" s="3143" t="s">
        <v>1534</v>
      </c>
      <c r="K78" s="3143" t="s">
        <v>1534</v>
      </c>
      <c r="L78" s="3143" t="s">
        <v>1534</v>
      </c>
      <c r="M78" s="3143" t="s">
        <v>1534</v>
      </c>
      <c r="N78" s="3143" t="s">
        <v>1534</v>
      </c>
      <c r="O78" s="3143" t="s">
        <v>1534</v>
      </c>
      <c r="P78" s="3143" t="s">
        <v>1534</v>
      </c>
      <c r="Q78" s="3143" t="s">
        <v>1534</v>
      </c>
      <c r="R78" s="3143" t="s">
        <v>1534</v>
      </c>
      <c r="S78" s="3143" t="s">
        <v>1534</v>
      </c>
      <c r="T78" s="3143" t="s">
        <v>1534</v>
      </c>
      <c r="U78" s="3143" t="s">
        <v>1534</v>
      </c>
      <c r="V78" s="3143" t="s">
        <v>1534</v>
      </c>
      <c r="W78" s="3143" t="s">
        <v>1534</v>
      </c>
      <c r="X78" s="3143" t="s">
        <v>1534</v>
      </c>
      <c r="Y78" s="3143" t="s">
        <v>1534</v>
      </c>
      <c r="Z78" s="3144" t="s">
        <v>4998</v>
      </c>
      <c r="AA78" s="3145" t="s">
        <v>1534</v>
      </c>
      <c r="AB78" s="3145">
        <v>0.44800000000000001</v>
      </c>
      <c r="AC78" s="3380" t="s">
        <v>1534</v>
      </c>
      <c r="AD78" s="3380" t="s">
        <v>1534</v>
      </c>
      <c r="AE78" s="3380" t="s">
        <v>1534</v>
      </c>
      <c r="AF78" s="2572"/>
    </row>
    <row r="79" spans="2:32" s="2872" customFormat="1" x14ac:dyDescent="0.2">
      <c r="B79" s="2634"/>
      <c r="C79" s="2566"/>
      <c r="D79" s="2566"/>
      <c r="E79" s="2566"/>
      <c r="F79" s="2566"/>
      <c r="G79" s="2567"/>
      <c r="H79" s="2567"/>
      <c r="I79" s="2567"/>
      <c r="J79" s="2567"/>
      <c r="K79" s="2566"/>
      <c r="L79" s="2567"/>
      <c r="M79" s="2567"/>
      <c r="N79" s="2567"/>
      <c r="O79" s="2567"/>
      <c r="P79" s="2567"/>
      <c r="Q79" s="2631"/>
      <c r="R79" s="2631"/>
      <c r="S79" s="2631"/>
      <c r="T79" s="2631"/>
      <c r="U79" s="2631"/>
      <c r="V79" s="2631"/>
      <c r="W79" s="2631"/>
      <c r="X79" s="2631"/>
      <c r="Y79" s="2631"/>
      <c r="Z79" s="2631"/>
      <c r="AA79" s="2631"/>
      <c r="AB79" s="2631"/>
      <c r="AC79" s="2631"/>
      <c r="AD79" s="2631"/>
      <c r="AE79" s="2631"/>
      <c r="AF79" s="2572"/>
    </row>
    <row r="80" spans="2:32" s="2872" customFormat="1" x14ac:dyDescent="0.2">
      <c r="B80" s="4011" t="s">
        <v>4992</v>
      </c>
      <c r="C80" s="4012"/>
      <c r="D80" s="4013" t="s">
        <v>1534</v>
      </c>
      <c r="E80" s="4013"/>
      <c r="F80" s="4013"/>
      <c r="G80" s="4013"/>
      <c r="H80" s="4013"/>
      <c r="I80" s="2632"/>
      <c r="J80" s="2632"/>
      <c r="K80" s="2632"/>
      <c r="L80" s="2632"/>
      <c r="M80" s="2632"/>
      <c r="N80" s="2632"/>
      <c r="O80" s="2632"/>
      <c r="P80" s="2632"/>
      <c r="Q80" s="2631"/>
      <c r="R80" s="2631"/>
      <c r="S80" s="2631"/>
      <c r="T80" s="2631"/>
      <c r="U80" s="2631"/>
      <c r="V80" s="2631"/>
      <c r="W80" s="2631"/>
      <c r="X80" s="2631"/>
      <c r="Y80" s="2631"/>
      <c r="Z80" s="2631"/>
      <c r="AA80" s="2631"/>
      <c r="AB80" s="2631"/>
      <c r="AC80" s="2631"/>
      <c r="AD80" s="2631"/>
      <c r="AE80" s="2631"/>
      <c r="AF80" s="2572"/>
    </row>
    <row r="81" spans="2:32" s="2872" customFormat="1" x14ac:dyDescent="0.2">
      <c r="B81" s="4011" t="s">
        <v>4993</v>
      </c>
      <c r="C81" s="4012"/>
      <c r="D81" s="4013" t="s">
        <v>10</v>
      </c>
      <c r="E81" s="4013"/>
      <c r="F81" s="4013"/>
      <c r="G81" s="4013"/>
      <c r="H81" s="4013"/>
      <c r="I81" s="2632"/>
      <c r="J81" s="2632"/>
      <c r="K81" s="2632"/>
      <c r="L81" s="2632"/>
      <c r="M81" s="2632"/>
      <c r="N81" s="2632"/>
      <c r="O81" s="2632"/>
      <c r="P81" s="2632"/>
      <c r="Q81" s="2631"/>
      <c r="R81" s="2631"/>
      <c r="S81" s="2631"/>
      <c r="T81" s="2631"/>
      <c r="U81" s="2631"/>
      <c r="V81" s="2631"/>
      <c r="W81" s="2631"/>
      <c r="X81" s="2631"/>
      <c r="Y81" s="2631"/>
      <c r="Z81" s="2631"/>
      <c r="AA81" s="2631"/>
      <c r="AB81" s="2631"/>
      <c r="AC81" s="2631"/>
      <c r="AD81" s="2631"/>
      <c r="AE81" s="2631"/>
      <c r="AF81" s="2572"/>
    </row>
    <row r="82" spans="2:32" s="2872" customFormat="1" ht="13.5" thickBot="1" x14ac:dyDescent="0.25">
      <c r="B82" s="3881"/>
      <c r="C82" s="3882"/>
      <c r="D82" s="3882"/>
      <c r="E82" s="3882"/>
      <c r="F82" s="3882"/>
      <c r="G82" s="2635"/>
      <c r="H82" s="2635"/>
      <c r="I82" s="2635"/>
      <c r="J82" s="2635"/>
      <c r="K82" s="2635"/>
      <c r="L82" s="2635"/>
      <c r="M82" s="2635"/>
      <c r="N82" s="2635"/>
      <c r="O82" s="2635"/>
      <c r="P82" s="2635"/>
      <c r="Q82" s="2635"/>
      <c r="R82" s="2635"/>
      <c r="S82" s="2635"/>
      <c r="T82" s="2635"/>
      <c r="U82" s="2635"/>
      <c r="V82" s="2635"/>
      <c r="W82" s="2635"/>
      <c r="X82" s="2635"/>
      <c r="Y82" s="2635"/>
      <c r="Z82" s="2635"/>
      <c r="AA82" s="2635"/>
      <c r="AB82" s="2635"/>
      <c r="AC82" s="2635"/>
      <c r="AD82" s="2635"/>
      <c r="AE82" s="2635"/>
      <c r="AF82" s="2577"/>
    </row>
    <row r="83" spans="2:32" s="2872" customFormat="1" x14ac:dyDescent="0.2"/>
    <row r="84" spans="2:32" s="2872" customFormat="1" ht="13.5" thickBot="1" x14ac:dyDescent="0.25"/>
    <row r="85" spans="2:32" s="2872" customFormat="1" ht="20.25" x14ac:dyDescent="0.2">
      <c r="B85" s="3987" t="s">
        <v>5065</v>
      </c>
      <c r="C85" s="3988"/>
      <c r="D85" s="3988"/>
      <c r="E85" s="3988"/>
      <c r="F85" s="3988"/>
      <c r="G85" s="3988"/>
      <c r="H85" s="3988"/>
      <c r="I85" s="3988"/>
      <c r="J85" s="3988"/>
      <c r="K85" s="3988"/>
      <c r="L85" s="3988"/>
      <c r="M85" s="3988"/>
      <c r="N85" s="3988"/>
      <c r="O85" s="3988"/>
      <c r="P85" s="3988"/>
      <c r="Q85" s="3988"/>
      <c r="R85" s="3988"/>
      <c r="S85" s="3988"/>
      <c r="T85" s="3988"/>
      <c r="U85" s="3988"/>
      <c r="V85" s="3988"/>
      <c r="W85" s="3988"/>
      <c r="X85" s="3988"/>
      <c r="Y85" s="3988"/>
      <c r="Z85" s="3988"/>
      <c r="AA85" s="3988"/>
      <c r="AB85" s="3988"/>
      <c r="AC85" s="3988"/>
      <c r="AD85" s="3988"/>
      <c r="AE85" s="3988"/>
      <c r="AF85" s="3989"/>
    </row>
    <row r="86" spans="2:32" s="2872" customFormat="1" ht="12.75" customHeight="1" x14ac:dyDescent="0.2">
      <c r="B86" s="3878"/>
      <c r="C86" s="3879"/>
      <c r="D86" s="3879"/>
      <c r="E86" s="3879"/>
      <c r="F86" s="3879"/>
      <c r="G86" s="2571"/>
      <c r="H86" s="2571"/>
      <c r="I86" s="2571"/>
      <c r="J86" s="2571"/>
      <c r="K86" s="2571"/>
      <c r="L86" s="2571"/>
      <c r="M86" s="2571"/>
      <c r="N86" s="2571"/>
      <c r="O86" s="2571"/>
      <c r="P86" s="2571"/>
      <c r="Q86" s="2571"/>
      <c r="R86" s="2571"/>
      <c r="S86" s="2571"/>
      <c r="T86" s="2571"/>
      <c r="U86" s="2571"/>
      <c r="V86" s="2571"/>
      <c r="W86" s="2571"/>
      <c r="X86" s="2571"/>
      <c r="Y86" s="2571"/>
      <c r="Z86" s="2571"/>
      <c r="AA86" s="2571"/>
      <c r="AB86" s="2571"/>
      <c r="AC86" s="2571"/>
      <c r="AD86" s="2571"/>
      <c r="AE86" s="2571"/>
      <c r="AF86" s="2572"/>
    </row>
    <row r="87" spans="2:32" s="2872" customFormat="1" ht="12.75" customHeight="1" x14ac:dyDescent="0.2">
      <c r="B87" s="2633" t="s">
        <v>5085</v>
      </c>
      <c r="C87" s="3879"/>
      <c r="D87" s="4016" t="s">
        <v>7063</v>
      </c>
      <c r="E87" s="4016"/>
      <c r="F87" s="4016"/>
      <c r="G87" s="2571"/>
      <c r="H87" s="2571"/>
      <c r="I87" s="2571"/>
      <c r="J87" s="2571"/>
      <c r="K87" s="2571"/>
      <c r="L87" s="2571"/>
      <c r="M87" s="2571"/>
      <c r="N87" s="2571"/>
      <c r="O87" s="2571"/>
      <c r="P87" s="2571"/>
      <c r="Q87" s="2571"/>
      <c r="R87" s="2571"/>
      <c r="S87" s="2571"/>
      <c r="T87" s="2571"/>
      <c r="U87" s="2571"/>
      <c r="V87" s="2571"/>
      <c r="W87" s="2571"/>
      <c r="X87" s="2571"/>
      <c r="Y87" s="2571"/>
      <c r="Z87" s="2571"/>
      <c r="AA87" s="2571"/>
      <c r="AB87" s="2571"/>
      <c r="AC87" s="2571"/>
      <c r="AD87" s="2571"/>
      <c r="AE87" s="2571"/>
      <c r="AF87" s="2572"/>
    </row>
    <row r="88" spans="2:32" s="2872" customFormat="1" x14ac:dyDescent="0.2">
      <c r="B88" s="4017" t="s">
        <v>5068</v>
      </c>
      <c r="C88" s="4018"/>
      <c r="D88" s="3880">
        <v>41821</v>
      </c>
      <c r="E88" s="3880"/>
      <c r="F88" s="3880"/>
      <c r="G88" s="2571"/>
      <c r="H88" s="2571"/>
      <c r="I88" s="2571"/>
      <c r="J88" s="2571"/>
      <c r="K88" s="2571"/>
      <c r="L88" s="2571"/>
      <c r="M88" s="2571"/>
      <c r="N88" s="2571"/>
      <c r="O88" s="2571"/>
      <c r="P88" s="2571"/>
      <c r="Q88" s="2571"/>
      <c r="R88" s="2571"/>
      <c r="S88" s="2571"/>
      <c r="T88" s="2571"/>
      <c r="U88" s="2571"/>
      <c r="V88" s="2571"/>
      <c r="W88" s="2571"/>
      <c r="X88" s="2571"/>
      <c r="Y88" s="2571"/>
      <c r="Z88" s="2571"/>
      <c r="AA88" s="2571"/>
      <c r="AB88" s="2571"/>
      <c r="AC88" s="2571"/>
      <c r="AD88" s="2571"/>
      <c r="AE88" s="2571"/>
      <c r="AF88" s="2572"/>
    </row>
    <row r="89" spans="2:32" s="2872" customFormat="1" ht="13.5" customHeight="1" x14ac:dyDescent="0.2">
      <c r="B89" s="3991" t="s">
        <v>5066</v>
      </c>
      <c r="C89" s="3992"/>
      <c r="D89" s="3877">
        <v>41851</v>
      </c>
      <c r="E89" s="3877"/>
      <c r="F89" s="3877"/>
      <c r="G89" s="2571"/>
      <c r="H89" s="2571"/>
      <c r="I89" s="2571"/>
      <c r="J89" s="2571"/>
      <c r="K89" s="2571"/>
      <c r="L89" s="2571"/>
      <c r="M89" s="2571"/>
      <c r="N89" s="2571"/>
      <c r="O89" s="2571"/>
      <c r="P89" s="2571"/>
      <c r="Q89" s="2571"/>
      <c r="R89" s="2571"/>
      <c r="S89" s="2571"/>
      <c r="T89" s="2571"/>
      <c r="U89" s="2571"/>
      <c r="V89" s="2571"/>
      <c r="W89" s="2571"/>
      <c r="X89" s="2571"/>
      <c r="Y89" s="2571"/>
      <c r="Z89" s="2571"/>
      <c r="AA89" s="2571"/>
      <c r="AB89" s="2571"/>
      <c r="AC89" s="2571"/>
      <c r="AD89" s="2571"/>
      <c r="AE89" s="2571"/>
      <c r="AF89" s="2572"/>
    </row>
    <row r="90" spans="2:32" s="2872" customFormat="1" ht="13.5" thickBot="1" x14ac:dyDescent="0.25">
      <c r="B90" s="3878"/>
      <c r="C90" s="3879"/>
      <c r="D90" s="3879"/>
      <c r="E90" s="3879"/>
      <c r="F90" s="3879"/>
      <c r="G90" s="2571"/>
      <c r="H90" s="2571"/>
      <c r="I90" s="2571"/>
      <c r="J90" s="2571"/>
      <c r="K90" s="2571"/>
      <c r="L90" s="2571"/>
      <c r="M90" s="2571"/>
      <c r="N90" s="2571"/>
      <c r="O90" s="2571"/>
      <c r="P90" s="2571"/>
      <c r="Q90" s="2571"/>
      <c r="R90" s="2571"/>
      <c r="S90" s="2571"/>
      <c r="T90" s="2571"/>
      <c r="U90" s="2571"/>
      <c r="V90" s="2571"/>
      <c r="W90" s="2571"/>
      <c r="X90" s="2571"/>
      <c r="Y90" s="2571"/>
      <c r="Z90" s="2571"/>
      <c r="AA90" s="2571"/>
      <c r="AB90" s="2571"/>
      <c r="AC90" s="2571"/>
      <c r="AD90" s="2571"/>
      <c r="AE90" s="2571"/>
      <c r="AF90" s="2572"/>
    </row>
    <row r="91" spans="2:32" s="2872" customFormat="1" ht="42" customHeight="1" thickBot="1" x14ac:dyDescent="0.25">
      <c r="B91" s="3993" t="s">
        <v>5067</v>
      </c>
      <c r="C91" s="4036"/>
      <c r="D91" s="4019" t="s">
        <v>7064</v>
      </c>
      <c r="E91" s="4020"/>
      <c r="F91" s="4020"/>
      <c r="G91" s="4020"/>
      <c r="H91" s="4020"/>
      <c r="I91" s="4020"/>
      <c r="J91" s="4020"/>
      <c r="K91" s="4020"/>
      <c r="L91" s="4020"/>
      <c r="M91" s="4020"/>
      <c r="N91" s="4020"/>
      <c r="O91" s="4020"/>
      <c r="P91" s="4020"/>
      <c r="Q91" s="4021"/>
      <c r="R91" s="2571"/>
      <c r="S91" s="2571"/>
      <c r="T91" s="2571"/>
      <c r="U91" s="2571"/>
      <c r="V91" s="2571"/>
      <c r="W91" s="2571"/>
      <c r="X91" s="2571"/>
      <c r="Y91" s="2571"/>
      <c r="Z91" s="2571"/>
      <c r="AA91" s="2571"/>
      <c r="AB91" s="2571"/>
      <c r="AC91" s="2571"/>
      <c r="AD91" s="2571"/>
      <c r="AE91" s="2571"/>
      <c r="AF91" s="2572"/>
    </row>
    <row r="92" spans="2:32" s="2872" customFormat="1" ht="13.5" customHeight="1" thickBot="1" x14ac:dyDescent="0.25">
      <c r="B92" s="3878"/>
      <c r="C92" s="3879"/>
      <c r="D92" s="3879"/>
      <c r="E92" s="3879"/>
      <c r="F92" s="3879"/>
      <c r="G92" s="2571"/>
      <c r="H92" s="2571"/>
      <c r="I92" s="2571"/>
      <c r="J92" s="2571"/>
      <c r="K92" s="2571"/>
      <c r="L92" s="2571"/>
      <c r="M92" s="2571"/>
      <c r="N92" s="2571"/>
      <c r="O92" s="2571"/>
      <c r="P92" s="2571"/>
      <c r="Q92" s="2571"/>
      <c r="R92" s="2635"/>
      <c r="S92" s="2571"/>
      <c r="T92" s="2571"/>
      <c r="U92" s="2571"/>
      <c r="V92" s="2571"/>
      <c r="W92" s="2571"/>
      <c r="X92" s="2571"/>
      <c r="Y92" s="2571"/>
      <c r="Z92" s="2571"/>
      <c r="AA92" s="2571"/>
      <c r="AB92" s="2571"/>
      <c r="AC92" s="2571"/>
      <c r="AD92" s="2571"/>
      <c r="AE92" s="2571"/>
      <c r="AF92" s="2572"/>
    </row>
    <row r="93" spans="2:32" s="2872" customFormat="1" ht="24.75" customHeight="1" thickBot="1" x14ac:dyDescent="0.25">
      <c r="B93" s="4022" t="s">
        <v>5069</v>
      </c>
      <c r="C93" s="4023"/>
      <c r="D93" s="4003" t="s">
        <v>5070</v>
      </c>
      <c r="E93" s="4026" t="s">
        <v>224</v>
      </c>
      <c r="F93" s="4027"/>
      <c r="G93" s="4027"/>
      <c r="H93" s="4027"/>
      <c r="I93" s="4027"/>
      <c r="J93" s="4027"/>
      <c r="K93" s="4027"/>
      <c r="L93" s="4027"/>
      <c r="M93" s="4027"/>
      <c r="N93" s="4027"/>
      <c r="O93" s="4027"/>
      <c r="P93" s="4028"/>
      <c r="Q93" s="4029" t="s">
        <v>340</v>
      </c>
      <c r="R93" s="4030"/>
      <c r="S93" s="4031"/>
      <c r="T93" s="4031"/>
      <c r="U93" s="4031"/>
      <c r="V93" s="4031"/>
      <c r="W93" s="4031"/>
      <c r="X93" s="4031"/>
      <c r="Y93" s="4032"/>
      <c r="Z93" s="4029" t="s">
        <v>225</v>
      </c>
      <c r="AA93" s="4031"/>
      <c r="AB93" s="4032"/>
      <c r="AC93" s="4033" t="s">
        <v>4989</v>
      </c>
      <c r="AD93" s="4034"/>
      <c r="AE93" s="4035"/>
      <c r="AF93" s="2572"/>
    </row>
    <row r="94" spans="2:32" s="2872" customFormat="1" ht="13.5" thickBot="1" x14ac:dyDescent="0.25">
      <c r="B94" s="4024"/>
      <c r="C94" s="4025"/>
      <c r="D94" s="4003"/>
      <c r="E94" s="4003" t="s">
        <v>5007</v>
      </c>
      <c r="F94" s="4003" t="s">
        <v>5008</v>
      </c>
      <c r="G94" s="4004" t="s">
        <v>5010</v>
      </c>
      <c r="H94" s="4004" t="s">
        <v>5071</v>
      </c>
      <c r="I94" s="4009" t="s">
        <v>5072</v>
      </c>
      <c r="J94" s="4009" t="s">
        <v>5073</v>
      </c>
      <c r="K94" s="4009" t="s">
        <v>5013</v>
      </c>
      <c r="L94" s="4009"/>
      <c r="M94" s="4009" t="s">
        <v>5074</v>
      </c>
      <c r="N94" s="4009" t="s">
        <v>5075</v>
      </c>
      <c r="O94" s="4009" t="s">
        <v>5076</v>
      </c>
      <c r="P94" s="4009" t="s">
        <v>5077</v>
      </c>
      <c r="Q94" s="4000" t="s">
        <v>5019</v>
      </c>
      <c r="R94" s="4000" t="s">
        <v>5020</v>
      </c>
      <c r="S94" s="4000" t="s">
        <v>5021</v>
      </c>
      <c r="T94" s="4000" t="s">
        <v>5078</v>
      </c>
      <c r="U94" s="4000" t="s">
        <v>5079</v>
      </c>
      <c r="V94" s="4000" t="s">
        <v>5024</v>
      </c>
      <c r="W94" s="4000" t="s">
        <v>5026</v>
      </c>
      <c r="X94" s="4004" t="s">
        <v>5080</v>
      </c>
      <c r="Y94" s="4004" t="s">
        <v>5081</v>
      </c>
      <c r="Z94" s="4000" t="s">
        <v>5082</v>
      </c>
      <c r="AA94" s="4000" t="s">
        <v>5083</v>
      </c>
      <c r="AB94" s="4000" t="s">
        <v>5084</v>
      </c>
      <c r="AC94" s="4000" t="s">
        <v>1154</v>
      </c>
      <c r="AD94" s="4000" t="s">
        <v>4990</v>
      </c>
      <c r="AE94" s="4000" t="s">
        <v>4991</v>
      </c>
      <c r="AF94" s="2572"/>
    </row>
    <row r="95" spans="2:32" s="2872" customFormat="1" ht="13.5" thickBot="1" x14ac:dyDescent="0.25">
      <c r="B95" s="4024"/>
      <c r="C95" s="4025"/>
      <c r="D95" s="4000"/>
      <c r="E95" s="4000"/>
      <c r="F95" s="4000"/>
      <c r="G95" s="4005"/>
      <c r="H95" s="4005"/>
      <c r="I95" s="4004"/>
      <c r="J95" s="4004"/>
      <c r="K95" s="3875" t="s">
        <v>5033</v>
      </c>
      <c r="L95" s="3876" t="s">
        <v>2798</v>
      </c>
      <c r="M95" s="4004"/>
      <c r="N95" s="4004"/>
      <c r="O95" s="4004"/>
      <c r="P95" s="4004"/>
      <c r="Q95" s="4001"/>
      <c r="R95" s="4001"/>
      <c r="S95" s="4001"/>
      <c r="T95" s="4001"/>
      <c r="U95" s="4001"/>
      <c r="V95" s="4001"/>
      <c r="W95" s="4001"/>
      <c r="X95" s="4005"/>
      <c r="Y95" s="4005"/>
      <c r="Z95" s="4001"/>
      <c r="AA95" s="4001"/>
      <c r="AB95" s="4001"/>
      <c r="AC95" s="4001"/>
      <c r="AD95" s="4001"/>
      <c r="AE95" s="4001"/>
      <c r="AF95" s="2572"/>
    </row>
    <row r="96" spans="2:32" s="2872" customFormat="1" ht="25.5" customHeight="1" thickBot="1" x14ac:dyDescent="0.25">
      <c r="B96" s="4906" t="s">
        <v>7065</v>
      </c>
      <c r="C96" s="4907"/>
      <c r="D96" s="3143" t="s">
        <v>1534</v>
      </c>
      <c r="E96" s="3143" t="s">
        <v>1534</v>
      </c>
      <c r="F96" s="3143" t="s">
        <v>1534</v>
      </c>
      <c r="G96" s="3143" t="s">
        <v>1534</v>
      </c>
      <c r="H96" s="3143" t="s">
        <v>1534</v>
      </c>
      <c r="I96" s="3143" t="s">
        <v>1534</v>
      </c>
      <c r="J96" s="3143" t="s">
        <v>1534</v>
      </c>
      <c r="K96" s="3143" t="s">
        <v>1534</v>
      </c>
      <c r="L96" s="3143" t="s">
        <v>1534</v>
      </c>
      <c r="M96" s="3143" t="s">
        <v>1534</v>
      </c>
      <c r="N96" s="3143" t="s">
        <v>1534</v>
      </c>
      <c r="O96" s="3143" t="s">
        <v>1534</v>
      </c>
      <c r="P96" s="3143" t="s">
        <v>1534</v>
      </c>
      <c r="Q96" s="3143" t="s">
        <v>1534</v>
      </c>
      <c r="R96" s="3143" t="s">
        <v>1534</v>
      </c>
      <c r="S96" s="3143" t="s">
        <v>1534</v>
      </c>
      <c r="T96" s="3143" t="s">
        <v>1534</v>
      </c>
      <c r="U96" s="3143" t="s">
        <v>1534</v>
      </c>
      <c r="V96" s="3143" t="s">
        <v>1534</v>
      </c>
      <c r="W96" s="3143" t="s">
        <v>1534</v>
      </c>
      <c r="X96" s="3143" t="s">
        <v>1534</v>
      </c>
      <c r="Y96" s="3143" t="s">
        <v>1534</v>
      </c>
      <c r="Z96" s="3144" t="s">
        <v>4998</v>
      </c>
      <c r="AA96" s="3145" t="s">
        <v>1534</v>
      </c>
      <c r="AB96" s="3145">
        <v>0.44800000000000001</v>
      </c>
      <c r="AC96" s="3380" t="s">
        <v>1534</v>
      </c>
      <c r="AD96" s="3380" t="s">
        <v>1534</v>
      </c>
      <c r="AE96" s="3380" t="s">
        <v>1534</v>
      </c>
      <c r="AF96" s="2572"/>
    </row>
    <row r="97" spans="2:32" s="2872" customFormat="1" x14ac:dyDescent="0.2">
      <c r="B97" s="2634"/>
      <c r="C97" s="2566"/>
      <c r="D97" s="2566"/>
      <c r="E97" s="2566"/>
      <c r="F97" s="2566"/>
      <c r="G97" s="2567"/>
      <c r="H97" s="2567"/>
      <c r="I97" s="2567"/>
      <c r="J97" s="2567"/>
      <c r="K97" s="2566"/>
      <c r="L97" s="2567"/>
      <c r="M97" s="2567"/>
      <c r="N97" s="2567"/>
      <c r="O97" s="2567"/>
      <c r="P97" s="2567"/>
      <c r="Q97" s="2631"/>
      <c r="R97" s="2631"/>
      <c r="S97" s="2631"/>
      <c r="T97" s="2631"/>
      <c r="U97" s="2631"/>
      <c r="V97" s="2631"/>
      <c r="W97" s="2631"/>
      <c r="X97" s="2631"/>
      <c r="Y97" s="2631"/>
      <c r="Z97" s="2631"/>
      <c r="AA97" s="2631"/>
      <c r="AB97" s="2631"/>
      <c r="AC97" s="2631"/>
      <c r="AD97" s="2631"/>
      <c r="AE97" s="2631"/>
      <c r="AF97" s="2572"/>
    </row>
    <row r="98" spans="2:32" s="2872" customFormat="1" x14ac:dyDescent="0.2">
      <c r="B98" s="4011" t="s">
        <v>4992</v>
      </c>
      <c r="C98" s="4012"/>
      <c r="D98" s="4013" t="s">
        <v>1534</v>
      </c>
      <c r="E98" s="4013"/>
      <c r="F98" s="4013"/>
      <c r="G98" s="4013"/>
      <c r="H98" s="4013"/>
      <c r="I98" s="2632"/>
      <c r="J98" s="2632"/>
      <c r="K98" s="2632"/>
      <c r="L98" s="2632"/>
      <c r="M98" s="2632"/>
      <c r="N98" s="2632"/>
      <c r="O98" s="2632"/>
      <c r="P98" s="2632"/>
      <c r="Q98" s="2631"/>
      <c r="R98" s="2631"/>
      <c r="S98" s="2631"/>
      <c r="T98" s="2631"/>
      <c r="U98" s="2631"/>
      <c r="V98" s="2631"/>
      <c r="W98" s="2631"/>
      <c r="X98" s="2631"/>
      <c r="Y98" s="2631"/>
      <c r="Z98" s="2631"/>
      <c r="AA98" s="2631"/>
      <c r="AB98" s="2631"/>
      <c r="AC98" s="2631"/>
      <c r="AD98" s="2631"/>
      <c r="AE98" s="2631"/>
      <c r="AF98" s="2572"/>
    </row>
    <row r="99" spans="2:32" s="2872" customFormat="1" x14ac:dyDescent="0.2">
      <c r="B99" s="4011" t="s">
        <v>4993</v>
      </c>
      <c r="C99" s="4012"/>
      <c r="D99" s="4013" t="s">
        <v>10</v>
      </c>
      <c r="E99" s="4013"/>
      <c r="F99" s="4013"/>
      <c r="G99" s="4013"/>
      <c r="H99" s="4013"/>
      <c r="I99" s="2632"/>
      <c r="J99" s="2632"/>
      <c r="K99" s="2632"/>
      <c r="L99" s="2632"/>
      <c r="M99" s="2632"/>
      <c r="N99" s="2632"/>
      <c r="O99" s="2632"/>
      <c r="P99" s="2632"/>
      <c r="Q99" s="2631"/>
      <c r="R99" s="2631"/>
      <c r="S99" s="2631"/>
      <c r="T99" s="2631"/>
      <c r="U99" s="2631"/>
      <c r="V99" s="2631"/>
      <c r="W99" s="2631"/>
      <c r="X99" s="2631"/>
      <c r="Y99" s="2631"/>
      <c r="Z99" s="2631"/>
      <c r="AA99" s="2631"/>
      <c r="AB99" s="2631"/>
      <c r="AC99" s="2631"/>
      <c r="AD99" s="2631"/>
      <c r="AE99" s="2631"/>
      <c r="AF99" s="2572"/>
    </row>
    <row r="100" spans="2:32" s="2872" customFormat="1" ht="13.5" thickBot="1" x14ac:dyDescent="0.25">
      <c r="B100" s="3881"/>
      <c r="C100" s="3882"/>
      <c r="D100" s="3882"/>
      <c r="E100" s="3882"/>
      <c r="F100" s="3882"/>
      <c r="G100" s="2635"/>
      <c r="H100" s="2635"/>
      <c r="I100" s="2635"/>
      <c r="J100" s="2635"/>
      <c r="K100" s="2635"/>
      <c r="L100" s="2635"/>
      <c r="M100" s="2635"/>
      <c r="N100" s="2635"/>
      <c r="O100" s="2635"/>
      <c r="P100" s="2635"/>
      <c r="Q100" s="2635"/>
      <c r="R100" s="2635"/>
      <c r="S100" s="2635"/>
      <c r="T100" s="2635"/>
      <c r="U100" s="2635"/>
      <c r="V100" s="2635"/>
      <c r="W100" s="2635"/>
      <c r="X100" s="2635"/>
      <c r="Y100" s="2635"/>
      <c r="Z100" s="2635"/>
      <c r="AA100" s="2635"/>
      <c r="AB100" s="2635"/>
      <c r="AC100" s="2635"/>
      <c r="AD100" s="2635"/>
      <c r="AE100" s="2635"/>
      <c r="AF100" s="2577"/>
    </row>
    <row r="101" spans="2:32" s="2872" customFormat="1" x14ac:dyDescent="0.2"/>
    <row r="102" spans="2:32" s="2872" customFormat="1" ht="13.5" thickBot="1" x14ac:dyDescent="0.25"/>
    <row r="103" spans="2:32" s="2872" customFormat="1" ht="20.25" x14ac:dyDescent="0.2">
      <c r="B103" s="3987" t="s">
        <v>5065</v>
      </c>
      <c r="C103" s="3988"/>
      <c r="D103" s="3988"/>
      <c r="E103" s="3988"/>
      <c r="F103" s="3988"/>
      <c r="G103" s="3988"/>
      <c r="H103" s="3988"/>
      <c r="I103" s="3988"/>
      <c r="J103" s="3988"/>
      <c r="K103" s="3988"/>
      <c r="L103" s="3988"/>
      <c r="M103" s="3988"/>
      <c r="N103" s="3988"/>
      <c r="O103" s="3988"/>
      <c r="P103" s="3988"/>
      <c r="Q103" s="3988"/>
      <c r="R103" s="3988"/>
      <c r="S103" s="3988"/>
      <c r="T103" s="3988"/>
      <c r="U103" s="3988"/>
      <c r="V103" s="3988"/>
      <c r="W103" s="3988"/>
      <c r="X103" s="3988"/>
      <c r="Y103" s="3988"/>
      <c r="Z103" s="3988"/>
      <c r="AA103" s="3988"/>
      <c r="AB103" s="3988"/>
      <c r="AC103" s="3988"/>
      <c r="AD103" s="3988"/>
      <c r="AE103" s="3988"/>
      <c r="AF103" s="3989"/>
    </row>
    <row r="104" spans="2:32" s="2872" customFormat="1" x14ac:dyDescent="0.2">
      <c r="B104" s="3878"/>
      <c r="C104" s="3879"/>
      <c r="D104" s="3879"/>
      <c r="E104" s="3879"/>
      <c r="F104" s="3879"/>
      <c r="G104" s="2571"/>
      <c r="H104" s="2571"/>
      <c r="I104" s="2571"/>
      <c r="J104" s="2571"/>
      <c r="K104" s="2571"/>
      <c r="L104" s="2571"/>
      <c r="M104" s="2571"/>
      <c r="N104" s="2571"/>
      <c r="O104" s="2571"/>
      <c r="P104" s="2571"/>
      <c r="Q104" s="2571"/>
      <c r="R104" s="2571"/>
      <c r="S104" s="2571"/>
      <c r="T104" s="2571"/>
      <c r="U104" s="2571"/>
      <c r="V104" s="2571"/>
      <c r="W104" s="2571"/>
      <c r="X104" s="2571"/>
      <c r="Y104" s="2571"/>
      <c r="Z104" s="2571"/>
      <c r="AA104" s="2571"/>
      <c r="AB104" s="2571"/>
      <c r="AC104" s="2571"/>
      <c r="AD104" s="2571"/>
      <c r="AE104" s="2571"/>
      <c r="AF104" s="2572"/>
    </row>
    <row r="105" spans="2:32" s="2872" customFormat="1" x14ac:dyDescent="0.2">
      <c r="B105" s="2633" t="s">
        <v>5085</v>
      </c>
      <c r="C105" s="3879"/>
      <c r="D105" s="4016" t="s">
        <v>7060</v>
      </c>
      <c r="E105" s="4016"/>
      <c r="F105" s="4016"/>
      <c r="G105" s="2571"/>
      <c r="H105" s="2571"/>
      <c r="I105" s="2571"/>
      <c r="J105" s="2571"/>
      <c r="K105" s="2571"/>
      <c r="L105" s="2571"/>
      <c r="M105" s="2571"/>
      <c r="N105" s="2571"/>
      <c r="O105" s="2571"/>
      <c r="P105" s="2571"/>
      <c r="Q105" s="2571"/>
      <c r="R105" s="2571"/>
      <c r="S105" s="2571"/>
      <c r="T105" s="2571"/>
      <c r="U105" s="2571"/>
      <c r="V105" s="2571"/>
      <c r="W105" s="2571"/>
      <c r="X105" s="2571"/>
      <c r="Y105" s="2571"/>
      <c r="Z105" s="2571"/>
      <c r="AA105" s="2571"/>
      <c r="AB105" s="2571"/>
      <c r="AC105" s="2571"/>
      <c r="AD105" s="2571"/>
      <c r="AE105" s="2571"/>
      <c r="AF105" s="2572"/>
    </row>
    <row r="106" spans="2:32" s="2872" customFormat="1" x14ac:dyDescent="0.2">
      <c r="B106" s="4017" t="s">
        <v>5068</v>
      </c>
      <c r="C106" s="4018"/>
      <c r="D106" s="3880">
        <v>41821</v>
      </c>
      <c r="E106" s="3880"/>
      <c r="F106" s="3880"/>
      <c r="G106" s="2571"/>
      <c r="H106" s="2571"/>
      <c r="I106" s="2571"/>
      <c r="J106" s="2571"/>
      <c r="K106" s="2571"/>
      <c r="L106" s="2571"/>
      <c r="M106" s="2571"/>
      <c r="N106" s="2571"/>
      <c r="O106" s="2571"/>
      <c r="P106" s="2571"/>
      <c r="Q106" s="2571"/>
      <c r="R106" s="2571"/>
      <c r="S106" s="2571"/>
      <c r="T106" s="2571"/>
      <c r="U106" s="2571"/>
      <c r="V106" s="2571"/>
      <c r="W106" s="2571"/>
      <c r="X106" s="2571"/>
      <c r="Y106" s="2571"/>
      <c r="Z106" s="2571"/>
      <c r="AA106" s="2571"/>
      <c r="AB106" s="2571"/>
      <c r="AC106" s="2571"/>
      <c r="AD106" s="2571"/>
      <c r="AE106" s="2571"/>
      <c r="AF106" s="2572"/>
    </row>
    <row r="107" spans="2:32" s="2872" customFormat="1" ht="12.75" customHeight="1" x14ac:dyDescent="0.2">
      <c r="B107" s="3991" t="s">
        <v>5066</v>
      </c>
      <c r="C107" s="3992"/>
      <c r="D107" s="3877">
        <v>41851</v>
      </c>
      <c r="E107" s="3877"/>
      <c r="F107" s="3877"/>
      <c r="G107" s="2571"/>
      <c r="H107" s="2571"/>
      <c r="I107" s="2571"/>
      <c r="J107" s="2571"/>
      <c r="K107" s="2571"/>
      <c r="L107" s="2571"/>
      <c r="M107" s="2571"/>
      <c r="N107" s="2571"/>
      <c r="O107" s="2571"/>
      <c r="P107" s="2571"/>
      <c r="Q107" s="2571"/>
      <c r="R107" s="2571"/>
      <c r="S107" s="2571"/>
      <c r="T107" s="2571"/>
      <c r="U107" s="2571"/>
      <c r="V107" s="2571"/>
      <c r="W107" s="2571"/>
      <c r="X107" s="2571"/>
      <c r="Y107" s="2571"/>
      <c r="Z107" s="2571"/>
      <c r="AA107" s="2571"/>
      <c r="AB107" s="2571"/>
      <c r="AC107" s="2571"/>
      <c r="AD107" s="2571"/>
      <c r="AE107" s="2571"/>
      <c r="AF107" s="2572"/>
    </row>
    <row r="108" spans="2:32" s="2872" customFormat="1" ht="12.75" customHeight="1" thickBot="1" x14ac:dyDescent="0.25">
      <c r="B108" s="3878"/>
      <c r="C108" s="3879"/>
      <c r="D108" s="3879"/>
      <c r="E108" s="3879"/>
      <c r="F108" s="3879"/>
      <c r="G108" s="2571"/>
      <c r="H108" s="2571"/>
      <c r="I108" s="2571"/>
      <c r="J108" s="2571"/>
      <c r="K108" s="2571"/>
      <c r="L108" s="2571"/>
      <c r="M108" s="2571"/>
      <c r="N108" s="2571"/>
      <c r="O108" s="2571"/>
      <c r="P108" s="2571"/>
      <c r="Q108" s="2571"/>
      <c r="R108" s="2571"/>
      <c r="S108" s="2571"/>
      <c r="T108" s="2571"/>
      <c r="U108" s="2571"/>
      <c r="V108" s="2571"/>
      <c r="W108" s="2571"/>
      <c r="X108" s="2571"/>
      <c r="Y108" s="2571"/>
      <c r="Z108" s="2571"/>
      <c r="AA108" s="2571"/>
      <c r="AB108" s="2571"/>
      <c r="AC108" s="2571"/>
      <c r="AD108" s="2571"/>
      <c r="AE108" s="2571"/>
      <c r="AF108" s="2572"/>
    </row>
    <row r="109" spans="2:32" s="2872" customFormat="1" ht="47.25" customHeight="1" thickBot="1" x14ac:dyDescent="0.25">
      <c r="B109" s="3993" t="s">
        <v>5067</v>
      </c>
      <c r="C109" s="4036"/>
      <c r="D109" s="4019" t="s">
        <v>7061</v>
      </c>
      <c r="E109" s="4020"/>
      <c r="F109" s="4020"/>
      <c r="G109" s="4020"/>
      <c r="H109" s="4020"/>
      <c r="I109" s="4020"/>
      <c r="J109" s="4020"/>
      <c r="K109" s="4020"/>
      <c r="L109" s="4020"/>
      <c r="M109" s="4020"/>
      <c r="N109" s="4020"/>
      <c r="O109" s="4020"/>
      <c r="P109" s="4020"/>
      <c r="Q109" s="4021"/>
      <c r="R109" s="2571"/>
      <c r="S109" s="2571"/>
      <c r="T109" s="2571"/>
      <c r="U109" s="2571"/>
      <c r="V109" s="2571"/>
      <c r="W109" s="2571"/>
      <c r="X109" s="2571"/>
      <c r="Y109" s="2571"/>
      <c r="Z109" s="2571"/>
      <c r="AA109" s="2571"/>
      <c r="AB109" s="2571"/>
      <c r="AC109" s="2571"/>
      <c r="AD109" s="2571"/>
      <c r="AE109" s="2571"/>
      <c r="AF109" s="2572"/>
    </row>
    <row r="110" spans="2:32" s="2872" customFormat="1" ht="13.5" customHeight="1" thickBot="1" x14ac:dyDescent="0.25">
      <c r="B110" s="3878"/>
      <c r="C110" s="3879"/>
      <c r="D110" s="3879"/>
      <c r="E110" s="3879"/>
      <c r="F110" s="3879"/>
      <c r="G110" s="2571"/>
      <c r="H110" s="2571"/>
      <c r="I110" s="2571"/>
      <c r="J110" s="2571"/>
      <c r="K110" s="2571"/>
      <c r="L110" s="2571"/>
      <c r="M110" s="2571"/>
      <c r="N110" s="2571"/>
      <c r="O110" s="2571"/>
      <c r="P110" s="2571"/>
      <c r="Q110" s="2571"/>
      <c r="R110" s="2635"/>
      <c r="S110" s="2571"/>
      <c r="T110" s="2571"/>
      <c r="U110" s="2571"/>
      <c r="V110" s="2571"/>
      <c r="W110" s="2571"/>
      <c r="X110" s="2571"/>
      <c r="Y110" s="2571"/>
      <c r="Z110" s="2571"/>
      <c r="AA110" s="2571"/>
      <c r="AB110" s="2571"/>
      <c r="AC110" s="2571"/>
      <c r="AD110" s="2571"/>
      <c r="AE110" s="2571"/>
      <c r="AF110" s="2572"/>
    </row>
    <row r="111" spans="2:32" s="2872" customFormat="1" ht="13.5" thickBot="1" x14ac:dyDescent="0.25">
      <c r="B111" s="4022" t="s">
        <v>5069</v>
      </c>
      <c r="C111" s="4023"/>
      <c r="D111" s="4003" t="s">
        <v>5070</v>
      </c>
      <c r="E111" s="4026" t="s">
        <v>224</v>
      </c>
      <c r="F111" s="4027"/>
      <c r="G111" s="4027"/>
      <c r="H111" s="4027"/>
      <c r="I111" s="4027"/>
      <c r="J111" s="4027"/>
      <c r="K111" s="4027"/>
      <c r="L111" s="4027"/>
      <c r="M111" s="4027"/>
      <c r="N111" s="4027"/>
      <c r="O111" s="4027"/>
      <c r="P111" s="4028"/>
      <c r="Q111" s="4029" t="s">
        <v>340</v>
      </c>
      <c r="R111" s="4030"/>
      <c r="S111" s="4031"/>
      <c r="T111" s="4031"/>
      <c r="U111" s="4031"/>
      <c r="V111" s="4031"/>
      <c r="W111" s="4031"/>
      <c r="X111" s="4031"/>
      <c r="Y111" s="4032"/>
      <c r="Z111" s="4029" t="s">
        <v>225</v>
      </c>
      <c r="AA111" s="4031"/>
      <c r="AB111" s="4032"/>
      <c r="AC111" s="4033" t="s">
        <v>4989</v>
      </c>
      <c r="AD111" s="4034"/>
      <c r="AE111" s="4035"/>
      <c r="AF111" s="2572"/>
    </row>
    <row r="112" spans="2:32" s="2872" customFormat="1" ht="27.75" customHeight="1" thickBot="1" x14ac:dyDescent="0.25">
      <c r="B112" s="4024"/>
      <c r="C112" s="4025"/>
      <c r="D112" s="4003"/>
      <c r="E112" s="4003" t="s">
        <v>5007</v>
      </c>
      <c r="F112" s="4003" t="s">
        <v>5008</v>
      </c>
      <c r="G112" s="4004" t="s">
        <v>5010</v>
      </c>
      <c r="H112" s="4004" t="s">
        <v>5071</v>
      </c>
      <c r="I112" s="4009" t="s">
        <v>5072</v>
      </c>
      <c r="J112" s="4009" t="s">
        <v>5073</v>
      </c>
      <c r="K112" s="4009" t="s">
        <v>5013</v>
      </c>
      <c r="L112" s="4009"/>
      <c r="M112" s="4009" t="s">
        <v>5074</v>
      </c>
      <c r="N112" s="4009" t="s">
        <v>5075</v>
      </c>
      <c r="O112" s="4009" t="s">
        <v>5076</v>
      </c>
      <c r="P112" s="4009" t="s">
        <v>5077</v>
      </c>
      <c r="Q112" s="4000" t="s">
        <v>5019</v>
      </c>
      <c r="R112" s="4000" t="s">
        <v>5020</v>
      </c>
      <c r="S112" s="4000" t="s">
        <v>5021</v>
      </c>
      <c r="T112" s="4000" t="s">
        <v>5078</v>
      </c>
      <c r="U112" s="4000" t="s">
        <v>5079</v>
      </c>
      <c r="V112" s="4000" t="s">
        <v>5024</v>
      </c>
      <c r="W112" s="4000" t="s">
        <v>5026</v>
      </c>
      <c r="X112" s="4004" t="s">
        <v>5080</v>
      </c>
      <c r="Y112" s="4004" t="s">
        <v>5081</v>
      </c>
      <c r="Z112" s="4000" t="s">
        <v>5082</v>
      </c>
      <c r="AA112" s="4000" t="s">
        <v>5083</v>
      </c>
      <c r="AB112" s="4000" t="s">
        <v>5084</v>
      </c>
      <c r="AC112" s="4000" t="s">
        <v>1154</v>
      </c>
      <c r="AD112" s="4000" t="s">
        <v>4990</v>
      </c>
      <c r="AE112" s="4000" t="s">
        <v>4991</v>
      </c>
      <c r="AF112" s="2572"/>
    </row>
    <row r="113" spans="2:32" s="2872" customFormat="1" ht="13.5" customHeight="1" thickBot="1" x14ac:dyDescent="0.25">
      <c r="B113" s="4024"/>
      <c r="C113" s="4025"/>
      <c r="D113" s="4000"/>
      <c r="E113" s="4000"/>
      <c r="F113" s="4000"/>
      <c r="G113" s="4005"/>
      <c r="H113" s="4005"/>
      <c r="I113" s="4004"/>
      <c r="J113" s="4004"/>
      <c r="K113" s="3875" t="s">
        <v>5033</v>
      </c>
      <c r="L113" s="3876" t="s">
        <v>2798</v>
      </c>
      <c r="M113" s="4004"/>
      <c r="N113" s="4004"/>
      <c r="O113" s="4004"/>
      <c r="P113" s="4004"/>
      <c r="Q113" s="4001"/>
      <c r="R113" s="4001"/>
      <c r="S113" s="4001"/>
      <c r="T113" s="4001"/>
      <c r="U113" s="4001"/>
      <c r="V113" s="4001"/>
      <c r="W113" s="4001"/>
      <c r="X113" s="4005"/>
      <c r="Y113" s="4005"/>
      <c r="Z113" s="4001"/>
      <c r="AA113" s="4001"/>
      <c r="AB113" s="4001"/>
      <c r="AC113" s="4001"/>
      <c r="AD113" s="4001"/>
      <c r="AE113" s="4001"/>
      <c r="AF113" s="2572"/>
    </row>
    <row r="114" spans="2:32" s="2872" customFormat="1" ht="24.75" customHeight="1" thickBot="1" x14ac:dyDescent="0.25">
      <c r="B114" s="4014" t="s">
        <v>7062</v>
      </c>
      <c r="C114" s="4015"/>
      <c r="D114" s="3143" t="s">
        <v>1534</v>
      </c>
      <c r="E114" s="3143" t="s">
        <v>1534</v>
      </c>
      <c r="F114" s="3143" t="s">
        <v>1534</v>
      </c>
      <c r="G114" s="3143" t="s">
        <v>1534</v>
      </c>
      <c r="H114" s="3143" t="s">
        <v>1534</v>
      </c>
      <c r="I114" s="3143" t="s">
        <v>1534</v>
      </c>
      <c r="J114" s="3143" t="s">
        <v>1534</v>
      </c>
      <c r="K114" s="3143" t="s">
        <v>1534</v>
      </c>
      <c r="L114" s="3143" t="s">
        <v>1534</v>
      </c>
      <c r="M114" s="3143" t="s">
        <v>1534</v>
      </c>
      <c r="N114" s="3143" t="s">
        <v>1534</v>
      </c>
      <c r="O114" s="3143" t="s">
        <v>1534</v>
      </c>
      <c r="P114" s="3143" t="s">
        <v>1534</v>
      </c>
      <c r="Q114" s="3143" t="s">
        <v>1534</v>
      </c>
      <c r="R114" s="3143" t="s">
        <v>1534</v>
      </c>
      <c r="S114" s="3143" t="s">
        <v>1534</v>
      </c>
      <c r="T114" s="3143" t="s">
        <v>1534</v>
      </c>
      <c r="U114" s="3143" t="s">
        <v>1534</v>
      </c>
      <c r="V114" s="3143" t="s">
        <v>1534</v>
      </c>
      <c r="W114" s="3143" t="s">
        <v>1534</v>
      </c>
      <c r="X114" s="3143" t="s">
        <v>1534</v>
      </c>
      <c r="Y114" s="3143" t="s">
        <v>1534</v>
      </c>
      <c r="Z114" s="3144" t="s">
        <v>4998</v>
      </c>
      <c r="AA114" s="3145" t="s">
        <v>1534</v>
      </c>
      <c r="AB114" s="3145">
        <v>0.44800000000000001</v>
      </c>
      <c r="AC114" s="3380" t="s">
        <v>1534</v>
      </c>
      <c r="AD114" s="3380" t="s">
        <v>1534</v>
      </c>
      <c r="AE114" s="3380" t="s">
        <v>1534</v>
      </c>
      <c r="AF114" s="2572"/>
    </row>
    <row r="115" spans="2:32" s="2872" customFormat="1" x14ac:dyDescent="0.2">
      <c r="B115" s="2634"/>
      <c r="C115" s="2566"/>
      <c r="D115" s="2566"/>
      <c r="E115" s="2566"/>
      <c r="F115" s="2566"/>
      <c r="G115" s="2567"/>
      <c r="H115" s="2567"/>
      <c r="I115" s="2567"/>
      <c r="J115" s="2567"/>
      <c r="K115" s="2566"/>
      <c r="L115" s="2567"/>
      <c r="M115" s="2567"/>
      <c r="N115" s="2567"/>
      <c r="O115" s="2567"/>
      <c r="P115" s="2567"/>
      <c r="Q115" s="2631"/>
      <c r="R115" s="2631"/>
      <c r="S115" s="2631"/>
      <c r="T115" s="2631"/>
      <c r="U115" s="2631"/>
      <c r="V115" s="2631"/>
      <c r="W115" s="2631"/>
      <c r="X115" s="2631"/>
      <c r="Y115" s="2631"/>
      <c r="Z115" s="2631"/>
      <c r="AA115" s="2631"/>
      <c r="AB115" s="2631"/>
      <c r="AC115" s="2631"/>
      <c r="AD115" s="2631"/>
      <c r="AE115" s="2631"/>
      <c r="AF115" s="2572"/>
    </row>
    <row r="116" spans="2:32" s="2872" customFormat="1" x14ac:dyDescent="0.2">
      <c r="B116" s="4011" t="s">
        <v>4992</v>
      </c>
      <c r="C116" s="4012"/>
      <c r="D116" s="4013" t="s">
        <v>1534</v>
      </c>
      <c r="E116" s="4013"/>
      <c r="F116" s="4013"/>
      <c r="G116" s="4013"/>
      <c r="H116" s="4013"/>
      <c r="I116" s="2632"/>
      <c r="J116" s="2632"/>
      <c r="K116" s="2632"/>
      <c r="L116" s="2632"/>
      <c r="M116" s="2632"/>
      <c r="N116" s="2632"/>
      <c r="O116" s="2632"/>
      <c r="P116" s="2632"/>
      <c r="Q116" s="2631"/>
      <c r="R116" s="2631"/>
      <c r="S116" s="2631"/>
      <c r="T116" s="2631"/>
      <c r="U116" s="2631"/>
      <c r="V116" s="2631"/>
      <c r="W116" s="2631"/>
      <c r="X116" s="2631"/>
      <c r="Y116" s="2631"/>
      <c r="Z116" s="2631"/>
      <c r="AA116" s="2631"/>
      <c r="AB116" s="2631"/>
      <c r="AC116" s="2631"/>
      <c r="AD116" s="2631"/>
      <c r="AE116" s="2631"/>
      <c r="AF116" s="2572"/>
    </row>
    <row r="117" spans="2:32" s="2872" customFormat="1" x14ac:dyDescent="0.2">
      <c r="B117" s="4011" t="s">
        <v>4993</v>
      </c>
      <c r="C117" s="4012"/>
      <c r="D117" s="4013" t="s">
        <v>10</v>
      </c>
      <c r="E117" s="4013"/>
      <c r="F117" s="4013"/>
      <c r="G117" s="4013"/>
      <c r="H117" s="4013"/>
      <c r="I117" s="2632"/>
      <c r="J117" s="2632"/>
      <c r="K117" s="2632"/>
      <c r="L117" s="2632"/>
      <c r="M117" s="2632"/>
      <c r="N117" s="2632"/>
      <c r="O117" s="2632"/>
      <c r="P117" s="2632"/>
      <c r="Q117" s="2631"/>
      <c r="R117" s="2631"/>
      <c r="S117" s="2631"/>
      <c r="T117" s="2631"/>
      <c r="U117" s="2631"/>
      <c r="V117" s="2631"/>
      <c r="W117" s="2631"/>
      <c r="X117" s="2631"/>
      <c r="Y117" s="2631"/>
      <c r="Z117" s="2631"/>
      <c r="AA117" s="2631"/>
      <c r="AB117" s="2631"/>
      <c r="AC117" s="2631"/>
      <c r="AD117" s="2631"/>
      <c r="AE117" s="2631"/>
      <c r="AF117" s="2572"/>
    </row>
    <row r="118" spans="2:32" s="2872" customFormat="1" ht="13.5" thickBot="1" x14ac:dyDescent="0.25">
      <c r="B118" s="3881"/>
      <c r="C118" s="3882"/>
      <c r="D118" s="3882"/>
      <c r="E118" s="3882"/>
      <c r="F118" s="3882"/>
      <c r="G118" s="2635"/>
      <c r="H118" s="2635"/>
      <c r="I118" s="2635"/>
      <c r="J118" s="2635"/>
      <c r="K118" s="2635"/>
      <c r="L118" s="2635"/>
      <c r="M118" s="2635"/>
      <c r="N118" s="2635"/>
      <c r="O118" s="2635"/>
      <c r="P118" s="2635"/>
      <c r="Q118" s="2635"/>
      <c r="R118" s="2635"/>
      <c r="S118" s="2635"/>
      <c r="T118" s="2635"/>
      <c r="U118" s="2635"/>
      <c r="V118" s="2635"/>
      <c r="W118" s="2635"/>
      <c r="X118" s="2635"/>
      <c r="Y118" s="2635"/>
      <c r="Z118" s="2635"/>
      <c r="AA118" s="2635"/>
      <c r="AB118" s="2635"/>
      <c r="AC118" s="2635"/>
      <c r="AD118" s="2635"/>
      <c r="AE118" s="2635"/>
      <c r="AF118" s="2577"/>
    </row>
    <row r="119" spans="2:32" s="2872" customFormat="1" x14ac:dyDescent="0.2"/>
    <row r="120" spans="2:32" s="2872" customFormat="1" ht="13.5" thickBot="1" x14ac:dyDescent="0.25"/>
    <row r="121" spans="2:32" s="2872" customFormat="1" ht="20.25" x14ac:dyDescent="0.2">
      <c r="B121" s="3987" t="s">
        <v>5065</v>
      </c>
      <c r="C121" s="3988"/>
      <c r="D121" s="3988"/>
      <c r="E121" s="3988"/>
      <c r="F121" s="3988"/>
      <c r="G121" s="3988"/>
      <c r="H121" s="3988"/>
      <c r="I121" s="3988"/>
      <c r="J121" s="3988"/>
      <c r="K121" s="3988"/>
      <c r="L121" s="3988"/>
      <c r="M121" s="3988"/>
      <c r="N121" s="3988"/>
      <c r="O121" s="3988"/>
      <c r="P121" s="3988"/>
      <c r="Q121" s="3988"/>
      <c r="R121" s="3988"/>
      <c r="S121" s="3988"/>
      <c r="T121" s="3988"/>
      <c r="U121" s="3988"/>
      <c r="V121" s="3988"/>
      <c r="W121" s="3988"/>
      <c r="X121" s="3988"/>
      <c r="Y121" s="3988"/>
      <c r="Z121" s="3988"/>
      <c r="AA121" s="3988"/>
      <c r="AB121" s="3988"/>
      <c r="AC121" s="3988"/>
      <c r="AD121" s="3988"/>
      <c r="AE121" s="3988"/>
      <c r="AF121" s="3989"/>
    </row>
    <row r="122" spans="2:32" s="2872" customFormat="1" x14ac:dyDescent="0.2">
      <c r="B122" s="3878"/>
      <c r="C122" s="3879"/>
      <c r="D122" s="3879"/>
      <c r="E122" s="3879"/>
      <c r="F122" s="3879"/>
      <c r="G122" s="2571"/>
      <c r="H122" s="2571"/>
      <c r="I122" s="2571"/>
      <c r="J122" s="2571"/>
      <c r="K122" s="2571"/>
      <c r="L122" s="2571"/>
      <c r="M122" s="2571"/>
      <c r="N122" s="2571"/>
      <c r="O122" s="2571"/>
      <c r="P122" s="2571"/>
      <c r="Q122" s="2571"/>
      <c r="R122" s="2571"/>
      <c r="S122" s="2571"/>
      <c r="T122" s="2571"/>
      <c r="U122" s="2571"/>
      <c r="V122" s="2571"/>
      <c r="W122" s="2571"/>
      <c r="X122" s="2571"/>
      <c r="Y122" s="2571"/>
      <c r="Z122" s="2571"/>
      <c r="AA122" s="2571"/>
      <c r="AB122" s="2571"/>
      <c r="AC122" s="2571"/>
      <c r="AD122" s="2571"/>
      <c r="AE122" s="2571"/>
      <c r="AF122" s="2572"/>
    </row>
    <row r="123" spans="2:32" s="2872" customFormat="1" x14ac:dyDescent="0.2">
      <c r="B123" s="2633" t="s">
        <v>5085</v>
      </c>
      <c r="C123" s="3879"/>
      <c r="D123" s="4016" t="s">
        <v>7055</v>
      </c>
      <c r="E123" s="4016"/>
      <c r="F123" s="4016"/>
      <c r="G123" s="2571"/>
      <c r="H123" s="2571"/>
      <c r="I123" s="2571"/>
      <c r="J123" s="2571"/>
      <c r="K123" s="2571"/>
      <c r="L123" s="2571"/>
      <c r="M123" s="2571"/>
      <c r="N123" s="2571"/>
      <c r="O123" s="2571"/>
      <c r="P123" s="2571"/>
      <c r="Q123" s="2571"/>
      <c r="R123" s="2571"/>
      <c r="S123" s="2571"/>
      <c r="T123" s="2571"/>
      <c r="U123" s="2571"/>
      <c r="V123" s="2571"/>
      <c r="W123" s="2571"/>
      <c r="X123" s="2571"/>
      <c r="Y123" s="2571"/>
      <c r="Z123" s="2571"/>
      <c r="AA123" s="2571"/>
      <c r="AB123" s="2571"/>
      <c r="AC123" s="2571"/>
      <c r="AD123" s="2571"/>
      <c r="AE123" s="2571"/>
      <c r="AF123" s="2572"/>
    </row>
    <row r="124" spans="2:32" s="2872" customFormat="1" x14ac:dyDescent="0.2">
      <c r="B124" s="4017" t="s">
        <v>5068</v>
      </c>
      <c r="C124" s="4018"/>
      <c r="D124" s="3962">
        <v>41821</v>
      </c>
      <c r="E124" s="3962"/>
      <c r="F124" s="3962"/>
      <c r="G124" s="2571"/>
      <c r="H124" s="2571"/>
      <c r="I124" s="2571"/>
      <c r="J124" s="2571"/>
      <c r="K124" s="2571"/>
      <c r="L124" s="2571"/>
      <c r="M124" s="2571"/>
      <c r="N124" s="2571"/>
      <c r="O124" s="2571"/>
      <c r="P124" s="2571"/>
      <c r="Q124" s="2571"/>
      <c r="R124" s="2571"/>
      <c r="S124" s="2571"/>
      <c r="T124" s="2571"/>
      <c r="U124" s="2571"/>
      <c r="V124" s="2571"/>
      <c r="W124" s="2571"/>
      <c r="X124" s="2571"/>
      <c r="Y124" s="2571"/>
      <c r="Z124" s="2571"/>
      <c r="AA124" s="2571"/>
      <c r="AB124" s="2571"/>
      <c r="AC124" s="2571"/>
      <c r="AD124" s="2571"/>
      <c r="AE124" s="2571"/>
      <c r="AF124" s="2572"/>
    </row>
    <row r="125" spans="2:32" s="2872" customFormat="1" x14ac:dyDescent="0.2">
      <c r="B125" s="3991" t="s">
        <v>5066</v>
      </c>
      <c r="C125" s="3992"/>
      <c r="D125" s="3965">
        <v>41851</v>
      </c>
      <c r="E125" s="3965"/>
      <c r="F125" s="3965"/>
      <c r="G125" s="2571"/>
      <c r="H125" s="2571"/>
      <c r="I125" s="2571"/>
      <c r="J125" s="2571"/>
      <c r="K125" s="2571"/>
      <c r="L125" s="2571"/>
      <c r="M125" s="2571"/>
      <c r="N125" s="2571"/>
      <c r="O125" s="2571"/>
      <c r="P125" s="2571"/>
      <c r="Q125" s="2571"/>
      <c r="R125" s="2571"/>
      <c r="S125" s="2571"/>
      <c r="T125" s="2571"/>
      <c r="U125" s="2571"/>
      <c r="V125" s="2571"/>
      <c r="W125" s="2571"/>
      <c r="X125" s="2571"/>
      <c r="Y125" s="2571"/>
      <c r="Z125" s="2571"/>
      <c r="AA125" s="2571"/>
      <c r="AB125" s="2571"/>
      <c r="AC125" s="2571"/>
      <c r="AD125" s="2571"/>
      <c r="AE125" s="2571"/>
      <c r="AF125" s="2572"/>
    </row>
    <row r="126" spans="2:32" s="2872" customFormat="1" ht="13.5" thickBot="1" x14ac:dyDescent="0.25">
      <c r="B126" s="3878"/>
      <c r="C126" s="3879"/>
      <c r="D126" s="3879"/>
      <c r="E126" s="3879"/>
      <c r="F126" s="3879"/>
      <c r="G126" s="2571"/>
      <c r="H126" s="2571"/>
      <c r="I126" s="2571"/>
      <c r="J126" s="2571"/>
      <c r="K126" s="2571"/>
      <c r="L126" s="2571"/>
      <c r="M126" s="2571"/>
      <c r="N126" s="2571"/>
      <c r="O126" s="2571"/>
      <c r="P126" s="2571"/>
      <c r="Q126" s="2571"/>
      <c r="R126" s="2571"/>
      <c r="S126" s="2571"/>
      <c r="T126" s="2571"/>
      <c r="U126" s="2571"/>
      <c r="V126" s="2571"/>
      <c r="W126" s="2571"/>
      <c r="X126" s="2571"/>
      <c r="Y126" s="2571"/>
      <c r="Z126" s="2571"/>
      <c r="AA126" s="2571"/>
      <c r="AB126" s="2571"/>
      <c r="AC126" s="2571"/>
      <c r="AD126" s="2571"/>
      <c r="AE126" s="2571"/>
      <c r="AF126" s="2572"/>
    </row>
    <row r="127" spans="2:32" s="2872" customFormat="1" ht="46.5" customHeight="1" thickBot="1" x14ac:dyDescent="0.25">
      <c r="B127" s="3993" t="s">
        <v>5067</v>
      </c>
      <c r="C127" s="4036"/>
      <c r="D127" s="4019" t="s">
        <v>7059</v>
      </c>
      <c r="E127" s="4020"/>
      <c r="F127" s="4020"/>
      <c r="G127" s="4020"/>
      <c r="H127" s="4020"/>
      <c r="I127" s="4020"/>
      <c r="J127" s="4020"/>
      <c r="K127" s="4020"/>
      <c r="L127" s="4020"/>
      <c r="M127" s="4020"/>
      <c r="N127" s="4020"/>
      <c r="O127" s="4020"/>
      <c r="P127" s="4020"/>
      <c r="Q127" s="4021"/>
      <c r="R127" s="2571"/>
      <c r="S127" s="2571"/>
      <c r="T127" s="2571"/>
      <c r="U127" s="2571"/>
      <c r="V127" s="2571"/>
      <c r="W127" s="2571"/>
      <c r="X127" s="2571"/>
      <c r="Y127" s="2571"/>
      <c r="Z127" s="2571"/>
      <c r="AA127" s="2571"/>
      <c r="AB127" s="2571"/>
      <c r="AC127" s="2571"/>
      <c r="AD127" s="2571"/>
      <c r="AE127" s="2571"/>
      <c r="AF127" s="2572"/>
    </row>
    <row r="128" spans="2:32" s="2872" customFormat="1" ht="13.5" thickBot="1" x14ac:dyDescent="0.25">
      <c r="B128" s="3878"/>
      <c r="C128" s="3879"/>
      <c r="D128" s="3879"/>
      <c r="E128" s="3879"/>
      <c r="F128" s="3879"/>
      <c r="G128" s="2571"/>
      <c r="H128" s="2571"/>
      <c r="I128" s="2571"/>
      <c r="J128" s="2571"/>
      <c r="K128" s="2571"/>
      <c r="L128" s="2571"/>
      <c r="M128" s="2571"/>
      <c r="N128" s="2571"/>
      <c r="O128" s="2571"/>
      <c r="P128" s="2571"/>
      <c r="Q128" s="2571"/>
      <c r="R128" s="2635"/>
      <c r="S128" s="2571"/>
      <c r="T128" s="2571"/>
      <c r="U128" s="2571"/>
      <c r="V128" s="2571"/>
      <c r="W128" s="2571"/>
      <c r="X128" s="2571"/>
      <c r="Y128" s="2571"/>
      <c r="Z128" s="2571"/>
      <c r="AA128" s="2571"/>
      <c r="AB128" s="2571"/>
      <c r="AC128" s="2571"/>
      <c r="AD128" s="2571"/>
      <c r="AE128" s="2571"/>
      <c r="AF128" s="2572"/>
    </row>
    <row r="129" spans="2:32" s="2872" customFormat="1" ht="13.5" thickBot="1" x14ac:dyDescent="0.25">
      <c r="B129" s="4022" t="s">
        <v>5069</v>
      </c>
      <c r="C129" s="4023"/>
      <c r="D129" s="4003" t="s">
        <v>5070</v>
      </c>
      <c r="E129" s="4026" t="s">
        <v>224</v>
      </c>
      <c r="F129" s="4027"/>
      <c r="G129" s="4027"/>
      <c r="H129" s="4027"/>
      <c r="I129" s="4027"/>
      <c r="J129" s="4027"/>
      <c r="K129" s="4027"/>
      <c r="L129" s="4027"/>
      <c r="M129" s="4027"/>
      <c r="N129" s="4027"/>
      <c r="O129" s="4027"/>
      <c r="P129" s="4028"/>
      <c r="Q129" s="4029" t="s">
        <v>340</v>
      </c>
      <c r="R129" s="4030"/>
      <c r="S129" s="4031"/>
      <c r="T129" s="4031"/>
      <c r="U129" s="4031"/>
      <c r="V129" s="4031"/>
      <c r="W129" s="4031"/>
      <c r="X129" s="4031"/>
      <c r="Y129" s="4032"/>
      <c r="Z129" s="4029" t="s">
        <v>225</v>
      </c>
      <c r="AA129" s="4031"/>
      <c r="AB129" s="4032"/>
      <c r="AC129" s="4033" t="s">
        <v>4989</v>
      </c>
      <c r="AD129" s="4034"/>
      <c r="AE129" s="4035"/>
      <c r="AF129" s="2572"/>
    </row>
    <row r="130" spans="2:32" s="2872" customFormat="1" ht="13.5" thickBot="1" x14ac:dyDescent="0.25">
      <c r="B130" s="4024"/>
      <c r="C130" s="4025"/>
      <c r="D130" s="4003"/>
      <c r="E130" s="4003" t="s">
        <v>5007</v>
      </c>
      <c r="F130" s="4003" t="s">
        <v>5008</v>
      </c>
      <c r="G130" s="4004" t="s">
        <v>5010</v>
      </c>
      <c r="H130" s="4004" t="s">
        <v>5071</v>
      </c>
      <c r="I130" s="4009" t="s">
        <v>5072</v>
      </c>
      <c r="J130" s="4009" t="s">
        <v>5073</v>
      </c>
      <c r="K130" s="4009" t="s">
        <v>5013</v>
      </c>
      <c r="L130" s="4009"/>
      <c r="M130" s="4009" t="s">
        <v>5074</v>
      </c>
      <c r="N130" s="4009" t="s">
        <v>5075</v>
      </c>
      <c r="O130" s="4009" t="s">
        <v>5076</v>
      </c>
      <c r="P130" s="4009" t="s">
        <v>5077</v>
      </c>
      <c r="Q130" s="4000" t="s">
        <v>5019</v>
      </c>
      <c r="R130" s="4000" t="s">
        <v>5020</v>
      </c>
      <c r="S130" s="4000" t="s">
        <v>5021</v>
      </c>
      <c r="T130" s="4000" t="s">
        <v>5078</v>
      </c>
      <c r="U130" s="4000" t="s">
        <v>5079</v>
      </c>
      <c r="V130" s="4000" t="s">
        <v>5024</v>
      </c>
      <c r="W130" s="4000" t="s">
        <v>5026</v>
      </c>
      <c r="X130" s="4004" t="s">
        <v>5080</v>
      </c>
      <c r="Y130" s="4004" t="s">
        <v>5081</v>
      </c>
      <c r="Z130" s="4000" t="s">
        <v>5082</v>
      </c>
      <c r="AA130" s="4000" t="s">
        <v>5083</v>
      </c>
      <c r="AB130" s="4000" t="s">
        <v>5084</v>
      </c>
      <c r="AC130" s="4000" t="s">
        <v>1154</v>
      </c>
      <c r="AD130" s="4000" t="s">
        <v>4990</v>
      </c>
      <c r="AE130" s="4000" t="s">
        <v>4991</v>
      </c>
      <c r="AF130" s="2572"/>
    </row>
    <row r="131" spans="2:32" s="2872" customFormat="1" ht="13.5" thickBot="1" x14ac:dyDescent="0.25">
      <c r="B131" s="4024"/>
      <c r="C131" s="4025"/>
      <c r="D131" s="4000"/>
      <c r="E131" s="4000"/>
      <c r="F131" s="4000"/>
      <c r="G131" s="4005"/>
      <c r="H131" s="4005"/>
      <c r="I131" s="4004"/>
      <c r="J131" s="4004"/>
      <c r="K131" s="3875" t="s">
        <v>5033</v>
      </c>
      <c r="L131" s="3876" t="s">
        <v>2798</v>
      </c>
      <c r="M131" s="4004"/>
      <c r="N131" s="4004"/>
      <c r="O131" s="4004"/>
      <c r="P131" s="4004"/>
      <c r="Q131" s="4001"/>
      <c r="R131" s="4001"/>
      <c r="S131" s="4001"/>
      <c r="T131" s="4001"/>
      <c r="U131" s="4001"/>
      <c r="V131" s="4001"/>
      <c r="W131" s="4001"/>
      <c r="X131" s="4005"/>
      <c r="Y131" s="4005"/>
      <c r="Z131" s="4001"/>
      <c r="AA131" s="4001"/>
      <c r="AB131" s="4001"/>
      <c r="AC131" s="4001"/>
      <c r="AD131" s="4001"/>
      <c r="AE131" s="4001"/>
      <c r="AF131" s="2572"/>
    </row>
    <row r="132" spans="2:32" s="2872" customFormat="1" ht="13.5" thickBot="1" x14ac:dyDescent="0.25">
      <c r="B132" s="4881" t="s">
        <v>7057</v>
      </c>
      <c r="C132" s="4881"/>
      <c r="D132" s="3146" t="s">
        <v>1534</v>
      </c>
      <c r="E132" s="3146" t="s">
        <v>1534</v>
      </c>
      <c r="F132" s="3146" t="s">
        <v>1534</v>
      </c>
      <c r="G132" s="3146" t="s">
        <v>1534</v>
      </c>
      <c r="H132" s="3146" t="s">
        <v>1534</v>
      </c>
      <c r="I132" s="3147">
        <v>0.01</v>
      </c>
      <c r="J132" s="3147">
        <v>0.18</v>
      </c>
      <c r="K132" s="3146" t="s">
        <v>1534</v>
      </c>
      <c r="L132" s="3146" t="s">
        <v>1534</v>
      </c>
      <c r="M132" s="3146" t="s">
        <v>1534</v>
      </c>
      <c r="N132" s="3146" t="s">
        <v>1534</v>
      </c>
      <c r="O132" s="3146" t="s">
        <v>1534</v>
      </c>
      <c r="P132" s="3146" t="s">
        <v>1534</v>
      </c>
      <c r="Q132" s="3146" t="s">
        <v>1534</v>
      </c>
      <c r="R132" s="3146" t="s">
        <v>1534</v>
      </c>
      <c r="S132" s="3146" t="s">
        <v>1534</v>
      </c>
      <c r="T132" s="3146" t="s">
        <v>1534</v>
      </c>
      <c r="U132" s="3146" t="s">
        <v>1534</v>
      </c>
      <c r="V132" s="3146" t="s">
        <v>1534</v>
      </c>
      <c r="W132" s="3146" t="s">
        <v>1534</v>
      </c>
      <c r="X132" s="3146" t="s">
        <v>1534</v>
      </c>
      <c r="Y132" s="3146" t="s">
        <v>1534</v>
      </c>
      <c r="Z132" s="3146" t="s">
        <v>1534</v>
      </c>
      <c r="AA132" s="3146" t="s">
        <v>1534</v>
      </c>
      <c r="AB132" s="3146" t="s">
        <v>1534</v>
      </c>
      <c r="AC132" s="3146" t="s">
        <v>1534</v>
      </c>
      <c r="AD132" s="3146" t="s">
        <v>1534</v>
      </c>
      <c r="AE132" s="3146" t="s">
        <v>1534</v>
      </c>
      <c r="AF132" s="2572"/>
    </row>
    <row r="133" spans="2:32" s="2872" customFormat="1" ht="13.5" thickBot="1" x14ac:dyDescent="0.25">
      <c r="B133" s="4908" t="s">
        <v>7058</v>
      </c>
      <c r="C133" s="4908"/>
      <c r="D133" s="3152" t="s">
        <v>1534</v>
      </c>
      <c r="E133" s="3152" t="s">
        <v>1534</v>
      </c>
      <c r="F133" s="3152" t="s">
        <v>1534</v>
      </c>
      <c r="G133" s="3152" t="s">
        <v>1534</v>
      </c>
      <c r="H133" s="3152" t="s">
        <v>1534</v>
      </c>
      <c r="I133" s="3134">
        <v>0.01</v>
      </c>
      <c r="J133" s="3134">
        <v>0.16</v>
      </c>
      <c r="K133" s="3152" t="s">
        <v>1534</v>
      </c>
      <c r="L133" s="3152" t="s">
        <v>1534</v>
      </c>
      <c r="M133" s="3152" t="s">
        <v>1534</v>
      </c>
      <c r="N133" s="3152" t="s">
        <v>1534</v>
      </c>
      <c r="O133" s="3152" t="s">
        <v>1534</v>
      </c>
      <c r="P133" s="3152" t="s">
        <v>1534</v>
      </c>
      <c r="Q133" s="3152" t="s">
        <v>1534</v>
      </c>
      <c r="R133" s="3152" t="s">
        <v>1534</v>
      </c>
      <c r="S133" s="3152" t="s">
        <v>1534</v>
      </c>
      <c r="T133" s="3152" t="s">
        <v>1534</v>
      </c>
      <c r="U133" s="3152" t="s">
        <v>1534</v>
      </c>
      <c r="V133" s="3152" t="s">
        <v>1534</v>
      </c>
      <c r="W133" s="3152" t="s">
        <v>1534</v>
      </c>
      <c r="X133" s="3152" t="s">
        <v>1534</v>
      </c>
      <c r="Y133" s="3152" t="s">
        <v>1534</v>
      </c>
      <c r="Z133" s="3152" t="s">
        <v>1534</v>
      </c>
      <c r="AA133" s="3152" t="s">
        <v>1534</v>
      </c>
      <c r="AB133" s="3152" t="s">
        <v>1534</v>
      </c>
      <c r="AC133" s="3152" t="s">
        <v>1534</v>
      </c>
      <c r="AD133" s="3152" t="s">
        <v>1534</v>
      </c>
      <c r="AE133" s="3152" t="s">
        <v>1534</v>
      </c>
      <c r="AF133" s="2572"/>
    </row>
    <row r="134" spans="2:32" s="2872" customFormat="1" x14ac:dyDescent="0.2">
      <c r="B134" s="2634"/>
      <c r="C134" s="2566"/>
      <c r="D134" s="2566"/>
      <c r="E134" s="2566"/>
      <c r="F134" s="2566"/>
      <c r="G134" s="2567"/>
      <c r="H134" s="2567"/>
      <c r="I134" s="2567"/>
      <c r="J134" s="2567"/>
      <c r="K134" s="2566"/>
      <c r="L134" s="2567"/>
      <c r="M134" s="2567"/>
      <c r="N134" s="2567"/>
      <c r="O134" s="2567"/>
      <c r="P134" s="2567"/>
      <c r="Q134" s="2631"/>
      <c r="R134" s="2631"/>
      <c r="S134" s="2631"/>
      <c r="T134" s="2631"/>
      <c r="U134" s="2631"/>
      <c r="V134" s="2631"/>
      <c r="W134" s="2631"/>
      <c r="X134" s="2631"/>
      <c r="Y134" s="2631"/>
      <c r="Z134" s="2631"/>
      <c r="AA134" s="2631"/>
      <c r="AB134" s="2631"/>
      <c r="AC134" s="2631"/>
      <c r="AD134" s="2631"/>
      <c r="AE134" s="2631"/>
      <c r="AF134" s="2572"/>
    </row>
    <row r="135" spans="2:32" s="2872" customFormat="1" x14ac:dyDescent="0.2">
      <c r="B135" s="4011" t="s">
        <v>4992</v>
      </c>
      <c r="C135" s="4012"/>
      <c r="D135" s="4042" t="s">
        <v>5086</v>
      </c>
      <c r="E135" s="4042"/>
      <c r="F135" s="4042"/>
      <c r="G135" s="4042"/>
      <c r="H135" s="4042"/>
      <c r="I135" s="2632"/>
      <c r="J135" s="2632"/>
      <c r="K135" s="2632"/>
      <c r="L135" s="2632"/>
      <c r="M135" s="2632"/>
      <c r="N135" s="2632"/>
      <c r="O135" s="2632"/>
      <c r="P135" s="2632"/>
      <c r="Q135" s="2631"/>
      <c r="R135" s="2631"/>
      <c r="S135" s="2631"/>
      <c r="T135" s="2631"/>
      <c r="U135" s="2631"/>
      <c r="V135" s="2631"/>
      <c r="W135" s="2631"/>
      <c r="X135" s="2631"/>
      <c r="Y135" s="2631"/>
      <c r="Z135" s="2631"/>
      <c r="AA135" s="2631"/>
      <c r="AB135" s="2631"/>
      <c r="AC135" s="2631"/>
      <c r="AD135" s="2631"/>
      <c r="AE135" s="2631"/>
      <c r="AF135" s="2572"/>
    </row>
    <row r="136" spans="2:32" s="2872" customFormat="1" x14ac:dyDescent="0.2">
      <c r="B136" s="4011" t="s">
        <v>4993</v>
      </c>
      <c r="C136" s="4012"/>
      <c r="D136" s="4042" t="s">
        <v>1517</v>
      </c>
      <c r="E136" s="4042"/>
      <c r="F136" s="4042"/>
      <c r="G136" s="4042"/>
      <c r="H136" s="4042"/>
      <c r="I136" s="2632"/>
      <c r="J136" s="2632"/>
      <c r="K136" s="2632"/>
      <c r="L136" s="2632"/>
      <c r="M136" s="2632"/>
      <c r="N136" s="2632"/>
      <c r="O136" s="2632"/>
      <c r="P136" s="2632"/>
      <c r="Q136" s="2631"/>
      <c r="R136" s="2631"/>
      <c r="S136" s="2631"/>
      <c r="T136" s="2631"/>
      <c r="U136" s="2631"/>
      <c r="V136" s="2631"/>
      <c r="W136" s="2631"/>
      <c r="X136" s="2631"/>
      <c r="Y136" s="2631"/>
      <c r="Z136" s="2631"/>
      <c r="AA136" s="2631"/>
      <c r="AB136" s="2631"/>
      <c r="AC136" s="2631"/>
      <c r="AD136" s="2631"/>
      <c r="AE136" s="2631"/>
      <c r="AF136" s="2572"/>
    </row>
    <row r="137" spans="2:32" s="2872" customFormat="1" ht="13.5" thickBot="1" x14ac:dyDescent="0.25">
      <c r="B137" s="3881"/>
      <c r="C137" s="3882"/>
      <c r="D137" s="3882"/>
      <c r="E137" s="3882"/>
      <c r="F137" s="3882"/>
      <c r="G137" s="2635"/>
      <c r="H137" s="2635"/>
      <c r="I137" s="2635"/>
      <c r="J137" s="2635"/>
      <c r="K137" s="2635"/>
      <c r="L137" s="2635"/>
      <c r="M137" s="2635"/>
      <c r="N137" s="2635"/>
      <c r="O137" s="2635"/>
      <c r="P137" s="2635"/>
      <c r="Q137" s="2635"/>
      <c r="R137" s="2635"/>
      <c r="S137" s="2635"/>
      <c r="T137" s="2635"/>
      <c r="U137" s="2635"/>
      <c r="V137" s="2635"/>
      <c r="W137" s="2635"/>
      <c r="X137" s="2635"/>
      <c r="Y137" s="2635"/>
      <c r="Z137" s="2635"/>
      <c r="AA137" s="2635"/>
      <c r="AB137" s="2635"/>
      <c r="AC137" s="2635"/>
      <c r="AD137" s="2635"/>
      <c r="AE137" s="2635"/>
      <c r="AF137" s="2577"/>
    </row>
    <row r="138" spans="2:32" s="2872" customFormat="1" x14ac:dyDescent="0.2"/>
    <row r="139" spans="2:32" s="2872" customFormat="1" ht="13.5" thickBot="1" x14ac:dyDescent="0.25"/>
    <row r="140" spans="2:32" s="2872" customFormat="1" ht="20.25" x14ac:dyDescent="0.2">
      <c r="B140" s="3987" t="s">
        <v>5065</v>
      </c>
      <c r="C140" s="3988"/>
      <c r="D140" s="3988"/>
      <c r="E140" s="3988"/>
      <c r="F140" s="3988"/>
      <c r="G140" s="3988"/>
      <c r="H140" s="3988"/>
      <c r="I140" s="3988"/>
      <c r="J140" s="3988"/>
      <c r="K140" s="3988"/>
      <c r="L140" s="3988"/>
      <c r="M140" s="3988"/>
      <c r="N140" s="3988"/>
      <c r="O140" s="3988"/>
      <c r="P140" s="3988"/>
      <c r="Q140" s="3988"/>
      <c r="R140" s="3988"/>
      <c r="S140" s="3988"/>
      <c r="T140" s="3988"/>
      <c r="U140" s="3988"/>
      <c r="V140" s="3988"/>
      <c r="W140" s="3988"/>
      <c r="X140" s="3988"/>
      <c r="Y140" s="3988"/>
      <c r="Z140" s="3988"/>
      <c r="AA140" s="3988"/>
      <c r="AB140" s="3988"/>
      <c r="AC140" s="3988"/>
      <c r="AD140" s="3988"/>
      <c r="AE140" s="3988"/>
      <c r="AF140" s="3989"/>
    </row>
    <row r="141" spans="2:32" s="2872" customFormat="1" x14ac:dyDescent="0.2">
      <c r="B141" s="3878"/>
      <c r="C141" s="3879"/>
      <c r="D141" s="3879"/>
      <c r="E141" s="3879"/>
      <c r="F141" s="3879"/>
      <c r="G141" s="2571"/>
      <c r="H141" s="2571"/>
      <c r="I141" s="2571"/>
      <c r="J141" s="2571"/>
      <c r="K141" s="2571"/>
      <c r="L141" s="2571"/>
      <c r="M141" s="2571"/>
      <c r="N141" s="2571"/>
      <c r="O141" s="2571"/>
      <c r="P141" s="2571"/>
      <c r="Q141" s="2571"/>
      <c r="R141" s="2571"/>
      <c r="S141" s="2571"/>
      <c r="T141" s="2571"/>
      <c r="U141" s="2571"/>
      <c r="V141" s="2571"/>
      <c r="W141" s="2571"/>
      <c r="X141" s="2571"/>
      <c r="Y141" s="2571"/>
      <c r="Z141" s="2571"/>
      <c r="AA141" s="2571"/>
      <c r="AB141" s="2571"/>
      <c r="AC141" s="2571"/>
      <c r="AD141" s="2571"/>
      <c r="AE141" s="2571"/>
      <c r="AF141" s="2572"/>
    </row>
    <row r="142" spans="2:32" s="2872" customFormat="1" x14ac:dyDescent="0.2">
      <c r="B142" s="2633" t="s">
        <v>5085</v>
      </c>
      <c r="C142" s="3879"/>
      <c r="D142" s="4016" t="s">
        <v>7055</v>
      </c>
      <c r="E142" s="4016"/>
      <c r="F142" s="4016"/>
      <c r="G142" s="2571"/>
      <c r="H142" s="2571"/>
      <c r="I142" s="2571"/>
      <c r="J142" s="2571"/>
      <c r="K142" s="2571"/>
      <c r="L142" s="2571"/>
      <c r="M142" s="2571"/>
      <c r="N142" s="2571"/>
      <c r="O142" s="2571"/>
      <c r="P142" s="2571"/>
      <c r="Q142" s="2571"/>
      <c r="R142" s="2571"/>
      <c r="S142" s="2571"/>
      <c r="T142" s="2571"/>
      <c r="U142" s="2571"/>
      <c r="V142" s="2571"/>
      <c r="W142" s="2571"/>
      <c r="X142" s="2571"/>
      <c r="Y142" s="2571"/>
      <c r="Z142" s="2571"/>
      <c r="AA142" s="2571"/>
      <c r="AB142" s="2571"/>
      <c r="AC142" s="2571"/>
      <c r="AD142" s="2571"/>
      <c r="AE142" s="2571"/>
      <c r="AF142" s="2572"/>
    </row>
    <row r="143" spans="2:32" s="2872" customFormat="1" x14ac:dyDescent="0.2">
      <c r="B143" s="4017" t="s">
        <v>5068</v>
      </c>
      <c r="C143" s="4018"/>
      <c r="D143" s="3962">
        <v>41822</v>
      </c>
      <c r="E143" s="3962"/>
      <c r="F143" s="3962"/>
      <c r="G143" s="2571"/>
      <c r="H143" s="2571"/>
      <c r="I143" s="2571"/>
      <c r="J143" s="2571"/>
      <c r="K143" s="2571"/>
      <c r="L143" s="2571"/>
      <c r="M143" s="2571"/>
      <c r="N143" s="2571"/>
      <c r="O143" s="2571"/>
      <c r="P143" s="2571"/>
      <c r="Q143" s="2571"/>
      <c r="R143" s="2571"/>
      <c r="S143" s="2571"/>
      <c r="T143" s="2571"/>
      <c r="U143" s="2571"/>
      <c r="V143" s="2571"/>
      <c r="W143" s="2571"/>
      <c r="X143" s="2571"/>
      <c r="Y143" s="2571"/>
      <c r="Z143" s="2571"/>
      <c r="AA143" s="2571"/>
      <c r="AB143" s="2571"/>
      <c r="AC143" s="2571"/>
      <c r="AD143" s="2571"/>
      <c r="AE143" s="2571"/>
      <c r="AF143" s="2572"/>
    </row>
    <row r="144" spans="2:32" s="2872" customFormat="1" ht="12.75" customHeight="1" x14ac:dyDescent="0.2">
      <c r="B144" s="3991" t="s">
        <v>5066</v>
      </c>
      <c r="C144" s="3992"/>
      <c r="D144" s="3965">
        <v>41851</v>
      </c>
      <c r="E144" s="3965"/>
      <c r="F144" s="3965"/>
      <c r="G144" s="2571"/>
      <c r="H144" s="2571"/>
      <c r="I144" s="2571"/>
      <c r="J144" s="2571"/>
      <c r="K144" s="2571"/>
      <c r="L144" s="2571"/>
      <c r="M144" s="2571"/>
      <c r="N144" s="2571"/>
      <c r="O144" s="2571"/>
      <c r="P144" s="2571"/>
      <c r="Q144" s="2571"/>
      <c r="R144" s="2571"/>
      <c r="S144" s="2571"/>
      <c r="T144" s="2571"/>
      <c r="U144" s="2571"/>
      <c r="V144" s="2571"/>
      <c r="W144" s="2571"/>
      <c r="X144" s="2571"/>
      <c r="Y144" s="2571"/>
      <c r="Z144" s="2571"/>
      <c r="AA144" s="2571"/>
      <c r="AB144" s="2571"/>
      <c r="AC144" s="2571"/>
      <c r="AD144" s="2571"/>
      <c r="AE144" s="2571"/>
      <c r="AF144" s="2572"/>
    </row>
    <row r="145" spans="2:32" s="2872" customFormat="1" ht="12.75" customHeight="1" thickBot="1" x14ac:dyDescent="0.25">
      <c r="B145" s="3878"/>
      <c r="C145" s="3879"/>
      <c r="D145" s="3879"/>
      <c r="E145" s="3879"/>
      <c r="F145" s="3879"/>
      <c r="G145" s="2571"/>
      <c r="H145" s="2571"/>
      <c r="I145" s="2571"/>
      <c r="J145" s="2571"/>
      <c r="K145" s="2571"/>
      <c r="L145" s="2571"/>
      <c r="M145" s="2571"/>
      <c r="N145" s="2571"/>
      <c r="O145" s="2571"/>
      <c r="P145" s="2571"/>
      <c r="Q145" s="2571"/>
      <c r="R145" s="2571"/>
      <c r="S145" s="2571"/>
      <c r="T145" s="2571"/>
      <c r="U145" s="2571"/>
      <c r="V145" s="2571"/>
      <c r="W145" s="2571"/>
      <c r="X145" s="2571"/>
      <c r="Y145" s="2571"/>
      <c r="Z145" s="2571"/>
      <c r="AA145" s="2571"/>
      <c r="AB145" s="2571"/>
      <c r="AC145" s="2571"/>
      <c r="AD145" s="2571"/>
      <c r="AE145" s="2571"/>
      <c r="AF145" s="2572"/>
    </row>
    <row r="146" spans="2:32" s="2872" customFormat="1" ht="45.75" customHeight="1" thickBot="1" x14ac:dyDescent="0.25">
      <c r="B146" s="3993" t="s">
        <v>5067</v>
      </c>
      <c r="C146" s="4036"/>
      <c r="D146" s="4019" t="s">
        <v>7056</v>
      </c>
      <c r="E146" s="4020"/>
      <c r="F146" s="4020"/>
      <c r="G146" s="4020"/>
      <c r="H146" s="4020"/>
      <c r="I146" s="4020"/>
      <c r="J146" s="4020"/>
      <c r="K146" s="4020"/>
      <c r="L146" s="4020"/>
      <c r="M146" s="4020"/>
      <c r="N146" s="4020"/>
      <c r="O146" s="4020"/>
      <c r="P146" s="4020"/>
      <c r="Q146" s="4021"/>
      <c r="R146" s="2571"/>
      <c r="S146" s="2571"/>
      <c r="T146" s="2571"/>
      <c r="U146" s="2571"/>
      <c r="V146" s="2571"/>
      <c r="W146" s="2571"/>
      <c r="X146" s="2571"/>
      <c r="Y146" s="2571"/>
      <c r="Z146" s="2571"/>
      <c r="AA146" s="2571"/>
      <c r="AB146" s="2571"/>
      <c r="AC146" s="2571"/>
      <c r="AD146" s="2571"/>
      <c r="AE146" s="2571"/>
      <c r="AF146" s="2572"/>
    </row>
    <row r="147" spans="2:32" s="2872" customFormat="1" ht="13.5" customHeight="1" thickBot="1" x14ac:dyDescent="0.25">
      <c r="B147" s="3878"/>
      <c r="C147" s="3879"/>
      <c r="D147" s="3879"/>
      <c r="E147" s="3879"/>
      <c r="F147" s="3879"/>
      <c r="G147" s="2571"/>
      <c r="H147" s="2571"/>
      <c r="I147" s="2571"/>
      <c r="J147" s="2571"/>
      <c r="K147" s="2571"/>
      <c r="L147" s="2571"/>
      <c r="M147" s="2571"/>
      <c r="N147" s="2571"/>
      <c r="O147" s="2571"/>
      <c r="P147" s="2571"/>
      <c r="Q147" s="2571"/>
      <c r="R147" s="2635"/>
      <c r="S147" s="2571"/>
      <c r="T147" s="2571"/>
      <c r="U147" s="2571"/>
      <c r="V147" s="2571"/>
      <c r="W147" s="2571"/>
      <c r="X147" s="2571"/>
      <c r="Y147" s="2571"/>
      <c r="Z147" s="2571"/>
      <c r="AA147" s="2571"/>
      <c r="AB147" s="2571"/>
      <c r="AC147" s="2571"/>
      <c r="AD147" s="2571"/>
      <c r="AE147" s="2571"/>
      <c r="AF147" s="2572"/>
    </row>
    <row r="148" spans="2:32" s="2872" customFormat="1" ht="13.5" thickBot="1" x14ac:dyDescent="0.25">
      <c r="B148" s="4022" t="s">
        <v>5069</v>
      </c>
      <c r="C148" s="4023"/>
      <c r="D148" s="4003" t="s">
        <v>5070</v>
      </c>
      <c r="E148" s="4026" t="s">
        <v>224</v>
      </c>
      <c r="F148" s="4027"/>
      <c r="G148" s="4027"/>
      <c r="H148" s="4027"/>
      <c r="I148" s="4027"/>
      <c r="J148" s="4027"/>
      <c r="K148" s="4027"/>
      <c r="L148" s="4027"/>
      <c r="M148" s="4027"/>
      <c r="N148" s="4027"/>
      <c r="O148" s="4027"/>
      <c r="P148" s="4028"/>
      <c r="Q148" s="4029" t="s">
        <v>340</v>
      </c>
      <c r="R148" s="4030"/>
      <c r="S148" s="4031"/>
      <c r="T148" s="4031"/>
      <c r="U148" s="4031"/>
      <c r="V148" s="4031"/>
      <c r="W148" s="4031"/>
      <c r="X148" s="4031"/>
      <c r="Y148" s="4032"/>
      <c r="Z148" s="4029" t="s">
        <v>225</v>
      </c>
      <c r="AA148" s="4031"/>
      <c r="AB148" s="4032"/>
      <c r="AC148" s="4033" t="s">
        <v>4989</v>
      </c>
      <c r="AD148" s="4034"/>
      <c r="AE148" s="4035"/>
      <c r="AF148" s="2572"/>
    </row>
    <row r="149" spans="2:32" s="2872" customFormat="1" ht="13.5" customHeight="1" thickBot="1" x14ac:dyDescent="0.25">
      <c r="B149" s="4024"/>
      <c r="C149" s="4025"/>
      <c r="D149" s="4003"/>
      <c r="E149" s="4003" t="s">
        <v>5007</v>
      </c>
      <c r="F149" s="4003" t="s">
        <v>5008</v>
      </c>
      <c r="G149" s="4004" t="s">
        <v>5010</v>
      </c>
      <c r="H149" s="4004" t="s">
        <v>5071</v>
      </c>
      <c r="I149" s="4009" t="s">
        <v>5072</v>
      </c>
      <c r="J149" s="4009" t="s">
        <v>5073</v>
      </c>
      <c r="K149" s="4009" t="s">
        <v>5013</v>
      </c>
      <c r="L149" s="4009"/>
      <c r="M149" s="4009" t="s">
        <v>5074</v>
      </c>
      <c r="N149" s="4009" t="s">
        <v>5075</v>
      </c>
      <c r="O149" s="4009" t="s">
        <v>5076</v>
      </c>
      <c r="P149" s="4009" t="s">
        <v>5077</v>
      </c>
      <c r="Q149" s="4000" t="s">
        <v>5019</v>
      </c>
      <c r="R149" s="4000" t="s">
        <v>5020</v>
      </c>
      <c r="S149" s="4000" t="s">
        <v>5021</v>
      </c>
      <c r="T149" s="4000" t="s">
        <v>5078</v>
      </c>
      <c r="U149" s="4000" t="s">
        <v>5079</v>
      </c>
      <c r="V149" s="4000" t="s">
        <v>5024</v>
      </c>
      <c r="W149" s="4000" t="s">
        <v>5026</v>
      </c>
      <c r="X149" s="4004" t="s">
        <v>5080</v>
      </c>
      <c r="Y149" s="4004" t="s">
        <v>5081</v>
      </c>
      <c r="Z149" s="4000" t="s">
        <v>5082</v>
      </c>
      <c r="AA149" s="4000" t="s">
        <v>5083</v>
      </c>
      <c r="AB149" s="4000" t="s">
        <v>5084</v>
      </c>
      <c r="AC149" s="4000" t="s">
        <v>1154</v>
      </c>
      <c r="AD149" s="4000" t="s">
        <v>4990</v>
      </c>
      <c r="AE149" s="4000" t="s">
        <v>4991</v>
      </c>
      <c r="AF149" s="2572"/>
    </row>
    <row r="150" spans="2:32" s="2872" customFormat="1" ht="13.5" customHeight="1" thickBot="1" x14ac:dyDescent="0.25">
      <c r="B150" s="4024"/>
      <c r="C150" s="4025"/>
      <c r="D150" s="4000"/>
      <c r="E150" s="4000"/>
      <c r="F150" s="4000"/>
      <c r="G150" s="4005"/>
      <c r="H150" s="4005"/>
      <c r="I150" s="4004"/>
      <c r="J150" s="4004"/>
      <c r="K150" s="3875" t="s">
        <v>5033</v>
      </c>
      <c r="L150" s="3876" t="s">
        <v>2798</v>
      </c>
      <c r="M150" s="4004"/>
      <c r="N150" s="4004"/>
      <c r="O150" s="4004"/>
      <c r="P150" s="4004"/>
      <c r="Q150" s="4001"/>
      <c r="R150" s="4001"/>
      <c r="S150" s="4001"/>
      <c r="T150" s="4001"/>
      <c r="U150" s="4001"/>
      <c r="V150" s="4001"/>
      <c r="W150" s="4001"/>
      <c r="X150" s="4005"/>
      <c r="Y150" s="4005"/>
      <c r="Z150" s="4001"/>
      <c r="AA150" s="4001"/>
      <c r="AB150" s="4001"/>
      <c r="AC150" s="4001"/>
      <c r="AD150" s="4001"/>
      <c r="AE150" s="4001"/>
      <c r="AF150" s="2572"/>
    </row>
    <row r="151" spans="2:32" s="2872" customFormat="1" x14ac:dyDescent="0.2">
      <c r="B151" s="4047" t="s">
        <v>7057</v>
      </c>
      <c r="C151" s="4048"/>
      <c r="D151" s="3135" t="s">
        <v>1534</v>
      </c>
      <c r="E151" s="3135" t="s">
        <v>1534</v>
      </c>
      <c r="F151" s="3135" t="s">
        <v>1534</v>
      </c>
      <c r="G151" s="3135" t="s">
        <v>1534</v>
      </c>
      <c r="H151" s="3135" t="s">
        <v>1534</v>
      </c>
      <c r="I151" s="3137">
        <v>0.01</v>
      </c>
      <c r="J151" s="3137">
        <v>0.18</v>
      </c>
      <c r="K151" s="3135" t="s">
        <v>1534</v>
      </c>
      <c r="L151" s="3135" t="s">
        <v>1534</v>
      </c>
      <c r="M151" s="3135" t="s">
        <v>1534</v>
      </c>
      <c r="N151" s="3135" t="s">
        <v>1534</v>
      </c>
      <c r="O151" s="3135" t="s">
        <v>1534</v>
      </c>
      <c r="P151" s="3135" t="s">
        <v>1534</v>
      </c>
      <c r="Q151" s="3135" t="s">
        <v>1534</v>
      </c>
      <c r="R151" s="3135" t="s">
        <v>1534</v>
      </c>
      <c r="S151" s="3135" t="s">
        <v>1534</v>
      </c>
      <c r="T151" s="3135" t="s">
        <v>1534</v>
      </c>
      <c r="U151" s="3135" t="s">
        <v>1534</v>
      </c>
      <c r="V151" s="3135" t="s">
        <v>1534</v>
      </c>
      <c r="W151" s="3135" t="s">
        <v>1534</v>
      </c>
      <c r="X151" s="3135" t="s">
        <v>1534</v>
      </c>
      <c r="Y151" s="3135" t="s">
        <v>1534</v>
      </c>
      <c r="Z151" s="3135" t="s">
        <v>1534</v>
      </c>
      <c r="AA151" s="3135" t="s">
        <v>1534</v>
      </c>
      <c r="AB151" s="3135" t="s">
        <v>1534</v>
      </c>
      <c r="AC151" s="3135" t="s">
        <v>1534</v>
      </c>
      <c r="AD151" s="3135" t="s">
        <v>1534</v>
      </c>
      <c r="AE151" s="3138" t="s">
        <v>1534</v>
      </c>
      <c r="AF151" s="2572"/>
    </row>
    <row r="152" spans="2:32" s="2872" customFormat="1" ht="13.5" thickBot="1" x14ac:dyDescent="0.25">
      <c r="B152" s="3952" t="s">
        <v>7058</v>
      </c>
      <c r="C152" s="3953"/>
      <c r="D152" s="3139" t="s">
        <v>1534</v>
      </c>
      <c r="E152" s="3139" t="s">
        <v>1534</v>
      </c>
      <c r="F152" s="3139" t="s">
        <v>1534</v>
      </c>
      <c r="G152" s="3139" t="s">
        <v>1534</v>
      </c>
      <c r="H152" s="3139" t="s">
        <v>1534</v>
      </c>
      <c r="I152" s="3141">
        <v>0.01</v>
      </c>
      <c r="J152" s="3141">
        <v>0.16</v>
      </c>
      <c r="K152" s="3139" t="s">
        <v>1534</v>
      </c>
      <c r="L152" s="3139" t="s">
        <v>1534</v>
      </c>
      <c r="M152" s="3139" t="s">
        <v>1534</v>
      </c>
      <c r="N152" s="3139" t="s">
        <v>1534</v>
      </c>
      <c r="O152" s="3139" t="s">
        <v>1534</v>
      </c>
      <c r="P152" s="3139" t="s">
        <v>1534</v>
      </c>
      <c r="Q152" s="3139" t="s">
        <v>1534</v>
      </c>
      <c r="R152" s="3139" t="s">
        <v>1534</v>
      </c>
      <c r="S152" s="3139" t="s">
        <v>1534</v>
      </c>
      <c r="T152" s="3139" t="s">
        <v>1534</v>
      </c>
      <c r="U152" s="3139" t="s">
        <v>1534</v>
      </c>
      <c r="V152" s="3139" t="s">
        <v>1534</v>
      </c>
      <c r="W152" s="3139" t="s">
        <v>1534</v>
      </c>
      <c r="X152" s="3139" t="s">
        <v>1534</v>
      </c>
      <c r="Y152" s="3139" t="s">
        <v>1534</v>
      </c>
      <c r="Z152" s="3139" t="s">
        <v>1534</v>
      </c>
      <c r="AA152" s="3139" t="s">
        <v>1534</v>
      </c>
      <c r="AB152" s="3139" t="s">
        <v>1534</v>
      </c>
      <c r="AC152" s="3139" t="s">
        <v>1534</v>
      </c>
      <c r="AD152" s="3139" t="s">
        <v>1534</v>
      </c>
      <c r="AE152" s="3142" t="s">
        <v>1534</v>
      </c>
      <c r="AF152" s="2572"/>
    </row>
    <row r="153" spans="2:32" s="2872" customFormat="1" x14ac:dyDescent="0.2">
      <c r="B153" s="2634"/>
      <c r="C153" s="2566"/>
      <c r="D153" s="2566"/>
      <c r="E153" s="2566"/>
      <c r="F153" s="2566"/>
      <c r="G153" s="2567"/>
      <c r="H153" s="2567"/>
      <c r="I153" s="2567"/>
      <c r="J153" s="2567"/>
      <c r="K153" s="2566"/>
      <c r="L153" s="2567"/>
      <c r="M153" s="2567"/>
      <c r="N153" s="2567"/>
      <c r="O153" s="2567"/>
      <c r="P153" s="2567"/>
      <c r="Q153" s="2631"/>
      <c r="R153" s="2631"/>
      <c r="S153" s="2631"/>
      <c r="T153" s="2631"/>
      <c r="U153" s="2631"/>
      <c r="V153" s="2631"/>
      <c r="W153" s="2631"/>
      <c r="X153" s="2631"/>
      <c r="Y153" s="2631"/>
      <c r="Z153" s="2631"/>
      <c r="AA153" s="2631"/>
      <c r="AB153" s="2631"/>
      <c r="AC153" s="2631"/>
      <c r="AD153" s="2631"/>
      <c r="AE153" s="2631"/>
      <c r="AF153" s="2572"/>
    </row>
    <row r="154" spans="2:32" s="2872" customFormat="1" x14ac:dyDescent="0.2">
      <c r="B154" s="4011" t="s">
        <v>4992</v>
      </c>
      <c r="C154" s="4012"/>
      <c r="D154" s="4042" t="s">
        <v>5086</v>
      </c>
      <c r="E154" s="4042"/>
      <c r="F154" s="4042"/>
      <c r="G154" s="4042"/>
      <c r="H154" s="4042"/>
      <c r="I154" s="2632"/>
      <c r="J154" s="2632"/>
      <c r="K154" s="2632"/>
      <c r="L154" s="2632"/>
      <c r="M154" s="2632"/>
      <c r="N154" s="2632"/>
      <c r="O154" s="2632"/>
      <c r="P154" s="2632"/>
      <c r="Q154" s="2631"/>
      <c r="R154" s="2631"/>
      <c r="S154" s="2631"/>
      <c r="T154" s="2631"/>
      <c r="U154" s="2631"/>
      <c r="V154" s="2631"/>
      <c r="W154" s="2631"/>
      <c r="X154" s="2631"/>
      <c r="Y154" s="2631"/>
      <c r="Z154" s="2631"/>
      <c r="AA154" s="2631"/>
      <c r="AB154" s="2631"/>
      <c r="AC154" s="2631"/>
      <c r="AD154" s="2631"/>
      <c r="AE154" s="2631"/>
      <c r="AF154" s="2572"/>
    </row>
    <row r="155" spans="2:32" s="2872" customFormat="1" x14ac:dyDescent="0.2">
      <c r="B155" s="4011" t="s">
        <v>4993</v>
      </c>
      <c r="C155" s="4012"/>
      <c r="D155" s="4042" t="s">
        <v>1517</v>
      </c>
      <c r="E155" s="4042"/>
      <c r="F155" s="4042"/>
      <c r="G155" s="4042"/>
      <c r="H155" s="4042"/>
      <c r="I155" s="2632"/>
      <c r="J155" s="2632"/>
      <c r="K155" s="2632"/>
      <c r="L155" s="2632"/>
      <c r="M155" s="2632"/>
      <c r="N155" s="2632"/>
      <c r="O155" s="2632"/>
      <c r="P155" s="2632"/>
      <c r="Q155" s="2631"/>
      <c r="R155" s="2631"/>
      <c r="S155" s="2631"/>
      <c r="T155" s="2631"/>
      <c r="U155" s="2631"/>
      <c r="V155" s="2631"/>
      <c r="W155" s="2631"/>
      <c r="X155" s="2631"/>
      <c r="Y155" s="2631"/>
      <c r="Z155" s="2631"/>
      <c r="AA155" s="2631"/>
      <c r="AB155" s="2631"/>
      <c r="AC155" s="2631"/>
      <c r="AD155" s="2631"/>
      <c r="AE155" s="2631"/>
      <c r="AF155" s="2572"/>
    </row>
    <row r="156" spans="2:32" s="2872" customFormat="1" ht="13.5" thickBot="1" x14ac:dyDescent="0.25">
      <c r="B156" s="3881"/>
      <c r="C156" s="3882"/>
      <c r="D156" s="3882"/>
      <c r="E156" s="3882"/>
      <c r="F156" s="3882"/>
      <c r="G156" s="2635"/>
      <c r="H156" s="2635"/>
      <c r="I156" s="2635"/>
      <c r="J156" s="2635"/>
      <c r="K156" s="2635"/>
      <c r="L156" s="2635"/>
      <c r="M156" s="2635"/>
      <c r="N156" s="2635"/>
      <c r="O156" s="2635"/>
      <c r="P156" s="2635"/>
      <c r="Q156" s="2635"/>
      <c r="R156" s="2635"/>
      <c r="S156" s="2635"/>
      <c r="T156" s="2635"/>
      <c r="U156" s="2635"/>
      <c r="V156" s="2635"/>
      <c r="W156" s="2635"/>
      <c r="X156" s="2635"/>
      <c r="Y156" s="2635"/>
      <c r="Z156" s="2635"/>
      <c r="AA156" s="2635"/>
      <c r="AB156" s="2635"/>
      <c r="AC156" s="2635"/>
      <c r="AD156" s="2635"/>
      <c r="AE156" s="2635"/>
      <c r="AF156" s="2577"/>
    </row>
    <row r="157" spans="2:32" s="2872" customFormat="1" x14ac:dyDescent="0.2"/>
    <row r="158" spans="2:32" s="2872" customFormat="1" ht="13.5" thickBot="1" x14ac:dyDescent="0.25"/>
    <row r="159" spans="2:32" s="2872" customFormat="1" ht="20.25" x14ac:dyDescent="0.2">
      <c r="B159" s="3987" t="s">
        <v>5065</v>
      </c>
      <c r="C159" s="3988"/>
      <c r="D159" s="3988"/>
      <c r="E159" s="3988"/>
      <c r="F159" s="3988"/>
      <c r="G159" s="3988"/>
      <c r="H159" s="3988"/>
      <c r="I159" s="3988"/>
      <c r="J159" s="3988"/>
      <c r="K159" s="3988"/>
      <c r="L159" s="3988"/>
      <c r="M159" s="3988"/>
      <c r="N159" s="3988"/>
      <c r="O159" s="3988"/>
      <c r="P159" s="3988"/>
      <c r="Q159" s="3988"/>
      <c r="R159" s="3988"/>
      <c r="S159" s="3988"/>
      <c r="T159" s="3988"/>
      <c r="U159" s="3988"/>
      <c r="V159" s="3988"/>
      <c r="W159" s="3988"/>
      <c r="X159" s="3988"/>
      <c r="Y159" s="3988"/>
      <c r="Z159" s="3988"/>
      <c r="AA159" s="3988"/>
      <c r="AB159" s="3988"/>
      <c r="AC159" s="3988"/>
      <c r="AD159" s="3988"/>
      <c r="AE159" s="3988"/>
      <c r="AF159" s="3989"/>
    </row>
    <row r="160" spans="2:32" s="2872" customFormat="1" x14ac:dyDescent="0.2">
      <c r="B160" s="3878"/>
      <c r="C160" s="3879"/>
      <c r="D160" s="3879"/>
      <c r="E160" s="3879"/>
      <c r="F160" s="3879"/>
      <c r="G160" s="2571"/>
      <c r="H160" s="2571"/>
      <c r="I160" s="2571"/>
      <c r="J160" s="2571"/>
      <c r="K160" s="2571"/>
      <c r="L160" s="2571"/>
      <c r="M160" s="2571"/>
      <c r="N160" s="2571"/>
      <c r="O160" s="2571"/>
      <c r="P160" s="2571"/>
      <c r="Q160" s="2571"/>
      <c r="R160" s="2571"/>
      <c r="S160" s="2571"/>
      <c r="T160" s="2571"/>
      <c r="U160" s="2571"/>
      <c r="V160" s="2571"/>
      <c r="W160" s="2571"/>
      <c r="X160" s="2571"/>
      <c r="Y160" s="2571"/>
      <c r="Z160" s="2571"/>
      <c r="AA160" s="2571"/>
      <c r="AB160" s="2571"/>
      <c r="AC160" s="2571"/>
      <c r="AD160" s="2571"/>
      <c r="AE160" s="2571"/>
      <c r="AF160" s="2572"/>
    </row>
    <row r="161" spans="2:32" s="2872" customFormat="1" x14ac:dyDescent="0.2">
      <c r="B161" s="2633" t="s">
        <v>5085</v>
      </c>
      <c r="C161" s="3879"/>
      <c r="D161" s="4016" t="s">
        <v>7051</v>
      </c>
      <c r="E161" s="4016"/>
      <c r="F161" s="4016"/>
      <c r="G161" s="2571"/>
      <c r="H161" s="2571"/>
      <c r="I161" s="2571"/>
      <c r="J161" s="2571"/>
      <c r="K161" s="2571"/>
      <c r="L161" s="2571"/>
      <c r="M161" s="2571"/>
      <c r="N161" s="2571"/>
      <c r="O161" s="2571"/>
      <c r="P161" s="2571"/>
      <c r="Q161" s="2571"/>
      <c r="R161" s="2571"/>
      <c r="S161" s="2571"/>
      <c r="T161" s="2571"/>
      <c r="U161" s="2571"/>
      <c r="V161" s="2571"/>
      <c r="W161" s="2571"/>
      <c r="X161" s="2571"/>
      <c r="Y161" s="2571"/>
      <c r="Z161" s="2571"/>
      <c r="AA161" s="2571"/>
      <c r="AB161" s="2571"/>
      <c r="AC161" s="2571"/>
      <c r="AD161" s="2571"/>
      <c r="AE161" s="2571"/>
      <c r="AF161" s="2572"/>
    </row>
    <row r="162" spans="2:32" s="2872" customFormat="1" x14ac:dyDescent="0.2">
      <c r="B162" s="4017" t="s">
        <v>5068</v>
      </c>
      <c r="C162" s="4018"/>
      <c r="D162" s="3962">
        <v>41821</v>
      </c>
      <c r="E162" s="3962"/>
      <c r="F162" s="3962"/>
      <c r="G162" s="2571"/>
      <c r="H162" s="2571"/>
      <c r="I162" s="2571"/>
      <c r="J162" s="2571"/>
      <c r="K162" s="2571"/>
      <c r="L162" s="2571"/>
      <c r="M162" s="2571"/>
      <c r="N162" s="2571"/>
      <c r="O162" s="2571"/>
      <c r="P162" s="2571"/>
      <c r="Q162" s="2571"/>
      <c r="R162" s="2571"/>
      <c r="S162" s="2571"/>
      <c r="T162" s="2571"/>
      <c r="U162" s="2571"/>
      <c r="V162" s="2571"/>
      <c r="W162" s="2571"/>
      <c r="X162" s="2571"/>
      <c r="Y162" s="2571"/>
      <c r="Z162" s="2571"/>
      <c r="AA162" s="2571"/>
      <c r="AB162" s="2571"/>
      <c r="AC162" s="2571"/>
      <c r="AD162" s="2571"/>
      <c r="AE162" s="2571"/>
      <c r="AF162" s="2572"/>
    </row>
    <row r="163" spans="2:32" s="2872" customFormat="1" ht="12.75" customHeight="1" x14ac:dyDescent="0.2">
      <c r="B163" s="3991" t="s">
        <v>5066</v>
      </c>
      <c r="C163" s="3992"/>
      <c r="D163" s="3965">
        <v>41851</v>
      </c>
      <c r="E163" s="3965"/>
      <c r="F163" s="3965"/>
      <c r="G163" s="2571"/>
      <c r="H163" s="2571"/>
      <c r="I163" s="2571"/>
      <c r="J163" s="2571"/>
      <c r="K163" s="2571"/>
      <c r="L163" s="2571"/>
      <c r="M163" s="2571"/>
      <c r="N163" s="2571"/>
      <c r="O163" s="2571"/>
      <c r="P163" s="2571"/>
      <c r="Q163" s="2571"/>
      <c r="R163" s="2571"/>
      <c r="S163" s="2571"/>
      <c r="T163" s="2571"/>
      <c r="U163" s="2571"/>
      <c r="V163" s="2571"/>
      <c r="W163" s="2571"/>
      <c r="X163" s="2571"/>
      <c r="Y163" s="2571"/>
      <c r="Z163" s="2571"/>
      <c r="AA163" s="2571"/>
      <c r="AB163" s="2571"/>
      <c r="AC163" s="2571"/>
      <c r="AD163" s="2571"/>
      <c r="AE163" s="2571"/>
      <c r="AF163" s="2572"/>
    </row>
    <row r="164" spans="2:32" s="2872" customFormat="1" ht="12.75" customHeight="1" thickBot="1" x14ac:dyDescent="0.25">
      <c r="B164" s="3878"/>
      <c r="C164" s="3879"/>
      <c r="D164" s="3879"/>
      <c r="E164" s="3879"/>
      <c r="F164" s="3879"/>
      <c r="G164" s="2571"/>
      <c r="H164" s="2571"/>
      <c r="I164" s="2571"/>
      <c r="J164" s="2571"/>
      <c r="K164" s="2571"/>
      <c r="L164" s="2571"/>
      <c r="M164" s="2571"/>
      <c r="N164" s="2571"/>
      <c r="O164" s="2571"/>
      <c r="P164" s="2571"/>
      <c r="Q164" s="2571"/>
      <c r="R164" s="2571"/>
      <c r="S164" s="2571"/>
      <c r="T164" s="2571"/>
      <c r="U164" s="2571"/>
      <c r="V164" s="2571"/>
      <c r="W164" s="2571"/>
      <c r="X164" s="2571"/>
      <c r="Y164" s="2571"/>
      <c r="Z164" s="2571"/>
      <c r="AA164" s="2571"/>
      <c r="AB164" s="2571"/>
      <c r="AC164" s="2571"/>
      <c r="AD164" s="2571"/>
      <c r="AE164" s="2571"/>
      <c r="AF164" s="2572"/>
    </row>
    <row r="165" spans="2:32" s="2872" customFormat="1" ht="42.75" customHeight="1" thickBot="1" x14ac:dyDescent="0.25">
      <c r="B165" s="3993" t="s">
        <v>5067</v>
      </c>
      <c r="C165" s="4036"/>
      <c r="D165" s="4019" t="s">
        <v>7052</v>
      </c>
      <c r="E165" s="4020"/>
      <c r="F165" s="4020"/>
      <c r="G165" s="4020"/>
      <c r="H165" s="4020"/>
      <c r="I165" s="4020"/>
      <c r="J165" s="4020"/>
      <c r="K165" s="4020"/>
      <c r="L165" s="4020"/>
      <c r="M165" s="4020"/>
      <c r="N165" s="4020"/>
      <c r="O165" s="4020"/>
      <c r="P165" s="4020"/>
      <c r="Q165" s="4021"/>
      <c r="R165" s="2571"/>
      <c r="S165" s="2571"/>
      <c r="T165" s="2571"/>
      <c r="U165" s="2571"/>
      <c r="V165" s="2571"/>
      <c r="W165" s="2571"/>
      <c r="X165" s="2571"/>
      <c r="Y165" s="2571"/>
      <c r="Z165" s="2571"/>
      <c r="AA165" s="2571"/>
      <c r="AB165" s="2571"/>
      <c r="AC165" s="2571"/>
      <c r="AD165" s="2571"/>
      <c r="AE165" s="2571"/>
      <c r="AF165" s="2572"/>
    </row>
    <row r="166" spans="2:32" s="2872" customFormat="1" ht="13.5" customHeight="1" thickBot="1" x14ac:dyDescent="0.25">
      <c r="B166" s="3878"/>
      <c r="C166" s="3879"/>
      <c r="D166" s="3879"/>
      <c r="E166" s="3879"/>
      <c r="F166" s="3879"/>
      <c r="G166" s="2571"/>
      <c r="H166" s="2571"/>
      <c r="I166" s="2571"/>
      <c r="J166" s="2571"/>
      <c r="K166" s="2571"/>
      <c r="L166" s="2571"/>
      <c r="M166" s="2571"/>
      <c r="N166" s="2571"/>
      <c r="O166" s="2571"/>
      <c r="P166" s="2571"/>
      <c r="Q166" s="2571"/>
      <c r="R166" s="2635"/>
      <c r="S166" s="2571"/>
      <c r="T166" s="2571"/>
      <c r="U166" s="2571"/>
      <c r="V166" s="2571"/>
      <c r="W166" s="2571"/>
      <c r="X166" s="2571"/>
      <c r="Y166" s="2571"/>
      <c r="Z166" s="2571"/>
      <c r="AA166" s="2571"/>
      <c r="AB166" s="2571"/>
      <c r="AC166" s="2571"/>
      <c r="AD166" s="2571"/>
      <c r="AE166" s="2571"/>
      <c r="AF166" s="2572"/>
    </row>
    <row r="167" spans="2:32" s="2872" customFormat="1" ht="13.5" thickBot="1" x14ac:dyDescent="0.25">
      <c r="B167" s="4022" t="s">
        <v>5069</v>
      </c>
      <c r="C167" s="4023"/>
      <c r="D167" s="4003" t="s">
        <v>5070</v>
      </c>
      <c r="E167" s="4026" t="s">
        <v>224</v>
      </c>
      <c r="F167" s="4027"/>
      <c r="G167" s="4027"/>
      <c r="H167" s="4027"/>
      <c r="I167" s="4027"/>
      <c r="J167" s="4027"/>
      <c r="K167" s="4027"/>
      <c r="L167" s="4027"/>
      <c r="M167" s="4027"/>
      <c r="N167" s="4027"/>
      <c r="O167" s="4027"/>
      <c r="P167" s="4028"/>
      <c r="Q167" s="4029" t="s">
        <v>340</v>
      </c>
      <c r="R167" s="4030"/>
      <c r="S167" s="4031"/>
      <c r="T167" s="4031"/>
      <c r="U167" s="4031"/>
      <c r="V167" s="4031"/>
      <c r="W167" s="4031"/>
      <c r="X167" s="4031"/>
      <c r="Y167" s="4032"/>
      <c r="Z167" s="4029" t="s">
        <v>225</v>
      </c>
      <c r="AA167" s="4031"/>
      <c r="AB167" s="4032"/>
      <c r="AC167" s="4033" t="s">
        <v>4989</v>
      </c>
      <c r="AD167" s="4034"/>
      <c r="AE167" s="4035"/>
      <c r="AF167" s="2572"/>
    </row>
    <row r="168" spans="2:32" s="2872" customFormat="1" ht="13.5" customHeight="1" thickBot="1" x14ac:dyDescent="0.25">
      <c r="B168" s="4024"/>
      <c r="C168" s="4025"/>
      <c r="D168" s="4003"/>
      <c r="E168" s="4003" t="s">
        <v>5007</v>
      </c>
      <c r="F168" s="4003" t="s">
        <v>5008</v>
      </c>
      <c r="G168" s="4004" t="s">
        <v>5010</v>
      </c>
      <c r="H168" s="4004" t="s">
        <v>5071</v>
      </c>
      <c r="I168" s="4009" t="s">
        <v>5072</v>
      </c>
      <c r="J168" s="4009" t="s">
        <v>5073</v>
      </c>
      <c r="K168" s="4009" t="s">
        <v>5013</v>
      </c>
      <c r="L168" s="4009"/>
      <c r="M168" s="4009" t="s">
        <v>5074</v>
      </c>
      <c r="N168" s="4009" t="s">
        <v>5075</v>
      </c>
      <c r="O168" s="4009" t="s">
        <v>5076</v>
      </c>
      <c r="P168" s="4009" t="s">
        <v>5077</v>
      </c>
      <c r="Q168" s="4000" t="s">
        <v>5019</v>
      </c>
      <c r="R168" s="4000" t="s">
        <v>5020</v>
      </c>
      <c r="S168" s="4000" t="s">
        <v>5021</v>
      </c>
      <c r="T168" s="4000" t="s">
        <v>5078</v>
      </c>
      <c r="U168" s="4000" t="s">
        <v>5079</v>
      </c>
      <c r="V168" s="4000" t="s">
        <v>5024</v>
      </c>
      <c r="W168" s="4000" t="s">
        <v>5026</v>
      </c>
      <c r="X168" s="4004" t="s">
        <v>5080</v>
      </c>
      <c r="Y168" s="4004" t="s">
        <v>5081</v>
      </c>
      <c r="Z168" s="4000" t="s">
        <v>5082</v>
      </c>
      <c r="AA168" s="4000" t="s">
        <v>5083</v>
      </c>
      <c r="AB168" s="4000" t="s">
        <v>5084</v>
      </c>
      <c r="AC168" s="4000" t="s">
        <v>1154</v>
      </c>
      <c r="AD168" s="4000" t="s">
        <v>4990</v>
      </c>
      <c r="AE168" s="4000" t="s">
        <v>4991</v>
      </c>
      <c r="AF168" s="2572"/>
    </row>
    <row r="169" spans="2:32" s="2872" customFormat="1" ht="13.5" customHeight="1" thickBot="1" x14ac:dyDescent="0.25">
      <c r="B169" s="4024"/>
      <c r="C169" s="4025"/>
      <c r="D169" s="4000"/>
      <c r="E169" s="4000"/>
      <c r="F169" s="4000"/>
      <c r="G169" s="4005"/>
      <c r="H169" s="4005"/>
      <c r="I169" s="4004"/>
      <c r="J169" s="4004"/>
      <c r="K169" s="3875" t="s">
        <v>5033</v>
      </c>
      <c r="L169" s="3876" t="s">
        <v>2798</v>
      </c>
      <c r="M169" s="4004"/>
      <c r="N169" s="4004"/>
      <c r="O169" s="4004"/>
      <c r="P169" s="4004"/>
      <c r="Q169" s="4001"/>
      <c r="R169" s="4001"/>
      <c r="S169" s="4001"/>
      <c r="T169" s="4001"/>
      <c r="U169" s="4001"/>
      <c r="V169" s="4001"/>
      <c r="W169" s="4001"/>
      <c r="X169" s="4005"/>
      <c r="Y169" s="4005"/>
      <c r="Z169" s="4001"/>
      <c r="AA169" s="4001"/>
      <c r="AB169" s="4001"/>
      <c r="AC169" s="4001"/>
      <c r="AD169" s="4001"/>
      <c r="AE169" s="4001"/>
      <c r="AF169" s="2572"/>
    </row>
    <row r="170" spans="2:32" s="2872" customFormat="1" ht="13.5" thickBot="1" x14ac:dyDescent="0.25">
      <c r="B170" s="3954" t="s">
        <v>7053</v>
      </c>
      <c r="C170" s="3955"/>
      <c r="D170" s="3152">
        <v>194</v>
      </c>
      <c r="E170" s="3134" t="s">
        <v>1534</v>
      </c>
      <c r="F170" s="3134" t="s">
        <v>1534</v>
      </c>
      <c r="G170" s="3134" t="s">
        <v>1534</v>
      </c>
      <c r="H170" s="3134" t="s">
        <v>1534</v>
      </c>
      <c r="I170" s="3134" t="s">
        <v>1534</v>
      </c>
      <c r="J170" s="3134" t="s">
        <v>1534</v>
      </c>
      <c r="K170" s="3134" t="s">
        <v>1534</v>
      </c>
      <c r="L170" s="3134" t="s">
        <v>1534</v>
      </c>
      <c r="M170" s="3134" t="s">
        <v>1534</v>
      </c>
      <c r="N170" s="3134" t="s">
        <v>1534</v>
      </c>
      <c r="O170" s="3134" t="s">
        <v>1534</v>
      </c>
      <c r="P170" s="3134" t="s">
        <v>1534</v>
      </c>
      <c r="Q170" s="3134" t="s">
        <v>1534</v>
      </c>
      <c r="R170" s="3134" t="s">
        <v>1534</v>
      </c>
      <c r="S170" s="3153" t="s">
        <v>2470</v>
      </c>
      <c r="T170" s="3134" t="s">
        <v>1534</v>
      </c>
      <c r="U170" s="3134" t="s">
        <v>1534</v>
      </c>
      <c r="V170" s="3134" t="s">
        <v>1534</v>
      </c>
      <c r="W170" s="3134" t="s">
        <v>1534</v>
      </c>
      <c r="X170" s="3154">
        <v>6.7199999999999996E-2</v>
      </c>
      <c r="Y170" s="3154">
        <v>6.7199999999999996E-2</v>
      </c>
      <c r="Z170" s="3134" t="s">
        <v>1534</v>
      </c>
      <c r="AA170" s="3134" t="s">
        <v>1534</v>
      </c>
      <c r="AB170" s="3134" t="s">
        <v>1534</v>
      </c>
      <c r="AC170" s="3134" t="s">
        <v>1534</v>
      </c>
      <c r="AD170" s="3134" t="s">
        <v>1534</v>
      </c>
      <c r="AE170" s="3134" t="s">
        <v>1534</v>
      </c>
      <c r="AF170" s="2572"/>
    </row>
    <row r="171" spans="2:32" s="2872" customFormat="1" x14ac:dyDescent="0.2">
      <c r="B171" s="2634"/>
      <c r="C171" s="2566"/>
      <c r="D171" s="2566"/>
      <c r="E171" s="2566"/>
      <c r="F171" s="2566"/>
      <c r="G171" s="2567"/>
      <c r="H171" s="2567"/>
      <c r="I171" s="2567"/>
      <c r="J171" s="2567"/>
      <c r="K171" s="2566"/>
      <c r="L171" s="2567"/>
      <c r="M171" s="2567"/>
      <c r="N171" s="2567"/>
      <c r="O171" s="2567"/>
      <c r="P171" s="2567"/>
      <c r="Q171" s="2631"/>
      <c r="R171" s="2631"/>
      <c r="S171" s="2631"/>
      <c r="T171" s="2631"/>
      <c r="U171" s="2631"/>
      <c r="V171" s="2631"/>
      <c r="W171" s="2631"/>
      <c r="X171" s="2631"/>
      <c r="Y171" s="2631"/>
      <c r="Z171" s="2631"/>
      <c r="AA171" s="2631"/>
      <c r="AB171" s="2631"/>
      <c r="AC171" s="2631"/>
      <c r="AD171" s="2631"/>
      <c r="AE171" s="2631"/>
      <c r="AF171" s="2572"/>
    </row>
    <row r="172" spans="2:32" s="2872" customFormat="1" x14ac:dyDescent="0.2">
      <c r="B172" s="4011" t="s">
        <v>4992</v>
      </c>
      <c r="C172" s="4012"/>
      <c r="D172" s="4042" t="s">
        <v>5086</v>
      </c>
      <c r="E172" s="4042"/>
      <c r="F172" s="4042"/>
      <c r="G172" s="4042"/>
      <c r="H172" s="4042"/>
      <c r="I172" s="2632"/>
      <c r="J172" s="2632"/>
      <c r="K172" s="2632"/>
      <c r="L172" s="2632"/>
      <c r="M172" s="2632"/>
      <c r="N172" s="2632"/>
      <c r="O172" s="2632"/>
      <c r="P172" s="2632"/>
      <c r="Q172" s="2631"/>
      <c r="R172" s="2631"/>
      <c r="S172" s="2631"/>
      <c r="T172" s="2631"/>
      <c r="U172" s="2631"/>
      <c r="V172" s="2631"/>
      <c r="W172" s="2631"/>
      <c r="X172" s="2631"/>
      <c r="Y172" s="2631"/>
      <c r="Z172" s="2631"/>
      <c r="AA172" s="2631"/>
      <c r="AB172" s="2631"/>
      <c r="AC172" s="2631"/>
      <c r="AD172" s="2631"/>
      <c r="AE172" s="2631"/>
      <c r="AF172" s="2572"/>
    </row>
    <row r="173" spans="2:32" s="2872" customFormat="1" x14ac:dyDescent="0.2">
      <c r="B173" s="4011" t="s">
        <v>4993</v>
      </c>
      <c r="C173" s="4012"/>
      <c r="D173" s="4042" t="s">
        <v>7054</v>
      </c>
      <c r="E173" s="4042"/>
      <c r="F173" s="4042"/>
      <c r="G173" s="4042"/>
      <c r="H173" s="4042"/>
      <c r="I173" s="2632"/>
      <c r="J173" s="2632"/>
      <c r="K173" s="2632"/>
      <c r="L173" s="2632"/>
      <c r="M173" s="2632"/>
      <c r="N173" s="2632"/>
      <c r="O173" s="2632"/>
      <c r="P173" s="2632"/>
      <c r="Q173" s="2631"/>
      <c r="R173" s="2631"/>
      <c r="S173" s="2631"/>
      <c r="T173" s="2631"/>
      <c r="U173" s="2631"/>
      <c r="V173" s="2631"/>
      <c r="W173" s="2631"/>
      <c r="X173" s="2631"/>
      <c r="Y173" s="2631"/>
      <c r="Z173" s="2631"/>
      <c r="AA173" s="2631"/>
      <c r="AB173" s="2631"/>
      <c r="AC173" s="2631"/>
      <c r="AD173" s="2631"/>
      <c r="AE173" s="2631"/>
      <c r="AF173" s="2572"/>
    </row>
    <row r="174" spans="2:32" s="2872" customFormat="1" ht="13.5" thickBot="1" x14ac:dyDescent="0.25">
      <c r="B174" s="3881"/>
      <c r="C174" s="3882"/>
      <c r="D174" s="3882"/>
      <c r="E174" s="3882"/>
      <c r="F174" s="3882"/>
      <c r="G174" s="2635"/>
      <c r="H174" s="2635"/>
      <c r="I174" s="2635"/>
      <c r="J174" s="2635"/>
      <c r="K174" s="2635"/>
      <c r="L174" s="2635"/>
      <c r="M174" s="2635"/>
      <c r="N174" s="2635"/>
      <c r="O174" s="2635"/>
      <c r="P174" s="2635"/>
      <c r="Q174" s="2635"/>
      <c r="R174" s="2635"/>
      <c r="S174" s="2635"/>
      <c r="T174" s="2635"/>
      <c r="U174" s="2635"/>
      <c r="V174" s="2635"/>
      <c r="W174" s="2635"/>
      <c r="X174" s="2635"/>
      <c r="Y174" s="2635"/>
      <c r="Z174" s="2635"/>
      <c r="AA174" s="2635"/>
      <c r="AB174" s="2635"/>
      <c r="AC174" s="2635"/>
      <c r="AD174" s="2635"/>
      <c r="AE174" s="2635"/>
      <c r="AF174" s="2577"/>
    </row>
    <row r="175" spans="2:32" s="2872" customFormat="1" x14ac:dyDescent="0.2"/>
    <row r="176" spans="2:32" s="2872" customFormat="1" ht="13.5" thickBot="1" x14ac:dyDescent="0.25"/>
    <row r="177" spans="2:32" s="2872" customFormat="1" ht="20.25" x14ac:dyDescent="0.2">
      <c r="B177" s="3987" t="s">
        <v>5065</v>
      </c>
      <c r="C177" s="3988"/>
      <c r="D177" s="3988"/>
      <c r="E177" s="3988"/>
      <c r="F177" s="3988"/>
      <c r="G177" s="3988"/>
      <c r="H177" s="3988"/>
      <c r="I177" s="3988"/>
      <c r="J177" s="3988"/>
      <c r="K177" s="3988"/>
      <c r="L177" s="3988"/>
      <c r="M177" s="3988"/>
      <c r="N177" s="3988"/>
      <c r="O177" s="3988"/>
      <c r="P177" s="3988"/>
      <c r="Q177" s="3988"/>
      <c r="R177" s="3988"/>
      <c r="S177" s="3988"/>
      <c r="T177" s="3988"/>
      <c r="U177" s="3988"/>
      <c r="V177" s="3988"/>
      <c r="W177" s="3988"/>
      <c r="X177" s="3988"/>
      <c r="Y177" s="3988"/>
      <c r="Z177" s="3988"/>
      <c r="AA177" s="3988"/>
      <c r="AB177" s="3988"/>
      <c r="AC177" s="3988"/>
      <c r="AD177" s="3988"/>
      <c r="AE177" s="3988"/>
      <c r="AF177" s="3989"/>
    </row>
    <row r="178" spans="2:32" s="2872" customFormat="1" x14ac:dyDescent="0.2">
      <c r="B178" s="3878"/>
      <c r="C178" s="3879"/>
      <c r="D178" s="3879"/>
      <c r="E178" s="3879"/>
      <c r="F178" s="3879"/>
      <c r="G178" s="2571"/>
      <c r="H178" s="2571"/>
      <c r="I178" s="2571"/>
      <c r="J178" s="2571"/>
      <c r="K178" s="2571"/>
      <c r="L178" s="2571"/>
      <c r="M178" s="2571"/>
      <c r="N178" s="2571"/>
      <c r="O178" s="2571"/>
      <c r="P178" s="2571"/>
      <c r="Q178" s="2571"/>
      <c r="R178" s="2571"/>
      <c r="S178" s="2571"/>
      <c r="T178" s="2571"/>
      <c r="U178" s="2571"/>
      <c r="V178" s="2571"/>
      <c r="W178" s="2571"/>
      <c r="X178" s="2571"/>
      <c r="Y178" s="2571"/>
      <c r="Z178" s="2571"/>
      <c r="AA178" s="2571"/>
      <c r="AB178" s="2571"/>
      <c r="AC178" s="2571"/>
      <c r="AD178" s="2571"/>
      <c r="AE178" s="2571"/>
      <c r="AF178" s="2572"/>
    </row>
    <row r="179" spans="2:32" s="2872" customFormat="1" ht="12.75" customHeight="1" x14ac:dyDescent="0.2">
      <c r="B179" s="2633" t="s">
        <v>5085</v>
      </c>
      <c r="C179" s="3879"/>
      <c r="D179" s="4016" t="s">
        <v>7049</v>
      </c>
      <c r="E179" s="4016"/>
      <c r="F179" s="4016"/>
      <c r="G179" s="2571"/>
      <c r="H179" s="2571"/>
      <c r="I179" s="2571"/>
      <c r="J179" s="2571"/>
      <c r="K179" s="2571"/>
      <c r="L179" s="2571"/>
      <c r="M179" s="2571"/>
      <c r="N179" s="2571"/>
      <c r="O179" s="2571"/>
      <c r="P179" s="2571"/>
      <c r="Q179" s="2571"/>
      <c r="R179" s="2571"/>
      <c r="S179" s="2571"/>
      <c r="T179" s="2571"/>
      <c r="U179" s="2571"/>
      <c r="V179" s="2571"/>
      <c r="W179" s="2571"/>
      <c r="X179" s="2571"/>
      <c r="Y179" s="2571"/>
      <c r="Z179" s="2571"/>
      <c r="AA179" s="2571"/>
      <c r="AB179" s="2571"/>
      <c r="AC179" s="2571"/>
      <c r="AD179" s="2571"/>
      <c r="AE179" s="2571"/>
      <c r="AF179" s="2572"/>
    </row>
    <row r="180" spans="2:32" s="2872" customFormat="1" ht="12.75" customHeight="1" x14ac:dyDescent="0.2">
      <c r="B180" s="4017" t="s">
        <v>5068</v>
      </c>
      <c r="C180" s="4018"/>
      <c r="D180" s="3962">
        <v>41821</v>
      </c>
      <c r="E180" s="3962"/>
      <c r="F180" s="3962"/>
      <c r="G180" s="2571"/>
      <c r="H180" s="2571"/>
      <c r="I180" s="2571"/>
      <c r="J180" s="2571"/>
      <c r="K180" s="2571"/>
      <c r="L180" s="2571"/>
      <c r="M180" s="2571"/>
      <c r="N180" s="2571"/>
      <c r="O180" s="2571"/>
      <c r="P180" s="2571"/>
      <c r="Q180" s="2571"/>
      <c r="R180" s="2571"/>
      <c r="S180" s="2571"/>
      <c r="T180" s="2571"/>
      <c r="U180" s="2571"/>
      <c r="V180" s="2571"/>
      <c r="W180" s="2571"/>
      <c r="X180" s="2571"/>
      <c r="Y180" s="2571"/>
      <c r="Z180" s="2571"/>
      <c r="AA180" s="2571"/>
      <c r="AB180" s="2571"/>
      <c r="AC180" s="2571"/>
      <c r="AD180" s="2571"/>
      <c r="AE180" s="2571"/>
      <c r="AF180" s="2572"/>
    </row>
    <row r="181" spans="2:32" s="2872" customFormat="1" x14ac:dyDescent="0.2">
      <c r="B181" s="3991" t="s">
        <v>5066</v>
      </c>
      <c r="C181" s="3992"/>
      <c r="D181" s="3965">
        <v>41851</v>
      </c>
      <c r="E181" s="3965"/>
      <c r="F181" s="3965"/>
      <c r="G181" s="2571"/>
      <c r="H181" s="2571"/>
      <c r="I181" s="2571"/>
      <c r="J181" s="2571"/>
      <c r="K181" s="2571"/>
      <c r="L181" s="2571"/>
      <c r="M181" s="2571"/>
      <c r="N181" s="2571"/>
      <c r="O181" s="2571"/>
      <c r="P181" s="2571"/>
      <c r="Q181" s="2571"/>
      <c r="R181" s="2571"/>
      <c r="S181" s="2571"/>
      <c r="T181" s="2571"/>
      <c r="U181" s="2571"/>
      <c r="V181" s="2571"/>
      <c r="W181" s="2571"/>
      <c r="X181" s="2571"/>
      <c r="Y181" s="2571"/>
      <c r="Z181" s="2571"/>
      <c r="AA181" s="2571"/>
      <c r="AB181" s="2571"/>
      <c r="AC181" s="2571"/>
      <c r="AD181" s="2571"/>
      <c r="AE181" s="2571"/>
      <c r="AF181" s="2572"/>
    </row>
    <row r="182" spans="2:32" s="2872" customFormat="1" ht="13.5" customHeight="1" thickBot="1" x14ac:dyDescent="0.25">
      <c r="B182" s="3878"/>
      <c r="C182" s="3879"/>
      <c r="D182" s="3879"/>
      <c r="E182" s="3879"/>
      <c r="F182" s="3879"/>
      <c r="G182" s="2571"/>
      <c r="H182" s="2571"/>
      <c r="I182" s="2571"/>
      <c r="J182" s="2571"/>
      <c r="K182" s="2571"/>
      <c r="L182" s="2571"/>
      <c r="M182" s="2571"/>
      <c r="N182" s="2571"/>
      <c r="O182" s="2571"/>
      <c r="P182" s="2571"/>
      <c r="Q182" s="2571"/>
      <c r="R182" s="2571"/>
      <c r="S182" s="2571"/>
      <c r="T182" s="2571"/>
      <c r="U182" s="2571"/>
      <c r="V182" s="2571"/>
      <c r="W182" s="2571"/>
      <c r="X182" s="2571"/>
      <c r="Y182" s="2571"/>
      <c r="Z182" s="2571"/>
      <c r="AA182" s="2571"/>
      <c r="AB182" s="2571"/>
      <c r="AC182" s="2571"/>
      <c r="AD182" s="2571"/>
      <c r="AE182" s="2571"/>
      <c r="AF182" s="2572"/>
    </row>
    <row r="183" spans="2:32" s="2872" customFormat="1" ht="39.75" customHeight="1" thickBot="1" x14ac:dyDescent="0.25">
      <c r="B183" s="3993" t="s">
        <v>5067</v>
      </c>
      <c r="C183" s="4036"/>
      <c r="D183" s="4019" t="s">
        <v>7050</v>
      </c>
      <c r="E183" s="4020"/>
      <c r="F183" s="4020"/>
      <c r="G183" s="4020"/>
      <c r="H183" s="4020"/>
      <c r="I183" s="4020"/>
      <c r="J183" s="4020"/>
      <c r="K183" s="4020"/>
      <c r="L183" s="4020"/>
      <c r="M183" s="4020"/>
      <c r="N183" s="4020"/>
      <c r="O183" s="4020"/>
      <c r="P183" s="4020"/>
      <c r="Q183" s="4021"/>
      <c r="R183" s="2571"/>
      <c r="S183" s="2571"/>
      <c r="T183" s="2571"/>
      <c r="U183" s="2571"/>
      <c r="V183" s="2571"/>
      <c r="W183" s="2571"/>
      <c r="X183" s="2571"/>
      <c r="Y183" s="2571"/>
      <c r="Z183" s="2571"/>
      <c r="AA183" s="2571"/>
      <c r="AB183" s="2571"/>
      <c r="AC183" s="2571"/>
      <c r="AD183" s="2571"/>
      <c r="AE183" s="2571"/>
      <c r="AF183" s="2572"/>
    </row>
    <row r="184" spans="2:32" s="2872" customFormat="1" ht="13.5" customHeight="1" thickBot="1" x14ac:dyDescent="0.25">
      <c r="B184" s="3878"/>
      <c r="C184" s="3879"/>
      <c r="D184" s="3879"/>
      <c r="E184" s="3879"/>
      <c r="F184" s="3879"/>
      <c r="G184" s="2571"/>
      <c r="H184" s="2571"/>
      <c r="I184" s="2571"/>
      <c r="J184" s="2571"/>
      <c r="K184" s="2571"/>
      <c r="L184" s="2571"/>
      <c r="M184" s="2571"/>
      <c r="N184" s="2571"/>
      <c r="O184" s="2571"/>
      <c r="P184" s="2571"/>
      <c r="Q184" s="2571"/>
      <c r="R184" s="2635"/>
      <c r="S184" s="2571"/>
      <c r="T184" s="2571"/>
      <c r="U184" s="2571"/>
      <c r="V184" s="2571"/>
      <c r="W184" s="2571"/>
      <c r="X184" s="2571"/>
      <c r="Y184" s="2571"/>
      <c r="Z184" s="2571"/>
      <c r="AA184" s="2571"/>
      <c r="AB184" s="2571"/>
      <c r="AC184" s="2571"/>
      <c r="AD184" s="2571"/>
      <c r="AE184" s="2571"/>
      <c r="AF184" s="2572"/>
    </row>
    <row r="185" spans="2:32" s="2872" customFormat="1" ht="13.5" customHeight="1" thickBot="1" x14ac:dyDescent="0.25">
      <c r="B185" s="4022" t="s">
        <v>5069</v>
      </c>
      <c r="C185" s="4023"/>
      <c r="D185" s="4003" t="s">
        <v>5070</v>
      </c>
      <c r="E185" s="4026" t="s">
        <v>224</v>
      </c>
      <c r="F185" s="4027"/>
      <c r="G185" s="4027"/>
      <c r="H185" s="4027"/>
      <c r="I185" s="4027"/>
      <c r="J185" s="4027"/>
      <c r="K185" s="4027"/>
      <c r="L185" s="4027"/>
      <c r="M185" s="4027"/>
      <c r="N185" s="4027"/>
      <c r="O185" s="4027"/>
      <c r="P185" s="4028"/>
      <c r="Q185" s="4029" t="s">
        <v>340</v>
      </c>
      <c r="R185" s="4030"/>
      <c r="S185" s="4031"/>
      <c r="T185" s="4031"/>
      <c r="U185" s="4031"/>
      <c r="V185" s="4031"/>
      <c r="W185" s="4031"/>
      <c r="X185" s="4031"/>
      <c r="Y185" s="4032"/>
      <c r="Z185" s="4029" t="s">
        <v>225</v>
      </c>
      <c r="AA185" s="4031"/>
      <c r="AB185" s="4032"/>
      <c r="AC185" s="4033" t="s">
        <v>4989</v>
      </c>
      <c r="AD185" s="4034"/>
      <c r="AE185" s="4035"/>
      <c r="AF185" s="2572"/>
    </row>
    <row r="186" spans="2:32" s="2872" customFormat="1" ht="13.5" thickBot="1" x14ac:dyDescent="0.25">
      <c r="B186" s="4024"/>
      <c r="C186" s="4025"/>
      <c r="D186" s="4003"/>
      <c r="E186" s="4003" t="s">
        <v>5007</v>
      </c>
      <c r="F186" s="4003" t="s">
        <v>5008</v>
      </c>
      <c r="G186" s="4004" t="s">
        <v>5010</v>
      </c>
      <c r="H186" s="4004" t="s">
        <v>5071</v>
      </c>
      <c r="I186" s="4009" t="s">
        <v>5072</v>
      </c>
      <c r="J186" s="4009" t="s">
        <v>5073</v>
      </c>
      <c r="K186" s="4009" t="s">
        <v>5013</v>
      </c>
      <c r="L186" s="4009"/>
      <c r="M186" s="4009" t="s">
        <v>5074</v>
      </c>
      <c r="N186" s="4009" t="s">
        <v>5075</v>
      </c>
      <c r="O186" s="4009" t="s">
        <v>5076</v>
      </c>
      <c r="P186" s="4009" t="s">
        <v>5077</v>
      </c>
      <c r="Q186" s="4000" t="s">
        <v>5019</v>
      </c>
      <c r="R186" s="4000" t="s">
        <v>5020</v>
      </c>
      <c r="S186" s="4000" t="s">
        <v>5021</v>
      </c>
      <c r="T186" s="4000" t="s">
        <v>5078</v>
      </c>
      <c r="U186" s="4000" t="s">
        <v>5079</v>
      </c>
      <c r="V186" s="4000" t="s">
        <v>5024</v>
      </c>
      <c r="W186" s="4000" t="s">
        <v>5026</v>
      </c>
      <c r="X186" s="4004" t="s">
        <v>5080</v>
      </c>
      <c r="Y186" s="4004" t="s">
        <v>5081</v>
      </c>
      <c r="Z186" s="4000" t="s">
        <v>5082</v>
      </c>
      <c r="AA186" s="4000" t="s">
        <v>5083</v>
      </c>
      <c r="AB186" s="4000" t="s">
        <v>5084</v>
      </c>
      <c r="AC186" s="4000" t="s">
        <v>1154</v>
      </c>
      <c r="AD186" s="4000" t="s">
        <v>4990</v>
      </c>
      <c r="AE186" s="4000" t="s">
        <v>4991</v>
      </c>
      <c r="AF186" s="2572"/>
    </row>
    <row r="187" spans="2:32" s="2872" customFormat="1" ht="13.5" thickBot="1" x14ac:dyDescent="0.25">
      <c r="B187" s="4024"/>
      <c r="C187" s="4025"/>
      <c r="D187" s="4000"/>
      <c r="E187" s="4000"/>
      <c r="F187" s="4000"/>
      <c r="G187" s="4005"/>
      <c r="H187" s="4005"/>
      <c r="I187" s="4004"/>
      <c r="J187" s="4004"/>
      <c r="K187" s="3875" t="s">
        <v>5033</v>
      </c>
      <c r="L187" s="3876" t="s">
        <v>2798</v>
      </c>
      <c r="M187" s="4004"/>
      <c r="N187" s="4004"/>
      <c r="O187" s="4004"/>
      <c r="P187" s="4004"/>
      <c r="Q187" s="4001"/>
      <c r="R187" s="4001"/>
      <c r="S187" s="4001"/>
      <c r="T187" s="4001"/>
      <c r="U187" s="4001"/>
      <c r="V187" s="4001"/>
      <c r="W187" s="4001"/>
      <c r="X187" s="4005"/>
      <c r="Y187" s="4005"/>
      <c r="Z187" s="4001"/>
      <c r="AA187" s="4001"/>
      <c r="AB187" s="4001"/>
      <c r="AC187" s="4001"/>
      <c r="AD187" s="4001"/>
      <c r="AE187" s="4001"/>
      <c r="AF187" s="2572"/>
    </row>
    <row r="188" spans="2:32" s="2872" customFormat="1" x14ac:dyDescent="0.2">
      <c r="B188" s="3956" t="s">
        <v>6277</v>
      </c>
      <c r="C188" s="3957"/>
      <c r="D188" s="3135" t="s">
        <v>1534</v>
      </c>
      <c r="E188" s="3135" t="s">
        <v>1534</v>
      </c>
      <c r="F188" s="3136" t="s">
        <v>1534</v>
      </c>
      <c r="G188" s="2649">
        <v>63</v>
      </c>
      <c r="H188" s="2649" t="s">
        <v>1534</v>
      </c>
      <c r="I188" s="3316">
        <v>0.16800000000000001</v>
      </c>
      <c r="J188" s="3316">
        <v>0.16800000000000001</v>
      </c>
      <c r="K188" s="3136" t="s">
        <v>1534</v>
      </c>
      <c r="L188" s="2649" t="s">
        <v>1534</v>
      </c>
      <c r="M188" s="2649" t="s">
        <v>1534</v>
      </c>
      <c r="N188" s="2649" t="s">
        <v>1534</v>
      </c>
      <c r="O188" s="3316">
        <v>0.16800000000000001</v>
      </c>
      <c r="P188" s="3316">
        <v>0.16800000000000001</v>
      </c>
      <c r="Q188" s="2649" t="s">
        <v>1534</v>
      </c>
      <c r="R188" s="3136" t="s">
        <v>1534</v>
      </c>
      <c r="S188" s="3046" t="s">
        <v>1136</v>
      </c>
      <c r="T188" s="3137">
        <v>2.8000000000000004E-2</v>
      </c>
      <c r="U188" s="3137">
        <v>6.720000000000001E-2</v>
      </c>
      <c r="V188" s="3136" t="s">
        <v>1534</v>
      </c>
      <c r="W188" s="3136" t="s">
        <v>1534</v>
      </c>
      <c r="X188" s="3136" t="s">
        <v>1534</v>
      </c>
      <c r="Y188" s="3137">
        <v>6.720000000000001E-2</v>
      </c>
      <c r="Z188" s="3046" t="s">
        <v>49</v>
      </c>
      <c r="AA188" s="3137">
        <v>3.6999999999999998E-2</v>
      </c>
      <c r="AB188" s="3137">
        <v>0.112</v>
      </c>
      <c r="AC188" s="2650" t="s">
        <v>1534</v>
      </c>
      <c r="AD188" s="2650" t="s">
        <v>1534</v>
      </c>
      <c r="AE188" s="3829" t="s">
        <v>1534</v>
      </c>
      <c r="AF188" s="2572"/>
    </row>
    <row r="189" spans="2:32" s="2872" customFormat="1" x14ac:dyDescent="0.2">
      <c r="B189" s="3958" t="s">
        <v>6279</v>
      </c>
      <c r="C189" s="3959"/>
      <c r="D189" s="3130" t="s">
        <v>1534</v>
      </c>
      <c r="E189" s="3130" t="s">
        <v>1534</v>
      </c>
      <c r="F189" s="3131" t="s">
        <v>1534</v>
      </c>
      <c r="G189" s="2639">
        <v>93</v>
      </c>
      <c r="H189" s="2639" t="s">
        <v>1534</v>
      </c>
      <c r="I189" s="3325">
        <v>0.16800000000000001</v>
      </c>
      <c r="J189" s="3325">
        <v>0.16800000000000001</v>
      </c>
      <c r="K189" s="3131" t="s">
        <v>1534</v>
      </c>
      <c r="L189" s="2639" t="s">
        <v>1534</v>
      </c>
      <c r="M189" s="2639" t="s">
        <v>1534</v>
      </c>
      <c r="N189" s="2639" t="s">
        <v>1534</v>
      </c>
      <c r="O189" s="3325">
        <v>0.16800000000000001</v>
      </c>
      <c r="P189" s="3325">
        <v>0.16800000000000001</v>
      </c>
      <c r="Q189" s="2639" t="s">
        <v>1534</v>
      </c>
      <c r="R189" s="3131" t="s">
        <v>1534</v>
      </c>
      <c r="S189" s="3040" t="s">
        <v>5526</v>
      </c>
      <c r="T189" s="3039">
        <v>2.8000000000000004E-2</v>
      </c>
      <c r="U189" s="3039">
        <v>6.720000000000001E-2</v>
      </c>
      <c r="V189" s="3131" t="s">
        <v>1534</v>
      </c>
      <c r="W189" s="3131" t="s">
        <v>1534</v>
      </c>
      <c r="X189" s="3131" t="s">
        <v>1534</v>
      </c>
      <c r="Y189" s="3039">
        <v>6.720000000000001E-2</v>
      </c>
      <c r="Z189" s="3040" t="s">
        <v>49</v>
      </c>
      <c r="AA189" s="3039">
        <v>3.6999999999999998E-2</v>
      </c>
      <c r="AB189" s="3039">
        <v>0.112</v>
      </c>
      <c r="AC189" s="2611" t="s">
        <v>1534</v>
      </c>
      <c r="AD189" s="2611" t="s">
        <v>1534</v>
      </c>
      <c r="AE189" s="3837" t="s">
        <v>1534</v>
      </c>
      <c r="AF189" s="2572"/>
    </row>
    <row r="190" spans="2:32" s="2872" customFormat="1" x14ac:dyDescent="0.2">
      <c r="B190" s="3958" t="s">
        <v>6281</v>
      </c>
      <c r="C190" s="3959"/>
      <c r="D190" s="3130" t="s">
        <v>1534</v>
      </c>
      <c r="E190" s="3130" t="s">
        <v>1534</v>
      </c>
      <c r="F190" s="3131" t="s">
        <v>1534</v>
      </c>
      <c r="G190" s="2639">
        <v>101</v>
      </c>
      <c r="H190" s="2639" t="s">
        <v>1534</v>
      </c>
      <c r="I190" s="3325">
        <v>0.16800000000000001</v>
      </c>
      <c r="J190" s="3325">
        <v>0.16800000000000001</v>
      </c>
      <c r="K190" s="3131" t="s">
        <v>1534</v>
      </c>
      <c r="L190" s="2639" t="s">
        <v>1534</v>
      </c>
      <c r="M190" s="2639" t="s">
        <v>1534</v>
      </c>
      <c r="N190" s="2639" t="s">
        <v>1534</v>
      </c>
      <c r="O190" s="3325">
        <v>0.16800000000000001</v>
      </c>
      <c r="P190" s="3325">
        <v>0.16800000000000001</v>
      </c>
      <c r="Q190" s="2639" t="s">
        <v>1534</v>
      </c>
      <c r="R190" s="3131" t="s">
        <v>1534</v>
      </c>
      <c r="S190" s="3040" t="s">
        <v>5531</v>
      </c>
      <c r="T190" s="3039">
        <v>2.8000000000000004E-2</v>
      </c>
      <c r="U190" s="3039">
        <v>6.720000000000001E-2</v>
      </c>
      <c r="V190" s="3131" t="s">
        <v>1534</v>
      </c>
      <c r="W190" s="3131" t="s">
        <v>1534</v>
      </c>
      <c r="X190" s="3131" t="s">
        <v>1534</v>
      </c>
      <c r="Y190" s="3039">
        <v>6.720000000000001E-2</v>
      </c>
      <c r="Z190" s="3040" t="s">
        <v>51</v>
      </c>
      <c r="AA190" s="3039">
        <v>3.6999999999999998E-2</v>
      </c>
      <c r="AB190" s="3039">
        <v>0.112</v>
      </c>
      <c r="AC190" s="2611" t="s">
        <v>1534</v>
      </c>
      <c r="AD190" s="2611" t="s">
        <v>1534</v>
      </c>
      <c r="AE190" s="3837" t="s">
        <v>1534</v>
      </c>
      <c r="AF190" s="2572"/>
    </row>
    <row r="191" spans="2:32" s="2872" customFormat="1" x14ac:dyDescent="0.2">
      <c r="B191" s="3958" t="s">
        <v>6283</v>
      </c>
      <c r="C191" s="3959"/>
      <c r="D191" s="3130" t="s">
        <v>1534</v>
      </c>
      <c r="E191" s="3130" t="s">
        <v>1534</v>
      </c>
      <c r="F191" s="3131" t="s">
        <v>1534</v>
      </c>
      <c r="G191" s="2639">
        <v>109</v>
      </c>
      <c r="H191" s="2639" t="s">
        <v>1534</v>
      </c>
      <c r="I191" s="3325">
        <v>0.16800000000000001</v>
      </c>
      <c r="J191" s="3325">
        <v>0.16800000000000001</v>
      </c>
      <c r="K191" s="3131" t="s">
        <v>1534</v>
      </c>
      <c r="L191" s="2639" t="s">
        <v>1534</v>
      </c>
      <c r="M191" s="2639" t="s">
        <v>1534</v>
      </c>
      <c r="N191" s="2639" t="s">
        <v>1534</v>
      </c>
      <c r="O191" s="3325">
        <v>0.16800000000000001</v>
      </c>
      <c r="P191" s="3325">
        <v>0.16800000000000001</v>
      </c>
      <c r="Q191" s="2639" t="s">
        <v>1534</v>
      </c>
      <c r="R191" s="3131" t="s">
        <v>1534</v>
      </c>
      <c r="S191" s="3040" t="s">
        <v>5536</v>
      </c>
      <c r="T191" s="3039">
        <v>2.8000000000000004E-2</v>
      </c>
      <c r="U191" s="3039">
        <v>6.720000000000001E-2</v>
      </c>
      <c r="V191" s="3131" t="s">
        <v>1534</v>
      </c>
      <c r="W191" s="3131" t="s">
        <v>1534</v>
      </c>
      <c r="X191" s="3131" t="s">
        <v>1534</v>
      </c>
      <c r="Y191" s="3039">
        <v>6.720000000000001E-2</v>
      </c>
      <c r="Z191" s="3040" t="s">
        <v>406</v>
      </c>
      <c r="AA191" s="3039">
        <v>3.6999999999999998E-2</v>
      </c>
      <c r="AB191" s="3039">
        <v>0.112</v>
      </c>
      <c r="AC191" s="2611" t="s">
        <v>1534</v>
      </c>
      <c r="AD191" s="2611" t="s">
        <v>1534</v>
      </c>
      <c r="AE191" s="3837" t="s">
        <v>1534</v>
      </c>
      <c r="AF191" s="2572"/>
    </row>
    <row r="192" spans="2:32" s="2872" customFormat="1" x14ac:dyDescent="0.2">
      <c r="B192" s="3958" t="s">
        <v>6285</v>
      </c>
      <c r="C192" s="3959"/>
      <c r="D192" s="3130" t="s">
        <v>1534</v>
      </c>
      <c r="E192" s="3130" t="s">
        <v>1534</v>
      </c>
      <c r="F192" s="3131" t="s">
        <v>1534</v>
      </c>
      <c r="G192" s="2639">
        <v>150</v>
      </c>
      <c r="H192" s="2639" t="s">
        <v>1534</v>
      </c>
      <c r="I192" s="3325">
        <v>0.16800000000000001</v>
      </c>
      <c r="J192" s="3325">
        <v>0.16800000000000001</v>
      </c>
      <c r="K192" s="3131" t="s">
        <v>1534</v>
      </c>
      <c r="L192" s="2639" t="s">
        <v>1534</v>
      </c>
      <c r="M192" s="2639" t="s">
        <v>1534</v>
      </c>
      <c r="N192" s="2639" t="s">
        <v>1534</v>
      </c>
      <c r="O192" s="3325">
        <v>0.16800000000000001</v>
      </c>
      <c r="P192" s="3325">
        <v>0.16800000000000001</v>
      </c>
      <c r="Q192" s="2639" t="s">
        <v>1534</v>
      </c>
      <c r="R192" s="3131" t="s">
        <v>1534</v>
      </c>
      <c r="S192" s="3040" t="s">
        <v>1133</v>
      </c>
      <c r="T192" s="3039">
        <v>2.8000000000000004E-2</v>
      </c>
      <c r="U192" s="3039">
        <v>6.720000000000001E-2</v>
      </c>
      <c r="V192" s="3131" t="s">
        <v>1534</v>
      </c>
      <c r="W192" s="3131" t="s">
        <v>1534</v>
      </c>
      <c r="X192" s="3131" t="s">
        <v>1534</v>
      </c>
      <c r="Y192" s="3039">
        <v>6.720000000000001E-2</v>
      </c>
      <c r="Z192" s="3040" t="s">
        <v>5094</v>
      </c>
      <c r="AA192" s="3039">
        <v>3.6999999999999998E-2</v>
      </c>
      <c r="AB192" s="3039">
        <v>0.112</v>
      </c>
      <c r="AC192" s="2611" t="s">
        <v>1534</v>
      </c>
      <c r="AD192" s="2611" t="s">
        <v>1534</v>
      </c>
      <c r="AE192" s="3837" t="s">
        <v>1534</v>
      </c>
      <c r="AF192" s="2572"/>
    </row>
    <row r="193" spans="2:32" s="2872" customFormat="1" x14ac:dyDescent="0.2">
      <c r="B193" s="3958" t="s">
        <v>6287</v>
      </c>
      <c r="C193" s="3959"/>
      <c r="D193" s="3130" t="s">
        <v>1534</v>
      </c>
      <c r="E193" s="3130" t="s">
        <v>1534</v>
      </c>
      <c r="F193" s="3131" t="s">
        <v>1534</v>
      </c>
      <c r="G193" s="2639">
        <v>190</v>
      </c>
      <c r="H193" s="2639" t="s">
        <v>1534</v>
      </c>
      <c r="I193" s="3325">
        <v>0.15680000000000002</v>
      </c>
      <c r="J193" s="3325">
        <v>0.15680000000000002</v>
      </c>
      <c r="K193" s="3131" t="s">
        <v>1534</v>
      </c>
      <c r="L193" s="2639" t="s">
        <v>1534</v>
      </c>
      <c r="M193" s="2639" t="s">
        <v>1534</v>
      </c>
      <c r="N193" s="2639" t="s">
        <v>1534</v>
      </c>
      <c r="O193" s="3325">
        <v>0.16800000000000001</v>
      </c>
      <c r="P193" s="3325">
        <v>0.16800000000000001</v>
      </c>
      <c r="Q193" s="2639" t="s">
        <v>1534</v>
      </c>
      <c r="R193" s="3131" t="s">
        <v>1534</v>
      </c>
      <c r="S193" s="3040" t="s">
        <v>1135</v>
      </c>
      <c r="T193" s="3039">
        <v>2.8000000000000004E-2</v>
      </c>
      <c r="U193" s="3039">
        <v>6.720000000000001E-2</v>
      </c>
      <c r="V193" s="3131" t="s">
        <v>1534</v>
      </c>
      <c r="W193" s="3131" t="s">
        <v>1534</v>
      </c>
      <c r="X193" s="3131" t="s">
        <v>1534</v>
      </c>
      <c r="Y193" s="3039">
        <v>6.720000000000001E-2</v>
      </c>
      <c r="Z193" s="3040" t="s">
        <v>5506</v>
      </c>
      <c r="AA193" s="3039">
        <v>3.6999999999999998E-2</v>
      </c>
      <c r="AB193" s="3039">
        <v>0.112</v>
      </c>
      <c r="AC193" s="2611" t="s">
        <v>1534</v>
      </c>
      <c r="AD193" s="2611" t="s">
        <v>1534</v>
      </c>
      <c r="AE193" s="3837" t="s">
        <v>1534</v>
      </c>
      <c r="AF193" s="2572"/>
    </row>
    <row r="194" spans="2:32" s="2872" customFormat="1" x14ac:dyDescent="0.2">
      <c r="B194" s="3958" t="s">
        <v>6289</v>
      </c>
      <c r="C194" s="3959"/>
      <c r="D194" s="3130" t="s">
        <v>1534</v>
      </c>
      <c r="E194" s="3130" t="s">
        <v>1534</v>
      </c>
      <c r="F194" s="3131" t="s">
        <v>1534</v>
      </c>
      <c r="G194" s="2639">
        <v>238</v>
      </c>
      <c r="H194" s="2639" t="s">
        <v>1534</v>
      </c>
      <c r="I194" s="3325">
        <v>0.15680000000000002</v>
      </c>
      <c r="J194" s="3325">
        <v>0.15680000000000002</v>
      </c>
      <c r="K194" s="3131" t="s">
        <v>1534</v>
      </c>
      <c r="L194" s="2639" t="s">
        <v>1534</v>
      </c>
      <c r="M194" s="2639" t="s">
        <v>1534</v>
      </c>
      <c r="N194" s="2639" t="s">
        <v>1534</v>
      </c>
      <c r="O194" s="3325">
        <v>0.16800000000000001</v>
      </c>
      <c r="P194" s="3325">
        <v>0.16800000000000001</v>
      </c>
      <c r="Q194" s="2639" t="s">
        <v>1534</v>
      </c>
      <c r="R194" s="3131" t="s">
        <v>1534</v>
      </c>
      <c r="S194" s="3040" t="s">
        <v>1135</v>
      </c>
      <c r="T194" s="3039">
        <v>2.8000000000000004E-2</v>
      </c>
      <c r="U194" s="3039">
        <v>6.720000000000001E-2</v>
      </c>
      <c r="V194" s="3131" t="s">
        <v>1534</v>
      </c>
      <c r="W194" s="3131" t="s">
        <v>1534</v>
      </c>
      <c r="X194" s="3131" t="s">
        <v>1534</v>
      </c>
      <c r="Y194" s="3039">
        <v>6.720000000000001E-2</v>
      </c>
      <c r="Z194" s="3040" t="s">
        <v>56</v>
      </c>
      <c r="AA194" s="3039">
        <v>3.6999999999999998E-2</v>
      </c>
      <c r="AB194" s="3039">
        <v>0.112</v>
      </c>
      <c r="AC194" s="2611" t="s">
        <v>1534</v>
      </c>
      <c r="AD194" s="2611" t="s">
        <v>1534</v>
      </c>
      <c r="AE194" s="3837" t="s">
        <v>1534</v>
      </c>
      <c r="AF194" s="2572"/>
    </row>
    <row r="195" spans="2:32" s="2872" customFormat="1" x14ac:dyDescent="0.2">
      <c r="B195" s="3958" t="s">
        <v>6291</v>
      </c>
      <c r="C195" s="3959"/>
      <c r="D195" s="3130" t="s">
        <v>1534</v>
      </c>
      <c r="E195" s="3130" t="s">
        <v>1534</v>
      </c>
      <c r="F195" s="3131" t="s">
        <v>1534</v>
      </c>
      <c r="G195" s="2639">
        <v>288</v>
      </c>
      <c r="H195" s="2639" t="s">
        <v>1534</v>
      </c>
      <c r="I195" s="3325">
        <v>0.14560000000000001</v>
      </c>
      <c r="J195" s="3325">
        <v>0.14560000000000001</v>
      </c>
      <c r="K195" s="3131" t="s">
        <v>1534</v>
      </c>
      <c r="L195" s="2639" t="s">
        <v>1534</v>
      </c>
      <c r="M195" s="2639" t="s">
        <v>1534</v>
      </c>
      <c r="N195" s="2639" t="s">
        <v>1534</v>
      </c>
      <c r="O195" s="3325">
        <v>0.16800000000000001</v>
      </c>
      <c r="P195" s="3325">
        <v>0.16800000000000001</v>
      </c>
      <c r="Q195" s="2639" t="s">
        <v>1534</v>
      </c>
      <c r="R195" s="3131" t="s">
        <v>1534</v>
      </c>
      <c r="S195" s="3040" t="s">
        <v>1119</v>
      </c>
      <c r="T195" s="3039">
        <v>2.8000000000000004E-2</v>
      </c>
      <c r="U195" s="3039">
        <v>6.720000000000001E-2</v>
      </c>
      <c r="V195" s="3131" t="s">
        <v>1534</v>
      </c>
      <c r="W195" s="3131" t="s">
        <v>1534</v>
      </c>
      <c r="X195" s="3131" t="s">
        <v>1534</v>
      </c>
      <c r="Y195" s="3039">
        <v>6.720000000000001E-2</v>
      </c>
      <c r="Z195" s="3040" t="s">
        <v>5515</v>
      </c>
      <c r="AA195" s="3039">
        <v>3.6999999999999998E-2</v>
      </c>
      <c r="AB195" s="3039">
        <v>0.112</v>
      </c>
      <c r="AC195" s="2611" t="s">
        <v>1534</v>
      </c>
      <c r="AD195" s="2611" t="s">
        <v>1534</v>
      </c>
      <c r="AE195" s="3837" t="s">
        <v>1534</v>
      </c>
      <c r="AF195" s="2572"/>
    </row>
    <row r="196" spans="2:32" s="2872" customFormat="1" x14ac:dyDescent="0.2">
      <c r="B196" s="3958" t="s">
        <v>6293</v>
      </c>
      <c r="C196" s="3959"/>
      <c r="D196" s="3130" t="s">
        <v>1534</v>
      </c>
      <c r="E196" s="3130" t="s">
        <v>1534</v>
      </c>
      <c r="F196" s="3131" t="s">
        <v>1534</v>
      </c>
      <c r="G196" s="2639">
        <v>430</v>
      </c>
      <c r="H196" s="2639" t="s">
        <v>1534</v>
      </c>
      <c r="I196" s="3325">
        <v>0.13440000000000002</v>
      </c>
      <c r="J196" s="3325">
        <v>0.13440000000000002</v>
      </c>
      <c r="K196" s="3131" t="s">
        <v>1534</v>
      </c>
      <c r="L196" s="2639" t="s">
        <v>1534</v>
      </c>
      <c r="M196" s="2639" t="s">
        <v>1534</v>
      </c>
      <c r="N196" s="2639" t="s">
        <v>1534</v>
      </c>
      <c r="O196" s="3325">
        <v>0.15680000000000002</v>
      </c>
      <c r="P196" s="3325">
        <v>0.15680000000000002</v>
      </c>
      <c r="Q196" s="2639" t="s">
        <v>1534</v>
      </c>
      <c r="R196" s="3131" t="s">
        <v>1534</v>
      </c>
      <c r="S196" s="3040" t="s">
        <v>5520</v>
      </c>
      <c r="T196" s="3039">
        <v>2.8000000000000004E-2</v>
      </c>
      <c r="U196" s="3039">
        <v>6.720000000000001E-2</v>
      </c>
      <c r="V196" s="3131" t="s">
        <v>1534</v>
      </c>
      <c r="W196" s="3131" t="s">
        <v>1534</v>
      </c>
      <c r="X196" s="3131" t="s">
        <v>1534</v>
      </c>
      <c r="Y196" s="3039">
        <v>6.720000000000001E-2</v>
      </c>
      <c r="Z196" s="3040" t="s">
        <v>58</v>
      </c>
      <c r="AA196" s="3039">
        <v>3.6999999999999998E-2</v>
      </c>
      <c r="AB196" s="3039">
        <v>0.112</v>
      </c>
      <c r="AC196" s="2611" t="s">
        <v>1534</v>
      </c>
      <c r="AD196" s="2611" t="s">
        <v>1534</v>
      </c>
      <c r="AE196" s="3837" t="s">
        <v>1534</v>
      </c>
      <c r="AF196" s="2572"/>
    </row>
    <row r="197" spans="2:32" s="2872" customFormat="1" x14ac:dyDescent="0.2">
      <c r="B197" s="3958" t="s">
        <v>6295</v>
      </c>
      <c r="C197" s="3959"/>
      <c r="D197" s="3130" t="s">
        <v>1534</v>
      </c>
      <c r="E197" s="3130" t="s">
        <v>1534</v>
      </c>
      <c r="F197" s="3131" t="s">
        <v>1534</v>
      </c>
      <c r="G197" s="2639">
        <v>96</v>
      </c>
      <c r="H197" s="2639" t="s">
        <v>1534</v>
      </c>
      <c r="I197" s="3325">
        <v>0.16800000000000001</v>
      </c>
      <c r="J197" s="3325">
        <v>0.16800000000000001</v>
      </c>
      <c r="K197" s="3131" t="s">
        <v>1534</v>
      </c>
      <c r="L197" s="2639" t="s">
        <v>1534</v>
      </c>
      <c r="M197" s="2639" t="s">
        <v>1534</v>
      </c>
      <c r="N197" s="2639" t="s">
        <v>1534</v>
      </c>
      <c r="O197" s="3325">
        <v>0.15680000000000002</v>
      </c>
      <c r="P197" s="3325">
        <v>0.15680000000000002</v>
      </c>
      <c r="Q197" s="2639" t="s">
        <v>1534</v>
      </c>
      <c r="R197" s="3131" t="s">
        <v>1534</v>
      </c>
      <c r="S197" s="3040" t="s">
        <v>1136</v>
      </c>
      <c r="T197" s="3039">
        <v>2.8000000000000004E-2</v>
      </c>
      <c r="U197" s="3039">
        <v>6.720000000000001E-2</v>
      </c>
      <c r="V197" s="3131" t="s">
        <v>1534</v>
      </c>
      <c r="W197" s="3131" t="s">
        <v>1534</v>
      </c>
      <c r="X197" s="3131" t="s">
        <v>1534</v>
      </c>
      <c r="Y197" s="3039">
        <v>6.720000000000001E-2</v>
      </c>
      <c r="Z197" s="3040" t="s">
        <v>49</v>
      </c>
      <c r="AA197" s="3039">
        <v>3.6999999999999998E-2</v>
      </c>
      <c r="AB197" s="3039">
        <v>0.112</v>
      </c>
      <c r="AC197" s="2611" t="s">
        <v>1534</v>
      </c>
      <c r="AD197" s="2611" t="s">
        <v>1534</v>
      </c>
      <c r="AE197" s="3837" t="s">
        <v>1534</v>
      </c>
      <c r="AF197" s="2572"/>
    </row>
    <row r="198" spans="2:32" s="2872" customFormat="1" x14ac:dyDescent="0.2">
      <c r="B198" s="3958" t="s">
        <v>6297</v>
      </c>
      <c r="C198" s="3959"/>
      <c r="D198" s="3130" t="s">
        <v>1534</v>
      </c>
      <c r="E198" s="3130" t="s">
        <v>1534</v>
      </c>
      <c r="F198" s="3131" t="s">
        <v>1534</v>
      </c>
      <c r="G198" s="2639">
        <v>104</v>
      </c>
      <c r="H198" s="2639" t="s">
        <v>1534</v>
      </c>
      <c r="I198" s="3325">
        <v>0.16800000000000001</v>
      </c>
      <c r="J198" s="3325">
        <v>0.16800000000000001</v>
      </c>
      <c r="K198" s="3131" t="s">
        <v>1534</v>
      </c>
      <c r="L198" s="2639" t="s">
        <v>1534</v>
      </c>
      <c r="M198" s="2639" t="s">
        <v>1534</v>
      </c>
      <c r="N198" s="2639" t="s">
        <v>1534</v>
      </c>
      <c r="O198" s="3325">
        <v>0.15680000000000002</v>
      </c>
      <c r="P198" s="3325">
        <v>0.15680000000000002</v>
      </c>
      <c r="Q198" s="2639" t="s">
        <v>1534</v>
      </c>
      <c r="R198" s="3131" t="s">
        <v>1534</v>
      </c>
      <c r="S198" s="3040" t="s">
        <v>5526</v>
      </c>
      <c r="T198" s="3039">
        <v>2.8000000000000004E-2</v>
      </c>
      <c r="U198" s="3039">
        <v>6.720000000000001E-2</v>
      </c>
      <c r="V198" s="3131" t="s">
        <v>1534</v>
      </c>
      <c r="W198" s="3131" t="s">
        <v>1534</v>
      </c>
      <c r="X198" s="3131" t="s">
        <v>1534</v>
      </c>
      <c r="Y198" s="3039">
        <v>6.720000000000001E-2</v>
      </c>
      <c r="Z198" s="3040" t="s">
        <v>51</v>
      </c>
      <c r="AA198" s="3039">
        <v>3.6999999999999998E-2</v>
      </c>
      <c r="AB198" s="3039">
        <v>0.112</v>
      </c>
      <c r="AC198" s="2611" t="s">
        <v>1534</v>
      </c>
      <c r="AD198" s="2611" t="s">
        <v>1534</v>
      </c>
      <c r="AE198" s="3837" t="s">
        <v>1534</v>
      </c>
      <c r="AF198" s="2572"/>
    </row>
    <row r="199" spans="2:32" s="2872" customFormat="1" x14ac:dyDescent="0.2">
      <c r="B199" s="3958" t="s">
        <v>6299</v>
      </c>
      <c r="C199" s="3959"/>
      <c r="D199" s="3130" t="s">
        <v>1534</v>
      </c>
      <c r="E199" s="3130" t="s">
        <v>1534</v>
      </c>
      <c r="F199" s="3131" t="s">
        <v>1534</v>
      </c>
      <c r="G199" s="2639">
        <v>134</v>
      </c>
      <c r="H199" s="2639" t="s">
        <v>1534</v>
      </c>
      <c r="I199" s="3325">
        <v>0.16800000000000001</v>
      </c>
      <c r="J199" s="3325">
        <v>0.16800000000000001</v>
      </c>
      <c r="K199" s="3131" t="s">
        <v>1534</v>
      </c>
      <c r="L199" s="2639" t="s">
        <v>1534</v>
      </c>
      <c r="M199" s="2639" t="s">
        <v>1534</v>
      </c>
      <c r="N199" s="2639" t="s">
        <v>1534</v>
      </c>
      <c r="O199" s="3325">
        <v>0.15680000000000002</v>
      </c>
      <c r="P199" s="3325">
        <v>0.15680000000000002</v>
      </c>
      <c r="Q199" s="2639" t="s">
        <v>1534</v>
      </c>
      <c r="R199" s="3131" t="s">
        <v>1534</v>
      </c>
      <c r="S199" s="3040" t="s">
        <v>5531</v>
      </c>
      <c r="T199" s="3039">
        <v>2.8000000000000004E-2</v>
      </c>
      <c r="U199" s="3039">
        <v>6.720000000000001E-2</v>
      </c>
      <c r="V199" s="3131" t="s">
        <v>1534</v>
      </c>
      <c r="W199" s="3131" t="s">
        <v>1534</v>
      </c>
      <c r="X199" s="3131" t="s">
        <v>1534</v>
      </c>
      <c r="Y199" s="3039">
        <v>6.720000000000001E-2</v>
      </c>
      <c r="Z199" s="3040" t="s">
        <v>51</v>
      </c>
      <c r="AA199" s="3039">
        <v>3.6999999999999998E-2</v>
      </c>
      <c r="AB199" s="3039">
        <v>0.112</v>
      </c>
      <c r="AC199" s="2611" t="s">
        <v>1534</v>
      </c>
      <c r="AD199" s="2611" t="s">
        <v>1534</v>
      </c>
      <c r="AE199" s="3837" t="s">
        <v>1534</v>
      </c>
      <c r="AF199" s="2572"/>
    </row>
    <row r="200" spans="2:32" s="2872" customFormat="1" x14ac:dyDescent="0.2">
      <c r="B200" s="3958" t="s">
        <v>6301</v>
      </c>
      <c r="C200" s="3959"/>
      <c r="D200" s="3130" t="s">
        <v>1534</v>
      </c>
      <c r="E200" s="3130" t="s">
        <v>1534</v>
      </c>
      <c r="F200" s="3131" t="s">
        <v>1534</v>
      </c>
      <c r="G200" s="2639">
        <v>142</v>
      </c>
      <c r="H200" s="2639" t="s">
        <v>1534</v>
      </c>
      <c r="I200" s="3325">
        <v>0.16800000000000001</v>
      </c>
      <c r="J200" s="3325">
        <v>0.16800000000000001</v>
      </c>
      <c r="K200" s="3131" t="s">
        <v>1534</v>
      </c>
      <c r="L200" s="2639" t="s">
        <v>1534</v>
      </c>
      <c r="M200" s="2639" t="s">
        <v>1534</v>
      </c>
      <c r="N200" s="2639" t="s">
        <v>1534</v>
      </c>
      <c r="O200" s="3325">
        <v>0.14560000000000001</v>
      </c>
      <c r="P200" s="3325">
        <v>0.14560000000000001</v>
      </c>
      <c r="Q200" s="2639" t="s">
        <v>1534</v>
      </c>
      <c r="R200" s="3131" t="s">
        <v>1534</v>
      </c>
      <c r="S200" s="3040" t="s">
        <v>5536</v>
      </c>
      <c r="T200" s="3039">
        <v>2.8000000000000004E-2</v>
      </c>
      <c r="U200" s="3039">
        <v>6.720000000000001E-2</v>
      </c>
      <c r="V200" s="3131" t="s">
        <v>1534</v>
      </c>
      <c r="W200" s="3131" t="s">
        <v>1534</v>
      </c>
      <c r="X200" s="3131" t="s">
        <v>1534</v>
      </c>
      <c r="Y200" s="3039">
        <v>6.720000000000001E-2</v>
      </c>
      <c r="Z200" s="3040" t="s">
        <v>406</v>
      </c>
      <c r="AA200" s="3039">
        <v>3.6999999999999998E-2</v>
      </c>
      <c r="AB200" s="3039">
        <v>0.112</v>
      </c>
      <c r="AC200" s="2611" t="s">
        <v>1534</v>
      </c>
      <c r="AD200" s="2611" t="s">
        <v>1534</v>
      </c>
      <c r="AE200" s="3837" t="s">
        <v>1534</v>
      </c>
      <c r="AF200" s="2572"/>
    </row>
    <row r="201" spans="2:32" s="2872" customFormat="1" x14ac:dyDescent="0.2">
      <c r="B201" s="3958" t="s">
        <v>6303</v>
      </c>
      <c r="C201" s="3959"/>
      <c r="D201" s="3130" t="s">
        <v>1534</v>
      </c>
      <c r="E201" s="3130" t="s">
        <v>1534</v>
      </c>
      <c r="F201" s="3131" t="s">
        <v>1534</v>
      </c>
      <c r="G201" s="2639">
        <v>183</v>
      </c>
      <c r="H201" s="2639" t="s">
        <v>1534</v>
      </c>
      <c r="I201" s="3325">
        <v>0.16800000000000001</v>
      </c>
      <c r="J201" s="3325">
        <v>0.16800000000000001</v>
      </c>
      <c r="K201" s="3131" t="s">
        <v>1534</v>
      </c>
      <c r="L201" s="2639" t="s">
        <v>1534</v>
      </c>
      <c r="M201" s="2639" t="s">
        <v>1534</v>
      </c>
      <c r="N201" s="2639" t="s">
        <v>1534</v>
      </c>
      <c r="O201" s="3325">
        <v>0.14560000000000001</v>
      </c>
      <c r="P201" s="3325">
        <v>0.14560000000000001</v>
      </c>
      <c r="Q201" s="2639" t="s">
        <v>1534</v>
      </c>
      <c r="R201" s="3131" t="s">
        <v>1534</v>
      </c>
      <c r="S201" s="3040" t="s">
        <v>1133</v>
      </c>
      <c r="T201" s="3039">
        <v>2.8000000000000004E-2</v>
      </c>
      <c r="U201" s="3039">
        <v>6.720000000000001E-2</v>
      </c>
      <c r="V201" s="3131" t="s">
        <v>1534</v>
      </c>
      <c r="W201" s="3131" t="s">
        <v>1534</v>
      </c>
      <c r="X201" s="3131" t="s">
        <v>1534</v>
      </c>
      <c r="Y201" s="3039">
        <v>6.720000000000001E-2</v>
      </c>
      <c r="Z201" s="3040" t="s">
        <v>5094</v>
      </c>
      <c r="AA201" s="3039">
        <v>3.6999999999999998E-2</v>
      </c>
      <c r="AB201" s="3039">
        <v>0.112</v>
      </c>
      <c r="AC201" s="2611" t="s">
        <v>1534</v>
      </c>
      <c r="AD201" s="2611" t="s">
        <v>1534</v>
      </c>
      <c r="AE201" s="3837" t="s">
        <v>1534</v>
      </c>
      <c r="AF201" s="2572"/>
    </row>
    <row r="202" spans="2:32" s="2872" customFormat="1" x14ac:dyDescent="0.2">
      <c r="B202" s="3958" t="s">
        <v>6305</v>
      </c>
      <c r="C202" s="3959"/>
      <c r="D202" s="3130" t="s">
        <v>1534</v>
      </c>
      <c r="E202" s="3130" t="s">
        <v>1534</v>
      </c>
      <c r="F202" s="3131" t="s">
        <v>1534</v>
      </c>
      <c r="G202" s="2639">
        <v>226</v>
      </c>
      <c r="H202" s="2639" t="s">
        <v>1534</v>
      </c>
      <c r="I202" s="3325">
        <v>0.15680000000000002</v>
      </c>
      <c r="J202" s="3325">
        <v>0.15680000000000002</v>
      </c>
      <c r="K202" s="3131" t="s">
        <v>1534</v>
      </c>
      <c r="L202" s="2639" t="s">
        <v>1534</v>
      </c>
      <c r="M202" s="2639" t="s">
        <v>1534</v>
      </c>
      <c r="N202" s="2639" t="s">
        <v>1534</v>
      </c>
      <c r="O202" s="3325">
        <v>0.13440000000000002</v>
      </c>
      <c r="P202" s="3325">
        <v>0.13440000000000002</v>
      </c>
      <c r="Q202" s="2639" t="s">
        <v>1534</v>
      </c>
      <c r="R202" s="3131" t="s">
        <v>1534</v>
      </c>
      <c r="S202" s="3040" t="s">
        <v>1135</v>
      </c>
      <c r="T202" s="3039">
        <v>2.8000000000000004E-2</v>
      </c>
      <c r="U202" s="3039">
        <v>6.720000000000001E-2</v>
      </c>
      <c r="V202" s="3131" t="s">
        <v>1534</v>
      </c>
      <c r="W202" s="3131" t="s">
        <v>1534</v>
      </c>
      <c r="X202" s="3131" t="s">
        <v>1534</v>
      </c>
      <c r="Y202" s="3039">
        <v>6.720000000000001E-2</v>
      </c>
      <c r="Z202" s="3040" t="s">
        <v>5506</v>
      </c>
      <c r="AA202" s="3039">
        <v>3.6999999999999998E-2</v>
      </c>
      <c r="AB202" s="3039">
        <v>0.112</v>
      </c>
      <c r="AC202" s="2611" t="s">
        <v>1534</v>
      </c>
      <c r="AD202" s="2611" t="s">
        <v>1534</v>
      </c>
      <c r="AE202" s="3837" t="s">
        <v>1534</v>
      </c>
      <c r="AF202" s="2572"/>
    </row>
    <row r="203" spans="2:32" s="2872" customFormat="1" x14ac:dyDescent="0.2">
      <c r="B203" s="3958" t="s">
        <v>6307</v>
      </c>
      <c r="C203" s="3959"/>
      <c r="D203" s="3130" t="s">
        <v>1534</v>
      </c>
      <c r="E203" s="3130" t="s">
        <v>1534</v>
      </c>
      <c r="F203" s="3131" t="s">
        <v>1534</v>
      </c>
      <c r="G203" s="2639">
        <v>274</v>
      </c>
      <c r="H203" s="2639" t="s">
        <v>1534</v>
      </c>
      <c r="I203" s="3325">
        <v>0.15680000000000002</v>
      </c>
      <c r="J203" s="3325">
        <v>0.15680000000000002</v>
      </c>
      <c r="K203" s="3131" t="s">
        <v>1534</v>
      </c>
      <c r="L203" s="2639" t="s">
        <v>1534</v>
      </c>
      <c r="M203" s="2639" t="s">
        <v>1534</v>
      </c>
      <c r="N203" s="2639" t="s">
        <v>1534</v>
      </c>
      <c r="O203" s="3325">
        <v>0.13440000000000002</v>
      </c>
      <c r="P203" s="3325">
        <v>0.13440000000000002</v>
      </c>
      <c r="Q203" s="2639" t="s">
        <v>1534</v>
      </c>
      <c r="R203" s="3131" t="s">
        <v>1534</v>
      </c>
      <c r="S203" s="3040" t="s">
        <v>1135</v>
      </c>
      <c r="T203" s="3039">
        <v>2.8000000000000004E-2</v>
      </c>
      <c r="U203" s="3039">
        <v>6.720000000000001E-2</v>
      </c>
      <c r="V203" s="3131" t="s">
        <v>1534</v>
      </c>
      <c r="W203" s="3131" t="s">
        <v>1534</v>
      </c>
      <c r="X203" s="3131" t="s">
        <v>1534</v>
      </c>
      <c r="Y203" s="3039">
        <v>6.720000000000001E-2</v>
      </c>
      <c r="Z203" s="3040" t="s">
        <v>56</v>
      </c>
      <c r="AA203" s="3039">
        <v>3.6999999999999998E-2</v>
      </c>
      <c r="AB203" s="3039">
        <v>0.112</v>
      </c>
      <c r="AC203" s="2611" t="s">
        <v>1534</v>
      </c>
      <c r="AD203" s="2611" t="s">
        <v>1534</v>
      </c>
      <c r="AE203" s="3837" t="s">
        <v>1534</v>
      </c>
      <c r="AF203" s="2572"/>
    </row>
    <row r="204" spans="2:32" s="2872" customFormat="1" x14ac:dyDescent="0.2">
      <c r="B204" s="3958" t="s">
        <v>6309</v>
      </c>
      <c r="C204" s="3959"/>
      <c r="D204" s="3130" t="s">
        <v>1534</v>
      </c>
      <c r="E204" s="3130" t="s">
        <v>1534</v>
      </c>
      <c r="F204" s="3131" t="s">
        <v>1534</v>
      </c>
      <c r="G204" s="2639">
        <v>327</v>
      </c>
      <c r="H204" s="2639" t="s">
        <v>1534</v>
      </c>
      <c r="I204" s="3325">
        <v>0.14560000000000001</v>
      </c>
      <c r="J204" s="3325">
        <v>0.14560000000000001</v>
      </c>
      <c r="K204" s="3131" t="s">
        <v>1534</v>
      </c>
      <c r="L204" s="2639" t="s">
        <v>1534</v>
      </c>
      <c r="M204" s="2639" t="s">
        <v>1534</v>
      </c>
      <c r="N204" s="2639" t="s">
        <v>1534</v>
      </c>
      <c r="O204" s="3325">
        <v>0.16800000000000001</v>
      </c>
      <c r="P204" s="3325">
        <v>0.16800000000000001</v>
      </c>
      <c r="Q204" s="2639" t="s">
        <v>1534</v>
      </c>
      <c r="R204" s="3131" t="s">
        <v>1534</v>
      </c>
      <c r="S204" s="3040" t="s">
        <v>1119</v>
      </c>
      <c r="T204" s="3039">
        <v>2.8000000000000004E-2</v>
      </c>
      <c r="U204" s="3039">
        <v>6.720000000000001E-2</v>
      </c>
      <c r="V204" s="3131" t="s">
        <v>1534</v>
      </c>
      <c r="W204" s="3131" t="s">
        <v>1534</v>
      </c>
      <c r="X204" s="3131" t="s">
        <v>1534</v>
      </c>
      <c r="Y204" s="3039">
        <v>6.720000000000001E-2</v>
      </c>
      <c r="Z204" s="3040" t="s">
        <v>5515</v>
      </c>
      <c r="AA204" s="3039">
        <v>3.6999999999999998E-2</v>
      </c>
      <c r="AB204" s="3039">
        <v>0.112</v>
      </c>
      <c r="AC204" s="2611" t="s">
        <v>1534</v>
      </c>
      <c r="AD204" s="2611" t="s">
        <v>1534</v>
      </c>
      <c r="AE204" s="3837" t="s">
        <v>1534</v>
      </c>
      <c r="AF204" s="2572"/>
    </row>
    <row r="205" spans="2:32" s="2872" customFormat="1" x14ac:dyDescent="0.2">
      <c r="B205" s="3958" t="s">
        <v>6311</v>
      </c>
      <c r="C205" s="3959"/>
      <c r="D205" s="3130" t="s">
        <v>1534</v>
      </c>
      <c r="E205" s="3130" t="s">
        <v>1534</v>
      </c>
      <c r="F205" s="3131" t="s">
        <v>1534</v>
      </c>
      <c r="G205" s="2639">
        <v>472</v>
      </c>
      <c r="H205" s="2639" t="s">
        <v>1534</v>
      </c>
      <c r="I205" s="3325">
        <v>0.13440000000000002</v>
      </c>
      <c r="J205" s="3325">
        <v>0.13440000000000002</v>
      </c>
      <c r="K205" s="3131" t="s">
        <v>1534</v>
      </c>
      <c r="L205" s="2639" t="s">
        <v>1534</v>
      </c>
      <c r="M205" s="2639" t="s">
        <v>1534</v>
      </c>
      <c r="N205" s="2639" t="s">
        <v>1534</v>
      </c>
      <c r="O205" s="3325">
        <v>0.16800000000000001</v>
      </c>
      <c r="P205" s="3325">
        <v>0.16800000000000001</v>
      </c>
      <c r="Q205" s="2639" t="s">
        <v>1534</v>
      </c>
      <c r="R205" s="3131" t="s">
        <v>1534</v>
      </c>
      <c r="S205" s="3040" t="s">
        <v>5520</v>
      </c>
      <c r="T205" s="3039">
        <v>2.8000000000000004E-2</v>
      </c>
      <c r="U205" s="3039">
        <v>6.720000000000001E-2</v>
      </c>
      <c r="V205" s="3131" t="s">
        <v>1534</v>
      </c>
      <c r="W205" s="3131" t="s">
        <v>1534</v>
      </c>
      <c r="X205" s="3131" t="s">
        <v>1534</v>
      </c>
      <c r="Y205" s="3039">
        <v>6.720000000000001E-2</v>
      </c>
      <c r="Z205" s="3040" t="s">
        <v>58</v>
      </c>
      <c r="AA205" s="3039">
        <v>3.6999999999999998E-2</v>
      </c>
      <c r="AB205" s="3039">
        <v>0.112</v>
      </c>
      <c r="AC205" s="2611" t="s">
        <v>1534</v>
      </c>
      <c r="AD205" s="2611" t="s">
        <v>1534</v>
      </c>
      <c r="AE205" s="3837" t="s">
        <v>1534</v>
      </c>
      <c r="AF205" s="2572"/>
    </row>
    <row r="206" spans="2:32" s="2872" customFormat="1" x14ac:dyDescent="0.2">
      <c r="B206" s="3958" t="s">
        <v>6228</v>
      </c>
      <c r="C206" s="3959"/>
      <c r="D206" s="3130" t="s">
        <v>1534</v>
      </c>
      <c r="E206" s="3130" t="s">
        <v>1534</v>
      </c>
      <c r="F206" s="3131" t="s">
        <v>1534</v>
      </c>
      <c r="G206" s="2639">
        <v>63</v>
      </c>
      <c r="H206" s="2639" t="s">
        <v>1534</v>
      </c>
      <c r="I206" s="3325">
        <v>0.16800000000000001</v>
      </c>
      <c r="J206" s="3325">
        <v>0.16800000000000001</v>
      </c>
      <c r="K206" s="3131" t="s">
        <v>1534</v>
      </c>
      <c r="L206" s="2639" t="s">
        <v>1534</v>
      </c>
      <c r="M206" s="2639" t="s">
        <v>1534</v>
      </c>
      <c r="N206" s="2639" t="s">
        <v>1534</v>
      </c>
      <c r="O206" s="3325">
        <v>0.16800000000000001</v>
      </c>
      <c r="P206" s="3325">
        <v>0.16800000000000001</v>
      </c>
      <c r="Q206" s="2639" t="s">
        <v>1534</v>
      </c>
      <c r="R206" s="3131" t="s">
        <v>1534</v>
      </c>
      <c r="S206" s="3040" t="s">
        <v>1136</v>
      </c>
      <c r="T206" s="3039">
        <v>2.8000000000000004E-2</v>
      </c>
      <c r="U206" s="3039">
        <v>6.720000000000001E-2</v>
      </c>
      <c r="V206" s="3131" t="s">
        <v>1534</v>
      </c>
      <c r="W206" s="3131" t="s">
        <v>1534</v>
      </c>
      <c r="X206" s="3131" t="s">
        <v>1534</v>
      </c>
      <c r="Y206" s="3039">
        <v>6.720000000000001E-2</v>
      </c>
      <c r="Z206" s="3040" t="s">
        <v>49</v>
      </c>
      <c r="AA206" s="3039">
        <v>3.6999999999999998E-2</v>
      </c>
      <c r="AB206" s="3039">
        <v>0.112</v>
      </c>
      <c r="AC206" s="2611" t="s">
        <v>1534</v>
      </c>
      <c r="AD206" s="2611" t="s">
        <v>1534</v>
      </c>
      <c r="AE206" s="3837" t="s">
        <v>1534</v>
      </c>
      <c r="AF206" s="2572"/>
    </row>
    <row r="207" spans="2:32" s="2872" customFormat="1" x14ac:dyDescent="0.2">
      <c r="B207" s="3958" t="s">
        <v>6231</v>
      </c>
      <c r="C207" s="3959"/>
      <c r="D207" s="3130" t="s">
        <v>1534</v>
      </c>
      <c r="E207" s="3130" t="s">
        <v>1534</v>
      </c>
      <c r="F207" s="3131" t="s">
        <v>1534</v>
      </c>
      <c r="G207" s="2639">
        <v>93</v>
      </c>
      <c r="H207" s="2639" t="s">
        <v>1534</v>
      </c>
      <c r="I207" s="3325">
        <v>0.16800000000000001</v>
      </c>
      <c r="J207" s="3325">
        <v>0.16800000000000001</v>
      </c>
      <c r="K207" s="3131" t="s">
        <v>1534</v>
      </c>
      <c r="L207" s="2639" t="s">
        <v>1534</v>
      </c>
      <c r="M207" s="2639" t="s">
        <v>1534</v>
      </c>
      <c r="N207" s="2639" t="s">
        <v>1534</v>
      </c>
      <c r="O207" s="3325">
        <v>0.16800000000000001</v>
      </c>
      <c r="P207" s="3325">
        <v>0.16800000000000001</v>
      </c>
      <c r="Q207" s="2639" t="s">
        <v>1534</v>
      </c>
      <c r="R207" s="3131" t="s">
        <v>1534</v>
      </c>
      <c r="S207" s="3040" t="s">
        <v>5526</v>
      </c>
      <c r="T207" s="3039">
        <v>2.8000000000000004E-2</v>
      </c>
      <c r="U207" s="3039">
        <v>6.720000000000001E-2</v>
      </c>
      <c r="V207" s="3131" t="s">
        <v>1534</v>
      </c>
      <c r="W207" s="3131" t="s">
        <v>1534</v>
      </c>
      <c r="X207" s="3131" t="s">
        <v>1534</v>
      </c>
      <c r="Y207" s="3039">
        <v>6.720000000000001E-2</v>
      </c>
      <c r="Z207" s="3040" t="s">
        <v>49</v>
      </c>
      <c r="AA207" s="3039">
        <v>3.6999999999999998E-2</v>
      </c>
      <c r="AB207" s="3039">
        <v>0.112</v>
      </c>
      <c r="AC207" s="2611" t="s">
        <v>1534</v>
      </c>
      <c r="AD207" s="2611" t="s">
        <v>1534</v>
      </c>
      <c r="AE207" s="3837" t="s">
        <v>1534</v>
      </c>
      <c r="AF207" s="2572"/>
    </row>
    <row r="208" spans="2:32" s="2872" customFormat="1" x14ac:dyDescent="0.2">
      <c r="B208" s="3958" t="s">
        <v>6233</v>
      </c>
      <c r="C208" s="3959"/>
      <c r="D208" s="3130" t="s">
        <v>1534</v>
      </c>
      <c r="E208" s="3130" t="s">
        <v>1534</v>
      </c>
      <c r="F208" s="3131" t="s">
        <v>1534</v>
      </c>
      <c r="G208" s="2639">
        <v>101</v>
      </c>
      <c r="H208" s="2639" t="s">
        <v>1534</v>
      </c>
      <c r="I208" s="3325">
        <v>0.16800000000000001</v>
      </c>
      <c r="J208" s="3325">
        <v>0.16800000000000001</v>
      </c>
      <c r="K208" s="3131" t="s">
        <v>1534</v>
      </c>
      <c r="L208" s="2639" t="s">
        <v>1534</v>
      </c>
      <c r="M208" s="2639" t="s">
        <v>1534</v>
      </c>
      <c r="N208" s="2639" t="s">
        <v>1534</v>
      </c>
      <c r="O208" s="3325">
        <v>0.16800000000000001</v>
      </c>
      <c r="P208" s="3325">
        <v>0.16800000000000001</v>
      </c>
      <c r="Q208" s="2639" t="s">
        <v>1534</v>
      </c>
      <c r="R208" s="3131" t="s">
        <v>1534</v>
      </c>
      <c r="S208" s="3040" t="s">
        <v>5531</v>
      </c>
      <c r="T208" s="3039">
        <v>2.8000000000000004E-2</v>
      </c>
      <c r="U208" s="3039">
        <v>6.720000000000001E-2</v>
      </c>
      <c r="V208" s="3131" t="s">
        <v>1534</v>
      </c>
      <c r="W208" s="3131" t="s">
        <v>1534</v>
      </c>
      <c r="X208" s="3131" t="s">
        <v>1534</v>
      </c>
      <c r="Y208" s="3039">
        <v>6.720000000000001E-2</v>
      </c>
      <c r="Z208" s="3040" t="s">
        <v>51</v>
      </c>
      <c r="AA208" s="3039">
        <v>3.6999999999999998E-2</v>
      </c>
      <c r="AB208" s="3039">
        <v>0.112</v>
      </c>
      <c r="AC208" s="2611" t="s">
        <v>1534</v>
      </c>
      <c r="AD208" s="2611" t="s">
        <v>1534</v>
      </c>
      <c r="AE208" s="3837" t="s">
        <v>1534</v>
      </c>
      <c r="AF208" s="2572"/>
    </row>
    <row r="209" spans="2:32" s="2872" customFormat="1" x14ac:dyDescent="0.2">
      <c r="B209" s="3958" t="s">
        <v>6236</v>
      </c>
      <c r="C209" s="3959"/>
      <c r="D209" s="3130" t="s">
        <v>1534</v>
      </c>
      <c r="E209" s="3130" t="s">
        <v>1534</v>
      </c>
      <c r="F209" s="3131" t="s">
        <v>1534</v>
      </c>
      <c r="G209" s="2639">
        <v>109</v>
      </c>
      <c r="H209" s="2639" t="s">
        <v>1534</v>
      </c>
      <c r="I209" s="3325">
        <v>0.16800000000000001</v>
      </c>
      <c r="J209" s="3325">
        <v>0.16800000000000001</v>
      </c>
      <c r="K209" s="3131" t="s">
        <v>1534</v>
      </c>
      <c r="L209" s="2639" t="s">
        <v>1534</v>
      </c>
      <c r="M209" s="2639" t="s">
        <v>1534</v>
      </c>
      <c r="N209" s="2639" t="s">
        <v>1534</v>
      </c>
      <c r="O209" s="3325">
        <v>0.16800000000000001</v>
      </c>
      <c r="P209" s="3325">
        <v>0.16800000000000001</v>
      </c>
      <c r="Q209" s="2639" t="s">
        <v>1534</v>
      </c>
      <c r="R209" s="3131" t="s">
        <v>1534</v>
      </c>
      <c r="S209" s="3040" t="s">
        <v>5536</v>
      </c>
      <c r="T209" s="3039">
        <v>2.8000000000000004E-2</v>
      </c>
      <c r="U209" s="3039">
        <v>6.720000000000001E-2</v>
      </c>
      <c r="V209" s="3131" t="s">
        <v>1534</v>
      </c>
      <c r="W209" s="3131" t="s">
        <v>1534</v>
      </c>
      <c r="X209" s="3131" t="s">
        <v>1534</v>
      </c>
      <c r="Y209" s="3039">
        <v>6.720000000000001E-2</v>
      </c>
      <c r="Z209" s="3040" t="s">
        <v>406</v>
      </c>
      <c r="AA209" s="3039">
        <v>3.6999999999999998E-2</v>
      </c>
      <c r="AB209" s="3039">
        <v>0.112</v>
      </c>
      <c r="AC209" s="2611" t="s">
        <v>1534</v>
      </c>
      <c r="AD209" s="2611" t="s">
        <v>1534</v>
      </c>
      <c r="AE209" s="3837" t="s">
        <v>1534</v>
      </c>
      <c r="AF209" s="2572"/>
    </row>
    <row r="210" spans="2:32" s="2872" customFormat="1" x14ac:dyDescent="0.2">
      <c r="B210" s="3958" t="s">
        <v>6239</v>
      </c>
      <c r="C210" s="3959"/>
      <c r="D210" s="3130" t="s">
        <v>1534</v>
      </c>
      <c r="E210" s="3130" t="s">
        <v>1534</v>
      </c>
      <c r="F210" s="3131" t="s">
        <v>1534</v>
      </c>
      <c r="G210" s="2639">
        <v>150</v>
      </c>
      <c r="H210" s="2639" t="s">
        <v>1534</v>
      </c>
      <c r="I210" s="3325">
        <v>0.16800000000000001</v>
      </c>
      <c r="J210" s="3325">
        <v>0.16800000000000001</v>
      </c>
      <c r="K210" s="3131" t="s">
        <v>1534</v>
      </c>
      <c r="L210" s="2639" t="s">
        <v>1534</v>
      </c>
      <c r="M210" s="2639" t="s">
        <v>1534</v>
      </c>
      <c r="N210" s="2639" t="s">
        <v>1534</v>
      </c>
      <c r="O210" s="3325">
        <v>0.16800000000000001</v>
      </c>
      <c r="P210" s="3325">
        <v>0.16800000000000001</v>
      </c>
      <c r="Q210" s="2639" t="s">
        <v>1534</v>
      </c>
      <c r="R210" s="3131" t="s">
        <v>1534</v>
      </c>
      <c r="S210" s="3040" t="s">
        <v>1133</v>
      </c>
      <c r="T210" s="3039">
        <v>2.8000000000000004E-2</v>
      </c>
      <c r="U210" s="3039">
        <v>6.720000000000001E-2</v>
      </c>
      <c r="V210" s="3131" t="s">
        <v>1534</v>
      </c>
      <c r="W210" s="3131" t="s">
        <v>1534</v>
      </c>
      <c r="X210" s="3131" t="s">
        <v>1534</v>
      </c>
      <c r="Y210" s="3039">
        <v>6.720000000000001E-2</v>
      </c>
      <c r="Z210" s="3040" t="s">
        <v>5094</v>
      </c>
      <c r="AA210" s="3039">
        <v>3.6999999999999998E-2</v>
      </c>
      <c r="AB210" s="3039">
        <v>0.112</v>
      </c>
      <c r="AC210" s="2611" t="s">
        <v>1534</v>
      </c>
      <c r="AD210" s="2611" t="s">
        <v>1534</v>
      </c>
      <c r="AE210" s="3837" t="s">
        <v>1534</v>
      </c>
      <c r="AF210" s="2572"/>
    </row>
    <row r="211" spans="2:32" s="2872" customFormat="1" x14ac:dyDescent="0.2">
      <c r="B211" s="3958" t="s">
        <v>6243</v>
      </c>
      <c r="C211" s="3959"/>
      <c r="D211" s="3130" t="s">
        <v>1534</v>
      </c>
      <c r="E211" s="3130" t="s">
        <v>1534</v>
      </c>
      <c r="F211" s="3131" t="s">
        <v>1534</v>
      </c>
      <c r="G211" s="2639">
        <v>190</v>
      </c>
      <c r="H211" s="2639" t="s">
        <v>1534</v>
      </c>
      <c r="I211" s="3325">
        <v>0.15680000000000002</v>
      </c>
      <c r="J211" s="3325">
        <v>0.15680000000000002</v>
      </c>
      <c r="K211" s="3131" t="s">
        <v>1534</v>
      </c>
      <c r="L211" s="2639" t="s">
        <v>1534</v>
      </c>
      <c r="M211" s="2639" t="s">
        <v>1534</v>
      </c>
      <c r="N211" s="2639" t="s">
        <v>1534</v>
      </c>
      <c r="O211" s="3325">
        <v>0.16800000000000001</v>
      </c>
      <c r="P211" s="3325">
        <v>0.16800000000000001</v>
      </c>
      <c r="Q211" s="2639" t="s">
        <v>1534</v>
      </c>
      <c r="R211" s="3131" t="s">
        <v>1534</v>
      </c>
      <c r="S211" s="3040" t="s">
        <v>1135</v>
      </c>
      <c r="T211" s="3039">
        <v>2.8000000000000004E-2</v>
      </c>
      <c r="U211" s="3039">
        <v>6.720000000000001E-2</v>
      </c>
      <c r="V211" s="3131" t="s">
        <v>1534</v>
      </c>
      <c r="W211" s="3131" t="s">
        <v>1534</v>
      </c>
      <c r="X211" s="3131" t="s">
        <v>1534</v>
      </c>
      <c r="Y211" s="3039">
        <v>6.720000000000001E-2</v>
      </c>
      <c r="Z211" s="3040" t="s">
        <v>5506</v>
      </c>
      <c r="AA211" s="3039">
        <v>3.6999999999999998E-2</v>
      </c>
      <c r="AB211" s="3039">
        <v>0.112</v>
      </c>
      <c r="AC211" s="2611" t="s">
        <v>1534</v>
      </c>
      <c r="AD211" s="2611" t="s">
        <v>1534</v>
      </c>
      <c r="AE211" s="3837" t="s">
        <v>1534</v>
      </c>
      <c r="AF211" s="2572"/>
    </row>
    <row r="212" spans="2:32" s="2872" customFormat="1" x14ac:dyDescent="0.2">
      <c r="B212" s="3958" t="s">
        <v>6247</v>
      </c>
      <c r="C212" s="3959"/>
      <c r="D212" s="3130" t="s">
        <v>1534</v>
      </c>
      <c r="E212" s="3130" t="s">
        <v>1534</v>
      </c>
      <c r="F212" s="3131" t="s">
        <v>1534</v>
      </c>
      <c r="G212" s="2639">
        <v>238</v>
      </c>
      <c r="H212" s="2639" t="s">
        <v>1534</v>
      </c>
      <c r="I212" s="3325">
        <v>0.15680000000000002</v>
      </c>
      <c r="J212" s="3325">
        <v>0.15680000000000002</v>
      </c>
      <c r="K212" s="3131" t="s">
        <v>1534</v>
      </c>
      <c r="L212" s="2639" t="s">
        <v>1534</v>
      </c>
      <c r="M212" s="2639" t="s">
        <v>1534</v>
      </c>
      <c r="N212" s="2639" t="s">
        <v>1534</v>
      </c>
      <c r="O212" s="3325">
        <v>0.16800000000000001</v>
      </c>
      <c r="P212" s="3325">
        <v>0.16800000000000001</v>
      </c>
      <c r="Q212" s="2639" t="s">
        <v>1534</v>
      </c>
      <c r="R212" s="3131" t="s">
        <v>1534</v>
      </c>
      <c r="S212" s="3040" t="s">
        <v>1135</v>
      </c>
      <c r="T212" s="3039">
        <v>2.8000000000000004E-2</v>
      </c>
      <c r="U212" s="3039">
        <v>6.720000000000001E-2</v>
      </c>
      <c r="V212" s="3131" t="s">
        <v>1534</v>
      </c>
      <c r="W212" s="3131" t="s">
        <v>1534</v>
      </c>
      <c r="X212" s="3131" t="s">
        <v>1534</v>
      </c>
      <c r="Y212" s="3039">
        <v>6.720000000000001E-2</v>
      </c>
      <c r="Z212" s="3040" t="s">
        <v>56</v>
      </c>
      <c r="AA212" s="3039">
        <v>3.6999999999999998E-2</v>
      </c>
      <c r="AB212" s="3039">
        <v>0.112</v>
      </c>
      <c r="AC212" s="2611" t="s">
        <v>1534</v>
      </c>
      <c r="AD212" s="2611" t="s">
        <v>1534</v>
      </c>
      <c r="AE212" s="3837" t="s">
        <v>1534</v>
      </c>
      <c r="AF212" s="2572"/>
    </row>
    <row r="213" spans="2:32" s="2872" customFormat="1" x14ac:dyDescent="0.2">
      <c r="B213" s="3958" t="s">
        <v>6251</v>
      </c>
      <c r="C213" s="3959"/>
      <c r="D213" s="3130" t="s">
        <v>1534</v>
      </c>
      <c r="E213" s="3130" t="s">
        <v>1534</v>
      </c>
      <c r="F213" s="3131" t="s">
        <v>1534</v>
      </c>
      <c r="G213" s="2639">
        <v>288</v>
      </c>
      <c r="H213" s="2639" t="s">
        <v>1534</v>
      </c>
      <c r="I213" s="3325">
        <v>0.14560000000000001</v>
      </c>
      <c r="J213" s="3325">
        <v>0.14560000000000001</v>
      </c>
      <c r="K213" s="3131" t="s">
        <v>1534</v>
      </c>
      <c r="L213" s="2639" t="s">
        <v>1534</v>
      </c>
      <c r="M213" s="2639" t="s">
        <v>1534</v>
      </c>
      <c r="N213" s="2639" t="s">
        <v>1534</v>
      </c>
      <c r="O213" s="3325">
        <v>0.16800000000000001</v>
      </c>
      <c r="P213" s="3325">
        <v>0.16800000000000001</v>
      </c>
      <c r="Q213" s="2639" t="s">
        <v>1534</v>
      </c>
      <c r="R213" s="3131" t="s">
        <v>1534</v>
      </c>
      <c r="S213" s="3040" t="s">
        <v>1119</v>
      </c>
      <c r="T213" s="3039">
        <v>2.8000000000000004E-2</v>
      </c>
      <c r="U213" s="3039">
        <v>6.720000000000001E-2</v>
      </c>
      <c r="V213" s="3131" t="s">
        <v>1534</v>
      </c>
      <c r="W213" s="3131" t="s">
        <v>1534</v>
      </c>
      <c r="X213" s="3131" t="s">
        <v>1534</v>
      </c>
      <c r="Y213" s="3039">
        <v>6.720000000000001E-2</v>
      </c>
      <c r="Z213" s="3040" t="s">
        <v>5515</v>
      </c>
      <c r="AA213" s="3039">
        <v>3.6999999999999998E-2</v>
      </c>
      <c r="AB213" s="3039">
        <v>0.112</v>
      </c>
      <c r="AC213" s="2611" t="s">
        <v>1534</v>
      </c>
      <c r="AD213" s="2611" t="s">
        <v>1534</v>
      </c>
      <c r="AE213" s="3837" t="s">
        <v>1534</v>
      </c>
      <c r="AF213" s="2572"/>
    </row>
    <row r="214" spans="2:32" s="2872" customFormat="1" x14ac:dyDescent="0.2">
      <c r="B214" s="3958" t="s">
        <v>6254</v>
      </c>
      <c r="C214" s="3959"/>
      <c r="D214" s="3130" t="s">
        <v>1534</v>
      </c>
      <c r="E214" s="3130" t="s">
        <v>1534</v>
      </c>
      <c r="F214" s="3131" t="s">
        <v>1534</v>
      </c>
      <c r="G214" s="2639">
        <v>430</v>
      </c>
      <c r="H214" s="2639" t="s">
        <v>1534</v>
      </c>
      <c r="I214" s="3325">
        <v>0.13440000000000002</v>
      </c>
      <c r="J214" s="3325">
        <v>0.13440000000000002</v>
      </c>
      <c r="K214" s="3131" t="s">
        <v>1534</v>
      </c>
      <c r="L214" s="2639" t="s">
        <v>1534</v>
      </c>
      <c r="M214" s="2639" t="s">
        <v>1534</v>
      </c>
      <c r="N214" s="2639" t="s">
        <v>1534</v>
      </c>
      <c r="O214" s="3325">
        <v>0.15680000000000002</v>
      </c>
      <c r="P214" s="3325">
        <v>0.15680000000000002</v>
      </c>
      <c r="Q214" s="2639" t="s">
        <v>1534</v>
      </c>
      <c r="R214" s="3131" t="s">
        <v>1534</v>
      </c>
      <c r="S214" s="3040" t="s">
        <v>5520</v>
      </c>
      <c r="T214" s="3039">
        <v>2.8000000000000004E-2</v>
      </c>
      <c r="U214" s="3039">
        <v>6.720000000000001E-2</v>
      </c>
      <c r="V214" s="3131" t="s">
        <v>1534</v>
      </c>
      <c r="W214" s="3131" t="s">
        <v>1534</v>
      </c>
      <c r="X214" s="3131" t="s">
        <v>1534</v>
      </c>
      <c r="Y214" s="3039">
        <v>6.720000000000001E-2</v>
      </c>
      <c r="Z214" s="3040" t="s">
        <v>58</v>
      </c>
      <c r="AA214" s="3039">
        <v>3.6999999999999998E-2</v>
      </c>
      <c r="AB214" s="3039">
        <v>0.112</v>
      </c>
      <c r="AC214" s="2611" t="s">
        <v>1534</v>
      </c>
      <c r="AD214" s="2611" t="s">
        <v>1534</v>
      </c>
      <c r="AE214" s="3837" t="s">
        <v>1534</v>
      </c>
      <c r="AF214" s="2572"/>
    </row>
    <row r="215" spans="2:32" s="2872" customFormat="1" x14ac:dyDescent="0.2">
      <c r="B215" s="3958" t="s">
        <v>6257</v>
      </c>
      <c r="C215" s="3959"/>
      <c r="D215" s="3130" t="s">
        <v>1534</v>
      </c>
      <c r="E215" s="3130" t="s">
        <v>1534</v>
      </c>
      <c r="F215" s="3131" t="s">
        <v>1534</v>
      </c>
      <c r="G215" s="2639">
        <v>96</v>
      </c>
      <c r="H215" s="2639" t="s">
        <v>1534</v>
      </c>
      <c r="I215" s="3325">
        <v>0.16800000000000001</v>
      </c>
      <c r="J215" s="3325">
        <v>0.16800000000000001</v>
      </c>
      <c r="K215" s="3131" t="s">
        <v>1534</v>
      </c>
      <c r="L215" s="2639" t="s">
        <v>1534</v>
      </c>
      <c r="M215" s="2639" t="s">
        <v>1534</v>
      </c>
      <c r="N215" s="2639" t="s">
        <v>1534</v>
      </c>
      <c r="O215" s="3325">
        <v>0.15680000000000002</v>
      </c>
      <c r="P215" s="3325">
        <v>0.15680000000000002</v>
      </c>
      <c r="Q215" s="2639" t="s">
        <v>1534</v>
      </c>
      <c r="R215" s="3131" t="s">
        <v>1534</v>
      </c>
      <c r="S215" s="3040" t="s">
        <v>1136</v>
      </c>
      <c r="T215" s="3039">
        <v>2.8000000000000004E-2</v>
      </c>
      <c r="U215" s="3039">
        <v>6.720000000000001E-2</v>
      </c>
      <c r="V215" s="3131" t="s">
        <v>1534</v>
      </c>
      <c r="W215" s="3131" t="s">
        <v>1534</v>
      </c>
      <c r="X215" s="3131" t="s">
        <v>1534</v>
      </c>
      <c r="Y215" s="3039">
        <v>6.720000000000001E-2</v>
      </c>
      <c r="Z215" s="3040" t="s">
        <v>49</v>
      </c>
      <c r="AA215" s="3039">
        <v>3.6999999999999998E-2</v>
      </c>
      <c r="AB215" s="3039">
        <v>0.112</v>
      </c>
      <c r="AC215" s="2611" t="s">
        <v>1534</v>
      </c>
      <c r="AD215" s="2611" t="s">
        <v>1534</v>
      </c>
      <c r="AE215" s="3837" t="s">
        <v>1534</v>
      </c>
      <c r="AF215" s="2572"/>
    </row>
    <row r="216" spans="2:32" s="2872" customFormat="1" x14ac:dyDescent="0.2">
      <c r="B216" s="3958" t="s">
        <v>6259</v>
      </c>
      <c r="C216" s="3959"/>
      <c r="D216" s="3130" t="s">
        <v>1534</v>
      </c>
      <c r="E216" s="3130" t="s">
        <v>1534</v>
      </c>
      <c r="F216" s="3131" t="s">
        <v>1534</v>
      </c>
      <c r="G216" s="2639">
        <v>104</v>
      </c>
      <c r="H216" s="2639" t="s">
        <v>1534</v>
      </c>
      <c r="I216" s="3325">
        <v>0.16800000000000001</v>
      </c>
      <c r="J216" s="3325">
        <v>0.16800000000000001</v>
      </c>
      <c r="K216" s="3131" t="s">
        <v>1534</v>
      </c>
      <c r="L216" s="2639" t="s">
        <v>1534</v>
      </c>
      <c r="M216" s="2639" t="s">
        <v>1534</v>
      </c>
      <c r="N216" s="2639" t="s">
        <v>1534</v>
      </c>
      <c r="O216" s="3325">
        <v>0.15680000000000002</v>
      </c>
      <c r="P216" s="3325">
        <v>0.15680000000000002</v>
      </c>
      <c r="Q216" s="2639" t="s">
        <v>1534</v>
      </c>
      <c r="R216" s="3131" t="s">
        <v>1534</v>
      </c>
      <c r="S216" s="3040" t="s">
        <v>5526</v>
      </c>
      <c r="T216" s="3039">
        <v>2.8000000000000004E-2</v>
      </c>
      <c r="U216" s="3039">
        <v>6.720000000000001E-2</v>
      </c>
      <c r="V216" s="3131" t="s">
        <v>1534</v>
      </c>
      <c r="W216" s="3131" t="s">
        <v>1534</v>
      </c>
      <c r="X216" s="3131" t="s">
        <v>1534</v>
      </c>
      <c r="Y216" s="3039">
        <v>6.720000000000001E-2</v>
      </c>
      <c r="Z216" s="3040" t="s">
        <v>51</v>
      </c>
      <c r="AA216" s="3039">
        <v>3.6999999999999998E-2</v>
      </c>
      <c r="AB216" s="3039">
        <v>0.112</v>
      </c>
      <c r="AC216" s="2611" t="s">
        <v>1534</v>
      </c>
      <c r="AD216" s="2611" t="s">
        <v>1534</v>
      </c>
      <c r="AE216" s="3837" t="s">
        <v>1534</v>
      </c>
      <c r="AF216" s="2572"/>
    </row>
    <row r="217" spans="2:32" s="2872" customFormat="1" x14ac:dyDescent="0.2">
      <c r="B217" s="3958" t="s">
        <v>6261</v>
      </c>
      <c r="C217" s="3959"/>
      <c r="D217" s="3130" t="s">
        <v>1534</v>
      </c>
      <c r="E217" s="3130" t="s">
        <v>1534</v>
      </c>
      <c r="F217" s="3131" t="s">
        <v>1534</v>
      </c>
      <c r="G217" s="2639">
        <v>134</v>
      </c>
      <c r="H217" s="2639" t="s">
        <v>1534</v>
      </c>
      <c r="I217" s="3325">
        <v>0.16800000000000001</v>
      </c>
      <c r="J217" s="3325">
        <v>0.16800000000000001</v>
      </c>
      <c r="K217" s="3131" t="s">
        <v>1534</v>
      </c>
      <c r="L217" s="2639" t="s">
        <v>1534</v>
      </c>
      <c r="M217" s="2639" t="s">
        <v>1534</v>
      </c>
      <c r="N217" s="2639" t="s">
        <v>1534</v>
      </c>
      <c r="O217" s="3325">
        <v>0.15680000000000002</v>
      </c>
      <c r="P217" s="3325">
        <v>0.15680000000000002</v>
      </c>
      <c r="Q217" s="2639" t="s">
        <v>1534</v>
      </c>
      <c r="R217" s="3131" t="s">
        <v>1534</v>
      </c>
      <c r="S217" s="3040" t="s">
        <v>5531</v>
      </c>
      <c r="T217" s="3039">
        <v>2.8000000000000004E-2</v>
      </c>
      <c r="U217" s="3039">
        <v>6.720000000000001E-2</v>
      </c>
      <c r="V217" s="3131" t="s">
        <v>1534</v>
      </c>
      <c r="W217" s="3131" t="s">
        <v>1534</v>
      </c>
      <c r="X217" s="3131" t="s">
        <v>1534</v>
      </c>
      <c r="Y217" s="3039">
        <v>6.720000000000001E-2</v>
      </c>
      <c r="Z217" s="3040" t="s">
        <v>51</v>
      </c>
      <c r="AA217" s="3039">
        <v>3.6999999999999998E-2</v>
      </c>
      <c r="AB217" s="3039">
        <v>0.112</v>
      </c>
      <c r="AC217" s="2611" t="s">
        <v>1534</v>
      </c>
      <c r="AD217" s="2611" t="s">
        <v>1534</v>
      </c>
      <c r="AE217" s="3837" t="s">
        <v>1534</v>
      </c>
      <c r="AF217" s="2572"/>
    </row>
    <row r="218" spans="2:32" s="2872" customFormat="1" x14ac:dyDescent="0.2">
      <c r="B218" s="3958" t="s">
        <v>6263</v>
      </c>
      <c r="C218" s="3959"/>
      <c r="D218" s="3130" t="s">
        <v>1534</v>
      </c>
      <c r="E218" s="3130" t="s">
        <v>1534</v>
      </c>
      <c r="F218" s="3131" t="s">
        <v>1534</v>
      </c>
      <c r="G218" s="2639">
        <v>142</v>
      </c>
      <c r="H218" s="2639" t="s">
        <v>1534</v>
      </c>
      <c r="I218" s="3325">
        <v>0.16800000000000001</v>
      </c>
      <c r="J218" s="3325">
        <v>0.16800000000000001</v>
      </c>
      <c r="K218" s="3131" t="s">
        <v>1534</v>
      </c>
      <c r="L218" s="2639" t="s">
        <v>1534</v>
      </c>
      <c r="M218" s="2639" t="s">
        <v>1534</v>
      </c>
      <c r="N218" s="2639" t="s">
        <v>1534</v>
      </c>
      <c r="O218" s="3325">
        <v>0.14560000000000001</v>
      </c>
      <c r="P218" s="3325">
        <v>0.14560000000000001</v>
      </c>
      <c r="Q218" s="2639" t="s">
        <v>1534</v>
      </c>
      <c r="R218" s="3131" t="s">
        <v>1534</v>
      </c>
      <c r="S218" s="3040" t="s">
        <v>5536</v>
      </c>
      <c r="T218" s="3039">
        <v>2.8000000000000004E-2</v>
      </c>
      <c r="U218" s="3039">
        <v>6.720000000000001E-2</v>
      </c>
      <c r="V218" s="3131" t="s">
        <v>1534</v>
      </c>
      <c r="W218" s="3131" t="s">
        <v>1534</v>
      </c>
      <c r="X218" s="3131" t="s">
        <v>1534</v>
      </c>
      <c r="Y218" s="3039">
        <v>6.720000000000001E-2</v>
      </c>
      <c r="Z218" s="3040" t="s">
        <v>406</v>
      </c>
      <c r="AA218" s="3039">
        <v>3.6999999999999998E-2</v>
      </c>
      <c r="AB218" s="3039">
        <v>0.112</v>
      </c>
      <c r="AC218" s="2611" t="s">
        <v>1534</v>
      </c>
      <c r="AD218" s="2611" t="s">
        <v>1534</v>
      </c>
      <c r="AE218" s="3837" t="s">
        <v>1534</v>
      </c>
      <c r="AF218" s="2572"/>
    </row>
    <row r="219" spans="2:32" s="2872" customFormat="1" x14ac:dyDescent="0.2">
      <c r="B219" s="3958" t="s">
        <v>6265</v>
      </c>
      <c r="C219" s="3959"/>
      <c r="D219" s="3130" t="s">
        <v>1534</v>
      </c>
      <c r="E219" s="3130" t="s">
        <v>1534</v>
      </c>
      <c r="F219" s="3131" t="s">
        <v>1534</v>
      </c>
      <c r="G219" s="2639">
        <v>183</v>
      </c>
      <c r="H219" s="2639" t="s">
        <v>1534</v>
      </c>
      <c r="I219" s="3325">
        <v>0.16800000000000001</v>
      </c>
      <c r="J219" s="3325">
        <v>0.16800000000000001</v>
      </c>
      <c r="K219" s="3131" t="s">
        <v>1534</v>
      </c>
      <c r="L219" s="2639" t="s">
        <v>1534</v>
      </c>
      <c r="M219" s="2639" t="s">
        <v>1534</v>
      </c>
      <c r="N219" s="2639" t="s">
        <v>1534</v>
      </c>
      <c r="O219" s="3325">
        <v>0.14560000000000001</v>
      </c>
      <c r="P219" s="3325">
        <v>0.14560000000000001</v>
      </c>
      <c r="Q219" s="2639" t="s">
        <v>1534</v>
      </c>
      <c r="R219" s="3131" t="s">
        <v>1534</v>
      </c>
      <c r="S219" s="3040" t="s">
        <v>1133</v>
      </c>
      <c r="T219" s="3039">
        <v>2.8000000000000004E-2</v>
      </c>
      <c r="U219" s="3039">
        <v>6.720000000000001E-2</v>
      </c>
      <c r="V219" s="3131" t="s">
        <v>1534</v>
      </c>
      <c r="W219" s="3131" t="s">
        <v>1534</v>
      </c>
      <c r="X219" s="3131" t="s">
        <v>1534</v>
      </c>
      <c r="Y219" s="3039">
        <v>6.720000000000001E-2</v>
      </c>
      <c r="Z219" s="3040" t="s">
        <v>5094</v>
      </c>
      <c r="AA219" s="3039">
        <v>3.6999999999999998E-2</v>
      </c>
      <c r="AB219" s="3039">
        <v>0.112</v>
      </c>
      <c r="AC219" s="2611" t="s">
        <v>1534</v>
      </c>
      <c r="AD219" s="2611" t="s">
        <v>1534</v>
      </c>
      <c r="AE219" s="3837" t="s">
        <v>1534</v>
      </c>
      <c r="AF219" s="2572"/>
    </row>
    <row r="220" spans="2:32" s="2872" customFormat="1" x14ac:dyDescent="0.2">
      <c r="B220" s="3958" t="s">
        <v>6267</v>
      </c>
      <c r="C220" s="3959"/>
      <c r="D220" s="3130" t="s">
        <v>1534</v>
      </c>
      <c r="E220" s="3130" t="s">
        <v>1534</v>
      </c>
      <c r="F220" s="3131" t="s">
        <v>1534</v>
      </c>
      <c r="G220" s="2639">
        <v>226</v>
      </c>
      <c r="H220" s="2639" t="s">
        <v>1534</v>
      </c>
      <c r="I220" s="3325">
        <v>0.15680000000000002</v>
      </c>
      <c r="J220" s="3325">
        <v>0.15680000000000002</v>
      </c>
      <c r="K220" s="3131" t="s">
        <v>1534</v>
      </c>
      <c r="L220" s="2639" t="s">
        <v>1534</v>
      </c>
      <c r="M220" s="2639" t="s">
        <v>1534</v>
      </c>
      <c r="N220" s="2639" t="s">
        <v>1534</v>
      </c>
      <c r="O220" s="3325">
        <v>0.13440000000000002</v>
      </c>
      <c r="P220" s="3325">
        <v>0.13440000000000002</v>
      </c>
      <c r="Q220" s="2639" t="s">
        <v>1534</v>
      </c>
      <c r="R220" s="3131" t="s">
        <v>1534</v>
      </c>
      <c r="S220" s="3040" t="s">
        <v>1135</v>
      </c>
      <c r="T220" s="3039">
        <v>2.8000000000000004E-2</v>
      </c>
      <c r="U220" s="3039">
        <v>6.720000000000001E-2</v>
      </c>
      <c r="V220" s="3131" t="s">
        <v>1534</v>
      </c>
      <c r="W220" s="3131" t="s">
        <v>1534</v>
      </c>
      <c r="X220" s="3131" t="s">
        <v>1534</v>
      </c>
      <c r="Y220" s="3039">
        <v>6.720000000000001E-2</v>
      </c>
      <c r="Z220" s="3040" t="s">
        <v>5506</v>
      </c>
      <c r="AA220" s="3039">
        <v>3.6999999999999998E-2</v>
      </c>
      <c r="AB220" s="3039">
        <v>0.112</v>
      </c>
      <c r="AC220" s="2611" t="s">
        <v>1534</v>
      </c>
      <c r="AD220" s="2611" t="s">
        <v>1534</v>
      </c>
      <c r="AE220" s="3837" t="s">
        <v>1534</v>
      </c>
      <c r="AF220" s="2572"/>
    </row>
    <row r="221" spans="2:32" s="2872" customFormat="1" x14ac:dyDescent="0.2">
      <c r="B221" s="3958" t="s">
        <v>6269</v>
      </c>
      <c r="C221" s="3959"/>
      <c r="D221" s="3130" t="s">
        <v>1534</v>
      </c>
      <c r="E221" s="3130" t="s">
        <v>1534</v>
      </c>
      <c r="F221" s="3131" t="s">
        <v>1534</v>
      </c>
      <c r="G221" s="2639">
        <v>274</v>
      </c>
      <c r="H221" s="2639" t="s">
        <v>1534</v>
      </c>
      <c r="I221" s="3325">
        <v>0.15680000000000002</v>
      </c>
      <c r="J221" s="3325">
        <v>0.15680000000000002</v>
      </c>
      <c r="K221" s="3131" t="s">
        <v>1534</v>
      </c>
      <c r="L221" s="2639" t="s">
        <v>1534</v>
      </c>
      <c r="M221" s="2639" t="s">
        <v>1534</v>
      </c>
      <c r="N221" s="2639" t="s">
        <v>1534</v>
      </c>
      <c r="O221" s="3325">
        <v>0.13440000000000002</v>
      </c>
      <c r="P221" s="3325">
        <v>0.13440000000000002</v>
      </c>
      <c r="Q221" s="2639" t="s">
        <v>1534</v>
      </c>
      <c r="R221" s="3131" t="s">
        <v>1534</v>
      </c>
      <c r="S221" s="3040" t="s">
        <v>1135</v>
      </c>
      <c r="T221" s="3039">
        <v>2.8000000000000004E-2</v>
      </c>
      <c r="U221" s="3039">
        <v>6.720000000000001E-2</v>
      </c>
      <c r="V221" s="3131" t="s">
        <v>1534</v>
      </c>
      <c r="W221" s="3131" t="s">
        <v>1534</v>
      </c>
      <c r="X221" s="3131" t="s">
        <v>1534</v>
      </c>
      <c r="Y221" s="3039">
        <v>6.720000000000001E-2</v>
      </c>
      <c r="Z221" s="3040" t="s">
        <v>56</v>
      </c>
      <c r="AA221" s="3039">
        <v>3.6999999999999998E-2</v>
      </c>
      <c r="AB221" s="3039">
        <v>0.112</v>
      </c>
      <c r="AC221" s="2611" t="s">
        <v>1534</v>
      </c>
      <c r="AD221" s="2611" t="s">
        <v>1534</v>
      </c>
      <c r="AE221" s="3837" t="s">
        <v>1534</v>
      </c>
      <c r="AF221" s="2572"/>
    </row>
    <row r="222" spans="2:32" s="2872" customFormat="1" x14ac:dyDescent="0.2">
      <c r="B222" s="3958" t="s">
        <v>6271</v>
      </c>
      <c r="C222" s="3959"/>
      <c r="D222" s="3130" t="s">
        <v>1534</v>
      </c>
      <c r="E222" s="3130" t="s">
        <v>1534</v>
      </c>
      <c r="F222" s="3131" t="s">
        <v>1534</v>
      </c>
      <c r="G222" s="2639">
        <v>327</v>
      </c>
      <c r="H222" s="2639" t="s">
        <v>1534</v>
      </c>
      <c r="I222" s="3325">
        <v>0.14560000000000001</v>
      </c>
      <c r="J222" s="3325">
        <v>0.14560000000000001</v>
      </c>
      <c r="K222" s="3131" t="s">
        <v>1534</v>
      </c>
      <c r="L222" s="2639" t="s">
        <v>1534</v>
      </c>
      <c r="M222" s="2639" t="s">
        <v>1534</v>
      </c>
      <c r="N222" s="2639" t="s">
        <v>1534</v>
      </c>
      <c r="O222" s="3325">
        <v>0.16800000000000001</v>
      </c>
      <c r="P222" s="3325">
        <v>0.16800000000000001</v>
      </c>
      <c r="Q222" s="2639" t="s">
        <v>1534</v>
      </c>
      <c r="R222" s="3131" t="s">
        <v>1534</v>
      </c>
      <c r="S222" s="3040" t="s">
        <v>1119</v>
      </c>
      <c r="T222" s="3039">
        <v>2.8000000000000004E-2</v>
      </c>
      <c r="U222" s="3039">
        <v>6.720000000000001E-2</v>
      </c>
      <c r="V222" s="3131" t="s">
        <v>1534</v>
      </c>
      <c r="W222" s="3131" t="s">
        <v>1534</v>
      </c>
      <c r="X222" s="3131" t="s">
        <v>1534</v>
      </c>
      <c r="Y222" s="3039">
        <v>6.720000000000001E-2</v>
      </c>
      <c r="Z222" s="3040" t="s">
        <v>5515</v>
      </c>
      <c r="AA222" s="3039">
        <v>3.6999999999999998E-2</v>
      </c>
      <c r="AB222" s="3039">
        <v>0.112</v>
      </c>
      <c r="AC222" s="2611" t="s">
        <v>1534</v>
      </c>
      <c r="AD222" s="2611" t="s">
        <v>1534</v>
      </c>
      <c r="AE222" s="3837" t="s">
        <v>1534</v>
      </c>
      <c r="AF222" s="2572"/>
    </row>
    <row r="223" spans="2:32" s="2872" customFormat="1" x14ac:dyDescent="0.2">
      <c r="B223" s="3958" t="s">
        <v>6273</v>
      </c>
      <c r="C223" s="3959"/>
      <c r="D223" s="3130" t="s">
        <v>1534</v>
      </c>
      <c r="E223" s="3130" t="s">
        <v>1534</v>
      </c>
      <c r="F223" s="3131" t="s">
        <v>1534</v>
      </c>
      <c r="G223" s="2639">
        <v>472</v>
      </c>
      <c r="H223" s="2639" t="s">
        <v>1534</v>
      </c>
      <c r="I223" s="3325">
        <v>0.13440000000000002</v>
      </c>
      <c r="J223" s="3325">
        <v>0.13440000000000002</v>
      </c>
      <c r="K223" s="3131" t="s">
        <v>1534</v>
      </c>
      <c r="L223" s="2639" t="s">
        <v>1534</v>
      </c>
      <c r="M223" s="2639" t="s">
        <v>1534</v>
      </c>
      <c r="N223" s="2639" t="s">
        <v>1534</v>
      </c>
      <c r="O223" s="3325">
        <v>0.16800000000000001</v>
      </c>
      <c r="P223" s="3325">
        <v>0.16800000000000001</v>
      </c>
      <c r="Q223" s="2639" t="s">
        <v>1534</v>
      </c>
      <c r="R223" s="3131" t="s">
        <v>1534</v>
      </c>
      <c r="S223" s="3040" t="s">
        <v>5520</v>
      </c>
      <c r="T223" s="3039">
        <v>2.8000000000000004E-2</v>
      </c>
      <c r="U223" s="3039">
        <v>6.720000000000001E-2</v>
      </c>
      <c r="V223" s="3131" t="s">
        <v>1534</v>
      </c>
      <c r="W223" s="3131" t="s">
        <v>1534</v>
      </c>
      <c r="X223" s="3131" t="s">
        <v>1534</v>
      </c>
      <c r="Y223" s="3039">
        <v>6.720000000000001E-2</v>
      </c>
      <c r="Z223" s="3040" t="s">
        <v>58</v>
      </c>
      <c r="AA223" s="3039">
        <v>3.6999999999999998E-2</v>
      </c>
      <c r="AB223" s="3039">
        <v>0.112</v>
      </c>
      <c r="AC223" s="2611" t="s">
        <v>1534</v>
      </c>
      <c r="AD223" s="2611" t="s">
        <v>1534</v>
      </c>
      <c r="AE223" s="3837" t="s">
        <v>1534</v>
      </c>
      <c r="AF223" s="2572"/>
    </row>
    <row r="224" spans="2:32" s="2872" customFormat="1" x14ac:dyDescent="0.2">
      <c r="B224" s="3958" t="s">
        <v>6426</v>
      </c>
      <c r="C224" s="3959"/>
      <c r="D224" s="3130" t="s">
        <v>1534</v>
      </c>
      <c r="E224" s="3130" t="s">
        <v>1534</v>
      </c>
      <c r="F224" s="3131" t="s">
        <v>1534</v>
      </c>
      <c r="G224" s="2639">
        <v>63</v>
      </c>
      <c r="H224" s="2639" t="s">
        <v>1534</v>
      </c>
      <c r="I224" s="3325">
        <v>0.16800000000000001</v>
      </c>
      <c r="J224" s="3325">
        <v>0.16800000000000001</v>
      </c>
      <c r="K224" s="3131" t="s">
        <v>1534</v>
      </c>
      <c r="L224" s="2639" t="s">
        <v>1534</v>
      </c>
      <c r="M224" s="2639" t="s">
        <v>1534</v>
      </c>
      <c r="N224" s="2639" t="s">
        <v>1534</v>
      </c>
      <c r="O224" s="3325">
        <v>0.16800000000000001</v>
      </c>
      <c r="P224" s="3325">
        <v>0.16800000000000001</v>
      </c>
      <c r="Q224" s="2639" t="s">
        <v>1534</v>
      </c>
      <c r="R224" s="3131" t="s">
        <v>1534</v>
      </c>
      <c r="S224" s="3040" t="s">
        <v>1136</v>
      </c>
      <c r="T224" s="3039">
        <v>2.8000000000000004E-2</v>
      </c>
      <c r="U224" s="3039">
        <v>6.720000000000001E-2</v>
      </c>
      <c r="V224" s="3131" t="s">
        <v>1534</v>
      </c>
      <c r="W224" s="3131" t="s">
        <v>1534</v>
      </c>
      <c r="X224" s="3131" t="s">
        <v>1534</v>
      </c>
      <c r="Y224" s="3039">
        <v>6.720000000000001E-2</v>
      </c>
      <c r="Z224" s="3040" t="s">
        <v>49</v>
      </c>
      <c r="AA224" s="3039">
        <v>3.6999999999999998E-2</v>
      </c>
      <c r="AB224" s="3039">
        <v>0.112</v>
      </c>
      <c r="AC224" s="2611" t="s">
        <v>1534</v>
      </c>
      <c r="AD224" s="2611" t="s">
        <v>1534</v>
      </c>
      <c r="AE224" s="3837" t="s">
        <v>1534</v>
      </c>
      <c r="AF224" s="2572"/>
    </row>
    <row r="225" spans="2:32" s="2872" customFormat="1" x14ac:dyDescent="0.2">
      <c r="B225" s="3958" t="s">
        <v>6428</v>
      </c>
      <c r="C225" s="3959"/>
      <c r="D225" s="3130" t="s">
        <v>1534</v>
      </c>
      <c r="E225" s="3130" t="s">
        <v>1534</v>
      </c>
      <c r="F225" s="3131" t="s">
        <v>1534</v>
      </c>
      <c r="G225" s="2639">
        <v>93</v>
      </c>
      <c r="H225" s="2639" t="s">
        <v>1534</v>
      </c>
      <c r="I225" s="3325">
        <v>0.16800000000000001</v>
      </c>
      <c r="J225" s="3325">
        <v>0.16800000000000001</v>
      </c>
      <c r="K225" s="3131" t="s">
        <v>1534</v>
      </c>
      <c r="L225" s="2639" t="s">
        <v>1534</v>
      </c>
      <c r="M225" s="2639" t="s">
        <v>1534</v>
      </c>
      <c r="N225" s="2639" t="s">
        <v>1534</v>
      </c>
      <c r="O225" s="3325">
        <v>0.16800000000000001</v>
      </c>
      <c r="P225" s="3325">
        <v>0.16800000000000001</v>
      </c>
      <c r="Q225" s="2639" t="s">
        <v>1534</v>
      </c>
      <c r="R225" s="3131" t="s">
        <v>1534</v>
      </c>
      <c r="S225" s="3040" t="s">
        <v>5526</v>
      </c>
      <c r="T225" s="3039">
        <v>2.8000000000000004E-2</v>
      </c>
      <c r="U225" s="3039">
        <v>6.720000000000001E-2</v>
      </c>
      <c r="V225" s="3131" t="s">
        <v>1534</v>
      </c>
      <c r="W225" s="3131" t="s">
        <v>1534</v>
      </c>
      <c r="X225" s="3131" t="s">
        <v>1534</v>
      </c>
      <c r="Y225" s="3039">
        <v>6.720000000000001E-2</v>
      </c>
      <c r="Z225" s="3040" t="s">
        <v>49</v>
      </c>
      <c r="AA225" s="3039">
        <v>3.6999999999999998E-2</v>
      </c>
      <c r="AB225" s="3039">
        <v>0.112</v>
      </c>
      <c r="AC225" s="2611" t="s">
        <v>1534</v>
      </c>
      <c r="AD225" s="2611" t="s">
        <v>1534</v>
      </c>
      <c r="AE225" s="3837" t="s">
        <v>1534</v>
      </c>
      <c r="AF225" s="2572"/>
    </row>
    <row r="226" spans="2:32" s="2872" customFormat="1" x14ac:dyDescent="0.2">
      <c r="B226" s="3958" t="s">
        <v>6430</v>
      </c>
      <c r="C226" s="3959"/>
      <c r="D226" s="3130" t="s">
        <v>1534</v>
      </c>
      <c r="E226" s="3130" t="s">
        <v>1534</v>
      </c>
      <c r="F226" s="3131" t="s">
        <v>1534</v>
      </c>
      <c r="G226" s="2639">
        <v>101</v>
      </c>
      <c r="H226" s="2639" t="s">
        <v>1534</v>
      </c>
      <c r="I226" s="3325">
        <v>0.16800000000000001</v>
      </c>
      <c r="J226" s="3325">
        <v>0.16800000000000001</v>
      </c>
      <c r="K226" s="3131" t="s">
        <v>1534</v>
      </c>
      <c r="L226" s="2639" t="s">
        <v>1534</v>
      </c>
      <c r="M226" s="2639" t="s">
        <v>1534</v>
      </c>
      <c r="N226" s="2639" t="s">
        <v>1534</v>
      </c>
      <c r="O226" s="3325">
        <v>0.16800000000000001</v>
      </c>
      <c r="P226" s="3325">
        <v>0.16800000000000001</v>
      </c>
      <c r="Q226" s="2639" t="s">
        <v>1534</v>
      </c>
      <c r="R226" s="3131" t="s">
        <v>1534</v>
      </c>
      <c r="S226" s="3040" t="s">
        <v>5531</v>
      </c>
      <c r="T226" s="3039">
        <v>2.8000000000000004E-2</v>
      </c>
      <c r="U226" s="3039">
        <v>6.720000000000001E-2</v>
      </c>
      <c r="V226" s="3131" t="s">
        <v>1534</v>
      </c>
      <c r="W226" s="3131" t="s">
        <v>1534</v>
      </c>
      <c r="X226" s="3131" t="s">
        <v>1534</v>
      </c>
      <c r="Y226" s="3039">
        <v>6.720000000000001E-2</v>
      </c>
      <c r="Z226" s="3040" t="s">
        <v>51</v>
      </c>
      <c r="AA226" s="3039">
        <v>3.6999999999999998E-2</v>
      </c>
      <c r="AB226" s="3039">
        <v>0.112</v>
      </c>
      <c r="AC226" s="2611" t="s">
        <v>1534</v>
      </c>
      <c r="AD226" s="2611" t="s">
        <v>1534</v>
      </c>
      <c r="AE226" s="3837" t="s">
        <v>1534</v>
      </c>
      <c r="AF226" s="2572"/>
    </row>
    <row r="227" spans="2:32" s="2872" customFormat="1" x14ac:dyDescent="0.2">
      <c r="B227" s="3958" t="s">
        <v>6432</v>
      </c>
      <c r="C227" s="3959"/>
      <c r="D227" s="3130" t="s">
        <v>1534</v>
      </c>
      <c r="E227" s="3130" t="s">
        <v>1534</v>
      </c>
      <c r="F227" s="3131" t="s">
        <v>1534</v>
      </c>
      <c r="G227" s="2639">
        <v>109</v>
      </c>
      <c r="H227" s="2639" t="s">
        <v>1534</v>
      </c>
      <c r="I227" s="3325">
        <v>0.16800000000000001</v>
      </c>
      <c r="J227" s="3325">
        <v>0.16800000000000001</v>
      </c>
      <c r="K227" s="3131" t="s">
        <v>1534</v>
      </c>
      <c r="L227" s="2639" t="s">
        <v>1534</v>
      </c>
      <c r="M227" s="2639" t="s">
        <v>1534</v>
      </c>
      <c r="N227" s="2639" t="s">
        <v>1534</v>
      </c>
      <c r="O227" s="3325">
        <v>0.16800000000000001</v>
      </c>
      <c r="P227" s="3325">
        <v>0.16800000000000001</v>
      </c>
      <c r="Q227" s="2639" t="s">
        <v>1534</v>
      </c>
      <c r="R227" s="3131" t="s">
        <v>1534</v>
      </c>
      <c r="S227" s="3040" t="s">
        <v>5536</v>
      </c>
      <c r="T227" s="3039">
        <v>2.8000000000000004E-2</v>
      </c>
      <c r="U227" s="3039">
        <v>6.720000000000001E-2</v>
      </c>
      <c r="V227" s="3131" t="s">
        <v>1534</v>
      </c>
      <c r="W227" s="3131" t="s">
        <v>1534</v>
      </c>
      <c r="X227" s="3131" t="s">
        <v>1534</v>
      </c>
      <c r="Y227" s="3039">
        <v>6.720000000000001E-2</v>
      </c>
      <c r="Z227" s="3040" t="s">
        <v>406</v>
      </c>
      <c r="AA227" s="3039">
        <v>3.6999999999999998E-2</v>
      </c>
      <c r="AB227" s="3039">
        <v>0.112</v>
      </c>
      <c r="AC227" s="2611" t="s">
        <v>1534</v>
      </c>
      <c r="AD227" s="2611" t="s">
        <v>1534</v>
      </c>
      <c r="AE227" s="3837" t="s">
        <v>1534</v>
      </c>
      <c r="AF227" s="2572"/>
    </row>
    <row r="228" spans="2:32" s="2872" customFormat="1" x14ac:dyDescent="0.2">
      <c r="B228" s="3958" t="s">
        <v>6434</v>
      </c>
      <c r="C228" s="3959"/>
      <c r="D228" s="3130" t="s">
        <v>1534</v>
      </c>
      <c r="E228" s="3130" t="s">
        <v>1534</v>
      </c>
      <c r="F228" s="3131" t="s">
        <v>1534</v>
      </c>
      <c r="G228" s="2639">
        <v>150</v>
      </c>
      <c r="H228" s="2639" t="s">
        <v>1534</v>
      </c>
      <c r="I228" s="3325">
        <v>0.16800000000000001</v>
      </c>
      <c r="J228" s="3325">
        <v>0.16800000000000001</v>
      </c>
      <c r="K228" s="3131" t="s">
        <v>1534</v>
      </c>
      <c r="L228" s="2639" t="s">
        <v>1534</v>
      </c>
      <c r="M228" s="2639" t="s">
        <v>1534</v>
      </c>
      <c r="N228" s="2639" t="s">
        <v>1534</v>
      </c>
      <c r="O228" s="3325">
        <v>0.16800000000000001</v>
      </c>
      <c r="P228" s="3325">
        <v>0.16800000000000001</v>
      </c>
      <c r="Q228" s="2639" t="s">
        <v>1534</v>
      </c>
      <c r="R228" s="3131" t="s">
        <v>1534</v>
      </c>
      <c r="S228" s="3040" t="s">
        <v>1133</v>
      </c>
      <c r="T228" s="3039">
        <v>2.8000000000000004E-2</v>
      </c>
      <c r="U228" s="3039">
        <v>6.720000000000001E-2</v>
      </c>
      <c r="V228" s="3131" t="s">
        <v>1534</v>
      </c>
      <c r="W228" s="3131" t="s">
        <v>1534</v>
      </c>
      <c r="X228" s="3131" t="s">
        <v>1534</v>
      </c>
      <c r="Y228" s="3039">
        <v>6.720000000000001E-2</v>
      </c>
      <c r="Z228" s="3040" t="s">
        <v>5094</v>
      </c>
      <c r="AA228" s="3039">
        <v>3.6999999999999998E-2</v>
      </c>
      <c r="AB228" s="3039">
        <v>0.112</v>
      </c>
      <c r="AC228" s="2611" t="s">
        <v>1534</v>
      </c>
      <c r="AD228" s="2611" t="s">
        <v>1534</v>
      </c>
      <c r="AE228" s="3837" t="s">
        <v>1534</v>
      </c>
      <c r="AF228" s="2572"/>
    </row>
    <row r="229" spans="2:32" s="2872" customFormat="1" x14ac:dyDescent="0.2">
      <c r="B229" s="3958" t="s">
        <v>6436</v>
      </c>
      <c r="C229" s="3959"/>
      <c r="D229" s="3130" t="s">
        <v>1534</v>
      </c>
      <c r="E229" s="3130" t="s">
        <v>1534</v>
      </c>
      <c r="F229" s="3131" t="s">
        <v>1534</v>
      </c>
      <c r="G229" s="2639">
        <v>190</v>
      </c>
      <c r="H229" s="2639" t="s">
        <v>1534</v>
      </c>
      <c r="I229" s="3325">
        <v>0.15680000000000002</v>
      </c>
      <c r="J229" s="3325">
        <v>0.15680000000000002</v>
      </c>
      <c r="K229" s="3131" t="s">
        <v>1534</v>
      </c>
      <c r="L229" s="2639" t="s">
        <v>1534</v>
      </c>
      <c r="M229" s="2639" t="s">
        <v>1534</v>
      </c>
      <c r="N229" s="2639" t="s">
        <v>1534</v>
      </c>
      <c r="O229" s="3325">
        <v>0.16800000000000001</v>
      </c>
      <c r="P229" s="3325">
        <v>0.16800000000000001</v>
      </c>
      <c r="Q229" s="2639" t="s">
        <v>1534</v>
      </c>
      <c r="R229" s="3131" t="s">
        <v>1534</v>
      </c>
      <c r="S229" s="3040" t="s">
        <v>1135</v>
      </c>
      <c r="T229" s="3039">
        <v>2.8000000000000004E-2</v>
      </c>
      <c r="U229" s="3039">
        <v>6.720000000000001E-2</v>
      </c>
      <c r="V229" s="3131" t="s">
        <v>1534</v>
      </c>
      <c r="W229" s="3131" t="s">
        <v>1534</v>
      </c>
      <c r="X229" s="3131" t="s">
        <v>1534</v>
      </c>
      <c r="Y229" s="3039">
        <v>6.720000000000001E-2</v>
      </c>
      <c r="Z229" s="3040" t="s">
        <v>5506</v>
      </c>
      <c r="AA229" s="3039">
        <v>3.6999999999999998E-2</v>
      </c>
      <c r="AB229" s="3039">
        <v>0.112</v>
      </c>
      <c r="AC229" s="2611" t="s">
        <v>1534</v>
      </c>
      <c r="AD229" s="2611" t="s">
        <v>1534</v>
      </c>
      <c r="AE229" s="3837" t="s">
        <v>1534</v>
      </c>
      <c r="AF229" s="2572"/>
    </row>
    <row r="230" spans="2:32" s="2872" customFormat="1" x14ac:dyDescent="0.2">
      <c r="B230" s="3958" t="s">
        <v>6438</v>
      </c>
      <c r="C230" s="3959"/>
      <c r="D230" s="3130" t="s">
        <v>1534</v>
      </c>
      <c r="E230" s="3130" t="s">
        <v>1534</v>
      </c>
      <c r="F230" s="3131" t="s">
        <v>1534</v>
      </c>
      <c r="G230" s="2639">
        <v>238</v>
      </c>
      <c r="H230" s="2639" t="s">
        <v>1534</v>
      </c>
      <c r="I230" s="3325">
        <v>0.15680000000000002</v>
      </c>
      <c r="J230" s="3325">
        <v>0.15680000000000002</v>
      </c>
      <c r="K230" s="3131" t="s">
        <v>1534</v>
      </c>
      <c r="L230" s="2639" t="s">
        <v>1534</v>
      </c>
      <c r="M230" s="2639" t="s">
        <v>1534</v>
      </c>
      <c r="N230" s="2639" t="s">
        <v>1534</v>
      </c>
      <c r="O230" s="3325">
        <v>0.16800000000000001</v>
      </c>
      <c r="P230" s="3325">
        <v>0.16800000000000001</v>
      </c>
      <c r="Q230" s="2639" t="s">
        <v>1534</v>
      </c>
      <c r="R230" s="3131" t="s">
        <v>1534</v>
      </c>
      <c r="S230" s="3040" t="s">
        <v>1135</v>
      </c>
      <c r="T230" s="3039">
        <v>2.8000000000000004E-2</v>
      </c>
      <c r="U230" s="3039">
        <v>6.720000000000001E-2</v>
      </c>
      <c r="V230" s="3131" t="s">
        <v>1534</v>
      </c>
      <c r="W230" s="3131" t="s">
        <v>1534</v>
      </c>
      <c r="X230" s="3131" t="s">
        <v>1534</v>
      </c>
      <c r="Y230" s="3039">
        <v>6.720000000000001E-2</v>
      </c>
      <c r="Z230" s="3040" t="s">
        <v>56</v>
      </c>
      <c r="AA230" s="3039">
        <v>3.6999999999999998E-2</v>
      </c>
      <c r="AB230" s="3039">
        <v>0.112</v>
      </c>
      <c r="AC230" s="2611" t="s">
        <v>1534</v>
      </c>
      <c r="AD230" s="2611" t="s">
        <v>1534</v>
      </c>
      <c r="AE230" s="3837" t="s">
        <v>1534</v>
      </c>
      <c r="AF230" s="2572"/>
    </row>
    <row r="231" spans="2:32" s="2872" customFormat="1" x14ac:dyDescent="0.2">
      <c r="B231" s="3958" t="s">
        <v>6440</v>
      </c>
      <c r="C231" s="3959"/>
      <c r="D231" s="3130" t="s">
        <v>1534</v>
      </c>
      <c r="E231" s="3130" t="s">
        <v>1534</v>
      </c>
      <c r="F231" s="3131" t="s">
        <v>1534</v>
      </c>
      <c r="G231" s="2639">
        <v>288</v>
      </c>
      <c r="H231" s="2639" t="s">
        <v>1534</v>
      </c>
      <c r="I231" s="3325">
        <v>0.14560000000000001</v>
      </c>
      <c r="J231" s="3325">
        <v>0.14560000000000001</v>
      </c>
      <c r="K231" s="3131" t="s">
        <v>1534</v>
      </c>
      <c r="L231" s="2639" t="s">
        <v>1534</v>
      </c>
      <c r="M231" s="2639" t="s">
        <v>1534</v>
      </c>
      <c r="N231" s="2639" t="s">
        <v>1534</v>
      </c>
      <c r="O231" s="3325">
        <v>0.16800000000000001</v>
      </c>
      <c r="P231" s="3325">
        <v>0.16800000000000001</v>
      </c>
      <c r="Q231" s="2639" t="s">
        <v>1534</v>
      </c>
      <c r="R231" s="3131" t="s">
        <v>1534</v>
      </c>
      <c r="S231" s="3040" t="s">
        <v>1119</v>
      </c>
      <c r="T231" s="3039">
        <v>2.8000000000000004E-2</v>
      </c>
      <c r="U231" s="3039">
        <v>6.720000000000001E-2</v>
      </c>
      <c r="V231" s="3131" t="s">
        <v>1534</v>
      </c>
      <c r="W231" s="3131" t="s">
        <v>1534</v>
      </c>
      <c r="X231" s="3131" t="s">
        <v>1534</v>
      </c>
      <c r="Y231" s="3039">
        <v>6.720000000000001E-2</v>
      </c>
      <c r="Z231" s="3040" t="s">
        <v>5515</v>
      </c>
      <c r="AA231" s="3039">
        <v>3.6999999999999998E-2</v>
      </c>
      <c r="AB231" s="3039">
        <v>0.112</v>
      </c>
      <c r="AC231" s="2611" t="s">
        <v>1534</v>
      </c>
      <c r="AD231" s="2611" t="s">
        <v>1534</v>
      </c>
      <c r="AE231" s="3837" t="s">
        <v>1534</v>
      </c>
      <c r="AF231" s="2572"/>
    </row>
    <row r="232" spans="2:32" s="2872" customFormat="1" x14ac:dyDescent="0.2">
      <c r="B232" s="3958" t="s">
        <v>6442</v>
      </c>
      <c r="C232" s="3959"/>
      <c r="D232" s="3130" t="s">
        <v>1534</v>
      </c>
      <c r="E232" s="3130" t="s">
        <v>1534</v>
      </c>
      <c r="F232" s="3131" t="s">
        <v>1534</v>
      </c>
      <c r="G232" s="2639">
        <v>430</v>
      </c>
      <c r="H232" s="2639" t="s">
        <v>1534</v>
      </c>
      <c r="I232" s="3325">
        <v>0.13440000000000002</v>
      </c>
      <c r="J232" s="3325">
        <v>0.13440000000000002</v>
      </c>
      <c r="K232" s="3131" t="s">
        <v>1534</v>
      </c>
      <c r="L232" s="2639" t="s">
        <v>1534</v>
      </c>
      <c r="M232" s="2639" t="s">
        <v>1534</v>
      </c>
      <c r="N232" s="2639" t="s">
        <v>1534</v>
      </c>
      <c r="O232" s="3325">
        <v>0.15680000000000002</v>
      </c>
      <c r="P232" s="3325">
        <v>0.15680000000000002</v>
      </c>
      <c r="Q232" s="2639" t="s">
        <v>1534</v>
      </c>
      <c r="R232" s="3131" t="s">
        <v>1534</v>
      </c>
      <c r="S232" s="3040" t="s">
        <v>5520</v>
      </c>
      <c r="T232" s="3039">
        <v>2.8000000000000004E-2</v>
      </c>
      <c r="U232" s="3039">
        <v>6.720000000000001E-2</v>
      </c>
      <c r="V232" s="3131" t="s">
        <v>1534</v>
      </c>
      <c r="W232" s="3131" t="s">
        <v>1534</v>
      </c>
      <c r="X232" s="3131" t="s">
        <v>1534</v>
      </c>
      <c r="Y232" s="3039">
        <v>6.720000000000001E-2</v>
      </c>
      <c r="Z232" s="3040" t="s">
        <v>58</v>
      </c>
      <c r="AA232" s="3039">
        <v>3.6999999999999998E-2</v>
      </c>
      <c r="AB232" s="3039">
        <v>0.112</v>
      </c>
      <c r="AC232" s="2611" t="s">
        <v>1534</v>
      </c>
      <c r="AD232" s="2611" t="s">
        <v>1534</v>
      </c>
      <c r="AE232" s="3837" t="s">
        <v>1534</v>
      </c>
      <c r="AF232" s="2572"/>
    </row>
    <row r="233" spans="2:32" s="2872" customFormat="1" x14ac:dyDescent="0.2">
      <c r="B233" s="3958" t="s">
        <v>6444</v>
      </c>
      <c r="C233" s="3959"/>
      <c r="D233" s="3130" t="s">
        <v>1534</v>
      </c>
      <c r="E233" s="3130" t="s">
        <v>1534</v>
      </c>
      <c r="F233" s="3131" t="s">
        <v>1534</v>
      </c>
      <c r="G233" s="2639">
        <v>96</v>
      </c>
      <c r="H233" s="2639" t="s">
        <v>1534</v>
      </c>
      <c r="I233" s="3325">
        <v>0.16800000000000001</v>
      </c>
      <c r="J233" s="3325">
        <v>0.16800000000000001</v>
      </c>
      <c r="K233" s="3131" t="s">
        <v>1534</v>
      </c>
      <c r="L233" s="2639" t="s">
        <v>1534</v>
      </c>
      <c r="M233" s="2639" t="s">
        <v>1534</v>
      </c>
      <c r="N233" s="2639" t="s">
        <v>1534</v>
      </c>
      <c r="O233" s="3325">
        <v>0.15680000000000002</v>
      </c>
      <c r="P233" s="3325">
        <v>0.15680000000000002</v>
      </c>
      <c r="Q233" s="2639" t="s">
        <v>1534</v>
      </c>
      <c r="R233" s="3131" t="s">
        <v>1534</v>
      </c>
      <c r="S233" s="3040" t="s">
        <v>1136</v>
      </c>
      <c r="T233" s="3039">
        <v>2.8000000000000004E-2</v>
      </c>
      <c r="U233" s="3039">
        <v>6.720000000000001E-2</v>
      </c>
      <c r="V233" s="3131" t="s">
        <v>1534</v>
      </c>
      <c r="W233" s="3131" t="s">
        <v>1534</v>
      </c>
      <c r="X233" s="3131" t="s">
        <v>1534</v>
      </c>
      <c r="Y233" s="3039">
        <v>6.720000000000001E-2</v>
      </c>
      <c r="Z233" s="3040" t="s">
        <v>49</v>
      </c>
      <c r="AA233" s="3039">
        <v>3.6999999999999998E-2</v>
      </c>
      <c r="AB233" s="3039">
        <v>0.112</v>
      </c>
      <c r="AC233" s="2611" t="s">
        <v>1534</v>
      </c>
      <c r="AD233" s="2611" t="s">
        <v>1534</v>
      </c>
      <c r="AE233" s="3837" t="s">
        <v>1534</v>
      </c>
      <c r="AF233" s="2572"/>
    </row>
    <row r="234" spans="2:32" s="2872" customFormat="1" x14ac:dyDescent="0.2">
      <c r="B234" s="3958" t="s">
        <v>6446</v>
      </c>
      <c r="C234" s="3959"/>
      <c r="D234" s="3130" t="s">
        <v>1534</v>
      </c>
      <c r="E234" s="3130" t="s">
        <v>1534</v>
      </c>
      <c r="F234" s="3131" t="s">
        <v>1534</v>
      </c>
      <c r="G234" s="2639">
        <v>104</v>
      </c>
      <c r="H234" s="2639" t="s">
        <v>1534</v>
      </c>
      <c r="I234" s="3325">
        <v>0.16800000000000001</v>
      </c>
      <c r="J234" s="3325">
        <v>0.16800000000000001</v>
      </c>
      <c r="K234" s="3131" t="s">
        <v>1534</v>
      </c>
      <c r="L234" s="2639" t="s">
        <v>1534</v>
      </c>
      <c r="M234" s="2639" t="s">
        <v>1534</v>
      </c>
      <c r="N234" s="2639" t="s">
        <v>1534</v>
      </c>
      <c r="O234" s="3325">
        <v>0.15680000000000002</v>
      </c>
      <c r="P234" s="3325">
        <v>0.15680000000000002</v>
      </c>
      <c r="Q234" s="2639" t="s">
        <v>1534</v>
      </c>
      <c r="R234" s="3131" t="s">
        <v>1534</v>
      </c>
      <c r="S234" s="3040" t="s">
        <v>5526</v>
      </c>
      <c r="T234" s="3039">
        <v>2.8000000000000004E-2</v>
      </c>
      <c r="U234" s="3039">
        <v>6.720000000000001E-2</v>
      </c>
      <c r="V234" s="3131" t="s">
        <v>1534</v>
      </c>
      <c r="W234" s="3131" t="s">
        <v>1534</v>
      </c>
      <c r="X234" s="3131" t="s">
        <v>1534</v>
      </c>
      <c r="Y234" s="3039">
        <v>6.720000000000001E-2</v>
      </c>
      <c r="Z234" s="3040" t="s">
        <v>51</v>
      </c>
      <c r="AA234" s="3039">
        <v>3.6999999999999998E-2</v>
      </c>
      <c r="AB234" s="3039">
        <v>0.112</v>
      </c>
      <c r="AC234" s="2611" t="s">
        <v>1534</v>
      </c>
      <c r="AD234" s="2611" t="s">
        <v>1534</v>
      </c>
      <c r="AE234" s="3837" t="s">
        <v>1534</v>
      </c>
      <c r="AF234" s="2572"/>
    </row>
    <row r="235" spans="2:32" s="2872" customFormat="1" x14ac:dyDescent="0.2">
      <c r="B235" s="3958" t="s">
        <v>6448</v>
      </c>
      <c r="C235" s="3959"/>
      <c r="D235" s="3130" t="s">
        <v>1534</v>
      </c>
      <c r="E235" s="3130" t="s">
        <v>1534</v>
      </c>
      <c r="F235" s="3131" t="s">
        <v>1534</v>
      </c>
      <c r="G235" s="2639">
        <v>134</v>
      </c>
      <c r="H235" s="2639" t="s">
        <v>1534</v>
      </c>
      <c r="I235" s="3325">
        <v>0.16800000000000001</v>
      </c>
      <c r="J235" s="3325">
        <v>0.16800000000000001</v>
      </c>
      <c r="K235" s="3131" t="s">
        <v>1534</v>
      </c>
      <c r="L235" s="2639" t="s">
        <v>1534</v>
      </c>
      <c r="M235" s="2639" t="s">
        <v>1534</v>
      </c>
      <c r="N235" s="2639" t="s">
        <v>1534</v>
      </c>
      <c r="O235" s="3325">
        <v>0.15680000000000002</v>
      </c>
      <c r="P235" s="3325">
        <v>0.15680000000000002</v>
      </c>
      <c r="Q235" s="2639" t="s">
        <v>1534</v>
      </c>
      <c r="R235" s="3131" t="s">
        <v>1534</v>
      </c>
      <c r="S235" s="3040" t="s">
        <v>5531</v>
      </c>
      <c r="T235" s="3039">
        <v>2.8000000000000004E-2</v>
      </c>
      <c r="U235" s="3039">
        <v>6.720000000000001E-2</v>
      </c>
      <c r="V235" s="3131" t="s">
        <v>1534</v>
      </c>
      <c r="W235" s="3131" t="s">
        <v>1534</v>
      </c>
      <c r="X235" s="3131" t="s">
        <v>1534</v>
      </c>
      <c r="Y235" s="3039">
        <v>6.720000000000001E-2</v>
      </c>
      <c r="Z235" s="3040" t="s">
        <v>51</v>
      </c>
      <c r="AA235" s="3039">
        <v>3.6999999999999998E-2</v>
      </c>
      <c r="AB235" s="3039">
        <v>0.112</v>
      </c>
      <c r="AC235" s="2611" t="s">
        <v>1534</v>
      </c>
      <c r="AD235" s="2611" t="s">
        <v>1534</v>
      </c>
      <c r="AE235" s="3837" t="s">
        <v>1534</v>
      </c>
      <c r="AF235" s="2572"/>
    </row>
    <row r="236" spans="2:32" s="2872" customFormat="1" x14ac:dyDescent="0.2">
      <c r="B236" s="3958" t="s">
        <v>6450</v>
      </c>
      <c r="C236" s="3959"/>
      <c r="D236" s="3130" t="s">
        <v>1534</v>
      </c>
      <c r="E236" s="3130" t="s">
        <v>1534</v>
      </c>
      <c r="F236" s="3131" t="s">
        <v>1534</v>
      </c>
      <c r="G236" s="2639">
        <v>142</v>
      </c>
      <c r="H236" s="2639" t="s">
        <v>1534</v>
      </c>
      <c r="I236" s="3325">
        <v>0.16800000000000001</v>
      </c>
      <c r="J236" s="3325">
        <v>0.16800000000000001</v>
      </c>
      <c r="K236" s="3131" t="s">
        <v>1534</v>
      </c>
      <c r="L236" s="2639" t="s">
        <v>1534</v>
      </c>
      <c r="M236" s="2639" t="s">
        <v>1534</v>
      </c>
      <c r="N236" s="2639" t="s">
        <v>1534</v>
      </c>
      <c r="O236" s="3325">
        <v>0.14560000000000001</v>
      </c>
      <c r="P236" s="3325">
        <v>0.14560000000000001</v>
      </c>
      <c r="Q236" s="2639" t="s">
        <v>1534</v>
      </c>
      <c r="R236" s="3131" t="s">
        <v>1534</v>
      </c>
      <c r="S236" s="3040" t="s">
        <v>5536</v>
      </c>
      <c r="T236" s="3039">
        <v>2.8000000000000004E-2</v>
      </c>
      <c r="U236" s="3039">
        <v>6.720000000000001E-2</v>
      </c>
      <c r="V236" s="3131" t="s">
        <v>1534</v>
      </c>
      <c r="W236" s="3131" t="s">
        <v>1534</v>
      </c>
      <c r="X236" s="3131" t="s">
        <v>1534</v>
      </c>
      <c r="Y236" s="3039">
        <v>6.720000000000001E-2</v>
      </c>
      <c r="Z236" s="3040" t="s">
        <v>406</v>
      </c>
      <c r="AA236" s="3039">
        <v>3.6999999999999998E-2</v>
      </c>
      <c r="AB236" s="3039">
        <v>0.112</v>
      </c>
      <c r="AC236" s="2611" t="s">
        <v>1534</v>
      </c>
      <c r="AD236" s="2611" t="s">
        <v>1534</v>
      </c>
      <c r="AE236" s="3837" t="s">
        <v>1534</v>
      </c>
      <c r="AF236" s="2572"/>
    </row>
    <row r="237" spans="2:32" s="2872" customFormat="1" x14ac:dyDescent="0.2">
      <c r="B237" s="3958" t="s">
        <v>6452</v>
      </c>
      <c r="C237" s="3959"/>
      <c r="D237" s="3130" t="s">
        <v>1534</v>
      </c>
      <c r="E237" s="3130" t="s">
        <v>1534</v>
      </c>
      <c r="F237" s="3131" t="s">
        <v>1534</v>
      </c>
      <c r="G237" s="2639">
        <v>183</v>
      </c>
      <c r="H237" s="2639" t="s">
        <v>1534</v>
      </c>
      <c r="I237" s="3325">
        <v>0.16800000000000001</v>
      </c>
      <c r="J237" s="3325">
        <v>0.16800000000000001</v>
      </c>
      <c r="K237" s="3131" t="s">
        <v>1534</v>
      </c>
      <c r="L237" s="2639" t="s">
        <v>1534</v>
      </c>
      <c r="M237" s="2639" t="s">
        <v>1534</v>
      </c>
      <c r="N237" s="2639" t="s">
        <v>1534</v>
      </c>
      <c r="O237" s="3325">
        <v>0.14560000000000001</v>
      </c>
      <c r="P237" s="3325">
        <v>0.14560000000000001</v>
      </c>
      <c r="Q237" s="2639" t="s">
        <v>1534</v>
      </c>
      <c r="R237" s="3131" t="s">
        <v>1534</v>
      </c>
      <c r="S237" s="3040" t="s">
        <v>1133</v>
      </c>
      <c r="T237" s="3039">
        <v>2.8000000000000004E-2</v>
      </c>
      <c r="U237" s="3039">
        <v>6.720000000000001E-2</v>
      </c>
      <c r="V237" s="3131" t="s">
        <v>1534</v>
      </c>
      <c r="W237" s="3131" t="s">
        <v>1534</v>
      </c>
      <c r="X237" s="3131" t="s">
        <v>1534</v>
      </c>
      <c r="Y237" s="3039">
        <v>6.720000000000001E-2</v>
      </c>
      <c r="Z237" s="3040" t="s">
        <v>5094</v>
      </c>
      <c r="AA237" s="3039">
        <v>3.6999999999999998E-2</v>
      </c>
      <c r="AB237" s="3039">
        <v>0.112</v>
      </c>
      <c r="AC237" s="2611" t="s">
        <v>1534</v>
      </c>
      <c r="AD237" s="2611" t="s">
        <v>1534</v>
      </c>
      <c r="AE237" s="3837" t="s">
        <v>1534</v>
      </c>
      <c r="AF237" s="2572"/>
    </row>
    <row r="238" spans="2:32" s="2872" customFormat="1" x14ac:dyDescent="0.2">
      <c r="B238" s="3958" t="s">
        <v>6454</v>
      </c>
      <c r="C238" s="3959"/>
      <c r="D238" s="3130" t="s">
        <v>1534</v>
      </c>
      <c r="E238" s="3130" t="s">
        <v>1534</v>
      </c>
      <c r="F238" s="3131" t="s">
        <v>1534</v>
      </c>
      <c r="G238" s="2639">
        <v>226</v>
      </c>
      <c r="H238" s="2639" t="s">
        <v>1534</v>
      </c>
      <c r="I238" s="3325">
        <v>0.15680000000000002</v>
      </c>
      <c r="J238" s="3325">
        <v>0.15680000000000002</v>
      </c>
      <c r="K238" s="3131" t="s">
        <v>1534</v>
      </c>
      <c r="L238" s="2639" t="s">
        <v>1534</v>
      </c>
      <c r="M238" s="2639" t="s">
        <v>1534</v>
      </c>
      <c r="N238" s="2639" t="s">
        <v>1534</v>
      </c>
      <c r="O238" s="3325">
        <v>0.13440000000000002</v>
      </c>
      <c r="P238" s="3325">
        <v>0.13440000000000002</v>
      </c>
      <c r="Q238" s="2639" t="s">
        <v>1534</v>
      </c>
      <c r="R238" s="3131" t="s">
        <v>1534</v>
      </c>
      <c r="S238" s="3040" t="s">
        <v>1135</v>
      </c>
      <c r="T238" s="3039">
        <v>2.8000000000000004E-2</v>
      </c>
      <c r="U238" s="3039">
        <v>6.720000000000001E-2</v>
      </c>
      <c r="V238" s="3131" t="s">
        <v>1534</v>
      </c>
      <c r="W238" s="3131" t="s">
        <v>1534</v>
      </c>
      <c r="X238" s="3131" t="s">
        <v>1534</v>
      </c>
      <c r="Y238" s="3039">
        <v>6.720000000000001E-2</v>
      </c>
      <c r="Z238" s="3040" t="s">
        <v>5506</v>
      </c>
      <c r="AA238" s="3039">
        <v>3.6999999999999998E-2</v>
      </c>
      <c r="AB238" s="3039">
        <v>0.112</v>
      </c>
      <c r="AC238" s="2611" t="s">
        <v>1534</v>
      </c>
      <c r="AD238" s="2611" t="s">
        <v>1534</v>
      </c>
      <c r="AE238" s="3837" t="s">
        <v>1534</v>
      </c>
      <c r="AF238" s="2572"/>
    </row>
    <row r="239" spans="2:32" s="2872" customFormat="1" x14ac:dyDescent="0.2">
      <c r="B239" s="3958" t="s">
        <v>6456</v>
      </c>
      <c r="C239" s="3959"/>
      <c r="D239" s="3130" t="s">
        <v>1534</v>
      </c>
      <c r="E239" s="3130" t="s">
        <v>1534</v>
      </c>
      <c r="F239" s="3131" t="s">
        <v>1534</v>
      </c>
      <c r="G239" s="2639">
        <v>274</v>
      </c>
      <c r="H239" s="2639" t="s">
        <v>1534</v>
      </c>
      <c r="I239" s="3325">
        <v>0.15680000000000002</v>
      </c>
      <c r="J239" s="3325">
        <v>0.15680000000000002</v>
      </c>
      <c r="K239" s="3131" t="s">
        <v>1534</v>
      </c>
      <c r="L239" s="2639" t="s">
        <v>1534</v>
      </c>
      <c r="M239" s="2639" t="s">
        <v>1534</v>
      </c>
      <c r="N239" s="2639" t="s">
        <v>1534</v>
      </c>
      <c r="O239" s="3325">
        <v>0.13440000000000002</v>
      </c>
      <c r="P239" s="3325">
        <v>0.13440000000000002</v>
      </c>
      <c r="Q239" s="2639" t="s">
        <v>1534</v>
      </c>
      <c r="R239" s="3131" t="s">
        <v>1534</v>
      </c>
      <c r="S239" s="3040" t="s">
        <v>1135</v>
      </c>
      <c r="T239" s="3039">
        <v>2.8000000000000004E-2</v>
      </c>
      <c r="U239" s="3039">
        <v>6.720000000000001E-2</v>
      </c>
      <c r="V239" s="3131" t="s">
        <v>1534</v>
      </c>
      <c r="W239" s="3131" t="s">
        <v>1534</v>
      </c>
      <c r="X239" s="3131" t="s">
        <v>1534</v>
      </c>
      <c r="Y239" s="3039">
        <v>6.720000000000001E-2</v>
      </c>
      <c r="Z239" s="3040" t="s">
        <v>56</v>
      </c>
      <c r="AA239" s="3039">
        <v>3.6999999999999998E-2</v>
      </c>
      <c r="AB239" s="3039">
        <v>0.112</v>
      </c>
      <c r="AC239" s="2611" t="s">
        <v>1534</v>
      </c>
      <c r="AD239" s="2611" t="s">
        <v>1534</v>
      </c>
      <c r="AE239" s="3837" t="s">
        <v>1534</v>
      </c>
      <c r="AF239" s="2572"/>
    </row>
    <row r="240" spans="2:32" s="2872" customFormat="1" x14ac:dyDescent="0.2">
      <c r="B240" s="3958" t="s">
        <v>6458</v>
      </c>
      <c r="C240" s="3959"/>
      <c r="D240" s="3130" t="s">
        <v>1534</v>
      </c>
      <c r="E240" s="3130" t="s">
        <v>1534</v>
      </c>
      <c r="F240" s="3131" t="s">
        <v>1534</v>
      </c>
      <c r="G240" s="2639">
        <v>327</v>
      </c>
      <c r="H240" s="2639" t="s">
        <v>1534</v>
      </c>
      <c r="I240" s="3325">
        <v>0.14560000000000001</v>
      </c>
      <c r="J240" s="3325">
        <v>0.14560000000000001</v>
      </c>
      <c r="K240" s="3131" t="s">
        <v>1534</v>
      </c>
      <c r="L240" s="2639" t="s">
        <v>1534</v>
      </c>
      <c r="M240" s="2639" t="s">
        <v>1534</v>
      </c>
      <c r="N240" s="2639" t="s">
        <v>1534</v>
      </c>
      <c r="O240" s="3325">
        <v>0.16800000000000001</v>
      </c>
      <c r="P240" s="3325">
        <v>0.16800000000000001</v>
      </c>
      <c r="Q240" s="2639" t="s">
        <v>1534</v>
      </c>
      <c r="R240" s="3131" t="s">
        <v>1534</v>
      </c>
      <c r="S240" s="3040" t="s">
        <v>1119</v>
      </c>
      <c r="T240" s="3039">
        <v>2.8000000000000004E-2</v>
      </c>
      <c r="U240" s="3039">
        <v>6.720000000000001E-2</v>
      </c>
      <c r="V240" s="3131" t="s">
        <v>1534</v>
      </c>
      <c r="W240" s="3131" t="s">
        <v>1534</v>
      </c>
      <c r="X240" s="3131" t="s">
        <v>1534</v>
      </c>
      <c r="Y240" s="3039">
        <v>6.720000000000001E-2</v>
      </c>
      <c r="Z240" s="3040" t="s">
        <v>5515</v>
      </c>
      <c r="AA240" s="3039">
        <v>3.6999999999999998E-2</v>
      </c>
      <c r="AB240" s="3039">
        <v>0.112</v>
      </c>
      <c r="AC240" s="2611" t="s">
        <v>1534</v>
      </c>
      <c r="AD240" s="2611" t="s">
        <v>1534</v>
      </c>
      <c r="AE240" s="3837" t="s">
        <v>1534</v>
      </c>
      <c r="AF240" s="2572"/>
    </row>
    <row r="241" spans="2:32" s="2872" customFormat="1" x14ac:dyDescent="0.2">
      <c r="B241" s="3958" t="s">
        <v>6460</v>
      </c>
      <c r="C241" s="3959"/>
      <c r="D241" s="3130" t="s">
        <v>1534</v>
      </c>
      <c r="E241" s="3130" t="s">
        <v>1534</v>
      </c>
      <c r="F241" s="3131" t="s">
        <v>1534</v>
      </c>
      <c r="G241" s="2639">
        <v>472</v>
      </c>
      <c r="H241" s="2639" t="s">
        <v>1534</v>
      </c>
      <c r="I241" s="3325">
        <v>0.13440000000000002</v>
      </c>
      <c r="J241" s="3325">
        <v>0.13440000000000002</v>
      </c>
      <c r="K241" s="3131" t="s">
        <v>1534</v>
      </c>
      <c r="L241" s="2639" t="s">
        <v>1534</v>
      </c>
      <c r="M241" s="2639" t="s">
        <v>1534</v>
      </c>
      <c r="N241" s="2639" t="s">
        <v>1534</v>
      </c>
      <c r="O241" s="3325">
        <v>0.16800000000000001</v>
      </c>
      <c r="P241" s="3325">
        <v>0.16800000000000001</v>
      </c>
      <c r="Q241" s="2639" t="s">
        <v>1534</v>
      </c>
      <c r="R241" s="3131" t="s">
        <v>1534</v>
      </c>
      <c r="S241" s="3040" t="s">
        <v>5520</v>
      </c>
      <c r="T241" s="3039">
        <v>2.8000000000000004E-2</v>
      </c>
      <c r="U241" s="3039">
        <v>6.720000000000001E-2</v>
      </c>
      <c r="V241" s="3131" t="s">
        <v>1534</v>
      </c>
      <c r="W241" s="3131" t="s">
        <v>1534</v>
      </c>
      <c r="X241" s="3131" t="s">
        <v>1534</v>
      </c>
      <c r="Y241" s="3039">
        <v>6.720000000000001E-2</v>
      </c>
      <c r="Z241" s="3040" t="s">
        <v>58</v>
      </c>
      <c r="AA241" s="3039">
        <v>3.6999999999999998E-2</v>
      </c>
      <c r="AB241" s="3039">
        <v>0.112</v>
      </c>
      <c r="AC241" s="2611" t="s">
        <v>1534</v>
      </c>
      <c r="AD241" s="2611" t="s">
        <v>1534</v>
      </c>
      <c r="AE241" s="3837" t="s">
        <v>1534</v>
      </c>
      <c r="AF241" s="2572"/>
    </row>
    <row r="242" spans="2:32" s="2872" customFormat="1" x14ac:dyDescent="0.2">
      <c r="B242" s="3958" t="s">
        <v>6388</v>
      </c>
      <c r="C242" s="3959"/>
      <c r="D242" s="3130" t="s">
        <v>1534</v>
      </c>
      <c r="E242" s="3130" t="s">
        <v>1534</v>
      </c>
      <c r="F242" s="3131" t="s">
        <v>1534</v>
      </c>
      <c r="G242" s="2639">
        <v>63</v>
      </c>
      <c r="H242" s="2639" t="s">
        <v>1534</v>
      </c>
      <c r="I242" s="3325">
        <v>0.16800000000000001</v>
      </c>
      <c r="J242" s="3325">
        <v>0.16800000000000001</v>
      </c>
      <c r="K242" s="3131" t="s">
        <v>1534</v>
      </c>
      <c r="L242" s="2639" t="s">
        <v>1534</v>
      </c>
      <c r="M242" s="2639" t="s">
        <v>1534</v>
      </c>
      <c r="N242" s="2639" t="s">
        <v>1534</v>
      </c>
      <c r="O242" s="3325">
        <v>0.16800000000000001</v>
      </c>
      <c r="P242" s="3325">
        <v>0.16800000000000001</v>
      </c>
      <c r="Q242" s="2639" t="s">
        <v>1534</v>
      </c>
      <c r="R242" s="3131" t="s">
        <v>1534</v>
      </c>
      <c r="S242" s="3040" t="s">
        <v>1136</v>
      </c>
      <c r="T242" s="3039">
        <v>2.8000000000000004E-2</v>
      </c>
      <c r="U242" s="3039">
        <v>6.720000000000001E-2</v>
      </c>
      <c r="V242" s="3131" t="s">
        <v>1534</v>
      </c>
      <c r="W242" s="3131" t="s">
        <v>1534</v>
      </c>
      <c r="X242" s="3131" t="s">
        <v>1534</v>
      </c>
      <c r="Y242" s="3039">
        <v>6.720000000000001E-2</v>
      </c>
      <c r="Z242" s="3040" t="s">
        <v>49</v>
      </c>
      <c r="AA242" s="3039">
        <v>3.6999999999999998E-2</v>
      </c>
      <c r="AB242" s="3039">
        <v>0.112</v>
      </c>
      <c r="AC242" s="2611" t="s">
        <v>1534</v>
      </c>
      <c r="AD242" s="2611" t="s">
        <v>1534</v>
      </c>
      <c r="AE242" s="3837" t="s">
        <v>1534</v>
      </c>
      <c r="AF242" s="2572"/>
    </row>
    <row r="243" spans="2:32" s="2872" customFormat="1" x14ac:dyDescent="0.2">
      <c r="B243" s="3958" t="s">
        <v>6390</v>
      </c>
      <c r="C243" s="3959"/>
      <c r="D243" s="3130" t="s">
        <v>1534</v>
      </c>
      <c r="E243" s="3130" t="s">
        <v>1534</v>
      </c>
      <c r="F243" s="3131" t="s">
        <v>1534</v>
      </c>
      <c r="G243" s="2639">
        <v>93</v>
      </c>
      <c r="H243" s="2639" t="s">
        <v>1534</v>
      </c>
      <c r="I243" s="3325">
        <v>0.16800000000000001</v>
      </c>
      <c r="J243" s="3325">
        <v>0.16800000000000001</v>
      </c>
      <c r="K243" s="3131" t="s">
        <v>1534</v>
      </c>
      <c r="L243" s="2639" t="s">
        <v>1534</v>
      </c>
      <c r="M243" s="2639" t="s">
        <v>1534</v>
      </c>
      <c r="N243" s="2639" t="s">
        <v>1534</v>
      </c>
      <c r="O243" s="3325">
        <v>0.16800000000000001</v>
      </c>
      <c r="P243" s="3325">
        <v>0.16800000000000001</v>
      </c>
      <c r="Q243" s="2639" t="s">
        <v>1534</v>
      </c>
      <c r="R243" s="3131" t="s">
        <v>1534</v>
      </c>
      <c r="S243" s="3040" t="s">
        <v>5526</v>
      </c>
      <c r="T243" s="3039">
        <v>2.8000000000000004E-2</v>
      </c>
      <c r="U243" s="3039">
        <v>6.720000000000001E-2</v>
      </c>
      <c r="V243" s="3131" t="s">
        <v>1534</v>
      </c>
      <c r="W243" s="3131" t="s">
        <v>1534</v>
      </c>
      <c r="X243" s="3131" t="s">
        <v>1534</v>
      </c>
      <c r="Y243" s="3039">
        <v>6.720000000000001E-2</v>
      </c>
      <c r="Z243" s="3040" t="s">
        <v>49</v>
      </c>
      <c r="AA243" s="3039">
        <v>3.6999999999999998E-2</v>
      </c>
      <c r="AB243" s="3039">
        <v>0.112</v>
      </c>
      <c r="AC243" s="2611" t="s">
        <v>1534</v>
      </c>
      <c r="AD243" s="2611" t="s">
        <v>1534</v>
      </c>
      <c r="AE243" s="3837" t="s">
        <v>1534</v>
      </c>
      <c r="AF243" s="2572"/>
    </row>
    <row r="244" spans="2:32" s="2872" customFormat="1" x14ac:dyDescent="0.2">
      <c r="B244" s="3958" t="s">
        <v>6392</v>
      </c>
      <c r="C244" s="3959"/>
      <c r="D244" s="3130" t="s">
        <v>1534</v>
      </c>
      <c r="E244" s="3130" t="s">
        <v>1534</v>
      </c>
      <c r="F244" s="3131" t="s">
        <v>1534</v>
      </c>
      <c r="G244" s="2639">
        <v>101</v>
      </c>
      <c r="H244" s="2639" t="s">
        <v>1534</v>
      </c>
      <c r="I244" s="3325">
        <v>0.16800000000000001</v>
      </c>
      <c r="J244" s="3325">
        <v>0.16800000000000001</v>
      </c>
      <c r="K244" s="3131" t="s">
        <v>1534</v>
      </c>
      <c r="L244" s="2639" t="s">
        <v>1534</v>
      </c>
      <c r="M244" s="2639" t="s">
        <v>1534</v>
      </c>
      <c r="N244" s="2639" t="s">
        <v>1534</v>
      </c>
      <c r="O244" s="3325">
        <v>0.16800000000000001</v>
      </c>
      <c r="P244" s="3325">
        <v>0.16800000000000001</v>
      </c>
      <c r="Q244" s="2639" t="s">
        <v>1534</v>
      </c>
      <c r="R244" s="3131" t="s">
        <v>1534</v>
      </c>
      <c r="S244" s="3040" t="s">
        <v>5531</v>
      </c>
      <c r="T244" s="3039">
        <v>2.8000000000000004E-2</v>
      </c>
      <c r="U244" s="3039">
        <v>6.720000000000001E-2</v>
      </c>
      <c r="V244" s="3131" t="s">
        <v>1534</v>
      </c>
      <c r="W244" s="3131" t="s">
        <v>1534</v>
      </c>
      <c r="X244" s="3131" t="s">
        <v>1534</v>
      </c>
      <c r="Y244" s="3039">
        <v>6.720000000000001E-2</v>
      </c>
      <c r="Z244" s="3040" t="s">
        <v>51</v>
      </c>
      <c r="AA244" s="3039">
        <v>3.6999999999999998E-2</v>
      </c>
      <c r="AB244" s="3039">
        <v>0.112</v>
      </c>
      <c r="AC244" s="2611" t="s">
        <v>1534</v>
      </c>
      <c r="AD244" s="2611" t="s">
        <v>1534</v>
      </c>
      <c r="AE244" s="3837" t="s">
        <v>1534</v>
      </c>
      <c r="AF244" s="2572"/>
    </row>
    <row r="245" spans="2:32" s="2872" customFormat="1" x14ac:dyDescent="0.2">
      <c r="B245" s="3958" t="s">
        <v>6394</v>
      </c>
      <c r="C245" s="3959"/>
      <c r="D245" s="3130" t="s">
        <v>1534</v>
      </c>
      <c r="E245" s="3130" t="s">
        <v>1534</v>
      </c>
      <c r="F245" s="3131" t="s">
        <v>1534</v>
      </c>
      <c r="G245" s="2639">
        <v>109</v>
      </c>
      <c r="H245" s="2639" t="s">
        <v>1534</v>
      </c>
      <c r="I245" s="3325">
        <v>0.16800000000000001</v>
      </c>
      <c r="J245" s="3325">
        <v>0.16800000000000001</v>
      </c>
      <c r="K245" s="3131" t="s">
        <v>1534</v>
      </c>
      <c r="L245" s="2639" t="s">
        <v>1534</v>
      </c>
      <c r="M245" s="2639" t="s">
        <v>1534</v>
      </c>
      <c r="N245" s="2639" t="s">
        <v>1534</v>
      </c>
      <c r="O245" s="3325">
        <v>0.16800000000000001</v>
      </c>
      <c r="P245" s="3325">
        <v>0.16800000000000001</v>
      </c>
      <c r="Q245" s="2639" t="s">
        <v>1534</v>
      </c>
      <c r="R245" s="3131" t="s">
        <v>1534</v>
      </c>
      <c r="S245" s="3040" t="s">
        <v>5536</v>
      </c>
      <c r="T245" s="3039">
        <v>2.8000000000000004E-2</v>
      </c>
      <c r="U245" s="3039">
        <v>6.720000000000001E-2</v>
      </c>
      <c r="V245" s="3131" t="s">
        <v>1534</v>
      </c>
      <c r="W245" s="3131" t="s">
        <v>1534</v>
      </c>
      <c r="X245" s="3131" t="s">
        <v>1534</v>
      </c>
      <c r="Y245" s="3039">
        <v>6.720000000000001E-2</v>
      </c>
      <c r="Z245" s="3040" t="s">
        <v>406</v>
      </c>
      <c r="AA245" s="3039">
        <v>3.6999999999999998E-2</v>
      </c>
      <c r="AB245" s="3039">
        <v>0.112</v>
      </c>
      <c r="AC245" s="2611" t="s">
        <v>1534</v>
      </c>
      <c r="AD245" s="2611" t="s">
        <v>1534</v>
      </c>
      <c r="AE245" s="3837" t="s">
        <v>1534</v>
      </c>
      <c r="AF245" s="2572"/>
    </row>
    <row r="246" spans="2:32" s="2872" customFormat="1" x14ac:dyDescent="0.2">
      <c r="B246" s="3958" t="s">
        <v>6396</v>
      </c>
      <c r="C246" s="3959"/>
      <c r="D246" s="3130" t="s">
        <v>1534</v>
      </c>
      <c r="E246" s="3130" t="s">
        <v>1534</v>
      </c>
      <c r="F246" s="3131" t="s">
        <v>1534</v>
      </c>
      <c r="G246" s="2639">
        <v>150</v>
      </c>
      <c r="H246" s="2639" t="s">
        <v>1534</v>
      </c>
      <c r="I246" s="3325">
        <v>0.16800000000000001</v>
      </c>
      <c r="J246" s="3325">
        <v>0.16800000000000001</v>
      </c>
      <c r="K246" s="3131" t="s">
        <v>1534</v>
      </c>
      <c r="L246" s="2639" t="s">
        <v>1534</v>
      </c>
      <c r="M246" s="2639" t="s">
        <v>1534</v>
      </c>
      <c r="N246" s="2639" t="s">
        <v>1534</v>
      </c>
      <c r="O246" s="3325">
        <v>0.16800000000000001</v>
      </c>
      <c r="P246" s="3325">
        <v>0.16800000000000001</v>
      </c>
      <c r="Q246" s="2639" t="s">
        <v>1534</v>
      </c>
      <c r="R246" s="3131" t="s">
        <v>1534</v>
      </c>
      <c r="S246" s="3040" t="s">
        <v>1133</v>
      </c>
      <c r="T246" s="3039">
        <v>2.8000000000000004E-2</v>
      </c>
      <c r="U246" s="3039">
        <v>6.720000000000001E-2</v>
      </c>
      <c r="V246" s="3131" t="s">
        <v>1534</v>
      </c>
      <c r="W246" s="3131" t="s">
        <v>1534</v>
      </c>
      <c r="X246" s="3131" t="s">
        <v>1534</v>
      </c>
      <c r="Y246" s="3039">
        <v>6.720000000000001E-2</v>
      </c>
      <c r="Z246" s="3040" t="s">
        <v>5094</v>
      </c>
      <c r="AA246" s="3039">
        <v>3.6999999999999998E-2</v>
      </c>
      <c r="AB246" s="3039">
        <v>0.112</v>
      </c>
      <c r="AC246" s="2611" t="s">
        <v>1534</v>
      </c>
      <c r="AD246" s="2611" t="s">
        <v>1534</v>
      </c>
      <c r="AE246" s="3837" t="s">
        <v>1534</v>
      </c>
      <c r="AF246" s="2572"/>
    </row>
    <row r="247" spans="2:32" s="2872" customFormat="1" x14ac:dyDescent="0.2">
      <c r="B247" s="3958" t="s">
        <v>6398</v>
      </c>
      <c r="C247" s="3959"/>
      <c r="D247" s="3130" t="s">
        <v>1534</v>
      </c>
      <c r="E247" s="3130" t="s">
        <v>1534</v>
      </c>
      <c r="F247" s="3131" t="s">
        <v>1534</v>
      </c>
      <c r="G247" s="2639">
        <v>190</v>
      </c>
      <c r="H247" s="2639" t="s">
        <v>1534</v>
      </c>
      <c r="I247" s="3325">
        <v>0.15680000000000002</v>
      </c>
      <c r="J247" s="3325">
        <v>0.15680000000000002</v>
      </c>
      <c r="K247" s="3131" t="s">
        <v>1534</v>
      </c>
      <c r="L247" s="2639" t="s">
        <v>1534</v>
      </c>
      <c r="M247" s="2639" t="s">
        <v>1534</v>
      </c>
      <c r="N247" s="2639" t="s">
        <v>1534</v>
      </c>
      <c r="O247" s="3325">
        <v>0.16800000000000001</v>
      </c>
      <c r="P247" s="3325">
        <v>0.16800000000000001</v>
      </c>
      <c r="Q247" s="2639" t="s">
        <v>1534</v>
      </c>
      <c r="R247" s="3131" t="s">
        <v>1534</v>
      </c>
      <c r="S247" s="3040" t="s">
        <v>1135</v>
      </c>
      <c r="T247" s="3039">
        <v>2.8000000000000004E-2</v>
      </c>
      <c r="U247" s="3039">
        <v>6.720000000000001E-2</v>
      </c>
      <c r="V247" s="3131" t="s">
        <v>1534</v>
      </c>
      <c r="W247" s="3131" t="s">
        <v>1534</v>
      </c>
      <c r="X247" s="3131" t="s">
        <v>1534</v>
      </c>
      <c r="Y247" s="3039">
        <v>6.720000000000001E-2</v>
      </c>
      <c r="Z247" s="3040" t="s">
        <v>5506</v>
      </c>
      <c r="AA247" s="3039">
        <v>3.6999999999999998E-2</v>
      </c>
      <c r="AB247" s="3039">
        <v>0.112</v>
      </c>
      <c r="AC247" s="2611" t="s">
        <v>1534</v>
      </c>
      <c r="AD247" s="2611" t="s">
        <v>1534</v>
      </c>
      <c r="AE247" s="3837" t="s">
        <v>1534</v>
      </c>
      <c r="AF247" s="2572"/>
    </row>
    <row r="248" spans="2:32" s="2872" customFormat="1" x14ac:dyDescent="0.2">
      <c r="B248" s="3958" t="s">
        <v>6400</v>
      </c>
      <c r="C248" s="3959"/>
      <c r="D248" s="3130" t="s">
        <v>1534</v>
      </c>
      <c r="E248" s="3130" t="s">
        <v>1534</v>
      </c>
      <c r="F248" s="3131" t="s">
        <v>1534</v>
      </c>
      <c r="G248" s="2639">
        <v>238</v>
      </c>
      <c r="H248" s="2639" t="s">
        <v>1534</v>
      </c>
      <c r="I248" s="3325">
        <v>0.15680000000000002</v>
      </c>
      <c r="J248" s="3325">
        <v>0.15680000000000002</v>
      </c>
      <c r="K248" s="3131" t="s">
        <v>1534</v>
      </c>
      <c r="L248" s="2639" t="s">
        <v>1534</v>
      </c>
      <c r="M248" s="2639" t="s">
        <v>1534</v>
      </c>
      <c r="N248" s="2639" t="s">
        <v>1534</v>
      </c>
      <c r="O248" s="3325">
        <v>0.16800000000000001</v>
      </c>
      <c r="P248" s="3325">
        <v>0.16800000000000001</v>
      </c>
      <c r="Q248" s="2639" t="s">
        <v>1534</v>
      </c>
      <c r="R248" s="3131" t="s">
        <v>1534</v>
      </c>
      <c r="S248" s="3040" t="s">
        <v>1135</v>
      </c>
      <c r="T248" s="3039">
        <v>2.8000000000000004E-2</v>
      </c>
      <c r="U248" s="3039">
        <v>6.720000000000001E-2</v>
      </c>
      <c r="V248" s="3131" t="s">
        <v>1534</v>
      </c>
      <c r="W248" s="3131" t="s">
        <v>1534</v>
      </c>
      <c r="X248" s="3131" t="s">
        <v>1534</v>
      </c>
      <c r="Y248" s="3039">
        <v>6.720000000000001E-2</v>
      </c>
      <c r="Z248" s="3040" t="s">
        <v>56</v>
      </c>
      <c r="AA248" s="3039">
        <v>3.6999999999999998E-2</v>
      </c>
      <c r="AB248" s="3039">
        <v>0.112</v>
      </c>
      <c r="AC248" s="2611" t="s">
        <v>1534</v>
      </c>
      <c r="AD248" s="2611" t="s">
        <v>1534</v>
      </c>
      <c r="AE248" s="3837" t="s">
        <v>1534</v>
      </c>
      <c r="AF248" s="2572"/>
    </row>
    <row r="249" spans="2:32" s="2872" customFormat="1" x14ac:dyDescent="0.2">
      <c r="B249" s="3958" t="s">
        <v>6402</v>
      </c>
      <c r="C249" s="3959"/>
      <c r="D249" s="3130" t="s">
        <v>1534</v>
      </c>
      <c r="E249" s="3130" t="s">
        <v>1534</v>
      </c>
      <c r="F249" s="3131" t="s">
        <v>1534</v>
      </c>
      <c r="G249" s="2639">
        <v>288</v>
      </c>
      <c r="H249" s="2639" t="s">
        <v>1534</v>
      </c>
      <c r="I249" s="3325">
        <v>0.14560000000000001</v>
      </c>
      <c r="J249" s="3325">
        <v>0.14560000000000001</v>
      </c>
      <c r="K249" s="3131" t="s">
        <v>1534</v>
      </c>
      <c r="L249" s="2639" t="s">
        <v>1534</v>
      </c>
      <c r="M249" s="2639" t="s">
        <v>1534</v>
      </c>
      <c r="N249" s="2639" t="s">
        <v>1534</v>
      </c>
      <c r="O249" s="3325">
        <v>0.16800000000000001</v>
      </c>
      <c r="P249" s="3325">
        <v>0.16800000000000001</v>
      </c>
      <c r="Q249" s="2639" t="s">
        <v>1534</v>
      </c>
      <c r="R249" s="3131" t="s">
        <v>1534</v>
      </c>
      <c r="S249" s="3040" t="s">
        <v>1119</v>
      </c>
      <c r="T249" s="3039">
        <v>2.8000000000000004E-2</v>
      </c>
      <c r="U249" s="3039">
        <v>6.720000000000001E-2</v>
      </c>
      <c r="V249" s="3131" t="s">
        <v>1534</v>
      </c>
      <c r="W249" s="3131" t="s">
        <v>1534</v>
      </c>
      <c r="X249" s="3131" t="s">
        <v>1534</v>
      </c>
      <c r="Y249" s="3039">
        <v>6.720000000000001E-2</v>
      </c>
      <c r="Z249" s="3040" t="s">
        <v>5515</v>
      </c>
      <c r="AA249" s="3039">
        <v>3.6999999999999998E-2</v>
      </c>
      <c r="AB249" s="3039">
        <v>0.112</v>
      </c>
      <c r="AC249" s="2611" t="s">
        <v>1534</v>
      </c>
      <c r="AD249" s="2611" t="s">
        <v>1534</v>
      </c>
      <c r="AE249" s="3837" t="s">
        <v>1534</v>
      </c>
      <c r="AF249" s="2572"/>
    </row>
    <row r="250" spans="2:32" s="2872" customFormat="1" x14ac:dyDescent="0.2">
      <c r="B250" s="3958" t="s">
        <v>6404</v>
      </c>
      <c r="C250" s="3959"/>
      <c r="D250" s="3130" t="s">
        <v>1534</v>
      </c>
      <c r="E250" s="3130" t="s">
        <v>1534</v>
      </c>
      <c r="F250" s="3131" t="s">
        <v>1534</v>
      </c>
      <c r="G250" s="2639">
        <v>430</v>
      </c>
      <c r="H250" s="2639" t="s">
        <v>1534</v>
      </c>
      <c r="I250" s="3325">
        <v>0.13440000000000002</v>
      </c>
      <c r="J250" s="3325">
        <v>0.13440000000000002</v>
      </c>
      <c r="K250" s="3131" t="s">
        <v>1534</v>
      </c>
      <c r="L250" s="2639" t="s">
        <v>1534</v>
      </c>
      <c r="M250" s="2639" t="s">
        <v>1534</v>
      </c>
      <c r="N250" s="2639" t="s">
        <v>1534</v>
      </c>
      <c r="O250" s="3325">
        <v>0.15680000000000002</v>
      </c>
      <c r="P250" s="3325">
        <v>0.15680000000000002</v>
      </c>
      <c r="Q250" s="2639" t="s">
        <v>1534</v>
      </c>
      <c r="R250" s="3131" t="s">
        <v>1534</v>
      </c>
      <c r="S250" s="3040" t="s">
        <v>5520</v>
      </c>
      <c r="T250" s="3039">
        <v>2.8000000000000004E-2</v>
      </c>
      <c r="U250" s="3039">
        <v>6.720000000000001E-2</v>
      </c>
      <c r="V250" s="3131" t="s">
        <v>1534</v>
      </c>
      <c r="W250" s="3131" t="s">
        <v>1534</v>
      </c>
      <c r="X250" s="3131" t="s">
        <v>1534</v>
      </c>
      <c r="Y250" s="3039">
        <v>6.720000000000001E-2</v>
      </c>
      <c r="Z250" s="3040" t="s">
        <v>58</v>
      </c>
      <c r="AA250" s="3039">
        <v>3.6999999999999998E-2</v>
      </c>
      <c r="AB250" s="3039">
        <v>0.112</v>
      </c>
      <c r="AC250" s="2611" t="s">
        <v>1534</v>
      </c>
      <c r="AD250" s="2611" t="s">
        <v>1534</v>
      </c>
      <c r="AE250" s="3837" t="s">
        <v>1534</v>
      </c>
      <c r="AF250" s="2572"/>
    </row>
    <row r="251" spans="2:32" s="2872" customFormat="1" x14ac:dyDescent="0.2">
      <c r="B251" s="3958" t="s">
        <v>6406</v>
      </c>
      <c r="C251" s="3959"/>
      <c r="D251" s="3130" t="s">
        <v>1534</v>
      </c>
      <c r="E251" s="3130" t="s">
        <v>1534</v>
      </c>
      <c r="F251" s="3131" t="s">
        <v>1534</v>
      </c>
      <c r="G251" s="2639">
        <v>96</v>
      </c>
      <c r="H251" s="2639" t="s">
        <v>1534</v>
      </c>
      <c r="I251" s="3325">
        <v>0.16800000000000001</v>
      </c>
      <c r="J251" s="3325">
        <v>0.16800000000000001</v>
      </c>
      <c r="K251" s="3131" t="s">
        <v>1534</v>
      </c>
      <c r="L251" s="2639" t="s">
        <v>1534</v>
      </c>
      <c r="M251" s="2639" t="s">
        <v>1534</v>
      </c>
      <c r="N251" s="2639" t="s">
        <v>1534</v>
      </c>
      <c r="O251" s="3325">
        <v>0.15680000000000002</v>
      </c>
      <c r="P251" s="3325">
        <v>0.15680000000000002</v>
      </c>
      <c r="Q251" s="2639" t="s">
        <v>1534</v>
      </c>
      <c r="R251" s="3131" t="s">
        <v>1534</v>
      </c>
      <c r="S251" s="3040" t="s">
        <v>1136</v>
      </c>
      <c r="T251" s="3039">
        <v>2.8000000000000004E-2</v>
      </c>
      <c r="U251" s="3039">
        <v>6.720000000000001E-2</v>
      </c>
      <c r="V251" s="3131" t="s">
        <v>1534</v>
      </c>
      <c r="W251" s="3131" t="s">
        <v>1534</v>
      </c>
      <c r="X251" s="3131" t="s">
        <v>1534</v>
      </c>
      <c r="Y251" s="3039">
        <v>6.720000000000001E-2</v>
      </c>
      <c r="Z251" s="3040" t="s">
        <v>49</v>
      </c>
      <c r="AA251" s="3039">
        <v>3.6999999999999998E-2</v>
      </c>
      <c r="AB251" s="3039">
        <v>0.112</v>
      </c>
      <c r="AC251" s="2611" t="s">
        <v>1534</v>
      </c>
      <c r="AD251" s="2611" t="s">
        <v>1534</v>
      </c>
      <c r="AE251" s="3837" t="s">
        <v>1534</v>
      </c>
      <c r="AF251" s="2572"/>
    </row>
    <row r="252" spans="2:32" s="2872" customFormat="1" x14ac:dyDescent="0.2">
      <c r="B252" s="3958" t="s">
        <v>6408</v>
      </c>
      <c r="C252" s="3959"/>
      <c r="D252" s="3130" t="s">
        <v>1534</v>
      </c>
      <c r="E252" s="3130" t="s">
        <v>1534</v>
      </c>
      <c r="F252" s="3131" t="s">
        <v>1534</v>
      </c>
      <c r="G252" s="2639">
        <v>104</v>
      </c>
      <c r="H252" s="2639" t="s">
        <v>1534</v>
      </c>
      <c r="I252" s="3325">
        <v>0.16800000000000001</v>
      </c>
      <c r="J252" s="3325">
        <v>0.16800000000000001</v>
      </c>
      <c r="K252" s="3131" t="s">
        <v>1534</v>
      </c>
      <c r="L252" s="2639" t="s">
        <v>1534</v>
      </c>
      <c r="M252" s="2639" t="s">
        <v>1534</v>
      </c>
      <c r="N252" s="2639" t="s">
        <v>1534</v>
      </c>
      <c r="O252" s="3325">
        <v>0.15680000000000002</v>
      </c>
      <c r="P252" s="3325">
        <v>0.15680000000000002</v>
      </c>
      <c r="Q252" s="2639" t="s">
        <v>1534</v>
      </c>
      <c r="R252" s="3131" t="s">
        <v>1534</v>
      </c>
      <c r="S252" s="3040" t="s">
        <v>5526</v>
      </c>
      <c r="T252" s="3039">
        <v>2.8000000000000004E-2</v>
      </c>
      <c r="U252" s="3039">
        <v>6.720000000000001E-2</v>
      </c>
      <c r="V252" s="3131" t="s">
        <v>1534</v>
      </c>
      <c r="W252" s="3131" t="s">
        <v>1534</v>
      </c>
      <c r="X252" s="3131" t="s">
        <v>1534</v>
      </c>
      <c r="Y252" s="3039">
        <v>6.720000000000001E-2</v>
      </c>
      <c r="Z252" s="3040" t="s">
        <v>51</v>
      </c>
      <c r="AA252" s="3039">
        <v>3.6999999999999998E-2</v>
      </c>
      <c r="AB252" s="3039">
        <v>0.112</v>
      </c>
      <c r="AC252" s="2611" t="s">
        <v>1534</v>
      </c>
      <c r="AD252" s="2611" t="s">
        <v>1534</v>
      </c>
      <c r="AE252" s="3837" t="s">
        <v>1534</v>
      </c>
      <c r="AF252" s="2572"/>
    </row>
    <row r="253" spans="2:32" s="2872" customFormat="1" x14ac:dyDescent="0.2">
      <c r="B253" s="3958" t="s">
        <v>6410</v>
      </c>
      <c r="C253" s="3959"/>
      <c r="D253" s="3130" t="s">
        <v>1534</v>
      </c>
      <c r="E253" s="3130" t="s">
        <v>1534</v>
      </c>
      <c r="F253" s="3131" t="s">
        <v>1534</v>
      </c>
      <c r="G253" s="2639">
        <v>134</v>
      </c>
      <c r="H253" s="2639" t="s">
        <v>1534</v>
      </c>
      <c r="I253" s="3325">
        <v>0.16800000000000001</v>
      </c>
      <c r="J253" s="3325">
        <v>0.16800000000000001</v>
      </c>
      <c r="K253" s="3131" t="s">
        <v>1534</v>
      </c>
      <c r="L253" s="2639" t="s">
        <v>1534</v>
      </c>
      <c r="M253" s="2639" t="s">
        <v>1534</v>
      </c>
      <c r="N253" s="2639" t="s">
        <v>1534</v>
      </c>
      <c r="O253" s="3325">
        <v>0.15680000000000002</v>
      </c>
      <c r="P253" s="3325">
        <v>0.15680000000000002</v>
      </c>
      <c r="Q253" s="2639" t="s">
        <v>1534</v>
      </c>
      <c r="R253" s="3131" t="s">
        <v>1534</v>
      </c>
      <c r="S253" s="3040" t="s">
        <v>5531</v>
      </c>
      <c r="T253" s="3039">
        <v>2.8000000000000004E-2</v>
      </c>
      <c r="U253" s="3039">
        <v>6.720000000000001E-2</v>
      </c>
      <c r="V253" s="3131" t="s">
        <v>1534</v>
      </c>
      <c r="W253" s="3131" t="s">
        <v>1534</v>
      </c>
      <c r="X253" s="3131" t="s">
        <v>1534</v>
      </c>
      <c r="Y253" s="3039">
        <v>6.720000000000001E-2</v>
      </c>
      <c r="Z253" s="3040" t="s">
        <v>51</v>
      </c>
      <c r="AA253" s="3039">
        <v>3.6999999999999998E-2</v>
      </c>
      <c r="AB253" s="3039">
        <v>0.112</v>
      </c>
      <c r="AC253" s="2611" t="s">
        <v>1534</v>
      </c>
      <c r="AD253" s="2611" t="s">
        <v>1534</v>
      </c>
      <c r="AE253" s="3837" t="s">
        <v>1534</v>
      </c>
      <c r="AF253" s="2572"/>
    </row>
    <row r="254" spans="2:32" s="2872" customFormat="1" x14ac:dyDescent="0.2">
      <c r="B254" s="3958" t="s">
        <v>6412</v>
      </c>
      <c r="C254" s="3959"/>
      <c r="D254" s="3130" t="s">
        <v>1534</v>
      </c>
      <c r="E254" s="3130" t="s">
        <v>1534</v>
      </c>
      <c r="F254" s="3131" t="s">
        <v>1534</v>
      </c>
      <c r="G254" s="2639">
        <v>142</v>
      </c>
      <c r="H254" s="2639" t="s">
        <v>1534</v>
      </c>
      <c r="I254" s="3325">
        <v>0.16800000000000001</v>
      </c>
      <c r="J254" s="3325">
        <v>0.16800000000000001</v>
      </c>
      <c r="K254" s="3131" t="s">
        <v>1534</v>
      </c>
      <c r="L254" s="2639" t="s">
        <v>1534</v>
      </c>
      <c r="M254" s="2639" t="s">
        <v>1534</v>
      </c>
      <c r="N254" s="2639" t="s">
        <v>1534</v>
      </c>
      <c r="O254" s="3325">
        <v>0.14560000000000001</v>
      </c>
      <c r="P254" s="3325">
        <v>0.14560000000000001</v>
      </c>
      <c r="Q254" s="2639" t="s">
        <v>1534</v>
      </c>
      <c r="R254" s="3131" t="s">
        <v>1534</v>
      </c>
      <c r="S254" s="3040" t="s">
        <v>5536</v>
      </c>
      <c r="T254" s="3039">
        <v>2.8000000000000004E-2</v>
      </c>
      <c r="U254" s="3039">
        <v>6.720000000000001E-2</v>
      </c>
      <c r="V254" s="3131" t="s">
        <v>1534</v>
      </c>
      <c r="W254" s="3131" t="s">
        <v>1534</v>
      </c>
      <c r="X254" s="3131" t="s">
        <v>1534</v>
      </c>
      <c r="Y254" s="3039">
        <v>6.720000000000001E-2</v>
      </c>
      <c r="Z254" s="3040" t="s">
        <v>406</v>
      </c>
      <c r="AA254" s="3039">
        <v>3.6999999999999998E-2</v>
      </c>
      <c r="AB254" s="3039">
        <v>0.112</v>
      </c>
      <c r="AC254" s="2611" t="s">
        <v>1534</v>
      </c>
      <c r="AD254" s="2611" t="s">
        <v>1534</v>
      </c>
      <c r="AE254" s="3837" t="s">
        <v>1534</v>
      </c>
      <c r="AF254" s="2572"/>
    </row>
    <row r="255" spans="2:32" s="2872" customFormat="1" x14ac:dyDescent="0.2">
      <c r="B255" s="3958" t="s">
        <v>6414</v>
      </c>
      <c r="C255" s="3959"/>
      <c r="D255" s="3130" t="s">
        <v>1534</v>
      </c>
      <c r="E255" s="3130" t="s">
        <v>1534</v>
      </c>
      <c r="F255" s="3131" t="s">
        <v>1534</v>
      </c>
      <c r="G255" s="2639">
        <v>183</v>
      </c>
      <c r="H255" s="2639" t="s">
        <v>1534</v>
      </c>
      <c r="I255" s="3325">
        <v>0.16800000000000001</v>
      </c>
      <c r="J255" s="3325">
        <v>0.16800000000000001</v>
      </c>
      <c r="K255" s="3131" t="s">
        <v>1534</v>
      </c>
      <c r="L255" s="2639" t="s">
        <v>1534</v>
      </c>
      <c r="M255" s="2639" t="s">
        <v>1534</v>
      </c>
      <c r="N255" s="2639" t="s">
        <v>1534</v>
      </c>
      <c r="O255" s="3325">
        <v>0.14560000000000001</v>
      </c>
      <c r="P255" s="3325">
        <v>0.14560000000000001</v>
      </c>
      <c r="Q255" s="2639" t="s">
        <v>1534</v>
      </c>
      <c r="R255" s="3131" t="s">
        <v>1534</v>
      </c>
      <c r="S255" s="3040" t="s">
        <v>1133</v>
      </c>
      <c r="T255" s="3039">
        <v>2.8000000000000004E-2</v>
      </c>
      <c r="U255" s="3039">
        <v>6.720000000000001E-2</v>
      </c>
      <c r="V255" s="3131" t="s">
        <v>1534</v>
      </c>
      <c r="W255" s="3131" t="s">
        <v>1534</v>
      </c>
      <c r="X255" s="3131" t="s">
        <v>1534</v>
      </c>
      <c r="Y255" s="3039">
        <v>6.720000000000001E-2</v>
      </c>
      <c r="Z255" s="3040" t="s">
        <v>5094</v>
      </c>
      <c r="AA255" s="3039">
        <v>3.6999999999999998E-2</v>
      </c>
      <c r="AB255" s="3039">
        <v>0.112</v>
      </c>
      <c r="AC255" s="2611" t="s">
        <v>1534</v>
      </c>
      <c r="AD255" s="2611" t="s">
        <v>1534</v>
      </c>
      <c r="AE255" s="3837" t="s">
        <v>1534</v>
      </c>
      <c r="AF255" s="2572"/>
    </row>
    <row r="256" spans="2:32" s="2872" customFormat="1" x14ac:dyDescent="0.2">
      <c r="B256" s="3958" t="s">
        <v>6416</v>
      </c>
      <c r="C256" s="3959"/>
      <c r="D256" s="3130" t="s">
        <v>1534</v>
      </c>
      <c r="E256" s="3130" t="s">
        <v>1534</v>
      </c>
      <c r="F256" s="3131" t="s">
        <v>1534</v>
      </c>
      <c r="G256" s="2639">
        <v>226</v>
      </c>
      <c r="H256" s="2639" t="s">
        <v>1534</v>
      </c>
      <c r="I256" s="3325">
        <v>0.15680000000000002</v>
      </c>
      <c r="J256" s="3325">
        <v>0.15680000000000002</v>
      </c>
      <c r="K256" s="3131" t="s">
        <v>1534</v>
      </c>
      <c r="L256" s="2639" t="s">
        <v>1534</v>
      </c>
      <c r="M256" s="2639" t="s">
        <v>1534</v>
      </c>
      <c r="N256" s="2639" t="s">
        <v>1534</v>
      </c>
      <c r="O256" s="3325">
        <v>0.13440000000000002</v>
      </c>
      <c r="P256" s="3325">
        <v>0.13440000000000002</v>
      </c>
      <c r="Q256" s="2639" t="s">
        <v>1534</v>
      </c>
      <c r="R256" s="3131" t="s">
        <v>1534</v>
      </c>
      <c r="S256" s="3040" t="s">
        <v>1135</v>
      </c>
      <c r="T256" s="3039">
        <v>2.8000000000000004E-2</v>
      </c>
      <c r="U256" s="3039">
        <v>6.720000000000001E-2</v>
      </c>
      <c r="V256" s="3131" t="s">
        <v>1534</v>
      </c>
      <c r="W256" s="3131" t="s">
        <v>1534</v>
      </c>
      <c r="X256" s="3131" t="s">
        <v>1534</v>
      </c>
      <c r="Y256" s="3039">
        <v>6.720000000000001E-2</v>
      </c>
      <c r="Z256" s="3040" t="s">
        <v>5506</v>
      </c>
      <c r="AA256" s="3039">
        <v>3.6999999999999998E-2</v>
      </c>
      <c r="AB256" s="3039">
        <v>0.112</v>
      </c>
      <c r="AC256" s="2611" t="s">
        <v>1534</v>
      </c>
      <c r="AD256" s="2611" t="s">
        <v>1534</v>
      </c>
      <c r="AE256" s="3837" t="s">
        <v>1534</v>
      </c>
      <c r="AF256" s="2572"/>
    </row>
    <row r="257" spans="2:32" s="2872" customFormat="1" x14ac:dyDescent="0.2">
      <c r="B257" s="3958" t="s">
        <v>6418</v>
      </c>
      <c r="C257" s="3959"/>
      <c r="D257" s="3130" t="s">
        <v>1534</v>
      </c>
      <c r="E257" s="3130" t="s">
        <v>1534</v>
      </c>
      <c r="F257" s="3131" t="s">
        <v>1534</v>
      </c>
      <c r="G257" s="2639">
        <v>274</v>
      </c>
      <c r="H257" s="2639" t="s">
        <v>1534</v>
      </c>
      <c r="I257" s="3325">
        <v>0.15680000000000002</v>
      </c>
      <c r="J257" s="3325">
        <v>0.15680000000000002</v>
      </c>
      <c r="K257" s="3131" t="s">
        <v>1534</v>
      </c>
      <c r="L257" s="2639" t="s">
        <v>1534</v>
      </c>
      <c r="M257" s="2639" t="s">
        <v>1534</v>
      </c>
      <c r="N257" s="2639" t="s">
        <v>1534</v>
      </c>
      <c r="O257" s="3325">
        <v>0.13440000000000002</v>
      </c>
      <c r="P257" s="3325">
        <v>0.13440000000000002</v>
      </c>
      <c r="Q257" s="2639" t="s">
        <v>1534</v>
      </c>
      <c r="R257" s="3131" t="s">
        <v>1534</v>
      </c>
      <c r="S257" s="3040" t="s">
        <v>1135</v>
      </c>
      <c r="T257" s="3039">
        <v>2.8000000000000004E-2</v>
      </c>
      <c r="U257" s="3039">
        <v>6.720000000000001E-2</v>
      </c>
      <c r="V257" s="3131" t="s">
        <v>1534</v>
      </c>
      <c r="W257" s="3131" t="s">
        <v>1534</v>
      </c>
      <c r="X257" s="3131" t="s">
        <v>1534</v>
      </c>
      <c r="Y257" s="3039">
        <v>6.720000000000001E-2</v>
      </c>
      <c r="Z257" s="3040" t="s">
        <v>56</v>
      </c>
      <c r="AA257" s="3039">
        <v>3.6999999999999998E-2</v>
      </c>
      <c r="AB257" s="3039">
        <v>0.112</v>
      </c>
      <c r="AC257" s="2611" t="s">
        <v>1534</v>
      </c>
      <c r="AD257" s="2611" t="s">
        <v>1534</v>
      </c>
      <c r="AE257" s="3837" t="s">
        <v>1534</v>
      </c>
      <c r="AF257" s="2572"/>
    </row>
    <row r="258" spans="2:32" s="2872" customFormat="1" x14ac:dyDescent="0.2">
      <c r="B258" s="3958" t="s">
        <v>6420</v>
      </c>
      <c r="C258" s="3959"/>
      <c r="D258" s="3130" t="s">
        <v>1534</v>
      </c>
      <c r="E258" s="3130" t="s">
        <v>1534</v>
      </c>
      <c r="F258" s="3131" t="s">
        <v>1534</v>
      </c>
      <c r="G258" s="2639">
        <v>327</v>
      </c>
      <c r="H258" s="2639" t="s">
        <v>1534</v>
      </c>
      <c r="I258" s="3325">
        <v>0.14560000000000001</v>
      </c>
      <c r="J258" s="3325">
        <v>0.14560000000000001</v>
      </c>
      <c r="K258" s="3131" t="s">
        <v>1534</v>
      </c>
      <c r="L258" s="2639" t="s">
        <v>1534</v>
      </c>
      <c r="M258" s="2639" t="s">
        <v>1534</v>
      </c>
      <c r="N258" s="2639" t="s">
        <v>1534</v>
      </c>
      <c r="O258" s="3325">
        <v>0.16800000000000001</v>
      </c>
      <c r="P258" s="3325">
        <v>0.16800000000000001</v>
      </c>
      <c r="Q258" s="2639" t="s">
        <v>1534</v>
      </c>
      <c r="R258" s="3131" t="s">
        <v>1534</v>
      </c>
      <c r="S258" s="3040" t="s">
        <v>1119</v>
      </c>
      <c r="T258" s="3039">
        <v>2.8000000000000004E-2</v>
      </c>
      <c r="U258" s="3039">
        <v>6.720000000000001E-2</v>
      </c>
      <c r="V258" s="3131" t="s">
        <v>1534</v>
      </c>
      <c r="W258" s="3131" t="s">
        <v>1534</v>
      </c>
      <c r="X258" s="3131" t="s">
        <v>1534</v>
      </c>
      <c r="Y258" s="3039">
        <v>6.720000000000001E-2</v>
      </c>
      <c r="Z258" s="3040" t="s">
        <v>5515</v>
      </c>
      <c r="AA258" s="3039">
        <v>3.6999999999999998E-2</v>
      </c>
      <c r="AB258" s="3039">
        <v>0.112</v>
      </c>
      <c r="AC258" s="2611" t="s">
        <v>1534</v>
      </c>
      <c r="AD258" s="2611" t="s">
        <v>1534</v>
      </c>
      <c r="AE258" s="3837" t="s">
        <v>1534</v>
      </c>
      <c r="AF258" s="2572"/>
    </row>
    <row r="259" spans="2:32" s="2872" customFormat="1" x14ac:dyDescent="0.2">
      <c r="B259" s="3958" t="s">
        <v>6422</v>
      </c>
      <c r="C259" s="3959"/>
      <c r="D259" s="3130" t="s">
        <v>1534</v>
      </c>
      <c r="E259" s="3130" t="s">
        <v>1534</v>
      </c>
      <c r="F259" s="3131" t="s">
        <v>1534</v>
      </c>
      <c r="G259" s="2639">
        <v>472</v>
      </c>
      <c r="H259" s="2639" t="s">
        <v>1534</v>
      </c>
      <c r="I259" s="3325">
        <v>0.13440000000000002</v>
      </c>
      <c r="J259" s="3325">
        <v>0.13440000000000002</v>
      </c>
      <c r="K259" s="3131" t="s">
        <v>1534</v>
      </c>
      <c r="L259" s="2639" t="s">
        <v>1534</v>
      </c>
      <c r="M259" s="2639" t="s">
        <v>1534</v>
      </c>
      <c r="N259" s="2639" t="s">
        <v>1534</v>
      </c>
      <c r="O259" s="3325">
        <v>0.16800000000000001</v>
      </c>
      <c r="P259" s="3325">
        <v>0.16800000000000001</v>
      </c>
      <c r="Q259" s="2639" t="s">
        <v>1534</v>
      </c>
      <c r="R259" s="3131" t="s">
        <v>1534</v>
      </c>
      <c r="S259" s="3040" t="s">
        <v>5520</v>
      </c>
      <c r="T259" s="3039">
        <v>2.8000000000000004E-2</v>
      </c>
      <c r="U259" s="3039">
        <v>6.720000000000001E-2</v>
      </c>
      <c r="V259" s="3131" t="s">
        <v>1534</v>
      </c>
      <c r="W259" s="3131" t="s">
        <v>1534</v>
      </c>
      <c r="X259" s="3131" t="s">
        <v>1534</v>
      </c>
      <c r="Y259" s="3039">
        <v>6.720000000000001E-2</v>
      </c>
      <c r="Z259" s="3040" t="s">
        <v>58</v>
      </c>
      <c r="AA259" s="3039">
        <v>3.6999999999999998E-2</v>
      </c>
      <c r="AB259" s="3039">
        <v>0.112</v>
      </c>
      <c r="AC259" s="2611" t="s">
        <v>1534</v>
      </c>
      <c r="AD259" s="2611" t="s">
        <v>1534</v>
      </c>
      <c r="AE259" s="3837" t="s">
        <v>1534</v>
      </c>
      <c r="AF259" s="2572"/>
    </row>
    <row r="260" spans="2:32" s="2872" customFormat="1" x14ac:dyDescent="0.2">
      <c r="B260" s="3958" t="s">
        <v>5726</v>
      </c>
      <c r="C260" s="3959"/>
      <c r="D260" s="3130" t="s">
        <v>1534</v>
      </c>
      <c r="E260" s="3130" t="s">
        <v>1534</v>
      </c>
      <c r="F260" s="3131" t="s">
        <v>1534</v>
      </c>
      <c r="G260" s="2639">
        <v>63</v>
      </c>
      <c r="H260" s="2639" t="s">
        <v>1534</v>
      </c>
      <c r="I260" s="3325">
        <v>0.16800000000000001</v>
      </c>
      <c r="J260" s="3325">
        <v>0.16800000000000001</v>
      </c>
      <c r="K260" s="3131" t="s">
        <v>1534</v>
      </c>
      <c r="L260" s="2639" t="s">
        <v>1534</v>
      </c>
      <c r="M260" s="2639" t="s">
        <v>1534</v>
      </c>
      <c r="N260" s="2639" t="s">
        <v>1534</v>
      </c>
      <c r="O260" s="3325">
        <v>0.16800000000000001</v>
      </c>
      <c r="P260" s="3325">
        <v>0.16800000000000001</v>
      </c>
      <c r="Q260" s="2639" t="s">
        <v>1534</v>
      </c>
      <c r="R260" s="3131" t="s">
        <v>1534</v>
      </c>
      <c r="S260" s="3040" t="s">
        <v>1136</v>
      </c>
      <c r="T260" s="3039">
        <v>2.8000000000000004E-2</v>
      </c>
      <c r="U260" s="3039">
        <v>6.720000000000001E-2</v>
      </c>
      <c r="V260" s="3131" t="s">
        <v>1534</v>
      </c>
      <c r="W260" s="3131" t="s">
        <v>1534</v>
      </c>
      <c r="X260" s="3131" t="s">
        <v>1534</v>
      </c>
      <c r="Y260" s="3039">
        <v>6.720000000000001E-2</v>
      </c>
      <c r="Z260" s="3040" t="s">
        <v>49</v>
      </c>
      <c r="AA260" s="3039">
        <v>3.6999999999999998E-2</v>
      </c>
      <c r="AB260" s="3039">
        <v>0.112</v>
      </c>
      <c r="AC260" s="2611" t="s">
        <v>1534</v>
      </c>
      <c r="AD260" s="2611" t="s">
        <v>1534</v>
      </c>
      <c r="AE260" s="3837" t="s">
        <v>1534</v>
      </c>
      <c r="AF260" s="2572"/>
    </row>
    <row r="261" spans="2:32" s="2872" customFormat="1" x14ac:dyDescent="0.2">
      <c r="B261" s="3958" t="s">
        <v>5728</v>
      </c>
      <c r="C261" s="3959"/>
      <c r="D261" s="3130" t="s">
        <v>1534</v>
      </c>
      <c r="E261" s="3130" t="s">
        <v>1534</v>
      </c>
      <c r="F261" s="3131" t="s">
        <v>1534</v>
      </c>
      <c r="G261" s="2639">
        <v>93</v>
      </c>
      <c r="H261" s="2639" t="s">
        <v>1534</v>
      </c>
      <c r="I261" s="3325">
        <v>0.16800000000000001</v>
      </c>
      <c r="J261" s="3325">
        <v>0.16800000000000001</v>
      </c>
      <c r="K261" s="3131" t="s">
        <v>1534</v>
      </c>
      <c r="L261" s="2639" t="s">
        <v>1534</v>
      </c>
      <c r="M261" s="2639" t="s">
        <v>1534</v>
      </c>
      <c r="N261" s="2639" t="s">
        <v>1534</v>
      </c>
      <c r="O261" s="3325">
        <v>0.16800000000000001</v>
      </c>
      <c r="P261" s="3325">
        <v>0.16800000000000001</v>
      </c>
      <c r="Q261" s="2639" t="s">
        <v>1534</v>
      </c>
      <c r="R261" s="3131" t="s">
        <v>1534</v>
      </c>
      <c r="S261" s="3040" t="s">
        <v>5526</v>
      </c>
      <c r="T261" s="3039">
        <v>2.8000000000000004E-2</v>
      </c>
      <c r="U261" s="3039">
        <v>6.720000000000001E-2</v>
      </c>
      <c r="V261" s="3131" t="s">
        <v>1534</v>
      </c>
      <c r="W261" s="3131" t="s">
        <v>1534</v>
      </c>
      <c r="X261" s="3131" t="s">
        <v>1534</v>
      </c>
      <c r="Y261" s="3039">
        <v>6.720000000000001E-2</v>
      </c>
      <c r="Z261" s="3040" t="s">
        <v>49</v>
      </c>
      <c r="AA261" s="3039">
        <v>3.6999999999999998E-2</v>
      </c>
      <c r="AB261" s="3039">
        <v>0.112</v>
      </c>
      <c r="AC261" s="2611" t="s">
        <v>1534</v>
      </c>
      <c r="AD261" s="2611" t="s">
        <v>1534</v>
      </c>
      <c r="AE261" s="3837" t="s">
        <v>1534</v>
      </c>
      <c r="AF261" s="2572"/>
    </row>
    <row r="262" spans="2:32" s="2872" customFormat="1" x14ac:dyDescent="0.2">
      <c r="B262" s="3958" t="s">
        <v>5730</v>
      </c>
      <c r="C262" s="3959"/>
      <c r="D262" s="3130" t="s">
        <v>1534</v>
      </c>
      <c r="E262" s="3130" t="s">
        <v>1534</v>
      </c>
      <c r="F262" s="3131" t="s">
        <v>1534</v>
      </c>
      <c r="G262" s="2639">
        <v>101</v>
      </c>
      <c r="H262" s="2639" t="s">
        <v>1534</v>
      </c>
      <c r="I262" s="3325">
        <v>0.16800000000000001</v>
      </c>
      <c r="J262" s="3325">
        <v>0.16800000000000001</v>
      </c>
      <c r="K262" s="3131" t="s">
        <v>1534</v>
      </c>
      <c r="L262" s="2639" t="s">
        <v>1534</v>
      </c>
      <c r="M262" s="2639" t="s">
        <v>1534</v>
      </c>
      <c r="N262" s="2639" t="s">
        <v>1534</v>
      </c>
      <c r="O262" s="3325">
        <v>0.16800000000000001</v>
      </c>
      <c r="P262" s="3325">
        <v>0.16800000000000001</v>
      </c>
      <c r="Q262" s="2639" t="s">
        <v>1534</v>
      </c>
      <c r="R262" s="3131" t="s">
        <v>1534</v>
      </c>
      <c r="S262" s="3040" t="s">
        <v>5531</v>
      </c>
      <c r="T262" s="3039">
        <v>2.8000000000000004E-2</v>
      </c>
      <c r="U262" s="3039">
        <v>6.720000000000001E-2</v>
      </c>
      <c r="V262" s="3131" t="s">
        <v>1534</v>
      </c>
      <c r="W262" s="3131" t="s">
        <v>1534</v>
      </c>
      <c r="X262" s="3131" t="s">
        <v>1534</v>
      </c>
      <c r="Y262" s="3039">
        <v>6.720000000000001E-2</v>
      </c>
      <c r="Z262" s="3040" t="s">
        <v>51</v>
      </c>
      <c r="AA262" s="3039">
        <v>3.6999999999999998E-2</v>
      </c>
      <c r="AB262" s="3039">
        <v>0.112</v>
      </c>
      <c r="AC262" s="2611" t="s">
        <v>1534</v>
      </c>
      <c r="AD262" s="2611" t="s">
        <v>1534</v>
      </c>
      <c r="AE262" s="3837" t="s">
        <v>1534</v>
      </c>
      <c r="AF262" s="2572"/>
    </row>
    <row r="263" spans="2:32" s="2872" customFormat="1" x14ac:dyDescent="0.2">
      <c r="B263" s="3958" t="s">
        <v>5732</v>
      </c>
      <c r="C263" s="3959"/>
      <c r="D263" s="3130" t="s">
        <v>1534</v>
      </c>
      <c r="E263" s="3130" t="s">
        <v>1534</v>
      </c>
      <c r="F263" s="3131" t="s">
        <v>1534</v>
      </c>
      <c r="G263" s="2639">
        <v>109</v>
      </c>
      <c r="H263" s="2639" t="s">
        <v>1534</v>
      </c>
      <c r="I263" s="3325">
        <v>0.16800000000000001</v>
      </c>
      <c r="J263" s="3325">
        <v>0.16800000000000001</v>
      </c>
      <c r="K263" s="3131" t="s">
        <v>1534</v>
      </c>
      <c r="L263" s="2639" t="s">
        <v>1534</v>
      </c>
      <c r="M263" s="2639" t="s">
        <v>1534</v>
      </c>
      <c r="N263" s="2639" t="s">
        <v>1534</v>
      </c>
      <c r="O263" s="3325">
        <v>0.16800000000000001</v>
      </c>
      <c r="P263" s="3325">
        <v>0.16800000000000001</v>
      </c>
      <c r="Q263" s="2639" t="s">
        <v>1534</v>
      </c>
      <c r="R263" s="3131" t="s">
        <v>1534</v>
      </c>
      <c r="S263" s="3040" t="s">
        <v>5536</v>
      </c>
      <c r="T263" s="3039">
        <v>2.8000000000000004E-2</v>
      </c>
      <c r="U263" s="3039">
        <v>6.720000000000001E-2</v>
      </c>
      <c r="V263" s="3131" t="s">
        <v>1534</v>
      </c>
      <c r="W263" s="3131" t="s">
        <v>1534</v>
      </c>
      <c r="X263" s="3131" t="s">
        <v>1534</v>
      </c>
      <c r="Y263" s="3039">
        <v>6.720000000000001E-2</v>
      </c>
      <c r="Z263" s="3040" t="s">
        <v>406</v>
      </c>
      <c r="AA263" s="3039">
        <v>3.6999999999999998E-2</v>
      </c>
      <c r="AB263" s="3039">
        <v>0.112</v>
      </c>
      <c r="AC263" s="2611" t="s">
        <v>1534</v>
      </c>
      <c r="AD263" s="2611" t="s">
        <v>1534</v>
      </c>
      <c r="AE263" s="3837" t="s">
        <v>1534</v>
      </c>
      <c r="AF263" s="2572"/>
    </row>
    <row r="264" spans="2:32" s="2872" customFormat="1" x14ac:dyDescent="0.2">
      <c r="B264" s="3958" t="s">
        <v>5734</v>
      </c>
      <c r="C264" s="3959"/>
      <c r="D264" s="3130" t="s">
        <v>1534</v>
      </c>
      <c r="E264" s="3130" t="s">
        <v>1534</v>
      </c>
      <c r="F264" s="3131" t="s">
        <v>1534</v>
      </c>
      <c r="G264" s="2639">
        <v>150</v>
      </c>
      <c r="H264" s="2639" t="s">
        <v>1534</v>
      </c>
      <c r="I264" s="3325">
        <v>0.16800000000000001</v>
      </c>
      <c r="J264" s="3325">
        <v>0.16800000000000001</v>
      </c>
      <c r="K264" s="3131" t="s">
        <v>1534</v>
      </c>
      <c r="L264" s="2639" t="s">
        <v>1534</v>
      </c>
      <c r="M264" s="2639" t="s">
        <v>1534</v>
      </c>
      <c r="N264" s="2639" t="s">
        <v>1534</v>
      </c>
      <c r="O264" s="3325">
        <v>0.16800000000000001</v>
      </c>
      <c r="P264" s="3325">
        <v>0.16800000000000001</v>
      </c>
      <c r="Q264" s="2639" t="s">
        <v>1534</v>
      </c>
      <c r="R264" s="3131" t="s">
        <v>1534</v>
      </c>
      <c r="S264" s="3040" t="s">
        <v>1133</v>
      </c>
      <c r="T264" s="3039">
        <v>2.8000000000000004E-2</v>
      </c>
      <c r="U264" s="3039">
        <v>6.720000000000001E-2</v>
      </c>
      <c r="V264" s="3131" t="s">
        <v>1534</v>
      </c>
      <c r="W264" s="3131" t="s">
        <v>1534</v>
      </c>
      <c r="X264" s="3131" t="s">
        <v>1534</v>
      </c>
      <c r="Y264" s="3039">
        <v>6.720000000000001E-2</v>
      </c>
      <c r="Z264" s="3040" t="s">
        <v>5094</v>
      </c>
      <c r="AA264" s="3039">
        <v>3.6999999999999998E-2</v>
      </c>
      <c r="AB264" s="3039">
        <v>0.112</v>
      </c>
      <c r="AC264" s="2611" t="s">
        <v>1534</v>
      </c>
      <c r="AD264" s="2611" t="s">
        <v>1534</v>
      </c>
      <c r="AE264" s="3837" t="s">
        <v>1534</v>
      </c>
      <c r="AF264" s="2572"/>
    </row>
    <row r="265" spans="2:32" s="2872" customFormat="1" x14ac:dyDescent="0.2">
      <c r="B265" s="3958" t="s">
        <v>5736</v>
      </c>
      <c r="C265" s="3959"/>
      <c r="D265" s="3130" t="s">
        <v>1534</v>
      </c>
      <c r="E265" s="3130" t="s">
        <v>1534</v>
      </c>
      <c r="F265" s="3131" t="s">
        <v>1534</v>
      </c>
      <c r="G265" s="2639">
        <v>190</v>
      </c>
      <c r="H265" s="2639" t="s">
        <v>1534</v>
      </c>
      <c r="I265" s="3325">
        <v>0.15680000000000002</v>
      </c>
      <c r="J265" s="3325">
        <v>0.15680000000000002</v>
      </c>
      <c r="K265" s="3131" t="s">
        <v>1534</v>
      </c>
      <c r="L265" s="2639" t="s">
        <v>1534</v>
      </c>
      <c r="M265" s="2639" t="s">
        <v>1534</v>
      </c>
      <c r="N265" s="2639" t="s">
        <v>1534</v>
      </c>
      <c r="O265" s="3325">
        <v>0.16800000000000001</v>
      </c>
      <c r="P265" s="3325">
        <v>0.16800000000000001</v>
      </c>
      <c r="Q265" s="2639" t="s">
        <v>1534</v>
      </c>
      <c r="R265" s="3131" t="s">
        <v>1534</v>
      </c>
      <c r="S265" s="3040" t="s">
        <v>1135</v>
      </c>
      <c r="T265" s="3039">
        <v>2.8000000000000004E-2</v>
      </c>
      <c r="U265" s="3039">
        <v>6.720000000000001E-2</v>
      </c>
      <c r="V265" s="3131" t="s">
        <v>1534</v>
      </c>
      <c r="W265" s="3131" t="s">
        <v>1534</v>
      </c>
      <c r="X265" s="3131" t="s">
        <v>1534</v>
      </c>
      <c r="Y265" s="3039">
        <v>6.720000000000001E-2</v>
      </c>
      <c r="Z265" s="3040" t="s">
        <v>5506</v>
      </c>
      <c r="AA265" s="3039">
        <v>3.6999999999999998E-2</v>
      </c>
      <c r="AB265" s="3039">
        <v>0.112</v>
      </c>
      <c r="AC265" s="2611" t="s">
        <v>1534</v>
      </c>
      <c r="AD265" s="2611" t="s">
        <v>1534</v>
      </c>
      <c r="AE265" s="3837" t="s">
        <v>1534</v>
      </c>
      <c r="AF265" s="2572"/>
    </row>
    <row r="266" spans="2:32" s="2872" customFormat="1" x14ac:dyDescent="0.2">
      <c r="B266" s="3958" t="s">
        <v>5738</v>
      </c>
      <c r="C266" s="3959"/>
      <c r="D266" s="3130" t="s">
        <v>1534</v>
      </c>
      <c r="E266" s="3130" t="s">
        <v>1534</v>
      </c>
      <c r="F266" s="3131" t="s">
        <v>1534</v>
      </c>
      <c r="G266" s="2639">
        <v>238</v>
      </c>
      <c r="H266" s="2639" t="s">
        <v>1534</v>
      </c>
      <c r="I266" s="3325">
        <v>0.15680000000000002</v>
      </c>
      <c r="J266" s="3325">
        <v>0.15680000000000002</v>
      </c>
      <c r="K266" s="3131" t="s">
        <v>1534</v>
      </c>
      <c r="L266" s="2639" t="s">
        <v>1534</v>
      </c>
      <c r="M266" s="2639" t="s">
        <v>1534</v>
      </c>
      <c r="N266" s="2639" t="s">
        <v>1534</v>
      </c>
      <c r="O266" s="3325">
        <v>0.16800000000000001</v>
      </c>
      <c r="P266" s="3325">
        <v>0.16800000000000001</v>
      </c>
      <c r="Q266" s="2639" t="s">
        <v>1534</v>
      </c>
      <c r="R266" s="3131" t="s">
        <v>1534</v>
      </c>
      <c r="S266" s="3040" t="s">
        <v>1135</v>
      </c>
      <c r="T266" s="3039">
        <v>2.8000000000000004E-2</v>
      </c>
      <c r="U266" s="3039">
        <v>6.720000000000001E-2</v>
      </c>
      <c r="V266" s="3131" t="s">
        <v>1534</v>
      </c>
      <c r="W266" s="3131" t="s">
        <v>1534</v>
      </c>
      <c r="X266" s="3131" t="s">
        <v>1534</v>
      </c>
      <c r="Y266" s="3039">
        <v>6.720000000000001E-2</v>
      </c>
      <c r="Z266" s="3040" t="s">
        <v>56</v>
      </c>
      <c r="AA266" s="3039">
        <v>3.6999999999999998E-2</v>
      </c>
      <c r="AB266" s="3039">
        <v>0.112</v>
      </c>
      <c r="AC266" s="2611" t="s">
        <v>1534</v>
      </c>
      <c r="AD266" s="2611" t="s">
        <v>1534</v>
      </c>
      <c r="AE266" s="3837" t="s">
        <v>1534</v>
      </c>
      <c r="AF266" s="2572"/>
    </row>
    <row r="267" spans="2:32" s="2872" customFormat="1" x14ac:dyDescent="0.2">
      <c r="B267" s="3958" t="s">
        <v>5740</v>
      </c>
      <c r="C267" s="3959"/>
      <c r="D267" s="3130" t="s">
        <v>1534</v>
      </c>
      <c r="E267" s="3130" t="s">
        <v>1534</v>
      </c>
      <c r="F267" s="3131" t="s">
        <v>1534</v>
      </c>
      <c r="G267" s="2639">
        <v>288</v>
      </c>
      <c r="H267" s="2639" t="s">
        <v>1534</v>
      </c>
      <c r="I267" s="3325">
        <v>0.14560000000000001</v>
      </c>
      <c r="J267" s="3325">
        <v>0.14560000000000001</v>
      </c>
      <c r="K267" s="3131" t="s">
        <v>1534</v>
      </c>
      <c r="L267" s="2639" t="s">
        <v>1534</v>
      </c>
      <c r="M267" s="2639" t="s">
        <v>1534</v>
      </c>
      <c r="N267" s="2639" t="s">
        <v>1534</v>
      </c>
      <c r="O267" s="3325">
        <v>0.16800000000000001</v>
      </c>
      <c r="P267" s="3325">
        <v>0.16800000000000001</v>
      </c>
      <c r="Q267" s="2639" t="s">
        <v>1534</v>
      </c>
      <c r="R267" s="3131" t="s">
        <v>1534</v>
      </c>
      <c r="S267" s="3040" t="s">
        <v>1119</v>
      </c>
      <c r="T267" s="3039">
        <v>2.8000000000000004E-2</v>
      </c>
      <c r="U267" s="3039">
        <v>6.720000000000001E-2</v>
      </c>
      <c r="V267" s="3131" t="s">
        <v>1534</v>
      </c>
      <c r="W267" s="3131" t="s">
        <v>1534</v>
      </c>
      <c r="X267" s="3131" t="s">
        <v>1534</v>
      </c>
      <c r="Y267" s="3039">
        <v>6.720000000000001E-2</v>
      </c>
      <c r="Z267" s="3040" t="s">
        <v>5515</v>
      </c>
      <c r="AA267" s="3039">
        <v>3.6999999999999998E-2</v>
      </c>
      <c r="AB267" s="3039">
        <v>0.112</v>
      </c>
      <c r="AC267" s="2611" t="s">
        <v>1534</v>
      </c>
      <c r="AD267" s="2611" t="s">
        <v>1534</v>
      </c>
      <c r="AE267" s="3837" t="s">
        <v>1534</v>
      </c>
      <c r="AF267" s="2572"/>
    </row>
    <row r="268" spans="2:32" s="2872" customFormat="1" x14ac:dyDescent="0.2">
      <c r="B268" s="3958" t="s">
        <v>5742</v>
      </c>
      <c r="C268" s="3959"/>
      <c r="D268" s="3130" t="s">
        <v>1534</v>
      </c>
      <c r="E268" s="3130" t="s">
        <v>1534</v>
      </c>
      <c r="F268" s="3131" t="s">
        <v>1534</v>
      </c>
      <c r="G268" s="2639">
        <v>430</v>
      </c>
      <c r="H268" s="2639" t="s">
        <v>1534</v>
      </c>
      <c r="I268" s="3325">
        <v>0.13440000000000002</v>
      </c>
      <c r="J268" s="3325">
        <v>0.13440000000000002</v>
      </c>
      <c r="K268" s="3131" t="s">
        <v>1534</v>
      </c>
      <c r="L268" s="2639" t="s">
        <v>1534</v>
      </c>
      <c r="M268" s="2639" t="s">
        <v>1534</v>
      </c>
      <c r="N268" s="2639" t="s">
        <v>1534</v>
      </c>
      <c r="O268" s="3325">
        <v>0.15680000000000002</v>
      </c>
      <c r="P268" s="3325">
        <v>0.15680000000000002</v>
      </c>
      <c r="Q268" s="2639" t="s">
        <v>1534</v>
      </c>
      <c r="R268" s="3131" t="s">
        <v>1534</v>
      </c>
      <c r="S268" s="3040" t="s">
        <v>5520</v>
      </c>
      <c r="T268" s="3039">
        <v>2.8000000000000004E-2</v>
      </c>
      <c r="U268" s="3039">
        <v>6.720000000000001E-2</v>
      </c>
      <c r="V268" s="3131" t="s">
        <v>1534</v>
      </c>
      <c r="W268" s="3131" t="s">
        <v>1534</v>
      </c>
      <c r="X268" s="3131" t="s">
        <v>1534</v>
      </c>
      <c r="Y268" s="3039">
        <v>6.720000000000001E-2</v>
      </c>
      <c r="Z268" s="3040" t="s">
        <v>58</v>
      </c>
      <c r="AA268" s="3039">
        <v>3.6999999999999998E-2</v>
      </c>
      <c r="AB268" s="3039">
        <v>0.112</v>
      </c>
      <c r="AC268" s="2611" t="s">
        <v>1534</v>
      </c>
      <c r="AD268" s="2611" t="s">
        <v>1534</v>
      </c>
      <c r="AE268" s="3837" t="s">
        <v>1534</v>
      </c>
      <c r="AF268" s="2572"/>
    </row>
    <row r="269" spans="2:32" s="2872" customFormat="1" x14ac:dyDescent="0.2">
      <c r="B269" s="3958" t="s">
        <v>5744</v>
      </c>
      <c r="C269" s="3959"/>
      <c r="D269" s="3130" t="s">
        <v>1534</v>
      </c>
      <c r="E269" s="3130" t="s">
        <v>1534</v>
      </c>
      <c r="F269" s="3131" t="s">
        <v>1534</v>
      </c>
      <c r="G269" s="2639">
        <v>96</v>
      </c>
      <c r="H269" s="2639" t="s">
        <v>1534</v>
      </c>
      <c r="I269" s="3325">
        <v>0.16800000000000001</v>
      </c>
      <c r="J269" s="3325">
        <v>0.16800000000000001</v>
      </c>
      <c r="K269" s="3131" t="s">
        <v>1534</v>
      </c>
      <c r="L269" s="2639" t="s">
        <v>1534</v>
      </c>
      <c r="M269" s="2639" t="s">
        <v>1534</v>
      </c>
      <c r="N269" s="2639" t="s">
        <v>1534</v>
      </c>
      <c r="O269" s="3325">
        <v>0.15680000000000002</v>
      </c>
      <c r="P269" s="3325">
        <v>0.15680000000000002</v>
      </c>
      <c r="Q269" s="2639" t="s">
        <v>1534</v>
      </c>
      <c r="R269" s="3131" t="s">
        <v>1534</v>
      </c>
      <c r="S269" s="3040" t="s">
        <v>1136</v>
      </c>
      <c r="T269" s="3039">
        <v>2.8000000000000004E-2</v>
      </c>
      <c r="U269" s="3039">
        <v>6.720000000000001E-2</v>
      </c>
      <c r="V269" s="3131" t="s">
        <v>1534</v>
      </c>
      <c r="W269" s="3131" t="s">
        <v>1534</v>
      </c>
      <c r="X269" s="3131" t="s">
        <v>1534</v>
      </c>
      <c r="Y269" s="3039">
        <v>6.720000000000001E-2</v>
      </c>
      <c r="Z269" s="3040" t="s">
        <v>49</v>
      </c>
      <c r="AA269" s="3039">
        <v>3.6999999999999998E-2</v>
      </c>
      <c r="AB269" s="3039">
        <v>0.112</v>
      </c>
      <c r="AC269" s="2611" t="s">
        <v>1534</v>
      </c>
      <c r="AD269" s="2611" t="s">
        <v>1534</v>
      </c>
      <c r="AE269" s="3837" t="s">
        <v>1534</v>
      </c>
      <c r="AF269" s="2572"/>
    </row>
    <row r="270" spans="2:32" s="2872" customFormat="1" x14ac:dyDescent="0.2">
      <c r="B270" s="3958" t="s">
        <v>5746</v>
      </c>
      <c r="C270" s="3959"/>
      <c r="D270" s="3130" t="s">
        <v>1534</v>
      </c>
      <c r="E270" s="3130" t="s">
        <v>1534</v>
      </c>
      <c r="F270" s="3131" t="s">
        <v>1534</v>
      </c>
      <c r="G270" s="2639">
        <v>104</v>
      </c>
      <c r="H270" s="2639" t="s">
        <v>1534</v>
      </c>
      <c r="I270" s="3325">
        <v>0.16800000000000001</v>
      </c>
      <c r="J270" s="3325">
        <v>0.16800000000000001</v>
      </c>
      <c r="K270" s="3131" t="s">
        <v>1534</v>
      </c>
      <c r="L270" s="2639" t="s">
        <v>1534</v>
      </c>
      <c r="M270" s="2639" t="s">
        <v>1534</v>
      </c>
      <c r="N270" s="2639" t="s">
        <v>1534</v>
      </c>
      <c r="O270" s="3325">
        <v>0.15680000000000002</v>
      </c>
      <c r="P270" s="3325">
        <v>0.15680000000000002</v>
      </c>
      <c r="Q270" s="2639" t="s">
        <v>1534</v>
      </c>
      <c r="R270" s="3131" t="s">
        <v>1534</v>
      </c>
      <c r="S270" s="3040" t="s">
        <v>5526</v>
      </c>
      <c r="T270" s="3039">
        <v>2.8000000000000004E-2</v>
      </c>
      <c r="U270" s="3039">
        <v>6.720000000000001E-2</v>
      </c>
      <c r="V270" s="3131" t="s">
        <v>1534</v>
      </c>
      <c r="W270" s="3131" t="s">
        <v>1534</v>
      </c>
      <c r="X270" s="3131" t="s">
        <v>1534</v>
      </c>
      <c r="Y270" s="3039">
        <v>6.720000000000001E-2</v>
      </c>
      <c r="Z270" s="3040" t="s">
        <v>51</v>
      </c>
      <c r="AA270" s="3039">
        <v>3.6999999999999998E-2</v>
      </c>
      <c r="AB270" s="3039">
        <v>0.112</v>
      </c>
      <c r="AC270" s="2611" t="s">
        <v>1534</v>
      </c>
      <c r="AD270" s="2611" t="s">
        <v>1534</v>
      </c>
      <c r="AE270" s="3837" t="s">
        <v>1534</v>
      </c>
      <c r="AF270" s="2572"/>
    </row>
    <row r="271" spans="2:32" s="2872" customFormat="1" x14ac:dyDescent="0.2">
      <c r="B271" s="3958" t="s">
        <v>5748</v>
      </c>
      <c r="C271" s="3959"/>
      <c r="D271" s="3130" t="s">
        <v>1534</v>
      </c>
      <c r="E271" s="3130" t="s">
        <v>1534</v>
      </c>
      <c r="F271" s="3131" t="s">
        <v>1534</v>
      </c>
      <c r="G271" s="2639">
        <v>134</v>
      </c>
      <c r="H271" s="2639" t="s">
        <v>1534</v>
      </c>
      <c r="I271" s="3325">
        <v>0.16800000000000001</v>
      </c>
      <c r="J271" s="3325">
        <v>0.16800000000000001</v>
      </c>
      <c r="K271" s="3131" t="s">
        <v>1534</v>
      </c>
      <c r="L271" s="2639" t="s">
        <v>1534</v>
      </c>
      <c r="M271" s="2639" t="s">
        <v>1534</v>
      </c>
      <c r="N271" s="2639" t="s">
        <v>1534</v>
      </c>
      <c r="O271" s="3325">
        <v>0.15680000000000002</v>
      </c>
      <c r="P271" s="3325">
        <v>0.15680000000000002</v>
      </c>
      <c r="Q271" s="2639" t="s">
        <v>1534</v>
      </c>
      <c r="R271" s="3131" t="s">
        <v>1534</v>
      </c>
      <c r="S271" s="3040" t="s">
        <v>5531</v>
      </c>
      <c r="T271" s="3039">
        <v>2.8000000000000004E-2</v>
      </c>
      <c r="U271" s="3039">
        <v>6.720000000000001E-2</v>
      </c>
      <c r="V271" s="3131" t="s">
        <v>1534</v>
      </c>
      <c r="W271" s="3131" t="s">
        <v>1534</v>
      </c>
      <c r="X271" s="3131" t="s">
        <v>1534</v>
      </c>
      <c r="Y271" s="3039">
        <v>6.720000000000001E-2</v>
      </c>
      <c r="Z271" s="3040" t="s">
        <v>51</v>
      </c>
      <c r="AA271" s="3039">
        <v>3.6999999999999998E-2</v>
      </c>
      <c r="AB271" s="3039">
        <v>0.112</v>
      </c>
      <c r="AC271" s="2611" t="s">
        <v>1534</v>
      </c>
      <c r="AD271" s="2611" t="s">
        <v>1534</v>
      </c>
      <c r="AE271" s="3837" t="s">
        <v>1534</v>
      </c>
      <c r="AF271" s="2572"/>
    </row>
    <row r="272" spans="2:32" s="2872" customFormat="1" x14ac:dyDescent="0.2">
      <c r="B272" s="3958" t="s">
        <v>5750</v>
      </c>
      <c r="C272" s="3959"/>
      <c r="D272" s="3130" t="s">
        <v>1534</v>
      </c>
      <c r="E272" s="3130" t="s">
        <v>1534</v>
      </c>
      <c r="F272" s="3131" t="s">
        <v>1534</v>
      </c>
      <c r="G272" s="2639">
        <v>142</v>
      </c>
      <c r="H272" s="2639" t="s">
        <v>1534</v>
      </c>
      <c r="I272" s="3325">
        <v>0.16800000000000001</v>
      </c>
      <c r="J272" s="3325">
        <v>0.16800000000000001</v>
      </c>
      <c r="K272" s="3131" t="s">
        <v>1534</v>
      </c>
      <c r="L272" s="2639" t="s">
        <v>1534</v>
      </c>
      <c r="M272" s="2639" t="s">
        <v>1534</v>
      </c>
      <c r="N272" s="2639" t="s">
        <v>1534</v>
      </c>
      <c r="O272" s="3325">
        <v>0.14560000000000001</v>
      </c>
      <c r="P272" s="3325">
        <v>0.14560000000000001</v>
      </c>
      <c r="Q272" s="2639" t="s">
        <v>1534</v>
      </c>
      <c r="R272" s="3131" t="s">
        <v>1534</v>
      </c>
      <c r="S272" s="3040" t="s">
        <v>5536</v>
      </c>
      <c r="T272" s="3039">
        <v>2.8000000000000004E-2</v>
      </c>
      <c r="U272" s="3039">
        <v>6.720000000000001E-2</v>
      </c>
      <c r="V272" s="3131" t="s">
        <v>1534</v>
      </c>
      <c r="W272" s="3131" t="s">
        <v>1534</v>
      </c>
      <c r="X272" s="3131" t="s">
        <v>1534</v>
      </c>
      <c r="Y272" s="3039">
        <v>6.720000000000001E-2</v>
      </c>
      <c r="Z272" s="3040" t="s">
        <v>406</v>
      </c>
      <c r="AA272" s="3039">
        <v>3.6999999999999998E-2</v>
      </c>
      <c r="AB272" s="3039">
        <v>0.112</v>
      </c>
      <c r="AC272" s="2611" t="s">
        <v>1534</v>
      </c>
      <c r="AD272" s="2611" t="s">
        <v>1534</v>
      </c>
      <c r="AE272" s="3837" t="s">
        <v>1534</v>
      </c>
      <c r="AF272" s="2572"/>
    </row>
    <row r="273" spans="2:32" s="2872" customFormat="1" x14ac:dyDescent="0.2">
      <c r="B273" s="3958" t="s">
        <v>5752</v>
      </c>
      <c r="C273" s="3959"/>
      <c r="D273" s="3130" t="s">
        <v>1534</v>
      </c>
      <c r="E273" s="3130" t="s">
        <v>1534</v>
      </c>
      <c r="F273" s="3131" t="s">
        <v>1534</v>
      </c>
      <c r="G273" s="2639">
        <v>183</v>
      </c>
      <c r="H273" s="2639" t="s">
        <v>1534</v>
      </c>
      <c r="I273" s="3325">
        <v>0.16800000000000001</v>
      </c>
      <c r="J273" s="3325">
        <v>0.16800000000000001</v>
      </c>
      <c r="K273" s="3131" t="s">
        <v>1534</v>
      </c>
      <c r="L273" s="2639" t="s">
        <v>1534</v>
      </c>
      <c r="M273" s="2639" t="s">
        <v>1534</v>
      </c>
      <c r="N273" s="2639" t="s">
        <v>1534</v>
      </c>
      <c r="O273" s="3325">
        <v>0.14560000000000001</v>
      </c>
      <c r="P273" s="3325">
        <v>0.14560000000000001</v>
      </c>
      <c r="Q273" s="2639" t="s">
        <v>1534</v>
      </c>
      <c r="R273" s="3131" t="s">
        <v>1534</v>
      </c>
      <c r="S273" s="3040" t="s">
        <v>1133</v>
      </c>
      <c r="T273" s="3039">
        <v>2.8000000000000004E-2</v>
      </c>
      <c r="U273" s="3039">
        <v>6.720000000000001E-2</v>
      </c>
      <c r="V273" s="3131" t="s">
        <v>1534</v>
      </c>
      <c r="W273" s="3131" t="s">
        <v>1534</v>
      </c>
      <c r="X273" s="3131" t="s">
        <v>1534</v>
      </c>
      <c r="Y273" s="3039">
        <v>6.720000000000001E-2</v>
      </c>
      <c r="Z273" s="3040" t="s">
        <v>5094</v>
      </c>
      <c r="AA273" s="3039">
        <v>3.6999999999999998E-2</v>
      </c>
      <c r="AB273" s="3039">
        <v>0.112</v>
      </c>
      <c r="AC273" s="2611" t="s">
        <v>1534</v>
      </c>
      <c r="AD273" s="2611" t="s">
        <v>1534</v>
      </c>
      <c r="AE273" s="3837" t="s">
        <v>1534</v>
      </c>
      <c r="AF273" s="2572"/>
    </row>
    <row r="274" spans="2:32" s="2872" customFormat="1" x14ac:dyDescent="0.2">
      <c r="B274" s="3958" t="s">
        <v>5754</v>
      </c>
      <c r="C274" s="3959"/>
      <c r="D274" s="3130" t="s">
        <v>1534</v>
      </c>
      <c r="E274" s="3130" t="s">
        <v>1534</v>
      </c>
      <c r="F274" s="3131" t="s">
        <v>1534</v>
      </c>
      <c r="G274" s="2639">
        <v>226</v>
      </c>
      <c r="H274" s="2639" t="s">
        <v>1534</v>
      </c>
      <c r="I274" s="3325">
        <v>0.15680000000000002</v>
      </c>
      <c r="J274" s="3325">
        <v>0.15680000000000002</v>
      </c>
      <c r="K274" s="3131" t="s">
        <v>1534</v>
      </c>
      <c r="L274" s="2639" t="s">
        <v>1534</v>
      </c>
      <c r="M274" s="2639" t="s">
        <v>1534</v>
      </c>
      <c r="N274" s="2639" t="s">
        <v>1534</v>
      </c>
      <c r="O274" s="3325">
        <v>0.13440000000000002</v>
      </c>
      <c r="P274" s="3325">
        <v>0.13440000000000002</v>
      </c>
      <c r="Q274" s="2639" t="s">
        <v>1534</v>
      </c>
      <c r="R274" s="3131" t="s">
        <v>1534</v>
      </c>
      <c r="S274" s="3040" t="s">
        <v>1135</v>
      </c>
      <c r="T274" s="3039">
        <v>2.8000000000000004E-2</v>
      </c>
      <c r="U274" s="3039">
        <v>6.720000000000001E-2</v>
      </c>
      <c r="V274" s="3131" t="s">
        <v>1534</v>
      </c>
      <c r="W274" s="3131" t="s">
        <v>1534</v>
      </c>
      <c r="X274" s="3131" t="s">
        <v>1534</v>
      </c>
      <c r="Y274" s="3039">
        <v>6.720000000000001E-2</v>
      </c>
      <c r="Z274" s="3040" t="s">
        <v>5506</v>
      </c>
      <c r="AA274" s="3039">
        <v>3.6999999999999998E-2</v>
      </c>
      <c r="AB274" s="3039">
        <v>0.112</v>
      </c>
      <c r="AC274" s="2611" t="s">
        <v>1534</v>
      </c>
      <c r="AD274" s="2611" t="s">
        <v>1534</v>
      </c>
      <c r="AE274" s="3837" t="s">
        <v>1534</v>
      </c>
      <c r="AF274" s="2572"/>
    </row>
    <row r="275" spans="2:32" s="2872" customFormat="1" x14ac:dyDescent="0.2">
      <c r="B275" s="3958" t="s">
        <v>5756</v>
      </c>
      <c r="C275" s="3959"/>
      <c r="D275" s="3130" t="s">
        <v>1534</v>
      </c>
      <c r="E275" s="3130" t="s">
        <v>1534</v>
      </c>
      <c r="F275" s="3131" t="s">
        <v>1534</v>
      </c>
      <c r="G275" s="2639">
        <v>274</v>
      </c>
      <c r="H275" s="2639" t="s">
        <v>1534</v>
      </c>
      <c r="I275" s="3325">
        <v>0.15680000000000002</v>
      </c>
      <c r="J275" s="3325">
        <v>0.15680000000000002</v>
      </c>
      <c r="K275" s="3131" t="s">
        <v>1534</v>
      </c>
      <c r="L275" s="2639" t="s">
        <v>1534</v>
      </c>
      <c r="M275" s="2639" t="s">
        <v>1534</v>
      </c>
      <c r="N275" s="2639" t="s">
        <v>1534</v>
      </c>
      <c r="O275" s="3325">
        <v>0.13440000000000002</v>
      </c>
      <c r="P275" s="3325">
        <v>0.13440000000000002</v>
      </c>
      <c r="Q275" s="2639" t="s">
        <v>1534</v>
      </c>
      <c r="R275" s="3131" t="s">
        <v>1534</v>
      </c>
      <c r="S275" s="3040" t="s">
        <v>1135</v>
      </c>
      <c r="T275" s="3039">
        <v>2.8000000000000004E-2</v>
      </c>
      <c r="U275" s="3039">
        <v>6.720000000000001E-2</v>
      </c>
      <c r="V275" s="3131" t="s">
        <v>1534</v>
      </c>
      <c r="W275" s="3131" t="s">
        <v>1534</v>
      </c>
      <c r="X275" s="3131" t="s">
        <v>1534</v>
      </c>
      <c r="Y275" s="3039">
        <v>6.720000000000001E-2</v>
      </c>
      <c r="Z275" s="3040" t="s">
        <v>56</v>
      </c>
      <c r="AA275" s="3039">
        <v>3.6999999999999998E-2</v>
      </c>
      <c r="AB275" s="3039">
        <v>0.112</v>
      </c>
      <c r="AC275" s="2611" t="s">
        <v>1534</v>
      </c>
      <c r="AD275" s="2611" t="s">
        <v>1534</v>
      </c>
      <c r="AE275" s="3837" t="s">
        <v>1534</v>
      </c>
      <c r="AF275" s="2572"/>
    </row>
    <row r="276" spans="2:32" s="2872" customFormat="1" x14ac:dyDescent="0.2">
      <c r="B276" s="3958" t="s">
        <v>5758</v>
      </c>
      <c r="C276" s="3959"/>
      <c r="D276" s="3130" t="s">
        <v>1534</v>
      </c>
      <c r="E276" s="3130" t="s">
        <v>1534</v>
      </c>
      <c r="F276" s="3131" t="s">
        <v>1534</v>
      </c>
      <c r="G276" s="2639">
        <v>327</v>
      </c>
      <c r="H276" s="2639" t="s">
        <v>1534</v>
      </c>
      <c r="I276" s="3325">
        <v>0.14560000000000001</v>
      </c>
      <c r="J276" s="3325">
        <v>0.14560000000000001</v>
      </c>
      <c r="K276" s="3131" t="s">
        <v>1534</v>
      </c>
      <c r="L276" s="2639" t="s">
        <v>1534</v>
      </c>
      <c r="M276" s="2639" t="s">
        <v>1534</v>
      </c>
      <c r="N276" s="2639" t="s">
        <v>1534</v>
      </c>
      <c r="O276" s="3325">
        <v>0.16800000000000001</v>
      </c>
      <c r="P276" s="3325">
        <v>0.16800000000000001</v>
      </c>
      <c r="Q276" s="2639" t="s">
        <v>1534</v>
      </c>
      <c r="R276" s="3131" t="s">
        <v>1534</v>
      </c>
      <c r="S276" s="3040" t="s">
        <v>1119</v>
      </c>
      <c r="T276" s="3039">
        <v>2.8000000000000004E-2</v>
      </c>
      <c r="U276" s="3039">
        <v>6.720000000000001E-2</v>
      </c>
      <c r="V276" s="3131" t="s">
        <v>1534</v>
      </c>
      <c r="W276" s="3131" t="s">
        <v>1534</v>
      </c>
      <c r="X276" s="3131" t="s">
        <v>1534</v>
      </c>
      <c r="Y276" s="3039">
        <v>6.720000000000001E-2</v>
      </c>
      <c r="Z276" s="3040" t="s">
        <v>5515</v>
      </c>
      <c r="AA276" s="3039">
        <v>3.6999999999999998E-2</v>
      </c>
      <c r="AB276" s="3039">
        <v>0.112</v>
      </c>
      <c r="AC276" s="2611" t="s">
        <v>1534</v>
      </c>
      <c r="AD276" s="2611" t="s">
        <v>1534</v>
      </c>
      <c r="AE276" s="3837" t="s">
        <v>1534</v>
      </c>
      <c r="AF276" s="2572"/>
    </row>
    <row r="277" spans="2:32" s="2872" customFormat="1" x14ac:dyDescent="0.2">
      <c r="B277" s="3958" t="s">
        <v>5760</v>
      </c>
      <c r="C277" s="3959"/>
      <c r="D277" s="3130" t="s">
        <v>1534</v>
      </c>
      <c r="E277" s="3130" t="s">
        <v>1534</v>
      </c>
      <c r="F277" s="3131" t="s">
        <v>1534</v>
      </c>
      <c r="G277" s="2639">
        <v>472</v>
      </c>
      <c r="H277" s="2639" t="s">
        <v>1534</v>
      </c>
      <c r="I277" s="3325">
        <v>0.13440000000000002</v>
      </c>
      <c r="J277" s="3325">
        <v>0.13440000000000002</v>
      </c>
      <c r="K277" s="3131" t="s">
        <v>1534</v>
      </c>
      <c r="L277" s="2639" t="s">
        <v>1534</v>
      </c>
      <c r="M277" s="2639" t="s">
        <v>1534</v>
      </c>
      <c r="N277" s="2639" t="s">
        <v>1534</v>
      </c>
      <c r="O277" s="3325">
        <v>0.16800000000000001</v>
      </c>
      <c r="P277" s="3325">
        <v>0.16800000000000001</v>
      </c>
      <c r="Q277" s="2639" t="s">
        <v>1534</v>
      </c>
      <c r="R277" s="3131" t="s">
        <v>1534</v>
      </c>
      <c r="S277" s="3040" t="s">
        <v>5520</v>
      </c>
      <c r="T277" s="3039">
        <v>2.8000000000000004E-2</v>
      </c>
      <c r="U277" s="3039">
        <v>6.720000000000001E-2</v>
      </c>
      <c r="V277" s="3131" t="s">
        <v>1534</v>
      </c>
      <c r="W277" s="3131" t="s">
        <v>1534</v>
      </c>
      <c r="X277" s="3131" t="s">
        <v>1534</v>
      </c>
      <c r="Y277" s="3039">
        <v>6.720000000000001E-2</v>
      </c>
      <c r="Z277" s="3040" t="s">
        <v>58</v>
      </c>
      <c r="AA277" s="3039">
        <v>3.6999999999999998E-2</v>
      </c>
      <c r="AB277" s="3039">
        <v>0.112</v>
      </c>
      <c r="AC277" s="2611" t="s">
        <v>1534</v>
      </c>
      <c r="AD277" s="2611" t="s">
        <v>1534</v>
      </c>
      <c r="AE277" s="3837" t="s">
        <v>1534</v>
      </c>
      <c r="AF277" s="2572"/>
    </row>
    <row r="278" spans="2:32" s="2872" customFormat="1" x14ac:dyDescent="0.2">
      <c r="B278" s="3958" t="s">
        <v>5654</v>
      </c>
      <c r="C278" s="3959"/>
      <c r="D278" s="3130" t="s">
        <v>1534</v>
      </c>
      <c r="E278" s="3130" t="s">
        <v>1534</v>
      </c>
      <c r="F278" s="3131" t="s">
        <v>1534</v>
      </c>
      <c r="G278" s="2639">
        <v>93</v>
      </c>
      <c r="H278" s="2639" t="s">
        <v>1534</v>
      </c>
      <c r="I278" s="3325">
        <v>0.16800000000000001</v>
      </c>
      <c r="J278" s="3325">
        <v>0.16800000000000001</v>
      </c>
      <c r="K278" s="3131" t="s">
        <v>1534</v>
      </c>
      <c r="L278" s="2639" t="s">
        <v>1534</v>
      </c>
      <c r="M278" s="2639" t="s">
        <v>1534</v>
      </c>
      <c r="N278" s="2639" t="s">
        <v>1534</v>
      </c>
      <c r="O278" s="3325">
        <v>0.16800000000000001</v>
      </c>
      <c r="P278" s="3325">
        <v>0.16800000000000001</v>
      </c>
      <c r="Q278" s="2639" t="s">
        <v>1534</v>
      </c>
      <c r="R278" s="3131" t="s">
        <v>1534</v>
      </c>
      <c r="S278" s="3040" t="s">
        <v>5526</v>
      </c>
      <c r="T278" s="3039">
        <v>2.8000000000000004E-2</v>
      </c>
      <c r="U278" s="3039">
        <v>6.720000000000001E-2</v>
      </c>
      <c r="V278" s="3131" t="s">
        <v>1534</v>
      </c>
      <c r="W278" s="3131" t="s">
        <v>1534</v>
      </c>
      <c r="X278" s="3131" t="s">
        <v>1534</v>
      </c>
      <c r="Y278" s="3039">
        <v>6.720000000000001E-2</v>
      </c>
      <c r="Z278" s="3040" t="s">
        <v>49</v>
      </c>
      <c r="AA278" s="3039">
        <v>3.6999999999999998E-2</v>
      </c>
      <c r="AB278" s="3039">
        <v>0.112</v>
      </c>
      <c r="AC278" s="2611" t="s">
        <v>1534</v>
      </c>
      <c r="AD278" s="2611" t="s">
        <v>1534</v>
      </c>
      <c r="AE278" s="3837" t="s">
        <v>1534</v>
      </c>
      <c r="AF278" s="2572"/>
    </row>
    <row r="279" spans="2:32" s="2872" customFormat="1" x14ac:dyDescent="0.2">
      <c r="B279" s="3958" t="s">
        <v>5656</v>
      </c>
      <c r="C279" s="3959"/>
      <c r="D279" s="3130" t="s">
        <v>1534</v>
      </c>
      <c r="E279" s="3130" t="s">
        <v>1534</v>
      </c>
      <c r="F279" s="3131" t="s">
        <v>1534</v>
      </c>
      <c r="G279" s="2639">
        <v>101</v>
      </c>
      <c r="H279" s="2639" t="s">
        <v>1534</v>
      </c>
      <c r="I279" s="3325">
        <v>0.16800000000000001</v>
      </c>
      <c r="J279" s="3325">
        <v>0.16800000000000001</v>
      </c>
      <c r="K279" s="3131" t="s">
        <v>1534</v>
      </c>
      <c r="L279" s="2639" t="s">
        <v>1534</v>
      </c>
      <c r="M279" s="2639" t="s">
        <v>1534</v>
      </c>
      <c r="N279" s="2639" t="s">
        <v>1534</v>
      </c>
      <c r="O279" s="3325">
        <v>0.16800000000000001</v>
      </c>
      <c r="P279" s="3325">
        <v>0.16800000000000001</v>
      </c>
      <c r="Q279" s="2639" t="s">
        <v>1534</v>
      </c>
      <c r="R279" s="3131" t="s">
        <v>1534</v>
      </c>
      <c r="S279" s="3040" t="s">
        <v>5531</v>
      </c>
      <c r="T279" s="3039">
        <v>2.8000000000000004E-2</v>
      </c>
      <c r="U279" s="3039">
        <v>6.720000000000001E-2</v>
      </c>
      <c r="V279" s="3131" t="s">
        <v>1534</v>
      </c>
      <c r="W279" s="3131" t="s">
        <v>1534</v>
      </c>
      <c r="X279" s="3131" t="s">
        <v>1534</v>
      </c>
      <c r="Y279" s="3039">
        <v>6.720000000000001E-2</v>
      </c>
      <c r="Z279" s="3040" t="s">
        <v>51</v>
      </c>
      <c r="AA279" s="3039">
        <v>3.6999999999999998E-2</v>
      </c>
      <c r="AB279" s="3039">
        <v>0.112</v>
      </c>
      <c r="AC279" s="2611" t="s">
        <v>1534</v>
      </c>
      <c r="AD279" s="2611" t="s">
        <v>1534</v>
      </c>
      <c r="AE279" s="3837" t="s">
        <v>1534</v>
      </c>
      <c r="AF279" s="2572"/>
    </row>
    <row r="280" spans="2:32" s="2872" customFormat="1" x14ac:dyDescent="0.2">
      <c r="B280" s="3958" t="s">
        <v>5658</v>
      </c>
      <c r="C280" s="3959"/>
      <c r="D280" s="3130" t="s">
        <v>1534</v>
      </c>
      <c r="E280" s="3130" t="s">
        <v>1534</v>
      </c>
      <c r="F280" s="3131" t="s">
        <v>1534</v>
      </c>
      <c r="G280" s="2639">
        <v>109</v>
      </c>
      <c r="H280" s="2639" t="s">
        <v>1534</v>
      </c>
      <c r="I280" s="3325">
        <v>0.16800000000000001</v>
      </c>
      <c r="J280" s="3325">
        <v>0.16800000000000001</v>
      </c>
      <c r="K280" s="3131" t="s">
        <v>1534</v>
      </c>
      <c r="L280" s="2639" t="s">
        <v>1534</v>
      </c>
      <c r="M280" s="2639" t="s">
        <v>1534</v>
      </c>
      <c r="N280" s="2639" t="s">
        <v>1534</v>
      </c>
      <c r="O280" s="3325">
        <v>0.16800000000000001</v>
      </c>
      <c r="P280" s="3325">
        <v>0.16800000000000001</v>
      </c>
      <c r="Q280" s="2639" t="s">
        <v>1534</v>
      </c>
      <c r="R280" s="3131" t="s">
        <v>1534</v>
      </c>
      <c r="S280" s="3040" t="s">
        <v>5536</v>
      </c>
      <c r="T280" s="3039">
        <v>2.8000000000000004E-2</v>
      </c>
      <c r="U280" s="3039">
        <v>6.720000000000001E-2</v>
      </c>
      <c r="V280" s="3131" t="s">
        <v>1534</v>
      </c>
      <c r="W280" s="3131" t="s">
        <v>1534</v>
      </c>
      <c r="X280" s="3131" t="s">
        <v>1534</v>
      </c>
      <c r="Y280" s="3039">
        <v>6.720000000000001E-2</v>
      </c>
      <c r="Z280" s="3040" t="s">
        <v>406</v>
      </c>
      <c r="AA280" s="3039">
        <v>3.6999999999999998E-2</v>
      </c>
      <c r="AB280" s="3039">
        <v>0.112</v>
      </c>
      <c r="AC280" s="2611" t="s">
        <v>1534</v>
      </c>
      <c r="AD280" s="2611" t="s">
        <v>1534</v>
      </c>
      <c r="AE280" s="3837" t="s">
        <v>1534</v>
      </c>
      <c r="AF280" s="2572"/>
    </row>
    <row r="281" spans="2:32" s="2872" customFormat="1" x14ac:dyDescent="0.2">
      <c r="B281" s="3958" t="s">
        <v>5660</v>
      </c>
      <c r="C281" s="3959"/>
      <c r="D281" s="3130" t="s">
        <v>1534</v>
      </c>
      <c r="E281" s="3130" t="s">
        <v>1534</v>
      </c>
      <c r="F281" s="3131" t="s">
        <v>1534</v>
      </c>
      <c r="G281" s="2639">
        <v>150</v>
      </c>
      <c r="H281" s="2639" t="s">
        <v>1534</v>
      </c>
      <c r="I281" s="3325">
        <v>0.16800000000000001</v>
      </c>
      <c r="J281" s="3325">
        <v>0.16800000000000001</v>
      </c>
      <c r="K281" s="3131" t="s">
        <v>1534</v>
      </c>
      <c r="L281" s="2639" t="s">
        <v>1534</v>
      </c>
      <c r="M281" s="2639" t="s">
        <v>1534</v>
      </c>
      <c r="N281" s="2639" t="s">
        <v>1534</v>
      </c>
      <c r="O281" s="3325">
        <v>0.16800000000000001</v>
      </c>
      <c r="P281" s="3325">
        <v>0.16800000000000001</v>
      </c>
      <c r="Q281" s="2639" t="s">
        <v>1534</v>
      </c>
      <c r="R281" s="3131" t="s">
        <v>1534</v>
      </c>
      <c r="S281" s="3040" t="s">
        <v>1133</v>
      </c>
      <c r="T281" s="3039">
        <v>2.8000000000000004E-2</v>
      </c>
      <c r="U281" s="3039">
        <v>6.720000000000001E-2</v>
      </c>
      <c r="V281" s="3131" t="s">
        <v>1534</v>
      </c>
      <c r="W281" s="3131" t="s">
        <v>1534</v>
      </c>
      <c r="X281" s="3131" t="s">
        <v>1534</v>
      </c>
      <c r="Y281" s="3039">
        <v>6.720000000000001E-2</v>
      </c>
      <c r="Z281" s="3040" t="s">
        <v>5094</v>
      </c>
      <c r="AA281" s="3039">
        <v>3.6999999999999998E-2</v>
      </c>
      <c r="AB281" s="3039">
        <v>0.112</v>
      </c>
      <c r="AC281" s="2611" t="s">
        <v>1534</v>
      </c>
      <c r="AD281" s="2611" t="s">
        <v>1534</v>
      </c>
      <c r="AE281" s="3837" t="s">
        <v>1534</v>
      </c>
      <c r="AF281" s="2572"/>
    </row>
    <row r="282" spans="2:32" s="2872" customFormat="1" x14ac:dyDescent="0.2">
      <c r="B282" s="3958" t="s">
        <v>5662</v>
      </c>
      <c r="C282" s="3959"/>
      <c r="D282" s="3130" t="s">
        <v>1534</v>
      </c>
      <c r="E282" s="3130" t="s">
        <v>1534</v>
      </c>
      <c r="F282" s="3131" t="s">
        <v>1534</v>
      </c>
      <c r="G282" s="2639">
        <v>190</v>
      </c>
      <c r="H282" s="2639" t="s">
        <v>1534</v>
      </c>
      <c r="I282" s="3325">
        <v>0.15680000000000002</v>
      </c>
      <c r="J282" s="3325">
        <v>0.15680000000000002</v>
      </c>
      <c r="K282" s="3131" t="s">
        <v>1534</v>
      </c>
      <c r="L282" s="2639" t="s">
        <v>1534</v>
      </c>
      <c r="M282" s="2639" t="s">
        <v>1534</v>
      </c>
      <c r="N282" s="2639" t="s">
        <v>1534</v>
      </c>
      <c r="O282" s="3325">
        <v>0.16800000000000001</v>
      </c>
      <c r="P282" s="3325">
        <v>0.16800000000000001</v>
      </c>
      <c r="Q282" s="2639" t="s">
        <v>1534</v>
      </c>
      <c r="R282" s="3131" t="s">
        <v>1534</v>
      </c>
      <c r="S282" s="3040" t="s">
        <v>1135</v>
      </c>
      <c r="T282" s="3039">
        <v>2.8000000000000004E-2</v>
      </c>
      <c r="U282" s="3039">
        <v>6.720000000000001E-2</v>
      </c>
      <c r="V282" s="3131" t="s">
        <v>1534</v>
      </c>
      <c r="W282" s="3131" t="s">
        <v>1534</v>
      </c>
      <c r="X282" s="3131" t="s">
        <v>1534</v>
      </c>
      <c r="Y282" s="3039">
        <v>6.720000000000001E-2</v>
      </c>
      <c r="Z282" s="3040" t="s">
        <v>5506</v>
      </c>
      <c r="AA282" s="3039">
        <v>3.6999999999999998E-2</v>
      </c>
      <c r="AB282" s="3039">
        <v>0.112</v>
      </c>
      <c r="AC282" s="2611" t="s">
        <v>1534</v>
      </c>
      <c r="AD282" s="2611" t="s">
        <v>1534</v>
      </c>
      <c r="AE282" s="3837" t="s">
        <v>1534</v>
      </c>
      <c r="AF282" s="2572"/>
    </row>
    <row r="283" spans="2:32" s="2872" customFormat="1" x14ac:dyDescent="0.2">
      <c r="B283" s="3958" t="s">
        <v>5664</v>
      </c>
      <c r="C283" s="3959"/>
      <c r="D283" s="3130" t="s">
        <v>1534</v>
      </c>
      <c r="E283" s="3130" t="s">
        <v>1534</v>
      </c>
      <c r="F283" s="3131" t="s">
        <v>1534</v>
      </c>
      <c r="G283" s="2639">
        <v>238</v>
      </c>
      <c r="H283" s="2639" t="s">
        <v>1534</v>
      </c>
      <c r="I283" s="3325">
        <v>0.15680000000000002</v>
      </c>
      <c r="J283" s="3325">
        <v>0.15680000000000002</v>
      </c>
      <c r="K283" s="3131" t="s">
        <v>1534</v>
      </c>
      <c r="L283" s="2639" t="s">
        <v>1534</v>
      </c>
      <c r="M283" s="2639" t="s">
        <v>1534</v>
      </c>
      <c r="N283" s="2639" t="s">
        <v>1534</v>
      </c>
      <c r="O283" s="3325">
        <v>0.16800000000000001</v>
      </c>
      <c r="P283" s="3325">
        <v>0.16800000000000001</v>
      </c>
      <c r="Q283" s="2639" t="s">
        <v>1534</v>
      </c>
      <c r="R283" s="3131" t="s">
        <v>1534</v>
      </c>
      <c r="S283" s="3040" t="s">
        <v>1135</v>
      </c>
      <c r="T283" s="3039">
        <v>2.8000000000000004E-2</v>
      </c>
      <c r="U283" s="3039">
        <v>6.720000000000001E-2</v>
      </c>
      <c r="V283" s="3131" t="s">
        <v>1534</v>
      </c>
      <c r="W283" s="3131" t="s">
        <v>1534</v>
      </c>
      <c r="X283" s="3131" t="s">
        <v>1534</v>
      </c>
      <c r="Y283" s="3039">
        <v>6.720000000000001E-2</v>
      </c>
      <c r="Z283" s="3040" t="s">
        <v>56</v>
      </c>
      <c r="AA283" s="3039">
        <v>3.6999999999999998E-2</v>
      </c>
      <c r="AB283" s="3039">
        <v>0.112</v>
      </c>
      <c r="AC283" s="2611" t="s">
        <v>1534</v>
      </c>
      <c r="AD283" s="2611" t="s">
        <v>1534</v>
      </c>
      <c r="AE283" s="3837" t="s">
        <v>1534</v>
      </c>
      <c r="AF283" s="2572"/>
    </row>
    <row r="284" spans="2:32" s="2872" customFormat="1" x14ac:dyDescent="0.2">
      <c r="B284" s="3958" t="s">
        <v>5666</v>
      </c>
      <c r="C284" s="3959"/>
      <c r="D284" s="3130" t="s">
        <v>1534</v>
      </c>
      <c r="E284" s="3130" t="s">
        <v>1534</v>
      </c>
      <c r="F284" s="3131" t="s">
        <v>1534</v>
      </c>
      <c r="G284" s="2639">
        <v>288</v>
      </c>
      <c r="H284" s="2639" t="s">
        <v>1534</v>
      </c>
      <c r="I284" s="3325">
        <v>0.14560000000000001</v>
      </c>
      <c r="J284" s="3325">
        <v>0.14560000000000001</v>
      </c>
      <c r="K284" s="3131" t="s">
        <v>1534</v>
      </c>
      <c r="L284" s="2639" t="s">
        <v>1534</v>
      </c>
      <c r="M284" s="2639" t="s">
        <v>1534</v>
      </c>
      <c r="N284" s="2639" t="s">
        <v>1534</v>
      </c>
      <c r="O284" s="3325">
        <v>0.16800000000000001</v>
      </c>
      <c r="P284" s="3325">
        <v>0.16800000000000001</v>
      </c>
      <c r="Q284" s="2639" t="s">
        <v>1534</v>
      </c>
      <c r="R284" s="3131" t="s">
        <v>1534</v>
      </c>
      <c r="S284" s="3040" t="s">
        <v>1119</v>
      </c>
      <c r="T284" s="3039">
        <v>2.8000000000000004E-2</v>
      </c>
      <c r="U284" s="3039">
        <v>6.720000000000001E-2</v>
      </c>
      <c r="V284" s="3131" t="s">
        <v>1534</v>
      </c>
      <c r="W284" s="3131" t="s">
        <v>1534</v>
      </c>
      <c r="X284" s="3131" t="s">
        <v>1534</v>
      </c>
      <c r="Y284" s="3039">
        <v>6.720000000000001E-2</v>
      </c>
      <c r="Z284" s="3040" t="s">
        <v>5515</v>
      </c>
      <c r="AA284" s="3039">
        <v>3.6999999999999998E-2</v>
      </c>
      <c r="AB284" s="3039">
        <v>0.112</v>
      </c>
      <c r="AC284" s="2611" t="s">
        <v>1534</v>
      </c>
      <c r="AD284" s="2611" t="s">
        <v>1534</v>
      </c>
      <c r="AE284" s="3837" t="s">
        <v>1534</v>
      </c>
      <c r="AF284" s="2572"/>
    </row>
    <row r="285" spans="2:32" s="2872" customFormat="1" x14ac:dyDescent="0.2">
      <c r="B285" s="3958" t="s">
        <v>5668</v>
      </c>
      <c r="C285" s="3959"/>
      <c r="D285" s="3130" t="s">
        <v>1534</v>
      </c>
      <c r="E285" s="3130" t="s">
        <v>1534</v>
      </c>
      <c r="F285" s="3131" t="s">
        <v>1534</v>
      </c>
      <c r="G285" s="2639">
        <v>430</v>
      </c>
      <c r="H285" s="2639" t="s">
        <v>1534</v>
      </c>
      <c r="I285" s="3325">
        <v>0.13440000000000002</v>
      </c>
      <c r="J285" s="3325">
        <v>0.13440000000000002</v>
      </c>
      <c r="K285" s="3131" t="s">
        <v>1534</v>
      </c>
      <c r="L285" s="2639" t="s">
        <v>1534</v>
      </c>
      <c r="M285" s="2639" t="s">
        <v>1534</v>
      </c>
      <c r="N285" s="2639" t="s">
        <v>1534</v>
      </c>
      <c r="O285" s="3325">
        <v>0.15680000000000002</v>
      </c>
      <c r="P285" s="3325">
        <v>0.15680000000000002</v>
      </c>
      <c r="Q285" s="2639" t="s">
        <v>1534</v>
      </c>
      <c r="R285" s="3131" t="s">
        <v>1534</v>
      </c>
      <c r="S285" s="3040" t="s">
        <v>5520</v>
      </c>
      <c r="T285" s="3039">
        <v>2.8000000000000004E-2</v>
      </c>
      <c r="U285" s="3039">
        <v>6.720000000000001E-2</v>
      </c>
      <c r="V285" s="3131" t="s">
        <v>1534</v>
      </c>
      <c r="W285" s="3131" t="s">
        <v>1534</v>
      </c>
      <c r="X285" s="3131" t="s">
        <v>1534</v>
      </c>
      <c r="Y285" s="3039">
        <v>6.720000000000001E-2</v>
      </c>
      <c r="Z285" s="3040" t="s">
        <v>58</v>
      </c>
      <c r="AA285" s="3039">
        <v>3.6999999999999998E-2</v>
      </c>
      <c r="AB285" s="3039">
        <v>0.112</v>
      </c>
      <c r="AC285" s="2611" t="s">
        <v>1534</v>
      </c>
      <c r="AD285" s="2611" t="s">
        <v>1534</v>
      </c>
      <c r="AE285" s="3837" t="s">
        <v>1534</v>
      </c>
      <c r="AF285" s="2572"/>
    </row>
    <row r="286" spans="2:32" s="2872" customFormat="1" x14ac:dyDescent="0.2">
      <c r="B286" s="3958" t="s">
        <v>5670</v>
      </c>
      <c r="C286" s="3959"/>
      <c r="D286" s="3130" t="s">
        <v>1534</v>
      </c>
      <c r="E286" s="3130" t="s">
        <v>1534</v>
      </c>
      <c r="F286" s="3131" t="s">
        <v>1534</v>
      </c>
      <c r="G286" s="2639">
        <v>96</v>
      </c>
      <c r="H286" s="2639" t="s">
        <v>1534</v>
      </c>
      <c r="I286" s="3325">
        <v>0.16800000000000001</v>
      </c>
      <c r="J286" s="3325">
        <v>0.16800000000000001</v>
      </c>
      <c r="K286" s="3131" t="s">
        <v>1534</v>
      </c>
      <c r="L286" s="2639" t="s">
        <v>1534</v>
      </c>
      <c r="M286" s="2639" t="s">
        <v>1534</v>
      </c>
      <c r="N286" s="2639" t="s">
        <v>1534</v>
      </c>
      <c r="O286" s="3325">
        <v>0.15680000000000002</v>
      </c>
      <c r="P286" s="3325">
        <v>0.15680000000000002</v>
      </c>
      <c r="Q286" s="2639" t="s">
        <v>1534</v>
      </c>
      <c r="R286" s="3131" t="s">
        <v>1534</v>
      </c>
      <c r="S286" s="3040" t="s">
        <v>1136</v>
      </c>
      <c r="T286" s="3039">
        <v>2.8000000000000004E-2</v>
      </c>
      <c r="U286" s="3039">
        <v>6.720000000000001E-2</v>
      </c>
      <c r="V286" s="3131" t="s">
        <v>1534</v>
      </c>
      <c r="W286" s="3131" t="s">
        <v>1534</v>
      </c>
      <c r="X286" s="3131" t="s">
        <v>1534</v>
      </c>
      <c r="Y286" s="3039">
        <v>6.720000000000001E-2</v>
      </c>
      <c r="Z286" s="3040" t="s">
        <v>49</v>
      </c>
      <c r="AA286" s="3039">
        <v>3.6999999999999998E-2</v>
      </c>
      <c r="AB286" s="3039">
        <v>0.112</v>
      </c>
      <c r="AC286" s="2611" t="s">
        <v>1534</v>
      </c>
      <c r="AD286" s="2611" t="s">
        <v>1534</v>
      </c>
      <c r="AE286" s="3837" t="s">
        <v>1534</v>
      </c>
      <c r="AF286" s="2572"/>
    </row>
    <row r="287" spans="2:32" s="2872" customFormat="1" x14ac:dyDescent="0.2">
      <c r="B287" s="3958" t="s">
        <v>5672</v>
      </c>
      <c r="C287" s="3959"/>
      <c r="D287" s="3130" t="s">
        <v>1534</v>
      </c>
      <c r="E287" s="3130" t="s">
        <v>1534</v>
      </c>
      <c r="F287" s="3131" t="s">
        <v>1534</v>
      </c>
      <c r="G287" s="2639">
        <v>104</v>
      </c>
      <c r="H287" s="2639" t="s">
        <v>1534</v>
      </c>
      <c r="I287" s="3325">
        <v>0.16800000000000001</v>
      </c>
      <c r="J287" s="3325">
        <v>0.16800000000000001</v>
      </c>
      <c r="K287" s="3131" t="s">
        <v>1534</v>
      </c>
      <c r="L287" s="2639" t="s">
        <v>1534</v>
      </c>
      <c r="M287" s="2639" t="s">
        <v>1534</v>
      </c>
      <c r="N287" s="2639" t="s">
        <v>1534</v>
      </c>
      <c r="O287" s="3325">
        <v>0.15680000000000002</v>
      </c>
      <c r="P287" s="3325">
        <v>0.15680000000000002</v>
      </c>
      <c r="Q287" s="2639" t="s">
        <v>1534</v>
      </c>
      <c r="R287" s="3131" t="s">
        <v>1534</v>
      </c>
      <c r="S287" s="3040" t="s">
        <v>5526</v>
      </c>
      <c r="T287" s="3039">
        <v>2.8000000000000004E-2</v>
      </c>
      <c r="U287" s="3039">
        <v>6.720000000000001E-2</v>
      </c>
      <c r="V287" s="3131" t="s">
        <v>1534</v>
      </c>
      <c r="W287" s="3131" t="s">
        <v>1534</v>
      </c>
      <c r="X287" s="3131" t="s">
        <v>1534</v>
      </c>
      <c r="Y287" s="3039">
        <v>6.720000000000001E-2</v>
      </c>
      <c r="Z287" s="3040" t="s">
        <v>51</v>
      </c>
      <c r="AA287" s="3039">
        <v>3.6999999999999998E-2</v>
      </c>
      <c r="AB287" s="3039">
        <v>0.112</v>
      </c>
      <c r="AC287" s="2611" t="s">
        <v>1534</v>
      </c>
      <c r="AD287" s="2611" t="s">
        <v>1534</v>
      </c>
      <c r="AE287" s="3837" t="s">
        <v>1534</v>
      </c>
      <c r="AF287" s="2572"/>
    </row>
    <row r="288" spans="2:32" s="2872" customFormat="1" x14ac:dyDescent="0.2">
      <c r="B288" s="3958" t="s">
        <v>5674</v>
      </c>
      <c r="C288" s="3959"/>
      <c r="D288" s="3130" t="s">
        <v>1534</v>
      </c>
      <c r="E288" s="3130" t="s">
        <v>1534</v>
      </c>
      <c r="F288" s="3131" t="s">
        <v>1534</v>
      </c>
      <c r="G288" s="2639">
        <v>134</v>
      </c>
      <c r="H288" s="2639" t="s">
        <v>1534</v>
      </c>
      <c r="I288" s="3325">
        <v>0.16800000000000001</v>
      </c>
      <c r="J288" s="3325">
        <v>0.16800000000000001</v>
      </c>
      <c r="K288" s="3131" t="s">
        <v>1534</v>
      </c>
      <c r="L288" s="2639" t="s">
        <v>1534</v>
      </c>
      <c r="M288" s="2639" t="s">
        <v>1534</v>
      </c>
      <c r="N288" s="2639" t="s">
        <v>1534</v>
      </c>
      <c r="O288" s="3325">
        <v>0.15680000000000002</v>
      </c>
      <c r="P288" s="3325">
        <v>0.15680000000000002</v>
      </c>
      <c r="Q288" s="2639" t="s">
        <v>1534</v>
      </c>
      <c r="R288" s="3131" t="s">
        <v>1534</v>
      </c>
      <c r="S288" s="3040" t="s">
        <v>5531</v>
      </c>
      <c r="T288" s="3039">
        <v>2.8000000000000004E-2</v>
      </c>
      <c r="U288" s="3039">
        <v>6.720000000000001E-2</v>
      </c>
      <c r="V288" s="3131" t="s">
        <v>1534</v>
      </c>
      <c r="W288" s="3131" t="s">
        <v>1534</v>
      </c>
      <c r="X288" s="3131" t="s">
        <v>1534</v>
      </c>
      <c r="Y288" s="3039">
        <v>6.720000000000001E-2</v>
      </c>
      <c r="Z288" s="3040" t="s">
        <v>51</v>
      </c>
      <c r="AA288" s="3039">
        <v>3.6999999999999998E-2</v>
      </c>
      <c r="AB288" s="3039">
        <v>0.112</v>
      </c>
      <c r="AC288" s="2611" t="s">
        <v>1534</v>
      </c>
      <c r="AD288" s="2611" t="s">
        <v>1534</v>
      </c>
      <c r="AE288" s="3837" t="s">
        <v>1534</v>
      </c>
      <c r="AF288" s="2572"/>
    </row>
    <row r="289" spans="2:32" s="2872" customFormat="1" x14ac:dyDescent="0.2">
      <c r="B289" s="3958" t="s">
        <v>5676</v>
      </c>
      <c r="C289" s="3959"/>
      <c r="D289" s="3130" t="s">
        <v>1534</v>
      </c>
      <c r="E289" s="3130" t="s">
        <v>1534</v>
      </c>
      <c r="F289" s="3131" t="s">
        <v>1534</v>
      </c>
      <c r="G289" s="2639">
        <v>142</v>
      </c>
      <c r="H289" s="2639" t="s">
        <v>1534</v>
      </c>
      <c r="I289" s="3325">
        <v>0.16800000000000001</v>
      </c>
      <c r="J289" s="3325">
        <v>0.16800000000000001</v>
      </c>
      <c r="K289" s="3131" t="s">
        <v>1534</v>
      </c>
      <c r="L289" s="2639" t="s">
        <v>1534</v>
      </c>
      <c r="M289" s="2639" t="s">
        <v>1534</v>
      </c>
      <c r="N289" s="2639" t="s">
        <v>1534</v>
      </c>
      <c r="O289" s="3325">
        <v>0.14560000000000001</v>
      </c>
      <c r="P289" s="3325">
        <v>0.14560000000000001</v>
      </c>
      <c r="Q289" s="2639" t="s">
        <v>1534</v>
      </c>
      <c r="R289" s="3131" t="s">
        <v>1534</v>
      </c>
      <c r="S289" s="3040" t="s">
        <v>5536</v>
      </c>
      <c r="T289" s="3039">
        <v>2.8000000000000004E-2</v>
      </c>
      <c r="U289" s="3039">
        <v>6.720000000000001E-2</v>
      </c>
      <c r="V289" s="3131" t="s">
        <v>1534</v>
      </c>
      <c r="W289" s="3131" t="s">
        <v>1534</v>
      </c>
      <c r="X289" s="3131" t="s">
        <v>1534</v>
      </c>
      <c r="Y289" s="3039">
        <v>6.720000000000001E-2</v>
      </c>
      <c r="Z289" s="3040" t="s">
        <v>406</v>
      </c>
      <c r="AA289" s="3039">
        <v>3.6999999999999998E-2</v>
      </c>
      <c r="AB289" s="3039">
        <v>0.112</v>
      </c>
      <c r="AC289" s="2611" t="s">
        <v>1534</v>
      </c>
      <c r="AD289" s="2611" t="s">
        <v>1534</v>
      </c>
      <c r="AE289" s="3837" t="s">
        <v>1534</v>
      </c>
      <c r="AF289" s="2572"/>
    </row>
    <row r="290" spans="2:32" s="2872" customFormat="1" x14ac:dyDescent="0.2">
      <c r="B290" s="3958" t="s">
        <v>5678</v>
      </c>
      <c r="C290" s="3959"/>
      <c r="D290" s="3130" t="s">
        <v>1534</v>
      </c>
      <c r="E290" s="3130" t="s">
        <v>1534</v>
      </c>
      <c r="F290" s="3131" t="s">
        <v>1534</v>
      </c>
      <c r="G290" s="2639">
        <v>183</v>
      </c>
      <c r="H290" s="2639" t="s">
        <v>1534</v>
      </c>
      <c r="I290" s="3325">
        <v>0.16800000000000001</v>
      </c>
      <c r="J290" s="3325">
        <v>0.16800000000000001</v>
      </c>
      <c r="K290" s="3131" t="s">
        <v>1534</v>
      </c>
      <c r="L290" s="2639" t="s">
        <v>1534</v>
      </c>
      <c r="M290" s="2639" t="s">
        <v>1534</v>
      </c>
      <c r="N290" s="2639" t="s">
        <v>1534</v>
      </c>
      <c r="O290" s="3325">
        <v>0.14560000000000001</v>
      </c>
      <c r="P290" s="3325">
        <v>0.14560000000000001</v>
      </c>
      <c r="Q290" s="2639" t="s">
        <v>1534</v>
      </c>
      <c r="R290" s="3131" t="s">
        <v>1534</v>
      </c>
      <c r="S290" s="3040" t="s">
        <v>1133</v>
      </c>
      <c r="T290" s="3039">
        <v>2.8000000000000004E-2</v>
      </c>
      <c r="U290" s="3039">
        <v>6.720000000000001E-2</v>
      </c>
      <c r="V290" s="3131" t="s">
        <v>1534</v>
      </c>
      <c r="W290" s="3131" t="s">
        <v>1534</v>
      </c>
      <c r="X290" s="3131" t="s">
        <v>1534</v>
      </c>
      <c r="Y290" s="3039">
        <v>6.720000000000001E-2</v>
      </c>
      <c r="Z290" s="3040" t="s">
        <v>5094</v>
      </c>
      <c r="AA290" s="3039">
        <v>3.6999999999999998E-2</v>
      </c>
      <c r="AB290" s="3039">
        <v>0.112</v>
      </c>
      <c r="AC290" s="2611" t="s">
        <v>1534</v>
      </c>
      <c r="AD290" s="2611" t="s">
        <v>1534</v>
      </c>
      <c r="AE290" s="3837" t="s">
        <v>1534</v>
      </c>
      <c r="AF290" s="2572"/>
    </row>
    <row r="291" spans="2:32" s="2872" customFormat="1" x14ac:dyDescent="0.2">
      <c r="B291" s="3958" t="s">
        <v>5680</v>
      </c>
      <c r="C291" s="3959"/>
      <c r="D291" s="3130" t="s">
        <v>1534</v>
      </c>
      <c r="E291" s="3130" t="s">
        <v>1534</v>
      </c>
      <c r="F291" s="3131" t="s">
        <v>1534</v>
      </c>
      <c r="G291" s="2639">
        <v>226</v>
      </c>
      <c r="H291" s="2639" t="s">
        <v>1534</v>
      </c>
      <c r="I291" s="3325">
        <v>0.15680000000000002</v>
      </c>
      <c r="J291" s="3325">
        <v>0.15680000000000002</v>
      </c>
      <c r="K291" s="3131" t="s">
        <v>1534</v>
      </c>
      <c r="L291" s="2639" t="s">
        <v>1534</v>
      </c>
      <c r="M291" s="2639" t="s">
        <v>1534</v>
      </c>
      <c r="N291" s="2639" t="s">
        <v>1534</v>
      </c>
      <c r="O291" s="3325">
        <v>0.13440000000000002</v>
      </c>
      <c r="P291" s="3325">
        <v>0.13440000000000002</v>
      </c>
      <c r="Q291" s="2639" t="s">
        <v>1534</v>
      </c>
      <c r="R291" s="3131" t="s">
        <v>1534</v>
      </c>
      <c r="S291" s="3040" t="s">
        <v>1135</v>
      </c>
      <c r="T291" s="3039">
        <v>2.8000000000000004E-2</v>
      </c>
      <c r="U291" s="3039">
        <v>6.720000000000001E-2</v>
      </c>
      <c r="V291" s="3131" t="s">
        <v>1534</v>
      </c>
      <c r="W291" s="3131" t="s">
        <v>1534</v>
      </c>
      <c r="X291" s="3131" t="s">
        <v>1534</v>
      </c>
      <c r="Y291" s="3039">
        <v>6.720000000000001E-2</v>
      </c>
      <c r="Z291" s="3040" t="s">
        <v>5506</v>
      </c>
      <c r="AA291" s="3039">
        <v>3.6999999999999998E-2</v>
      </c>
      <c r="AB291" s="3039">
        <v>0.112</v>
      </c>
      <c r="AC291" s="2611" t="s">
        <v>1534</v>
      </c>
      <c r="AD291" s="2611" t="s">
        <v>1534</v>
      </c>
      <c r="AE291" s="3837" t="s">
        <v>1534</v>
      </c>
      <c r="AF291" s="2572"/>
    </row>
    <row r="292" spans="2:32" s="2872" customFormat="1" x14ac:dyDescent="0.2">
      <c r="B292" s="3958" t="s">
        <v>5682</v>
      </c>
      <c r="C292" s="3959"/>
      <c r="D292" s="3130" t="s">
        <v>1534</v>
      </c>
      <c r="E292" s="3130" t="s">
        <v>1534</v>
      </c>
      <c r="F292" s="3131" t="s">
        <v>1534</v>
      </c>
      <c r="G292" s="2639">
        <v>274</v>
      </c>
      <c r="H292" s="2639" t="s">
        <v>1534</v>
      </c>
      <c r="I292" s="3325">
        <v>0.15680000000000002</v>
      </c>
      <c r="J292" s="3325">
        <v>0.15680000000000002</v>
      </c>
      <c r="K292" s="3131" t="s">
        <v>1534</v>
      </c>
      <c r="L292" s="2639" t="s">
        <v>1534</v>
      </c>
      <c r="M292" s="2639" t="s">
        <v>1534</v>
      </c>
      <c r="N292" s="2639" t="s">
        <v>1534</v>
      </c>
      <c r="O292" s="3325">
        <v>0.13440000000000002</v>
      </c>
      <c r="P292" s="3325">
        <v>0.13440000000000002</v>
      </c>
      <c r="Q292" s="2639" t="s">
        <v>1534</v>
      </c>
      <c r="R292" s="3131" t="s">
        <v>1534</v>
      </c>
      <c r="S292" s="3040" t="s">
        <v>1135</v>
      </c>
      <c r="T292" s="3039">
        <v>2.8000000000000004E-2</v>
      </c>
      <c r="U292" s="3039">
        <v>6.720000000000001E-2</v>
      </c>
      <c r="V292" s="3131" t="s">
        <v>1534</v>
      </c>
      <c r="W292" s="3131" t="s">
        <v>1534</v>
      </c>
      <c r="X292" s="3131" t="s">
        <v>1534</v>
      </c>
      <c r="Y292" s="3039">
        <v>6.720000000000001E-2</v>
      </c>
      <c r="Z292" s="3040" t="s">
        <v>56</v>
      </c>
      <c r="AA292" s="3039">
        <v>3.6999999999999998E-2</v>
      </c>
      <c r="AB292" s="3039">
        <v>0.112</v>
      </c>
      <c r="AC292" s="2611" t="s">
        <v>1534</v>
      </c>
      <c r="AD292" s="2611" t="s">
        <v>1534</v>
      </c>
      <c r="AE292" s="3837" t="s">
        <v>1534</v>
      </c>
      <c r="AF292" s="2572"/>
    </row>
    <row r="293" spans="2:32" s="2872" customFormat="1" x14ac:dyDescent="0.2">
      <c r="B293" s="3958" t="s">
        <v>5684</v>
      </c>
      <c r="C293" s="3959"/>
      <c r="D293" s="3130" t="s">
        <v>1534</v>
      </c>
      <c r="E293" s="3130" t="s">
        <v>1534</v>
      </c>
      <c r="F293" s="3131" t="s">
        <v>1534</v>
      </c>
      <c r="G293" s="2639">
        <v>327</v>
      </c>
      <c r="H293" s="2639" t="s">
        <v>1534</v>
      </c>
      <c r="I293" s="3325">
        <v>0.14560000000000001</v>
      </c>
      <c r="J293" s="3325">
        <v>0.14560000000000001</v>
      </c>
      <c r="K293" s="3131" t="s">
        <v>1534</v>
      </c>
      <c r="L293" s="2639" t="s">
        <v>1534</v>
      </c>
      <c r="M293" s="2639" t="s">
        <v>1534</v>
      </c>
      <c r="N293" s="2639" t="s">
        <v>1534</v>
      </c>
      <c r="O293" s="3325">
        <v>0.16800000000000001</v>
      </c>
      <c r="P293" s="3325">
        <v>0.16800000000000001</v>
      </c>
      <c r="Q293" s="2639" t="s">
        <v>1534</v>
      </c>
      <c r="R293" s="3131" t="s">
        <v>1534</v>
      </c>
      <c r="S293" s="3040" t="s">
        <v>1119</v>
      </c>
      <c r="T293" s="3039">
        <v>2.8000000000000004E-2</v>
      </c>
      <c r="U293" s="3039">
        <v>6.720000000000001E-2</v>
      </c>
      <c r="V293" s="3131" t="s">
        <v>1534</v>
      </c>
      <c r="W293" s="3131" t="s">
        <v>1534</v>
      </c>
      <c r="X293" s="3131" t="s">
        <v>1534</v>
      </c>
      <c r="Y293" s="3039">
        <v>6.720000000000001E-2</v>
      </c>
      <c r="Z293" s="3040" t="s">
        <v>5515</v>
      </c>
      <c r="AA293" s="3039">
        <v>3.6999999999999998E-2</v>
      </c>
      <c r="AB293" s="3039">
        <v>0.112</v>
      </c>
      <c r="AC293" s="2611" t="s">
        <v>1534</v>
      </c>
      <c r="AD293" s="2611" t="s">
        <v>1534</v>
      </c>
      <c r="AE293" s="3837" t="s">
        <v>1534</v>
      </c>
      <c r="AF293" s="2572"/>
    </row>
    <row r="294" spans="2:32" s="2872" customFormat="1" ht="13.5" thickBot="1" x14ac:dyDescent="0.25">
      <c r="B294" s="3958" t="s">
        <v>5686</v>
      </c>
      <c r="C294" s="3959"/>
      <c r="D294" s="3139" t="s">
        <v>1534</v>
      </c>
      <c r="E294" s="3139" t="s">
        <v>1534</v>
      </c>
      <c r="F294" s="3140" t="s">
        <v>1534</v>
      </c>
      <c r="G294" s="2642">
        <v>472</v>
      </c>
      <c r="H294" s="2642" t="s">
        <v>1534</v>
      </c>
      <c r="I294" s="3054">
        <v>0.13440000000000002</v>
      </c>
      <c r="J294" s="3054">
        <v>0.13440000000000002</v>
      </c>
      <c r="K294" s="3140" t="s">
        <v>1534</v>
      </c>
      <c r="L294" s="2642" t="s">
        <v>1534</v>
      </c>
      <c r="M294" s="2642" t="s">
        <v>1534</v>
      </c>
      <c r="N294" s="2642" t="s">
        <v>1534</v>
      </c>
      <c r="O294" s="3054">
        <v>0.16800000000000001</v>
      </c>
      <c r="P294" s="3054">
        <v>0.16800000000000001</v>
      </c>
      <c r="Q294" s="2642" t="s">
        <v>1534</v>
      </c>
      <c r="R294" s="3140" t="s">
        <v>1534</v>
      </c>
      <c r="S294" s="3055" t="s">
        <v>5520</v>
      </c>
      <c r="T294" s="3141">
        <v>2.8000000000000004E-2</v>
      </c>
      <c r="U294" s="3141">
        <v>6.720000000000001E-2</v>
      </c>
      <c r="V294" s="3140" t="s">
        <v>1534</v>
      </c>
      <c r="W294" s="3140" t="s">
        <v>1534</v>
      </c>
      <c r="X294" s="3140" t="s">
        <v>1534</v>
      </c>
      <c r="Y294" s="3141">
        <v>6.720000000000001E-2</v>
      </c>
      <c r="Z294" s="3055" t="s">
        <v>58</v>
      </c>
      <c r="AA294" s="3141">
        <v>3.6999999999999998E-2</v>
      </c>
      <c r="AB294" s="3141">
        <v>0.112</v>
      </c>
      <c r="AC294" s="2671" t="s">
        <v>1534</v>
      </c>
      <c r="AD294" s="2671" t="s">
        <v>1534</v>
      </c>
      <c r="AE294" s="3830" t="s">
        <v>1534</v>
      </c>
      <c r="AF294" s="2572"/>
    </row>
    <row r="295" spans="2:32" s="2872" customFormat="1" x14ac:dyDescent="0.2">
      <c r="B295" s="3840"/>
      <c r="C295" s="3841"/>
      <c r="D295" s="3833"/>
      <c r="E295" s="3833"/>
      <c r="F295" s="3833"/>
      <c r="G295" s="3833"/>
      <c r="H295" s="3833"/>
      <c r="I295" s="3833"/>
      <c r="J295" s="3833"/>
      <c r="K295" s="3833"/>
      <c r="L295" s="3833"/>
      <c r="M295" s="3833"/>
      <c r="N295" s="3833"/>
      <c r="O295" s="3833"/>
      <c r="P295" s="3833"/>
      <c r="Q295" s="3833"/>
      <c r="R295" s="3833"/>
      <c r="S295" s="3833"/>
      <c r="T295" s="3833"/>
      <c r="U295" s="3833"/>
      <c r="V295" s="3833"/>
      <c r="W295" s="3833"/>
      <c r="X295" s="3833"/>
      <c r="Y295" s="3833"/>
      <c r="Z295" s="3834"/>
      <c r="AA295" s="3835"/>
      <c r="AB295" s="3835"/>
      <c r="AC295" s="3836"/>
      <c r="AD295" s="3836"/>
      <c r="AE295" s="3836"/>
      <c r="AF295" s="2572"/>
    </row>
    <row r="296" spans="2:32" s="2872" customFormat="1" x14ac:dyDescent="0.2">
      <c r="B296" s="4011" t="s">
        <v>4992</v>
      </c>
      <c r="C296" s="4012"/>
      <c r="D296" s="4042" t="s">
        <v>10</v>
      </c>
      <c r="E296" s="4042"/>
      <c r="F296" s="4042"/>
      <c r="G296" s="4042"/>
      <c r="H296" s="4042"/>
      <c r="I296" s="2632"/>
      <c r="J296" s="2632"/>
      <c r="K296" s="2632"/>
      <c r="L296" s="2632"/>
      <c r="M296" s="2632"/>
      <c r="N296" s="2632"/>
      <c r="O296" s="2632"/>
      <c r="P296" s="2632"/>
      <c r="Q296" s="2631"/>
      <c r="R296" s="2631"/>
      <c r="S296" s="2631"/>
      <c r="T296" s="2631"/>
      <c r="U296" s="2631"/>
      <c r="V296" s="2631"/>
      <c r="W296" s="2631"/>
      <c r="X296" s="2631"/>
      <c r="Y296" s="2631"/>
      <c r="Z296" s="2631"/>
      <c r="AA296" s="2631"/>
      <c r="AB296" s="2631"/>
      <c r="AC296" s="2631"/>
      <c r="AD296" s="2631"/>
      <c r="AE296" s="2631"/>
      <c r="AF296" s="2572"/>
    </row>
    <row r="297" spans="2:32" s="2872" customFormat="1" ht="14.25" x14ac:dyDescent="0.2">
      <c r="B297" s="4011" t="s">
        <v>4993</v>
      </c>
      <c r="C297" s="4012"/>
      <c r="D297" s="4896" t="s">
        <v>6971</v>
      </c>
      <c r="E297" s="4896"/>
      <c r="F297" s="4896"/>
      <c r="G297" s="4896"/>
      <c r="H297" s="4896"/>
      <c r="I297" s="2632"/>
      <c r="J297" s="2632"/>
      <c r="K297" s="2632"/>
      <c r="L297" s="2632"/>
      <c r="M297" s="2632"/>
      <c r="N297" s="2632"/>
      <c r="O297" s="2632"/>
      <c r="P297" s="2632"/>
      <c r="Q297" s="2631"/>
      <c r="R297" s="2631"/>
      <c r="S297" s="2631"/>
      <c r="T297" s="2631"/>
      <c r="U297" s="2631"/>
      <c r="V297" s="2631"/>
      <c r="W297" s="2631"/>
      <c r="X297" s="2631"/>
      <c r="Y297" s="2631"/>
      <c r="Z297" s="2631"/>
      <c r="AA297" s="2631"/>
      <c r="AB297" s="2631"/>
      <c r="AC297" s="2631"/>
      <c r="AD297" s="2631"/>
      <c r="AE297" s="2631"/>
      <c r="AF297" s="2572"/>
    </row>
    <row r="298" spans="2:32" s="2872" customFormat="1" ht="13.5" thickBot="1" x14ac:dyDescent="0.25">
      <c r="B298" s="3881"/>
      <c r="C298" s="3882"/>
      <c r="D298" s="3882"/>
      <c r="E298" s="3882"/>
      <c r="F298" s="3882"/>
      <c r="G298" s="2635"/>
      <c r="H298" s="2635"/>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35"/>
      <c r="AD298" s="2635"/>
      <c r="AE298" s="2635"/>
      <c r="AF298" s="2577"/>
    </row>
    <row r="299" spans="2:32" s="2872" customFormat="1" x14ac:dyDescent="0.2"/>
    <row r="300" spans="2:32" s="2872" customFormat="1" ht="13.5" thickBot="1" x14ac:dyDescent="0.25"/>
    <row r="301" spans="2:32" s="2872" customFormat="1" ht="20.25" x14ac:dyDescent="0.2">
      <c r="B301" s="3987" t="s">
        <v>5065</v>
      </c>
      <c r="C301" s="3988"/>
      <c r="D301" s="3988"/>
      <c r="E301" s="3988"/>
      <c r="F301" s="3988"/>
      <c r="G301" s="3988"/>
      <c r="H301" s="3988"/>
      <c r="I301" s="3988"/>
      <c r="J301" s="3988"/>
      <c r="K301" s="3988"/>
      <c r="L301" s="3988"/>
      <c r="M301" s="3988"/>
      <c r="N301" s="3988"/>
      <c r="O301" s="3988"/>
      <c r="P301" s="3988"/>
      <c r="Q301" s="3988"/>
      <c r="R301" s="3988"/>
      <c r="S301" s="3988"/>
      <c r="T301" s="3988"/>
      <c r="U301" s="3988"/>
      <c r="V301" s="3988"/>
      <c r="W301" s="3988"/>
      <c r="X301" s="3988"/>
      <c r="Y301" s="3988"/>
      <c r="Z301" s="3988"/>
      <c r="AA301" s="3988"/>
      <c r="AB301" s="3988"/>
      <c r="AC301" s="3988"/>
      <c r="AD301" s="3988"/>
      <c r="AE301" s="3988"/>
      <c r="AF301" s="3989"/>
    </row>
    <row r="302" spans="2:32" s="2872" customFormat="1" x14ac:dyDescent="0.2">
      <c r="B302" s="3825"/>
      <c r="C302" s="3826"/>
      <c r="D302" s="3826"/>
      <c r="E302" s="3826"/>
      <c r="F302" s="3826"/>
      <c r="G302" s="2571"/>
      <c r="H302" s="2571"/>
      <c r="I302" s="2571"/>
      <c r="J302" s="2571"/>
      <c r="K302" s="2571"/>
      <c r="L302" s="2571"/>
      <c r="M302" s="2571"/>
      <c r="N302" s="2571"/>
      <c r="O302" s="2571"/>
      <c r="P302" s="2571"/>
      <c r="Q302" s="2571"/>
      <c r="R302" s="2571"/>
      <c r="S302" s="2571"/>
      <c r="T302" s="2571"/>
      <c r="U302" s="2571"/>
      <c r="V302" s="2571"/>
      <c r="W302" s="2571"/>
      <c r="X302" s="2571"/>
      <c r="Y302" s="2571"/>
      <c r="Z302" s="2571"/>
      <c r="AA302" s="2571"/>
      <c r="AB302" s="2571"/>
      <c r="AC302" s="2571"/>
      <c r="AD302" s="2571"/>
      <c r="AE302" s="2571"/>
      <c r="AF302" s="2572"/>
    </row>
    <row r="303" spans="2:32" s="2872" customFormat="1" x14ac:dyDescent="0.2">
      <c r="B303" s="2633" t="s">
        <v>5085</v>
      </c>
      <c r="C303" s="3826"/>
      <c r="D303" s="4016" t="s">
        <v>7046</v>
      </c>
      <c r="E303" s="4016"/>
      <c r="F303" s="4016"/>
      <c r="G303" s="2571"/>
      <c r="H303" s="2571"/>
      <c r="I303" s="2571"/>
      <c r="J303" s="2571"/>
      <c r="K303" s="2571"/>
      <c r="L303" s="2571"/>
      <c r="M303" s="2571"/>
      <c r="N303" s="2571"/>
      <c r="O303" s="2571"/>
      <c r="P303" s="2571"/>
      <c r="Q303" s="2571"/>
      <c r="R303" s="2571"/>
      <c r="S303" s="2571"/>
      <c r="T303" s="2571"/>
      <c r="U303" s="2571"/>
      <c r="V303" s="2571"/>
      <c r="W303" s="2571"/>
      <c r="X303" s="2571"/>
      <c r="Y303" s="2571"/>
      <c r="Z303" s="2571"/>
      <c r="AA303" s="2571"/>
      <c r="AB303" s="2571"/>
      <c r="AC303" s="2571"/>
      <c r="AD303" s="2571"/>
      <c r="AE303" s="2571"/>
      <c r="AF303" s="2572"/>
    </row>
    <row r="304" spans="2:32" s="2872" customFormat="1" x14ac:dyDescent="0.2">
      <c r="B304" s="4017" t="s">
        <v>5068</v>
      </c>
      <c r="C304" s="4018"/>
      <c r="D304" s="4049">
        <v>41821</v>
      </c>
      <c r="E304" s="4049"/>
      <c r="F304" s="4049"/>
      <c r="G304" s="2571"/>
      <c r="H304" s="2571"/>
      <c r="I304" s="2571"/>
      <c r="J304" s="2571"/>
      <c r="K304" s="2571"/>
      <c r="L304" s="2571"/>
      <c r="M304" s="2571"/>
      <c r="N304" s="2571"/>
      <c r="O304" s="2571"/>
      <c r="P304" s="2571"/>
      <c r="Q304" s="2571"/>
      <c r="R304" s="2571"/>
      <c r="S304" s="2571"/>
      <c r="T304" s="2571"/>
      <c r="U304" s="2571"/>
      <c r="V304" s="2571"/>
      <c r="W304" s="2571"/>
      <c r="X304" s="2571"/>
      <c r="Y304" s="2571"/>
      <c r="Z304" s="2571"/>
      <c r="AA304" s="2571"/>
      <c r="AB304" s="2571"/>
      <c r="AC304" s="2571"/>
      <c r="AD304" s="2571"/>
      <c r="AE304" s="2571"/>
      <c r="AF304" s="2572"/>
    </row>
    <row r="305" spans="2:32" s="2872" customFormat="1" x14ac:dyDescent="0.2">
      <c r="B305" s="3991" t="s">
        <v>5066</v>
      </c>
      <c r="C305" s="3992"/>
      <c r="D305" s="4050">
        <v>41851</v>
      </c>
      <c r="E305" s="4050"/>
      <c r="F305" s="4050"/>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1"/>
      <c r="AE305" s="2571"/>
      <c r="AF305" s="2572"/>
    </row>
    <row r="306" spans="2:32" s="2872" customFormat="1" ht="13.5" thickBot="1" x14ac:dyDescent="0.25">
      <c r="B306" s="3825"/>
      <c r="C306" s="3826"/>
      <c r="D306" s="3826"/>
      <c r="E306" s="3826"/>
      <c r="F306" s="3826"/>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1"/>
      <c r="AE306" s="2571"/>
      <c r="AF306" s="2572"/>
    </row>
    <row r="307" spans="2:32" s="2872" customFormat="1" ht="87.75" customHeight="1" thickBot="1" x14ac:dyDescent="0.25">
      <c r="B307" s="3993" t="s">
        <v>5067</v>
      </c>
      <c r="C307" s="4036"/>
      <c r="D307" s="4019" t="s">
        <v>7047</v>
      </c>
      <c r="E307" s="4020"/>
      <c r="F307" s="4020"/>
      <c r="G307" s="4020"/>
      <c r="H307" s="4020"/>
      <c r="I307" s="4020"/>
      <c r="J307" s="4020"/>
      <c r="K307" s="4020"/>
      <c r="L307" s="4020"/>
      <c r="M307" s="4020"/>
      <c r="N307" s="4020"/>
      <c r="O307" s="4020"/>
      <c r="P307" s="4020"/>
      <c r="Q307" s="4021"/>
      <c r="R307" s="2571"/>
      <c r="S307" s="2571"/>
      <c r="T307" s="2571"/>
      <c r="U307" s="2571"/>
      <c r="V307" s="2571"/>
      <c r="W307" s="2571"/>
      <c r="X307" s="2571"/>
      <c r="Y307" s="2571"/>
      <c r="Z307" s="2571"/>
      <c r="AA307" s="2571"/>
      <c r="AB307" s="2571"/>
      <c r="AC307" s="2571"/>
      <c r="AD307" s="2571"/>
      <c r="AE307" s="2571"/>
      <c r="AF307" s="2572"/>
    </row>
    <row r="308" spans="2:32" s="2872" customFormat="1" ht="13.5" thickBot="1" x14ac:dyDescent="0.25">
      <c r="B308" s="3825"/>
      <c r="C308" s="3826"/>
      <c r="D308" s="3826"/>
      <c r="E308" s="3826"/>
      <c r="F308" s="3826"/>
      <c r="G308" s="2571"/>
      <c r="H308" s="2571"/>
      <c r="I308" s="2571"/>
      <c r="J308" s="2571"/>
      <c r="K308" s="2571"/>
      <c r="L308" s="2571"/>
      <c r="M308" s="2571"/>
      <c r="N308" s="2571"/>
      <c r="O308" s="2571"/>
      <c r="P308" s="2571"/>
      <c r="Q308" s="2571"/>
      <c r="R308" s="2635"/>
      <c r="S308" s="2571"/>
      <c r="T308" s="2571"/>
      <c r="U308" s="2571"/>
      <c r="V308" s="2571"/>
      <c r="W308" s="2571"/>
      <c r="X308" s="2571"/>
      <c r="Y308" s="2571"/>
      <c r="Z308" s="2571"/>
      <c r="AA308" s="2571"/>
      <c r="AB308" s="2571"/>
      <c r="AC308" s="2571"/>
      <c r="AD308" s="2571"/>
      <c r="AE308" s="2571"/>
      <c r="AF308" s="2572"/>
    </row>
    <row r="309" spans="2:32" s="2872" customFormat="1" ht="13.5" thickBot="1" x14ac:dyDescent="0.25">
      <c r="B309" s="4022" t="s">
        <v>5069</v>
      </c>
      <c r="C309" s="4023"/>
      <c r="D309" s="4003" t="s">
        <v>5070</v>
      </c>
      <c r="E309" s="4026" t="s">
        <v>224</v>
      </c>
      <c r="F309" s="4027"/>
      <c r="G309" s="4027"/>
      <c r="H309" s="4027"/>
      <c r="I309" s="4027"/>
      <c r="J309" s="4027"/>
      <c r="K309" s="4027"/>
      <c r="L309" s="4027"/>
      <c r="M309" s="4027"/>
      <c r="N309" s="4027"/>
      <c r="O309" s="4027"/>
      <c r="P309" s="4028"/>
      <c r="Q309" s="4029" t="s">
        <v>340</v>
      </c>
      <c r="R309" s="4030"/>
      <c r="S309" s="4031"/>
      <c r="T309" s="4031"/>
      <c r="U309" s="4031"/>
      <c r="V309" s="4031"/>
      <c r="W309" s="4031"/>
      <c r="X309" s="4031"/>
      <c r="Y309" s="4032"/>
      <c r="Z309" s="4029" t="s">
        <v>225</v>
      </c>
      <c r="AA309" s="4031"/>
      <c r="AB309" s="4032"/>
      <c r="AC309" s="4033" t="s">
        <v>4989</v>
      </c>
      <c r="AD309" s="4034"/>
      <c r="AE309" s="4035"/>
      <c r="AF309" s="2572"/>
    </row>
    <row r="310" spans="2:32" s="2872" customFormat="1" ht="13.5" thickBot="1" x14ac:dyDescent="0.25">
      <c r="B310" s="4024"/>
      <c r="C310" s="4025"/>
      <c r="D310" s="4003"/>
      <c r="E310" s="4003" t="s">
        <v>5007</v>
      </c>
      <c r="F310" s="4003" t="s">
        <v>5008</v>
      </c>
      <c r="G310" s="4004" t="s">
        <v>5010</v>
      </c>
      <c r="H310" s="4004" t="s">
        <v>5071</v>
      </c>
      <c r="I310" s="4009" t="s">
        <v>5072</v>
      </c>
      <c r="J310" s="4009" t="s">
        <v>5073</v>
      </c>
      <c r="K310" s="4009" t="s">
        <v>5013</v>
      </c>
      <c r="L310" s="4009"/>
      <c r="M310" s="4009" t="s">
        <v>5074</v>
      </c>
      <c r="N310" s="4009" t="s">
        <v>5075</v>
      </c>
      <c r="O310" s="4009" t="s">
        <v>5076</v>
      </c>
      <c r="P310" s="4009" t="s">
        <v>5077</v>
      </c>
      <c r="Q310" s="4000" t="s">
        <v>5019</v>
      </c>
      <c r="R310" s="4000" t="s">
        <v>5020</v>
      </c>
      <c r="S310" s="4000" t="s">
        <v>5021</v>
      </c>
      <c r="T310" s="4000" t="s">
        <v>5078</v>
      </c>
      <c r="U310" s="4000" t="s">
        <v>5079</v>
      </c>
      <c r="V310" s="4000" t="s">
        <v>5024</v>
      </c>
      <c r="W310" s="4000" t="s">
        <v>5026</v>
      </c>
      <c r="X310" s="4004" t="s">
        <v>5080</v>
      </c>
      <c r="Y310" s="4004" t="s">
        <v>5081</v>
      </c>
      <c r="Z310" s="4000" t="s">
        <v>5082</v>
      </c>
      <c r="AA310" s="4000" t="s">
        <v>5083</v>
      </c>
      <c r="AB310" s="4000" t="s">
        <v>5084</v>
      </c>
      <c r="AC310" s="4000" t="s">
        <v>1154</v>
      </c>
      <c r="AD310" s="4000" t="s">
        <v>4990</v>
      </c>
      <c r="AE310" s="4000" t="s">
        <v>4991</v>
      </c>
      <c r="AF310" s="2572"/>
    </row>
    <row r="311" spans="2:32" s="2872" customFormat="1" ht="13.5" thickBot="1" x14ac:dyDescent="0.25">
      <c r="B311" s="4024"/>
      <c r="C311" s="4025"/>
      <c r="D311" s="4000"/>
      <c r="E311" s="4000"/>
      <c r="F311" s="4000"/>
      <c r="G311" s="4005"/>
      <c r="H311" s="4005"/>
      <c r="I311" s="4004"/>
      <c r="J311" s="4004"/>
      <c r="K311" s="3823" t="s">
        <v>5033</v>
      </c>
      <c r="L311" s="3824" t="s">
        <v>2798</v>
      </c>
      <c r="M311" s="4004"/>
      <c r="N311" s="4004"/>
      <c r="O311" s="4004"/>
      <c r="P311" s="4004"/>
      <c r="Q311" s="4001"/>
      <c r="R311" s="4001"/>
      <c r="S311" s="4001"/>
      <c r="T311" s="4001"/>
      <c r="U311" s="4001"/>
      <c r="V311" s="4001"/>
      <c r="W311" s="4001"/>
      <c r="X311" s="4005"/>
      <c r="Y311" s="4005"/>
      <c r="Z311" s="4001"/>
      <c r="AA311" s="4001"/>
      <c r="AB311" s="4001"/>
      <c r="AC311" s="4001"/>
      <c r="AD311" s="4001"/>
      <c r="AE311" s="4001"/>
      <c r="AF311" s="2572"/>
    </row>
    <row r="312" spans="2:32" s="2872" customFormat="1" ht="27.75" customHeight="1" thickBot="1" x14ac:dyDescent="0.25">
      <c r="B312" s="4014" t="s">
        <v>7048</v>
      </c>
      <c r="C312" s="4015"/>
      <c r="D312" s="3143" t="s">
        <v>1534</v>
      </c>
      <c r="E312" s="3143" t="s">
        <v>1534</v>
      </c>
      <c r="F312" s="3143" t="s">
        <v>1534</v>
      </c>
      <c r="G312" s="3143" t="s">
        <v>1534</v>
      </c>
      <c r="H312" s="3143" t="s">
        <v>1534</v>
      </c>
      <c r="I312" s="3143" t="s">
        <v>1534</v>
      </c>
      <c r="J312" s="3143" t="s">
        <v>1534</v>
      </c>
      <c r="K312" s="3143" t="s">
        <v>1534</v>
      </c>
      <c r="L312" s="3143" t="s">
        <v>1534</v>
      </c>
      <c r="M312" s="3143" t="s">
        <v>1534</v>
      </c>
      <c r="N312" s="3143" t="s">
        <v>1534</v>
      </c>
      <c r="O312" s="3143" t="s">
        <v>1534</v>
      </c>
      <c r="P312" s="3143" t="s">
        <v>1534</v>
      </c>
      <c r="Q312" s="3143" t="s">
        <v>1534</v>
      </c>
      <c r="R312" s="3143" t="s">
        <v>1534</v>
      </c>
      <c r="S312" s="3143" t="s">
        <v>1534</v>
      </c>
      <c r="T312" s="3143" t="s">
        <v>1534</v>
      </c>
      <c r="U312" s="3143" t="s">
        <v>1534</v>
      </c>
      <c r="V312" s="3143" t="s">
        <v>1534</v>
      </c>
      <c r="W312" s="3143" t="s">
        <v>1534</v>
      </c>
      <c r="X312" s="3143" t="s">
        <v>1534</v>
      </c>
      <c r="Y312" s="3143" t="s">
        <v>1534</v>
      </c>
      <c r="Z312" s="3144" t="s">
        <v>4998</v>
      </c>
      <c r="AA312" s="3145" t="s">
        <v>1534</v>
      </c>
      <c r="AB312" s="3145">
        <v>0.44800000000000001</v>
      </c>
      <c r="AC312" s="3380" t="s">
        <v>1534</v>
      </c>
      <c r="AD312" s="3380" t="s">
        <v>1534</v>
      </c>
      <c r="AE312" s="3380" t="s">
        <v>1534</v>
      </c>
      <c r="AF312" s="2572"/>
    </row>
    <row r="313" spans="2:32" s="2872" customFormat="1" x14ac:dyDescent="0.2">
      <c r="B313" s="2634"/>
      <c r="C313" s="2566"/>
      <c r="D313" s="2566"/>
      <c r="E313" s="2566"/>
      <c r="F313" s="2566"/>
      <c r="G313" s="2567"/>
      <c r="H313" s="2567"/>
      <c r="I313" s="2567"/>
      <c r="J313" s="2567"/>
      <c r="K313" s="2566"/>
      <c r="L313" s="2567"/>
      <c r="M313" s="2567"/>
      <c r="N313" s="2567"/>
      <c r="O313" s="2567"/>
      <c r="P313" s="2567"/>
      <c r="Q313" s="2631"/>
      <c r="R313" s="2631"/>
      <c r="S313" s="2631"/>
      <c r="T313" s="2631"/>
      <c r="U313" s="2631"/>
      <c r="V313" s="2631"/>
      <c r="W313" s="2631"/>
      <c r="X313" s="2631"/>
      <c r="Y313" s="2631"/>
      <c r="Z313" s="2631"/>
      <c r="AA313" s="2631"/>
      <c r="AB313" s="2631"/>
      <c r="AC313" s="2631"/>
      <c r="AD313" s="2631"/>
      <c r="AE313" s="2631"/>
      <c r="AF313" s="2572"/>
    </row>
    <row r="314" spans="2:32" s="2872" customFormat="1" x14ac:dyDescent="0.2">
      <c r="B314" s="4011" t="s">
        <v>4992</v>
      </c>
      <c r="C314" s="4012"/>
      <c r="D314" s="4013" t="s">
        <v>1534</v>
      </c>
      <c r="E314" s="4013"/>
      <c r="F314" s="4013"/>
      <c r="G314" s="4013"/>
      <c r="H314" s="4013"/>
      <c r="I314" s="2632"/>
      <c r="J314" s="2632"/>
      <c r="K314" s="2632"/>
      <c r="L314" s="2632"/>
      <c r="M314" s="2632"/>
      <c r="N314" s="2632"/>
      <c r="O314" s="2632"/>
      <c r="P314" s="2632"/>
      <c r="Q314" s="2631"/>
      <c r="R314" s="2631"/>
      <c r="S314" s="2631"/>
      <c r="T314" s="2631"/>
      <c r="U314" s="2631"/>
      <c r="V314" s="2631"/>
      <c r="W314" s="2631"/>
      <c r="X314" s="2631"/>
      <c r="Y314" s="2631"/>
      <c r="Z314" s="2631"/>
      <c r="AA314" s="2631"/>
      <c r="AB314" s="2631"/>
      <c r="AC314" s="2631"/>
      <c r="AD314" s="2631"/>
      <c r="AE314" s="2631"/>
      <c r="AF314" s="2572"/>
    </row>
    <row r="315" spans="2:32" s="2872" customFormat="1" x14ac:dyDescent="0.2">
      <c r="B315" s="4011" t="s">
        <v>4993</v>
      </c>
      <c r="C315" s="4012"/>
      <c r="D315" s="4013" t="s">
        <v>10</v>
      </c>
      <c r="E315" s="4013"/>
      <c r="F315" s="4013"/>
      <c r="G315" s="4013"/>
      <c r="H315" s="4013"/>
      <c r="I315" s="2632"/>
      <c r="J315" s="2632"/>
      <c r="K315" s="2632"/>
      <c r="L315" s="2632"/>
      <c r="M315" s="2632"/>
      <c r="N315" s="2632"/>
      <c r="O315" s="2632"/>
      <c r="P315" s="2632"/>
      <c r="Q315" s="2631"/>
      <c r="R315" s="2631"/>
      <c r="S315" s="2631"/>
      <c r="T315" s="2631"/>
      <c r="U315" s="2631"/>
      <c r="V315" s="2631"/>
      <c r="W315" s="2631"/>
      <c r="X315" s="2631"/>
      <c r="Y315" s="2631"/>
      <c r="Z315" s="2631"/>
      <c r="AA315" s="2631"/>
      <c r="AB315" s="2631"/>
      <c r="AC315" s="2631"/>
      <c r="AD315" s="2631"/>
      <c r="AE315" s="2631"/>
      <c r="AF315" s="2572"/>
    </row>
    <row r="316" spans="2:32" s="2872" customFormat="1" ht="13.5" thickBot="1" x14ac:dyDescent="0.25">
      <c r="B316" s="3827"/>
      <c r="C316" s="3828"/>
      <c r="D316" s="3828"/>
      <c r="E316" s="3828"/>
      <c r="F316" s="3828"/>
      <c r="G316" s="2635"/>
      <c r="H316" s="2635"/>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35"/>
      <c r="AD316" s="2635"/>
      <c r="AE316" s="2635"/>
      <c r="AF316" s="2577"/>
    </row>
    <row r="317" spans="2:32" s="2872" customFormat="1" x14ac:dyDescent="0.2"/>
    <row r="318" spans="2:32" s="2872" customFormat="1" ht="13.5" thickBot="1" x14ac:dyDescent="0.25"/>
    <row r="319" spans="2:32" s="2872" customFormat="1" ht="20.25" x14ac:dyDescent="0.2">
      <c r="B319" s="3987" t="s">
        <v>5065</v>
      </c>
      <c r="C319" s="3988"/>
      <c r="D319" s="3988"/>
      <c r="E319" s="3988"/>
      <c r="F319" s="3988"/>
      <c r="G319" s="3988"/>
      <c r="H319" s="3988"/>
      <c r="I319" s="3988"/>
      <c r="J319" s="3988"/>
      <c r="K319" s="3988"/>
      <c r="L319" s="3988"/>
      <c r="M319" s="3988"/>
      <c r="N319" s="3988"/>
      <c r="O319" s="3988"/>
      <c r="P319" s="3988"/>
      <c r="Q319" s="3988"/>
      <c r="R319" s="3988"/>
      <c r="S319" s="3988"/>
      <c r="T319" s="3988"/>
      <c r="U319" s="3988"/>
      <c r="V319" s="3988"/>
      <c r="W319" s="3988"/>
      <c r="X319" s="3988"/>
      <c r="Y319" s="3988"/>
      <c r="Z319" s="3988"/>
      <c r="AA319" s="3988"/>
      <c r="AB319" s="3988"/>
      <c r="AC319" s="3988"/>
      <c r="AD319" s="3988"/>
      <c r="AE319" s="3988"/>
      <c r="AF319" s="3989"/>
    </row>
    <row r="320" spans="2:32" s="2872" customFormat="1" x14ac:dyDescent="0.2">
      <c r="B320" s="3825"/>
      <c r="C320" s="3826"/>
      <c r="D320" s="3826"/>
      <c r="E320" s="3826"/>
      <c r="F320" s="3826"/>
      <c r="G320" s="2571"/>
      <c r="H320" s="2571"/>
      <c r="I320" s="2571"/>
      <c r="J320" s="2571"/>
      <c r="K320" s="2571"/>
      <c r="L320" s="2571"/>
      <c r="M320" s="2571"/>
      <c r="N320" s="2571"/>
      <c r="O320" s="2571"/>
      <c r="P320" s="2571"/>
      <c r="Q320" s="2571"/>
      <c r="R320" s="2571"/>
      <c r="S320" s="2571"/>
      <c r="T320" s="2571"/>
      <c r="U320" s="2571"/>
      <c r="V320" s="2571"/>
      <c r="W320" s="2571"/>
      <c r="X320" s="2571"/>
      <c r="Y320" s="2571"/>
      <c r="Z320" s="2571"/>
      <c r="AA320" s="2571"/>
      <c r="AB320" s="2571"/>
      <c r="AC320" s="2571"/>
      <c r="AD320" s="2571"/>
      <c r="AE320" s="2571"/>
      <c r="AF320" s="2572"/>
    </row>
    <row r="321" spans="2:32" s="2872" customFormat="1" x14ac:dyDescent="0.2">
      <c r="B321" s="2633" t="s">
        <v>5085</v>
      </c>
      <c r="C321" s="3826"/>
      <c r="D321" s="4016" t="s">
        <v>7043</v>
      </c>
      <c r="E321" s="4016"/>
      <c r="F321" s="4016"/>
      <c r="G321" s="2571"/>
      <c r="H321" s="2571"/>
      <c r="I321" s="2571"/>
      <c r="J321" s="2571"/>
      <c r="K321" s="2571"/>
      <c r="L321" s="2571"/>
      <c r="M321" s="2571"/>
      <c r="N321" s="2571"/>
      <c r="O321" s="2571"/>
      <c r="P321" s="2571"/>
      <c r="Q321" s="2571"/>
      <c r="R321" s="2571"/>
      <c r="S321" s="2571"/>
      <c r="T321" s="2571"/>
      <c r="U321" s="2571"/>
      <c r="V321" s="2571"/>
      <c r="W321" s="2571"/>
      <c r="X321" s="2571"/>
      <c r="Y321" s="2571"/>
      <c r="Z321" s="2571"/>
      <c r="AA321" s="2571"/>
      <c r="AB321" s="2571"/>
      <c r="AC321" s="2571"/>
      <c r="AD321" s="2571"/>
      <c r="AE321" s="2571"/>
      <c r="AF321" s="2572"/>
    </row>
    <row r="322" spans="2:32" s="2872" customFormat="1" x14ac:dyDescent="0.2">
      <c r="B322" s="4017" t="s">
        <v>5068</v>
      </c>
      <c r="C322" s="4018"/>
      <c r="D322" s="4049">
        <v>41821</v>
      </c>
      <c r="E322" s="4049"/>
      <c r="F322" s="4049"/>
      <c r="G322" s="2571"/>
      <c r="H322" s="2571"/>
      <c r="I322" s="2571"/>
      <c r="J322" s="2571"/>
      <c r="K322" s="2571"/>
      <c r="L322" s="2571"/>
      <c r="M322" s="2571"/>
      <c r="N322" s="2571"/>
      <c r="O322" s="2571"/>
      <c r="P322" s="2571"/>
      <c r="Q322" s="2571"/>
      <c r="R322" s="2571"/>
      <c r="S322" s="2571"/>
      <c r="T322" s="2571"/>
      <c r="U322" s="2571"/>
      <c r="V322" s="2571"/>
      <c r="W322" s="2571"/>
      <c r="X322" s="2571"/>
      <c r="Y322" s="2571"/>
      <c r="Z322" s="2571"/>
      <c r="AA322" s="2571"/>
      <c r="AB322" s="2571"/>
      <c r="AC322" s="2571"/>
      <c r="AD322" s="2571"/>
      <c r="AE322" s="2571"/>
      <c r="AF322" s="2572"/>
    </row>
    <row r="323" spans="2:32" s="2872" customFormat="1" x14ac:dyDescent="0.2">
      <c r="B323" s="3991" t="s">
        <v>5066</v>
      </c>
      <c r="C323" s="3992"/>
      <c r="D323" s="4050">
        <v>41851</v>
      </c>
      <c r="E323" s="4050"/>
      <c r="F323" s="4050"/>
      <c r="G323" s="2571"/>
      <c r="H323" s="2571"/>
      <c r="I323" s="2571"/>
      <c r="J323" s="2571"/>
      <c r="K323" s="2571"/>
      <c r="L323" s="2571"/>
      <c r="M323" s="2571"/>
      <c r="N323" s="2571"/>
      <c r="O323" s="2571"/>
      <c r="P323" s="2571"/>
      <c r="Q323" s="2571"/>
      <c r="R323" s="2571"/>
      <c r="S323" s="2571"/>
      <c r="T323" s="2571"/>
      <c r="U323" s="2571"/>
      <c r="V323" s="2571"/>
      <c r="W323" s="2571"/>
      <c r="X323" s="2571"/>
      <c r="Y323" s="2571"/>
      <c r="Z323" s="2571"/>
      <c r="AA323" s="2571"/>
      <c r="AB323" s="2571"/>
      <c r="AC323" s="2571"/>
      <c r="AD323" s="2571"/>
      <c r="AE323" s="2571"/>
      <c r="AF323" s="2572"/>
    </row>
    <row r="324" spans="2:32" s="2872" customFormat="1" ht="13.5" thickBot="1" x14ac:dyDescent="0.25">
      <c r="B324" s="3825"/>
      <c r="C324" s="3826"/>
      <c r="D324" s="3826"/>
      <c r="E324" s="3826"/>
      <c r="F324" s="3826"/>
      <c r="G324" s="2571"/>
      <c r="H324" s="2571"/>
      <c r="I324" s="2571"/>
      <c r="J324" s="2571"/>
      <c r="K324" s="2571"/>
      <c r="L324" s="2571"/>
      <c r="M324" s="2571"/>
      <c r="N324" s="2571"/>
      <c r="O324" s="2571"/>
      <c r="P324" s="2571"/>
      <c r="Q324" s="2571"/>
      <c r="R324" s="2571"/>
      <c r="S324" s="2571"/>
      <c r="T324" s="2571"/>
      <c r="U324" s="2571"/>
      <c r="V324" s="2571"/>
      <c r="W324" s="2571"/>
      <c r="X324" s="2571"/>
      <c r="Y324" s="2571"/>
      <c r="Z324" s="2571"/>
      <c r="AA324" s="2571"/>
      <c r="AB324" s="2571"/>
      <c r="AC324" s="2571"/>
      <c r="AD324" s="2571"/>
      <c r="AE324" s="2571"/>
      <c r="AF324" s="2572"/>
    </row>
    <row r="325" spans="2:32" s="2872" customFormat="1" ht="69.75" customHeight="1" thickBot="1" x14ac:dyDescent="0.25">
      <c r="B325" s="3993" t="s">
        <v>5067</v>
      </c>
      <c r="C325" s="4036"/>
      <c r="D325" s="4019" t="s">
        <v>7044</v>
      </c>
      <c r="E325" s="4020"/>
      <c r="F325" s="4020"/>
      <c r="G325" s="4020"/>
      <c r="H325" s="4020"/>
      <c r="I325" s="4020"/>
      <c r="J325" s="4020"/>
      <c r="K325" s="4020"/>
      <c r="L325" s="4020"/>
      <c r="M325" s="4020"/>
      <c r="N325" s="4020"/>
      <c r="O325" s="4020"/>
      <c r="P325" s="4020"/>
      <c r="Q325" s="4021"/>
      <c r="R325" s="2571"/>
      <c r="S325" s="2571"/>
      <c r="T325" s="2571"/>
      <c r="U325" s="2571"/>
      <c r="V325" s="2571"/>
      <c r="W325" s="2571"/>
      <c r="X325" s="2571"/>
      <c r="Y325" s="2571"/>
      <c r="Z325" s="2571"/>
      <c r="AA325" s="2571"/>
      <c r="AB325" s="2571"/>
      <c r="AC325" s="2571"/>
      <c r="AD325" s="2571"/>
      <c r="AE325" s="2571"/>
      <c r="AF325" s="2572"/>
    </row>
    <row r="326" spans="2:32" s="2872" customFormat="1" ht="13.5" thickBot="1" x14ac:dyDescent="0.25">
      <c r="B326" s="3825"/>
      <c r="C326" s="3826"/>
      <c r="D326" s="3826"/>
      <c r="E326" s="3826"/>
      <c r="F326" s="3826"/>
      <c r="G326" s="2571"/>
      <c r="H326" s="2571"/>
      <c r="I326" s="2571"/>
      <c r="J326" s="2571"/>
      <c r="K326" s="2571"/>
      <c r="L326" s="2571"/>
      <c r="M326" s="2571"/>
      <c r="N326" s="2571"/>
      <c r="O326" s="2571"/>
      <c r="P326" s="2571"/>
      <c r="Q326" s="2571"/>
      <c r="R326" s="2635"/>
      <c r="S326" s="2571"/>
      <c r="T326" s="2571"/>
      <c r="U326" s="2571"/>
      <c r="V326" s="2571"/>
      <c r="W326" s="2571"/>
      <c r="X326" s="2571"/>
      <c r="Y326" s="2571"/>
      <c r="Z326" s="2571"/>
      <c r="AA326" s="2571"/>
      <c r="AB326" s="2571"/>
      <c r="AC326" s="2571"/>
      <c r="AD326" s="2571"/>
      <c r="AE326" s="2571"/>
      <c r="AF326" s="2572"/>
    </row>
    <row r="327" spans="2:32" s="2872" customFormat="1" ht="13.5" thickBot="1" x14ac:dyDescent="0.25">
      <c r="B327" s="4022" t="s">
        <v>5069</v>
      </c>
      <c r="C327" s="4023"/>
      <c r="D327" s="4003" t="s">
        <v>5070</v>
      </c>
      <c r="E327" s="4026" t="s">
        <v>224</v>
      </c>
      <c r="F327" s="4027"/>
      <c r="G327" s="4027"/>
      <c r="H327" s="4027"/>
      <c r="I327" s="4027"/>
      <c r="J327" s="4027"/>
      <c r="K327" s="4027"/>
      <c r="L327" s="4027"/>
      <c r="M327" s="4027"/>
      <c r="N327" s="4027"/>
      <c r="O327" s="4027"/>
      <c r="P327" s="4028"/>
      <c r="Q327" s="4029" t="s">
        <v>340</v>
      </c>
      <c r="R327" s="4030"/>
      <c r="S327" s="4031"/>
      <c r="T327" s="4031"/>
      <c r="U327" s="4031"/>
      <c r="V327" s="4031"/>
      <c r="W327" s="4031"/>
      <c r="X327" s="4031"/>
      <c r="Y327" s="4032"/>
      <c r="Z327" s="4029" t="s">
        <v>225</v>
      </c>
      <c r="AA327" s="4031"/>
      <c r="AB327" s="4032"/>
      <c r="AC327" s="4033" t="s">
        <v>4989</v>
      </c>
      <c r="AD327" s="4034"/>
      <c r="AE327" s="4035"/>
      <c r="AF327" s="2572"/>
    </row>
    <row r="328" spans="2:32" s="2872" customFormat="1" ht="13.5" thickBot="1" x14ac:dyDescent="0.25">
      <c r="B328" s="4024"/>
      <c r="C328" s="4025"/>
      <c r="D328" s="4003"/>
      <c r="E328" s="4003" t="s">
        <v>5007</v>
      </c>
      <c r="F328" s="4003" t="s">
        <v>5008</v>
      </c>
      <c r="G328" s="4004" t="s">
        <v>5010</v>
      </c>
      <c r="H328" s="4004" t="s">
        <v>5071</v>
      </c>
      <c r="I328" s="4009" t="s">
        <v>5072</v>
      </c>
      <c r="J328" s="4009" t="s">
        <v>5073</v>
      </c>
      <c r="K328" s="4009" t="s">
        <v>5013</v>
      </c>
      <c r="L328" s="4009"/>
      <c r="M328" s="4009" t="s">
        <v>5074</v>
      </c>
      <c r="N328" s="4009" t="s">
        <v>5075</v>
      </c>
      <c r="O328" s="4009" t="s">
        <v>5076</v>
      </c>
      <c r="P328" s="4009" t="s">
        <v>5077</v>
      </c>
      <c r="Q328" s="4000" t="s">
        <v>5019</v>
      </c>
      <c r="R328" s="4000" t="s">
        <v>5020</v>
      </c>
      <c r="S328" s="4000" t="s">
        <v>5021</v>
      </c>
      <c r="T328" s="4000" t="s">
        <v>5078</v>
      </c>
      <c r="U328" s="4000" t="s">
        <v>5079</v>
      </c>
      <c r="V328" s="4000" t="s">
        <v>5024</v>
      </c>
      <c r="W328" s="4000" t="s">
        <v>5026</v>
      </c>
      <c r="X328" s="4004" t="s">
        <v>5080</v>
      </c>
      <c r="Y328" s="4004" t="s">
        <v>5081</v>
      </c>
      <c r="Z328" s="4000" t="s">
        <v>5082</v>
      </c>
      <c r="AA328" s="4000" t="s">
        <v>5083</v>
      </c>
      <c r="AB328" s="4000" t="s">
        <v>5084</v>
      </c>
      <c r="AC328" s="4000" t="s">
        <v>1154</v>
      </c>
      <c r="AD328" s="4000" t="s">
        <v>4990</v>
      </c>
      <c r="AE328" s="4000" t="s">
        <v>4991</v>
      </c>
      <c r="AF328" s="2572"/>
    </row>
    <row r="329" spans="2:32" s="2872" customFormat="1" ht="13.5" thickBot="1" x14ac:dyDescent="0.25">
      <c r="B329" s="4024"/>
      <c r="C329" s="4025"/>
      <c r="D329" s="4000"/>
      <c r="E329" s="4000"/>
      <c r="F329" s="4000"/>
      <c r="G329" s="4005"/>
      <c r="H329" s="4005"/>
      <c r="I329" s="4004"/>
      <c r="J329" s="4004"/>
      <c r="K329" s="3823" t="s">
        <v>5033</v>
      </c>
      <c r="L329" s="3824" t="s">
        <v>2798</v>
      </c>
      <c r="M329" s="4004"/>
      <c r="N329" s="4004"/>
      <c r="O329" s="4004"/>
      <c r="P329" s="4004"/>
      <c r="Q329" s="4001"/>
      <c r="R329" s="4001"/>
      <c r="S329" s="4001"/>
      <c r="T329" s="4001"/>
      <c r="U329" s="4001"/>
      <c r="V329" s="4001"/>
      <c r="W329" s="4001"/>
      <c r="X329" s="4005"/>
      <c r="Y329" s="4005"/>
      <c r="Z329" s="4001"/>
      <c r="AA329" s="4001"/>
      <c r="AB329" s="4001"/>
      <c r="AC329" s="4001"/>
      <c r="AD329" s="4001"/>
      <c r="AE329" s="4001"/>
      <c r="AF329" s="2572"/>
    </row>
    <row r="330" spans="2:32" s="2872" customFormat="1" ht="30.75" customHeight="1" thickBot="1" x14ac:dyDescent="0.25">
      <c r="B330" s="4014" t="s">
        <v>7045</v>
      </c>
      <c r="C330" s="4015"/>
      <c r="D330" s="3143" t="s">
        <v>1534</v>
      </c>
      <c r="E330" s="3143" t="s">
        <v>1534</v>
      </c>
      <c r="F330" s="3143" t="s">
        <v>1534</v>
      </c>
      <c r="G330" s="3143" t="s">
        <v>1534</v>
      </c>
      <c r="H330" s="3143" t="s">
        <v>1534</v>
      </c>
      <c r="I330" s="3143" t="s">
        <v>1534</v>
      </c>
      <c r="J330" s="3143" t="s">
        <v>1534</v>
      </c>
      <c r="K330" s="3143" t="s">
        <v>1534</v>
      </c>
      <c r="L330" s="3143" t="s">
        <v>1534</v>
      </c>
      <c r="M330" s="3143" t="s">
        <v>1534</v>
      </c>
      <c r="N330" s="3143" t="s">
        <v>1534</v>
      </c>
      <c r="O330" s="3143" t="s">
        <v>1534</v>
      </c>
      <c r="P330" s="3143" t="s">
        <v>1534</v>
      </c>
      <c r="Q330" s="3143" t="s">
        <v>1534</v>
      </c>
      <c r="R330" s="3143" t="s">
        <v>1534</v>
      </c>
      <c r="S330" s="3143" t="s">
        <v>1534</v>
      </c>
      <c r="T330" s="3143" t="s">
        <v>1534</v>
      </c>
      <c r="U330" s="3143" t="s">
        <v>1534</v>
      </c>
      <c r="V330" s="3143" t="s">
        <v>1534</v>
      </c>
      <c r="W330" s="3143" t="s">
        <v>1534</v>
      </c>
      <c r="X330" s="3143" t="s">
        <v>1534</v>
      </c>
      <c r="Y330" s="3143" t="s">
        <v>1534</v>
      </c>
      <c r="Z330" s="3144" t="s">
        <v>4998</v>
      </c>
      <c r="AA330" s="3145" t="s">
        <v>1534</v>
      </c>
      <c r="AB330" s="3145">
        <v>0.44800000000000001</v>
      </c>
      <c r="AC330" s="3380" t="s">
        <v>1534</v>
      </c>
      <c r="AD330" s="3380" t="s">
        <v>1534</v>
      </c>
      <c r="AE330" s="3380" t="s">
        <v>1534</v>
      </c>
      <c r="AF330" s="2572"/>
    </row>
    <row r="331" spans="2:32" s="2872" customFormat="1" x14ac:dyDescent="0.2">
      <c r="B331" s="2634"/>
      <c r="C331" s="2566"/>
      <c r="D331" s="2566"/>
      <c r="E331" s="2566"/>
      <c r="F331" s="2566"/>
      <c r="G331" s="2567"/>
      <c r="H331" s="2567"/>
      <c r="I331" s="2567"/>
      <c r="J331" s="2567"/>
      <c r="K331" s="2566"/>
      <c r="L331" s="2567"/>
      <c r="M331" s="2567"/>
      <c r="N331" s="2567"/>
      <c r="O331" s="2567"/>
      <c r="P331" s="2567"/>
      <c r="Q331" s="2631"/>
      <c r="R331" s="2631"/>
      <c r="S331" s="2631"/>
      <c r="T331" s="2631"/>
      <c r="U331" s="2631"/>
      <c r="V331" s="2631"/>
      <c r="W331" s="2631"/>
      <c r="X331" s="2631"/>
      <c r="Y331" s="2631"/>
      <c r="Z331" s="2631"/>
      <c r="AA331" s="2631"/>
      <c r="AB331" s="2631"/>
      <c r="AC331" s="2631"/>
      <c r="AD331" s="2631"/>
      <c r="AE331" s="2631"/>
      <c r="AF331" s="2572"/>
    </row>
    <row r="332" spans="2:32" s="2872" customFormat="1" x14ac:dyDescent="0.2">
      <c r="B332" s="4011" t="s">
        <v>4992</v>
      </c>
      <c r="C332" s="4012"/>
      <c r="D332" s="4013" t="s">
        <v>1534</v>
      </c>
      <c r="E332" s="4013"/>
      <c r="F332" s="4013"/>
      <c r="G332" s="4013"/>
      <c r="H332" s="4013"/>
      <c r="I332" s="2632"/>
      <c r="J332" s="2632"/>
      <c r="K332" s="2632"/>
      <c r="L332" s="2632"/>
      <c r="M332" s="2632"/>
      <c r="N332" s="2632"/>
      <c r="O332" s="2632"/>
      <c r="P332" s="2632"/>
      <c r="Q332" s="2631"/>
      <c r="R332" s="2631"/>
      <c r="S332" s="2631"/>
      <c r="T332" s="2631"/>
      <c r="U332" s="2631"/>
      <c r="V332" s="2631"/>
      <c r="W332" s="2631"/>
      <c r="X332" s="2631"/>
      <c r="Y332" s="2631"/>
      <c r="Z332" s="2631"/>
      <c r="AA332" s="2631"/>
      <c r="AB332" s="2631"/>
      <c r="AC332" s="2631"/>
      <c r="AD332" s="2631"/>
      <c r="AE332" s="2631"/>
      <c r="AF332" s="2572"/>
    </row>
    <row r="333" spans="2:32" s="2872" customFormat="1" x14ac:dyDescent="0.2">
      <c r="B333" s="4011" t="s">
        <v>4993</v>
      </c>
      <c r="C333" s="4012"/>
      <c r="D333" s="4013" t="s">
        <v>10</v>
      </c>
      <c r="E333" s="4013"/>
      <c r="F333" s="4013"/>
      <c r="G333" s="4013"/>
      <c r="H333" s="4013"/>
      <c r="I333" s="2632"/>
      <c r="J333" s="2632"/>
      <c r="K333" s="2632"/>
      <c r="L333" s="2632"/>
      <c r="M333" s="2632"/>
      <c r="N333" s="2632"/>
      <c r="O333" s="2632"/>
      <c r="P333" s="2632"/>
      <c r="Q333" s="2631"/>
      <c r="R333" s="2631"/>
      <c r="S333" s="2631"/>
      <c r="T333" s="2631"/>
      <c r="U333" s="2631"/>
      <c r="V333" s="2631"/>
      <c r="W333" s="2631"/>
      <c r="X333" s="2631"/>
      <c r="Y333" s="2631"/>
      <c r="Z333" s="2631"/>
      <c r="AA333" s="2631"/>
      <c r="AB333" s="2631"/>
      <c r="AC333" s="2631"/>
      <c r="AD333" s="2631"/>
      <c r="AE333" s="2631"/>
      <c r="AF333" s="2572"/>
    </row>
    <row r="334" spans="2:32" s="2872" customFormat="1" ht="13.5" thickBot="1" x14ac:dyDescent="0.25">
      <c r="B334" s="3827"/>
      <c r="C334" s="3828"/>
      <c r="D334" s="3828"/>
      <c r="E334" s="3828"/>
      <c r="F334" s="3828"/>
      <c r="G334" s="2635"/>
      <c r="H334" s="2635"/>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35"/>
      <c r="AD334" s="2635"/>
      <c r="AE334" s="2635"/>
      <c r="AF334" s="2577"/>
    </row>
    <row r="335" spans="2:32" s="2872" customFormat="1" x14ac:dyDescent="0.2"/>
    <row r="336" spans="2:32" s="2872" customFormat="1" ht="13.5" thickBot="1" x14ac:dyDescent="0.25"/>
    <row r="337" spans="2:32" s="2872" customFormat="1" ht="20.25" x14ac:dyDescent="0.2">
      <c r="B337" s="3987" t="s">
        <v>5065</v>
      </c>
      <c r="C337" s="3988"/>
      <c r="D337" s="3988"/>
      <c r="E337" s="3988"/>
      <c r="F337" s="3988"/>
      <c r="G337" s="3988"/>
      <c r="H337" s="3988"/>
      <c r="I337" s="3988"/>
      <c r="J337" s="3988"/>
      <c r="K337" s="3988"/>
      <c r="L337" s="3988"/>
      <c r="M337" s="3988"/>
      <c r="N337" s="3988"/>
      <c r="O337" s="3988"/>
      <c r="P337" s="3988"/>
      <c r="Q337" s="3988"/>
      <c r="R337" s="3988"/>
      <c r="S337" s="3988"/>
      <c r="T337" s="3988"/>
      <c r="U337" s="3988"/>
      <c r="V337" s="3988"/>
      <c r="W337" s="3988"/>
      <c r="X337" s="3988"/>
      <c r="Y337" s="3988"/>
      <c r="Z337" s="3988"/>
      <c r="AA337" s="3988"/>
      <c r="AB337" s="3988"/>
      <c r="AC337" s="3988"/>
      <c r="AD337" s="3988"/>
      <c r="AE337" s="3988"/>
      <c r="AF337" s="3989"/>
    </row>
    <row r="338" spans="2:32" s="2872" customFormat="1" x14ac:dyDescent="0.2">
      <c r="B338" s="3825"/>
      <c r="C338" s="3826"/>
      <c r="D338" s="3826"/>
      <c r="E338" s="3826"/>
      <c r="F338" s="3826"/>
      <c r="G338" s="2571"/>
      <c r="H338" s="2571"/>
      <c r="I338" s="2571"/>
      <c r="J338" s="2571"/>
      <c r="K338" s="2571"/>
      <c r="L338" s="2571"/>
      <c r="M338" s="2571"/>
      <c r="N338" s="2571"/>
      <c r="O338" s="2571"/>
      <c r="P338" s="2571"/>
      <c r="Q338" s="2571"/>
      <c r="R338" s="2571"/>
      <c r="S338" s="2571"/>
      <c r="T338" s="2571"/>
      <c r="U338" s="2571"/>
      <c r="V338" s="2571"/>
      <c r="W338" s="2571"/>
      <c r="X338" s="2571"/>
      <c r="Y338" s="2571"/>
      <c r="Z338" s="2571"/>
      <c r="AA338" s="2571"/>
      <c r="AB338" s="2571"/>
      <c r="AC338" s="2571"/>
      <c r="AD338" s="2571"/>
      <c r="AE338" s="2571"/>
      <c r="AF338" s="2572"/>
    </row>
    <row r="339" spans="2:32" s="2872" customFormat="1" x14ac:dyDescent="0.2">
      <c r="B339" s="2633" t="s">
        <v>5085</v>
      </c>
      <c r="C339" s="3826"/>
      <c r="D339" s="4016" t="s">
        <v>6850</v>
      </c>
      <c r="E339" s="4016"/>
      <c r="F339" s="4016"/>
      <c r="G339" s="2571"/>
      <c r="H339" s="2571"/>
      <c r="I339" s="2571"/>
      <c r="J339" s="2571"/>
      <c r="K339" s="2571"/>
      <c r="L339" s="2571"/>
      <c r="M339" s="2571"/>
      <c r="N339" s="2571"/>
      <c r="O339" s="2571"/>
      <c r="P339" s="2571"/>
      <c r="Q339" s="2571"/>
      <c r="R339" s="2571"/>
      <c r="S339" s="2571"/>
      <c r="T339" s="2571"/>
      <c r="U339" s="2571"/>
      <c r="V339" s="2571"/>
      <c r="W339" s="2571"/>
      <c r="X339" s="2571"/>
      <c r="Y339" s="2571"/>
      <c r="Z339" s="2571"/>
      <c r="AA339" s="2571"/>
      <c r="AB339" s="2571"/>
      <c r="AC339" s="2571"/>
      <c r="AD339" s="2571"/>
      <c r="AE339" s="2571"/>
      <c r="AF339" s="2572"/>
    </row>
    <row r="340" spans="2:32" s="2872" customFormat="1" x14ac:dyDescent="0.2">
      <c r="B340" s="4017" t="s">
        <v>5068</v>
      </c>
      <c r="C340" s="4018"/>
      <c r="D340" s="3962">
        <v>41848</v>
      </c>
      <c r="E340" s="3962"/>
      <c r="F340" s="3962"/>
      <c r="G340" s="2571"/>
      <c r="H340" s="2571"/>
      <c r="I340" s="2571"/>
      <c r="J340" s="2571"/>
      <c r="K340" s="2571"/>
      <c r="L340" s="2571"/>
      <c r="M340" s="2571"/>
      <c r="N340" s="2571"/>
      <c r="O340" s="2571"/>
      <c r="P340" s="2571"/>
      <c r="Q340" s="2571"/>
      <c r="R340" s="2571"/>
      <c r="S340" s="2571"/>
      <c r="T340" s="2571"/>
      <c r="U340" s="2571"/>
      <c r="V340" s="2571"/>
      <c r="W340" s="2571"/>
      <c r="X340" s="2571"/>
      <c r="Y340" s="2571"/>
      <c r="Z340" s="2571"/>
      <c r="AA340" s="2571"/>
      <c r="AB340" s="2571"/>
      <c r="AC340" s="2571"/>
      <c r="AD340" s="2571"/>
      <c r="AE340" s="2571"/>
      <c r="AF340" s="2572"/>
    </row>
    <row r="341" spans="2:32" s="2872" customFormat="1" x14ac:dyDescent="0.2">
      <c r="B341" s="3991" t="s">
        <v>5066</v>
      </c>
      <c r="C341" s="3992"/>
      <c r="D341" s="3962">
        <v>41849</v>
      </c>
      <c r="E341" s="3962"/>
      <c r="F341" s="3962"/>
      <c r="G341" s="2571"/>
      <c r="H341" s="2571"/>
      <c r="I341" s="2571"/>
      <c r="J341" s="2571"/>
      <c r="K341" s="2571"/>
      <c r="L341" s="2571"/>
      <c r="M341" s="2571"/>
      <c r="N341" s="2571"/>
      <c r="O341" s="2571"/>
      <c r="P341" s="2571"/>
      <c r="Q341" s="2571"/>
      <c r="R341" s="2571"/>
      <c r="S341" s="2571"/>
      <c r="T341" s="2571"/>
      <c r="U341" s="2571"/>
      <c r="V341" s="2571"/>
      <c r="W341" s="2571"/>
      <c r="X341" s="2571"/>
      <c r="Y341" s="2571"/>
      <c r="Z341" s="2571"/>
      <c r="AA341" s="2571"/>
      <c r="AB341" s="2571"/>
      <c r="AC341" s="2571"/>
      <c r="AD341" s="2571"/>
      <c r="AE341" s="2571"/>
      <c r="AF341" s="2572"/>
    </row>
    <row r="342" spans="2:32" s="2872" customFormat="1" ht="13.5" thickBot="1" x14ac:dyDescent="0.25">
      <c r="B342" s="3825"/>
      <c r="C342" s="3826"/>
      <c r="D342" s="3826"/>
      <c r="E342" s="3826"/>
      <c r="F342" s="3826"/>
      <c r="G342" s="2571"/>
      <c r="H342" s="2571"/>
      <c r="I342" s="2571"/>
      <c r="J342" s="2571"/>
      <c r="K342" s="2571"/>
      <c r="L342" s="2571"/>
      <c r="M342" s="2571"/>
      <c r="N342" s="2571"/>
      <c r="O342" s="2571"/>
      <c r="P342" s="2571"/>
      <c r="Q342" s="2571"/>
      <c r="R342" s="2571"/>
      <c r="S342" s="2571"/>
      <c r="T342" s="2571"/>
      <c r="U342" s="2571"/>
      <c r="V342" s="2571"/>
      <c r="W342" s="2571"/>
      <c r="X342" s="2571"/>
      <c r="Y342" s="2571"/>
      <c r="Z342" s="2571"/>
      <c r="AA342" s="2571"/>
      <c r="AB342" s="2571"/>
      <c r="AC342" s="2571"/>
      <c r="AD342" s="2571"/>
      <c r="AE342" s="2571"/>
      <c r="AF342" s="2572"/>
    </row>
    <row r="343" spans="2:32" s="2872" customFormat="1" ht="69" customHeight="1" thickBot="1" x14ac:dyDescent="0.25">
      <c r="B343" s="3993" t="s">
        <v>5067</v>
      </c>
      <c r="C343" s="4036"/>
      <c r="D343" s="4019" t="s">
        <v>7042</v>
      </c>
      <c r="E343" s="4020"/>
      <c r="F343" s="4020"/>
      <c r="G343" s="4020"/>
      <c r="H343" s="4020"/>
      <c r="I343" s="4020"/>
      <c r="J343" s="4020"/>
      <c r="K343" s="4020"/>
      <c r="L343" s="4020"/>
      <c r="M343" s="4020"/>
      <c r="N343" s="4020"/>
      <c r="O343" s="4020"/>
      <c r="P343" s="4020"/>
      <c r="Q343" s="4021"/>
      <c r="R343" s="2571"/>
      <c r="S343" s="2571"/>
      <c r="T343" s="2571"/>
      <c r="U343" s="2571"/>
      <c r="V343" s="2571"/>
      <c r="W343" s="2571"/>
      <c r="X343" s="2571"/>
      <c r="Y343" s="2571"/>
      <c r="Z343" s="2571"/>
      <c r="AA343" s="2571"/>
      <c r="AB343" s="2571"/>
      <c r="AC343" s="2571"/>
      <c r="AD343" s="2571"/>
      <c r="AE343" s="2571"/>
      <c r="AF343" s="2572"/>
    </row>
    <row r="344" spans="2:32" s="2872" customFormat="1" ht="13.5" thickBot="1" x14ac:dyDescent="0.25">
      <c r="B344" s="3825"/>
      <c r="C344" s="3826"/>
      <c r="D344" s="3826"/>
      <c r="E344" s="3826"/>
      <c r="F344" s="3826"/>
      <c r="G344" s="2571"/>
      <c r="H344" s="2571"/>
      <c r="I344" s="2571"/>
      <c r="J344" s="2571"/>
      <c r="K344" s="2571"/>
      <c r="L344" s="2571"/>
      <c r="M344" s="2571"/>
      <c r="N344" s="2571"/>
      <c r="O344" s="2571"/>
      <c r="P344" s="2571"/>
      <c r="Q344" s="2571"/>
      <c r="R344" s="2635"/>
      <c r="S344" s="2571"/>
      <c r="T344" s="2571"/>
      <c r="U344" s="2571"/>
      <c r="V344" s="2571"/>
      <c r="W344" s="2571"/>
      <c r="X344" s="2571"/>
      <c r="Y344" s="2571"/>
      <c r="Z344" s="2571"/>
      <c r="AA344" s="2571"/>
      <c r="AB344" s="2571"/>
      <c r="AC344" s="2571"/>
      <c r="AD344" s="2571"/>
      <c r="AE344" s="2571"/>
      <c r="AF344" s="2572"/>
    </row>
    <row r="345" spans="2:32" s="2872" customFormat="1" ht="13.5" thickBot="1" x14ac:dyDescent="0.25">
      <c r="B345" s="4022" t="s">
        <v>5069</v>
      </c>
      <c r="C345" s="4023"/>
      <c r="D345" s="4003" t="s">
        <v>5070</v>
      </c>
      <c r="E345" s="4026" t="s">
        <v>224</v>
      </c>
      <c r="F345" s="4027"/>
      <c r="G345" s="4027"/>
      <c r="H345" s="4027"/>
      <c r="I345" s="4027"/>
      <c r="J345" s="4027"/>
      <c r="K345" s="4027"/>
      <c r="L345" s="4027"/>
      <c r="M345" s="4027"/>
      <c r="N345" s="4027"/>
      <c r="O345" s="4027"/>
      <c r="P345" s="4028"/>
      <c r="Q345" s="4029" t="s">
        <v>340</v>
      </c>
      <c r="R345" s="4030"/>
      <c r="S345" s="4031"/>
      <c r="T345" s="4031"/>
      <c r="U345" s="4031"/>
      <c r="V345" s="4031"/>
      <c r="W345" s="4031"/>
      <c r="X345" s="4031"/>
      <c r="Y345" s="4032"/>
      <c r="Z345" s="4029" t="s">
        <v>225</v>
      </c>
      <c r="AA345" s="4031"/>
      <c r="AB345" s="4032"/>
      <c r="AC345" s="4033" t="s">
        <v>4989</v>
      </c>
      <c r="AD345" s="4034"/>
      <c r="AE345" s="4035"/>
      <c r="AF345" s="2572"/>
    </row>
    <row r="346" spans="2:32" s="2872" customFormat="1" ht="13.5" thickBot="1" x14ac:dyDescent="0.25">
      <c r="B346" s="4024"/>
      <c r="C346" s="4025"/>
      <c r="D346" s="4003"/>
      <c r="E346" s="4003" t="s">
        <v>5007</v>
      </c>
      <c r="F346" s="4003" t="s">
        <v>5008</v>
      </c>
      <c r="G346" s="4004" t="s">
        <v>5010</v>
      </c>
      <c r="H346" s="4004" t="s">
        <v>5071</v>
      </c>
      <c r="I346" s="4009" t="s">
        <v>5072</v>
      </c>
      <c r="J346" s="4009" t="s">
        <v>5073</v>
      </c>
      <c r="K346" s="4009" t="s">
        <v>5013</v>
      </c>
      <c r="L346" s="4009"/>
      <c r="M346" s="4009" t="s">
        <v>5074</v>
      </c>
      <c r="N346" s="4009" t="s">
        <v>5075</v>
      </c>
      <c r="O346" s="4009" t="s">
        <v>5076</v>
      </c>
      <c r="P346" s="4009" t="s">
        <v>5077</v>
      </c>
      <c r="Q346" s="4000" t="s">
        <v>5019</v>
      </c>
      <c r="R346" s="4000" t="s">
        <v>5020</v>
      </c>
      <c r="S346" s="4000" t="s">
        <v>5021</v>
      </c>
      <c r="T346" s="4000" t="s">
        <v>5078</v>
      </c>
      <c r="U346" s="4000" t="s">
        <v>5079</v>
      </c>
      <c r="V346" s="4000" t="s">
        <v>5024</v>
      </c>
      <c r="W346" s="4000" t="s">
        <v>5026</v>
      </c>
      <c r="X346" s="4004" t="s">
        <v>5080</v>
      </c>
      <c r="Y346" s="4004" t="s">
        <v>5081</v>
      </c>
      <c r="Z346" s="4000" t="s">
        <v>5082</v>
      </c>
      <c r="AA346" s="4000" t="s">
        <v>5083</v>
      </c>
      <c r="AB346" s="4000" t="s">
        <v>5084</v>
      </c>
      <c r="AC346" s="4000" t="s">
        <v>1154</v>
      </c>
      <c r="AD346" s="4000" t="s">
        <v>4990</v>
      </c>
      <c r="AE346" s="4000" t="s">
        <v>4991</v>
      </c>
      <c r="AF346" s="2572"/>
    </row>
    <row r="347" spans="2:32" s="2872" customFormat="1" ht="13.5" thickBot="1" x14ac:dyDescent="0.25">
      <c r="B347" s="4024"/>
      <c r="C347" s="4025"/>
      <c r="D347" s="4000"/>
      <c r="E347" s="4000"/>
      <c r="F347" s="4000"/>
      <c r="G347" s="4005"/>
      <c r="H347" s="4005"/>
      <c r="I347" s="4004"/>
      <c r="J347" s="4004"/>
      <c r="K347" s="3823" t="s">
        <v>5033</v>
      </c>
      <c r="L347" s="3824" t="s">
        <v>2798</v>
      </c>
      <c r="M347" s="4004"/>
      <c r="N347" s="4004"/>
      <c r="O347" s="4004"/>
      <c r="P347" s="4004"/>
      <c r="Q347" s="4001"/>
      <c r="R347" s="4001"/>
      <c r="S347" s="4001"/>
      <c r="T347" s="4001"/>
      <c r="U347" s="4001"/>
      <c r="V347" s="4001"/>
      <c r="W347" s="4001"/>
      <c r="X347" s="4005"/>
      <c r="Y347" s="4005"/>
      <c r="Z347" s="4001"/>
      <c r="AA347" s="4001"/>
      <c r="AB347" s="4001"/>
      <c r="AC347" s="4001"/>
      <c r="AD347" s="4001"/>
      <c r="AE347" s="4001"/>
      <c r="AF347" s="2572"/>
    </row>
    <row r="348" spans="2:32" s="2872" customFormat="1" ht="18.75" customHeight="1" x14ac:dyDescent="0.2">
      <c r="B348" s="4047" t="s">
        <v>6319</v>
      </c>
      <c r="C348" s="4048"/>
      <c r="D348" s="3135" t="s">
        <v>1534</v>
      </c>
      <c r="E348" s="3135" t="s">
        <v>1534</v>
      </c>
      <c r="F348" s="3135" t="s">
        <v>1534</v>
      </c>
      <c r="G348" s="3136">
        <f>3/0.18</f>
        <v>16.666666666666668</v>
      </c>
      <c r="H348" s="3135" t="s">
        <v>1534</v>
      </c>
      <c r="I348" s="3137">
        <v>0.18</v>
      </c>
      <c r="J348" s="3135" t="s">
        <v>1534</v>
      </c>
      <c r="K348" s="3135" t="s">
        <v>1534</v>
      </c>
      <c r="L348" s="3135" t="s">
        <v>1534</v>
      </c>
      <c r="M348" s="3135" t="s">
        <v>1534</v>
      </c>
      <c r="N348" s="3135" t="s">
        <v>1534</v>
      </c>
      <c r="O348" s="3135" t="s">
        <v>1534</v>
      </c>
      <c r="P348" s="3135" t="s">
        <v>1534</v>
      </c>
      <c r="Q348" s="3135" t="s">
        <v>1534</v>
      </c>
      <c r="R348" s="3135" t="s">
        <v>1534</v>
      </c>
      <c r="S348" s="3135" t="s">
        <v>1534</v>
      </c>
      <c r="T348" s="3135" t="s">
        <v>1534</v>
      </c>
      <c r="U348" s="3135" t="s">
        <v>1534</v>
      </c>
      <c r="V348" s="3135" t="s">
        <v>1534</v>
      </c>
      <c r="W348" s="3135" t="s">
        <v>1534</v>
      </c>
      <c r="X348" s="3135" t="s">
        <v>1534</v>
      </c>
      <c r="Y348" s="3135" t="s">
        <v>1534</v>
      </c>
      <c r="Z348" s="3135" t="s">
        <v>1534</v>
      </c>
      <c r="AA348" s="3135" t="s">
        <v>1534</v>
      </c>
      <c r="AB348" s="3135" t="s">
        <v>1534</v>
      </c>
      <c r="AC348" s="3135" t="s">
        <v>1534</v>
      </c>
      <c r="AD348" s="3135" t="s">
        <v>1534</v>
      </c>
      <c r="AE348" s="3138" t="s">
        <v>1534</v>
      </c>
      <c r="AF348" s="2572"/>
    </row>
    <row r="349" spans="2:32" s="2872" customFormat="1" ht="18.75" customHeight="1" thickBot="1" x14ac:dyDescent="0.25">
      <c r="B349" s="3952" t="s">
        <v>6852</v>
      </c>
      <c r="C349" s="3953"/>
      <c r="D349" s="3139" t="s">
        <v>1534</v>
      </c>
      <c r="E349" s="3139" t="s">
        <v>1534</v>
      </c>
      <c r="F349" s="3139" t="s">
        <v>1534</v>
      </c>
      <c r="G349" s="3140">
        <f>3/0.16</f>
        <v>18.75</v>
      </c>
      <c r="H349" s="3139" t="s">
        <v>1534</v>
      </c>
      <c r="I349" s="3141">
        <v>0.16</v>
      </c>
      <c r="J349" s="3139" t="s">
        <v>1534</v>
      </c>
      <c r="K349" s="3139" t="s">
        <v>1534</v>
      </c>
      <c r="L349" s="3139" t="s">
        <v>1534</v>
      </c>
      <c r="M349" s="3139" t="s">
        <v>1534</v>
      </c>
      <c r="N349" s="3139" t="s">
        <v>1534</v>
      </c>
      <c r="O349" s="3139" t="s">
        <v>1534</v>
      </c>
      <c r="P349" s="3139" t="s">
        <v>1534</v>
      </c>
      <c r="Q349" s="3139" t="s">
        <v>1534</v>
      </c>
      <c r="R349" s="3139" t="s">
        <v>1534</v>
      </c>
      <c r="S349" s="3139" t="s">
        <v>1534</v>
      </c>
      <c r="T349" s="3139" t="s">
        <v>1534</v>
      </c>
      <c r="U349" s="3139" t="s">
        <v>1534</v>
      </c>
      <c r="V349" s="3139" t="s">
        <v>1534</v>
      </c>
      <c r="W349" s="3139" t="s">
        <v>1534</v>
      </c>
      <c r="X349" s="3139" t="s">
        <v>1534</v>
      </c>
      <c r="Y349" s="3139" t="s">
        <v>1534</v>
      </c>
      <c r="Z349" s="3139" t="s">
        <v>1534</v>
      </c>
      <c r="AA349" s="3139" t="s">
        <v>1534</v>
      </c>
      <c r="AB349" s="3139" t="s">
        <v>1534</v>
      </c>
      <c r="AC349" s="3139" t="s">
        <v>1534</v>
      </c>
      <c r="AD349" s="3139" t="s">
        <v>1534</v>
      </c>
      <c r="AE349" s="3142" t="s">
        <v>1534</v>
      </c>
      <c r="AF349" s="2572"/>
    </row>
    <row r="350" spans="2:32" s="2872" customFormat="1" x14ac:dyDescent="0.2">
      <c r="B350" s="2634"/>
      <c r="C350" s="2566"/>
      <c r="D350" s="2566"/>
      <c r="E350" s="2566"/>
      <c r="F350" s="2566"/>
      <c r="G350" s="2567"/>
      <c r="H350" s="2567"/>
      <c r="I350" s="2567"/>
      <c r="J350" s="2567"/>
      <c r="K350" s="2566"/>
      <c r="L350" s="2567"/>
      <c r="M350" s="2567"/>
      <c r="N350" s="2567"/>
      <c r="O350" s="2567"/>
      <c r="P350" s="2567"/>
      <c r="Q350" s="2631"/>
      <c r="R350" s="2631"/>
      <c r="S350" s="2631"/>
      <c r="T350" s="2631"/>
      <c r="U350" s="2631"/>
      <c r="V350" s="2631"/>
      <c r="W350" s="2631"/>
      <c r="X350" s="2631"/>
      <c r="Y350" s="2631"/>
      <c r="Z350" s="2631"/>
      <c r="AA350" s="2631"/>
      <c r="AB350" s="2631"/>
      <c r="AC350" s="2631"/>
      <c r="AD350" s="2631"/>
      <c r="AE350" s="2631"/>
      <c r="AF350" s="2572"/>
    </row>
    <row r="351" spans="2:32" s="2872" customFormat="1" x14ac:dyDescent="0.2">
      <c r="B351" s="4011" t="s">
        <v>4992</v>
      </c>
      <c r="C351" s="4012"/>
      <c r="D351" s="4042" t="s">
        <v>5086</v>
      </c>
      <c r="E351" s="4042"/>
      <c r="F351" s="4042"/>
      <c r="G351" s="4042"/>
      <c r="H351" s="4042"/>
      <c r="I351" s="2632"/>
      <c r="J351" s="2632"/>
      <c r="K351" s="2632"/>
      <c r="L351" s="2632"/>
      <c r="M351" s="2632"/>
      <c r="N351" s="2632"/>
      <c r="O351" s="2632"/>
      <c r="P351" s="2632"/>
      <c r="Q351" s="2631"/>
      <c r="R351" s="2631"/>
      <c r="S351" s="2631"/>
      <c r="T351" s="2631"/>
      <c r="U351" s="2631"/>
      <c r="V351" s="2631"/>
      <c r="W351" s="2631"/>
      <c r="X351" s="2631"/>
      <c r="Y351" s="2631"/>
      <c r="Z351" s="2631"/>
      <c r="AA351" s="2631"/>
      <c r="AB351" s="2631"/>
      <c r="AC351" s="2631"/>
      <c r="AD351" s="2631"/>
      <c r="AE351" s="2631"/>
      <c r="AF351" s="2572"/>
    </row>
    <row r="352" spans="2:32" s="2872" customFormat="1" x14ac:dyDescent="0.2">
      <c r="B352" s="4011" t="s">
        <v>4993</v>
      </c>
      <c r="C352" s="4012"/>
      <c r="D352" s="4042" t="s">
        <v>1517</v>
      </c>
      <c r="E352" s="4042"/>
      <c r="F352" s="4042"/>
      <c r="G352" s="4042"/>
      <c r="H352" s="4042"/>
      <c r="I352" s="2632"/>
      <c r="J352" s="2632"/>
      <c r="K352" s="2632"/>
      <c r="L352" s="2632"/>
      <c r="M352" s="2632"/>
      <c r="N352" s="2632"/>
      <c r="O352" s="2632"/>
      <c r="P352" s="2632"/>
      <c r="Q352" s="2631"/>
      <c r="R352" s="2631"/>
      <c r="S352" s="2631"/>
      <c r="T352" s="2631"/>
      <c r="U352" s="2631"/>
      <c r="V352" s="2631"/>
      <c r="W352" s="2631"/>
      <c r="X352" s="2631"/>
      <c r="Y352" s="2631"/>
      <c r="Z352" s="2631"/>
      <c r="AA352" s="2631"/>
      <c r="AB352" s="2631"/>
      <c r="AC352" s="2631"/>
      <c r="AD352" s="2631"/>
      <c r="AE352" s="2631"/>
      <c r="AF352" s="2572"/>
    </row>
    <row r="353" spans="2:32" s="2872" customFormat="1" ht="13.5" thickBot="1" x14ac:dyDescent="0.25">
      <c r="B353" s="3827"/>
      <c r="C353" s="3828"/>
      <c r="D353" s="3828"/>
      <c r="E353" s="3828"/>
      <c r="F353" s="3828"/>
      <c r="G353" s="2635"/>
      <c r="H353" s="2635"/>
      <c r="I353" s="2635"/>
      <c r="J353" s="2635"/>
      <c r="K353" s="2635"/>
      <c r="L353" s="2635"/>
      <c r="M353" s="2635"/>
      <c r="N353" s="2635"/>
      <c r="O353" s="2635"/>
      <c r="P353" s="2635"/>
      <c r="Q353" s="2635"/>
      <c r="R353" s="2635"/>
      <c r="S353" s="2635"/>
      <c r="T353" s="2635"/>
      <c r="U353" s="2635"/>
      <c r="V353" s="2635"/>
      <c r="W353" s="2635"/>
      <c r="X353" s="2635"/>
      <c r="Y353" s="2635"/>
      <c r="Z353" s="2635"/>
      <c r="AA353" s="2635"/>
      <c r="AB353" s="2635"/>
      <c r="AC353" s="2635"/>
      <c r="AD353" s="2635"/>
      <c r="AE353" s="2635"/>
      <c r="AF353" s="2577"/>
    </row>
    <row r="354" spans="2:32" s="2872" customFormat="1" x14ac:dyDescent="0.2"/>
    <row r="355" spans="2:32" s="2872" customFormat="1" ht="13.5" thickBot="1" x14ac:dyDescent="0.25"/>
    <row r="356" spans="2:32" s="2872" customFormat="1" ht="20.25" x14ac:dyDescent="0.2">
      <c r="B356" s="3987" t="s">
        <v>5065</v>
      </c>
      <c r="C356" s="3988"/>
      <c r="D356" s="3988"/>
      <c r="E356" s="3988"/>
      <c r="F356" s="3988"/>
      <c r="G356" s="3988"/>
      <c r="H356" s="3988"/>
      <c r="I356" s="3988"/>
      <c r="J356" s="3988"/>
      <c r="K356" s="3988"/>
      <c r="L356" s="3988"/>
      <c r="M356" s="3988"/>
      <c r="N356" s="3988"/>
      <c r="O356" s="3988"/>
      <c r="P356" s="3988"/>
      <c r="Q356" s="3988"/>
      <c r="R356" s="3988"/>
      <c r="S356" s="3988"/>
      <c r="T356" s="3988"/>
      <c r="U356" s="3988"/>
      <c r="V356" s="3988"/>
      <c r="W356" s="3988"/>
      <c r="X356" s="3988"/>
      <c r="Y356" s="3988"/>
      <c r="Z356" s="3988"/>
      <c r="AA356" s="3988"/>
      <c r="AB356" s="3988"/>
      <c r="AC356" s="3988"/>
      <c r="AD356" s="3988"/>
      <c r="AE356" s="3988"/>
      <c r="AF356" s="3989"/>
    </row>
    <row r="357" spans="2:32" s="2872" customFormat="1" x14ac:dyDescent="0.2">
      <c r="B357" s="3825"/>
      <c r="C357" s="3826"/>
      <c r="D357" s="3826"/>
      <c r="E357" s="3826"/>
      <c r="F357" s="3826"/>
      <c r="G357" s="2571"/>
      <c r="H357" s="2571"/>
      <c r="I357" s="2571"/>
      <c r="J357" s="2571"/>
      <c r="K357" s="2571"/>
      <c r="L357" s="2571"/>
      <c r="M357" s="2571"/>
      <c r="N357" s="2571"/>
      <c r="O357" s="2571"/>
      <c r="P357" s="2571"/>
      <c r="Q357" s="2571"/>
      <c r="R357" s="2571"/>
      <c r="S357" s="2571"/>
      <c r="T357" s="2571"/>
      <c r="U357" s="2571"/>
      <c r="V357" s="2571"/>
      <c r="W357" s="2571"/>
      <c r="X357" s="2571"/>
      <c r="Y357" s="2571"/>
      <c r="Z357" s="2571"/>
      <c r="AA357" s="2571"/>
      <c r="AB357" s="2571"/>
      <c r="AC357" s="2571"/>
      <c r="AD357" s="2571"/>
      <c r="AE357" s="2571"/>
      <c r="AF357" s="2572"/>
    </row>
    <row r="358" spans="2:32" s="2872" customFormat="1" x14ac:dyDescent="0.2">
      <c r="B358" s="2633" t="s">
        <v>5085</v>
      </c>
      <c r="C358" s="3826"/>
      <c r="D358" s="4016" t="s">
        <v>7037</v>
      </c>
      <c r="E358" s="4016"/>
      <c r="F358" s="4016"/>
      <c r="G358" s="2571"/>
      <c r="H358" s="2571"/>
      <c r="I358" s="2571"/>
      <c r="J358" s="2571"/>
      <c r="K358" s="2571"/>
      <c r="L358" s="2571"/>
      <c r="M358" s="2571"/>
      <c r="N358" s="2571"/>
      <c r="O358" s="2571"/>
      <c r="P358" s="2571"/>
      <c r="Q358" s="2571"/>
      <c r="R358" s="2571"/>
      <c r="S358" s="2571"/>
      <c r="T358" s="2571"/>
      <c r="U358" s="2571"/>
      <c r="V358" s="2571"/>
      <c r="W358" s="2571"/>
      <c r="X358" s="2571"/>
      <c r="Y358" s="2571"/>
      <c r="Z358" s="2571"/>
      <c r="AA358" s="2571"/>
      <c r="AB358" s="2571"/>
      <c r="AC358" s="2571"/>
      <c r="AD358" s="2571"/>
      <c r="AE358" s="2571"/>
      <c r="AF358" s="2572"/>
    </row>
    <row r="359" spans="2:32" s="2872" customFormat="1" x14ac:dyDescent="0.2">
      <c r="B359" s="4017" t="s">
        <v>5068</v>
      </c>
      <c r="C359" s="4018"/>
      <c r="D359" s="3962">
        <v>41821</v>
      </c>
      <c r="E359" s="3962"/>
      <c r="F359" s="3962"/>
      <c r="G359" s="2571"/>
      <c r="H359" s="2571"/>
      <c r="I359" s="2571"/>
      <c r="J359" s="2571"/>
      <c r="K359" s="2571"/>
      <c r="L359" s="2571"/>
      <c r="M359" s="2571"/>
      <c r="N359" s="2571"/>
      <c r="O359" s="2571"/>
      <c r="P359" s="2571"/>
      <c r="Q359" s="2571"/>
      <c r="R359" s="2571"/>
      <c r="S359" s="2571"/>
      <c r="T359" s="2571"/>
      <c r="U359" s="2571"/>
      <c r="V359" s="2571"/>
      <c r="W359" s="2571"/>
      <c r="X359" s="2571"/>
      <c r="Y359" s="2571"/>
      <c r="Z359" s="2571"/>
      <c r="AA359" s="2571"/>
      <c r="AB359" s="2571"/>
      <c r="AC359" s="2571"/>
      <c r="AD359" s="2571"/>
      <c r="AE359" s="2571"/>
      <c r="AF359" s="2572"/>
    </row>
    <row r="360" spans="2:32" s="2872" customFormat="1" x14ac:dyDescent="0.2">
      <c r="B360" s="3991" t="s">
        <v>5066</v>
      </c>
      <c r="C360" s="3992"/>
      <c r="D360" s="3965">
        <v>41851</v>
      </c>
      <c r="E360" s="3965"/>
      <c r="F360" s="3965"/>
      <c r="G360" s="2571"/>
      <c r="H360" s="2571"/>
      <c r="I360" s="2571"/>
      <c r="J360" s="2571"/>
      <c r="K360" s="2571"/>
      <c r="L360" s="2571"/>
      <c r="M360" s="2571"/>
      <c r="N360" s="2571"/>
      <c r="O360" s="2571"/>
      <c r="P360" s="2571"/>
      <c r="Q360" s="2571"/>
      <c r="R360" s="2571"/>
      <c r="S360" s="2571"/>
      <c r="T360" s="2571"/>
      <c r="U360" s="2571"/>
      <c r="V360" s="2571"/>
      <c r="W360" s="2571"/>
      <c r="X360" s="2571"/>
      <c r="Y360" s="2571"/>
      <c r="Z360" s="2571"/>
      <c r="AA360" s="2571"/>
      <c r="AB360" s="2571"/>
      <c r="AC360" s="2571"/>
      <c r="AD360" s="2571"/>
      <c r="AE360" s="2571"/>
      <c r="AF360" s="2572"/>
    </row>
    <row r="361" spans="2:32" s="2872" customFormat="1" ht="13.5" thickBot="1" x14ac:dyDescent="0.25">
      <c r="B361" s="3825"/>
      <c r="C361" s="3826"/>
      <c r="D361" s="3826"/>
      <c r="E361" s="3826"/>
      <c r="F361" s="3826"/>
      <c r="G361" s="2571"/>
      <c r="H361" s="2571"/>
      <c r="I361" s="2571"/>
      <c r="J361" s="2571"/>
      <c r="K361" s="2571"/>
      <c r="L361" s="2571"/>
      <c r="M361" s="2571"/>
      <c r="N361" s="2571"/>
      <c r="O361" s="2571"/>
      <c r="P361" s="2571"/>
      <c r="Q361" s="2571"/>
      <c r="R361" s="2571"/>
      <c r="S361" s="2571"/>
      <c r="T361" s="2571"/>
      <c r="U361" s="2571"/>
      <c r="V361" s="2571"/>
      <c r="W361" s="2571"/>
      <c r="X361" s="2571"/>
      <c r="Y361" s="2571"/>
      <c r="Z361" s="2571"/>
      <c r="AA361" s="2571"/>
      <c r="AB361" s="2571"/>
      <c r="AC361" s="2571"/>
      <c r="AD361" s="2571"/>
      <c r="AE361" s="2571"/>
      <c r="AF361" s="2572"/>
    </row>
    <row r="362" spans="2:32" s="2872" customFormat="1" ht="51.75" customHeight="1" thickBot="1" x14ac:dyDescent="0.25">
      <c r="B362" s="3993" t="s">
        <v>5067</v>
      </c>
      <c r="C362" s="4036"/>
      <c r="D362" s="4019" t="s">
        <v>7038</v>
      </c>
      <c r="E362" s="4020"/>
      <c r="F362" s="4020"/>
      <c r="G362" s="4020"/>
      <c r="H362" s="4020"/>
      <c r="I362" s="4020"/>
      <c r="J362" s="4020"/>
      <c r="K362" s="4020"/>
      <c r="L362" s="4020"/>
      <c r="M362" s="4020"/>
      <c r="N362" s="4020"/>
      <c r="O362" s="4020"/>
      <c r="P362" s="4020"/>
      <c r="Q362" s="4021"/>
      <c r="R362" s="2571"/>
      <c r="S362" s="2571"/>
      <c r="T362" s="2571"/>
      <c r="U362" s="2571"/>
      <c r="V362" s="2571"/>
      <c r="W362" s="2571"/>
      <c r="X362" s="2571"/>
      <c r="Y362" s="2571"/>
      <c r="Z362" s="2571"/>
      <c r="AA362" s="2571"/>
      <c r="AB362" s="2571"/>
      <c r="AC362" s="2571"/>
      <c r="AD362" s="2571"/>
      <c r="AE362" s="2571"/>
      <c r="AF362" s="2572"/>
    </row>
    <row r="363" spans="2:32" s="2872" customFormat="1" ht="13.5" thickBot="1" x14ac:dyDescent="0.25">
      <c r="B363" s="3825"/>
      <c r="C363" s="3826"/>
      <c r="D363" s="3826"/>
      <c r="E363" s="3826"/>
      <c r="F363" s="3826"/>
      <c r="G363" s="2571"/>
      <c r="H363" s="2571"/>
      <c r="I363" s="2571"/>
      <c r="J363" s="2571"/>
      <c r="K363" s="2571"/>
      <c r="L363" s="2571"/>
      <c r="M363" s="2571"/>
      <c r="N363" s="2571"/>
      <c r="O363" s="2571"/>
      <c r="P363" s="2571"/>
      <c r="Q363" s="2571"/>
      <c r="R363" s="2635"/>
      <c r="S363" s="2571"/>
      <c r="T363" s="2571"/>
      <c r="U363" s="2571"/>
      <c r="V363" s="2571"/>
      <c r="W363" s="2571"/>
      <c r="X363" s="2571"/>
      <c r="Y363" s="2571"/>
      <c r="Z363" s="2571"/>
      <c r="AA363" s="2571"/>
      <c r="AB363" s="2571"/>
      <c r="AC363" s="2571"/>
      <c r="AD363" s="2571"/>
      <c r="AE363" s="2571"/>
      <c r="AF363" s="2572"/>
    </row>
    <row r="364" spans="2:32" s="2872" customFormat="1" ht="13.5" thickBot="1" x14ac:dyDescent="0.25">
      <c r="B364" s="4022" t="s">
        <v>5069</v>
      </c>
      <c r="C364" s="4023"/>
      <c r="D364" s="4003" t="s">
        <v>5070</v>
      </c>
      <c r="E364" s="4026" t="s">
        <v>224</v>
      </c>
      <c r="F364" s="4027"/>
      <c r="G364" s="4027"/>
      <c r="H364" s="4027"/>
      <c r="I364" s="4027"/>
      <c r="J364" s="4027"/>
      <c r="K364" s="4027"/>
      <c r="L364" s="4027"/>
      <c r="M364" s="4027"/>
      <c r="N364" s="4027"/>
      <c r="O364" s="4027"/>
      <c r="P364" s="4028"/>
      <c r="Q364" s="4029" t="s">
        <v>340</v>
      </c>
      <c r="R364" s="4030"/>
      <c r="S364" s="4031"/>
      <c r="T364" s="4031"/>
      <c r="U364" s="4031"/>
      <c r="V364" s="4031"/>
      <c r="W364" s="4031"/>
      <c r="X364" s="4031"/>
      <c r="Y364" s="4032"/>
      <c r="Z364" s="4029" t="s">
        <v>225</v>
      </c>
      <c r="AA364" s="4031"/>
      <c r="AB364" s="4032"/>
      <c r="AC364" s="4033" t="s">
        <v>4989</v>
      </c>
      <c r="AD364" s="4034"/>
      <c r="AE364" s="4035"/>
      <c r="AF364" s="2572"/>
    </row>
    <row r="365" spans="2:32" s="2872" customFormat="1" ht="13.5" thickBot="1" x14ac:dyDescent="0.25">
      <c r="B365" s="4024"/>
      <c r="C365" s="4025"/>
      <c r="D365" s="4003"/>
      <c r="E365" s="4003" t="s">
        <v>5007</v>
      </c>
      <c r="F365" s="4003" t="s">
        <v>5008</v>
      </c>
      <c r="G365" s="4004" t="s">
        <v>5010</v>
      </c>
      <c r="H365" s="4004" t="s">
        <v>5071</v>
      </c>
      <c r="I365" s="4009" t="s">
        <v>5072</v>
      </c>
      <c r="J365" s="4009" t="s">
        <v>5073</v>
      </c>
      <c r="K365" s="4009" t="s">
        <v>5013</v>
      </c>
      <c r="L365" s="4009"/>
      <c r="M365" s="4009" t="s">
        <v>5074</v>
      </c>
      <c r="N365" s="4009" t="s">
        <v>5075</v>
      </c>
      <c r="O365" s="4009" t="s">
        <v>5076</v>
      </c>
      <c r="P365" s="4009" t="s">
        <v>5077</v>
      </c>
      <c r="Q365" s="4000" t="s">
        <v>5019</v>
      </c>
      <c r="R365" s="4000" t="s">
        <v>5020</v>
      </c>
      <c r="S365" s="4000" t="s">
        <v>5021</v>
      </c>
      <c r="T365" s="4000" t="s">
        <v>5078</v>
      </c>
      <c r="U365" s="4000" t="s">
        <v>5079</v>
      </c>
      <c r="V365" s="4000" t="s">
        <v>5024</v>
      </c>
      <c r="W365" s="4000" t="s">
        <v>5026</v>
      </c>
      <c r="X365" s="4004" t="s">
        <v>5080</v>
      </c>
      <c r="Y365" s="4004" t="s">
        <v>5081</v>
      </c>
      <c r="Z365" s="4000" t="s">
        <v>5082</v>
      </c>
      <c r="AA365" s="4000" t="s">
        <v>5083</v>
      </c>
      <c r="AB365" s="4000" t="s">
        <v>5084</v>
      </c>
      <c r="AC365" s="4000" t="s">
        <v>1154</v>
      </c>
      <c r="AD365" s="4000" t="s">
        <v>4990</v>
      </c>
      <c r="AE365" s="4000" t="s">
        <v>4991</v>
      </c>
      <c r="AF365" s="2572"/>
    </row>
    <row r="366" spans="2:32" s="2872" customFormat="1" ht="13.5" thickBot="1" x14ac:dyDescent="0.25">
      <c r="B366" s="4024"/>
      <c r="C366" s="4025"/>
      <c r="D366" s="4000"/>
      <c r="E366" s="4000"/>
      <c r="F366" s="4000"/>
      <c r="G366" s="4005"/>
      <c r="H366" s="4005"/>
      <c r="I366" s="4004"/>
      <c r="J366" s="4004"/>
      <c r="K366" s="3823" t="s">
        <v>5033</v>
      </c>
      <c r="L366" s="3824" t="s">
        <v>2798</v>
      </c>
      <c r="M366" s="4004"/>
      <c r="N366" s="4004"/>
      <c r="O366" s="4004"/>
      <c r="P366" s="4004"/>
      <c r="Q366" s="4001"/>
      <c r="R366" s="4001"/>
      <c r="S366" s="4001"/>
      <c r="T366" s="4001"/>
      <c r="U366" s="4001"/>
      <c r="V366" s="4001"/>
      <c r="W366" s="4001"/>
      <c r="X366" s="4005"/>
      <c r="Y366" s="4005"/>
      <c r="Z366" s="4001"/>
      <c r="AA366" s="4001"/>
      <c r="AB366" s="4001"/>
      <c r="AC366" s="4001"/>
      <c r="AD366" s="4001"/>
      <c r="AE366" s="4001"/>
      <c r="AF366" s="2572"/>
    </row>
    <row r="367" spans="2:32" s="2872" customFormat="1" x14ac:dyDescent="0.2">
      <c r="B367" s="4133" t="s">
        <v>1685</v>
      </c>
      <c r="C367" s="4134"/>
      <c r="D367" s="3135" t="s">
        <v>1534</v>
      </c>
      <c r="E367" s="3135" t="s">
        <v>1534</v>
      </c>
      <c r="F367" s="3136" t="s">
        <v>1534</v>
      </c>
      <c r="G367" s="2649" t="s">
        <v>7039</v>
      </c>
      <c r="H367" s="2649" t="s">
        <v>1534</v>
      </c>
      <c r="I367" s="3137">
        <v>0.112</v>
      </c>
      <c r="J367" s="3137">
        <v>0.112</v>
      </c>
      <c r="K367" s="3136" t="s">
        <v>1534</v>
      </c>
      <c r="L367" s="3136" t="s">
        <v>1534</v>
      </c>
      <c r="M367" s="2649" t="s">
        <v>1534</v>
      </c>
      <c r="N367" s="2649" t="s">
        <v>1534</v>
      </c>
      <c r="O367" s="3862">
        <v>0.24640000000000004</v>
      </c>
      <c r="P367" s="3862">
        <v>0.16800000000000001</v>
      </c>
      <c r="Q367" s="2649" t="s">
        <v>1534</v>
      </c>
      <c r="R367" s="3136" t="s">
        <v>1534</v>
      </c>
      <c r="S367" s="3136" t="s">
        <v>1686</v>
      </c>
      <c r="T367" s="3137">
        <f>0.00333333333333333*1.12</f>
        <v>3.7333333333333298E-3</v>
      </c>
      <c r="U367" s="3137">
        <v>6.720000000000001E-2</v>
      </c>
      <c r="V367" s="3136" t="s">
        <v>1534</v>
      </c>
      <c r="W367" s="3136" t="s">
        <v>1534</v>
      </c>
      <c r="X367" s="3136" t="s">
        <v>1534</v>
      </c>
      <c r="Y367" s="3136" t="s">
        <v>1534</v>
      </c>
      <c r="Z367" s="3136" t="s">
        <v>1534</v>
      </c>
      <c r="AA367" s="3136" t="s">
        <v>1534</v>
      </c>
      <c r="AB367" s="3136" t="s">
        <v>1534</v>
      </c>
      <c r="AC367" s="2650" t="s">
        <v>1534</v>
      </c>
      <c r="AD367" s="2650" t="s">
        <v>1534</v>
      </c>
      <c r="AE367" s="3829" t="s">
        <v>1534</v>
      </c>
      <c r="AF367" s="2572"/>
    </row>
    <row r="368" spans="2:32" s="2872" customFormat="1" x14ac:dyDescent="0.2">
      <c r="B368" s="4087" t="s">
        <v>1118</v>
      </c>
      <c r="C368" s="3983"/>
      <c r="D368" s="3130" t="s">
        <v>1534</v>
      </c>
      <c r="E368" s="3130" t="s">
        <v>1534</v>
      </c>
      <c r="F368" s="3131" t="s">
        <v>1534</v>
      </c>
      <c r="G368" s="2639" t="s">
        <v>7032</v>
      </c>
      <c r="H368" s="2639" t="s">
        <v>1534</v>
      </c>
      <c r="I368" s="3039">
        <v>0.13440000000000002</v>
      </c>
      <c r="J368" s="3039">
        <v>0.13440000000000002</v>
      </c>
      <c r="K368" s="3131" t="s">
        <v>1534</v>
      </c>
      <c r="L368" s="2639" t="s">
        <v>1534</v>
      </c>
      <c r="M368" s="2639" t="s">
        <v>1534</v>
      </c>
      <c r="N368" s="2639" t="s">
        <v>1534</v>
      </c>
      <c r="O368" s="3863">
        <v>0.24640000000000004</v>
      </c>
      <c r="P368" s="3863">
        <v>0.16800000000000001</v>
      </c>
      <c r="Q368" s="2639" t="s">
        <v>1534</v>
      </c>
      <c r="R368" s="3131" t="s">
        <v>1534</v>
      </c>
      <c r="S368" s="3131" t="s">
        <v>1119</v>
      </c>
      <c r="T368" s="3039">
        <v>2.8000000000000004E-2</v>
      </c>
      <c r="U368" s="3039">
        <v>7.4666666666666709E-3</v>
      </c>
      <c r="V368" s="3131" t="s">
        <v>1534</v>
      </c>
      <c r="W368" s="3131" t="s">
        <v>1534</v>
      </c>
      <c r="X368" s="3131" t="s">
        <v>1534</v>
      </c>
      <c r="Y368" s="3131" t="s">
        <v>1534</v>
      </c>
      <c r="Z368" s="3131" t="s">
        <v>1534</v>
      </c>
      <c r="AA368" s="3131" t="s">
        <v>1534</v>
      </c>
      <c r="AB368" s="3131" t="s">
        <v>1534</v>
      </c>
      <c r="AC368" s="2611" t="s">
        <v>1534</v>
      </c>
      <c r="AD368" s="2611" t="s">
        <v>1534</v>
      </c>
      <c r="AE368" s="3837" t="s">
        <v>1534</v>
      </c>
      <c r="AF368" s="2572"/>
    </row>
    <row r="369" spans="2:32" s="2872" customFormat="1" x14ac:dyDescent="0.2">
      <c r="B369" s="3982" t="s">
        <v>1122</v>
      </c>
      <c r="C369" s="3983"/>
      <c r="D369" s="3130" t="s">
        <v>1534</v>
      </c>
      <c r="E369" s="3130" t="s">
        <v>1534</v>
      </c>
      <c r="F369" s="3131" t="s">
        <v>1534</v>
      </c>
      <c r="G369" s="2639" t="s">
        <v>6974</v>
      </c>
      <c r="H369" s="2639" t="s">
        <v>1534</v>
      </c>
      <c r="I369" s="3039">
        <v>0.13440000000000002</v>
      </c>
      <c r="J369" s="3039">
        <v>0.13440000000000002</v>
      </c>
      <c r="K369" s="3131" t="s">
        <v>1534</v>
      </c>
      <c r="L369" s="2639" t="s">
        <v>1534</v>
      </c>
      <c r="M369" s="2639" t="s">
        <v>1534</v>
      </c>
      <c r="N369" s="2639" t="s">
        <v>1534</v>
      </c>
      <c r="O369" s="3863">
        <v>0.24640000000000004</v>
      </c>
      <c r="P369" s="3863">
        <v>0.16800000000000001</v>
      </c>
      <c r="Q369" s="2639" t="s">
        <v>1534</v>
      </c>
      <c r="R369" s="3131" t="s">
        <v>1534</v>
      </c>
      <c r="S369" s="3131" t="s">
        <v>1119</v>
      </c>
      <c r="T369" s="3039">
        <v>2.8000000000000004E-2</v>
      </c>
      <c r="U369" s="3039">
        <v>8.8106666666666663E-3</v>
      </c>
      <c r="V369" s="3131" t="s">
        <v>1534</v>
      </c>
      <c r="W369" s="3131" t="s">
        <v>1534</v>
      </c>
      <c r="X369" s="3131" t="s">
        <v>1534</v>
      </c>
      <c r="Y369" s="3131" t="s">
        <v>1534</v>
      </c>
      <c r="Z369" s="3131" t="s">
        <v>1534</v>
      </c>
      <c r="AA369" s="3131" t="s">
        <v>1534</v>
      </c>
      <c r="AB369" s="3131" t="s">
        <v>1534</v>
      </c>
      <c r="AC369" s="2611" t="s">
        <v>1534</v>
      </c>
      <c r="AD369" s="2611" t="s">
        <v>1534</v>
      </c>
      <c r="AE369" s="3837" t="s">
        <v>1534</v>
      </c>
      <c r="AF369" s="2572"/>
    </row>
    <row r="370" spans="2:32" s="2872" customFormat="1" x14ac:dyDescent="0.2">
      <c r="B370" s="3982" t="s">
        <v>1124</v>
      </c>
      <c r="C370" s="3983"/>
      <c r="D370" s="3130" t="s">
        <v>1534</v>
      </c>
      <c r="E370" s="3130" t="s">
        <v>1534</v>
      </c>
      <c r="F370" s="3131" t="s">
        <v>1534</v>
      </c>
      <c r="G370" s="2639" t="s">
        <v>6975</v>
      </c>
      <c r="H370" s="2639" t="s">
        <v>1534</v>
      </c>
      <c r="I370" s="3039">
        <v>0.13440000000000002</v>
      </c>
      <c r="J370" s="3039">
        <v>0.13440000000000002</v>
      </c>
      <c r="K370" s="3131" t="s">
        <v>1534</v>
      </c>
      <c r="L370" s="2639" t="s">
        <v>1534</v>
      </c>
      <c r="M370" s="2639" t="s">
        <v>1534</v>
      </c>
      <c r="N370" s="2639" t="s">
        <v>1534</v>
      </c>
      <c r="O370" s="3863">
        <v>0.24640000000000004</v>
      </c>
      <c r="P370" s="3863">
        <v>0.16800000000000001</v>
      </c>
      <c r="Q370" s="2639" t="s">
        <v>1534</v>
      </c>
      <c r="R370" s="3131" t="s">
        <v>1534</v>
      </c>
      <c r="S370" s="3131" t="s">
        <v>1125</v>
      </c>
      <c r="T370" s="3039">
        <v>2.8000000000000004E-2</v>
      </c>
      <c r="U370" s="3039">
        <v>8.8032000000000023E-3</v>
      </c>
      <c r="V370" s="3131" t="s">
        <v>1534</v>
      </c>
      <c r="W370" s="3131" t="s">
        <v>1534</v>
      </c>
      <c r="X370" s="3131" t="s">
        <v>1534</v>
      </c>
      <c r="Y370" s="3131" t="s">
        <v>1534</v>
      </c>
      <c r="Z370" s="3131" t="s">
        <v>1534</v>
      </c>
      <c r="AA370" s="3131" t="s">
        <v>1534</v>
      </c>
      <c r="AB370" s="3131" t="s">
        <v>1534</v>
      </c>
      <c r="AC370" s="2611" t="s">
        <v>1534</v>
      </c>
      <c r="AD370" s="2611" t="s">
        <v>1534</v>
      </c>
      <c r="AE370" s="3837" t="s">
        <v>1534</v>
      </c>
      <c r="AF370" s="2572"/>
    </row>
    <row r="371" spans="2:32" s="2872" customFormat="1" x14ac:dyDescent="0.2">
      <c r="B371" s="3982" t="s">
        <v>1126</v>
      </c>
      <c r="C371" s="3983"/>
      <c r="D371" s="3130" t="s">
        <v>1534</v>
      </c>
      <c r="E371" s="3130" t="s">
        <v>1534</v>
      </c>
      <c r="F371" s="3131" t="s">
        <v>1534</v>
      </c>
      <c r="G371" s="2639" t="s">
        <v>6976</v>
      </c>
      <c r="H371" s="2639" t="s">
        <v>1534</v>
      </c>
      <c r="I371" s="3039">
        <v>0.13440000000000002</v>
      </c>
      <c r="J371" s="3039">
        <v>0.13440000000000002</v>
      </c>
      <c r="K371" s="3131" t="s">
        <v>1534</v>
      </c>
      <c r="L371" s="3131" t="s">
        <v>1534</v>
      </c>
      <c r="M371" s="2639" t="s">
        <v>1534</v>
      </c>
      <c r="N371" s="2639" t="s">
        <v>1534</v>
      </c>
      <c r="O371" s="3863">
        <v>0.24640000000000004</v>
      </c>
      <c r="P371" s="3863">
        <v>0.16800000000000001</v>
      </c>
      <c r="Q371" s="2639" t="s">
        <v>1534</v>
      </c>
      <c r="R371" s="3131" t="s">
        <v>1534</v>
      </c>
      <c r="S371" s="3131" t="s">
        <v>1127</v>
      </c>
      <c r="T371" s="3039">
        <v>2.8000000000000004E-2</v>
      </c>
      <c r="U371" s="3039">
        <v>8.8144000000000017E-3</v>
      </c>
      <c r="V371" s="3131" t="s">
        <v>1534</v>
      </c>
      <c r="W371" s="3131" t="s">
        <v>1534</v>
      </c>
      <c r="X371" s="3131" t="s">
        <v>1534</v>
      </c>
      <c r="Y371" s="3131" t="s">
        <v>1534</v>
      </c>
      <c r="Z371" s="3131" t="s">
        <v>1534</v>
      </c>
      <c r="AA371" s="3131" t="s">
        <v>1534</v>
      </c>
      <c r="AB371" s="3131" t="s">
        <v>1534</v>
      </c>
      <c r="AC371" s="2611" t="s">
        <v>1534</v>
      </c>
      <c r="AD371" s="2611" t="s">
        <v>1534</v>
      </c>
      <c r="AE371" s="3837" t="s">
        <v>1534</v>
      </c>
      <c r="AF371" s="2572"/>
    </row>
    <row r="372" spans="2:32" s="2872" customFormat="1" x14ac:dyDescent="0.2">
      <c r="B372" s="3982" t="s">
        <v>1129</v>
      </c>
      <c r="C372" s="3983"/>
      <c r="D372" s="3130" t="s">
        <v>1534</v>
      </c>
      <c r="E372" s="3130" t="s">
        <v>1534</v>
      </c>
      <c r="F372" s="3131" t="s">
        <v>1534</v>
      </c>
      <c r="G372" s="2639" t="s">
        <v>7040</v>
      </c>
      <c r="H372" s="2639" t="s">
        <v>1534</v>
      </c>
      <c r="I372" s="3039">
        <v>0.13440000000000002</v>
      </c>
      <c r="J372" s="3039">
        <v>0.13440000000000002</v>
      </c>
      <c r="K372" s="3131" t="s">
        <v>1534</v>
      </c>
      <c r="L372" s="3131" t="s">
        <v>1534</v>
      </c>
      <c r="M372" s="2639" t="s">
        <v>1534</v>
      </c>
      <c r="N372" s="2639" t="s">
        <v>1534</v>
      </c>
      <c r="O372" s="3863">
        <v>0.24640000000000004</v>
      </c>
      <c r="P372" s="3863">
        <v>0.16800000000000001</v>
      </c>
      <c r="Q372" s="2639" t="s">
        <v>1534</v>
      </c>
      <c r="R372" s="3131" t="s">
        <v>1534</v>
      </c>
      <c r="S372" s="3131" t="s">
        <v>1130</v>
      </c>
      <c r="T372" s="3039">
        <v>2.8000000000000004E-2</v>
      </c>
      <c r="U372" s="3039">
        <v>8.810666666666668E-3</v>
      </c>
      <c r="V372" s="3131" t="s">
        <v>1534</v>
      </c>
      <c r="W372" s="3131" t="s">
        <v>1534</v>
      </c>
      <c r="X372" s="3131" t="s">
        <v>1534</v>
      </c>
      <c r="Y372" s="3131" t="s">
        <v>1534</v>
      </c>
      <c r="Z372" s="3131" t="s">
        <v>1534</v>
      </c>
      <c r="AA372" s="3131" t="s">
        <v>1534</v>
      </c>
      <c r="AB372" s="3131" t="s">
        <v>1534</v>
      </c>
      <c r="AC372" s="2611" t="s">
        <v>1534</v>
      </c>
      <c r="AD372" s="2611" t="s">
        <v>1534</v>
      </c>
      <c r="AE372" s="3837" t="s">
        <v>1534</v>
      </c>
      <c r="AF372" s="2572"/>
    </row>
    <row r="373" spans="2:32" s="2872" customFormat="1" ht="13.5" thickBot="1" x14ac:dyDescent="0.25">
      <c r="B373" s="3984" t="s">
        <v>1685</v>
      </c>
      <c r="C373" s="3985"/>
      <c r="D373" s="3139" t="s">
        <v>1534</v>
      </c>
      <c r="E373" s="3139" t="s">
        <v>1534</v>
      </c>
      <c r="F373" s="3140" t="s">
        <v>1534</v>
      </c>
      <c r="G373" s="2642" t="s">
        <v>7041</v>
      </c>
      <c r="H373" s="2642" t="s">
        <v>1534</v>
      </c>
      <c r="I373" s="3141">
        <v>0.12320000000000002</v>
      </c>
      <c r="J373" s="3141">
        <v>0.12320000000000002</v>
      </c>
      <c r="K373" s="3140" t="s">
        <v>1534</v>
      </c>
      <c r="L373" s="3140" t="s">
        <v>1534</v>
      </c>
      <c r="M373" s="2642" t="s">
        <v>1534</v>
      </c>
      <c r="N373" s="2642" t="s">
        <v>1534</v>
      </c>
      <c r="O373" s="3864">
        <v>0.24640000000000004</v>
      </c>
      <c r="P373" s="3864">
        <v>0.16800000000000001</v>
      </c>
      <c r="Q373" s="2642" t="s">
        <v>1534</v>
      </c>
      <c r="R373" s="3140" t="s">
        <v>1534</v>
      </c>
      <c r="S373" s="3140" t="s">
        <v>1686</v>
      </c>
      <c r="T373" s="3141">
        <f>0.00333333333333333*1.12</f>
        <v>3.7333333333333298E-3</v>
      </c>
      <c r="U373" s="3141">
        <v>6.720000000000001E-2</v>
      </c>
      <c r="V373" s="3140" t="s">
        <v>1534</v>
      </c>
      <c r="W373" s="3140" t="s">
        <v>1534</v>
      </c>
      <c r="X373" s="3140" t="s">
        <v>1534</v>
      </c>
      <c r="Y373" s="3140" t="s">
        <v>1534</v>
      </c>
      <c r="Z373" s="3140" t="s">
        <v>1534</v>
      </c>
      <c r="AA373" s="3140" t="s">
        <v>1534</v>
      </c>
      <c r="AB373" s="3140" t="s">
        <v>1534</v>
      </c>
      <c r="AC373" s="2671" t="s">
        <v>1534</v>
      </c>
      <c r="AD373" s="2671" t="s">
        <v>1534</v>
      </c>
      <c r="AE373" s="3830" t="s">
        <v>1534</v>
      </c>
      <c r="AF373" s="2572"/>
    </row>
    <row r="374" spans="2:32" s="2872" customFormat="1" x14ac:dyDescent="0.2">
      <c r="B374" s="2634"/>
      <c r="C374" s="2566"/>
      <c r="D374" s="2566"/>
      <c r="E374" s="2566"/>
      <c r="F374" s="2566"/>
      <c r="G374" s="2567"/>
      <c r="H374" s="2567"/>
      <c r="I374" s="2567"/>
      <c r="J374" s="2567"/>
      <c r="K374" s="2566"/>
      <c r="L374" s="2567"/>
      <c r="M374" s="2567"/>
      <c r="N374" s="2567"/>
      <c r="O374" s="2567"/>
      <c r="P374" s="2567"/>
      <c r="Q374" s="2631"/>
      <c r="R374" s="2631"/>
      <c r="S374" s="2631"/>
      <c r="T374" s="2631"/>
      <c r="U374" s="2631"/>
      <c r="V374" s="2631"/>
      <c r="W374" s="2631"/>
      <c r="X374" s="2631"/>
      <c r="Y374" s="2631"/>
      <c r="Z374" s="2631"/>
      <c r="AA374" s="2631"/>
      <c r="AB374" s="2631"/>
      <c r="AC374" s="2631"/>
      <c r="AD374" s="2631"/>
      <c r="AE374" s="2631"/>
      <c r="AF374" s="2572"/>
    </row>
    <row r="375" spans="2:32" s="2872" customFormat="1" x14ac:dyDescent="0.2">
      <c r="B375" s="4011" t="s">
        <v>4992</v>
      </c>
      <c r="C375" s="4012"/>
      <c r="D375" s="4042" t="s">
        <v>6971</v>
      </c>
      <c r="E375" s="4042"/>
      <c r="F375" s="4042"/>
      <c r="G375" s="4042"/>
      <c r="H375" s="4042"/>
      <c r="I375" s="2632"/>
      <c r="J375" s="2632"/>
      <c r="K375" s="2632"/>
      <c r="L375" s="2632"/>
      <c r="M375" s="2632"/>
      <c r="N375" s="2632"/>
      <c r="O375" s="2632"/>
      <c r="P375" s="2632"/>
      <c r="Q375" s="2631"/>
      <c r="R375" s="2631"/>
      <c r="S375" s="2631"/>
      <c r="T375" s="2631"/>
      <c r="U375" s="2631"/>
      <c r="V375" s="2631"/>
      <c r="W375" s="2631"/>
      <c r="X375" s="2631"/>
      <c r="Y375" s="2631"/>
      <c r="Z375" s="2631"/>
      <c r="AA375" s="2631"/>
      <c r="AB375" s="2631"/>
      <c r="AC375" s="2631"/>
      <c r="AD375" s="2631"/>
      <c r="AE375" s="2631"/>
      <c r="AF375" s="2572"/>
    </row>
    <row r="376" spans="2:32" s="2872" customFormat="1" x14ac:dyDescent="0.2">
      <c r="B376" s="4011" t="s">
        <v>4993</v>
      </c>
      <c r="C376" s="4012"/>
      <c r="D376" s="4042" t="s">
        <v>6971</v>
      </c>
      <c r="E376" s="4042"/>
      <c r="F376" s="4042"/>
      <c r="G376" s="4042"/>
      <c r="H376" s="4042"/>
      <c r="I376" s="2632"/>
      <c r="J376" s="2632"/>
      <c r="K376" s="2632"/>
      <c r="L376" s="2632"/>
      <c r="M376" s="2632"/>
      <c r="N376" s="2632"/>
      <c r="O376" s="2632"/>
      <c r="P376" s="2632"/>
      <c r="Q376" s="2631"/>
      <c r="R376" s="2631"/>
      <c r="S376" s="2631"/>
      <c r="T376" s="2631"/>
      <c r="U376" s="2631"/>
      <c r="V376" s="2631"/>
      <c r="W376" s="2631"/>
      <c r="X376" s="2631"/>
      <c r="Y376" s="2631"/>
      <c r="Z376" s="2631"/>
      <c r="AA376" s="2631"/>
      <c r="AB376" s="2631"/>
      <c r="AC376" s="2631"/>
      <c r="AD376" s="2631"/>
      <c r="AE376" s="2631"/>
      <c r="AF376" s="2572"/>
    </row>
    <row r="377" spans="2:32" s="2872" customFormat="1" ht="13.5" thickBot="1" x14ac:dyDescent="0.25">
      <c r="B377" s="3827"/>
      <c r="C377" s="3828"/>
      <c r="D377" s="3828"/>
      <c r="E377" s="3828"/>
      <c r="F377" s="3828"/>
      <c r="G377" s="2635"/>
      <c r="H377" s="2635"/>
      <c r="I377" s="2635"/>
      <c r="J377" s="2635"/>
      <c r="K377" s="2635"/>
      <c r="L377" s="2635"/>
      <c r="M377" s="2635"/>
      <c r="N377" s="2635"/>
      <c r="O377" s="2635"/>
      <c r="P377" s="2635"/>
      <c r="Q377" s="2635"/>
      <c r="R377" s="2635"/>
      <c r="S377" s="2635"/>
      <c r="T377" s="2635"/>
      <c r="U377" s="2635"/>
      <c r="V377" s="2635"/>
      <c r="W377" s="2635"/>
      <c r="X377" s="2635"/>
      <c r="Y377" s="2635"/>
      <c r="Z377" s="2635"/>
      <c r="AA377" s="2635"/>
      <c r="AB377" s="2635"/>
      <c r="AC377" s="2635"/>
      <c r="AD377" s="2635"/>
      <c r="AE377" s="2635"/>
      <c r="AF377" s="2577"/>
    </row>
    <row r="378" spans="2:32" s="2872" customFormat="1" x14ac:dyDescent="0.2"/>
    <row r="379" spans="2:32" s="2872" customFormat="1" ht="13.5" thickBot="1" x14ac:dyDescent="0.25"/>
    <row r="380" spans="2:32" s="2872" customFormat="1" ht="20.25" x14ac:dyDescent="0.2">
      <c r="B380" s="3987" t="s">
        <v>5065</v>
      </c>
      <c r="C380" s="3988"/>
      <c r="D380" s="3988"/>
      <c r="E380" s="3988"/>
      <c r="F380" s="3988"/>
      <c r="G380" s="3988"/>
      <c r="H380" s="3988"/>
      <c r="I380" s="3988"/>
      <c r="J380" s="3988"/>
      <c r="K380" s="3988"/>
      <c r="L380" s="3988"/>
      <c r="M380" s="3988"/>
      <c r="N380" s="3988"/>
      <c r="O380" s="3988"/>
      <c r="P380" s="3988"/>
      <c r="Q380" s="3988"/>
      <c r="R380" s="3988"/>
      <c r="S380" s="3988"/>
      <c r="T380" s="3988"/>
      <c r="U380" s="3988"/>
      <c r="V380" s="3988"/>
      <c r="W380" s="3988"/>
      <c r="X380" s="3988"/>
      <c r="Y380" s="3988"/>
      <c r="Z380" s="3988"/>
      <c r="AA380" s="3988"/>
      <c r="AB380" s="3988"/>
      <c r="AC380" s="3988"/>
      <c r="AD380" s="3988"/>
      <c r="AE380" s="3988"/>
      <c r="AF380" s="3989"/>
    </row>
    <row r="381" spans="2:32" s="2872" customFormat="1" x14ac:dyDescent="0.2">
      <c r="B381" s="3825"/>
      <c r="C381" s="3826"/>
      <c r="D381" s="3826"/>
      <c r="E381" s="3826"/>
      <c r="F381" s="3826"/>
      <c r="G381" s="2571"/>
      <c r="H381" s="2571"/>
      <c r="I381" s="2571"/>
      <c r="J381" s="2571"/>
      <c r="K381" s="2571"/>
      <c r="L381" s="2571"/>
      <c r="M381" s="2571"/>
      <c r="N381" s="2571"/>
      <c r="O381" s="2571"/>
      <c r="P381" s="2571"/>
      <c r="Q381" s="2571"/>
      <c r="R381" s="2571"/>
      <c r="S381" s="2571"/>
      <c r="T381" s="2571"/>
      <c r="U381" s="2571"/>
      <c r="V381" s="2571"/>
      <c r="W381" s="2571"/>
      <c r="X381" s="2571"/>
      <c r="Y381" s="2571"/>
      <c r="Z381" s="2571"/>
      <c r="AA381" s="2571"/>
      <c r="AB381" s="2571"/>
      <c r="AC381" s="2571"/>
      <c r="AD381" s="2571"/>
      <c r="AE381" s="2571"/>
      <c r="AF381" s="2572"/>
    </row>
    <row r="382" spans="2:32" s="2872" customFormat="1" x14ac:dyDescent="0.2">
      <c r="B382" s="2633" t="s">
        <v>5085</v>
      </c>
      <c r="C382" s="3826"/>
      <c r="D382" s="4016" t="s">
        <v>7021</v>
      </c>
      <c r="E382" s="4016"/>
      <c r="F382" s="4016"/>
      <c r="G382" s="2571"/>
      <c r="H382" s="2571"/>
      <c r="I382" s="2571"/>
      <c r="J382" s="2571"/>
      <c r="K382" s="2571"/>
      <c r="L382" s="2571"/>
      <c r="M382" s="2571"/>
      <c r="N382" s="2571"/>
      <c r="O382" s="2571"/>
      <c r="P382" s="2571"/>
      <c r="Q382" s="2571"/>
      <c r="R382" s="2571"/>
      <c r="S382" s="2571"/>
      <c r="T382" s="2571"/>
      <c r="U382" s="2571"/>
      <c r="V382" s="2571"/>
      <c r="W382" s="2571"/>
      <c r="X382" s="2571"/>
      <c r="Y382" s="2571"/>
      <c r="Z382" s="2571"/>
      <c r="AA382" s="2571"/>
      <c r="AB382" s="2571"/>
      <c r="AC382" s="2571"/>
      <c r="AD382" s="2571"/>
      <c r="AE382" s="2571"/>
      <c r="AF382" s="2572"/>
    </row>
    <row r="383" spans="2:32" s="2872" customFormat="1" x14ac:dyDescent="0.2">
      <c r="B383" s="4017" t="s">
        <v>5068</v>
      </c>
      <c r="C383" s="4018"/>
      <c r="D383" s="3962">
        <v>41821</v>
      </c>
      <c r="E383" s="3962"/>
      <c r="F383" s="3962"/>
      <c r="G383" s="2571"/>
      <c r="H383" s="2571"/>
      <c r="I383" s="2571"/>
      <c r="J383" s="2571"/>
      <c r="K383" s="2571"/>
      <c r="L383" s="2571"/>
      <c r="M383" s="2571"/>
      <c r="N383" s="2571"/>
      <c r="O383" s="2571"/>
      <c r="P383" s="2571"/>
      <c r="Q383" s="2571"/>
      <c r="R383" s="2571"/>
      <c r="S383" s="2571"/>
      <c r="T383" s="2571"/>
      <c r="U383" s="2571"/>
      <c r="V383" s="2571"/>
      <c r="W383" s="2571"/>
      <c r="X383" s="2571"/>
      <c r="Y383" s="2571"/>
      <c r="Z383" s="2571"/>
      <c r="AA383" s="2571"/>
      <c r="AB383" s="2571"/>
      <c r="AC383" s="2571"/>
      <c r="AD383" s="2571"/>
      <c r="AE383" s="2571"/>
      <c r="AF383" s="2572"/>
    </row>
    <row r="384" spans="2:32" s="2872" customFormat="1" x14ac:dyDescent="0.2">
      <c r="B384" s="3991" t="s">
        <v>5066</v>
      </c>
      <c r="C384" s="3992"/>
      <c r="D384" s="3965">
        <v>41851</v>
      </c>
      <c r="E384" s="3965"/>
      <c r="F384" s="3965"/>
      <c r="G384" s="2571"/>
      <c r="H384" s="2571"/>
      <c r="I384" s="2571"/>
      <c r="J384" s="2571"/>
      <c r="K384" s="2571"/>
      <c r="L384" s="2571"/>
      <c r="M384" s="2571"/>
      <c r="N384" s="2571"/>
      <c r="O384" s="2571"/>
      <c r="P384" s="2571"/>
      <c r="Q384" s="2571"/>
      <c r="R384" s="2571"/>
      <c r="S384" s="2571"/>
      <c r="T384" s="2571"/>
      <c r="U384" s="2571"/>
      <c r="V384" s="2571"/>
      <c r="W384" s="2571"/>
      <c r="X384" s="2571"/>
      <c r="Y384" s="2571"/>
      <c r="Z384" s="2571"/>
      <c r="AA384" s="2571"/>
      <c r="AB384" s="2571"/>
      <c r="AC384" s="2571"/>
      <c r="AD384" s="2571"/>
      <c r="AE384" s="2571"/>
      <c r="AF384" s="2572"/>
    </row>
    <row r="385" spans="2:32" s="2872" customFormat="1" ht="13.5" thickBot="1" x14ac:dyDescent="0.25">
      <c r="B385" s="3825"/>
      <c r="C385" s="3826"/>
      <c r="D385" s="3826"/>
      <c r="E385" s="3826"/>
      <c r="F385" s="3826"/>
      <c r="G385" s="2571"/>
      <c r="H385" s="2571"/>
      <c r="I385" s="2571"/>
      <c r="J385" s="2571"/>
      <c r="K385" s="2571"/>
      <c r="L385" s="2571"/>
      <c r="M385" s="2571"/>
      <c r="N385" s="2571"/>
      <c r="O385" s="2571"/>
      <c r="P385" s="2571"/>
      <c r="Q385" s="2571"/>
      <c r="R385" s="2571"/>
      <c r="S385" s="2571"/>
      <c r="T385" s="2571"/>
      <c r="U385" s="2571"/>
      <c r="V385" s="2571"/>
      <c r="W385" s="2571"/>
      <c r="X385" s="2571"/>
      <c r="Y385" s="2571"/>
      <c r="Z385" s="2571"/>
      <c r="AA385" s="2571"/>
      <c r="AB385" s="2571"/>
      <c r="AC385" s="2571"/>
      <c r="AD385" s="2571"/>
      <c r="AE385" s="2571"/>
      <c r="AF385" s="2572"/>
    </row>
    <row r="386" spans="2:32" s="2872" customFormat="1" ht="38.25" customHeight="1" thickBot="1" x14ac:dyDescent="0.25">
      <c r="B386" s="3993" t="s">
        <v>5067</v>
      </c>
      <c r="C386" s="4036"/>
      <c r="D386" s="4019" t="s">
        <v>7022</v>
      </c>
      <c r="E386" s="4020"/>
      <c r="F386" s="4020"/>
      <c r="G386" s="4020"/>
      <c r="H386" s="4020"/>
      <c r="I386" s="4020"/>
      <c r="J386" s="4020"/>
      <c r="K386" s="4020"/>
      <c r="L386" s="4020"/>
      <c r="M386" s="4020"/>
      <c r="N386" s="4020"/>
      <c r="O386" s="4020"/>
      <c r="P386" s="4020"/>
      <c r="Q386" s="4021"/>
      <c r="R386" s="2571"/>
      <c r="S386" s="2571"/>
      <c r="T386" s="2571"/>
      <c r="U386" s="2571"/>
      <c r="V386" s="2571"/>
      <c r="W386" s="2571"/>
      <c r="X386" s="2571"/>
      <c r="Y386" s="2571"/>
      <c r="Z386" s="2571"/>
      <c r="AA386" s="2571"/>
      <c r="AB386" s="2571"/>
      <c r="AC386" s="2571"/>
      <c r="AD386" s="2571"/>
      <c r="AE386" s="2571"/>
      <c r="AF386" s="2572"/>
    </row>
    <row r="387" spans="2:32" s="2872" customFormat="1" ht="13.5" thickBot="1" x14ac:dyDescent="0.25">
      <c r="B387" s="3825"/>
      <c r="C387" s="3826"/>
      <c r="D387" s="3826"/>
      <c r="E387" s="3826"/>
      <c r="F387" s="3826"/>
      <c r="G387" s="2571"/>
      <c r="H387" s="2571"/>
      <c r="I387" s="2571"/>
      <c r="J387" s="2571"/>
      <c r="K387" s="2571"/>
      <c r="L387" s="2571"/>
      <c r="M387" s="2571"/>
      <c r="N387" s="2571"/>
      <c r="O387" s="2571"/>
      <c r="P387" s="2571"/>
      <c r="Q387" s="2571"/>
      <c r="R387" s="2635"/>
      <c r="S387" s="2571"/>
      <c r="T387" s="2571"/>
      <c r="U387" s="2571"/>
      <c r="V387" s="2571"/>
      <c r="W387" s="2571"/>
      <c r="X387" s="2571"/>
      <c r="Y387" s="2571"/>
      <c r="Z387" s="2571"/>
      <c r="AA387" s="2571"/>
      <c r="AB387" s="2571"/>
      <c r="AC387" s="2571"/>
      <c r="AD387" s="2571"/>
      <c r="AE387" s="2571"/>
      <c r="AF387" s="2572"/>
    </row>
    <row r="388" spans="2:32" s="2872" customFormat="1" ht="13.5" thickBot="1" x14ac:dyDescent="0.25">
      <c r="B388" s="4022" t="s">
        <v>5069</v>
      </c>
      <c r="C388" s="4023"/>
      <c r="D388" s="4003" t="s">
        <v>5070</v>
      </c>
      <c r="E388" s="4026" t="s">
        <v>224</v>
      </c>
      <c r="F388" s="4027"/>
      <c r="G388" s="4027"/>
      <c r="H388" s="4027"/>
      <c r="I388" s="4027"/>
      <c r="J388" s="4027"/>
      <c r="K388" s="4027"/>
      <c r="L388" s="4027"/>
      <c r="M388" s="4027"/>
      <c r="N388" s="4027"/>
      <c r="O388" s="4027"/>
      <c r="P388" s="4028"/>
      <c r="Q388" s="4029" t="s">
        <v>340</v>
      </c>
      <c r="R388" s="4030"/>
      <c r="S388" s="4031"/>
      <c r="T388" s="4031"/>
      <c r="U388" s="4031"/>
      <c r="V388" s="4031"/>
      <c r="W388" s="4031"/>
      <c r="X388" s="4031"/>
      <c r="Y388" s="4032"/>
      <c r="Z388" s="4029" t="s">
        <v>225</v>
      </c>
      <c r="AA388" s="4031"/>
      <c r="AB388" s="4032"/>
      <c r="AC388" s="4033" t="s">
        <v>4989</v>
      </c>
      <c r="AD388" s="4034"/>
      <c r="AE388" s="4035"/>
      <c r="AF388" s="2572"/>
    </row>
    <row r="389" spans="2:32" s="2872" customFormat="1" ht="13.5" thickBot="1" x14ac:dyDescent="0.25">
      <c r="B389" s="4024"/>
      <c r="C389" s="4025"/>
      <c r="D389" s="4003"/>
      <c r="E389" s="4003" t="s">
        <v>5007</v>
      </c>
      <c r="F389" s="4003" t="s">
        <v>5008</v>
      </c>
      <c r="G389" s="4004" t="s">
        <v>5010</v>
      </c>
      <c r="H389" s="4004" t="s">
        <v>5071</v>
      </c>
      <c r="I389" s="4009" t="s">
        <v>5072</v>
      </c>
      <c r="J389" s="4009" t="s">
        <v>5073</v>
      </c>
      <c r="K389" s="4009" t="s">
        <v>5013</v>
      </c>
      <c r="L389" s="4009"/>
      <c r="M389" s="4009" t="s">
        <v>5074</v>
      </c>
      <c r="N389" s="4009" t="s">
        <v>5075</v>
      </c>
      <c r="O389" s="4009" t="s">
        <v>5076</v>
      </c>
      <c r="P389" s="4009" t="s">
        <v>5077</v>
      </c>
      <c r="Q389" s="4000" t="s">
        <v>5019</v>
      </c>
      <c r="R389" s="4000" t="s">
        <v>5020</v>
      </c>
      <c r="S389" s="4000" t="s">
        <v>5021</v>
      </c>
      <c r="T389" s="4000" t="s">
        <v>5078</v>
      </c>
      <c r="U389" s="4000" t="s">
        <v>5079</v>
      </c>
      <c r="V389" s="4000" t="s">
        <v>5024</v>
      </c>
      <c r="W389" s="4000" t="s">
        <v>5026</v>
      </c>
      <c r="X389" s="4004" t="s">
        <v>5080</v>
      </c>
      <c r="Y389" s="4004" t="s">
        <v>5081</v>
      </c>
      <c r="Z389" s="4000" t="s">
        <v>5082</v>
      </c>
      <c r="AA389" s="4000" t="s">
        <v>5083</v>
      </c>
      <c r="AB389" s="4000" t="s">
        <v>5084</v>
      </c>
      <c r="AC389" s="4000" t="s">
        <v>1154</v>
      </c>
      <c r="AD389" s="4000" t="s">
        <v>4990</v>
      </c>
      <c r="AE389" s="4000" t="s">
        <v>4991</v>
      </c>
      <c r="AF389" s="2572"/>
    </row>
    <row r="390" spans="2:32" s="2872" customFormat="1" ht="13.5" thickBot="1" x14ac:dyDescent="0.25">
      <c r="B390" s="4024"/>
      <c r="C390" s="4025"/>
      <c r="D390" s="4000"/>
      <c r="E390" s="4000"/>
      <c r="F390" s="4000"/>
      <c r="G390" s="4005"/>
      <c r="H390" s="4005"/>
      <c r="I390" s="4004"/>
      <c r="J390" s="4004"/>
      <c r="K390" s="3823" t="s">
        <v>5033</v>
      </c>
      <c r="L390" s="3824" t="s">
        <v>2798</v>
      </c>
      <c r="M390" s="4004"/>
      <c r="N390" s="4004"/>
      <c r="O390" s="4004"/>
      <c r="P390" s="4004"/>
      <c r="Q390" s="4001"/>
      <c r="R390" s="4001"/>
      <c r="S390" s="4001"/>
      <c r="T390" s="4001"/>
      <c r="U390" s="4001"/>
      <c r="V390" s="4001"/>
      <c r="W390" s="4001"/>
      <c r="X390" s="4005"/>
      <c r="Y390" s="4005"/>
      <c r="Z390" s="4001"/>
      <c r="AA390" s="4001"/>
      <c r="AB390" s="4001"/>
      <c r="AC390" s="4001"/>
      <c r="AD390" s="4001"/>
      <c r="AE390" s="4001"/>
      <c r="AF390" s="2572"/>
    </row>
    <row r="391" spans="2:32" s="2872" customFormat="1" ht="15" customHeight="1" x14ac:dyDescent="0.2">
      <c r="B391" s="4900" t="s">
        <v>1671</v>
      </c>
      <c r="C391" s="4901"/>
      <c r="D391" s="3135" t="s">
        <v>1534</v>
      </c>
      <c r="E391" s="3135" t="s">
        <v>1534</v>
      </c>
      <c r="F391" s="3136" t="s">
        <v>1534</v>
      </c>
      <c r="G391" s="2649" t="s">
        <v>7023</v>
      </c>
      <c r="H391" s="2649" t="s">
        <v>1534</v>
      </c>
      <c r="I391" s="3137">
        <v>0.112</v>
      </c>
      <c r="J391" s="3137">
        <v>0.112</v>
      </c>
      <c r="K391" s="3136" t="s">
        <v>1534</v>
      </c>
      <c r="L391" s="2649" t="s">
        <v>1534</v>
      </c>
      <c r="M391" s="2649" t="s">
        <v>1534</v>
      </c>
      <c r="N391" s="2649" t="s">
        <v>1534</v>
      </c>
      <c r="O391" s="3862">
        <v>0.24640000000000004</v>
      </c>
      <c r="P391" s="3862">
        <v>0.16800000000000001</v>
      </c>
      <c r="Q391" s="2649" t="s">
        <v>1534</v>
      </c>
      <c r="R391" s="3136" t="s">
        <v>1534</v>
      </c>
      <c r="S391" s="3136" t="s">
        <v>1534</v>
      </c>
      <c r="T391" s="3136" t="s">
        <v>1534</v>
      </c>
      <c r="U391" s="3137">
        <v>6.720000000000001E-2</v>
      </c>
      <c r="V391" s="3136" t="s">
        <v>1534</v>
      </c>
      <c r="W391" s="3136" t="s">
        <v>1534</v>
      </c>
      <c r="X391" s="3136" t="s">
        <v>1534</v>
      </c>
      <c r="Y391" s="3137">
        <v>6.720000000000001E-2</v>
      </c>
      <c r="Z391" s="3136" t="s">
        <v>1534</v>
      </c>
      <c r="AA391" s="3136" t="s">
        <v>1534</v>
      </c>
      <c r="AB391" s="3137">
        <v>0.112</v>
      </c>
      <c r="AC391" s="2650" t="s">
        <v>1534</v>
      </c>
      <c r="AD391" s="2650" t="s">
        <v>1534</v>
      </c>
      <c r="AE391" s="3829" t="s">
        <v>1534</v>
      </c>
      <c r="AF391" s="2572"/>
    </row>
    <row r="392" spans="2:32" s="2872" customFormat="1" ht="15" customHeight="1" x14ac:dyDescent="0.2">
      <c r="B392" s="4902" t="s">
        <v>1673</v>
      </c>
      <c r="C392" s="4903"/>
      <c r="D392" s="3130" t="s">
        <v>1534</v>
      </c>
      <c r="E392" s="3130" t="s">
        <v>1534</v>
      </c>
      <c r="F392" s="3131" t="s">
        <v>1534</v>
      </c>
      <c r="G392" s="2639" t="s">
        <v>7024</v>
      </c>
      <c r="H392" s="2639" t="s">
        <v>1534</v>
      </c>
      <c r="I392" s="3039">
        <v>0.112</v>
      </c>
      <c r="J392" s="3039">
        <v>0.112</v>
      </c>
      <c r="K392" s="3131" t="s">
        <v>1534</v>
      </c>
      <c r="L392" s="2639" t="s">
        <v>1534</v>
      </c>
      <c r="M392" s="2639" t="s">
        <v>1534</v>
      </c>
      <c r="N392" s="2639" t="s">
        <v>1534</v>
      </c>
      <c r="O392" s="3863">
        <v>0.24640000000000004</v>
      </c>
      <c r="P392" s="3863">
        <v>0.16800000000000001</v>
      </c>
      <c r="Q392" s="2639" t="s">
        <v>1534</v>
      </c>
      <c r="R392" s="3131" t="s">
        <v>1534</v>
      </c>
      <c r="S392" s="3131" t="s">
        <v>1534</v>
      </c>
      <c r="T392" s="3131" t="s">
        <v>1534</v>
      </c>
      <c r="U392" s="3039">
        <v>6.720000000000001E-2</v>
      </c>
      <c r="V392" s="3131" t="s">
        <v>1534</v>
      </c>
      <c r="W392" s="3131" t="s">
        <v>1534</v>
      </c>
      <c r="X392" s="3131" t="s">
        <v>1534</v>
      </c>
      <c r="Y392" s="3039">
        <v>6.720000000000001E-2</v>
      </c>
      <c r="Z392" s="3131" t="s">
        <v>1534</v>
      </c>
      <c r="AA392" s="3131" t="s">
        <v>1534</v>
      </c>
      <c r="AB392" s="3039">
        <v>0.112</v>
      </c>
      <c r="AC392" s="2611" t="s">
        <v>1534</v>
      </c>
      <c r="AD392" s="2611" t="s">
        <v>1534</v>
      </c>
      <c r="AE392" s="3837" t="s">
        <v>1534</v>
      </c>
      <c r="AF392" s="2572"/>
    </row>
    <row r="393" spans="2:32" s="2872" customFormat="1" ht="15" customHeight="1" x14ac:dyDescent="0.2">
      <c r="B393" s="4902" t="s">
        <v>1680</v>
      </c>
      <c r="C393" s="4903"/>
      <c r="D393" s="3130" t="s">
        <v>1534</v>
      </c>
      <c r="E393" s="3130" t="s">
        <v>1534</v>
      </c>
      <c r="F393" s="3131" t="s">
        <v>1534</v>
      </c>
      <c r="G393" s="2639" t="s">
        <v>7025</v>
      </c>
      <c r="H393" s="2639" t="s">
        <v>1534</v>
      </c>
      <c r="I393" s="3039">
        <v>0.112</v>
      </c>
      <c r="J393" s="3039">
        <v>0.112</v>
      </c>
      <c r="K393" s="3131" t="s">
        <v>1534</v>
      </c>
      <c r="L393" s="2639" t="s">
        <v>1534</v>
      </c>
      <c r="M393" s="2639" t="s">
        <v>1534</v>
      </c>
      <c r="N393" s="2639" t="s">
        <v>1534</v>
      </c>
      <c r="O393" s="3863">
        <v>0.24640000000000004</v>
      </c>
      <c r="P393" s="3863">
        <v>0.16800000000000001</v>
      </c>
      <c r="Q393" s="2639" t="s">
        <v>1534</v>
      </c>
      <c r="R393" s="3131" t="s">
        <v>1534</v>
      </c>
      <c r="S393" s="3131" t="s">
        <v>1534</v>
      </c>
      <c r="T393" s="3131" t="s">
        <v>1534</v>
      </c>
      <c r="U393" s="3039">
        <v>6.720000000000001E-2</v>
      </c>
      <c r="V393" s="3131" t="s">
        <v>1534</v>
      </c>
      <c r="W393" s="3131" t="s">
        <v>1534</v>
      </c>
      <c r="X393" s="3131" t="s">
        <v>1534</v>
      </c>
      <c r="Y393" s="3039">
        <v>6.720000000000001E-2</v>
      </c>
      <c r="Z393" s="3131" t="s">
        <v>1534</v>
      </c>
      <c r="AA393" s="3131" t="s">
        <v>1534</v>
      </c>
      <c r="AB393" s="3039">
        <v>0.112</v>
      </c>
      <c r="AC393" s="2611" t="s">
        <v>1534</v>
      </c>
      <c r="AD393" s="2611" t="s">
        <v>1534</v>
      </c>
      <c r="AE393" s="3837" t="s">
        <v>1534</v>
      </c>
      <c r="AF393" s="2572"/>
    </row>
    <row r="394" spans="2:32" s="2872" customFormat="1" ht="15" customHeight="1" x14ac:dyDescent="0.2">
      <c r="B394" s="4902" t="s">
        <v>1091</v>
      </c>
      <c r="C394" s="4903"/>
      <c r="D394" s="3130" t="s">
        <v>1534</v>
      </c>
      <c r="E394" s="3130" t="s">
        <v>1534</v>
      </c>
      <c r="F394" s="3130" t="s">
        <v>1534</v>
      </c>
      <c r="G394" s="2639" t="s">
        <v>7026</v>
      </c>
      <c r="H394" s="2639" t="s">
        <v>1534</v>
      </c>
      <c r="I394" s="3039">
        <v>0.11</v>
      </c>
      <c r="J394" s="3039">
        <v>0.11</v>
      </c>
      <c r="K394" s="3131" t="s">
        <v>1534</v>
      </c>
      <c r="L394" s="2639" t="s">
        <v>1534</v>
      </c>
      <c r="M394" s="2639" t="s">
        <v>1534</v>
      </c>
      <c r="N394" s="2639" t="s">
        <v>1534</v>
      </c>
      <c r="O394" s="3863">
        <v>0.24640000000000004</v>
      </c>
      <c r="P394" s="3863">
        <v>0.16800000000000001</v>
      </c>
      <c r="Q394" s="2639" t="s">
        <v>1534</v>
      </c>
      <c r="R394" s="3131" t="s">
        <v>1534</v>
      </c>
      <c r="S394" s="3131" t="s">
        <v>1534</v>
      </c>
      <c r="T394" s="3131" t="s">
        <v>1534</v>
      </c>
      <c r="U394" s="3039">
        <v>6.720000000000001E-2</v>
      </c>
      <c r="V394" s="3131" t="s">
        <v>1534</v>
      </c>
      <c r="W394" s="3131" t="s">
        <v>1534</v>
      </c>
      <c r="X394" s="3131" t="s">
        <v>1534</v>
      </c>
      <c r="Y394" s="3039">
        <v>6.720000000000001E-2</v>
      </c>
      <c r="Z394" s="3131" t="s">
        <v>1534</v>
      </c>
      <c r="AA394" s="3131" t="s">
        <v>1534</v>
      </c>
      <c r="AB394" s="3039">
        <v>0.112</v>
      </c>
      <c r="AC394" s="2611" t="s">
        <v>1534</v>
      </c>
      <c r="AD394" s="2611" t="s">
        <v>1534</v>
      </c>
      <c r="AE394" s="3837" t="s">
        <v>1534</v>
      </c>
      <c r="AF394" s="2572"/>
    </row>
    <row r="395" spans="2:32" s="2872" customFormat="1" ht="15" customHeight="1" x14ac:dyDescent="0.2">
      <c r="B395" s="4902" t="s">
        <v>1101</v>
      </c>
      <c r="C395" s="4903"/>
      <c r="D395" s="3130" t="s">
        <v>1534</v>
      </c>
      <c r="E395" s="3130" t="s">
        <v>1534</v>
      </c>
      <c r="F395" s="3130" t="s">
        <v>1534</v>
      </c>
      <c r="G395" s="2639" t="s">
        <v>7027</v>
      </c>
      <c r="H395" s="2639" t="s">
        <v>1534</v>
      </c>
      <c r="I395" s="3039">
        <v>0.108</v>
      </c>
      <c r="J395" s="3039">
        <v>0.108</v>
      </c>
      <c r="K395" s="3131" t="s">
        <v>1534</v>
      </c>
      <c r="L395" s="2639" t="s">
        <v>1534</v>
      </c>
      <c r="M395" s="2639" t="s">
        <v>1534</v>
      </c>
      <c r="N395" s="2639" t="s">
        <v>1534</v>
      </c>
      <c r="O395" s="3863">
        <v>0.24640000000000004</v>
      </c>
      <c r="P395" s="3863">
        <v>0.16800000000000001</v>
      </c>
      <c r="Q395" s="2639" t="s">
        <v>1534</v>
      </c>
      <c r="R395" s="3131" t="s">
        <v>1534</v>
      </c>
      <c r="S395" s="3131" t="s">
        <v>1534</v>
      </c>
      <c r="T395" s="3131" t="s">
        <v>1534</v>
      </c>
      <c r="U395" s="3039">
        <v>6.720000000000001E-2</v>
      </c>
      <c r="V395" s="3131" t="s">
        <v>1534</v>
      </c>
      <c r="W395" s="3131" t="s">
        <v>1534</v>
      </c>
      <c r="X395" s="3131" t="s">
        <v>1534</v>
      </c>
      <c r="Y395" s="3039">
        <v>6.720000000000001E-2</v>
      </c>
      <c r="Z395" s="3131" t="s">
        <v>1534</v>
      </c>
      <c r="AA395" s="3131" t="s">
        <v>1534</v>
      </c>
      <c r="AB395" s="3039">
        <v>0.112</v>
      </c>
      <c r="AC395" s="2611" t="s">
        <v>1534</v>
      </c>
      <c r="AD395" s="2611" t="s">
        <v>1534</v>
      </c>
      <c r="AE395" s="3837" t="s">
        <v>1534</v>
      </c>
      <c r="AF395" s="2572"/>
    </row>
    <row r="396" spans="2:32" s="2872" customFormat="1" ht="15" customHeight="1" x14ac:dyDescent="0.2">
      <c r="B396" s="4902" t="s">
        <v>1109</v>
      </c>
      <c r="C396" s="4903"/>
      <c r="D396" s="3130" t="s">
        <v>1534</v>
      </c>
      <c r="E396" s="3130" t="s">
        <v>1534</v>
      </c>
      <c r="F396" s="3130" t="s">
        <v>1534</v>
      </c>
      <c r="G396" s="2639" t="s">
        <v>7028</v>
      </c>
      <c r="H396" s="2639" t="s">
        <v>1534</v>
      </c>
      <c r="I396" s="3039">
        <v>9.9000000000000005E-2</v>
      </c>
      <c r="J396" s="3039">
        <v>9.9000000000000005E-2</v>
      </c>
      <c r="K396" s="3131" t="s">
        <v>1534</v>
      </c>
      <c r="L396" s="2639" t="s">
        <v>1534</v>
      </c>
      <c r="M396" s="2639" t="s">
        <v>1534</v>
      </c>
      <c r="N396" s="2639" t="s">
        <v>1534</v>
      </c>
      <c r="O396" s="3863">
        <v>0.24640000000000004</v>
      </c>
      <c r="P396" s="3863">
        <v>0.16800000000000001</v>
      </c>
      <c r="Q396" s="2639" t="s">
        <v>1534</v>
      </c>
      <c r="R396" s="3131" t="s">
        <v>1534</v>
      </c>
      <c r="S396" s="3131" t="s">
        <v>1534</v>
      </c>
      <c r="T396" s="3131" t="s">
        <v>1534</v>
      </c>
      <c r="U396" s="3039">
        <v>6.720000000000001E-2</v>
      </c>
      <c r="V396" s="3131" t="s">
        <v>1534</v>
      </c>
      <c r="W396" s="3131" t="s">
        <v>1534</v>
      </c>
      <c r="X396" s="3131" t="s">
        <v>1534</v>
      </c>
      <c r="Y396" s="3039">
        <v>6.720000000000001E-2</v>
      </c>
      <c r="Z396" s="3131" t="s">
        <v>1534</v>
      </c>
      <c r="AA396" s="3131" t="s">
        <v>1534</v>
      </c>
      <c r="AB396" s="3039">
        <v>0.112</v>
      </c>
      <c r="AC396" s="2611" t="s">
        <v>1534</v>
      </c>
      <c r="AD396" s="2611" t="s">
        <v>1534</v>
      </c>
      <c r="AE396" s="3837" t="s">
        <v>1534</v>
      </c>
      <c r="AF396" s="2572"/>
    </row>
    <row r="397" spans="2:32" s="2872" customFormat="1" ht="15" customHeight="1" x14ac:dyDescent="0.2">
      <c r="B397" s="4902" t="s">
        <v>1113</v>
      </c>
      <c r="C397" s="4903"/>
      <c r="D397" s="3130" t="s">
        <v>1534</v>
      </c>
      <c r="E397" s="3130" t="s">
        <v>1534</v>
      </c>
      <c r="F397" s="3130" t="s">
        <v>1534</v>
      </c>
      <c r="G397" s="2639" t="s">
        <v>7029</v>
      </c>
      <c r="H397" s="2639" t="s">
        <v>1534</v>
      </c>
      <c r="I397" s="3039">
        <v>9.6000000000000002E-2</v>
      </c>
      <c r="J397" s="3039">
        <v>9.6000000000000002E-2</v>
      </c>
      <c r="K397" s="3131" t="s">
        <v>1534</v>
      </c>
      <c r="L397" s="2639" t="s">
        <v>1534</v>
      </c>
      <c r="M397" s="2639" t="s">
        <v>1534</v>
      </c>
      <c r="N397" s="2639" t="s">
        <v>1534</v>
      </c>
      <c r="O397" s="3863">
        <v>0.24640000000000004</v>
      </c>
      <c r="P397" s="3863">
        <v>0.16800000000000001</v>
      </c>
      <c r="Q397" s="2639" t="s">
        <v>1534</v>
      </c>
      <c r="R397" s="3131" t="s">
        <v>1534</v>
      </c>
      <c r="S397" s="3131" t="s">
        <v>1534</v>
      </c>
      <c r="T397" s="3131" t="s">
        <v>1534</v>
      </c>
      <c r="U397" s="3039">
        <v>6.720000000000001E-2</v>
      </c>
      <c r="V397" s="3131" t="s">
        <v>1534</v>
      </c>
      <c r="W397" s="3131" t="s">
        <v>1534</v>
      </c>
      <c r="X397" s="3131" t="s">
        <v>1534</v>
      </c>
      <c r="Y397" s="3039">
        <v>6.720000000000001E-2</v>
      </c>
      <c r="Z397" s="3131" t="s">
        <v>1534</v>
      </c>
      <c r="AA397" s="3131" t="s">
        <v>1534</v>
      </c>
      <c r="AB397" s="3039">
        <v>0.112</v>
      </c>
      <c r="AC397" s="2611" t="s">
        <v>1534</v>
      </c>
      <c r="AD397" s="2611" t="s">
        <v>1534</v>
      </c>
      <c r="AE397" s="3837" t="s">
        <v>1534</v>
      </c>
      <c r="AF397" s="2572"/>
    </row>
    <row r="398" spans="2:32" s="2872" customFormat="1" ht="15" customHeight="1" x14ac:dyDescent="0.2">
      <c r="B398" s="4902" t="s">
        <v>1117</v>
      </c>
      <c r="C398" s="4903"/>
      <c r="D398" s="3130" t="s">
        <v>1534</v>
      </c>
      <c r="E398" s="3130" t="s">
        <v>1534</v>
      </c>
      <c r="F398" s="3130" t="s">
        <v>1534</v>
      </c>
      <c r="G398" s="2639" t="s">
        <v>7030</v>
      </c>
      <c r="H398" s="2639" t="s">
        <v>1534</v>
      </c>
      <c r="I398" s="3039">
        <v>9.4E-2</v>
      </c>
      <c r="J398" s="3039">
        <v>9.4E-2</v>
      </c>
      <c r="K398" s="3131" t="s">
        <v>1534</v>
      </c>
      <c r="L398" s="2639" t="s">
        <v>1534</v>
      </c>
      <c r="M398" s="2639" t="s">
        <v>1534</v>
      </c>
      <c r="N398" s="2639" t="s">
        <v>1534</v>
      </c>
      <c r="O398" s="3863">
        <v>0.24640000000000004</v>
      </c>
      <c r="P398" s="3863">
        <v>0.16800000000000001</v>
      </c>
      <c r="Q398" s="2639" t="s">
        <v>1534</v>
      </c>
      <c r="R398" s="3131" t="s">
        <v>1534</v>
      </c>
      <c r="S398" s="3131" t="s">
        <v>1534</v>
      </c>
      <c r="T398" s="3131" t="s">
        <v>1534</v>
      </c>
      <c r="U398" s="3039">
        <v>6.720000000000001E-2</v>
      </c>
      <c r="V398" s="3131" t="s">
        <v>1534</v>
      </c>
      <c r="W398" s="3131" t="s">
        <v>1534</v>
      </c>
      <c r="X398" s="3131" t="s">
        <v>1534</v>
      </c>
      <c r="Y398" s="3039">
        <v>6.720000000000001E-2</v>
      </c>
      <c r="Z398" s="3131" t="s">
        <v>1534</v>
      </c>
      <c r="AA398" s="3131" t="s">
        <v>1534</v>
      </c>
      <c r="AB398" s="3039">
        <v>0.112</v>
      </c>
      <c r="AC398" s="2611" t="s">
        <v>1534</v>
      </c>
      <c r="AD398" s="2611" t="s">
        <v>1534</v>
      </c>
      <c r="AE398" s="3837" t="s">
        <v>1534</v>
      </c>
      <c r="AF398" s="2572"/>
    </row>
    <row r="399" spans="2:32" s="2872" customFormat="1" ht="15" customHeight="1" x14ac:dyDescent="0.2">
      <c r="B399" s="4902" t="s">
        <v>7031</v>
      </c>
      <c r="C399" s="4903"/>
      <c r="D399" s="3130" t="s">
        <v>1534</v>
      </c>
      <c r="E399" s="3130" t="s">
        <v>1534</v>
      </c>
      <c r="F399" s="3131" t="s">
        <v>1534</v>
      </c>
      <c r="G399" s="2639" t="s">
        <v>7032</v>
      </c>
      <c r="H399" s="2639" t="s">
        <v>1534</v>
      </c>
      <c r="I399" s="3039">
        <v>0.2016</v>
      </c>
      <c r="J399" s="3039">
        <v>0.2016</v>
      </c>
      <c r="K399" s="3131" t="s">
        <v>1534</v>
      </c>
      <c r="L399" s="2639" t="s">
        <v>1534</v>
      </c>
      <c r="M399" s="2639" t="s">
        <v>1534</v>
      </c>
      <c r="N399" s="2639" t="s">
        <v>1534</v>
      </c>
      <c r="O399" s="3863">
        <v>0.2016</v>
      </c>
      <c r="P399" s="3863">
        <v>0.2016</v>
      </c>
      <c r="Q399" s="2639" t="s">
        <v>1534</v>
      </c>
      <c r="R399" s="3131" t="s">
        <v>1534</v>
      </c>
      <c r="S399" s="3131" t="s">
        <v>1534</v>
      </c>
      <c r="T399" s="3131" t="s">
        <v>1534</v>
      </c>
      <c r="U399" s="3039">
        <v>6.720000000000001E-2</v>
      </c>
      <c r="V399" s="3131" t="s">
        <v>1534</v>
      </c>
      <c r="W399" s="3131" t="s">
        <v>1534</v>
      </c>
      <c r="X399" s="3131" t="s">
        <v>1534</v>
      </c>
      <c r="Y399" s="3039">
        <v>6.720000000000001E-2</v>
      </c>
      <c r="Z399" s="3131" t="s">
        <v>1534</v>
      </c>
      <c r="AA399" s="3131" t="s">
        <v>1534</v>
      </c>
      <c r="AB399" s="3039">
        <v>0.112</v>
      </c>
      <c r="AC399" s="2611" t="s">
        <v>1534</v>
      </c>
      <c r="AD399" s="2611" t="s">
        <v>1534</v>
      </c>
      <c r="AE399" s="3837" t="s">
        <v>1534</v>
      </c>
      <c r="AF399" s="2572"/>
    </row>
    <row r="400" spans="2:32" s="2872" customFormat="1" ht="15" customHeight="1" x14ac:dyDescent="0.2">
      <c r="B400" s="4902" t="s">
        <v>1121</v>
      </c>
      <c r="C400" s="4903"/>
      <c r="D400" s="3130" t="s">
        <v>1534</v>
      </c>
      <c r="E400" s="3130" t="s">
        <v>1534</v>
      </c>
      <c r="F400" s="3131" t="s">
        <v>1534</v>
      </c>
      <c r="G400" s="2639" t="s">
        <v>6969</v>
      </c>
      <c r="H400" s="2639" t="s">
        <v>1534</v>
      </c>
      <c r="I400" s="3039">
        <v>0.13440000000000002</v>
      </c>
      <c r="J400" s="3039">
        <v>0.13440000000000002</v>
      </c>
      <c r="K400" s="3131" t="s">
        <v>1534</v>
      </c>
      <c r="L400" s="2639" t="s">
        <v>1534</v>
      </c>
      <c r="M400" s="2639" t="s">
        <v>1534</v>
      </c>
      <c r="N400" s="2639" t="s">
        <v>1534</v>
      </c>
      <c r="O400" s="3863">
        <v>0.24640000000000004</v>
      </c>
      <c r="P400" s="3863">
        <v>0.16800000000000001</v>
      </c>
      <c r="Q400" s="2639" t="s">
        <v>1534</v>
      </c>
      <c r="R400" s="3131" t="s">
        <v>1534</v>
      </c>
      <c r="S400" s="3131" t="s">
        <v>1534</v>
      </c>
      <c r="T400" s="3131" t="s">
        <v>1534</v>
      </c>
      <c r="U400" s="3039">
        <v>6.720000000000001E-2</v>
      </c>
      <c r="V400" s="3131" t="s">
        <v>1534</v>
      </c>
      <c r="W400" s="3131" t="s">
        <v>1534</v>
      </c>
      <c r="X400" s="3131" t="s">
        <v>1534</v>
      </c>
      <c r="Y400" s="3039">
        <v>6.720000000000001E-2</v>
      </c>
      <c r="Z400" s="3131" t="s">
        <v>1534</v>
      </c>
      <c r="AA400" s="3131" t="s">
        <v>1534</v>
      </c>
      <c r="AB400" s="3039">
        <v>0.112</v>
      </c>
      <c r="AC400" s="2611" t="s">
        <v>1534</v>
      </c>
      <c r="AD400" s="2611" t="s">
        <v>1534</v>
      </c>
      <c r="AE400" s="3837" t="s">
        <v>1534</v>
      </c>
      <c r="AF400" s="2572"/>
    </row>
    <row r="401" spans="2:32" s="2872" customFormat="1" ht="15" customHeight="1" x14ac:dyDescent="0.2">
      <c r="B401" s="4902" t="s">
        <v>1123</v>
      </c>
      <c r="C401" s="4903"/>
      <c r="D401" s="3130" t="s">
        <v>1534</v>
      </c>
      <c r="E401" s="3130" t="s">
        <v>1534</v>
      </c>
      <c r="F401" s="3131" t="s">
        <v>1534</v>
      </c>
      <c r="G401" s="2639" t="s">
        <v>6970</v>
      </c>
      <c r="H401" s="2639" t="s">
        <v>1534</v>
      </c>
      <c r="I401" s="3039">
        <v>0.13440000000000002</v>
      </c>
      <c r="J401" s="3039">
        <v>0.13440000000000002</v>
      </c>
      <c r="K401" s="3131" t="s">
        <v>1534</v>
      </c>
      <c r="L401" s="2639" t="s">
        <v>1534</v>
      </c>
      <c r="M401" s="2639" t="s">
        <v>1534</v>
      </c>
      <c r="N401" s="2639" t="s">
        <v>1534</v>
      </c>
      <c r="O401" s="3863">
        <v>0.24640000000000004</v>
      </c>
      <c r="P401" s="3863">
        <v>0.16800000000000001</v>
      </c>
      <c r="Q401" s="2639" t="s">
        <v>1534</v>
      </c>
      <c r="R401" s="3131" t="s">
        <v>1534</v>
      </c>
      <c r="S401" s="3131" t="s">
        <v>1534</v>
      </c>
      <c r="T401" s="3131" t="s">
        <v>1534</v>
      </c>
      <c r="U401" s="3039">
        <v>6.720000000000001E-2</v>
      </c>
      <c r="V401" s="3131" t="s">
        <v>1534</v>
      </c>
      <c r="W401" s="3131" t="s">
        <v>1534</v>
      </c>
      <c r="X401" s="3131" t="s">
        <v>1534</v>
      </c>
      <c r="Y401" s="3039">
        <v>6.720000000000001E-2</v>
      </c>
      <c r="Z401" s="3131" t="s">
        <v>1534</v>
      </c>
      <c r="AA401" s="3131" t="s">
        <v>1534</v>
      </c>
      <c r="AB401" s="3039">
        <v>0.112</v>
      </c>
      <c r="AC401" s="2611" t="s">
        <v>1534</v>
      </c>
      <c r="AD401" s="2611" t="s">
        <v>1534</v>
      </c>
      <c r="AE401" s="3837" t="s">
        <v>1534</v>
      </c>
      <c r="AF401" s="2572"/>
    </row>
    <row r="402" spans="2:32" s="2872" customFormat="1" ht="15" customHeight="1" x14ac:dyDescent="0.2">
      <c r="B402" s="4902" t="s">
        <v>1671</v>
      </c>
      <c r="C402" s="4903"/>
      <c r="D402" s="3130" t="s">
        <v>1534</v>
      </c>
      <c r="E402" s="3130" t="s">
        <v>1534</v>
      </c>
      <c r="F402" s="3130" t="s">
        <v>1534</v>
      </c>
      <c r="G402" s="2639" t="s">
        <v>7033</v>
      </c>
      <c r="H402" s="2639" t="s">
        <v>1534</v>
      </c>
      <c r="I402" s="3039">
        <v>0.13440000000000002</v>
      </c>
      <c r="J402" s="3039">
        <v>0.13440000000000002</v>
      </c>
      <c r="K402" s="3131" t="s">
        <v>1534</v>
      </c>
      <c r="L402" s="2639" t="s">
        <v>1534</v>
      </c>
      <c r="M402" s="2639" t="s">
        <v>1534</v>
      </c>
      <c r="N402" s="2639" t="s">
        <v>1534</v>
      </c>
      <c r="O402" s="3863">
        <v>0.24640000000000004</v>
      </c>
      <c r="P402" s="3863">
        <v>0.16800000000000001</v>
      </c>
      <c r="Q402" s="2639" t="s">
        <v>1534</v>
      </c>
      <c r="R402" s="3131" t="s">
        <v>1534</v>
      </c>
      <c r="S402" s="3131" t="s">
        <v>1534</v>
      </c>
      <c r="T402" s="3131" t="s">
        <v>1534</v>
      </c>
      <c r="U402" s="3039">
        <v>6.720000000000001E-2</v>
      </c>
      <c r="V402" s="3131" t="s">
        <v>1534</v>
      </c>
      <c r="W402" s="3131" t="s">
        <v>1534</v>
      </c>
      <c r="X402" s="3131" t="s">
        <v>1534</v>
      </c>
      <c r="Y402" s="3039">
        <v>6.720000000000001E-2</v>
      </c>
      <c r="Z402" s="3131" t="s">
        <v>1534</v>
      </c>
      <c r="AA402" s="3131" t="s">
        <v>1534</v>
      </c>
      <c r="AB402" s="3039">
        <v>0.112</v>
      </c>
      <c r="AC402" s="2611" t="s">
        <v>1534</v>
      </c>
      <c r="AD402" s="2611" t="s">
        <v>1534</v>
      </c>
      <c r="AE402" s="3837" t="s">
        <v>1534</v>
      </c>
      <c r="AF402" s="2572"/>
    </row>
    <row r="403" spans="2:32" s="2872" customFormat="1" ht="15" customHeight="1" x14ac:dyDescent="0.2">
      <c r="B403" s="4902" t="s">
        <v>1673</v>
      </c>
      <c r="C403" s="4903"/>
      <c r="D403" s="3130" t="s">
        <v>1534</v>
      </c>
      <c r="E403" s="3130" t="s">
        <v>1534</v>
      </c>
      <c r="F403" s="3130" t="s">
        <v>1534</v>
      </c>
      <c r="G403" s="2639" t="s">
        <v>7034</v>
      </c>
      <c r="H403" s="2639" t="s">
        <v>1534</v>
      </c>
      <c r="I403" s="3039">
        <v>0.13440000000000002</v>
      </c>
      <c r="J403" s="3039">
        <v>0.13440000000000002</v>
      </c>
      <c r="K403" s="3131" t="s">
        <v>1534</v>
      </c>
      <c r="L403" s="2639" t="s">
        <v>1534</v>
      </c>
      <c r="M403" s="2639" t="s">
        <v>1534</v>
      </c>
      <c r="N403" s="2639" t="s">
        <v>1534</v>
      </c>
      <c r="O403" s="3863">
        <v>0.24640000000000004</v>
      </c>
      <c r="P403" s="3863">
        <v>0.16800000000000001</v>
      </c>
      <c r="Q403" s="2639" t="s">
        <v>1534</v>
      </c>
      <c r="R403" s="3131" t="s">
        <v>1534</v>
      </c>
      <c r="S403" s="3131" t="s">
        <v>1534</v>
      </c>
      <c r="T403" s="3131" t="s">
        <v>1534</v>
      </c>
      <c r="U403" s="3039">
        <v>6.720000000000001E-2</v>
      </c>
      <c r="V403" s="3131" t="s">
        <v>1534</v>
      </c>
      <c r="W403" s="3131" t="s">
        <v>1534</v>
      </c>
      <c r="X403" s="3131" t="s">
        <v>1534</v>
      </c>
      <c r="Y403" s="3039">
        <v>6.720000000000001E-2</v>
      </c>
      <c r="Z403" s="3131" t="s">
        <v>1534</v>
      </c>
      <c r="AA403" s="3131" t="s">
        <v>1534</v>
      </c>
      <c r="AB403" s="3039">
        <v>0.112</v>
      </c>
      <c r="AC403" s="2611" t="s">
        <v>1534</v>
      </c>
      <c r="AD403" s="2611" t="s">
        <v>1534</v>
      </c>
      <c r="AE403" s="3837" t="s">
        <v>1534</v>
      </c>
      <c r="AF403" s="2572"/>
    </row>
    <row r="404" spans="2:32" s="2872" customFormat="1" ht="15" customHeight="1" x14ac:dyDescent="0.2">
      <c r="B404" s="4902" t="s">
        <v>1680</v>
      </c>
      <c r="C404" s="4903"/>
      <c r="D404" s="3130" t="s">
        <v>1534</v>
      </c>
      <c r="E404" s="3130" t="s">
        <v>1534</v>
      </c>
      <c r="F404" s="3130" t="s">
        <v>1534</v>
      </c>
      <c r="G404" s="2639" t="s">
        <v>7035</v>
      </c>
      <c r="H404" s="2639" t="s">
        <v>1534</v>
      </c>
      <c r="I404" s="3039">
        <v>0.12320000000000002</v>
      </c>
      <c r="J404" s="3039">
        <v>0.12320000000000002</v>
      </c>
      <c r="K404" s="3131" t="s">
        <v>1534</v>
      </c>
      <c r="L404" s="2639" t="s">
        <v>1534</v>
      </c>
      <c r="M404" s="2639" t="s">
        <v>1534</v>
      </c>
      <c r="N404" s="2639" t="s">
        <v>1534</v>
      </c>
      <c r="O404" s="3863">
        <v>0.24640000000000004</v>
      </c>
      <c r="P404" s="3863">
        <v>0.16800000000000001</v>
      </c>
      <c r="Q404" s="2639" t="s">
        <v>1534</v>
      </c>
      <c r="R404" s="3131" t="s">
        <v>1534</v>
      </c>
      <c r="S404" s="3131" t="s">
        <v>1534</v>
      </c>
      <c r="T404" s="3131" t="s">
        <v>1534</v>
      </c>
      <c r="U404" s="3039">
        <v>6.720000000000001E-2</v>
      </c>
      <c r="V404" s="3131" t="s">
        <v>1534</v>
      </c>
      <c r="W404" s="3131" t="s">
        <v>1534</v>
      </c>
      <c r="X404" s="3131" t="s">
        <v>1534</v>
      </c>
      <c r="Y404" s="3039">
        <v>6.720000000000001E-2</v>
      </c>
      <c r="Z404" s="3131" t="s">
        <v>1534</v>
      </c>
      <c r="AA404" s="3131" t="s">
        <v>1534</v>
      </c>
      <c r="AB404" s="3039">
        <v>0.112</v>
      </c>
      <c r="AC404" s="2611" t="s">
        <v>1534</v>
      </c>
      <c r="AD404" s="2611" t="s">
        <v>1534</v>
      </c>
      <c r="AE404" s="3837" t="s">
        <v>1534</v>
      </c>
      <c r="AF404" s="2572"/>
    </row>
    <row r="405" spans="2:32" s="2872" customFormat="1" ht="15" customHeight="1" x14ac:dyDescent="0.2">
      <c r="B405" s="4902" t="s">
        <v>1091</v>
      </c>
      <c r="C405" s="4903"/>
      <c r="D405" s="3130" t="s">
        <v>1534</v>
      </c>
      <c r="E405" s="3130" t="s">
        <v>1534</v>
      </c>
      <c r="F405" s="3130" t="s">
        <v>1534</v>
      </c>
      <c r="G405" s="2639" t="s">
        <v>7036</v>
      </c>
      <c r="H405" s="2639" t="s">
        <v>1534</v>
      </c>
      <c r="I405" s="3039">
        <v>0.121</v>
      </c>
      <c r="J405" s="3039">
        <v>0.121</v>
      </c>
      <c r="K405" s="3131" t="s">
        <v>1534</v>
      </c>
      <c r="L405" s="2639" t="s">
        <v>1534</v>
      </c>
      <c r="M405" s="2639" t="s">
        <v>1534</v>
      </c>
      <c r="N405" s="2639" t="s">
        <v>1534</v>
      </c>
      <c r="O405" s="3863">
        <v>0.24640000000000004</v>
      </c>
      <c r="P405" s="3863">
        <v>0.16800000000000001</v>
      </c>
      <c r="Q405" s="2639" t="s">
        <v>1534</v>
      </c>
      <c r="R405" s="3131" t="s">
        <v>1534</v>
      </c>
      <c r="S405" s="3131" t="s">
        <v>1534</v>
      </c>
      <c r="T405" s="3131" t="s">
        <v>1534</v>
      </c>
      <c r="U405" s="3039">
        <v>6.720000000000001E-2</v>
      </c>
      <c r="V405" s="3131" t="s">
        <v>1534</v>
      </c>
      <c r="W405" s="3131" t="s">
        <v>1534</v>
      </c>
      <c r="X405" s="3131" t="s">
        <v>1534</v>
      </c>
      <c r="Y405" s="3039">
        <v>6.720000000000001E-2</v>
      </c>
      <c r="Z405" s="3131" t="s">
        <v>1534</v>
      </c>
      <c r="AA405" s="3131" t="s">
        <v>1534</v>
      </c>
      <c r="AB405" s="3039">
        <v>0.112</v>
      </c>
      <c r="AC405" s="2611" t="s">
        <v>1534</v>
      </c>
      <c r="AD405" s="2611" t="s">
        <v>1534</v>
      </c>
      <c r="AE405" s="3837" t="s">
        <v>1534</v>
      </c>
      <c r="AF405" s="2572"/>
    </row>
    <row r="406" spans="2:32" s="2872" customFormat="1" ht="15" customHeight="1" x14ac:dyDescent="0.2">
      <c r="B406" s="4902" t="s">
        <v>1132</v>
      </c>
      <c r="C406" s="4903"/>
      <c r="D406" s="3130" t="s">
        <v>1534</v>
      </c>
      <c r="E406" s="3130" t="s">
        <v>1534</v>
      </c>
      <c r="F406" s="3130" t="s">
        <v>1534</v>
      </c>
      <c r="G406" s="2639" t="s">
        <v>7027</v>
      </c>
      <c r="H406" s="2639" t="s">
        <v>1534</v>
      </c>
      <c r="I406" s="3039">
        <v>0.108</v>
      </c>
      <c r="J406" s="3039">
        <v>0.108</v>
      </c>
      <c r="K406" s="3131" t="s">
        <v>1534</v>
      </c>
      <c r="L406" s="2639" t="s">
        <v>1534</v>
      </c>
      <c r="M406" s="2639" t="s">
        <v>1534</v>
      </c>
      <c r="N406" s="2639" t="s">
        <v>1534</v>
      </c>
      <c r="O406" s="3863">
        <v>0.24640000000000004</v>
      </c>
      <c r="P406" s="3863">
        <v>0.16800000000000001</v>
      </c>
      <c r="Q406" s="2639" t="s">
        <v>1534</v>
      </c>
      <c r="R406" s="3131" t="s">
        <v>1534</v>
      </c>
      <c r="S406" s="3131" t="s">
        <v>1534</v>
      </c>
      <c r="T406" s="3131" t="s">
        <v>1534</v>
      </c>
      <c r="U406" s="3039">
        <v>6.720000000000001E-2</v>
      </c>
      <c r="V406" s="3131" t="s">
        <v>1534</v>
      </c>
      <c r="W406" s="3131" t="s">
        <v>1534</v>
      </c>
      <c r="X406" s="3131" t="s">
        <v>1534</v>
      </c>
      <c r="Y406" s="3039">
        <v>6.720000000000001E-2</v>
      </c>
      <c r="Z406" s="3131" t="s">
        <v>1534</v>
      </c>
      <c r="AA406" s="3131" t="s">
        <v>1534</v>
      </c>
      <c r="AB406" s="3039">
        <v>0.112</v>
      </c>
      <c r="AC406" s="2611" t="s">
        <v>1534</v>
      </c>
      <c r="AD406" s="2611" t="s">
        <v>1534</v>
      </c>
      <c r="AE406" s="3837" t="s">
        <v>1534</v>
      </c>
      <c r="AF406" s="2572"/>
    </row>
    <row r="407" spans="2:32" s="2872" customFormat="1" ht="15" customHeight="1" x14ac:dyDescent="0.2">
      <c r="B407" s="4902" t="s">
        <v>1121</v>
      </c>
      <c r="C407" s="4903"/>
      <c r="D407" s="3130" t="s">
        <v>1534</v>
      </c>
      <c r="E407" s="3130" t="s">
        <v>1534</v>
      </c>
      <c r="F407" s="3130" t="s">
        <v>1534</v>
      </c>
      <c r="G407" s="2639" t="s">
        <v>6969</v>
      </c>
      <c r="H407" s="2639" t="s">
        <v>1534</v>
      </c>
      <c r="I407" s="3039">
        <v>0.13440000000000002</v>
      </c>
      <c r="J407" s="3039">
        <v>0.13440000000000002</v>
      </c>
      <c r="K407" s="3131" t="s">
        <v>1534</v>
      </c>
      <c r="L407" s="2639" t="s">
        <v>1534</v>
      </c>
      <c r="M407" s="2639" t="s">
        <v>1534</v>
      </c>
      <c r="N407" s="2639" t="s">
        <v>1534</v>
      </c>
      <c r="O407" s="3863">
        <v>0.24640000000000004</v>
      </c>
      <c r="P407" s="3863">
        <v>0.16800000000000001</v>
      </c>
      <c r="Q407" s="2639" t="s">
        <v>1534</v>
      </c>
      <c r="R407" s="3131" t="s">
        <v>1534</v>
      </c>
      <c r="S407" s="3131" t="s">
        <v>1534</v>
      </c>
      <c r="T407" s="3131" t="s">
        <v>1534</v>
      </c>
      <c r="U407" s="3039">
        <v>6.720000000000001E-2</v>
      </c>
      <c r="V407" s="3131" t="s">
        <v>1534</v>
      </c>
      <c r="W407" s="3131" t="s">
        <v>1534</v>
      </c>
      <c r="X407" s="3131" t="s">
        <v>1534</v>
      </c>
      <c r="Y407" s="3039">
        <v>6.720000000000001E-2</v>
      </c>
      <c r="Z407" s="3131" t="s">
        <v>1534</v>
      </c>
      <c r="AA407" s="3131" t="s">
        <v>1534</v>
      </c>
      <c r="AB407" s="3039">
        <v>0.112</v>
      </c>
      <c r="AC407" s="2611" t="s">
        <v>1534</v>
      </c>
      <c r="AD407" s="2611" t="s">
        <v>1534</v>
      </c>
      <c r="AE407" s="3837" t="s">
        <v>1534</v>
      </c>
      <c r="AF407" s="2572"/>
    </row>
    <row r="408" spans="2:32" s="2872" customFormat="1" ht="15" customHeight="1" thickBot="1" x14ac:dyDescent="0.25">
      <c r="B408" s="4904" t="s">
        <v>1123</v>
      </c>
      <c r="C408" s="4905"/>
      <c r="D408" s="3139" t="s">
        <v>1534</v>
      </c>
      <c r="E408" s="3139" t="s">
        <v>1534</v>
      </c>
      <c r="F408" s="3139" t="s">
        <v>1534</v>
      </c>
      <c r="G408" s="2642" t="s">
        <v>6970</v>
      </c>
      <c r="H408" s="2642" t="s">
        <v>1534</v>
      </c>
      <c r="I408" s="3141">
        <v>0.13440000000000002</v>
      </c>
      <c r="J408" s="3141">
        <v>0.13440000000000002</v>
      </c>
      <c r="K408" s="3140" t="s">
        <v>1534</v>
      </c>
      <c r="L408" s="2642" t="s">
        <v>1534</v>
      </c>
      <c r="M408" s="2642" t="s">
        <v>1534</v>
      </c>
      <c r="N408" s="2642" t="s">
        <v>1534</v>
      </c>
      <c r="O408" s="3864">
        <v>0.24640000000000004</v>
      </c>
      <c r="P408" s="3864">
        <v>0.16800000000000001</v>
      </c>
      <c r="Q408" s="2642" t="s">
        <v>1534</v>
      </c>
      <c r="R408" s="3140" t="s">
        <v>1534</v>
      </c>
      <c r="S408" s="3140" t="s">
        <v>1534</v>
      </c>
      <c r="T408" s="3140" t="s">
        <v>1534</v>
      </c>
      <c r="U408" s="3141">
        <v>6.720000000000001E-2</v>
      </c>
      <c r="V408" s="3140" t="s">
        <v>1534</v>
      </c>
      <c r="W408" s="3140" t="s">
        <v>1534</v>
      </c>
      <c r="X408" s="3140" t="s">
        <v>1534</v>
      </c>
      <c r="Y408" s="3141">
        <v>6.720000000000001E-2</v>
      </c>
      <c r="Z408" s="3140" t="s">
        <v>1534</v>
      </c>
      <c r="AA408" s="3140" t="s">
        <v>1534</v>
      </c>
      <c r="AB408" s="3141">
        <v>0.112</v>
      </c>
      <c r="AC408" s="2671" t="s">
        <v>1534</v>
      </c>
      <c r="AD408" s="2671" t="s">
        <v>1534</v>
      </c>
      <c r="AE408" s="3830" t="s">
        <v>1534</v>
      </c>
      <c r="AF408" s="2572"/>
    </row>
    <row r="409" spans="2:32" s="2872" customFormat="1" x14ac:dyDescent="0.2">
      <c r="B409" s="2634"/>
      <c r="C409" s="2566"/>
      <c r="D409" s="2566"/>
      <c r="E409" s="2566"/>
      <c r="F409" s="2566"/>
      <c r="G409" s="2567"/>
      <c r="H409" s="2567"/>
      <c r="I409" s="2567"/>
      <c r="J409" s="2567"/>
      <c r="K409" s="2566"/>
      <c r="L409" s="2567"/>
      <c r="M409" s="2567"/>
      <c r="N409" s="2567"/>
      <c r="O409" s="2567"/>
      <c r="P409" s="2567"/>
      <c r="Q409" s="2631"/>
      <c r="R409" s="2631"/>
      <c r="S409" s="2631"/>
      <c r="T409" s="2631"/>
      <c r="U409" s="2631"/>
      <c r="V409" s="2631"/>
      <c r="W409" s="2631"/>
      <c r="X409" s="2631"/>
      <c r="Y409" s="2631"/>
      <c r="Z409" s="2631"/>
      <c r="AA409" s="2631"/>
      <c r="AB409" s="2631"/>
      <c r="AC409" s="2631"/>
      <c r="AD409" s="2631"/>
      <c r="AE409" s="2631"/>
      <c r="AF409" s="2572"/>
    </row>
    <row r="410" spans="2:32" s="2872" customFormat="1" x14ac:dyDescent="0.2">
      <c r="B410" s="4011" t="s">
        <v>4992</v>
      </c>
      <c r="C410" s="4012"/>
      <c r="D410" s="4042" t="s">
        <v>6971</v>
      </c>
      <c r="E410" s="4042"/>
      <c r="F410" s="4042"/>
      <c r="G410" s="4042"/>
      <c r="H410" s="4042"/>
      <c r="I410" s="2632"/>
      <c r="J410" s="2632"/>
      <c r="K410" s="2632"/>
      <c r="L410" s="2632"/>
      <c r="M410" s="2632"/>
      <c r="N410" s="2632"/>
      <c r="O410" s="2632"/>
      <c r="P410" s="2632"/>
      <c r="Q410" s="2631"/>
      <c r="R410" s="2631"/>
      <c r="S410" s="2631"/>
      <c r="T410" s="2631"/>
      <c r="U410" s="2631"/>
      <c r="V410" s="2631"/>
      <c r="W410" s="2631"/>
      <c r="X410" s="2631"/>
      <c r="Y410" s="2631"/>
      <c r="Z410" s="2631"/>
      <c r="AA410" s="2631"/>
      <c r="AB410" s="2631"/>
      <c r="AC410" s="2631"/>
      <c r="AD410" s="2631"/>
      <c r="AE410" s="2631"/>
      <c r="AF410" s="2572"/>
    </row>
    <row r="411" spans="2:32" s="2872" customFormat="1" x14ac:dyDescent="0.2">
      <c r="B411" s="4011" t="s">
        <v>4993</v>
      </c>
      <c r="C411" s="4012"/>
      <c r="D411" s="4042" t="s">
        <v>6971</v>
      </c>
      <c r="E411" s="4042"/>
      <c r="F411" s="4042"/>
      <c r="G411" s="4042"/>
      <c r="H411" s="4042"/>
      <c r="I411" s="2632"/>
      <c r="J411" s="2632"/>
      <c r="K411" s="2632"/>
      <c r="L411" s="2632"/>
      <c r="M411" s="2632"/>
      <c r="N411" s="2632"/>
      <c r="O411" s="2632"/>
      <c r="P411" s="2632"/>
      <c r="Q411" s="2631"/>
      <c r="R411" s="2631"/>
      <c r="S411" s="2631"/>
      <c r="T411" s="2631"/>
      <c r="U411" s="2631"/>
      <c r="V411" s="2631"/>
      <c r="W411" s="2631"/>
      <c r="X411" s="2631"/>
      <c r="Y411" s="2631"/>
      <c r="Z411" s="2631"/>
      <c r="AA411" s="2631"/>
      <c r="AB411" s="2631"/>
      <c r="AC411" s="2631"/>
      <c r="AD411" s="2631"/>
      <c r="AE411" s="2631"/>
      <c r="AF411" s="2572"/>
    </row>
    <row r="412" spans="2:32" s="2872" customFormat="1" ht="13.5" thickBot="1" x14ac:dyDescent="0.25">
      <c r="B412" s="3827"/>
      <c r="C412" s="3828"/>
      <c r="D412" s="3828"/>
      <c r="E412" s="3828"/>
      <c r="F412" s="3828"/>
      <c r="G412" s="2635"/>
      <c r="H412" s="2635"/>
      <c r="I412" s="2635"/>
      <c r="J412" s="2635"/>
      <c r="K412" s="2635"/>
      <c r="L412" s="2635"/>
      <c r="M412" s="2635"/>
      <c r="N412" s="2635"/>
      <c r="O412" s="2635"/>
      <c r="P412" s="2635"/>
      <c r="Q412" s="2635"/>
      <c r="R412" s="2635"/>
      <c r="S412" s="2635"/>
      <c r="T412" s="2635"/>
      <c r="U412" s="2635"/>
      <c r="V412" s="2635"/>
      <c r="W412" s="2635"/>
      <c r="X412" s="2635"/>
      <c r="Y412" s="2635"/>
      <c r="Z412" s="2635"/>
      <c r="AA412" s="2635"/>
      <c r="AB412" s="2635"/>
      <c r="AC412" s="2635"/>
      <c r="AD412" s="2635"/>
      <c r="AE412" s="2635"/>
      <c r="AF412" s="2577"/>
    </row>
    <row r="413" spans="2:32" s="2872" customFormat="1" x14ac:dyDescent="0.2"/>
    <row r="414" spans="2:32" s="2872" customFormat="1" ht="13.5" thickBot="1" x14ac:dyDescent="0.25"/>
    <row r="415" spans="2:32" s="2872" customFormat="1" ht="20.25" x14ac:dyDescent="0.2">
      <c r="B415" s="3987" t="s">
        <v>5065</v>
      </c>
      <c r="C415" s="3988"/>
      <c r="D415" s="3988"/>
      <c r="E415" s="3988"/>
      <c r="F415" s="3988"/>
      <c r="G415" s="3988"/>
      <c r="H415" s="3988"/>
      <c r="I415" s="3988"/>
      <c r="J415" s="3988"/>
      <c r="K415" s="3988"/>
      <c r="L415" s="3988"/>
      <c r="M415" s="3988"/>
      <c r="N415" s="3988"/>
      <c r="O415" s="3988"/>
      <c r="P415" s="3988"/>
      <c r="Q415" s="3988"/>
      <c r="R415" s="3988"/>
      <c r="S415" s="3988"/>
      <c r="T415" s="3988"/>
      <c r="U415" s="3988"/>
      <c r="V415" s="3988"/>
      <c r="W415" s="3988"/>
      <c r="X415" s="3988"/>
      <c r="Y415" s="3988"/>
      <c r="Z415" s="3988"/>
      <c r="AA415" s="3988"/>
      <c r="AB415" s="3988"/>
      <c r="AC415" s="3988"/>
      <c r="AD415" s="3988"/>
      <c r="AE415" s="3988"/>
      <c r="AF415" s="3989"/>
    </row>
    <row r="416" spans="2:32" s="2872" customFormat="1" x14ac:dyDescent="0.2">
      <c r="B416" s="3825"/>
      <c r="C416" s="3826"/>
      <c r="D416" s="3826"/>
      <c r="E416" s="3826"/>
      <c r="F416" s="3826"/>
      <c r="G416" s="2571"/>
      <c r="H416" s="2571"/>
      <c r="I416" s="2571"/>
      <c r="J416" s="2571"/>
      <c r="K416" s="2571"/>
      <c r="L416" s="2571"/>
      <c r="M416" s="2571"/>
      <c r="N416" s="2571"/>
      <c r="O416" s="2571"/>
      <c r="P416" s="2571"/>
      <c r="Q416" s="2571"/>
      <c r="R416" s="2571"/>
      <c r="S416" s="2571"/>
      <c r="T416" s="2571"/>
      <c r="U416" s="2571"/>
      <c r="V416" s="2571"/>
      <c r="W416" s="2571"/>
      <c r="X416" s="2571"/>
      <c r="Y416" s="2571"/>
      <c r="Z416" s="2571"/>
      <c r="AA416" s="2571"/>
      <c r="AB416" s="2571"/>
      <c r="AC416" s="2571"/>
      <c r="AD416" s="2571"/>
      <c r="AE416" s="2571"/>
      <c r="AF416" s="2572"/>
    </row>
    <row r="417" spans="2:32" s="2872" customFormat="1" x14ac:dyDescent="0.2">
      <c r="B417" s="2633" t="s">
        <v>5085</v>
      </c>
      <c r="C417" s="3826"/>
      <c r="D417" s="4016" t="s">
        <v>7019</v>
      </c>
      <c r="E417" s="4016"/>
      <c r="F417" s="4016"/>
      <c r="G417" s="2571"/>
      <c r="H417" s="2571"/>
      <c r="I417" s="2571"/>
      <c r="J417" s="2571"/>
      <c r="K417" s="2571"/>
      <c r="L417" s="2571"/>
      <c r="M417" s="2571"/>
      <c r="N417" s="2571"/>
      <c r="O417" s="2571"/>
      <c r="P417" s="2571"/>
      <c r="Q417" s="2571"/>
      <c r="R417" s="2571"/>
      <c r="S417" s="2571"/>
      <c r="T417" s="2571"/>
      <c r="U417" s="2571"/>
      <c r="V417" s="2571"/>
      <c r="W417" s="2571"/>
      <c r="X417" s="2571"/>
      <c r="Y417" s="2571"/>
      <c r="Z417" s="2571"/>
      <c r="AA417" s="2571"/>
      <c r="AB417" s="2571"/>
      <c r="AC417" s="2571"/>
      <c r="AD417" s="2571"/>
      <c r="AE417" s="2571"/>
      <c r="AF417" s="2572"/>
    </row>
    <row r="418" spans="2:32" s="2872" customFormat="1" x14ac:dyDescent="0.2">
      <c r="B418" s="4017" t="s">
        <v>5068</v>
      </c>
      <c r="C418" s="4018"/>
      <c r="D418" s="3962">
        <v>41821</v>
      </c>
      <c r="E418" s="3962"/>
      <c r="F418" s="3962"/>
      <c r="G418" s="2571"/>
      <c r="H418" s="2571"/>
      <c r="I418" s="2571"/>
      <c r="J418" s="2571"/>
      <c r="K418" s="2571"/>
      <c r="L418" s="2571"/>
      <c r="M418" s="2571"/>
      <c r="N418" s="2571"/>
      <c r="O418" s="2571"/>
      <c r="P418" s="2571"/>
      <c r="Q418" s="2571"/>
      <c r="R418" s="2571"/>
      <c r="S418" s="2571"/>
      <c r="T418" s="2571"/>
      <c r="U418" s="2571"/>
      <c r="V418" s="2571"/>
      <c r="W418" s="2571"/>
      <c r="X418" s="2571"/>
      <c r="Y418" s="2571"/>
      <c r="Z418" s="2571"/>
      <c r="AA418" s="2571"/>
      <c r="AB418" s="2571"/>
      <c r="AC418" s="2571"/>
      <c r="AD418" s="2571"/>
      <c r="AE418" s="2571"/>
      <c r="AF418" s="2572"/>
    </row>
    <row r="419" spans="2:32" s="2872" customFormat="1" x14ac:dyDescent="0.2">
      <c r="B419" s="3991" t="s">
        <v>5066</v>
      </c>
      <c r="C419" s="3992"/>
      <c r="D419" s="3965">
        <v>41851</v>
      </c>
      <c r="E419" s="3965"/>
      <c r="F419" s="3965"/>
      <c r="G419" s="2571"/>
      <c r="H419" s="2571"/>
      <c r="I419" s="2571"/>
      <c r="J419" s="2571"/>
      <c r="K419" s="2571"/>
      <c r="L419" s="2571"/>
      <c r="M419" s="2571"/>
      <c r="N419" s="2571"/>
      <c r="O419" s="2571"/>
      <c r="P419" s="2571"/>
      <c r="Q419" s="2571"/>
      <c r="R419" s="2571"/>
      <c r="S419" s="2571"/>
      <c r="T419" s="2571"/>
      <c r="U419" s="2571"/>
      <c r="V419" s="2571"/>
      <c r="W419" s="2571"/>
      <c r="X419" s="2571"/>
      <c r="Y419" s="2571"/>
      <c r="Z419" s="2571"/>
      <c r="AA419" s="2571"/>
      <c r="AB419" s="2571"/>
      <c r="AC419" s="2571"/>
      <c r="AD419" s="2571"/>
      <c r="AE419" s="2571"/>
      <c r="AF419" s="2572"/>
    </row>
    <row r="420" spans="2:32" s="2872" customFormat="1" ht="13.5" thickBot="1" x14ac:dyDescent="0.25">
      <c r="B420" s="3825"/>
      <c r="C420" s="3826"/>
      <c r="D420" s="3826"/>
      <c r="E420" s="3826"/>
      <c r="F420" s="3826"/>
      <c r="G420" s="2571"/>
      <c r="H420" s="2571"/>
      <c r="I420" s="2571"/>
      <c r="J420" s="2571"/>
      <c r="K420" s="2571"/>
      <c r="L420" s="2571"/>
      <c r="M420" s="2571"/>
      <c r="N420" s="2571"/>
      <c r="O420" s="2571"/>
      <c r="P420" s="2571"/>
      <c r="Q420" s="2571"/>
      <c r="R420" s="2571"/>
      <c r="S420" s="2571"/>
      <c r="T420" s="2571"/>
      <c r="U420" s="2571"/>
      <c r="V420" s="2571"/>
      <c r="W420" s="2571"/>
      <c r="X420" s="2571"/>
      <c r="Y420" s="2571"/>
      <c r="Z420" s="2571"/>
      <c r="AA420" s="2571"/>
      <c r="AB420" s="2571"/>
      <c r="AC420" s="2571"/>
      <c r="AD420" s="2571"/>
      <c r="AE420" s="2571"/>
      <c r="AF420" s="2572"/>
    </row>
    <row r="421" spans="2:32" s="2872" customFormat="1" ht="42" customHeight="1" thickBot="1" x14ac:dyDescent="0.25">
      <c r="B421" s="3993" t="s">
        <v>5067</v>
      </c>
      <c r="C421" s="4036"/>
      <c r="D421" s="4019" t="s">
        <v>7020</v>
      </c>
      <c r="E421" s="4020"/>
      <c r="F421" s="4020"/>
      <c r="G421" s="4020"/>
      <c r="H421" s="4020"/>
      <c r="I421" s="4020"/>
      <c r="J421" s="4020"/>
      <c r="K421" s="4020"/>
      <c r="L421" s="4020"/>
      <c r="M421" s="4020"/>
      <c r="N421" s="4020"/>
      <c r="O421" s="4020"/>
      <c r="P421" s="4020"/>
      <c r="Q421" s="4021"/>
      <c r="R421" s="2571"/>
      <c r="S421" s="2571"/>
      <c r="T421" s="2571"/>
      <c r="U421" s="2571"/>
      <c r="V421" s="2571"/>
      <c r="W421" s="2571"/>
      <c r="X421" s="2571"/>
      <c r="Y421" s="2571"/>
      <c r="Z421" s="2571"/>
      <c r="AA421" s="2571"/>
      <c r="AB421" s="2571"/>
      <c r="AC421" s="2571"/>
      <c r="AD421" s="2571"/>
      <c r="AE421" s="2571"/>
      <c r="AF421" s="2572"/>
    </row>
    <row r="422" spans="2:32" s="2872" customFormat="1" ht="13.5" thickBot="1" x14ac:dyDescent="0.25">
      <c r="B422" s="3825"/>
      <c r="C422" s="3826"/>
      <c r="D422" s="3826"/>
      <c r="E422" s="3826"/>
      <c r="F422" s="3826"/>
      <c r="G422" s="2571"/>
      <c r="H422" s="2571"/>
      <c r="I422" s="2571"/>
      <c r="J422" s="2571"/>
      <c r="K422" s="2571"/>
      <c r="L422" s="2571"/>
      <c r="M422" s="2571"/>
      <c r="N422" s="2571"/>
      <c r="O422" s="2571"/>
      <c r="P422" s="2571"/>
      <c r="Q422" s="2571"/>
      <c r="R422" s="2635"/>
      <c r="S422" s="2571"/>
      <c r="T422" s="2571"/>
      <c r="U422" s="2571"/>
      <c r="V422" s="2571"/>
      <c r="W422" s="2571"/>
      <c r="X422" s="2571"/>
      <c r="Y422" s="2571"/>
      <c r="Z422" s="2571"/>
      <c r="AA422" s="2571"/>
      <c r="AB422" s="2571"/>
      <c r="AC422" s="2571"/>
      <c r="AD422" s="2571"/>
      <c r="AE422" s="2571"/>
      <c r="AF422" s="2572"/>
    </row>
    <row r="423" spans="2:32" s="2872" customFormat="1" ht="13.5" thickBot="1" x14ac:dyDescent="0.25">
      <c r="B423" s="4022" t="s">
        <v>5069</v>
      </c>
      <c r="C423" s="4023"/>
      <c r="D423" s="4003" t="s">
        <v>5070</v>
      </c>
      <c r="E423" s="4026" t="s">
        <v>224</v>
      </c>
      <c r="F423" s="4027"/>
      <c r="G423" s="4027"/>
      <c r="H423" s="4027"/>
      <c r="I423" s="4027"/>
      <c r="J423" s="4027"/>
      <c r="K423" s="4027"/>
      <c r="L423" s="4027"/>
      <c r="M423" s="4027"/>
      <c r="N423" s="4027"/>
      <c r="O423" s="4027"/>
      <c r="P423" s="4028"/>
      <c r="Q423" s="4029" t="s">
        <v>340</v>
      </c>
      <c r="R423" s="4030"/>
      <c r="S423" s="4031"/>
      <c r="T423" s="4031"/>
      <c r="U423" s="4031"/>
      <c r="V423" s="4031"/>
      <c r="W423" s="4031"/>
      <c r="X423" s="4031"/>
      <c r="Y423" s="4032"/>
      <c r="Z423" s="4029" t="s">
        <v>225</v>
      </c>
      <c r="AA423" s="4031"/>
      <c r="AB423" s="4032"/>
      <c r="AC423" s="4033" t="s">
        <v>4989</v>
      </c>
      <c r="AD423" s="4034"/>
      <c r="AE423" s="4035"/>
      <c r="AF423" s="2572"/>
    </row>
    <row r="424" spans="2:32" s="2872" customFormat="1" ht="13.5" thickBot="1" x14ac:dyDescent="0.25">
      <c r="B424" s="4024"/>
      <c r="C424" s="4025"/>
      <c r="D424" s="4003"/>
      <c r="E424" s="4003" t="s">
        <v>5007</v>
      </c>
      <c r="F424" s="4003" t="s">
        <v>5008</v>
      </c>
      <c r="G424" s="4004" t="s">
        <v>5010</v>
      </c>
      <c r="H424" s="4004" t="s">
        <v>5071</v>
      </c>
      <c r="I424" s="4009" t="s">
        <v>5072</v>
      </c>
      <c r="J424" s="4009" t="s">
        <v>5073</v>
      </c>
      <c r="K424" s="4009" t="s">
        <v>5013</v>
      </c>
      <c r="L424" s="4009"/>
      <c r="M424" s="4009" t="s">
        <v>5074</v>
      </c>
      <c r="N424" s="4009" t="s">
        <v>5075</v>
      </c>
      <c r="O424" s="4009" t="s">
        <v>5076</v>
      </c>
      <c r="P424" s="4009" t="s">
        <v>5077</v>
      </c>
      <c r="Q424" s="4000" t="s">
        <v>5019</v>
      </c>
      <c r="R424" s="4000" t="s">
        <v>5020</v>
      </c>
      <c r="S424" s="4000" t="s">
        <v>5021</v>
      </c>
      <c r="T424" s="4000" t="s">
        <v>5078</v>
      </c>
      <c r="U424" s="4000" t="s">
        <v>5079</v>
      </c>
      <c r="V424" s="4000" t="s">
        <v>5024</v>
      </c>
      <c r="W424" s="4000" t="s">
        <v>5026</v>
      </c>
      <c r="X424" s="4004" t="s">
        <v>5080</v>
      </c>
      <c r="Y424" s="4004" t="s">
        <v>5081</v>
      </c>
      <c r="Z424" s="4000" t="s">
        <v>5082</v>
      </c>
      <c r="AA424" s="4000" t="s">
        <v>5083</v>
      </c>
      <c r="AB424" s="4000" t="s">
        <v>5084</v>
      </c>
      <c r="AC424" s="4000" t="s">
        <v>1154</v>
      </c>
      <c r="AD424" s="4000" t="s">
        <v>4990</v>
      </c>
      <c r="AE424" s="4000" t="s">
        <v>4991</v>
      </c>
      <c r="AF424" s="2572"/>
    </row>
    <row r="425" spans="2:32" s="2872" customFormat="1" ht="13.5" thickBot="1" x14ac:dyDescent="0.25">
      <c r="B425" s="4024"/>
      <c r="C425" s="4025"/>
      <c r="D425" s="4000"/>
      <c r="E425" s="4000"/>
      <c r="F425" s="4000"/>
      <c r="G425" s="4005"/>
      <c r="H425" s="4005"/>
      <c r="I425" s="4004"/>
      <c r="J425" s="4004"/>
      <c r="K425" s="3823" t="s">
        <v>5033</v>
      </c>
      <c r="L425" s="3824" t="s">
        <v>2798</v>
      </c>
      <c r="M425" s="4004"/>
      <c r="N425" s="4004"/>
      <c r="O425" s="4004"/>
      <c r="P425" s="4004"/>
      <c r="Q425" s="4001"/>
      <c r="R425" s="4001"/>
      <c r="S425" s="4001"/>
      <c r="T425" s="4001"/>
      <c r="U425" s="4001"/>
      <c r="V425" s="4001"/>
      <c r="W425" s="4001"/>
      <c r="X425" s="4005"/>
      <c r="Y425" s="4005"/>
      <c r="Z425" s="4001"/>
      <c r="AA425" s="4001"/>
      <c r="AB425" s="4001"/>
      <c r="AC425" s="4001"/>
      <c r="AD425" s="4001"/>
      <c r="AE425" s="4001"/>
      <c r="AF425" s="2572"/>
    </row>
    <row r="426" spans="2:32" s="2872" customFormat="1" ht="18.75" customHeight="1" x14ac:dyDescent="0.2">
      <c r="B426" s="3912" t="s">
        <v>6806</v>
      </c>
      <c r="C426" s="3913"/>
      <c r="D426" s="3135" t="s">
        <v>1534</v>
      </c>
      <c r="E426" s="3135" t="s">
        <v>1534</v>
      </c>
      <c r="F426" s="3136" t="s">
        <v>1534</v>
      </c>
      <c r="G426" s="3044">
        <v>120</v>
      </c>
      <c r="H426" s="2649" t="s">
        <v>1534</v>
      </c>
      <c r="I426" s="3137">
        <v>0.112</v>
      </c>
      <c r="J426" s="3137">
        <v>0.112</v>
      </c>
      <c r="K426" s="3136" t="s">
        <v>1534</v>
      </c>
      <c r="L426" s="2649" t="s">
        <v>1534</v>
      </c>
      <c r="M426" s="2649" t="s">
        <v>1534</v>
      </c>
      <c r="N426" s="2649" t="s">
        <v>1534</v>
      </c>
      <c r="O426" s="3862">
        <v>0.24640000000000004</v>
      </c>
      <c r="P426" s="3862">
        <f>0.15*1.12</f>
        <v>0.16800000000000001</v>
      </c>
      <c r="Q426" s="2649" t="s">
        <v>1534</v>
      </c>
      <c r="R426" s="3136" t="s">
        <v>1534</v>
      </c>
      <c r="S426" s="3136" t="s">
        <v>1534</v>
      </c>
      <c r="T426" s="3136" t="s">
        <v>1534</v>
      </c>
      <c r="U426" s="3137">
        <v>6.720000000000001E-2</v>
      </c>
      <c r="V426" s="3136" t="s">
        <v>1534</v>
      </c>
      <c r="W426" s="3136" t="s">
        <v>1534</v>
      </c>
      <c r="X426" s="3136" t="s">
        <v>1534</v>
      </c>
      <c r="Y426" s="3137">
        <v>6.720000000000001E-2</v>
      </c>
      <c r="Z426" s="3136" t="s">
        <v>49</v>
      </c>
      <c r="AA426" s="3137">
        <v>3.6999999999999998E-2</v>
      </c>
      <c r="AB426" s="3137">
        <v>0.112</v>
      </c>
      <c r="AC426" s="2650" t="s">
        <v>1534</v>
      </c>
      <c r="AD426" s="2650" t="s">
        <v>1534</v>
      </c>
      <c r="AE426" s="3829" t="s">
        <v>1534</v>
      </c>
      <c r="AF426" s="2572"/>
    </row>
    <row r="427" spans="2:32" s="2872" customFormat="1" ht="18.75" customHeight="1" x14ac:dyDescent="0.2">
      <c r="B427" s="3914" t="s">
        <v>6808</v>
      </c>
      <c r="C427" s="3915"/>
      <c r="D427" s="3130" t="s">
        <v>1534</v>
      </c>
      <c r="E427" s="3130" t="s">
        <v>1534</v>
      </c>
      <c r="F427" s="3131" t="s">
        <v>1534</v>
      </c>
      <c r="G427" s="3024">
        <v>120</v>
      </c>
      <c r="H427" s="2639" t="s">
        <v>1534</v>
      </c>
      <c r="I427" s="3039">
        <v>0.112</v>
      </c>
      <c r="J427" s="3039">
        <v>0.112</v>
      </c>
      <c r="K427" s="3131" t="s">
        <v>1534</v>
      </c>
      <c r="L427" s="2639" t="s">
        <v>1534</v>
      </c>
      <c r="M427" s="2639" t="s">
        <v>1534</v>
      </c>
      <c r="N427" s="2639" t="s">
        <v>1534</v>
      </c>
      <c r="O427" s="3863">
        <v>0.24640000000000004</v>
      </c>
      <c r="P427" s="3863">
        <v>0.16800000000000001</v>
      </c>
      <c r="Q427" s="2639" t="s">
        <v>1534</v>
      </c>
      <c r="R427" s="3131" t="s">
        <v>1534</v>
      </c>
      <c r="S427" s="3131" t="s">
        <v>1534</v>
      </c>
      <c r="T427" s="3131" t="s">
        <v>1534</v>
      </c>
      <c r="U427" s="3039">
        <v>6.720000000000001E-2</v>
      </c>
      <c r="V427" s="3131" t="s">
        <v>1534</v>
      </c>
      <c r="W427" s="3131" t="s">
        <v>1534</v>
      </c>
      <c r="X427" s="3131" t="s">
        <v>1534</v>
      </c>
      <c r="Y427" s="3039">
        <v>6.720000000000001E-2</v>
      </c>
      <c r="Z427" s="3131" t="s">
        <v>49</v>
      </c>
      <c r="AA427" s="3039">
        <v>3.6999999999999998E-2</v>
      </c>
      <c r="AB427" s="3039">
        <v>0.112</v>
      </c>
      <c r="AC427" s="2611" t="s">
        <v>1534</v>
      </c>
      <c r="AD427" s="2611" t="s">
        <v>1534</v>
      </c>
      <c r="AE427" s="3837" t="s">
        <v>1534</v>
      </c>
      <c r="AF427" s="2572"/>
    </row>
    <row r="428" spans="2:32" s="2872" customFormat="1" ht="18.75" customHeight="1" x14ac:dyDescent="0.2">
      <c r="B428" s="3914" t="s">
        <v>6257</v>
      </c>
      <c r="C428" s="3915"/>
      <c r="D428" s="3130" t="s">
        <v>1534</v>
      </c>
      <c r="E428" s="3130" t="s">
        <v>1534</v>
      </c>
      <c r="F428" s="3131" t="s">
        <v>1534</v>
      </c>
      <c r="G428" s="3024">
        <v>150</v>
      </c>
      <c r="H428" s="2639" t="s">
        <v>1534</v>
      </c>
      <c r="I428" s="3039">
        <v>0.112</v>
      </c>
      <c r="J428" s="3039">
        <v>0.112</v>
      </c>
      <c r="K428" s="3131" t="s">
        <v>1534</v>
      </c>
      <c r="L428" s="2639" t="s">
        <v>1534</v>
      </c>
      <c r="M428" s="2639" t="s">
        <v>1534</v>
      </c>
      <c r="N428" s="2639" t="s">
        <v>1534</v>
      </c>
      <c r="O428" s="3863">
        <v>0.24640000000000004</v>
      </c>
      <c r="P428" s="3863">
        <v>0.16800000000000001</v>
      </c>
      <c r="Q428" s="2639" t="s">
        <v>1534</v>
      </c>
      <c r="R428" s="3131" t="s">
        <v>1534</v>
      </c>
      <c r="S428" s="3131" t="s">
        <v>1534</v>
      </c>
      <c r="T428" s="3131" t="s">
        <v>1534</v>
      </c>
      <c r="U428" s="3039">
        <v>6.720000000000001E-2</v>
      </c>
      <c r="V428" s="3131" t="s">
        <v>1534</v>
      </c>
      <c r="W428" s="3131" t="s">
        <v>1534</v>
      </c>
      <c r="X428" s="3131" t="s">
        <v>1534</v>
      </c>
      <c r="Y428" s="3039">
        <v>6.720000000000001E-2</v>
      </c>
      <c r="Z428" s="3131" t="s">
        <v>49</v>
      </c>
      <c r="AA428" s="3039">
        <v>3.6999999999999998E-2</v>
      </c>
      <c r="AB428" s="3039">
        <v>0.112</v>
      </c>
      <c r="AC428" s="2611" t="s">
        <v>1534</v>
      </c>
      <c r="AD428" s="2611" t="s">
        <v>1534</v>
      </c>
      <c r="AE428" s="3837" t="s">
        <v>1534</v>
      </c>
      <c r="AF428" s="2572"/>
    </row>
    <row r="429" spans="2:32" s="2872" customFormat="1" ht="18.75" customHeight="1" x14ac:dyDescent="0.2">
      <c r="B429" s="3914" t="s">
        <v>6228</v>
      </c>
      <c r="C429" s="3915"/>
      <c r="D429" s="3130" t="s">
        <v>1534</v>
      </c>
      <c r="E429" s="3130" t="s">
        <v>1534</v>
      </c>
      <c r="F429" s="3130" t="s">
        <v>1534</v>
      </c>
      <c r="G429" s="3024">
        <v>150</v>
      </c>
      <c r="H429" s="2639" t="s">
        <v>1534</v>
      </c>
      <c r="I429" s="3039">
        <v>0.112</v>
      </c>
      <c r="J429" s="3039">
        <v>0.112</v>
      </c>
      <c r="K429" s="3131" t="s">
        <v>1534</v>
      </c>
      <c r="L429" s="2639" t="s">
        <v>1534</v>
      </c>
      <c r="M429" s="2639" t="s">
        <v>1534</v>
      </c>
      <c r="N429" s="2639" t="s">
        <v>1534</v>
      </c>
      <c r="O429" s="3863">
        <v>0.24640000000000004</v>
      </c>
      <c r="P429" s="3863">
        <v>0.16800000000000001</v>
      </c>
      <c r="Q429" s="2639" t="s">
        <v>1534</v>
      </c>
      <c r="R429" s="3131" t="s">
        <v>1534</v>
      </c>
      <c r="S429" s="3131" t="s">
        <v>1534</v>
      </c>
      <c r="T429" s="3131" t="s">
        <v>1534</v>
      </c>
      <c r="U429" s="3039">
        <v>6.720000000000001E-2</v>
      </c>
      <c r="V429" s="3131" t="s">
        <v>1534</v>
      </c>
      <c r="W429" s="3131" t="s">
        <v>1534</v>
      </c>
      <c r="X429" s="3131" t="s">
        <v>1534</v>
      </c>
      <c r="Y429" s="3039">
        <v>6.720000000000001E-2</v>
      </c>
      <c r="Z429" s="3131" t="s">
        <v>49</v>
      </c>
      <c r="AA429" s="3039">
        <v>3.6999999999999998E-2</v>
      </c>
      <c r="AB429" s="3039">
        <v>0.112</v>
      </c>
      <c r="AC429" s="2611" t="s">
        <v>1534</v>
      </c>
      <c r="AD429" s="2611" t="s">
        <v>1534</v>
      </c>
      <c r="AE429" s="3837" t="s">
        <v>1534</v>
      </c>
      <c r="AF429" s="2572"/>
    </row>
    <row r="430" spans="2:32" s="2872" customFormat="1" ht="18.75" customHeight="1" x14ac:dyDescent="0.2">
      <c r="B430" s="3914" t="s">
        <v>6812</v>
      </c>
      <c r="C430" s="3915"/>
      <c r="D430" s="3130" t="s">
        <v>1534</v>
      </c>
      <c r="E430" s="3130" t="s">
        <v>1534</v>
      </c>
      <c r="F430" s="3130" t="s">
        <v>1534</v>
      </c>
      <c r="G430" s="3024">
        <v>100</v>
      </c>
      <c r="H430" s="2639" t="s">
        <v>1534</v>
      </c>
      <c r="I430" s="3039">
        <v>0.11200000000000002</v>
      </c>
      <c r="J430" s="3039">
        <v>0.11200000000000002</v>
      </c>
      <c r="K430" s="3131" t="s">
        <v>1534</v>
      </c>
      <c r="L430" s="2639" t="s">
        <v>1534</v>
      </c>
      <c r="M430" s="2639" t="s">
        <v>1534</v>
      </c>
      <c r="N430" s="2639" t="s">
        <v>1534</v>
      </c>
      <c r="O430" s="3863">
        <v>0.24640000000000004</v>
      </c>
      <c r="P430" s="3863">
        <v>0.16800000000000001</v>
      </c>
      <c r="Q430" s="2639" t="s">
        <v>1534</v>
      </c>
      <c r="R430" s="3131" t="s">
        <v>1534</v>
      </c>
      <c r="S430" s="3131" t="s">
        <v>1534</v>
      </c>
      <c r="T430" s="3131" t="s">
        <v>1534</v>
      </c>
      <c r="U430" s="3039">
        <v>6.720000000000001E-2</v>
      </c>
      <c r="V430" s="3131" t="s">
        <v>1534</v>
      </c>
      <c r="W430" s="3131" t="s">
        <v>1534</v>
      </c>
      <c r="X430" s="3131" t="s">
        <v>1534</v>
      </c>
      <c r="Y430" s="3039">
        <v>6.720000000000001E-2</v>
      </c>
      <c r="Z430" s="3131" t="s">
        <v>58</v>
      </c>
      <c r="AA430" s="3039">
        <v>2.23888E-2</v>
      </c>
      <c r="AB430" s="3039">
        <v>0.112</v>
      </c>
      <c r="AC430" s="2611" t="s">
        <v>1534</v>
      </c>
      <c r="AD430" s="2611" t="s">
        <v>1534</v>
      </c>
      <c r="AE430" s="3837" t="s">
        <v>1534</v>
      </c>
      <c r="AF430" s="2572"/>
    </row>
    <row r="431" spans="2:32" s="2872" customFormat="1" ht="18.75" customHeight="1" x14ac:dyDescent="0.2">
      <c r="B431" s="3914" t="s">
        <v>6814</v>
      </c>
      <c r="C431" s="3915"/>
      <c r="D431" s="3130" t="s">
        <v>1534</v>
      </c>
      <c r="E431" s="3130" t="s">
        <v>1534</v>
      </c>
      <c r="F431" s="3130" t="s">
        <v>1534</v>
      </c>
      <c r="G431" s="3024">
        <v>100</v>
      </c>
      <c r="H431" s="2639" t="s">
        <v>1534</v>
      </c>
      <c r="I431" s="3039">
        <v>0.112</v>
      </c>
      <c r="J431" s="3039">
        <v>0.112</v>
      </c>
      <c r="K431" s="3131" t="s">
        <v>1534</v>
      </c>
      <c r="L431" s="2639" t="s">
        <v>1534</v>
      </c>
      <c r="M431" s="2639" t="s">
        <v>1534</v>
      </c>
      <c r="N431" s="2639" t="s">
        <v>1534</v>
      </c>
      <c r="O431" s="3863">
        <v>0.24640000000000004</v>
      </c>
      <c r="P431" s="3863">
        <v>0.16800000000000001</v>
      </c>
      <c r="Q431" s="2639" t="s">
        <v>1534</v>
      </c>
      <c r="R431" s="3131" t="s">
        <v>1534</v>
      </c>
      <c r="S431" s="3131" t="s">
        <v>1534</v>
      </c>
      <c r="T431" s="3131" t="s">
        <v>1534</v>
      </c>
      <c r="U431" s="3039">
        <v>6.720000000000001E-2</v>
      </c>
      <c r="V431" s="3131" t="s">
        <v>1534</v>
      </c>
      <c r="W431" s="3131" t="s">
        <v>1534</v>
      </c>
      <c r="X431" s="3131" t="s">
        <v>1534</v>
      </c>
      <c r="Y431" s="3039">
        <v>6.720000000000001E-2</v>
      </c>
      <c r="Z431" s="3131" t="s">
        <v>58</v>
      </c>
      <c r="AA431" s="3039">
        <v>2.23888E-2</v>
      </c>
      <c r="AB431" s="3039">
        <v>0.112</v>
      </c>
      <c r="AC431" s="2611" t="s">
        <v>1534</v>
      </c>
      <c r="AD431" s="2611" t="s">
        <v>1534</v>
      </c>
      <c r="AE431" s="3837" t="s">
        <v>1534</v>
      </c>
      <c r="AF431" s="2572"/>
    </row>
    <row r="432" spans="2:32" s="2872" customFormat="1" ht="18.75" customHeight="1" x14ac:dyDescent="0.2">
      <c r="B432" s="3914" t="s">
        <v>6816</v>
      </c>
      <c r="C432" s="3915"/>
      <c r="D432" s="3130" t="s">
        <v>1534</v>
      </c>
      <c r="E432" s="3130" t="s">
        <v>1534</v>
      </c>
      <c r="F432" s="3130" t="s">
        <v>1534</v>
      </c>
      <c r="G432" s="3024">
        <v>140</v>
      </c>
      <c r="H432" s="2639" t="s">
        <v>1534</v>
      </c>
      <c r="I432" s="3039">
        <v>0.112</v>
      </c>
      <c r="J432" s="3039">
        <v>0.112</v>
      </c>
      <c r="K432" s="3131" t="s">
        <v>1534</v>
      </c>
      <c r="L432" s="2639" t="s">
        <v>1534</v>
      </c>
      <c r="M432" s="2639" t="s">
        <v>1534</v>
      </c>
      <c r="N432" s="2639" t="s">
        <v>1534</v>
      </c>
      <c r="O432" s="3863">
        <v>0.24640000000000004</v>
      </c>
      <c r="P432" s="3863">
        <v>0.16800000000000001</v>
      </c>
      <c r="Q432" s="2639" t="s">
        <v>1534</v>
      </c>
      <c r="R432" s="3131" t="s">
        <v>1534</v>
      </c>
      <c r="S432" s="3131" t="s">
        <v>1534</v>
      </c>
      <c r="T432" s="3131" t="s">
        <v>1534</v>
      </c>
      <c r="U432" s="3039">
        <v>6.720000000000001E-2</v>
      </c>
      <c r="V432" s="3131" t="s">
        <v>1534</v>
      </c>
      <c r="W432" s="3131" t="s">
        <v>1534</v>
      </c>
      <c r="X432" s="3131" t="s">
        <v>1534</v>
      </c>
      <c r="Y432" s="3039">
        <v>6.720000000000001E-2</v>
      </c>
      <c r="Z432" s="3131" t="s">
        <v>58</v>
      </c>
      <c r="AA432" s="3039">
        <v>2.23888E-2</v>
      </c>
      <c r="AB432" s="3039">
        <v>0.112</v>
      </c>
      <c r="AC432" s="2611" t="s">
        <v>1534</v>
      </c>
      <c r="AD432" s="2611" t="s">
        <v>1534</v>
      </c>
      <c r="AE432" s="3837" t="s">
        <v>1534</v>
      </c>
      <c r="AF432" s="2572"/>
    </row>
    <row r="433" spans="2:32" s="2872" customFormat="1" ht="18.75" customHeight="1" x14ac:dyDescent="0.2">
      <c r="B433" s="3914" t="s">
        <v>6818</v>
      </c>
      <c r="C433" s="3915"/>
      <c r="D433" s="3130" t="s">
        <v>1534</v>
      </c>
      <c r="E433" s="3130" t="s">
        <v>1534</v>
      </c>
      <c r="F433" s="3130" t="s">
        <v>1534</v>
      </c>
      <c r="G433" s="3024">
        <v>140</v>
      </c>
      <c r="H433" s="2639" t="s">
        <v>1534</v>
      </c>
      <c r="I433" s="3039">
        <v>0.112</v>
      </c>
      <c r="J433" s="3039">
        <v>0.112</v>
      </c>
      <c r="K433" s="3131" t="s">
        <v>1534</v>
      </c>
      <c r="L433" s="2639" t="s">
        <v>1534</v>
      </c>
      <c r="M433" s="2639" t="s">
        <v>1534</v>
      </c>
      <c r="N433" s="2639" t="s">
        <v>1534</v>
      </c>
      <c r="O433" s="3863">
        <v>0.24640000000000004</v>
      </c>
      <c r="P433" s="3863">
        <v>0.16800000000000001</v>
      </c>
      <c r="Q433" s="2639" t="s">
        <v>1534</v>
      </c>
      <c r="R433" s="3131" t="s">
        <v>1534</v>
      </c>
      <c r="S433" s="3131" t="s">
        <v>1534</v>
      </c>
      <c r="T433" s="3131" t="s">
        <v>1534</v>
      </c>
      <c r="U433" s="3039">
        <v>6.720000000000001E-2</v>
      </c>
      <c r="V433" s="3131" t="s">
        <v>1534</v>
      </c>
      <c r="W433" s="3131" t="s">
        <v>1534</v>
      </c>
      <c r="X433" s="3131" t="s">
        <v>1534</v>
      </c>
      <c r="Y433" s="3039">
        <v>6.720000000000001E-2</v>
      </c>
      <c r="Z433" s="3131" t="s">
        <v>58</v>
      </c>
      <c r="AA433" s="3039">
        <v>2.23888E-2</v>
      </c>
      <c r="AB433" s="3039">
        <v>0.112</v>
      </c>
      <c r="AC433" s="2611" t="s">
        <v>1534</v>
      </c>
      <c r="AD433" s="2611" t="s">
        <v>1534</v>
      </c>
      <c r="AE433" s="3837" t="s">
        <v>1534</v>
      </c>
      <c r="AF433" s="2572"/>
    </row>
    <row r="434" spans="2:32" s="2872" customFormat="1" ht="18.75" customHeight="1" x14ac:dyDescent="0.2">
      <c r="B434" s="3914" t="s">
        <v>6820</v>
      </c>
      <c r="C434" s="3915"/>
      <c r="D434" s="3130" t="s">
        <v>1534</v>
      </c>
      <c r="E434" s="3130" t="s">
        <v>1534</v>
      </c>
      <c r="F434" s="3130" t="s">
        <v>1534</v>
      </c>
      <c r="G434" s="3024">
        <v>190</v>
      </c>
      <c r="H434" s="2639" t="s">
        <v>1534</v>
      </c>
      <c r="I434" s="3039">
        <v>0.112</v>
      </c>
      <c r="J434" s="3039">
        <v>0.112</v>
      </c>
      <c r="K434" s="3131" t="s">
        <v>1534</v>
      </c>
      <c r="L434" s="2639" t="s">
        <v>1534</v>
      </c>
      <c r="M434" s="2639" t="s">
        <v>1534</v>
      </c>
      <c r="N434" s="2639" t="s">
        <v>1534</v>
      </c>
      <c r="O434" s="3863">
        <v>0.24640000000000004</v>
      </c>
      <c r="P434" s="3863">
        <v>0.16800000000000001</v>
      </c>
      <c r="Q434" s="2639" t="s">
        <v>1534</v>
      </c>
      <c r="R434" s="3131" t="s">
        <v>1534</v>
      </c>
      <c r="S434" s="3131" t="s">
        <v>1534</v>
      </c>
      <c r="T434" s="3131" t="s">
        <v>1534</v>
      </c>
      <c r="U434" s="3039">
        <v>6.720000000000001E-2</v>
      </c>
      <c r="V434" s="3131" t="s">
        <v>1534</v>
      </c>
      <c r="W434" s="3131" t="s">
        <v>1534</v>
      </c>
      <c r="X434" s="3131" t="s">
        <v>1534</v>
      </c>
      <c r="Y434" s="3039">
        <v>6.720000000000001E-2</v>
      </c>
      <c r="Z434" s="3131" t="s">
        <v>58</v>
      </c>
      <c r="AA434" s="3039">
        <v>2.23888E-2</v>
      </c>
      <c r="AB434" s="3039">
        <v>0.112</v>
      </c>
      <c r="AC434" s="2611" t="s">
        <v>1534</v>
      </c>
      <c r="AD434" s="2611" t="s">
        <v>1534</v>
      </c>
      <c r="AE434" s="3837" t="s">
        <v>1534</v>
      </c>
      <c r="AF434" s="2572"/>
    </row>
    <row r="435" spans="2:32" s="2872" customFormat="1" ht="18.75" customHeight="1" x14ac:dyDescent="0.2">
      <c r="B435" s="3914" t="s">
        <v>6822</v>
      </c>
      <c r="C435" s="3915"/>
      <c r="D435" s="3130" t="s">
        <v>1534</v>
      </c>
      <c r="E435" s="3130" t="s">
        <v>1534</v>
      </c>
      <c r="F435" s="3130" t="s">
        <v>1534</v>
      </c>
      <c r="G435" s="3024">
        <v>190</v>
      </c>
      <c r="H435" s="2639" t="s">
        <v>1534</v>
      </c>
      <c r="I435" s="3039">
        <v>0.112</v>
      </c>
      <c r="J435" s="3039">
        <v>0.112</v>
      </c>
      <c r="K435" s="3131" t="s">
        <v>1534</v>
      </c>
      <c r="L435" s="2639" t="s">
        <v>1534</v>
      </c>
      <c r="M435" s="2639" t="s">
        <v>1534</v>
      </c>
      <c r="N435" s="2639" t="s">
        <v>1534</v>
      </c>
      <c r="O435" s="3863">
        <v>0.24640000000000004</v>
      </c>
      <c r="P435" s="3863">
        <v>0.16800000000000001</v>
      </c>
      <c r="Q435" s="2639" t="s">
        <v>1534</v>
      </c>
      <c r="R435" s="3131" t="s">
        <v>1534</v>
      </c>
      <c r="S435" s="3131" t="s">
        <v>1534</v>
      </c>
      <c r="T435" s="3131" t="s">
        <v>1534</v>
      </c>
      <c r="U435" s="3039">
        <v>6.720000000000001E-2</v>
      </c>
      <c r="V435" s="3131" t="s">
        <v>1534</v>
      </c>
      <c r="W435" s="3131" t="s">
        <v>1534</v>
      </c>
      <c r="X435" s="3131" t="s">
        <v>1534</v>
      </c>
      <c r="Y435" s="3039">
        <v>6.720000000000001E-2</v>
      </c>
      <c r="Z435" s="3131" t="s">
        <v>58</v>
      </c>
      <c r="AA435" s="3039">
        <v>2.23888E-2</v>
      </c>
      <c r="AB435" s="3039">
        <v>0.112</v>
      </c>
      <c r="AC435" s="2611" t="s">
        <v>1534</v>
      </c>
      <c r="AD435" s="2611" t="s">
        <v>1534</v>
      </c>
      <c r="AE435" s="3837" t="s">
        <v>1534</v>
      </c>
      <c r="AF435" s="2572"/>
    </row>
    <row r="436" spans="2:32" s="2872" customFormat="1" ht="18.75" customHeight="1" x14ac:dyDescent="0.2">
      <c r="B436" s="3914" t="s">
        <v>6824</v>
      </c>
      <c r="C436" s="3915"/>
      <c r="D436" s="3130" t="s">
        <v>1534</v>
      </c>
      <c r="E436" s="3130" t="s">
        <v>1534</v>
      </c>
      <c r="F436" s="3130" t="s">
        <v>1534</v>
      </c>
      <c r="G436" s="3024">
        <v>296</v>
      </c>
      <c r="H436" s="2639" t="s">
        <v>1534</v>
      </c>
      <c r="I436" s="3039">
        <v>0.11</v>
      </c>
      <c r="J436" s="3039">
        <v>0.11</v>
      </c>
      <c r="K436" s="3131" t="s">
        <v>1534</v>
      </c>
      <c r="L436" s="2639" t="s">
        <v>1534</v>
      </c>
      <c r="M436" s="2639" t="s">
        <v>1534</v>
      </c>
      <c r="N436" s="2639" t="s">
        <v>1534</v>
      </c>
      <c r="O436" s="3863">
        <v>0.24640000000000004</v>
      </c>
      <c r="P436" s="3863">
        <v>0.16800000000000001</v>
      </c>
      <c r="Q436" s="2639" t="s">
        <v>1534</v>
      </c>
      <c r="R436" s="3131" t="s">
        <v>1534</v>
      </c>
      <c r="S436" s="3131" t="s">
        <v>1534</v>
      </c>
      <c r="T436" s="3131" t="s">
        <v>1534</v>
      </c>
      <c r="U436" s="3039">
        <v>6.720000000000001E-2</v>
      </c>
      <c r="V436" s="3131" t="s">
        <v>1534</v>
      </c>
      <c r="W436" s="3131" t="s">
        <v>1534</v>
      </c>
      <c r="X436" s="3131" t="s">
        <v>1534</v>
      </c>
      <c r="Y436" s="3039">
        <v>6.720000000000001E-2</v>
      </c>
      <c r="Z436" s="3131" t="s">
        <v>58</v>
      </c>
      <c r="AA436" s="3039">
        <v>2.23888E-2</v>
      </c>
      <c r="AB436" s="3039">
        <v>0.112</v>
      </c>
      <c r="AC436" s="2611" t="s">
        <v>1534</v>
      </c>
      <c r="AD436" s="2611" t="s">
        <v>1534</v>
      </c>
      <c r="AE436" s="3837" t="s">
        <v>1534</v>
      </c>
      <c r="AF436" s="2572"/>
    </row>
    <row r="437" spans="2:32" s="2872" customFormat="1" ht="18.75" customHeight="1" x14ac:dyDescent="0.2">
      <c r="B437" s="3914" t="s">
        <v>6826</v>
      </c>
      <c r="C437" s="3915"/>
      <c r="D437" s="3130" t="s">
        <v>1534</v>
      </c>
      <c r="E437" s="3130" t="s">
        <v>1534</v>
      </c>
      <c r="F437" s="3130" t="s">
        <v>1534</v>
      </c>
      <c r="G437" s="3024">
        <v>296</v>
      </c>
      <c r="H437" s="2639" t="s">
        <v>1534</v>
      </c>
      <c r="I437" s="3039">
        <v>0.11</v>
      </c>
      <c r="J437" s="3039">
        <v>0.11</v>
      </c>
      <c r="K437" s="3131" t="s">
        <v>1534</v>
      </c>
      <c r="L437" s="2639" t="s">
        <v>1534</v>
      </c>
      <c r="M437" s="2639" t="s">
        <v>1534</v>
      </c>
      <c r="N437" s="2639" t="s">
        <v>1534</v>
      </c>
      <c r="O437" s="3863">
        <v>0.24640000000000004</v>
      </c>
      <c r="P437" s="3863">
        <v>0.16800000000000001</v>
      </c>
      <c r="Q437" s="2639" t="s">
        <v>1534</v>
      </c>
      <c r="R437" s="3131" t="s">
        <v>1534</v>
      </c>
      <c r="S437" s="3131" t="s">
        <v>1534</v>
      </c>
      <c r="T437" s="3131" t="s">
        <v>1534</v>
      </c>
      <c r="U437" s="3039">
        <v>6.720000000000001E-2</v>
      </c>
      <c r="V437" s="3131" t="s">
        <v>1534</v>
      </c>
      <c r="W437" s="3131" t="s">
        <v>1534</v>
      </c>
      <c r="X437" s="3131" t="s">
        <v>1534</v>
      </c>
      <c r="Y437" s="3039">
        <v>6.720000000000001E-2</v>
      </c>
      <c r="Z437" s="3131" t="s">
        <v>58</v>
      </c>
      <c r="AA437" s="3039">
        <v>2.23888E-2</v>
      </c>
      <c r="AB437" s="3039">
        <v>0.112</v>
      </c>
      <c r="AC437" s="2611" t="s">
        <v>1534</v>
      </c>
      <c r="AD437" s="2611" t="s">
        <v>1534</v>
      </c>
      <c r="AE437" s="3837" t="s">
        <v>1534</v>
      </c>
      <c r="AF437" s="2572"/>
    </row>
    <row r="438" spans="2:32" s="2872" customFormat="1" ht="18.75" customHeight="1" x14ac:dyDescent="0.2">
      <c r="B438" s="3914" t="s">
        <v>6828</v>
      </c>
      <c r="C438" s="3915"/>
      <c r="D438" s="3130" t="s">
        <v>1534</v>
      </c>
      <c r="E438" s="3130" t="s">
        <v>1534</v>
      </c>
      <c r="F438" s="3130" t="s">
        <v>1534</v>
      </c>
      <c r="G438" s="3024">
        <v>398</v>
      </c>
      <c r="H438" s="2639" t="s">
        <v>1534</v>
      </c>
      <c r="I438" s="3039">
        <v>0.10976</v>
      </c>
      <c r="J438" s="3039">
        <v>0.10976</v>
      </c>
      <c r="K438" s="3131" t="s">
        <v>1534</v>
      </c>
      <c r="L438" s="2639" t="s">
        <v>1534</v>
      </c>
      <c r="M438" s="2639" t="s">
        <v>1534</v>
      </c>
      <c r="N438" s="2639" t="s">
        <v>1534</v>
      </c>
      <c r="O438" s="3863">
        <v>0.24640000000000004</v>
      </c>
      <c r="P438" s="3863">
        <v>0.16800000000000001</v>
      </c>
      <c r="Q438" s="2639" t="s">
        <v>1534</v>
      </c>
      <c r="R438" s="3131" t="s">
        <v>1534</v>
      </c>
      <c r="S438" s="3131" t="s">
        <v>1534</v>
      </c>
      <c r="T438" s="3131" t="s">
        <v>1534</v>
      </c>
      <c r="U438" s="3039">
        <v>6.720000000000001E-2</v>
      </c>
      <c r="V438" s="3131" t="s">
        <v>1534</v>
      </c>
      <c r="W438" s="3131" t="s">
        <v>1534</v>
      </c>
      <c r="X438" s="3131" t="s">
        <v>1534</v>
      </c>
      <c r="Y438" s="3039">
        <v>6.720000000000001E-2</v>
      </c>
      <c r="Z438" s="3131" t="s">
        <v>58</v>
      </c>
      <c r="AA438" s="3039">
        <v>2.23888E-2</v>
      </c>
      <c r="AB438" s="3039">
        <v>0.112</v>
      </c>
      <c r="AC438" s="2611" t="s">
        <v>1534</v>
      </c>
      <c r="AD438" s="2611" t="s">
        <v>1534</v>
      </c>
      <c r="AE438" s="3837" t="s">
        <v>1534</v>
      </c>
      <c r="AF438" s="2572"/>
    </row>
    <row r="439" spans="2:32" s="2872" customFormat="1" ht="18.75" customHeight="1" x14ac:dyDescent="0.2">
      <c r="B439" s="3914" t="s">
        <v>6830</v>
      </c>
      <c r="C439" s="3915"/>
      <c r="D439" s="3130" t="s">
        <v>1534</v>
      </c>
      <c r="E439" s="3130" t="s">
        <v>1534</v>
      </c>
      <c r="F439" s="3130" t="s">
        <v>1534</v>
      </c>
      <c r="G439" s="3024">
        <v>398</v>
      </c>
      <c r="H439" s="2639" t="s">
        <v>1534</v>
      </c>
      <c r="I439" s="3039">
        <v>0.10976</v>
      </c>
      <c r="J439" s="3039">
        <v>0.10976</v>
      </c>
      <c r="K439" s="3131" t="s">
        <v>1534</v>
      </c>
      <c r="L439" s="2639" t="s">
        <v>1534</v>
      </c>
      <c r="M439" s="2639" t="s">
        <v>1534</v>
      </c>
      <c r="N439" s="2639" t="s">
        <v>1534</v>
      </c>
      <c r="O439" s="3863">
        <v>0.24640000000000004</v>
      </c>
      <c r="P439" s="3863">
        <v>0.16800000000000001</v>
      </c>
      <c r="Q439" s="2639" t="s">
        <v>1534</v>
      </c>
      <c r="R439" s="3131" t="s">
        <v>1534</v>
      </c>
      <c r="S439" s="3131" t="s">
        <v>1534</v>
      </c>
      <c r="T439" s="3131" t="s">
        <v>1534</v>
      </c>
      <c r="U439" s="3039">
        <v>6.720000000000001E-2</v>
      </c>
      <c r="V439" s="3131" t="s">
        <v>1534</v>
      </c>
      <c r="W439" s="3131" t="s">
        <v>1534</v>
      </c>
      <c r="X439" s="3131" t="s">
        <v>1534</v>
      </c>
      <c r="Y439" s="3039">
        <v>6.720000000000001E-2</v>
      </c>
      <c r="Z439" s="3131" t="s">
        <v>58</v>
      </c>
      <c r="AA439" s="3039">
        <v>2.23888E-2</v>
      </c>
      <c r="AB439" s="3039">
        <v>0.112</v>
      </c>
      <c r="AC439" s="2611" t="s">
        <v>1534</v>
      </c>
      <c r="AD439" s="2611" t="s">
        <v>1534</v>
      </c>
      <c r="AE439" s="3837" t="s">
        <v>1534</v>
      </c>
      <c r="AF439" s="2572"/>
    </row>
    <row r="440" spans="2:32" s="2872" customFormat="1" ht="18.75" customHeight="1" x14ac:dyDescent="0.2">
      <c r="B440" s="3914" t="s">
        <v>6832</v>
      </c>
      <c r="C440" s="3915"/>
      <c r="D440" s="3130" t="s">
        <v>1534</v>
      </c>
      <c r="E440" s="3130" t="s">
        <v>1534</v>
      </c>
      <c r="F440" s="3130" t="s">
        <v>1534</v>
      </c>
      <c r="G440" s="3024">
        <v>510</v>
      </c>
      <c r="H440" s="2639" t="s">
        <v>1534</v>
      </c>
      <c r="I440" s="3039">
        <v>0.108</v>
      </c>
      <c r="J440" s="3039">
        <v>0.108</v>
      </c>
      <c r="K440" s="3131" t="s">
        <v>1534</v>
      </c>
      <c r="L440" s="2639" t="s">
        <v>1534</v>
      </c>
      <c r="M440" s="2639" t="s">
        <v>1534</v>
      </c>
      <c r="N440" s="2639" t="s">
        <v>1534</v>
      </c>
      <c r="O440" s="3863">
        <v>0.24640000000000004</v>
      </c>
      <c r="P440" s="3863">
        <v>0.16800000000000001</v>
      </c>
      <c r="Q440" s="2639" t="s">
        <v>1534</v>
      </c>
      <c r="R440" s="3131" t="s">
        <v>1534</v>
      </c>
      <c r="S440" s="3131" t="s">
        <v>1534</v>
      </c>
      <c r="T440" s="3131" t="s">
        <v>1534</v>
      </c>
      <c r="U440" s="3039">
        <v>6.720000000000001E-2</v>
      </c>
      <c r="V440" s="3131" t="s">
        <v>1534</v>
      </c>
      <c r="W440" s="3131" t="s">
        <v>1534</v>
      </c>
      <c r="X440" s="3131" t="s">
        <v>1534</v>
      </c>
      <c r="Y440" s="3039">
        <v>6.720000000000001E-2</v>
      </c>
      <c r="Z440" s="3131" t="s">
        <v>58</v>
      </c>
      <c r="AA440" s="3039">
        <v>2.23888E-2</v>
      </c>
      <c r="AB440" s="3039">
        <v>0.112</v>
      </c>
      <c r="AC440" s="2611" t="s">
        <v>1534</v>
      </c>
      <c r="AD440" s="2611" t="s">
        <v>1534</v>
      </c>
      <c r="AE440" s="3837" t="s">
        <v>1534</v>
      </c>
      <c r="AF440" s="2572"/>
    </row>
    <row r="441" spans="2:32" s="2872" customFormat="1" ht="18.75" customHeight="1" x14ac:dyDescent="0.2">
      <c r="B441" s="3914" t="s">
        <v>6834</v>
      </c>
      <c r="C441" s="3915"/>
      <c r="D441" s="3130" t="s">
        <v>1534</v>
      </c>
      <c r="E441" s="3130" t="s">
        <v>1534</v>
      </c>
      <c r="F441" s="3130" t="s">
        <v>1534</v>
      </c>
      <c r="G441" s="3024">
        <v>510</v>
      </c>
      <c r="H441" s="2639" t="s">
        <v>1534</v>
      </c>
      <c r="I441" s="3039">
        <v>0.108</v>
      </c>
      <c r="J441" s="3039">
        <v>0.108</v>
      </c>
      <c r="K441" s="3131" t="s">
        <v>1534</v>
      </c>
      <c r="L441" s="2639" t="s">
        <v>1534</v>
      </c>
      <c r="M441" s="2639" t="s">
        <v>1534</v>
      </c>
      <c r="N441" s="2639" t="s">
        <v>1534</v>
      </c>
      <c r="O441" s="3863">
        <v>0.24640000000000004</v>
      </c>
      <c r="P441" s="3863">
        <v>0.16800000000000001</v>
      </c>
      <c r="Q441" s="2639" t="s">
        <v>1534</v>
      </c>
      <c r="R441" s="3131" t="s">
        <v>1534</v>
      </c>
      <c r="S441" s="3131" t="s">
        <v>1534</v>
      </c>
      <c r="T441" s="3131" t="s">
        <v>1534</v>
      </c>
      <c r="U441" s="3039">
        <v>6.720000000000001E-2</v>
      </c>
      <c r="V441" s="3131" t="s">
        <v>1534</v>
      </c>
      <c r="W441" s="3131" t="s">
        <v>1534</v>
      </c>
      <c r="X441" s="3131" t="s">
        <v>1534</v>
      </c>
      <c r="Y441" s="3039">
        <v>6.720000000000001E-2</v>
      </c>
      <c r="Z441" s="3131" t="s">
        <v>58</v>
      </c>
      <c r="AA441" s="3039">
        <v>2.23888E-2</v>
      </c>
      <c r="AB441" s="3039">
        <v>0.112</v>
      </c>
      <c r="AC441" s="2611" t="s">
        <v>1534</v>
      </c>
      <c r="AD441" s="2611" t="s">
        <v>1534</v>
      </c>
      <c r="AE441" s="3837" t="s">
        <v>1534</v>
      </c>
      <c r="AF441" s="2572"/>
    </row>
    <row r="442" spans="2:32" s="2872" customFormat="1" ht="18.75" customHeight="1" x14ac:dyDescent="0.2">
      <c r="B442" s="3914" t="s">
        <v>6836</v>
      </c>
      <c r="C442" s="3915"/>
      <c r="D442" s="3130" t="s">
        <v>1534</v>
      </c>
      <c r="E442" s="3130" t="s">
        <v>1534</v>
      </c>
      <c r="F442" s="3130" t="s">
        <v>1534</v>
      </c>
      <c r="G442" s="3024">
        <v>555</v>
      </c>
      <c r="H442" s="2639" t="s">
        <v>1534</v>
      </c>
      <c r="I442" s="3039">
        <v>0.1008</v>
      </c>
      <c r="J442" s="3039">
        <v>0.1008</v>
      </c>
      <c r="K442" s="3131" t="s">
        <v>1534</v>
      </c>
      <c r="L442" s="2639" t="s">
        <v>1534</v>
      </c>
      <c r="M442" s="2639" t="s">
        <v>1534</v>
      </c>
      <c r="N442" s="2639" t="s">
        <v>1534</v>
      </c>
      <c r="O442" s="3863">
        <v>0.24640000000000004</v>
      </c>
      <c r="P442" s="3863">
        <v>0.16800000000000001</v>
      </c>
      <c r="Q442" s="2639" t="s">
        <v>1534</v>
      </c>
      <c r="R442" s="3131" t="s">
        <v>1534</v>
      </c>
      <c r="S442" s="3131" t="s">
        <v>1534</v>
      </c>
      <c r="T442" s="3131" t="s">
        <v>1534</v>
      </c>
      <c r="U442" s="3039">
        <v>6.720000000000001E-2</v>
      </c>
      <c r="V442" s="3131" t="s">
        <v>1534</v>
      </c>
      <c r="W442" s="3131" t="s">
        <v>1534</v>
      </c>
      <c r="X442" s="3131" t="s">
        <v>1534</v>
      </c>
      <c r="Y442" s="3039">
        <v>6.720000000000001E-2</v>
      </c>
      <c r="Z442" s="3131" t="s">
        <v>60</v>
      </c>
      <c r="AA442" s="3039">
        <v>1.6240000000000001E-2</v>
      </c>
      <c r="AB442" s="3039">
        <v>0.112</v>
      </c>
      <c r="AC442" s="2611" t="s">
        <v>1534</v>
      </c>
      <c r="AD442" s="2611" t="s">
        <v>1534</v>
      </c>
      <c r="AE442" s="3837" t="s">
        <v>1534</v>
      </c>
      <c r="AF442" s="2572"/>
    </row>
    <row r="443" spans="2:32" s="2872" customFormat="1" ht="18.75" customHeight="1" x14ac:dyDescent="0.2">
      <c r="B443" s="3914" t="s">
        <v>6838</v>
      </c>
      <c r="C443" s="3915"/>
      <c r="D443" s="3130" t="s">
        <v>1534</v>
      </c>
      <c r="E443" s="3130" t="s">
        <v>1534</v>
      </c>
      <c r="F443" s="3130" t="s">
        <v>1534</v>
      </c>
      <c r="G443" s="3024">
        <v>655</v>
      </c>
      <c r="H443" s="2639" t="s">
        <v>1534</v>
      </c>
      <c r="I443" s="3039">
        <v>0.1008</v>
      </c>
      <c r="J443" s="3039">
        <v>0.1008</v>
      </c>
      <c r="K443" s="3131" t="s">
        <v>1534</v>
      </c>
      <c r="L443" s="2639" t="s">
        <v>1534</v>
      </c>
      <c r="M443" s="2639" t="s">
        <v>1534</v>
      </c>
      <c r="N443" s="2639" t="s">
        <v>1534</v>
      </c>
      <c r="O443" s="3863">
        <v>0.24640000000000004</v>
      </c>
      <c r="P443" s="3863">
        <v>0.16800000000000001</v>
      </c>
      <c r="Q443" s="2639" t="s">
        <v>1534</v>
      </c>
      <c r="R443" s="3131" t="s">
        <v>1534</v>
      </c>
      <c r="S443" s="3131" t="s">
        <v>1534</v>
      </c>
      <c r="T443" s="3131" t="s">
        <v>1534</v>
      </c>
      <c r="U443" s="3039">
        <v>6.720000000000001E-2</v>
      </c>
      <c r="V443" s="3131" t="s">
        <v>1534</v>
      </c>
      <c r="W443" s="3131" t="s">
        <v>1534</v>
      </c>
      <c r="X443" s="3131" t="s">
        <v>1534</v>
      </c>
      <c r="Y443" s="3039">
        <v>6.720000000000001E-2</v>
      </c>
      <c r="Z443" s="3131" t="s">
        <v>58</v>
      </c>
      <c r="AA443" s="3039">
        <v>2.23888E-2</v>
      </c>
      <c r="AB443" s="3039">
        <v>0.112</v>
      </c>
      <c r="AC443" s="2611" t="s">
        <v>1534</v>
      </c>
      <c r="AD443" s="2611" t="s">
        <v>1534</v>
      </c>
      <c r="AE443" s="3837" t="s">
        <v>1534</v>
      </c>
      <c r="AF443" s="2572"/>
    </row>
    <row r="444" spans="2:32" s="2872" customFormat="1" ht="18.75" customHeight="1" x14ac:dyDescent="0.2">
      <c r="B444" s="3914" t="s">
        <v>6840</v>
      </c>
      <c r="C444" s="3915"/>
      <c r="D444" s="3130" t="s">
        <v>1534</v>
      </c>
      <c r="E444" s="3130" t="s">
        <v>1534</v>
      </c>
      <c r="F444" s="3131" t="s">
        <v>1534</v>
      </c>
      <c r="G444" s="3024">
        <v>655</v>
      </c>
      <c r="H444" s="2639" t="s">
        <v>1534</v>
      </c>
      <c r="I444" s="3039">
        <v>0.1008</v>
      </c>
      <c r="J444" s="3039">
        <v>0.1008</v>
      </c>
      <c r="K444" s="3131" t="s">
        <v>1534</v>
      </c>
      <c r="L444" s="3131" t="s">
        <v>1534</v>
      </c>
      <c r="M444" s="2639" t="s">
        <v>1534</v>
      </c>
      <c r="N444" s="2639" t="s">
        <v>1534</v>
      </c>
      <c r="O444" s="3863">
        <v>0.24640000000000004</v>
      </c>
      <c r="P444" s="3863">
        <v>0.16800000000000001</v>
      </c>
      <c r="Q444" s="2639" t="s">
        <v>1534</v>
      </c>
      <c r="R444" s="3131" t="s">
        <v>1534</v>
      </c>
      <c r="S444" s="3131" t="s">
        <v>1534</v>
      </c>
      <c r="T444" s="3131" t="s">
        <v>1534</v>
      </c>
      <c r="U444" s="3039">
        <v>6.720000000000001E-2</v>
      </c>
      <c r="V444" s="3131" t="s">
        <v>1534</v>
      </c>
      <c r="W444" s="3131" t="s">
        <v>1534</v>
      </c>
      <c r="X444" s="3131" t="s">
        <v>1534</v>
      </c>
      <c r="Y444" s="3039">
        <v>6.720000000000001E-2</v>
      </c>
      <c r="Z444" s="3131" t="s">
        <v>58</v>
      </c>
      <c r="AA444" s="3039">
        <v>2.23888E-2</v>
      </c>
      <c r="AB444" s="3039">
        <v>0.112</v>
      </c>
      <c r="AC444" s="2611" t="s">
        <v>1534</v>
      </c>
      <c r="AD444" s="2611" t="s">
        <v>1534</v>
      </c>
      <c r="AE444" s="3837" t="s">
        <v>1534</v>
      </c>
      <c r="AF444" s="2572"/>
    </row>
    <row r="445" spans="2:32" s="2872" customFormat="1" ht="18.75" customHeight="1" x14ac:dyDescent="0.2">
      <c r="B445" s="3914" t="s">
        <v>6842</v>
      </c>
      <c r="C445" s="3915"/>
      <c r="D445" s="3130" t="s">
        <v>1534</v>
      </c>
      <c r="E445" s="3130" t="s">
        <v>1534</v>
      </c>
      <c r="F445" s="3131" t="s">
        <v>1534</v>
      </c>
      <c r="G445" s="3024">
        <v>697</v>
      </c>
      <c r="H445" s="2639" t="s">
        <v>1534</v>
      </c>
      <c r="I445" s="3039">
        <v>9.6000000000000002E-2</v>
      </c>
      <c r="J445" s="3039">
        <v>9.6000000000000002E-2</v>
      </c>
      <c r="K445" s="3131" t="s">
        <v>1534</v>
      </c>
      <c r="L445" s="3131" t="s">
        <v>1534</v>
      </c>
      <c r="M445" s="2639" t="s">
        <v>1534</v>
      </c>
      <c r="N445" s="2639" t="s">
        <v>1534</v>
      </c>
      <c r="O445" s="3863">
        <v>0.24640000000000004</v>
      </c>
      <c r="P445" s="3863">
        <v>0.16800000000000001</v>
      </c>
      <c r="Q445" s="2639" t="s">
        <v>1534</v>
      </c>
      <c r="R445" s="3131" t="s">
        <v>1534</v>
      </c>
      <c r="S445" s="3131" t="s">
        <v>1534</v>
      </c>
      <c r="T445" s="3131" t="s">
        <v>1534</v>
      </c>
      <c r="U445" s="3039">
        <v>6.720000000000001E-2</v>
      </c>
      <c r="V445" s="3131" t="s">
        <v>1534</v>
      </c>
      <c r="W445" s="3131" t="s">
        <v>1534</v>
      </c>
      <c r="X445" s="3131" t="s">
        <v>1534</v>
      </c>
      <c r="Y445" s="3039">
        <v>6.720000000000001E-2</v>
      </c>
      <c r="Z445" s="3131" t="s">
        <v>62</v>
      </c>
      <c r="AA445" s="3039">
        <v>1.456E-2</v>
      </c>
      <c r="AB445" s="3039">
        <v>0.112</v>
      </c>
      <c r="AC445" s="2611" t="s">
        <v>1534</v>
      </c>
      <c r="AD445" s="2611" t="s">
        <v>1534</v>
      </c>
      <c r="AE445" s="3837" t="s">
        <v>1534</v>
      </c>
      <c r="AF445" s="2572"/>
    </row>
    <row r="446" spans="2:32" s="2872" customFormat="1" ht="18.75" customHeight="1" x14ac:dyDescent="0.2">
      <c r="B446" s="3914" t="s">
        <v>6844</v>
      </c>
      <c r="C446" s="3915"/>
      <c r="D446" s="3130" t="s">
        <v>1534</v>
      </c>
      <c r="E446" s="3130" t="s">
        <v>1534</v>
      </c>
      <c r="F446" s="3131" t="s">
        <v>1534</v>
      </c>
      <c r="G446" s="3024">
        <v>918</v>
      </c>
      <c r="H446" s="2639" t="s">
        <v>1534</v>
      </c>
      <c r="I446" s="3039">
        <v>9.6000000000000002E-2</v>
      </c>
      <c r="J446" s="3039">
        <v>9.6000000000000002E-2</v>
      </c>
      <c r="K446" s="3131" t="s">
        <v>1534</v>
      </c>
      <c r="L446" s="3131" t="s">
        <v>1534</v>
      </c>
      <c r="M446" s="2639" t="s">
        <v>1534</v>
      </c>
      <c r="N446" s="2639" t="s">
        <v>1534</v>
      </c>
      <c r="O446" s="3863">
        <v>0.24640000000000004</v>
      </c>
      <c r="P446" s="3863">
        <v>0.16800000000000001</v>
      </c>
      <c r="Q446" s="2639" t="s">
        <v>1534</v>
      </c>
      <c r="R446" s="3131" t="s">
        <v>1534</v>
      </c>
      <c r="S446" s="3131" t="s">
        <v>1534</v>
      </c>
      <c r="T446" s="3131" t="s">
        <v>1534</v>
      </c>
      <c r="U446" s="3039">
        <v>6.720000000000001E-2</v>
      </c>
      <c r="V446" s="3131" t="s">
        <v>1534</v>
      </c>
      <c r="W446" s="3131" t="s">
        <v>1534</v>
      </c>
      <c r="X446" s="3131" t="s">
        <v>1534</v>
      </c>
      <c r="Y446" s="3039">
        <v>6.720000000000001E-2</v>
      </c>
      <c r="Z446" s="3131" t="s">
        <v>58</v>
      </c>
      <c r="AA446" s="3039">
        <v>2.23888E-2</v>
      </c>
      <c r="AB446" s="3039">
        <v>0.112</v>
      </c>
      <c r="AC446" s="2611" t="s">
        <v>1534</v>
      </c>
      <c r="AD446" s="2611" t="s">
        <v>1534</v>
      </c>
      <c r="AE446" s="3837" t="s">
        <v>1534</v>
      </c>
      <c r="AF446" s="2572"/>
    </row>
    <row r="447" spans="2:32" s="2872" customFormat="1" ht="18.75" customHeight="1" x14ac:dyDescent="0.2">
      <c r="B447" s="3914" t="s">
        <v>6846</v>
      </c>
      <c r="C447" s="3915"/>
      <c r="D447" s="3130" t="s">
        <v>1534</v>
      </c>
      <c r="E447" s="3130" t="s">
        <v>1534</v>
      </c>
      <c r="F447" s="3131" t="s">
        <v>1534</v>
      </c>
      <c r="G447" s="3024">
        <v>918</v>
      </c>
      <c r="H447" s="2639" t="s">
        <v>1534</v>
      </c>
      <c r="I447" s="3039">
        <v>9.6000000000000002E-2</v>
      </c>
      <c r="J447" s="3039">
        <v>9.6000000000000002E-2</v>
      </c>
      <c r="K447" s="3131" t="s">
        <v>1534</v>
      </c>
      <c r="L447" s="3131" t="s">
        <v>1534</v>
      </c>
      <c r="M447" s="2639" t="s">
        <v>1534</v>
      </c>
      <c r="N447" s="2639" t="s">
        <v>1534</v>
      </c>
      <c r="O447" s="3863">
        <v>0.24640000000000004</v>
      </c>
      <c r="P447" s="3863">
        <v>0.16800000000000001</v>
      </c>
      <c r="Q447" s="2639" t="s">
        <v>1534</v>
      </c>
      <c r="R447" s="3131" t="s">
        <v>1534</v>
      </c>
      <c r="S447" s="3131" t="s">
        <v>1534</v>
      </c>
      <c r="T447" s="3131" t="s">
        <v>1534</v>
      </c>
      <c r="U447" s="3039">
        <v>6.720000000000001E-2</v>
      </c>
      <c r="V447" s="3131" t="s">
        <v>1534</v>
      </c>
      <c r="W447" s="3131" t="s">
        <v>1534</v>
      </c>
      <c r="X447" s="3131" t="s">
        <v>1534</v>
      </c>
      <c r="Y447" s="3039">
        <v>6.720000000000001E-2</v>
      </c>
      <c r="Z447" s="3131" t="s">
        <v>58</v>
      </c>
      <c r="AA447" s="3039">
        <v>2.23888E-2</v>
      </c>
      <c r="AB447" s="3039">
        <v>0.112</v>
      </c>
      <c r="AC447" s="2611" t="s">
        <v>1534</v>
      </c>
      <c r="AD447" s="2611" t="s">
        <v>1534</v>
      </c>
      <c r="AE447" s="3837" t="s">
        <v>1534</v>
      </c>
      <c r="AF447" s="2572"/>
    </row>
    <row r="448" spans="2:32" s="2872" customFormat="1" ht="18.75" customHeight="1" x14ac:dyDescent="0.2">
      <c r="B448" s="3914" t="s">
        <v>6848</v>
      </c>
      <c r="C448" s="3915"/>
      <c r="D448" s="3130" t="s">
        <v>1534</v>
      </c>
      <c r="E448" s="3130" t="s">
        <v>1534</v>
      </c>
      <c r="F448" s="3131" t="s">
        <v>1534</v>
      </c>
      <c r="G448" s="3024">
        <v>1290</v>
      </c>
      <c r="H448" s="2639" t="s">
        <v>1534</v>
      </c>
      <c r="I448" s="3039">
        <v>9.6000000000000002E-2</v>
      </c>
      <c r="J448" s="3039">
        <v>9.6000000000000002E-2</v>
      </c>
      <c r="K448" s="3131" t="s">
        <v>1534</v>
      </c>
      <c r="L448" s="3131" t="s">
        <v>1534</v>
      </c>
      <c r="M448" s="2639" t="s">
        <v>1534</v>
      </c>
      <c r="N448" s="2639" t="s">
        <v>1534</v>
      </c>
      <c r="O448" s="3863">
        <v>0.24640000000000004</v>
      </c>
      <c r="P448" s="3863">
        <v>0.16800000000000001</v>
      </c>
      <c r="Q448" s="2639" t="s">
        <v>1534</v>
      </c>
      <c r="R448" s="3131" t="s">
        <v>1534</v>
      </c>
      <c r="S448" s="3131" t="s">
        <v>1534</v>
      </c>
      <c r="T448" s="3131" t="s">
        <v>1534</v>
      </c>
      <c r="U448" s="3039">
        <v>6.720000000000001E-2</v>
      </c>
      <c r="V448" s="3131" t="s">
        <v>1534</v>
      </c>
      <c r="W448" s="3131" t="s">
        <v>1534</v>
      </c>
      <c r="X448" s="3131" t="s">
        <v>1534</v>
      </c>
      <c r="Y448" s="3039">
        <v>6.720000000000001E-2</v>
      </c>
      <c r="Z448" s="3131" t="s">
        <v>62</v>
      </c>
      <c r="AA448" s="3039">
        <v>1.456E-2</v>
      </c>
      <c r="AB448" s="3039">
        <v>0.112</v>
      </c>
      <c r="AC448" s="2611" t="s">
        <v>1534</v>
      </c>
      <c r="AD448" s="2611" t="s">
        <v>1534</v>
      </c>
      <c r="AE448" s="3837" t="s">
        <v>1534</v>
      </c>
      <c r="AF448" s="2572"/>
    </row>
    <row r="449" spans="2:32" s="2872" customFormat="1" ht="18.75" customHeight="1" x14ac:dyDescent="0.2">
      <c r="B449" s="3914" t="s">
        <v>6750</v>
      </c>
      <c r="C449" s="3915"/>
      <c r="D449" s="3130" t="s">
        <v>1534</v>
      </c>
      <c r="E449" s="3130" t="s">
        <v>1534</v>
      </c>
      <c r="F449" s="3131" t="s">
        <v>1534</v>
      </c>
      <c r="G449" s="3024">
        <v>66</v>
      </c>
      <c r="H449" s="2639" t="s">
        <v>1534</v>
      </c>
      <c r="I449" s="3039">
        <v>0.13440000000000002</v>
      </c>
      <c r="J449" s="3039">
        <v>0.13440000000000002</v>
      </c>
      <c r="K449" s="3131" t="s">
        <v>1534</v>
      </c>
      <c r="L449" s="2639" t="s">
        <v>1534</v>
      </c>
      <c r="M449" s="2639" t="s">
        <v>1534</v>
      </c>
      <c r="N449" s="2639" t="s">
        <v>1534</v>
      </c>
      <c r="O449" s="3863">
        <v>0.24640000000000004</v>
      </c>
      <c r="P449" s="3863">
        <f>0.15*1.12</f>
        <v>0.16800000000000001</v>
      </c>
      <c r="Q449" s="2639" t="s">
        <v>1534</v>
      </c>
      <c r="R449" s="3131" t="s">
        <v>1534</v>
      </c>
      <c r="S449" s="3131" t="s">
        <v>1534</v>
      </c>
      <c r="T449" s="3131" t="s">
        <v>1534</v>
      </c>
      <c r="U449" s="3039">
        <v>6.720000000000001E-2</v>
      </c>
      <c r="V449" s="3131" t="s">
        <v>1534</v>
      </c>
      <c r="W449" s="3131" t="s">
        <v>1534</v>
      </c>
      <c r="X449" s="3131" t="s">
        <v>1534</v>
      </c>
      <c r="Y449" s="3039">
        <v>6.720000000000001E-2</v>
      </c>
      <c r="Z449" s="3131" t="s">
        <v>49</v>
      </c>
      <c r="AA449" s="3039">
        <v>3.6999999999999998E-2</v>
      </c>
      <c r="AB449" s="3039">
        <v>0.112</v>
      </c>
      <c r="AC449" s="2611" t="s">
        <v>1534</v>
      </c>
      <c r="AD449" s="2611" t="s">
        <v>1534</v>
      </c>
      <c r="AE449" s="3837" t="s">
        <v>1534</v>
      </c>
      <c r="AF449" s="2572"/>
    </row>
    <row r="450" spans="2:32" s="2872" customFormat="1" ht="18.75" customHeight="1" x14ac:dyDescent="0.2">
      <c r="B450" s="3914" t="s">
        <v>6753</v>
      </c>
      <c r="C450" s="3915"/>
      <c r="D450" s="3130" t="s">
        <v>1534</v>
      </c>
      <c r="E450" s="3130" t="s">
        <v>1534</v>
      </c>
      <c r="F450" s="3131" t="s">
        <v>1534</v>
      </c>
      <c r="G450" s="3024">
        <v>66</v>
      </c>
      <c r="H450" s="2639" t="s">
        <v>1534</v>
      </c>
      <c r="I450" s="3039">
        <v>0.13440000000000002</v>
      </c>
      <c r="J450" s="3039">
        <v>0.13440000000000002</v>
      </c>
      <c r="K450" s="3131" t="s">
        <v>1534</v>
      </c>
      <c r="L450" s="2639" t="s">
        <v>1534</v>
      </c>
      <c r="M450" s="2639" t="s">
        <v>1534</v>
      </c>
      <c r="N450" s="2639" t="s">
        <v>1534</v>
      </c>
      <c r="O450" s="3863">
        <v>0.24640000000000004</v>
      </c>
      <c r="P450" s="3863">
        <v>0.16800000000000001</v>
      </c>
      <c r="Q450" s="2639" t="s">
        <v>1534</v>
      </c>
      <c r="R450" s="3131" t="s">
        <v>1534</v>
      </c>
      <c r="S450" s="3131" t="s">
        <v>1534</v>
      </c>
      <c r="T450" s="3131" t="s">
        <v>1534</v>
      </c>
      <c r="U450" s="3039">
        <v>6.720000000000001E-2</v>
      </c>
      <c r="V450" s="3131" t="s">
        <v>1534</v>
      </c>
      <c r="W450" s="3131" t="s">
        <v>1534</v>
      </c>
      <c r="X450" s="3131" t="s">
        <v>1534</v>
      </c>
      <c r="Y450" s="3039">
        <v>6.720000000000001E-2</v>
      </c>
      <c r="Z450" s="3131" t="s">
        <v>49</v>
      </c>
      <c r="AA450" s="3039">
        <v>3.6999999999999998E-2</v>
      </c>
      <c r="AB450" s="3039">
        <v>0.112</v>
      </c>
      <c r="AC450" s="2611" t="s">
        <v>1534</v>
      </c>
      <c r="AD450" s="2611" t="s">
        <v>1534</v>
      </c>
      <c r="AE450" s="3837" t="s">
        <v>1534</v>
      </c>
      <c r="AF450" s="2572"/>
    </row>
    <row r="451" spans="2:32" s="2872" customFormat="1" ht="18.75" customHeight="1" x14ac:dyDescent="0.2">
      <c r="B451" s="3914" t="s">
        <v>6755</v>
      </c>
      <c r="C451" s="3915"/>
      <c r="D451" s="3130" t="s">
        <v>1534</v>
      </c>
      <c r="E451" s="3130" t="s">
        <v>1534</v>
      </c>
      <c r="F451" s="3131" t="s">
        <v>1534</v>
      </c>
      <c r="G451" s="3024">
        <v>83</v>
      </c>
      <c r="H451" s="2639" t="s">
        <v>1534</v>
      </c>
      <c r="I451" s="3039">
        <v>0.13440000000000002</v>
      </c>
      <c r="J451" s="3039">
        <v>0.13440000000000002</v>
      </c>
      <c r="K451" s="3131" t="s">
        <v>1534</v>
      </c>
      <c r="L451" s="2639" t="s">
        <v>1534</v>
      </c>
      <c r="M451" s="2639" t="s">
        <v>1534</v>
      </c>
      <c r="N451" s="2639" t="s">
        <v>1534</v>
      </c>
      <c r="O451" s="3863">
        <v>0.24640000000000004</v>
      </c>
      <c r="P451" s="3863">
        <v>0.16800000000000001</v>
      </c>
      <c r="Q451" s="2639" t="s">
        <v>1534</v>
      </c>
      <c r="R451" s="3131" t="s">
        <v>1534</v>
      </c>
      <c r="S451" s="3131" t="s">
        <v>1534</v>
      </c>
      <c r="T451" s="3131" t="s">
        <v>1534</v>
      </c>
      <c r="U451" s="3039">
        <v>6.720000000000001E-2</v>
      </c>
      <c r="V451" s="3131" t="s">
        <v>1534</v>
      </c>
      <c r="W451" s="3131" t="s">
        <v>1534</v>
      </c>
      <c r="X451" s="3131" t="s">
        <v>1534</v>
      </c>
      <c r="Y451" s="3039">
        <v>6.720000000000001E-2</v>
      </c>
      <c r="Z451" s="3131" t="s">
        <v>49</v>
      </c>
      <c r="AA451" s="3039">
        <v>3.6999999999999998E-2</v>
      </c>
      <c r="AB451" s="3039">
        <v>0.112</v>
      </c>
      <c r="AC451" s="2611" t="s">
        <v>1534</v>
      </c>
      <c r="AD451" s="2611" t="s">
        <v>1534</v>
      </c>
      <c r="AE451" s="3837" t="s">
        <v>1534</v>
      </c>
      <c r="AF451" s="2572"/>
    </row>
    <row r="452" spans="2:32" s="2872" customFormat="1" ht="18.75" customHeight="1" x14ac:dyDescent="0.2">
      <c r="B452" s="3914" t="s">
        <v>6757</v>
      </c>
      <c r="C452" s="3915"/>
      <c r="D452" s="3130" t="s">
        <v>1534</v>
      </c>
      <c r="E452" s="3130" t="s">
        <v>1534</v>
      </c>
      <c r="F452" s="3130" t="s">
        <v>1534</v>
      </c>
      <c r="G452" s="3024">
        <v>83</v>
      </c>
      <c r="H452" s="2639" t="s">
        <v>1534</v>
      </c>
      <c r="I452" s="3039">
        <v>0.13440000000000002</v>
      </c>
      <c r="J452" s="3039">
        <v>0.13440000000000002</v>
      </c>
      <c r="K452" s="3131" t="s">
        <v>1534</v>
      </c>
      <c r="L452" s="2639" t="s">
        <v>1534</v>
      </c>
      <c r="M452" s="2639" t="s">
        <v>1534</v>
      </c>
      <c r="N452" s="2639" t="s">
        <v>1534</v>
      </c>
      <c r="O452" s="3863">
        <v>0.24640000000000004</v>
      </c>
      <c r="P452" s="3863">
        <v>0.16800000000000001</v>
      </c>
      <c r="Q452" s="2639" t="s">
        <v>1534</v>
      </c>
      <c r="R452" s="3131" t="s">
        <v>1534</v>
      </c>
      <c r="S452" s="3131" t="s">
        <v>1534</v>
      </c>
      <c r="T452" s="3131" t="s">
        <v>1534</v>
      </c>
      <c r="U452" s="3039">
        <v>6.720000000000001E-2</v>
      </c>
      <c r="V452" s="3131" t="s">
        <v>1534</v>
      </c>
      <c r="W452" s="3131" t="s">
        <v>1534</v>
      </c>
      <c r="X452" s="3131" t="s">
        <v>1534</v>
      </c>
      <c r="Y452" s="3039">
        <v>6.720000000000001E-2</v>
      </c>
      <c r="Z452" s="3131" t="s">
        <v>49</v>
      </c>
      <c r="AA452" s="3039">
        <v>3.6999999999999998E-2</v>
      </c>
      <c r="AB452" s="3039">
        <v>0.112</v>
      </c>
      <c r="AC452" s="2611" t="s">
        <v>1534</v>
      </c>
      <c r="AD452" s="2611" t="s">
        <v>1534</v>
      </c>
      <c r="AE452" s="3837" t="s">
        <v>1534</v>
      </c>
      <c r="AF452" s="2572"/>
    </row>
    <row r="453" spans="2:32" s="2872" customFormat="1" ht="18.75" customHeight="1" x14ac:dyDescent="0.2">
      <c r="B453" s="3914" t="s">
        <v>6759</v>
      </c>
      <c r="C453" s="3915"/>
      <c r="D453" s="3130" t="s">
        <v>1534</v>
      </c>
      <c r="E453" s="3130" t="s">
        <v>1534</v>
      </c>
      <c r="F453" s="3130" t="s">
        <v>1534</v>
      </c>
      <c r="G453" s="3024">
        <v>100</v>
      </c>
      <c r="H453" s="2639" t="s">
        <v>1534</v>
      </c>
      <c r="I453" s="3039">
        <v>0.13440000000000002</v>
      </c>
      <c r="J453" s="3039">
        <v>0.13440000000000002</v>
      </c>
      <c r="K453" s="3131" t="s">
        <v>1534</v>
      </c>
      <c r="L453" s="2639" t="s">
        <v>1534</v>
      </c>
      <c r="M453" s="2639" t="s">
        <v>1534</v>
      </c>
      <c r="N453" s="2639" t="s">
        <v>1534</v>
      </c>
      <c r="O453" s="3863">
        <v>0.24640000000000004</v>
      </c>
      <c r="P453" s="3863">
        <v>0.16800000000000001</v>
      </c>
      <c r="Q453" s="2639" t="s">
        <v>1534</v>
      </c>
      <c r="R453" s="3131" t="s">
        <v>1534</v>
      </c>
      <c r="S453" s="3131" t="s">
        <v>1534</v>
      </c>
      <c r="T453" s="3131" t="s">
        <v>1534</v>
      </c>
      <c r="U453" s="3039">
        <v>6.720000000000001E-2</v>
      </c>
      <c r="V453" s="3131" t="s">
        <v>1534</v>
      </c>
      <c r="W453" s="3131" t="s">
        <v>1534</v>
      </c>
      <c r="X453" s="3131" t="s">
        <v>1534</v>
      </c>
      <c r="Y453" s="3039">
        <v>6.720000000000001E-2</v>
      </c>
      <c r="Z453" s="3131" t="s">
        <v>49</v>
      </c>
      <c r="AA453" s="3039">
        <v>3.6999999999999998E-2</v>
      </c>
      <c r="AB453" s="3039">
        <v>0.112</v>
      </c>
      <c r="AC453" s="2611" t="s">
        <v>1534</v>
      </c>
      <c r="AD453" s="2611" t="s">
        <v>1534</v>
      </c>
      <c r="AE453" s="3837" t="s">
        <v>1534</v>
      </c>
      <c r="AF453" s="2572"/>
    </row>
    <row r="454" spans="2:32" s="2872" customFormat="1" ht="18.75" customHeight="1" x14ac:dyDescent="0.2">
      <c r="B454" s="3914" t="s">
        <v>6761</v>
      </c>
      <c r="C454" s="3915"/>
      <c r="D454" s="3130" t="s">
        <v>1534</v>
      </c>
      <c r="E454" s="3130" t="s">
        <v>1534</v>
      </c>
      <c r="F454" s="3130" t="s">
        <v>1534</v>
      </c>
      <c r="G454" s="3024">
        <v>100</v>
      </c>
      <c r="H454" s="2639" t="s">
        <v>1534</v>
      </c>
      <c r="I454" s="3039">
        <v>0.13440000000000002</v>
      </c>
      <c r="J454" s="3039">
        <v>0.13440000000000002</v>
      </c>
      <c r="K454" s="3131" t="s">
        <v>1534</v>
      </c>
      <c r="L454" s="2639" t="s">
        <v>1534</v>
      </c>
      <c r="M454" s="2639" t="s">
        <v>1534</v>
      </c>
      <c r="N454" s="2639" t="s">
        <v>1534</v>
      </c>
      <c r="O454" s="3863">
        <v>0.24640000000000004</v>
      </c>
      <c r="P454" s="3863">
        <v>0.16800000000000001</v>
      </c>
      <c r="Q454" s="2639" t="s">
        <v>1534</v>
      </c>
      <c r="R454" s="3131" t="s">
        <v>1534</v>
      </c>
      <c r="S454" s="3131" t="s">
        <v>1534</v>
      </c>
      <c r="T454" s="3131" t="s">
        <v>1534</v>
      </c>
      <c r="U454" s="3039">
        <v>6.720000000000001E-2</v>
      </c>
      <c r="V454" s="3131" t="s">
        <v>1534</v>
      </c>
      <c r="W454" s="3131" t="s">
        <v>1534</v>
      </c>
      <c r="X454" s="3131" t="s">
        <v>1534</v>
      </c>
      <c r="Y454" s="3039">
        <v>6.720000000000001E-2</v>
      </c>
      <c r="Z454" s="3131" t="s">
        <v>49</v>
      </c>
      <c r="AA454" s="3039">
        <v>3.6999999999999998E-2</v>
      </c>
      <c r="AB454" s="3039">
        <v>0.112</v>
      </c>
      <c r="AC454" s="2611" t="s">
        <v>1534</v>
      </c>
      <c r="AD454" s="2611" t="s">
        <v>1534</v>
      </c>
      <c r="AE454" s="3837" t="s">
        <v>1534</v>
      </c>
      <c r="AF454" s="2572"/>
    </row>
    <row r="455" spans="2:32" s="2872" customFormat="1" ht="18.75" customHeight="1" x14ac:dyDescent="0.2">
      <c r="B455" s="3914" t="s">
        <v>6763</v>
      </c>
      <c r="C455" s="3915"/>
      <c r="D455" s="3130" t="s">
        <v>1534</v>
      </c>
      <c r="E455" s="3130" t="s">
        <v>1534</v>
      </c>
      <c r="F455" s="3130" t="s">
        <v>1534</v>
      </c>
      <c r="G455" s="3024">
        <v>83</v>
      </c>
      <c r="H455" s="2639" t="s">
        <v>1534</v>
      </c>
      <c r="I455" s="3039">
        <v>0.13440000000000002</v>
      </c>
      <c r="J455" s="3039">
        <v>0.13440000000000002</v>
      </c>
      <c r="K455" s="3131" t="s">
        <v>1534</v>
      </c>
      <c r="L455" s="2639" t="s">
        <v>1534</v>
      </c>
      <c r="M455" s="2639" t="s">
        <v>1534</v>
      </c>
      <c r="N455" s="2639" t="s">
        <v>1534</v>
      </c>
      <c r="O455" s="3863">
        <v>0.24640000000000004</v>
      </c>
      <c r="P455" s="3863">
        <v>0.16800000000000001</v>
      </c>
      <c r="Q455" s="2639" t="s">
        <v>1534</v>
      </c>
      <c r="R455" s="3131" t="s">
        <v>1534</v>
      </c>
      <c r="S455" s="3131" t="s">
        <v>1534</v>
      </c>
      <c r="T455" s="3131" t="s">
        <v>1534</v>
      </c>
      <c r="U455" s="3039">
        <v>6.720000000000001E-2</v>
      </c>
      <c r="V455" s="3131" t="s">
        <v>1534</v>
      </c>
      <c r="W455" s="3131" t="s">
        <v>1534</v>
      </c>
      <c r="X455" s="3131" t="s">
        <v>1534</v>
      </c>
      <c r="Y455" s="3039">
        <v>6.720000000000001E-2</v>
      </c>
      <c r="Z455" s="3131" t="s">
        <v>58</v>
      </c>
      <c r="AA455" s="3039">
        <v>2.23888E-2</v>
      </c>
      <c r="AB455" s="3039">
        <v>0.112</v>
      </c>
      <c r="AC455" s="2611" t="s">
        <v>1534</v>
      </c>
      <c r="AD455" s="2611" t="s">
        <v>1534</v>
      </c>
      <c r="AE455" s="3837" t="s">
        <v>1534</v>
      </c>
      <c r="AF455" s="2572"/>
    </row>
    <row r="456" spans="2:32" s="2872" customFormat="1" ht="18.75" customHeight="1" x14ac:dyDescent="0.2">
      <c r="B456" s="3914" t="s">
        <v>6766</v>
      </c>
      <c r="C456" s="3915"/>
      <c r="D456" s="3130" t="s">
        <v>1534</v>
      </c>
      <c r="E456" s="3130" t="s">
        <v>1534</v>
      </c>
      <c r="F456" s="3130" t="s">
        <v>1534</v>
      </c>
      <c r="G456" s="3024">
        <v>83</v>
      </c>
      <c r="H456" s="2639" t="s">
        <v>1534</v>
      </c>
      <c r="I456" s="3039">
        <v>0.13439999999999999</v>
      </c>
      <c r="J456" s="3039">
        <v>0.13439999999999999</v>
      </c>
      <c r="K456" s="3131" t="s">
        <v>1534</v>
      </c>
      <c r="L456" s="2639" t="s">
        <v>1534</v>
      </c>
      <c r="M456" s="2639" t="s">
        <v>1534</v>
      </c>
      <c r="N456" s="2639" t="s">
        <v>1534</v>
      </c>
      <c r="O456" s="3863">
        <v>0.24640000000000004</v>
      </c>
      <c r="P456" s="3863">
        <v>0.16800000000000001</v>
      </c>
      <c r="Q456" s="2639" t="s">
        <v>1534</v>
      </c>
      <c r="R456" s="3131" t="s">
        <v>1534</v>
      </c>
      <c r="S456" s="3131" t="s">
        <v>1534</v>
      </c>
      <c r="T456" s="3131" t="s">
        <v>1534</v>
      </c>
      <c r="U456" s="3039">
        <v>6.720000000000001E-2</v>
      </c>
      <c r="V456" s="3131" t="s">
        <v>1534</v>
      </c>
      <c r="W456" s="3131" t="s">
        <v>1534</v>
      </c>
      <c r="X456" s="3131" t="s">
        <v>1534</v>
      </c>
      <c r="Y456" s="3039">
        <v>6.720000000000001E-2</v>
      </c>
      <c r="Z456" s="3131" t="s">
        <v>58</v>
      </c>
      <c r="AA456" s="3039">
        <v>2.23888E-2</v>
      </c>
      <c r="AB456" s="3039">
        <v>0.112</v>
      </c>
      <c r="AC456" s="2611" t="s">
        <v>1534</v>
      </c>
      <c r="AD456" s="2611" t="s">
        <v>1534</v>
      </c>
      <c r="AE456" s="3837" t="s">
        <v>1534</v>
      </c>
      <c r="AF456" s="2572"/>
    </row>
    <row r="457" spans="2:32" s="2872" customFormat="1" ht="18.75" customHeight="1" x14ac:dyDescent="0.2">
      <c r="B457" s="3914" t="s">
        <v>6768</v>
      </c>
      <c r="C457" s="3915"/>
      <c r="D457" s="3130" t="s">
        <v>1534</v>
      </c>
      <c r="E457" s="3130" t="s">
        <v>1534</v>
      </c>
      <c r="F457" s="3130" t="s">
        <v>1534</v>
      </c>
      <c r="G457" s="3024">
        <v>127</v>
      </c>
      <c r="H457" s="2639" t="s">
        <v>1534</v>
      </c>
      <c r="I457" s="3039">
        <v>0.12320000000000002</v>
      </c>
      <c r="J457" s="3039">
        <v>0.12320000000000002</v>
      </c>
      <c r="K457" s="3131" t="s">
        <v>1534</v>
      </c>
      <c r="L457" s="2639" t="s">
        <v>1534</v>
      </c>
      <c r="M457" s="2639" t="s">
        <v>1534</v>
      </c>
      <c r="N457" s="2639" t="s">
        <v>1534</v>
      </c>
      <c r="O457" s="3863">
        <v>0.24640000000000004</v>
      </c>
      <c r="P457" s="3863">
        <v>0.16800000000000001</v>
      </c>
      <c r="Q457" s="2639" t="s">
        <v>1534</v>
      </c>
      <c r="R457" s="3131" t="s">
        <v>1534</v>
      </c>
      <c r="S457" s="3131" t="s">
        <v>1534</v>
      </c>
      <c r="T457" s="3131" t="s">
        <v>1534</v>
      </c>
      <c r="U457" s="3039">
        <v>6.720000000000001E-2</v>
      </c>
      <c r="V457" s="3131" t="s">
        <v>1534</v>
      </c>
      <c r="W457" s="3131" t="s">
        <v>1534</v>
      </c>
      <c r="X457" s="3131" t="s">
        <v>1534</v>
      </c>
      <c r="Y457" s="3039">
        <v>6.720000000000001E-2</v>
      </c>
      <c r="Z457" s="3131" t="s">
        <v>58</v>
      </c>
      <c r="AA457" s="3039">
        <v>2.23888E-2</v>
      </c>
      <c r="AB457" s="3039">
        <v>0.112</v>
      </c>
      <c r="AC457" s="2611" t="s">
        <v>1534</v>
      </c>
      <c r="AD457" s="2611" t="s">
        <v>1534</v>
      </c>
      <c r="AE457" s="3837" t="s">
        <v>1534</v>
      </c>
      <c r="AF457" s="2572"/>
    </row>
    <row r="458" spans="2:32" s="2872" customFormat="1" ht="18.75" customHeight="1" x14ac:dyDescent="0.2">
      <c r="B458" s="3914" t="s">
        <v>6770</v>
      </c>
      <c r="C458" s="3915"/>
      <c r="D458" s="3130" t="s">
        <v>1534</v>
      </c>
      <c r="E458" s="3130" t="s">
        <v>1534</v>
      </c>
      <c r="F458" s="3130" t="s">
        <v>1534</v>
      </c>
      <c r="G458" s="3024">
        <v>127</v>
      </c>
      <c r="H458" s="2639" t="s">
        <v>1534</v>
      </c>
      <c r="I458" s="3039">
        <v>0.12320000000000002</v>
      </c>
      <c r="J458" s="3039">
        <v>0.12320000000000002</v>
      </c>
      <c r="K458" s="3131" t="s">
        <v>1534</v>
      </c>
      <c r="L458" s="2639" t="s">
        <v>1534</v>
      </c>
      <c r="M458" s="2639" t="s">
        <v>1534</v>
      </c>
      <c r="N458" s="2639" t="s">
        <v>1534</v>
      </c>
      <c r="O458" s="3863">
        <v>0.24640000000000004</v>
      </c>
      <c r="P458" s="3863">
        <v>0.16800000000000001</v>
      </c>
      <c r="Q458" s="2639" t="s">
        <v>1534</v>
      </c>
      <c r="R458" s="3131" t="s">
        <v>1534</v>
      </c>
      <c r="S458" s="3131" t="s">
        <v>1534</v>
      </c>
      <c r="T458" s="3131" t="s">
        <v>1534</v>
      </c>
      <c r="U458" s="3039">
        <v>6.720000000000001E-2</v>
      </c>
      <c r="V458" s="3131" t="s">
        <v>1534</v>
      </c>
      <c r="W458" s="3131" t="s">
        <v>1534</v>
      </c>
      <c r="X458" s="3131" t="s">
        <v>1534</v>
      </c>
      <c r="Y458" s="3039">
        <v>6.720000000000001E-2</v>
      </c>
      <c r="Z458" s="3131" t="s">
        <v>58</v>
      </c>
      <c r="AA458" s="3039">
        <v>2.23888E-2</v>
      </c>
      <c r="AB458" s="3039">
        <v>0.112</v>
      </c>
      <c r="AC458" s="2611" t="s">
        <v>1534</v>
      </c>
      <c r="AD458" s="2611" t="s">
        <v>1534</v>
      </c>
      <c r="AE458" s="3837" t="s">
        <v>1534</v>
      </c>
      <c r="AF458" s="2572"/>
    </row>
    <row r="459" spans="2:32" s="2872" customFormat="1" ht="18.75" customHeight="1" x14ac:dyDescent="0.2">
      <c r="B459" s="3914" t="s">
        <v>6772</v>
      </c>
      <c r="C459" s="3915"/>
      <c r="D459" s="3130" t="s">
        <v>1534</v>
      </c>
      <c r="E459" s="3130" t="s">
        <v>1534</v>
      </c>
      <c r="F459" s="3130" t="s">
        <v>1534</v>
      </c>
      <c r="G459" s="3024">
        <v>172</v>
      </c>
      <c r="H459" s="2639" t="s">
        <v>1534</v>
      </c>
      <c r="I459" s="3039">
        <v>0.12320000000000002</v>
      </c>
      <c r="J459" s="3039">
        <v>0.12320000000000002</v>
      </c>
      <c r="K459" s="3131" t="s">
        <v>1534</v>
      </c>
      <c r="L459" s="2639" t="s">
        <v>1534</v>
      </c>
      <c r="M459" s="2639" t="s">
        <v>1534</v>
      </c>
      <c r="N459" s="2639" t="s">
        <v>1534</v>
      </c>
      <c r="O459" s="3863">
        <v>0.24640000000000004</v>
      </c>
      <c r="P459" s="3863">
        <v>0.16800000000000001</v>
      </c>
      <c r="Q459" s="2639" t="s">
        <v>1534</v>
      </c>
      <c r="R459" s="3131" t="s">
        <v>1534</v>
      </c>
      <c r="S459" s="3131" t="s">
        <v>1534</v>
      </c>
      <c r="T459" s="3131" t="s">
        <v>1534</v>
      </c>
      <c r="U459" s="3039">
        <v>6.720000000000001E-2</v>
      </c>
      <c r="V459" s="3131" t="s">
        <v>1534</v>
      </c>
      <c r="W459" s="3131" t="s">
        <v>1534</v>
      </c>
      <c r="X459" s="3131" t="s">
        <v>1534</v>
      </c>
      <c r="Y459" s="3039">
        <v>6.720000000000001E-2</v>
      </c>
      <c r="Z459" s="3131" t="s">
        <v>58</v>
      </c>
      <c r="AA459" s="3039">
        <v>2.23888E-2</v>
      </c>
      <c r="AB459" s="3039">
        <v>0.112</v>
      </c>
      <c r="AC459" s="2611" t="s">
        <v>1534</v>
      </c>
      <c r="AD459" s="2611" t="s">
        <v>1534</v>
      </c>
      <c r="AE459" s="3837" t="s">
        <v>1534</v>
      </c>
      <c r="AF459" s="2572"/>
    </row>
    <row r="460" spans="2:32" s="2872" customFormat="1" ht="18.75" customHeight="1" x14ac:dyDescent="0.2">
      <c r="B460" s="3914" t="s">
        <v>6774</v>
      </c>
      <c r="C460" s="3915"/>
      <c r="D460" s="3130" t="s">
        <v>1534</v>
      </c>
      <c r="E460" s="3130" t="s">
        <v>1534</v>
      </c>
      <c r="F460" s="3130" t="s">
        <v>1534</v>
      </c>
      <c r="G460" s="3024">
        <v>172</v>
      </c>
      <c r="H460" s="2639" t="s">
        <v>1534</v>
      </c>
      <c r="I460" s="3039">
        <v>0.12320000000000002</v>
      </c>
      <c r="J460" s="3039">
        <v>0.12320000000000002</v>
      </c>
      <c r="K460" s="3131" t="s">
        <v>1534</v>
      </c>
      <c r="L460" s="2639" t="s">
        <v>1534</v>
      </c>
      <c r="M460" s="2639" t="s">
        <v>1534</v>
      </c>
      <c r="N460" s="2639" t="s">
        <v>1534</v>
      </c>
      <c r="O460" s="3863">
        <v>0.24640000000000004</v>
      </c>
      <c r="P460" s="3863">
        <v>0.16800000000000001</v>
      </c>
      <c r="Q460" s="2639" t="s">
        <v>1534</v>
      </c>
      <c r="R460" s="3131" t="s">
        <v>1534</v>
      </c>
      <c r="S460" s="3131" t="s">
        <v>1534</v>
      </c>
      <c r="T460" s="3131" t="s">
        <v>1534</v>
      </c>
      <c r="U460" s="3039">
        <v>6.720000000000001E-2</v>
      </c>
      <c r="V460" s="3131" t="s">
        <v>1534</v>
      </c>
      <c r="W460" s="3131" t="s">
        <v>1534</v>
      </c>
      <c r="X460" s="3131" t="s">
        <v>1534</v>
      </c>
      <c r="Y460" s="3039">
        <v>6.720000000000001E-2</v>
      </c>
      <c r="Z460" s="3131" t="s">
        <v>58</v>
      </c>
      <c r="AA460" s="3039">
        <v>2.23888E-2</v>
      </c>
      <c r="AB460" s="3039">
        <v>0.112</v>
      </c>
      <c r="AC460" s="2611" t="s">
        <v>1534</v>
      </c>
      <c r="AD460" s="2611" t="s">
        <v>1534</v>
      </c>
      <c r="AE460" s="3837" t="s">
        <v>1534</v>
      </c>
      <c r="AF460" s="2572"/>
    </row>
    <row r="461" spans="2:32" s="2872" customFormat="1" ht="18.75" customHeight="1" x14ac:dyDescent="0.2">
      <c r="B461" s="3914" t="s">
        <v>6776</v>
      </c>
      <c r="C461" s="3915"/>
      <c r="D461" s="3130" t="s">
        <v>1534</v>
      </c>
      <c r="E461" s="3130" t="s">
        <v>1534</v>
      </c>
      <c r="F461" s="3130" t="s">
        <v>1534</v>
      </c>
      <c r="G461" s="3024">
        <v>268</v>
      </c>
      <c r="H461" s="2639" t="s">
        <v>1534</v>
      </c>
      <c r="I461" s="3039">
        <v>0.121</v>
      </c>
      <c r="J461" s="3039">
        <v>0.121</v>
      </c>
      <c r="K461" s="3131" t="s">
        <v>1534</v>
      </c>
      <c r="L461" s="2639" t="s">
        <v>1534</v>
      </c>
      <c r="M461" s="2639" t="s">
        <v>1534</v>
      </c>
      <c r="N461" s="2639" t="s">
        <v>1534</v>
      </c>
      <c r="O461" s="3863">
        <v>0.24640000000000004</v>
      </c>
      <c r="P461" s="3863">
        <v>0.16800000000000001</v>
      </c>
      <c r="Q461" s="2639" t="s">
        <v>1534</v>
      </c>
      <c r="R461" s="3131" t="s">
        <v>1534</v>
      </c>
      <c r="S461" s="3131" t="s">
        <v>1534</v>
      </c>
      <c r="T461" s="3131" t="s">
        <v>1534</v>
      </c>
      <c r="U461" s="3039">
        <v>6.720000000000001E-2</v>
      </c>
      <c r="V461" s="3131" t="s">
        <v>1534</v>
      </c>
      <c r="W461" s="3131" t="s">
        <v>1534</v>
      </c>
      <c r="X461" s="3131" t="s">
        <v>1534</v>
      </c>
      <c r="Y461" s="3039">
        <v>6.720000000000001E-2</v>
      </c>
      <c r="Z461" s="3131" t="s">
        <v>58</v>
      </c>
      <c r="AA461" s="3039">
        <v>2.23888E-2</v>
      </c>
      <c r="AB461" s="3039">
        <v>0.112</v>
      </c>
      <c r="AC461" s="2611" t="s">
        <v>1534</v>
      </c>
      <c r="AD461" s="2611" t="s">
        <v>1534</v>
      </c>
      <c r="AE461" s="3837" t="s">
        <v>1534</v>
      </c>
      <c r="AF461" s="2572"/>
    </row>
    <row r="462" spans="2:32" s="2872" customFormat="1" ht="18.75" customHeight="1" x14ac:dyDescent="0.2">
      <c r="B462" s="3914" t="s">
        <v>6778</v>
      </c>
      <c r="C462" s="3915"/>
      <c r="D462" s="3130" t="s">
        <v>1534</v>
      </c>
      <c r="E462" s="3130" t="s">
        <v>1534</v>
      </c>
      <c r="F462" s="3130" t="s">
        <v>1534</v>
      </c>
      <c r="G462" s="3024">
        <v>268</v>
      </c>
      <c r="H462" s="2639" t="s">
        <v>1534</v>
      </c>
      <c r="I462" s="3039">
        <v>0.121</v>
      </c>
      <c r="J462" s="3039">
        <v>0.121</v>
      </c>
      <c r="K462" s="3131" t="s">
        <v>1534</v>
      </c>
      <c r="L462" s="2639" t="s">
        <v>1534</v>
      </c>
      <c r="M462" s="2639" t="s">
        <v>1534</v>
      </c>
      <c r="N462" s="2639" t="s">
        <v>1534</v>
      </c>
      <c r="O462" s="3863">
        <v>0.24640000000000004</v>
      </c>
      <c r="P462" s="3863">
        <v>0.16800000000000001</v>
      </c>
      <c r="Q462" s="2639" t="s">
        <v>1534</v>
      </c>
      <c r="R462" s="3131" t="s">
        <v>1534</v>
      </c>
      <c r="S462" s="3131" t="s">
        <v>1534</v>
      </c>
      <c r="T462" s="3131" t="s">
        <v>1534</v>
      </c>
      <c r="U462" s="3039">
        <v>6.720000000000001E-2</v>
      </c>
      <c r="V462" s="3131" t="s">
        <v>1534</v>
      </c>
      <c r="W462" s="3131" t="s">
        <v>1534</v>
      </c>
      <c r="X462" s="3131" t="s">
        <v>1534</v>
      </c>
      <c r="Y462" s="3039">
        <v>6.720000000000001E-2</v>
      </c>
      <c r="Z462" s="3131" t="s">
        <v>58</v>
      </c>
      <c r="AA462" s="3039">
        <v>2.23888E-2</v>
      </c>
      <c r="AB462" s="3039">
        <v>0.112</v>
      </c>
      <c r="AC462" s="2611" t="s">
        <v>1534</v>
      </c>
      <c r="AD462" s="2611" t="s">
        <v>1534</v>
      </c>
      <c r="AE462" s="3837" t="s">
        <v>1534</v>
      </c>
      <c r="AF462" s="2572"/>
    </row>
    <row r="463" spans="2:32" s="2872" customFormat="1" ht="18.75" customHeight="1" x14ac:dyDescent="0.2">
      <c r="B463" s="3914" t="s">
        <v>6780</v>
      </c>
      <c r="C463" s="3915"/>
      <c r="D463" s="3130" t="s">
        <v>1534</v>
      </c>
      <c r="E463" s="3130" t="s">
        <v>1534</v>
      </c>
      <c r="F463" s="3130" t="s">
        <v>1534</v>
      </c>
      <c r="G463" s="3024">
        <v>398</v>
      </c>
      <c r="H463" s="2639" t="s">
        <v>1534</v>
      </c>
      <c r="I463" s="3039">
        <v>0.10976000000000001</v>
      </c>
      <c r="J463" s="3039">
        <v>0.10976000000000001</v>
      </c>
      <c r="K463" s="3131" t="s">
        <v>1534</v>
      </c>
      <c r="L463" s="2639" t="s">
        <v>1534</v>
      </c>
      <c r="M463" s="2639" t="s">
        <v>1534</v>
      </c>
      <c r="N463" s="2639" t="s">
        <v>1534</v>
      </c>
      <c r="O463" s="3863">
        <v>0.24640000000000004</v>
      </c>
      <c r="P463" s="3863">
        <v>0.16800000000000001</v>
      </c>
      <c r="Q463" s="2639" t="s">
        <v>1534</v>
      </c>
      <c r="R463" s="3131" t="s">
        <v>1534</v>
      </c>
      <c r="S463" s="3131" t="s">
        <v>1534</v>
      </c>
      <c r="T463" s="3131" t="s">
        <v>1534</v>
      </c>
      <c r="U463" s="3039">
        <v>6.720000000000001E-2</v>
      </c>
      <c r="V463" s="3131" t="s">
        <v>1534</v>
      </c>
      <c r="W463" s="3131" t="s">
        <v>1534</v>
      </c>
      <c r="X463" s="3131" t="s">
        <v>1534</v>
      </c>
      <c r="Y463" s="3039">
        <v>6.720000000000001E-2</v>
      </c>
      <c r="Z463" s="3131" t="s">
        <v>58</v>
      </c>
      <c r="AA463" s="3039">
        <v>2.23888E-2</v>
      </c>
      <c r="AB463" s="3039">
        <v>0.112</v>
      </c>
      <c r="AC463" s="2611" t="s">
        <v>1534</v>
      </c>
      <c r="AD463" s="2611" t="s">
        <v>1534</v>
      </c>
      <c r="AE463" s="3837" t="s">
        <v>1534</v>
      </c>
      <c r="AF463" s="2572"/>
    </row>
    <row r="464" spans="2:32" s="2872" customFormat="1" ht="18.75" customHeight="1" x14ac:dyDescent="0.2">
      <c r="B464" s="3914" t="s">
        <v>6782</v>
      </c>
      <c r="C464" s="3915"/>
      <c r="D464" s="3130" t="s">
        <v>1534</v>
      </c>
      <c r="E464" s="3130" t="s">
        <v>1534</v>
      </c>
      <c r="F464" s="3130" t="s">
        <v>1534</v>
      </c>
      <c r="G464" s="3024">
        <v>398</v>
      </c>
      <c r="H464" s="2639" t="s">
        <v>1534</v>
      </c>
      <c r="I464" s="3039">
        <v>0.10976000000000001</v>
      </c>
      <c r="J464" s="3039">
        <v>0.10976000000000001</v>
      </c>
      <c r="K464" s="3131" t="s">
        <v>1534</v>
      </c>
      <c r="L464" s="2639" t="s">
        <v>1534</v>
      </c>
      <c r="M464" s="2639" t="s">
        <v>1534</v>
      </c>
      <c r="N464" s="2639" t="s">
        <v>1534</v>
      </c>
      <c r="O464" s="3863">
        <v>0.24640000000000004</v>
      </c>
      <c r="P464" s="3863">
        <v>0.16800000000000001</v>
      </c>
      <c r="Q464" s="2639" t="s">
        <v>1534</v>
      </c>
      <c r="R464" s="3131" t="s">
        <v>1534</v>
      </c>
      <c r="S464" s="3131" t="s">
        <v>1534</v>
      </c>
      <c r="T464" s="3131" t="s">
        <v>1534</v>
      </c>
      <c r="U464" s="3039">
        <v>6.720000000000001E-2</v>
      </c>
      <c r="V464" s="3131" t="s">
        <v>1534</v>
      </c>
      <c r="W464" s="3131" t="s">
        <v>1534</v>
      </c>
      <c r="X464" s="3131" t="s">
        <v>1534</v>
      </c>
      <c r="Y464" s="3039">
        <v>6.720000000000001E-2</v>
      </c>
      <c r="Z464" s="3131" t="s">
        <v>58</v>
      </c>
      <c r="AA464" s="3039">
        <v>2.23888E-2</v>
      </c>
      <c r="AB464" s="3039">
        <v>0.112</v>
      </c>
      <c r="AC464" s="2611" t="s">
        <v>1534</v>
      </c>
      <c r="AD464" s="2611" t="s">
        <v>1534</v>
      </c>
      <c r="AE464" s="3837" t="s">
        <v>1534</v>
      </c>
      <c r="AF464" s="2572"/>
    </row>
    <row r="465" spans="2:32" s="2872" customFormat="1" ht="18.75" customHeight="1" x14ac:dyDescent="0.2">
      <c r="B465" s="3914" t="s">
        <v>6784</v>
      </c>
      <c r="C465" s="3915"/>
      <c r="D465" s="3130" t="s">
        <v>1534</v>
      </c>
      <c r="E465" s="3130" t="s">
        <v>1534</v>
      </c>
      <c r="F465" s="3130" t="s">
        <v>1534</v>
      </c>
      <c r="G465" s="3024">
        <v>510</v>
      </c>
      <c r="H465" s="2639" t="s">
        <v>1534</v>
      </c>
      <c r="I465" s="3039">
        <v>0.10752000000000002</v>
      </c>
      <c r="J465" s="3039">
        <v>0.10752000000000002</v>
      </c>
      <c r="K465" s="3131" t="s">
        <v>1534</v>
      </c>
      <c r="L465" s="2639" t="s">
        <v>1534</v>
      </c>
      <c r="M465" s="2639" t="s">
        <v>1534</v>
      </c>
      <c r="N465" s="2639" t="s">
        <v>1534</v>
      </c>
      <c r="O465" s="3863">
        <v>0.24640000000000004</v>
      </c>
      <c r="P465" s="3863">
        <v>0.16800000000000001</v>
      </c>
      <c r="Q465" s="2639" t="s">
        <v>1534</v>
      </c>
      <c r="R465" s="3131" t="s">
        <v>1534</v>
      </c>
      <c r="S465" s="3131" t="s">
        <v>1534</v>
      </c>
      <c r="T465" s="3131" t="s">
        <v>1534</v>
      </c>
      <c r="U465" s="3039">
        <v>6.720000000000001E-2</v>
      </c>
      <c r="V465" s="3131" t="s">
        <v>1534</v>
      </c>
      <c r="W465" s="3131" t="s">
        <v>1534</v>
      </c>
      <c r="X465" s="3131" t="s">
        <v>1534</v>
      </c>
      <c r="Y465" s="3039">
        <v>6.720000000000001E-2</v>
      </c>
      <c r="Z465" s="3131" t="s">
        <v>58</v>
      </c>
      <c r="AA465" s="3039">
        <v>2.23888E-2</v>
      </c>
      <c r="AB465" s="3039">
        <v>0.112</v>
      </c>
      <c r="AC465" s="2611" t="s">
        <v>1534</v>
      </c>
      <c r="AD465" s="2611" t="s">
        <v>1534</v>
      </c>
      <c r="AE465" s="3837" t="s">
        <v>1534</v>
      </c>
      <c r="AF465" s="2572"/>
    </row>
    <row r="466" spans="2:32" s="2872" customFormat="1" ht="18.75" customHeight="1" x14ac:dyDescent="0.2">
      <c r="B466" s="3914" t="s">
        <v>6786</v>
      </c>
      <c r="C466" s="3915"/>
      <c r="D466" s="3130" t="s">
        <v>1534</v>
      </c>
      <c r="E466" s="3130" t="s">
        <v>1534</v>
      </c>
      <c r="F466" s="3130" t="s">
        <v>1534</v>
      </c>
      <c r="G466" s="3024">
        <v>510</v>
      </c>
      <c r="H466" s="2639" t="s">
        <v>1534</v>
      </c>
      <c r="I466" s="3039">
        <v>0.10752000000000002</v>
      </c>
      <c r="J466" s="3039">
        <v>0.10752000000000002</v>
      </c>
      <c r="K466" s="3131" t="s">
        <v>1534</v>
      </c>
      <c r="L466" s="2639" t="s">
        <v>1534</v>
      </c>
      <c r="M466" s="2639" t="s">
        <v>1534</v>
      </c>
      <c r="N466" s="2639" t="s">
        <v>1534</v>
      </c>
      <c r="O466" s="3863">
        <v>0.24640000000000004</v>
      </c>
      <c r="P466" s="3863">
        <v>0.16800000000000001</v>
      </c>
      <c r="Q466" s="2639" t="s">
        <v>1534</v>
      </c>
      <c r="R466" s="3131" t="s">
        <v>1534</v>
      </c>
      <c r="S466" s="3131" t="s">
        <v>1534</v>
      </c>
      <c r="T466" s="3131" t="s">
        <v>1534</v>
      </c>
      <c r="U466" s="3039">
        <v>6.720000000000001E-2</v>
      </c>
      <c r="V466" s="3131" t="s">
        <v>1534</v>
      </c>
      <c r="W466" s="3131" t="s">
        <v>1534</v>
      </c>
      <c r="X466" s="3131" t="s">
        <v>1534</v>
      </c>
      <c r="Y466" s="3039">
        <v>6.720000000000001E-2</v>
      </c>
      <c r="Z466" s="3131" t="s">
        <v>58</v>
      </c>
      <c r="AA466" s="3039">
        <v>2.23888E-2</v>
      </c>
      <c r="AB466" s="3039">
        <v>0.112</v>
      </c>
      <c r="AC466" s="2611" t="s">
        <v>1534</v>
      </c>
      <c r="AD466" s="2611" t="s">
        <v>1534</v>
      </c>
      <c r="AE466" s="3837" t="s">
        <v>1534</v>
      </c>
      <c r="AF466" s="2572"/>
    </row>
    <row r="467" spans="2:32" s="2872" customFormat="1" ht="18.75" customHeight="1" x14ac:dyDescent="0.2">
      <c r="B467" s="3914" t="s">
        <v>6788</v>
      </c>
      <c r="C467" s="3915"/>
      <c r="D467" s="3130" t="s">
        <v>1534</v>
      </c>
      <c r="E467" s="3130" t="s">
        <v>1534</v>
      </c>
      <c r="F467" s="3131" t="s">
        <v>1534</v>
      </c>
      <c r="G467" s="3024">
        <v>555</v>
      </c>
      <c r="H467" s="2639" t="s">
        <v>1534</v>
      </c>
      <c r="I467" s="3039">
        <v>0.1008</v>
      </c>
      <c r="J467" s="3039">
        <v>0.1008</v>
      </c>
      <c r="K467" s="3131" t="s">
        <v>1534</v>
      </c>
      <c r="L467" s="3131" t="s">
        <v>1534</v>
      </c>
      <c r="M467" s="2639" t="s">
        <v>1534</v>
      </c>
      <c r="N467" s="2639" t="s">
        <v>1534</v>
      </c>
      <c r="O467" s="3863">
        <v>0.24640000000000004</v>
      </c>
      <c r="P467" s="3863">
        <v>0.16800000000000001</v>
      </c>
      <c r="Q467" s="2639" t="s">
        <v>1534</v>
      </c>
      <c r="R467" s="3131" t="s">
        <v>1534</v>
      </c>
      <c r="S467" s="3131" t="s">
        <v>1534</v>
      </c>
      <c r="T467" s="3131" t="s">
        <v>1534</v>
      </c>
      <c r="U467" s="3039">
        <v>6.720000000000001E-2</v>
      </c>
      <c r="V467" s="3131" t="s">
        <v>1534</v>
      </c>
      <c r="W467" s="3131" t="s">
        <v>1534</v>
      </c>
      <c r="X467" s="3131" t="s">
        <v>1534</v>
      </c>
      <c r="Y467" s="3039">
        <v>6.720000000000001E-2</v>
      </c>
      <c r="Z467" s="3131" t="s">
        <v>60</v>
      </c>
      <c r="AA467" s="3039">
        <v>1.6240000000000001E-2</v>
      </c>
      <c r="AB467" s="3039">
        <v>0.112</v>
      </c>
      <c r="AC467" s="2611" t="s">
        <v>1534</v>
      </c>
      <c r="AD467" s="2611" t="s">
        <v>1534</v>
      </c>
      <c r="AE467" s="3837" t="s">
        <v>1534</v>
      </c>
      <c r="AF467" s="2572"/>
    </row>
    <row r="468" spans="2:32" s="2872" customFormat="1" ht="18.75" customHeight="1" x14ac:dyDescent="0.2">
      <c r="B468" s="3914" t="s">
        <v>6792</v>
      </c>
      <c r="C468" s="3915"/>
      <c r="D468" s="3130" t="s">
        <v>1534</v>
      </c>
      <c r="E468" s="3130" t="s">
        <v>1534</v>
      </c>
      <c r="F468" s="3131" t="s">
        <v>1534</v>
      </c>
      <c r="G468" s="3024">
        <v>655</v>
      </c>
      <c r="H468" s="2639" t="s">
        <v>1534</v>
      </c>
      <c r="I468" s="3039">
        <v>0.1008</v>
      </c>
      <c r="J468" s="3039">
        <v>0.1008</v>
      </c>
      <c r="K468" s="3131" t="s">
        <v>1534</v>
      </c>
      <c r="L468" s="3131" t="s">
        <v>1534</v>
      </c>
      <c r="M468" s="2639" t="s">
        <v>1534</v>
      </c>
      <c r="N468" s="2639" t="s">
        <v>1534</v>
      </c>
      <c r="O468" s="3863">
        <v>0.24640000000000004</v>
      </c>
      <c r="P468" s="3863">
        <v>0.16800000000000001</v>
      </c>
      <c r="Q468" s="2639" t="s">
        <v>1534</v>
      </c>
      <c r="R468" s="3131" t="s">
        <v>1534</v>
      </c>
      <c r="S468" s="3131" t="s">
        <v>1534</v>
      </c>
      <c r="T468" s="3131" t="s">
        <v>1534</v>
      </c>
      <c r="U468" s="3039">
        <v>6.720000000000001E-2</v>
      </c>
      <c r="V468" s="3131" t="s">
        <v>1534</v>
      </c>
      <c r="W468" s="3131" t="s">
        <v>1534</v>
      </c>
      <c r="X468" s="3131" t="s">
        <v>1534</v>
      </c>
      <c r="Y468" s="3039">
        <v>6.720000000000001E-2</v>
      </c>
      <c r="Z468" s="3131" t="s">
        <v>58</v>
      </c>
      <c r="AA468" s="3039">
        <v>2.23888E-2</v>
      </c>
      <c r="AB468" s="3039">
        <v>0.112</v>
      </c>
      <c r="AC468" s="2611" t="s">
        <v>1534</v>
      </c>
      <c r="AD468" s="2611" t="s">
        <v>1534</v>
      </c>
      <c r="AE468" s="3837" t="s">
        <v>1534</v>
      </c>
      <c r="AF468" s="2572"/>
    </row>
    <row r="469" spans="2:32" s="2872" customFormat="1" ht="18.75" customHeight="1" x14ac:dyDescent="0.2">
      <c r="B469" s="3914" t="s">
        <v>6794</v>
      </c>
      <c r="C469" s="3915"/>
      <c r="D469" s="3130" t="s">
        <v>1534</v>
      </c>
      <c r="E469" s="3130" t="s">
        <v>1534</v>
      </c>
      <c r="F469" s="3131" t="s">
        <v>1534</v>
      </c>
      <c r="G469" s="3024">
        <v>655</v>
      </c>
      <c r="H469" s="2639" t="s">
        <v>1534</v>
      </c>
      <c r="I469" s="3039">
        <v>0.1008</v>
      </c>
      <c r="J469" s="3039">
        <v>0.1008</v>
      </c>
      <c r="K469" s="3131" t="s">
        <v>1534</v>
      </c>
      <c r="L469" s="3131" t="s">
        <v>1534</v>
      </c>
      <c r="M469" s="2639" t="s">
        <v>1534</v>
      </c>
      <c r="N469" s="2639" t="s">
        <v>1534</v>
      </c>
      <c r="O469" s="3863">
        <v>0.24640000000000004</v>
      </c>
      <c r="P469" s="3863">
        <v>0.16800000000000001</v>
      </c>
      <c r="Q469" s="2639" t="s">
        <v>1534</v>
      </c>
      <c r="R469" s="3131" t="s">
        <v>1534</v>
      </c>
      <c r="S469" s="3131" t="s">
        <v>1534</v>
      </c>
      <c r="T469" s="3131" t="s">
        <v>1534</v>
      </c>
      <c r="U469" s="3039">
        <v>6.720000000000001E-2</v>
      </c>
      <c r="V469" s="3131" t="s">
        <v>1534</v>
      </c>
      <c r="W469" s="3131" t="s">
        <v>1534</v>
      </c>
      <c r="X469" s="3131" t="s">
        <v>1534</v>
      </c>
      <c r="Y469" s="3039">
        <v>6.720000000000001E-2</v>
      </c>
      <c r="Z469" s="3131" t="s">
        <v>58</v>
      </c>
      <c r="AA469" s="3039">
        <v>2.23888E-2</v>
      </c>
      <c r="AB469" s="3039">
        <v>0.112</v>
      </c>
      <c r="AC469" s="2611" t="s">
        <v>1534</v>
      </c>
      <c r="AD469" s="2611" t="s">
        <v>1534</v>
      </c>
      <c r="AE469" s="3837" t="s">
        <v>1534</v>
      </c>
      <c r="AF469" s="2572"/>
    </row>
    <row r="470" spans="2:32" s="2872" customFormat="1" ht="18.75" customHeight="1" x14ac:dyDescent="0.2">
      <c r="B470" s="3914" t="s">
        <v>6796</v>
      </c>
      <c r="C470" s="3915"/>
      <c r="D470" s="3130" t="s">
        <v>1534</v>
      </c>
      <c r="E470" s="3130" t="s">
        <v>1534</v>
      </c>
      <c r="F470" s="3131" t="s">
        <v>1534</v>
      </c>
      <c r="G470" s="3024">
        <v>697</v>
      </c>
      <c r="H470" s="2639" t="s">
        <v>1534</v>
      </c>
      <c r="I470" s="3039">
        <v>9.6000000000000002E-2</v>
      </c>
      <c r="J470" s="3039">
        <v>9.6000000000000002E-2</v>
      </c>
      <c r="K470" s="3131" t="s">
        <v>1534</v>
      </c>
      <c r="L470" s="3131" t="s">
        <v>1534</v>
      </c>
      <c r="M470" s="2639" t="s">
        <v>1534</v>
      </c>
      <c r="N470" s="2639" t="s">
        <v>1534</v>
      </c>
      <c r="O470" s="3863">
        <v>0.24640000000000004</v>
      </c>
      <c r="P470" s="3863">
        <v>0.16800000000000001</v>
      </c>
      <c r="Q470" s="2639" t="s">
        <v>1534</v>
      </c>
      <c r="R470" s="3131" t="s">
        <v>1534</v>
      </c>
      <c r="S470" s="3131" t="s">
        <v>1534</v>
      </c>
      <c r="T470" s="3131" t="s">
        <v>1534</v>
      </c>
      <c r="U470" s="3039">
        <v>6.720000000000001E-2</v>
      </c>
      <c r="V470" s="3131" t="s">
        <v>1534</v>
      </c>
      <c r="W470" s="3131" t="s">
        <v>1534</v>
      </c>
      <c r="X470" s="3131" t="s">
        <v>1534</v>
      </c>
      <c r="Y470" s="3039">
        <v>6.720000000000001E-2</v>
      </c>
      <c r="Z470" s="3131" t="s">
        <v>62</v>
      </c>
      <c r="AA470" s="3039">
        <v>1.456E-2</v>
      </c>
      <c r="AB470" s="3039">
        <v>0.112</v>
      </c>
      <c r="AC470" s="2611" t="s">
        <v>1534</v>
      </c>
      <c r="AD470" s="2611" t="s">
        <v>1534</v>
      </c>
      <c r="AE470" s="3837" t="s">
        <v>1534</v>
      </c>
      <c r="AF470" s="2572"/>
    </row>
    <row r="471" spans="2:32" s="2872" customFormat="1" ht="18.75" customHeight="1" x14ac:dyDescent="0.2">
      <c r="B471" s="3914" t="s">
        <v>6800</v>
      </c>
      <c r="C471" s="3915"/>
      <c r="D471" s="3130" t="s">
        <v>1534</v>
      </c>
      <c r="E471" s="3130" t="s">
        <v>1534</v>
      </c>
      <c r="F471" s="3131" t="s">
        <v>1534</v>
      </c>
      <c r="G471" s="3024">
        <v>918</v>
      </c>
      <c r="H471" s="2639" t="s">
        <v>1534</v>
      </c>
      <c r="I471" s="3039">
        <v>9.6000000000000002E-2</v>
      </c>
      <c r="J471" s="3039">
        <v>9.6000000000000002E-2</v>
      </c>
      <c r="K471" s="3131" t="s">
        <v>1534</v>
      </c>
      <c r="L471" s="2639" t="s">
        <v>1534</v>
      </c>
      <c r="M471" s="2639" t="s">
        <v>1534</v>
      </c>
      <c r="N471" s="2639" t="s">
        <v>1534</v>
      </c>
      <c r="O471" s="3863">
        <v>0.24640000000000004</v>
      </c>
      <c r="P471" s="3863">
        <v>0.16800000000000001</v>
      </c>
      <c r="Q471" s="2639" t="s">
        <v>1534</v>
      </c>
      <c r="R471" s="3131" t="s">
        <v>1534</v>
      </c>
      <c r="S471" s="3131" t="s">
        <v>1534</v>
      </c>
      <c r="T471" s="3131" t="s">
        <v>1534</v>
      </c>
      <c r="U471" s="3039">
        <v>6.720000000000001E-2</v>
      </c>
      <c r="V471" s="3131" t="s">
        <v>1534</v>
      </c>
      <c r="W471" s="3131" t="s">
        <v>1534</v>
      </c>
      <c r="X471" s="3131" t="s">
        <v>1534</v>
      </c>
      <c r="Y471" s="3039">
        <v>6.720000000000001E-2</v>
      </c>
      <c r="Z471" s="3131" t="s">
        <v>58</v>
      </c>
      <c r="AA471" s="3039">
        <v>2.23888E-2</v>
      </c>
      <c r="AB471" s="3039">
        <v>0.112</v>
      </c>
      <c r="AC471" s="2611" t="s">
        <v>1534</v>
      </c>
      <c r="AD471" s="2611" t="s">
        <v>1534</v>
      </c>
      <c r="AE471" s="3837" t="s">
        <v>1534</v>
      </c>
      <c r="AF471" s="2572"/>
    </row>
    <row r="472" spans="2:32" s="2872" customFormat="1" ht="18.75" customHeight="1" x14ac:dyDescent="0.2">
      <c r="B472" s="3914" t="s">
        <v>6802</v>
      </c>
      <c r="C472" s="3915"/>
      <c r="D472" s="3130" t="s">
        <v>1534</v>
      </c>
      <c r="E472" s="3130" t="s">
        <v>1534</v>
      </c>
      <c r="F472" s="3131" t="s">
        <v>1534</v>
      </c>
      <c r="G472" s="3024">
        <v>918</v>
      </c>
      <c r="H472" s="2639" t="s">
        <v>1534</v>
      </c>
      <c r="I472" s="3039">
        <v>9.6000000000000002E-2</v>
      </c>
      <c r="J472" s="3039">
        <v>9.6000000000000002E-2</v>
      </c>
      <c r="K472" s="3131" t="s">
        <v>1534</v>
      </c>
      <c r="L472" s="2639" t="s">
        <v>1534</v>
      </c>
      <c r="M472" s="2639" t="s">
        <v>1534</v>
      </c>
      <c r="N472" s="2639" t="s">
        <v>1534</v>
      </c>
      <c r="O472" s="3863">
        <v>0.24640000000000004</v>
      </c>
      <c r="P472" s="3863">
        <v>0.16800000000000001</v>
      </c>
      <c r="Q472" s="2639" t="s">
        <v>1534</v>
      </c>
      <c r="R472" s="3131" t="s">
        <v>1534</v>
      </c>
      <c r="S472" s="3131" t="s">
        <v>1534</v>
      </c>
      <c r="T472" s="3131" t="s">
        <v>1534</v>
      </c>
      <c r="U472" s="3039">
        <v>6.720000000000001E-2</v>
      </c>
      <c r="V472" s="3131" t="s">
        <v>1534</v>
      </c>
      <c r="W472" s="3131" t="s">
        <v>1534</v>
      </c>
      <c r="X472" s="3131" t="s">
        <v>1534</v>
      </c>
      <c r="Y472" s="3039">
        <v>6.720000000000001E-2</v>
      </c>
      <c r="Z472" s="3131" t="s">
        <v>58</v>
      </c>
      <c r="AA472" s="3039">
        <v>2.23888E-2</v>
      </c>
      <c r="AB472" s="3039">
        <v>0.112</v>
      </c>
      <c r="AC472" s="2611" t="s">
        <v>1534</v>
      </c>
      <c r="AD472" s="2611" t="s">
        <v>1534</v>
      </c>
      <c r="AE472" s="3837" t="s">
        <v>1534</v>
      </c>
      <c r="AF472" s="2572"/>
    </row>
    <row r="473" spans="2:32" s="2872" customFormat="1" ht="18.75" customHeight="1" thickBot="1" x14ac:dyDescent="0.25">
      <c r="B473" s="3916" t="s">
        <v>6804</v>
      </c>
      <c r="C473" s="3917"/>
      <c r="D473" s="3139" t="s">
        <v>1534</v>
      </c>
      <c r="E473" s="3139" t="s">
        <v>1534</v>
      </c>
      <c r="F473" s="3140" t="s">
        <v>1534</v>
      </c>
      <c r="G473" s="2805">
        <v>1290</v>
      </c>
      <c r="H473" s="2642" t="s">
        <v>1534</v>
      </c>
      <c r="I473" s="3141">
        <v>9.6000000000000002E-2</v>
      </c>
      <c r="J473" s="3141">
        <v>9.6000000000000002E-2</v>
      </c>
      <c r="K473" s="3140" t="s">
        <v>1534</v>
      </c>
      <c r="L473" s="2642" t="s">
        <v>1534</v>
      </c>
      <c r="M473" s="2642" t="s">
        <v>1534</v>
      </c>
      <c r="N473" s="2642" t="s">
        <v>1534</v>
      </c>
      <c r="O473" s="3864">
        <v>0.24640000000000004</v>
      </c>
      <c r="P473" s="3864">
        <v>0.16800000000000001</v>
      </c>
      <c r="Q473" s="2642" t="s">
        <v>1534</v>
      </c>
      <c r="R473" s="3140" t="s">
        <v>1534</v>
      </c>
      <c r="S473" s="3140" t="s">
        <v>1534</v>
      </c>
      <c r="T473" s="3140" t="s">
        <v>1534</v>
      </c>
      <c r="U473" s="3141">
        <v>6.720000000000001E-2</v>
      </c>
      <c r="V473" s="3140" t="s">
        <v>1534</v>
      </c>
      <c r="W473" s="3140" t="s">
        <v>1534</v>
      </c>
      <c r="X473" s="3140" t="s">
        <v>1534</v>
      </c>
      <c r="Y473" s="3141">
        <v>6.720000000000001E-2</v>
      </c>
      <c r="Z473" s="3140" t="s">
        <v>62</v>
      </c>
      <c r="AA473" s="3141">
        <v>1.456E-2</v>
      </c>
      <c r="AB473" s="3141">
        <v>0.112</v>
      </c>
      <c r="AC473" s="2671" t="s">
        <v>1534</v>
      </c>
      <c r="AD473" s="2671" t="s">
        <v>1534</v>
      </c>
      <c r="AE473" s="3830" t="s">
        <v>1534</v>
      </c>
      <c r="AF473" s="2572"/>
    </row>
    <row r="474" spans="2:32" s="2872" customFormat="1" x14ac:dyDescent="0.2">
      <c r="B474" s="2634"/>
      <c r="C474" s="2566"/>
      <c r="D474" s="2566"/>
      <c r="E474" s="2566"/>
      <c r="F474" s="2566"/>
      <c r="G474" s="2567"/>
      <c r="H474" s="2567"/>
      <c r="I474" s="2567"/>
      <c r="J474" s="2567"/>
      <c r="K474" s="2566"/>
      <c r="L474" s="2567"/>
      <c r="M474" s="2567"/>
      <c r="N474" s="2567"/>
      <c r="O474" s="2567"/>
      <c r="P474" s="2567"/>
      <c r="Q474" s="2631"/>
      <c r="R474" s="2631"/>
      <c r="S474" s="2631"/>
      <c r="T474" s="2631"/>
      <c r="U474" s="2631"/>
      <c r="V474" s="2631"/>
      <c r="W474" s="2631"/>
      <c r="X474" s="2631"/>
      <c r="Y474" s="2631"/>
      <c r="Z474" s="2631"/>
      <c r="AA474" s="2631"/>
      <c r="AB474" s="2631"/>
      <c r="AC474" s="2631"/>
      <c r="AD474" s="2631"/>
      <c r="AE474" s="2631"/>
      <c r="AF474" s="2572"/>
    </row>
    <row r="475" spans="2:32" s="2872" customFormat="1" x14ac:dyDescent="0.2">
      <c r="B475" s="4011" t="s">
        <v>4992</v>
      </c>
      <c r="C475" s="4012"/>
      <c r="D475" s="4042" t="s">
        <v>6971</v>
      </c>
      <c r="E475" s="4042"/>
      <c r="F475" s="4042"/>
      <c r="G475" s="4042"/>
      <c r="H475" s="4042"/>
      <c r="I475" s="2632"/>
      <c r="J475" s="2632"/>
      <c r="K475" s="2632"/>
      <c r="L475" s="2632"/>
      <c r="M475" s="2632"/>
      <c r="N475" s="2632"/>
      <c r="O475" s="2632"/>
      <c r="P475" s="2632"/>
      <c r="Q475" s="2631"/>
      <c r="R475" s="2631"/>
      <c r="S475" s="2631"/>
      <c r="T475" s="2631"/>
      <c r="U475" s="2631"/>
      <c r="V475" s="2631"/>
      <c r="W475" s="2631"/>
      <c r="X475" s="2631"/>
      <c r="Y475" s="2631"/>
      <c r="Z475" s="2631"/>
      <c r="AA475" s="2631"/>
      <c r="AB475" s="2631"/>
      <c r="AC475" s="2631"/>
      <c r="AD475" s="2631"/>
      <c r="AE475" s="2631"/>
      <c r="AF475" s="2572"/>
    </row>
    <row r="476" spans="2:32" s="2872" customFormat="1" x14ac:dyDescent="0.2">
      <c r="B476" s="4011" t="s">
        <v>4993</v>
      </c>
      <c r="C476" s="4012"/>
      <c r="D476" s="4042" t="s">
        <v>6971</v>
      </c>
      <c r="E476" s="4042"/>
      <c r="F476" s="4042"/>
      <c r="G476" s="4042"/>
      <c r="H476" s="4042"/>
      <c r="I476" s="2632"/>
      <c r="J476" s="2632"/>
      <c r="K476" s="2632"/>
      <c r="L476" s="2632"/>
      <c r="M476" s="2632"/>
      <c r="N476" s="2632"/>
      <c r="O476" s="2632"/>
      <c r="P476" s="2632"/>
      <c r="Q476" s="2631"/>
      <c r="R476" s="2631"/>
      <c r="S476" s="2631"/>
      <c r="T476" s="2631"/>
      <c r="U476" s="2631"/>
      <c r="V476" s="2631"/>
      <c r="W476" s="2631"/>
      <c r="X476" s="2631"/>
      <c r="Y476" s="2631"/>
      <c r="Z476" s="2631"/>
      <c r="AA476" s="2631"/>
      <c r="AB476" s="2631"/>
      <c r="AC476" s="2631"/>
      <c r="AD476" s="2631"/>
      <c r="AE476" s="2631"/>
      <c r="AF476" s="2572"/>
    </row>
    <row r="477" spans="2:32" s="2872" customFormat="1" ht="13.5" thickBot="1" x14ac:dyDescent="0.25">
      <c r="B477" s="3827"/>
      <c r="C477" s="3828"/>
      <c r="D477" s="3828"/>
      <c r="E477" s="3828"/>
      <c r="F477" s="3828"/>
      <c r="G477" s="2635"/>
      <c r="H477" s="2635"/>
      <c r="I477" s="2635"/>
      <c r="J477" s="2635"/>
      <c r="K477" s="2635"/>
      <c r="L477" s="2635"/>
      <c r="M477" s="2635"/>
      <c r="N477" s="2635"/>
      <c r="O477" s="2635"/>
      <c r="P477" s="2635"/>
      <c r="Q477" s="2635"/>
      <c r="R477" s="2635"/>
      <c r="S477" s="2635"/>
      <c r="T477" s="2635"/>
      <c r="U477" s="2635"/>
      <c r="V477" s="2635"/>
      <c r="W477" s="2635"/>
      <c r="X477" s="2635"/>
      <c r="Y477" s="2635"/>
      <c r="Z477" s="2635"/>
      <c r="AA477" s="2635"/>
      <c r="AB477" s="2635"/>
      <c r="AC477" s="2635"/>
      <c r="AD477" s="2635"/>
      <c r="AE477" s="2635"/>
      <c r="AF477" s="2577"/>
    </row>
    <row r="478" spans="2:32" s="2872" customFormat="1" x14ac:dyDescent="0.2"/>
    <row r="479" spans="2:32" s="2872" customFormat="1" ht="13.5" thickBot="1" x14ac:dyDescent="0.25"/>
    <row r="480" spans="2:32" s="2872" customFormat="1" ht="20.25" x14ac:dyDescent="0.2">
      <c r="B480" s="3987" t="s">
        <v>5065</v>
      </c>
      <c r="C480" s="3988"/>
      <c r="D480" s="3988"/>
      <c r="E480" s="3988"/>
      <c r="F480" s="3988"/>
      <c r="G480" s="3988"/>
      <c r="H480" s="3988"/>
      <c r="I480" s="3988"/>
      <c r="J480" s="3988"/>
      <c r="K480" s="3988"/>
      <c r="L480" s="3988"/>
      <c r="M480" s="3988"/>
      <c r="N480" s="3988"/>
      <c r="O480" s="3988"/>
      <c r="P480" s="3988"/>
      <c r="Q480" s="3988"/>
      <c r="R480" s="3988"/>
      <c r="S480" s="3988"/>
      <c r="T480" s="3988"/>
      <c r="U480" s="3988"/>
      <c r="V480" s="3988"/>
      <c r="W480" s="3988"/>
      <c r="X480" s="3988"/>
      <c r="Y480" s="3988"/>
      <c r="Z480" s="3988"/>
      <c r="AA480" s="3988"/>
      <c r="AB480" s="3988"/>
      <c r="AC480" s="3988"/>
      <c r="AD480" s="3988"/>
      <c r="AE480" s="3988"/>
      <c r="AF480" s="3989"/>
    </row>
    <row r="481" spans="2:32" s="2872" customFormat="1" x14ac:dyDescent="0.2">
      <c r="B481" s="3825"/>
      <c r="C481" s="3826"/>
      <c r="D481" s="3826"/>
      <c r="E481" s="3826"/>
      <c r="F481" s="3826"/>
      <c r="G481" s="2571"/>
      <c r="H481" s="2571"/>
      <c r="I481" s="2571"/>
      <c r="J481" s="2571"/>
      <c r="K481" s="2571"/>
      <c r="L481" s="2571"/>
      <c r="M481" s="2571"/>
      <c r="N481" s="2571"/>
      <c r="O481" s="2571"/>
      <c r="P481" s="2571"/>
      <c r="Q481" s="2571"/>
      <c r="R481" s="2571"/>
      <c r="S481" s="2571"/>
      <c r="T481" s="2571"/>
      <c r="U481" s="2571"/>
      <c r="V481" s="2571"/>
      <c r="W481" s="2571"/>
      <c r="X481" s="2571"/>
      <c r="Y481" s="2571"/>
      <c r="Z481" s="2571"/>
      <c r="AA481" s="2571"/>
      <c r="AB481" s="2571"/>
      <c r="AC481" s="2571"/>
      <c r="AD481" s="2571"/>
      <c r="AE481" s="2571"/>
      <c r="AF481" s="2572"/>
    </row>
    <row r="482" spans="2:32" s="2872" customFormat="1" x14ac:dyDescent="0.2">
      <c r="B482" s="2633" t="s">
        <v>5085</v>
      </c>
      <c r="C482" s="3826"/>
      <c r="D482" s="4016" t="s">
        <v>7001</v>
      </c>
      <c r="E482" s="4016"/>
      <c r="F482" s="4016"/>
      <c r="G482" s="2571"/>
      <c r="H482" s="2571"/>
      <c r="I482" s="2571"/>
      <c r="J482" s="2571"/>
      <c r="K482" s="2571"/>
      <c r="L482" s="2571"/>
      <c r="M482" s="2571"/>
      <c r="N482" s="2571"/>
      <c r="O482" s="2571"/>
      <c r="P482" s="2571"/>
      <c r="Q482" s="2571"/>
      <c r="R482" s="2571"/>
      <c r="S482" s="2571"/>
      <c r="T482" s="2571"/>
      <c r="U482" s="2571"/>
      <c r="V482" s="2571"/>
      <c r="W482" s="2571"/>
      <c r="X482" s="2571"/>
      <c r="Y482" s="2571"/>
      <c r="Z482" s="2571"/>
      <c r="AA482" s="2571"/>
      <c r="AB482" s="2571"/>
      <c r="AC482" s="2571"/>
      <c r="AD482" s="2571"/>
      <c r="AE482" s="2571"/>
      <c r="AF482" s="2572"/>
    </row>
    <row r="483" spans="2:32" s="2872" customFormat="1" x14ac:dyDescent="0.2">
      <c r="B483" s="4017" t="s">
        <v>5068</v>
      </c>
      <c r="C483" s="4018"/>
      <c r="D483" s="3962">
        <v>41821</v>
      </c>
      <c r="E483" s="3962"/>
      <c r="F483" s="3962"/>
      <c r="G483" s="2571"/>
      <c r="H483" s="2571"/>
      <c r="I483" s="2571"/>
      <c r="J483" s="2571"/>
      <c r="K483" s="2571"/>
      <c r="L483" s="2571"/>
      <c r="M483" s="2571"/>
      <c r="N483" s="2571"/>
      <c r="O483" s="2571"/>
      <c r="P483" s="2571"/>
      <c r="Q483" s="2571"/>
      <c r="R483" s="2571"/>
      <c r="S483" s="2571"/>
      <c r="T483" s="2571"/>
      <c r="U483" s="2571"/>
      <c r="V483" s="2571"/>
      <c r="W483" s="2571"/>
      <c r="X483" s="2571"/>
      <c r="Y483" s="2571"/>
      <c r="Z483" s="2571"/>
      <c r="AA483" s="2571"/>
      <c r="AB483" s="2571"/>
      <c r="AC483" s="2571"/>
      <c r="AD483" s="2571"/>
      <c r="AE483" s="2571"/>
      <c r="AF483" s="2572"/>
    </row>
    <row r="484" spans="2:32" s="2872" customFormat="1" x14ac:dyDescent="0.2">
      <c r="B484" s="3991" t="s">
        <v>5066</v>
      </c>
      <c r="C484" s="3992"/>
      <c r="D484" s="3965">
        <v>41851</v>
      </c>
      <c r="E484" s="3965"/>
      <c r="F484" s="3965"/>
      <c r="G484" s="2571"/>
      <c r="H484" s="2571"/>
      <c r="I484" s="2571"/>
      <c r="J484" s="2571"/>
      <c r="K484" s="2571"/>
      <c r="L484" s="2571"/>
      <c r="M484" s="2571"/>
      <c r="N484" s="2571"/>
      <c r="O484" s="2571"/>
      <c r="P484" s="2571"/>
      <c r="Q484" s="2571"/>
      <c r="R484" s="2571"/>
      <c r="S484" s="2571"/>
      <c r="T484" s="2571"/>
      <c r="U484" s="2571"/>
      <c r="V484" s="2571"/>
      <c r="W484" s="2571"/>
      <c r="X484" s="2571"/>
      <c r="Y484" s="2571"/>
      <c r="Z484" s="2571"/>
      <c r="AA484" s="2571"/>
      <c r="AB484" s="2571"/>
      <c r="AC484" s="2571"/>
      <c r="AD484" s="2571"/>
      <c r="AE484" s="2571"/>
      <c r="AF484" s="2572"/>
    </row>
    <row r="485" spans="2:32" s="2872" customFormat="1" ht="13.5" thickBot="1" x14ac:dyDescent="0.25">
      <c r="B485" s="3825"/>
      <c r="C485" s="3826"/>
      <c r="D485" s="3826"/>
      <c r="E485" s="3826"/>
      <c r="F485" s="3826"/>
      <c r="G485" s="2571"/>
      <c r="H485" s="2571"/>
      <c r="I485" s="2571"/>
      <c r="J485" s="2571"/>
      <c r="K485" s="2571"/>
      <c r="L485" s="2571"/>
      <c r="M485" s="2571"/>
      <c r="N485" s="2571"/>
      <c r="O485" s="2571"/>
      <c r="P485" s="2571"/>
      <c r="Q485" s="2571"/>
      <c r="R485" s="2571"/>
      <c r="S485" s="2571"/>
      <c r="T485" s="2571"/>
      <c r="U485" s="2571"/>
      <c r="V485" s="2571"/>
      <c r="W485" s="2571"/>
      <c r="X485" s="2571"/>
      <c r="Y485" s="2571"/>
      <c r="Z485" s="2571"/>
      <c r="AA485" s="2571"/>
      <c r="AB485" s="2571"/>
      <c r="AC485" s="2571"/>
      <c r="AD485" s="2571"/>
      <c r="AE485" s="2571"/>
      <c r="AF485" s="2572"/>
    </row>
    <row r="486" spans="2:32" s="2872" customFormat="1" ht="48.75" customHeight="1" thickBot="1" x14ac:dyDescent="0.25">
      <c r="B486" s="3993" t="s">
        <v>5067</v>
      </c>
      <c r="C486" s="4036"/>
      <c r="D486" s="4019" t="s">
        <v>7002</v>
      </c>
      <c r="E486" s="4020"/>
      <c r="F486" s="4020"/>
      <c r="G486" s="4020"/>
      <c r="H486" s="4020"/>
      <c r="I486" s="4020"/>
      <c r="J486" s="4020"/>
      <c r="K486" s="4020"/>
      <c r="L486" s="4020"/>
      <c r="M486" s="4020"/>
      <c r="N486" s="4020"/>
      <c r="O486" s="4020"/>
      <c r="P486" s="4020"/>
      <c r="Q486" s="4021"/>
      <c r="R486" s="2571"/>
      <c r="S486" s="2571"/>
      <c r="T486" s="2571"/>
      <c r="U486" s="2571"/>
      <c r="V486" s="2571"/>
      <c r="W486" s="2571"/>
      <c r="X486" s="2571"/>
      <c r="Y486" s="2571"/>
      <c r="Z486" s="2571"/>
      <c r="AA486" s="2571"/>
      <c r="AB486" s="2571"/>
      <c r="AC486" s="2571"/>
      <c r="AD486" s="2571"/>
      <c r="AE486" s="2571"/>
      <c r="AF486" s="2572"/>
    </row>
    <row r="487" spans="2:32" s="2872" customFormat="1" ht="13.5" thickBot="1" x14ac:dyDescent="0.25">
      <c r="B487" s="3825"/>
      <c r="C487" s="3826"/>
      <c r="D487" s="3826"/>
      <c r="E487" s="3826"/>
      <c r="F487" s="3826"/>
      <c r="G487" s="2571"/>
      <c r="H487" s="2571"/>
      <c r="I487" s="2571"/>
      <c r="J487" s="2571"/>
      <c r="K487" s="2571"/>
      <c r="L487" s="2571"/>
      <c r="M487" s="2571"/>
      <c r="N487" s="2571"/>
      <c r="O487" s="2571"/>
      <c r="P487" s="2571"/>
      <c r="Q487" s="2571"/>
      <c r="R487" s="2635"/>
      <c r="S487" s="2571"/>
      <c r="T487" s="2571"/>
      <c r="U487" s="2571"/>
      <c r="V487" s="2571"/>
      <c r="W487" s="2571"/>
      <c r="X487" s="2571"/>
      <c r="Y487" s="2571"/>
      <c r="Z487" s="2571"/>
      <c r="AA487" s="2571"/>
      <c r="AB487" s="2571"/>
      <c r="AC487" s="2571"/>
      <c r="AD487" s="2571"/>
      <c r="AE487" s="2571"/>
      <c r="AF487" s="2572"/>
    </row>
    <row r="488" spans="2:32" s="2872" customFormat="1" ht="13.5" thickBot="1" x14ac:dyDescent="0.25">
      <c r="B488" s="4022" t="s">
        <v>5069</v>
      </c>
      <c r="C488" s="4023"/>
      <c r="D488" s="4003" t="s">
        <v>5070</v>
      </c>
      <c r="E488" s="4026" t="s">
        <v>224</v>
      </c>
      <c r="F488" s="4027"/>
      <c r="G488" s="4027"/>
      <c r="H488" s="4027"/>
      <c r="I488" s="4027"/>
      <c r="J488" s="4027"/>
      <c r="K488" s="4027"/>
      <c r="L488" s="4027"/>
      <c r="M488" s="4027"/>
      <c r="N488" s="4027"/>
      <c r="O488" s="4027"/>
      <c r="P488" s="4028"/>
      <c r="Q488" s="4029" t="s">
        <v>340</v>
      </c>
      <c r="R488" s="4030"/>
      <c r="S488" s="4031"/>
      <c r="T488" s="4031"/>
      <c r="U488" s="4031"/>
      <c r="V488" s="4031"/>
      <c r="W488" s="4031"/>
      <c r="X488" s="4031"/>
      <c r="Y488" s="4032"/>
      <c r="Z488" s="4029" t="s">
        <v>225</v>
      </c>
      <c r="AA488" s="4031"/>
      <c r="AB488" s="4032"/>
      <c r="AC488" s="4033" t="s">
        <v>4989</v>
      </c>
      <c r="AD488" s="4034"/>
      <c r="AE488" s="4035"/>
      <c r="AF488" s="2572"/>
    </row>
    <row r="489" spans="2:32" s="2872" customFormat="1" ht="13.5" thickBot="1" x14ac:dyDescent="0.25">
      <c r="B489" s="4024"/>
      <c r="C489" s="4025"/>
      <c r="D489" s="4003"/>
      <c r="E489" s="4003" t="s">
        <v>5007</v>
      </c>
      <c r="F489" s="4003" t="s">
        <v>5008</v>
      </c>
      <c r="G489" s="4004" t="s">
        <v>5010</v>
      </c>
      <c r="H489" s="4004" t="s">
        <v>5071</v>
      </c>
      <c r="I489" s="4009" t="s">
        <v>5072</v>
      </c>
      <c r="J489" s="4009" t="s">
        <v>5073</v>
      </c>
      <c r="K489" s="4009" t="s">
        <v>5013</v>
      </c>
      <c r="L489" s="4009"/>
      <c r="M489" s="4009" t="s">
        <v>5074</v>
      </c>
      <c r="N489" s="4009" t="s">
        <v>5075</v>
      </c>
      <c r="O489" s="4009" t="s">
        <v>5076</v>
      </c>
      <c r="P489" s="4009" t="s">
        <v>5077</v>
      </c>
      <c r="Q489" s="4000" t="s">
        <v>5019</v>
      </c>
      <c r="R489" s="4000" t="s">
        <v>5020</v>
      </c>
      <c r="S489" s="4000" t="s">
        <v>5021</v>
      </c>
      <c r="T489" s="4000" t="s">
        <v>5078</v>
      </c>
      <c r="U489" s="4000" t="s">
        <v>5079</v>
      </c>
      <c r="V489" s="4000" t="s">
        <v>5024</v>
      </c>
      <c r="W489" s="4000" t="s">
        <v>5026</v>
      </c>
      <c r="X489" s="4004" t="s">
        <v>5080</v>
      </c>
      <c r="Y489" s="4004" t="s">
        <v>5081</v>
      </c>
      <c r="Z489" s="4000" t="s">
        <v>5082</v>
      </c>
      <c r="AA489" s="4000" t="s">
        <v>5083</v>
      </c>
      <c r="AB489" s="4000" t="s">
        <v>5084</v>
      </c>
      <c r="AC489" s="4000" t="s">
        <v>1154</v>
      </c>
      <c r="AD489" s="4000" t="s">
        <v>4990</v>
      </c>
      <c r="AE489" s="4000" t="s">
        <v>4991</v>
      </c>
      <c r="AF489" s="2572"/>
    </row>
    <row r="490" spans="2:32" s="2872" customFormat="1" ht="13.5" thickBot="1" x14ac:dyDescent="0.25">
      <c r="B490" s="4024"/>
      <c r="C490" s="4025"/>
      <c r="D490" s="4000"/>
      <c r="E490" s="4000"/>
      <c r="F490" s="4000"/>
      <c r="G490" s="4005"/>
      <c r="H490" s="4005"/>
      <c r="I490" s="4004"/>
      <c r="J490" s="4004"/>
      <c r="K490" s="3823" t="s">
        <v>5033</v>
      </c>
      <c r="L490" s="3824" t="s">
        <v>2798</v>
      </c>
      <c r="M490" s="4004"/>
      <c r="N490" s="4004"/>
      <c r="O490" s="4004"/>
      <c r="P490" s="4004"/>
      <c r="Q490" s="4001"/>
      <c r="R490" s="4001"/>
      <c r="S490" s="4001"/>
      <c r="T490" s="4001"/>
      <c r="U490" s="4001"/>
      <c r="V490" s="4001"/>
      <c r="W490" s="4001"/>
      <c r="X490" s="4005"/>
      <c r="Y490" s="4005"/>
      <c r="Z490" s="4001"/>
      <c r="AA490" s="4001"/>
      <c r="AB490" s="4001"/>
      <c r="AC490" s="4001"/>
      <c r="AD490" s="4001"/>
      <c r="AE490" s="4001"/>
      <c r="AF490" s="2572"/>
    </row>
    <row r="491" spans="2:32" s="2872" customFormat="1" x14ac:dyDescent="0.2">
      <c r="B491" s="4900" t="s">
        <v>7003</v>
      </c>
      <c r="C491" s="4901"/>
      <c r="D491" s="3135" t="s">
        <v>1534</v>
      </c>
      <c r="E491" s="3135">
        <v>4.4800000000000006E-2</v>
      </c>
      <c r="F491" s="3136" t="s">
        <v>7004</v>
      </c>
      <c r="G491" s="2649" t="s">
        <v>7005</v>
      </c>
      <c r="H491" s="2649" t="s">
        <v>1534</v>
      </c>
      <c r="I491" s="3137">
        <v>7.8400000000000011E-2</v>
      </c>
      <c r="J491" s="3137">
        <v>7.8400000000000011E-2</v>
      </c>
      <c r="K491" s="2649" t="s">
        <v>1534</v>
      </c>
      <c r="L491" s="2649" t="s">
        <v>1534</v>
      </c>
      <c r="M491" s="2649" t="s">
        <v>1534</v>
      </c>
      <c r="N491" s="2649" t="s">
        <v>1534</v>
      </c>
      <c r="O491" s="3862">
        <v>0.24640000000000004</v>
      </c>
      <c r="P491" s="3862">
        <v>0.15254400000000001</v>
      </c>
      <c r="Q491" s="2649" t="s">
        <v>1534</v>
      </c>
      <c r="R491" s="3136" t="s">
        <v>1534</v>
      </c>
      <c r="S491" s="3136" t="s">
        <v>1534</v>
      </c>
      <c r="T491" s="3136" t="s">
        <v>1534</v>
      </c>
      <c r="U491" s="3137">
        <v>6.720000000000001E-2</v>
      </c>
      <c r="V491" s="3136" t="s">
        <v>1534</v>
      </c>
      <c r="W491" s="3136" t="s">
        <v>1534</v>
      </c>
      <c r="X491" s="3136" t="s">
        <v>1534</v>
      </c>
      <c r="Y491" s="3137">
        <v>6.720000000000001E-2</v>
      </c>
      <c r="Z491" s="3136" t="s">
        <v>1534</v>
      </c>
      <c r="AA491" s="3136" t="s">
        <v>1534</v>
      </c>
      <c r="AB491" s="3137">
        <v>0.112</v>
      </c>
      <c r="AC491" s="2650" t="s">
        <v>1534</v>
      </c>
      <c r="AD491" s="2650" t="s">
        <v>1534</v>
      </c>
      <c r="AE491" s="3829" t="s">
        <v>1534</v>
      </c>
      <c r="AF491" s="2572"/>
    </row>
    <row r="492" spans="2:32" s="2872" customFormat="1" x14ac:dyDescent="0.2">
      <c r="B492" s="4902" t="s">
        <v>7006</v>
      </c>
      <c r="C492" s="4903"/>
      <c r="D492" s="3130" t="s">
        <v>1534</v>
      </c>
      <c r="E492" s="3130">
        <v>4.4800000000000006E-2</v>
      </c>
      <c r="F492" s="3131" t="s">
        <v>7007</v>
      </c>
      <c r="G492" s="2639" t="s">
        <v>7008</v>
      </c>
      <c r="H492" s="2639" t="s">
        <v>1534</v>
      </c>
      <c r="I492" s="3039">
        <v>7.8400000000000011E-2</v>
      </c>
      <c r="J492" s="3039">
        <v>7.8400000000000011E-2</v>
      </c>
      <c r="K492" s="2639" t="s">
        <v>1534</v>
      </c>
      <c r="L492" s="2639" t="s">
        <v>1534</v>
      </c>
      <c r="M492" s="2639" t="s">
        <v>1534</v>
      </c>
      <c r="N492" s="2639" t="s">
        <v>1534</v>
      </c>
      <c r="O492" s="3863">
        <v>0.24640000000000004</v>
      </c>
      <c r="P492" s="3863">
        <v>0.15254400000000001</v>
      </c>
      <c r="Q492" s="2639" t="s">
        <v>1534</v>
      </c>
      <c r="R492" s="3131" t="s">
        <v>1534</v>
      </c>
      <c r="S492" s="3131" t="s">
        <v>1534</v>
      </c>
      <c r="T492" s="3131" t="s">
        <v>1534</v>
      </c>
      <c r="U492" s="3039">
        <v>6.720000000000001E-2</v>
      </c>
      <c r="V492" s="3131" t="s">
        <v>1534</v>
      </c>
      <c r="W492" s="3131" t="s">
        <v>1534</v>
      </c>
      <c r="X492" s="3131" t="s">
        <v>1534</v>
      </c>
      <c r="Y492" s="3039">
        <v>6.720000000000001E-2</v>
      </c>
      <c r="Z492" s="3131" t="s">
        <v>1534</v>
      </c>
      <c r="AA492" s="3131" t="s">
        <v>1534</v>
      </c>
      <c r="AB492" s="3039">
        <v>0.112</v>
      </c>
      <c r="AC492" s="2611" t="s">
        <v>1534</v>
      </c>
      <c r="AD492" s="2611" t="s">
        <v>1534</v>
      </c>
      <c r="AE492" s="3837" t="s">
        <v>1534</v>
      </c>
      <c r="AF492" s="2572"/>
    </row>
    <row r="493" spans="2:32" s="2872" customFormat="1" x14ac:dyDescent="0.2">
      <c r="B493" s="4902" t="s">
        <v>7009</v>
      </c>
      <c r="C493" s="4903"/>
      <c r="D493" s="3130" t="s">
        <v>1534</v>
      </c>
      <c r="E493" s="3130">
        <v>4.4800000000000006E-2</v>
      </c>
      <c r="F493" s="3131" t="s">
        <v>7010</v>
      </c>
      <c r="G493" s="2639" t="s">
        <v>7011</v>
      </c>
      <c r="H493" s="2639" t="s">
        <v>1534</v>
      </c>
      <c r="I493" s="3039">
        <v>7.8400000000000011E-2</v>
      </c>
      <c r="J493" s="3039">
        <v>7.8400000000000011E-2</v>
      </c>
      <c r="K493" s="2639" t="s">
        <v>1534</v>
      </c>
      <c r="L493" s="2639" t="s">
        <v>1534</v>
      </c>
      <c r="M493" s="2639" t="s">
        <v>1534</v>
      </c>
      <c r="N493" s="2639" t="s">
        <v>1534</v>
      </c>
      <c r="O493" s="3863">
        <v>0.24640000000000004</v>
      </c>
      <c r="P493" s="3863">
        <v>0.135744</v>
      </c>
      <c r="Q493" s="2639" t="s">
        <v>1534</v>
      </c>
      <c r="R493" s="3131" t="s">
        <v>1534</v>
      </c>
      <c r="S493" s="3131" t="s">
        <v>1534</v>
      </c>
      <c r="T493" s="3131" t="s">
        <v>1534</v>
      </c>
      <c r="U493" s="3039">
        <v>6.720000000000001E-2</v>
      </c>
      <c r="V493" s="3131" t="s">
        <v>1534</v>
      </c>
      <c r="W493" s="3131" t="s">
        <v>1534</v>
      </c>
      <c r="X493" s="3131" t="s">
        <v>1534</v>
      </c>
      <c r="Y493" s="3039">
        <v>6.720000000000001E-2</v>
      </c>
      <c r="Z493" s="3131" t="s">
        <v>1534</v>
      </c>
      <c r="AA493" s="3131" t="s">
        <v>1534</v>
      </c>
      <c r="AB493" s="3039">
        <v>0.112</v>
      </c>
      <c r="AC493" s="2611" t="s">
        <v>1534</v>
      </c>
      <c r="AD493" s="2611" t="s">
        <v>1534</v>
      </c>
      <c r="AE493" s="3837" t="s">
        <v>1534</v>
      </c>
      <c r="AF493" s="2572"/>
    </row>
    <row r="494" spans="2:32" s="2872" customFormat="1" x14ac:dyDescent="0.2">
      <c r="B494" s="4902" t="s">
        <v>7012</v>
      </c>
      <c r="C494" s="4903"/>
      <c r="D494" s="3130" t="s">
        <v>1534</v>
      </c>
      <c r="E494" s="3130">
        <v>4.4800000000000006E-2</v>
      </c>
      <c r="F494" s="3130" t="s">
        <v>7013</v>
      </c>
      <c r="G494" s="2639" t="s">
        <v>7014</v>
      </c>
      <c r="H494" s="2639" t="s">
        <v>1534</v>
      </c>
      <c r="I494" s="3039">
        <v>7.8400000000000011E-2</v>
      </c>
      <c r="J494" s="3039">
        <v>7.8400000000000011E-2</v>
      </c>
      <c r="K494" s="2639" t="s">
        <v>1534</v>
      </c>
      <c r="L494" s="2639" t="s">
        <v>1534</v>
      </c>
      <c r="M494" s="2639" t="s">
        <v>1534</v>
      </c>
      <c r="N494" s="2639" t="s">
        <v>1534</v>
      </c>
      <c r="O494" s="3863">
        <v>0.24640000000000004</v>
      </c>
      <c r="P494" s="3863">
        <v>0.135744</v>
      </c>
      <c r="Q494" s="2639" t="s">
        <v>1534</v>
      </c>
      <c r="R494" s="3131" t="s">
        <v>1534</v>
      </c>
      <c r="S494" s="3131" t="s">
        <v>1534</v>
      </c>
      <c r="T494" s="3131" t="s">
        <v>1534</v>
      </c>
      <c r="U494" s="3039">
        <v>6.720000000000001E-2</v>
      </c>
      <c r="V494" s="3131" t="s">
        <v>1534</v>
      </c>
      <c r="W494" s="3131" t="s">
        <v>1534</v>
      </c>
      <c r="X494" s="3131" t="s">
        <v>1534</v>
      </c>
      <c r="Y494" s="3039">
        <v>6.720000000000001E-2</v>
      </c>
      <c r="Z494" s="3131" t="s">
        <v>1534</v>
      </c>
      <c r="AA494" s="3131" t="s">
        <v>1534</v>
      </c>
      <c r="AB494" s="3039">
        <v>0.112</v>
      </c>
      <c r="AC494" s="2611" t="s">
        <v>1534</v>
      </c>
      <c r="AD494" s="2611" t="s">
        <v>1534</v>
      </c>
      <c r="AE494" s="3837" t="s">
        <v>1534</v>
      </c>
      <c r="AF494" s="2572"/>
    </row>
    <row r="495" spans="2:32" s="2872" customFormat="1" x14ac:dyDescent="0.2">
      <c r="B495" s="4902" t="s">
        <v>7015</v>
      </c>
      <c r="C495" s="4903"/>
      <c r="D495" s="3130" t="s">
        <v>1534</v>
      </c>
      <c r="E495" s="3130">
        <v>4.4800000000000006E-2</v>
      </c>
      <c r="F495" s="3130" t="s">
        <v>7004</v>
      </c>
      <c r="G495" s="2639" t="s">
        <v>7005</v>
      </c>
      <c r="H495" s="2639" t="s">
        <v>1534</v>
      </c>
      <c r="I495" s="3039">
        <v>7.8400000000000011E-2</v>
      </c>
      <c r="J495" s="3039">
        <v>7.8400000000000011E-2</v>
      </c>
      <c r="K495" s="2639" t="s">
        <v>1534</v>
      </c>
      <c r="L495" s="2639" t="s">
        <v>1534</v>
      </c>
      <c r="M495" s="2639" t="s">
        <v>1534</v>
      </c>
      <c r="N495" s="2639" t="s">
        <v>1534</v>
      </c>
      <c r="O495" s="3863">
        <v>0.24640000000000004</v>
      </c>
      <c r="P495" s="3863">
        <v>0.15254400000000001</v>
      </c>
      <c r="Q495" s="2639" t="s">
        <v>1534</v>
      </c>
      <c r="R495" s="3131" t="s">
        <v>1534</v>
      </c>
      <c r="S495" s="3131" t="s">
        <v>1534</v>
      </c>
      <c r="T495" s="3131" t="s">
        <v>1534</v>
      </c>
      <c r="U495" s="3039">
        <v>6.720000000000001E-2</v>
      </c>
      <c r="V495" s="3131" t="s">
        <v>1534</v>
      </c>
      <c r="W495" s="3131" t="s">
        <v>1534</v>
      </c>
      <c r="X495" s="3131" t="s">
        <v>1534</v>
      </c>
      <c r="Y495" s="3039">
        <v>6.720000000000001E-2</v>
      </c>
      <c r="Z495" s="3131" t="s">
        <v>1534</v>
      </c>
      <c r="AA495" s="3131" t="s">
        <v>1534</v>
      </c>
      <c r="AB495" s="3039">
        <v>0.112</v>
      </c>
      <c r="AC495" s="2611" t="s">
        <v>1534</v>
      </c>
      <c r="AD495" s="2611" t="s">
        <v>1534</v>
      </c>
      <c r="AE495" s="3837" t="s">
        <v>1534</v>
      </c>
      <c r="AF495" s="2572"/>
    </row>
    <row r="496" spans="2:32" s="2872" customFormat="1" x14ac:dyDescent="0.2">
      <c r="B496" s="4902" t="s">
        <v>7016</v>
      </c>
      <c r="C496" s="4903"/>
      <c r="D496" s="3130" t="s">
        <v>1534</v>
      </c>
      <c r="E496" s="3130">
        <v>4.4800000000000006E-2</v>
      </c>
      <c r="F496" s="3130" t="s">
        <v>7007</v>
      </c>
      <c r="G496" s="2639" t="s">
        <v>7008</v>
      </c>
      <c r="H496" s="2639" t="s">
        <v>1534</v>
      </c>
      <c r="I496" s="3039">
        <v>7.8400000000000011E-2</v>
      </c>
      <c r="J496" s="3039">
        <v>7.8400000000000011E-2</v>
      </c>
      <c r="K496" s="2639" t="s">
        <v>1534</v>
      </c>
      <c r="L496" s="2639" t="s">
        <v>1534</v>
      </c>
      <c r="M496" s="2639" t="s">
        <v>1534</v>
      </c>
      <c r="N496" s="2639" t="s">
        <v>1534</v>
      </c>
      <c r="O496" s="3863">
        <v>0.24640000000000004</v>
      </c>
      <c r="P496" s="3863">
        <v>0.15254400000000001</v>
      </c>
      <c r="Q496" s="2639" t="s">
        <v>1534</v>
      </c>
      <c r="R496" s="3131" t="s">
        <v>1534</v>
      </c>
      <c r="S496" s="3131" t="s">
        <v>1534</v>
      </c>
      <c r="T496" s="3131" t="s">
        <v>1534</v>
      </c>
      <c r="U496" s="3039">
        <v>6.720000000000001E-2</v>
      </c>
      <c r="V496" s="3131" t="s">
        <v>1534</v>
      </c>
      <c r="W496" s="3131" t="s">
        <v>1534</v>
      </c>
      <c r="X496" s="3131" t="s">
        <v>1534</v>
      </c>
      <c r="Y496" s="3039">
        <v>6.720000000000001E-2</v>
      </c>
      <c r="Z496" s="3131" t="s">
        <v>1534</v>
      </c>
      <c r="AA496" s="3131" t="s">
        <v>1534</v>
      </c>
      <c r="AB496" s="3039">
        <v>0.112</v>
      </c>
      <c r="AC496" s="2611" t="s">
        <v>1534</v>
      </c>
      <c r="AD496" s="2611" t="s">
        <v>1534</v>
      </c>
      <c r="AE496" s="3837" t="s">
        <v>1534</v>
      </c>
      <c r="AF496" s="2572"/>
    </row>
    <row r="497" spans="2:32" s="2872" customFormat="1" x14ac:dyDescent="0.2">
      <c r="B497" s="4902" t="s">
        <v>7017</v>
      </c>
      <c r="C497" s="4903"/>
      <c r="D497" s="3130" t="s">
        <v>1534</v>
      </c>
      <c r="E497" s="3130">
        <v>4.4800000000000006E-2</v>
      </c>
      <c r="F497" s="3130" t="s">
        <v>7010</v>
      </c>
      <c r="G497" s="2639" t="s">
        <v>7011</v>
      </c>
      <c r="H497" s="2639" t="s">
        <v>1534</v>
      </c>
      <c r="I497" s="3039">
        <v>7.8400000000000011E-2</v>
      </c>
      <c r="J497" s="3039">
        <v>7.8400000000000011E-2</v>
      </c>
      <c r="K497" s="2639" t="s">
        <v>1534</v>
      </c>
      <c r="L497" s="2639" t="s">
        <v>1534</v>
      </c>
      <c r="M497" s="2639" t="s">
        <v>1534</v>
      </c>
      <c r="N497" s="2639" t="s">
        <v>1534</v>
      </c>
      <c r="O497" s="3863">
        <v>0.24640000000000004</v>
      </c>
      <c r="P497" s="3863">
        <v>0.135744</v>
      </c>
      <c r="Q497" s="2639" t="s">
        <v>1534</v>
      </c>
      <c r="R497" s="3131" t="s">
        <v>1534</v>
      </c>
      <c r="S497" s="3131" t="s">
        <v>1534</v>
      </c>
      <c r="T497" s="3131" t="s">
        <v>1534</v>
      </c>
      <c r="U497" s="3039">
        <v>6.720000000000001E-2</v>
      </c>
      <c r="V497" s="3131" t="s">
        <v>1534</v>
      </c>
      <c r="W497" s="3131" t="s">
        <v>1534</v>
      </c>
      <c r="X497" s="3131" t="s">
        <v>1534</v>
      </c>
      <c r="Y497" s="3039">
        <v>6.720000000000001E-2</v>
      </c>
      <c r="Z497" s="3131" t="s">
        <v>1534</v>
      </c>
      <c r="AA497" s="3131" t="s">
        <v>1534</v>
      </c>
      <c r="AB497" s="3039">
        <v>0.112</v>
      </c>
      <c r="AC497" s="2611" t="s">
        <v>1534</v>
      </c>
      <c r="AD497" s="2611" t="s">
        <v>1534</v>
      </c>
      <c r="AE497" s="3837" t="s">
        <v>1534</v>
      </c>
      <c r="AF497" s="2572"/>
    </row>
    <row r="498" spans="2:32" s="2872" customFormat="1" ht="13.5" thickBot="1" x14ac:dyDescent="0.25">
      <c r="B498" s="4904" t="s">
        <v>7018</v>
      </c>
      <c r="C498" s="4905"/>
      <c r="D498" s="3139" t="s">
        <v>1534</v>
      </c>
      <c r="E498" s="3139">
        <v>4.4800000000000006E-2</v>
      </c>
      <c r="F498" s="3139" t="s">
        <v>7013</v>
      </c>
      <c r="G498" s="2642" t="s">
        <v>7014</v>
      </c>
      <c r="H498" s="2642" t="s">
        <v>1534</v>
      </c>
      <c r="I498" s="3141">
        <v>7.8400000000000011E-2</v>
      </c>
      <c r="J498" s="3141">
        <v>7.8400000000000011E-2</v>
      </c>
      <c r="K498" s="2642" t="s">
        <v>1534</v>
      </c>
      <c r="L498" s="2642" t="s">
        <v>1534</v>
      </c>
      <c r="M498" s="2642" t="s">
        <v>1534</v>
      </c>
      <c r="N498" s="2642" t="s">
        <v>1534</v>
      </c>
      <c r="O498" s="3864">
        <v>0.24640000000000004</v>
      </c>
      <c r="P498" s="3864">
        <v>0.135744</v>
      </c>
      <c r="Q498" s="2642" t="s">
        <v>1534</v>
      </c>
      <c r="R498" s="3140" t="s">
        <v>1534</v>
      </c>
      <c r="S498" s="3140" t="s">
        <v>1534</v>
      </c>
      <c r="T498" s="3140" t="s">
        <v>1534</v>
      </c>
      <c r="U498" s="3141">
        <v>6.720000000000001E-2</v>
      </c>
      <c r="V498" s="3140" t="s">
        <v>1534</v>
      </c>
      <c r="W498" s="3140" t="s">
        <v>1534</v>
      </c>
      <c r="X498" s="3140" t="s">
        <v>1534</v>
      </c>
      <c r="Y498" s="3141">
        <v>6.720000000000001E-2</v>
      </c>
      <c r="Z498" s="3140" t="s">
        <v>1534</v>
      </c>
      <c r="AA498" s="3140" t="s">
        <v>1534</v>
      </c>
      <c r="AB498" s="3141">
        <v>0.112</v>
      </c>
      <c r="AC498" s="2671" t="s">
        <v>1534</v>
      </c>
      <c r="AD498" s="2671" t="s">
        <v>1534</v>
      </c>
      <c r="AE498" s="3830" t="s">
        <v>1534</v>
      </c>
      <c r="AF498" s="2572"/>
    </row>
    <row r="499" spans="2:32" s="2872" customFormat="1" x14ac:dyDescent="0.2">
      <c r="B499" s="2634"/>
      <c r="C499" s="2566"/>
      <c r="D499" s="2566"/>
      <c r="E499" s="2566"/>
      <c r="F499" s="2566"/>
      <c r="G499" s="2567"/>
      <c r="H499" s="2567"/>
      <c r="I499" s="2567"/>
      <c r="J499" s="2567"/>
      <c r="K499" s="2566"/>
      <c r="L499" s="2567"/>
      <c r="M499" s="2567"/>
      <c r="N499" s="2567"/>
      <c r="O499" s="2567"/>
      <c r="P499" s="2567"/>
      <c r="Q499" s="2631"/>
      <c r="R499" s="2631"/>
      <c r="S499" s="2631"/>
      <c r="T499" s="2631"/>
      <c r="U499" s="2631"/>
      <c r="V499" s="2631"/>
      <c r="W499" s="2631"/>
      <c r="X499" s="2631"/>
      <c r="Y499" s="2631"/>
      <c r="Z499" s="2631"/>
      <c r="AA499" s="2631"/>
      <c r="AB499" s="2631"/>
      <c r="AC499" s="2631"/>
      <c r="AD499" s="2631"/>
      <c r="AE499" s="2631"/>
      <c r="AF499" s="2572"/>
    </row>
    <row r="500" spans="2:32" s="2872" customFormat="1" x14ac:dyDescent="0.2">
      <c r="B500" s="4011" t="s">
        <v>4992</v>
      </c>
      <c r="C500" s="4012"/>
      <c r="D500" s="4042" t="s">
        <v>6971</v>
      </c>
      <c r="E500" s="4042"/>
      <c r="F500" s="4042"/>
      <c r="G500" s="4042"/>
      <c r="H500" s="4042"/>
      <c r="I500" s="2632"/>
      <c r="J500" s="2632"/>
      <c r="K500" s="2632"/>
      <c r="L500" s="2632"/>
      <c r="M500" s="2632"/>
      <c r="N500" s="2632"/>
      <c r="O500" s="2632"/>
      <c r="P500" s="2632"/>
      <c r="Q500" s="2631"/>
      <c r="R500" s="2631"/>
      <c r="S500" s="2631"/>
      <c r="T500" s="2631"/>
      <c r="U500" s="2631"/>
      <c r="V500" s="2631"/>
      <c r="W500" s="2631"/>
      <c r="X500" s="2631"/>
      <c r="Y500" s="2631"/>
      <c r="Z500" s="2631"/>
      <c r="AA500" s="2631"/>
      <c r="AB500" s="2631"/>
      <c r="AC500" s="2631"/>
      <c r="AD500" s="2631"/>
      <c r="AE500" s="2631"/>
      <c r="AF500" s="2572"/>
    </row>
    <row r="501" spans="2:32" s="2872" customFormat="1" x14ac:dyDescent="0.2">
      <c r="B501" s="4011" t="s">
        <v>4993</v>
      </c>
      <c r="C501" s="4012"/>
      <c r="D501" s="4042" t="s">
        <v>6971</v>
      </c>
      <c r="E501" s="4042"/>
      <c r="F501" s="4042"/>
      <c r="G501" s="4042"/>
      <c r="H501" s="4042"/>
      <c r="I501" s="2632"/>
      <c r="J501" s="2632"/>
      <c r="K501" s="2632"/>
      <c r="L501" s="2632"/>
      <c r="M501" s="2632"/>
      <c r="N501" s="2632"/>
      <c r="O501" s="2632"/>
      <c r="P501" s="2632"/>
      <c r="Q501" s="2631"/>
      <c r="R501" s="2631"/>
      <c r="S501" s="2631"/>
      <c r="T501" s="2631"/>
      <c r="U501" s="2631"/>
      <c r="V501" s="2631"/>
      <c r="W501" s="2631"/>
      <c r="X501" s="2631"/>
      <c r="Y501" s="2631"/>
      <c r="Z501" s="2631"/>
      <c r="AA501" s="2631"/>
      <c r="AB501" s="2631"/>
      <c r="AC501" s="2631"/>
      <c r="AD501" s="2631"/>
      <c r="AE501" s="2631"/>
      <c r="AF501" s="2572"/>
    </row>
    <row r="502" spans="2:32" s="2872" customFormat="1" ht="13.5" thickBot="1" x14ac:dyDescent="0.25">
      <c r="B502" s="3827"/>
      <c r="C502" s="3828"/>
      <c r="D502" s="3828"/>
      <c r="E502" s="3828"/>
      <c r="F502" s="3828"/>
      <c r="G502" s="2635"/>
      <c r="H502" s="2635"/>
      <c r="I502" s="2635"/>
      <c r="J502" s="2635"/>
      <c r="K502" s="2635"/>
      <c r="L502" s="2635"/>
      <c r="M502" s="2635"/>
      <c r="N502" s="2635"/>
      <c r="O502" s="2635"/>
      <c r="P502" s="2635"/>
      <c r="Q502" s="2635"/>
      <c r="R502" s="2635"/>
      <c r="S502" s="2635"/>
      <c r="T502" s="2635"/>
      <c r="U502" s="2635"/>
      <c r="V502" s="2635"/>
      <c r="W502" s="2635"/>
      <c r="X502" s="2635"/>
      <c r="Y502" s="2635"/>
      <c r="Z502" s="2635"/>
      <c r="AA502" s="2635"/>
      <c r="AB502" s="2635"/>
      <c r="AC502" s="2635"/>
      <c r="AD502" s="2635"/>
      <c r="AE502" s="2635"/>
      <c r="AF502" s="2577"/>
    </row>
    <row r="503" spans="2:32" s="2872" customFormat="1" x14ac:dyDescent="0.2"/>
    <row r="504" spans="2:32" s="2872" customFormat="1" ht="13.5" thickBot="1" x14ac:dyDescent="0.25"/>
    <row r="505" spans="2:32" s="2872" customFormat="1" ht="20.25" x14ac:dyDescent="0.2">
      <c r="B505" s="3987" t="s">
        <v>5065</v>
      </c>
      <c r="C505" s="3988"/>
      <c r="D505" s="3988"/>
      <c r="E505" s="3988"/>
      <c r="F505" s="3988"/>
      <c r="G505" s="3988"/>
      <c r="H505" s="3988"/>
      <c r="I505" s="3988"/>
      <c r="J505" s="3988"/>
      <c r="K505" s="3988"/>
      <c r="L505" s="3988"/>
      <c r="M505" s="3988"/>
      <c r="N505" s="3988"/>
      <c r="O505" s="3988"/>
      <c r="P505" s="3988"/>
      <c r="Q505" s="3988"/>
      <c r="R505" s="3988"/>
      <c r="S505" s="3988"/>
      <c r="T505" s="3988"/>
      <c r="U505" s="3988"/>
      <c r="V505" s="3988"/>
      <c r="W505" s="3988"/>
      <c r="X505" s="3988"/>
      <c r="Y505" s="3988"/>
      <c r="Z505" s="3988"/>
      <c r="AA505" s="3988"/>
      <c r="AB505" s="3988"/>
      <c r="AC505" s="3988"/>
      <c r="AD505" s="3988"/>
      <c r="AE505" s="3988"/>
      <c r="AF505" s="3989"/>
    </row>
    <row r="506" spans="2:32" s="2872" customFormat="1" x14ac:dyDescent="0.2">
      <c r="B506" s="3825"/>
      <c r="C506" s="3826"/>
      <c r="D506" s="3826"/>
      <c r="E506" s="3826"/>
      <c r="F506" s="3826"/>
      <c r="G506" s="2571"/>
      <c r="H506" s="2571"/>
      <c r="I506" s="2571"/>
      <c r="J506" s="2571"/>
      <c r="K506" s="2571"/>
      <c r="L506" s="2571"/>
      <c r="M506" s="2571"/>
      <c r="N506" s="2571"/>
      <c r="O506" s="2571"/>
      <c r="P506" s="2571"/>
      <c r="Q506" s="2571"/>
      <c r="R506" s="2571"/>
      <c r="S506" s="2571"/>
      <c r="T506" s="2571"/>
      <c r="U506" s="2571"/>
      <c r="V506" s="2571"/>
      <c r="W506" s="2571"/>
      <c r="X506" s="2571"/>
      <c r="Y506" s="2571"/>
      <c r="Z506" s="2571"/>
      <c r="AA506" s="2571"/>
      <c r="AB506" s="2571"/>
      <c r="AC506" s="2571"/>
      <c r="AD506" s="2571"/>
      <c r="AE506" s="2571"/>
      <c r="AF506" s="2572"/>
    </row>
    <row r="507" spans="2:32" s="2872" customFormat="1" x14ac:dyDescent="0.2">
      <c r="B507" s="2633" t="s">
        <v>5085</v>
      </c>
      <c r="C507" s="3826"/>
      <c r="D507" s="4016" t="s">
        <v>6999</v>
      </c>
      <c r="E507" s="4016"/>
      <c r="F507" s="4016"/>
      <c r="G507" s="2571"/>
      <c r="H507" s="2571"/>
      <c r="I507" s="2571"/>
      <c r="J507" s="2571"/>
      <c r="K507" s="2571"/>
      <c r="L507" s="2571"/>
      <c r="M507" s="2571"/>
      <c r="N507" s="2571"/>
      <c r="O507" s="2571"/>
      <c r="P507" s="2571"/>
      <c r="Q507" s="2571"/>
      <c r="R507" s="2571"/>
      <c r="S507" s="2571"/>
      <c r="T507" s="2571"/>
      <c r="U507" s="2571"/>
      <c r="V507" s="2571"/>
      <c r="W507" s="2571"/>
      <c r="X507" s="2571"/>
      <c r="Y507" s="2571"/>
      <c r="Z507" s="2571"/>
      <c r="AA507" s="2571"/>
      <c r="AB507" s="2571"/>
      <c r="AC507" s="2571"/>
      <c r="AD507" s="2571"/>
      <c r="AE507" s="2571"/>
      <c r="AF507" s="2572"/>
    </row>
    <row r="508" spans="2:32" s="2872" customFormat="1" x14ac:dyDescent="0.2">
      <c r="B508" s="4017" t="s">
        <v>5068</v>
      </c>
      <c r="C508" s="4018"/>
      <c r="D508" s="3962">
        <v>41821</v>
      </c>
      <c r="E508" s="3962"/>
      <c r="F508" s="3962"/>
      <c r="G508" s="2571"/>
      <c r="H508" s="2571"/>
      <c r="I508" s="2571"/>
      <c r="J508" s="2571"/>
      <c r="K508" s="2571"/>
      <c r="L508" s="2571"/>
      <c r="M508" s="2571"/>
      <c r="N508" s="2571"/>
      <c r="O508" s="2571"/>
      <c r="P508" s="2571"/>
      <c r="Q508" s="2571"/>
      <c r="R508" s="2571"/>
      <c r="S508" s="2571"/>
      <c r="T508" s="2571"/>
      <c r="U508" s="2571"/>
      <c r="V508" s="2571"/>
      <c r="W508" s="2571"/>
      <c r="X508" s="2571"/>
      <c r="Y508" s="2571"/>
      <c r="Z508" s="2571"/>
      <c r="AA508" s="2571"/>
      <c r="AB508" s="2571"/>
      <c r="AC508" s="2571"/>
      <c r="AD508" s="2571"/>
      <c r="AE508" s="2571"/>
      <c r="AF508" s="2572"/>
    </row>
    <row r="509" spans="2:32" s="2872" customFormat="1" x14ac:dyDescent="0.2">
      <c r="B509" s="3991" t="s">
        <v>5066</v>
      </c>
      <c r="C509" s="3992"/>
      <c r="D509" s="3965">
        <v>41851</v>
      </c>
      <c r="E509" s="3965"/>
      <c r="F509" s="3965"/>
      <c r="G509" s="2571"/>
      <c r="H509" s="2571"/>
      <c r="I509" s="2571"/>
      <c r="J509" s="2571"/>
      <c r="K509" s="2571"/>
      <c r="L509" s="2571"/>
      <c r="M509" s="2571"/>
      <c r="N509" s="2571"/>
      <c r="O509" s="2571"/>
      <c r="P509" s="2571"/>
      <c r="Q509" s="2571"/>
      <c r="R509" s="2571"/>
      <c r="S509" s="2571"/>
      <c r="T509" s="2571"/>
      <c r="U509" s="2571"/>
      <c r="V509" s="2571"/>
      <c r="W509" s="2571"/>
      <c r="X509" s="2571"/>
      <c r="Y509" s="2571"/>
      <c r="Z509" s="2571"/>
      <c r="AA509" s="2571"/>
      <c r="AB509" s="2571"/>
      <c r="AC509" s="2571"/>
      <c r="AD509" s="2571"/>
      <c r="AE509" s="2571"/>
      <c r="AF509" s="2572"/>
    </row>
    <row r="510" spans="2:32" s="2872" customFormat="1" ht="13.5" thickBot="1" x14ac:dyDescent="0.25">
      <c r="B510" s="3825"/>
      <c r="C510" s="3826"/>
      <c r="D510" s="3826"/>
      <c r="E510" s="3826"/>
      <c r="F510" s="3826"/>
      <c r="G510" s="2571"/>
      <c r="H510" s="2571"/>
      <c r="I510" s="2571"/>
      <c r="J510" s="2571"/>
      <c r="K510" s="2571"/>
      <c r="L510" s="2571"/>
      <c r="M510" s="2571"/>
      <c r="N510" s="2571"/>
      <c r="O510" s="2571"/>
      <c r="P510" s="2571"/>
      <c r="Q510" s="2571"/>
      <c r="R510" s="2571"/>
      <c r="S510" s="2571"/>
      <c r="T510" s="2571"/>
      <c r="U510" s="2571"/>
      <c r="V510" s="2571"/>
      <c r="W510" s="2571"/>
      <c r="X510" s="2571"/>
      <c r="Y510" s="2571"/>
      <c r="Z510" s="2571"/>
      <c r="AA510" s="2571"/>
      <c r="AB510" s="2571"/>
      <c r="AC510" s="2571"/>
      <c r="AD510" s="2571"/>
      <c r="AE510" s="2571"/>
      <c r="AF510" s="2572"/>
    </row>
    <row r="511" spans="2:32" s="2872" customFormat="1" ht="41.25" customHeight="1" thickBot="1" x14ac:dyDescent="0.25">
      <c r="B511" s="3993" t="s">
        <v>5067</v>
      </c>
      <c r="C511" s="4036"/>
      <c r="D511" s="4019" t="s">
        <v>7000</v>
      </c>
      <c r="E511" s="4020"/>
      <c r="F511" s="4020"/>
      <c r="G511" s="4020"/>
      <c r="H511" s="4020"/>
      <c r="I511" s="4020"/>
      <c r="J511" s="4020"/>
      <c r="K511" s="4020"/>
      <c r="L511" s="4020"/>
      <c r="M511" s="4020"/>
      <c r="N511" s="4020"/>
      <c r="O511" s="4020"/>
      <c r="P511" s="4020"/>
      <c r="Q511" s="4021"/>
      <c r="R511" s="2571"/>
      <c r="S511" s="2571"/>
      <c r="T511" s="2571"/>
      <c r="U511" s="2571"/>
      <c r="V511" s="2571"/>
      <c r="W511" s="2571"/>
      <c r="X511" s="2571"/>
      <c r="Y511" s="2571"/>
      <c r="Z511" s="2571"/>
      <c r="AA511" s="2571"/>
      <c r="AB511" s="2571"/>
      <c r="AC511" s="2571"/>
      <c r="AD511" s="2571"/>
      <c r="AE511" s="2571"/>
      <c r="AF511" s="2572"/>
    </row>
    <row r="512" spans="2:32" s="2872" customFormat="1" ht="13.5" thickBot="1" x14ac:dyDescent="0.25">
      <c r="B512" s="3825"/>
      <c r="C512" s="3826"/>
      <c r="D512" s="3826"/>
      <c r="E512" s="3826"/>
      <c r="F512" s="3826"/>
      <c r="G512" s="2571"/>
      <c r="H512" s="2571"/>
      <c r="I512" s="2571"/>
      <c r="J512" s="2571"/>
      <c r="K512" s="2571"/>
      <c r="L512" s="2571"/>
      <c r="M512" s="2571"/>
      <c r="N512" s="2571"/>
      <c r="O512" s="2571"/>
      <c r="P512" s="2571"/>
      <c r="Q512" s="2571"/>
      <c r="R512" s="2635"/>
      <c r="S512" s="2571"/>
      <c r="T512" s="2571"/>
      <c r="U512" s="2571"/>
      <c r="V512" s="2571"/>
      <c r="W512" s="2571"/>
      <c r="X512" s="2571"/>
      <c r="Y512" s="2571"/>
      <c r="Z512" s="2571"/>
      <c r="AA512" s="2571"/>
      <c r="AB512" s="2571"/>
      <c r="AC512" s="2571"/>
      <c r="AD512" s="2571"/>
      <c r="AE512" s="2571"/>
      <c r="AF512" s="2572"/>
    </row>
    <row r="513" spans="2:32" s="2872" customFormat="1" ht="13.5" thickBot="1" x14ac:dyDescent="0.25">
      <c r="B513" s="4022" t="s">
        <v>5069</v>
      </c>
      <c r="C513" s="4023"/>
      <c r="D513" s="4003" t="s">
        <v>5070</v>
      </c>
      <c r="E513" s="4026" t="s">
        <v>224</v>
      </c>
      <c r="F513" s="4027"/>
      <c r="G513" s="4027"/>
      <c r="H513" s="4027"/>
      <c r="I513" s="4027"/>
      <c r="J513" s="4027"/>
      <c r="K513" s="4027"/>
      <c r="L513" s="4027"/>
      <c r="M513" s="4027"/>
      <c r="N513" s="4027"/>
      <c r="O513" s="4027"/>
      <c r="P513" s="4028"/>
      <c r="Q513" s="4029" t="s">
        <v>340</v>
      </c>
      <c r="R513" s="4030"/>
      <c r="S513" s="4031"/>
      <c r="T513" s="4031"/>
      <c r="U513" s="4031"/>
      <c r="V513" s="4031"/>
      <c r="W513" s="4031"/>
      <c r="X513" s="4031"/>
      <c r="Y513" s="4032"/>
      <c r="Z513" s="4029" t="s">
        <v>225</v>
      </c>
      <c r="AA513" s="4031"/>
      <c r="AB513" s="4032"/>
      <c r="AC513" s="4033" t="s">
        <v>4989</v>
      </c>
      <c r="AD513" s="4034"/>
      <c r="AE513" s="4035"/>
      <c r="AF513" s="2572"/>
    </row>
    <row r="514" spans="2:32" s="2872" customFormat="1" ht="13.5" thickBot="1" x14ac:dyDescent="0.25">
      <c r="B514" s="4024"/>
      <c r="C514" s="4025"/>
      <c r="D514" s="4003"/>
      <c r="E514" s="4003" t="s">
        <v>5007</v>
      </c>
      <c r="F514" s="4003" t="s">
        <v>5008</v>
      </c>
      <c r="G514" s="4004" t="s">
        <v>5010</v>
      </c>
      <c r="H514" s="4004" t="s">
        <v>5071</v>
      </c>
      <c r="I514" s="4009" t="s">
        <v>5072</v>
      </c>
      <c r="J514" s="4009" t="s">
        <v>5073</v>
      </c>
      <c r="K514" s="4009" t="s">
        <v>5013</v>
      </c>
      <c r="L514" s="4009"/>
      <c r="M514" s="4009" t="s">
        <v>5074</v>
      </c>
      <c r="N514" s="4009" t="s">
        <v>5075</v>
      </c>
      <c r="O514" s="4009" t="s">
        <v>5076</v>
      </c>
      <c r="P514" s="4009" t="s">
        <v>5077</v>
      </c>
      <c r="Q514" s="4000" t="s">
        <v>5019</v>
      </c>
      <c r="R514" s="4000" t="s">
        <v>5020</v>
      </c>
      <c r="S514" s="4000" t="s">
        <v>5021</v>
      </c>
      <c r="T514" s="4000" t="s">
        <v>5078</v>
      </c>
      <c r="U514" s="4000" t="s">
        <v>5079</v>
      </c>
      <c r="V514" s="4000" t="s">
        <v>5024</v>
      </c>
      <c r="W514" s="4000" t="s">
        <v>5026</v>
      </c>
      <c r="X514" s="4004" t="s">
        <v>5080</v>
      </c>
      <c r="Y514" s="4004" t="s">
        <v>5081</v>
      </c>
      <c r="Z514" s="4000" t="s">
        <v>5082</v>
      </c>
      <c r="AA514" s="4000" t="s">
        <v>5083</v>
      </c>
      <c r="AB514" s="4000" t="s">
        <v>5084</v>
      </c>
      <c r="AC514" s="4000" t="s">
        <v>1154</v>
      </c>
      <c r="AD514" s="4000" t="s">
        <v>4990</v>
      </c>
      <c r="AE514" s="4000" t="s">
        <v>4991</v>
      </c>
      <c r="AF514" s="2572"/>
    </row>
    <row r="515" spans="2:32" s="2872" customFormat="1" ht="13.5" thickBot="1" x14ac:dyDescent="0.25">
      <c r="B515" s="4024"/>
      <c r="C515" s="4025"/>
      <c r="D515" s="4000"/>
      <c r="E515" s="4000"/>
      <c r="F515" s="4000"/>
      <c r="G515" s="4005"/>
      <c r="H515" s="4005"/>
      <c r="I515" s="4004"/>
      <c r="J515" s="4004"/>
      <c r="K515" s="3823" t="s">
        <v>5033</v>
      </c>
      <c r="L515" s="3824" t="s">
        <v>2798</v>
      </c>
      <c r="M515" s="4004"/>
      <c r="N515" s="4004"/>
      <c r="O515" s="4004"/>
      <c r="P515" s="4004"/>
      <c r="Q515" s="4001"/>
      <c r="R515" s="4001"/>
      <c r="S515" s="4001"/>
      <c r="T515" s="4001"/>
      <c r="U515" s="4001"/>
      <c r="V515" s="4001"/>
      <c r="W515" s="4001"/>
      <c r="X515" s="4005"/>
      <c r="Y515" s="4005"/>
      <c r="Z515" s="4001"/>
      <c r="AA515" s="4001"/>
      <c r="AB515" s="4001"/>
      <c r="AC515" s="4001"/>
      <c r="AD515" s="4001"/>
      <c r="AE515" s="4001"/>
      <c r="AF515" s="2572"/>
    </row>
    <row r="516" spans="2:32" s="2872" customFormat="1" ht="30" customHeight="1" x14ac:dyDescent="0.2">
      <c r="B516" s="3956" t="s">
        <v>6277</v>
      </c>
      <c r="C516" s="3957"/>
      <c r="D516" s="3135" t="s">
        <v>1534</v>
      </c>
      <c r="E516" s="3135" t="s">
        <v>1534</v>
      </c>
      <c r="F516" s="3136" t="s">
        <v>1534</v>
      </c>
      <c r="G516" s="2649">
        <v>63</v>
      </c>
      <c r="H516" s="2649" t="s">
        <v>1534</v>
      </c>
      <c r="I516" s="3316">
        <v>0.16800000000000001</v>
      </c>
      <c r="J516" s="3316">
        <v>0.16800000000000001</v>
      </c>
      <c r="K516" s="3136" t="s">
        <v>1534</v>
      </c>
      <c r="L516" s="2649" t="s">
        <v>1534</v>
      </c>
      <c r="M516" s="2649" t="s">
        <v>1534</v>
      </c>
      <c r="N516" s="2649" t="s">
        <v>1534</v>
      </c>
      <c r="O516" s="3316">
        <v>0.16800000000000001</v>
      </c>
      <c r="P516" s="3316">
        <v>0.16800000000000001</v>
      </c>
      <c r="Q516" s="2649" t="s">
        <v>1534</v>
      </c>
      <c r="R516" s="3136" t="s">
        <v>1534</v>
      </c>
      <c r="S516" s="3046" t="s">
        <v>1136</v>
      </c>
      <c r="T516" s="3137">
        <v>2.8000000000000004E-2</v>
      </c>
      <c r="U516" s="3137">
        <v>6.720000000000001E-2</v>
      </c>
      <c r="V516" s="3136" t="s">
        <v>1534</v>
      </c>
      <c r="W516" s="3136" t="s">
        <v>1534</v>
      </c>
      <c r="X516" s="3136" t="s">
        <v>1534</v>
      </c>
      <c r="Y516" s="3137">
        <v>6.720000000000001E-2</v>
      </c>
      <c r="Z516" s="3046" t="s">
        <v>49</v>
      </c>
      <c r="AA516" s="3137">
        <v>3.6999999999999998E-2</v>
      </c>
      <c r="AB516" s="3137">
        <v>0.112</v>
      </c>
      <c r="AC516" s="2650" t="s">
        <v>1534</v>
      </c>
      <c r="AD516" s="2650" t="s">
        <v>1534</v>
      </c>
      <c r="AE516" s="3829" t="s">
        <v>1534</v>
      </c>
      <c r="AF516" s="2572"/>
    </row>
    <row r="517" spans="2:32" s="2872" customFormat="1" ht="30" customHeight="1" x14ac:dyDescent="0.2">
      <c r="B517" s="3958" t="s">
        <v>6279</v>
      </c>
      <c r="C517" s="3959"/>
      <c r="D517" s="3130" t="s">
        <v>1534</v>
      </c>
      <c r="E517" s="3130" t="s">
        <v>1534</v>
      </c>
      <c r="F517" s="3131" t="s">
        <v>1534</v>
      </c>
      <c r="G517" s="2639">
        <v>93</v>
      </c>
      <c r="H517" s="2639" t="s">
        <v>1534</v>
      </c>
      <c r="I517" s="3325">
        <v>0.16800000000000001</v>
      </c>
      <c r="J517" s="3325">
        <v>0.16800000000000001</v>
      </c>
      <c r="K517" s="3131" t="s">
        <v>1534</v>
      </c>
      <c r="L517" s="2639" t="s">
        <v>1534</v>
      </c>
      <c r="M517" s="2639" t="s">
        <v>1534</v>
      </c>
      <c r="N517" s="2639" t="s">
        <v>1534</v>
      </c>
      <c r="O517" s="3325">
        <v>0.16800000000000001</v>
      </c>
      <c r="P517" s="3325">
        <v>0.16800000000000001</v>
      </c>
      <c r="Q517" s="2639" t="s">
        <v>1534</v>
      </c>
      <c r="R517" s="3131" t="s">
        <v>1534</v>
      </c>
      <c r="S517" s="3040" t="s">
        <v>5526</v>
      </c>
      <c r="T517" s="3039">
        <v>2.8000000000000004E-2</v>
      </c>
      <c r="U517" s="3039">
        <v>6.720000000000001E-2</v>
      </c>
      <c r="V517" s="3131" t="s">
        <v>1534</v>
      </c>
      <c r="W517" s="3131" t="s">
        <v>1534</v>
      </c>
      <c r="X517" s="3131" t="s">
        <v>1534</v>
      </c>
      <c r="Y517" s="3039">
        <v>6.720000000000001E-2</v>
      </c>
      <c r="Z517" s="3040" t="s">
        <v>49</v>
      </c>
      <c r="AA517" s="3039">
        <v>3.6999999999999998E-2</v>
      </c>
      <c r="AB517" s="3039">
        <v>0.112</v>
      </c>
      <c r="AC517" s="2611" t="s">
        <v>1534</v>
      </c>
      <c r="AD517" s="2611" t="s">
        <v>1534</v>
      </c>
      <c r="AE517" s="3837" t="s">
        <v>1534</v>
      </c>
      <c r="AF517" s="2572"/>
    </row>
    <row r="518" spans="2:32" s="2872" customFormat="1" ht="30" customHeight="1" x14ac:dyDescent="0.2">
      <c r="B518" s="3958" t="s">
        <v>6281</v>
      </c>
      <c r="C518" s="3959"/>
      <c r="D518" s="3130" t="s">
        <v>1534</v>
      </c>
      <c r="E518" s="3130" t="s">
        <v>1534</v>
      </c>
      <c r="F518" s="3131" t="s">
        <v>1534</v>
      </c>
      <c r="G518" s="2639">
        <v>101</v>
      </c>
      <c r="H518" s="2639" t="s">
        <v>1534</v>
      </c>
      <c r="I518" s="3325">
        <v>0.16800000000000001</v>
      </c>
      <c r="J518" s="3325">
        <v>0.16800000000000001</v>
      </c>
      <c r="K518" s="3131" t="s">
        <v>1534</v>
      </c>
      <c r="L518" s="2639" t="s">
        <v>1534</v>
      </c>
      <c r="M518" s="2639" t="s">
        <v>1534</v>
      </c>
      <c r="N518" s="2639" t="s">
        <v>1534</v>
      </c>
      <c r="O518" s="3325">
        <v>0.16800000000000001</v>
      </c>
      <c r="P518" s="3325">
        <v>0.16800000000000001</v>
      </c>
      <c r="Q518" s="2639" t="s">
        <v>1534</v>
      </c>
      <c r="R518" s="3131" t="s">
        <v>1534</v>
      </c>
      <c r="S518" s="3040" t="s">
        <v>5531</v>
      </c>
      <c r="T518" s="3039">
        <v>2.8000000000000004E-2</v>
      </c>
      <c r="U518" s="3039">
        <v>6.720000000000001E-2</v>
      </c>
      <c r="V518" s="3131" t="s">
        <v>1534</v>
      </c>
      <c r="W518" s="3131" t="s">
        <v>1534</v>
      </c>
      <c r="X518" s="3131" t="s">
        <v>1534</v>
      </c>
      <c r="Y518" s="3039">
        <v>6.720000000000001E-2</v>
      </c>
      <c r="Z518" s="3040" t="s">
        <v>51</v>
      </c>
      <c r="AA518" s="3039">
        <v>3.6999999999999998E-2</v>
      </c>
      <c r="AB518" s="3039">
        <v>0.112</v>
      </c>
      <c r="AC518" s="2611" t="s">
        <v>1534</v>
      </c>
      <c r="AD518" s="2611" t="s">
        <v>1534</v>
      </c>
      <c r="AE518" s="3837" t="s">
        <v>1534</v>
      </c>
      <c r="AF518" s="2572"/>
    </row>
    <row r="519" spans="2:32" s="2872" customFormat="1" ht="30" customHeight="1" x14ac:dyDescent="0.2">
      <c r="B519" s="3958" t="s">
        <v>6283</v>
      </c>
      <c r="C519" s="3959"/>
      <c r="D519" s="3130" t="s">
        <v>1534</v>
      </c>
      <c r="E519" s="3130" t="s">
        <v>1534</v>
      </c>
      <c r="F519" s="3131" t="s">
        <v>1534</v>
      </c>
      <c r="G519" s="2639">
        <v>109</v>
      </c>
      <c r="H519" s="2639" t="s">
        <v>1534</v>
      </c>
      <c r="I519" s="3325">
        <v>0.16800000000000001</v>
      </c>
      <c r="J519" s="3325">
        <v>0.16800000000000001</v>
      </c>
      <c r="K519" s="3131" t="s">
        <v>1534</v>
      </c>
      <c r="L519" s="2639" t="s">
        <v>1534</v>
      </c>
      <c r="M519" s="2639" t="s">
        <v>1534</v>
      </c>
      <c r="N519" s="2639" t="s">
        <v>1534</v>
      </c>
      <c r="O519" s="3325">
        <v>0.16800000000000001</v>
      </c>
      <c r="P519" s="3325">
        <v>0.16800000000000001</v>
      </c>
      <c r="Q519" s="2639" t="s">
        <v>1534</v>
      </c>
      <c r="R519" s="3131" t="s">
        <v>1534</v>
      </c>
      <c r="S519" s="3040" t="s">
        <v>5536</v>
      </c>
      <c r="T519" s="3039">
        <v>2.8000000000000004E-2</v>
      </c>
      <c r="U519" s="3039">
        <v>6.720000000000001E-2</v>
      </c>
      <c r="V519" s="3131" t="s">
        <v>1534</v>
      </c>
      <c r="W519" s="3131" t="s">
        <v>1534</v>
      </c>
      <c r="X519" s="3131" t="s">
        <v>1534</v>
      </c>
      <c r="Y519" s="3039">
        <v>6.720000000000001E-2</v>
      </c>
      <c r="Z519" s="3040" t="s">
        <v>406</v>
      </c>
      <c r="AA519" s="3039">
        <v>3.6999999999999998E-2</v>
      </c>
      <c r="AB519" s="3039">
        <v>0.112</v>
      </c>
      <c r="AC519" s="2611" t="s">
        <v>1534</v>
      </c>
      <c r="AD519" s="2611" t="s">
        <v>1534</v>
      </c>
      <c r="AE519" s="3837" t="s">
        <v>1534</v>
      </c>
      <c r="AF519" s="2572"/>
    </row>
    <row r="520" spans="2:32" s="2872" customFormat="1" ht="30" customHeight="1" x14ac:dyDescent="0.2">
      <c r="B520" s="3958" t="s">
        <v>6285</v>
      </c>
      <c r="C520" s="3959"/>
      <c r="D520" s="3130" t="s">
        <v>1534</v>
      </c>
      <c r="E520" s="3130" t="s">
        <v>1534</v>
      </c>
      <c r="F520" s="3131" t="s">
        <v>1534</v>
      </c>
      <c r="G520" s="2639">
        <v>150</v>
      </c>
      <c r="H520" s="2639" t="s">
        <v>1534</v>
      </c>
      <c r="I520" s="3325">
        <v>0.16800000000000001</v>
      </c>
      <c r="J520" s="3325">
        <v>0.16800000000000001</v>
      </c>
      <c r="K520" s="3131" t="s">
        <v>1534</v>
      </c>
      <c r="L520" s="2639" t="s">
        <v>1534</v>
      </c>
      <c r="M520" s="2639" t="s">
        <v>1534</v>
      </c>
      <c r="N520" s="2639" t="s">
        <v>1534</v>
      </c>
      <c r="O520" s="3325">
        <v>0.16800000000000001</v>
      </c>
      <c r="P520" s="3325">
        <v>0.16800000000000001</v>
      </c>
      <c r="Q520" s="2639" t="s">
        <v>1534</v>
      </c>
      <c r="R520" s="3131" t="s">
        <v>1534</v>
      </c>
      <c r="S520" s="3040" t="s">
        <v>1133</v>
      </c>
      <c r="T520" s="3039">
        <v>2.8000000000000004E-2</v>
      </c>
      <c r="U520" s="3039">
        <v>6.720000000000001E-2</v>
      </c>
      <c r="V520" s="3131" t="s">
        <v>1534</v>
      </c>
      <c r="W520" s="3131" t="s">
        <v>1534</v>
      </c>
      <c r="X520" s="3131" t="s">
        <v>1534</v>
      </c>
      <c r="Y520" s="3039">
        <v>6.720000000000001E-2</v>
      </c>
      <c r="Z520" s="3040" t="s">
        <v>5094</v>
      </c>
      <c r="AA520" s="3039">
        <v>3.6999999999999998E-2</v>
      </c>
      <c r="AB520" s="3039">
        <v>0.112</v>
      </c>
      <c r="AC520" s="2611" t="s">
        <v>1534</v>
      </c>
      <c r="AD520" s="2611" t="s">
        <v>1534</v>
      </c>
      <c r="AE520" s="3837" t="s">
        <v>1534</v>
      </c>
      <c r="AF520" s="2572"/>
    </row>
    <row r="521" spans="2:32" s="2872" customFormat="1" ht="30" customHeight="1" x14ac:dyDescent="0.2">
      <c r="B521" s="3958" t="s">
        <v>6287</v>
      </c>
      <c r="C521" s="3959"/>
      <c r="D521" s="3130" t="s">
        <v>1534</v>
      </c>
      <c r="E521" s="3130" t="s">
        <v>1534</v>
      </c>
      <c r="F521" s="3131" t="s">
        <v>1534</v>
      </c>
      <c r="G521" s="2639">
        <v>190</v>
      </c>
      <c r="H521" s="2639" t="s">
        <v>1534</v>
      </c>
      <c r="I521" s="3325">
        <v>0.15680000000000002</v>
      </c>
      <c r="J521" s="3325">
        <v>0.15680000000000002</v>
      </c>
      <c r="K521" s="3131" t="s">
        <v>1534</v>
      </c>
      <c r="L521" s="2639" t="s">
        <v>1534</v>
      </c>
      <c r="M521" s="2639" t="s">
        <v>1534</v>
      </c>
      <c r="N521" s="2639" t="s">
        <v>1534</v>
      </c>
      <c r="O521" s="3325">
        <v>0.16800000000000001</v>
      </c>
      <c r="P521" s="3325">
        <v>0.16800000000000001</v>
      </c>
      <c r="Q521" s="2639" t="s">
        <v>1534</v>
      </c>
      <c r="R521" s="3131" t="s">
        <v>1534</v>
      </c>
      <c r="S521" s="3040" t="s">
        <v>1135</v>
      </c>
      <c r="T521" s="3039">
        <v>2.8000000000000004E-2</v>
      </c>
      <c r="U521" s="3039">
        <v>6.720000000000001E-2</v>
      </c>
      <c r="V521" s="3131" t="s">
        <v>1534</v>
      </c>
      <c r="W521" s="3131" t="s">
        <v>1534</v>
      </c>
      <c r="X521" s="3131" t="s">
        <v>1534</v>
      </c>
      <c r="Y521" s="3039">
        <v>6.720000000000001E-2</v>
      </c>
      <c r="Z521" s="3040" t="s">
        <v>5506</v>
      </c>
      <c r="AA521" s="3039">
        <v>3.6999999999999998E-2</v>
      </c>
      <c r="AB521" s="3039">
        <v>0.112</v>
      </c>
      <c r="AC521" s="2611" t="s">
        <v>1534</v>
      </c>
      <c r="AD521" s="2611" t="s">
        <v>1534</v>
      </c>
      <c r="AE521" s="3837" t="s">
        <v>1534</v>
      </c>
      <c r="AF521" s="2572"/>
    </row>
    <row r="522" spans="2:32" s="2872" customFormat="1" ht="30" customHeight="1" x14ac:dyDescent="0.2">
      <c r="B522" s="3958" t="s">
        <v>6289</v>
      </c>
      <c r="C522" s="3959"/>
      <c r="D522" s="3130" t="s">
        <v>1534</v>
      </c>
      <c r="E522" s="3130" t="s">
        <v>1534</v>
      </c>
      <c r="F522" s="3131" t="s">
        <v>1534</v>
      </c>
      <c r="G522" s="2639">
        <v>238</v>
      </c>
      <c r="H522" s="2639" t="s">
        <v>1534</v>
      </c>
      <c r="I522" s="3325">
        <v>0.15680000000000002</v>
      </c>
      <c r="J522" s="3325">
        <v>0.15680000000000002</v>
      </c>
      <c r="K522" s="3131" t="s">
        <v>1534</v>
      </c>
      <c r="L522" s="2639" t="s">
        <v>1534</v>
      </c>
      <c r="M522" s="2639" t="s">
        <v>1534</v>
      </c>
      <c r="N522" s="2639" t="s">
        <v>1534</v>
      </c>
      <c r="O522" s="3325">
        <v>0.16800000000000001</v>
      </c>
      <c r="P522" s="3325">
        <v>0.16800000000000001</v>
      </c>
      <c r="Q522" s="2639" t="s">
        <v>1534</v>
      </c>
      <c r="R522" s="3131" t="s">
        <v>1534</v>
      </c>
      <c r="S522" s="3040" t="s">
        <v>1135</v>
      </c>
      <c r="T522" s="3039">
        <v>2.8000000000000004E-2</v>
      </c>
      <c r="U522" s="3039">
        <v>6.720000000000001E-2</v>
      </c>
      <c r="V522" s="3131" t="s">
        <v>1534</v>
      </c>
      <c r="W522" s="3131" t="s">
        <v>1534</v>
      </c>
      <c r="X522" s="3131" t="s">
        <v>1534</v>
      </c>
      <c r="Y522" s="3039">
        <v>6.720000000000001E-2</v>
      </c>
      <c r="Z522" s="3040" t="s">
        <v>56</v>
      </c>
      <c r="AA522" s="3039">
        <v>3.6999999999999998E-2</v>
      </c>
      <c r="AB522" s="3039">
        <v>0.112</v>
      </c>
      <c r="AC522" s="2611" t="s">
        <v>1534</v>
      </c>
      <c r="AD522" s="2611" t="s">
        <v>1534</v>
      </c>
      <c r="AE522" s="3837" t="s">
        <v>1534</v>
      </c>
      <c r="AF522" s="2572"/>
    </row>
    <row r="523" spans="2:32" s="2872" customFormat="1" ht="30" customHeight="1" x14ac:dyDescent="0.2">
      <c r="B523" s="3958" t="s">
        <v>6291</v>
      </c>
      <c r="C523" s="3959"/>
      <c r="D523" s="3130" t="s">
        <v>1534</v>
      </c>
      <c r="E523" s="3130" t="s">
        <v>1534</v>
      </c>
      <c r="F523" s="3131" t="s">
        <v>1534</v>
      </c>
      <c r="G523" s="2639">
        <v>288</v>
      </c>
      <c r="H523" s="2639" t="s">
        <v>1534</v>
      </c>
      <c r="I523" s="3325">
        <v>0.14560000000000001</v>
      </c>
      <c r="J523" s="3325">
        <v>0.14560000000000001</v>
      </c>
      <c r="K523" s="3131" t="s">
        <v>1534</v>
      </c>
      <c r="L523" s="2639" t="s">
        <v>1534</v>
      </c>
      <c r="M523" s="2639" t="s">
        <v>1534</v>
      </c>
      <c r="N523" s="2639" t="s">
        <v>1534</v>
      </c>
      <c r="O523" s="3325">
        <v>0.16800000000000001</v>
      </c>
      <c r="P523" s="3325">
        <v>0.16800000000000001</v>
      </c>
      <c r="Q523" s="2639" t="s">
        <v>1534</v>
      </c>
      <c r="R523" s="3131" t="s">
        <v>1534</v>
      </c>
      <c r="S523" s="3040" t="s">
        <v>1119</v>
      </c>
      <c r="T523" s="3039">
        <v>2.8000000000000004E-2</v>
      </c>
      <c r="U523" s="3039">
        <v>6.720000000000001E-2</v>
      </c>
      <c r="V523" s="3131" t="s">
        <v>1534</v>
      </c>
      <c r="W523" s="3131" t="s">
        <v>1534</v>
      </c>
      <c r="X523" s="3131" t="s">
        <v>1534</v>
      </c>
      <c r="Y523" s="3039">
        <v>6.720000000000001E-2</v>
      </c>
      <c r="Z523" s="3040" t="s">
        <v>5515</v>
      </c>
      <c r="AA523" s="3039">
        <v>3.6999999999999998E-2</v>
      </c>
      <c r="AB523" s="3039">
        <v>0.112</v>
      </c>
      <c r="AC523" s="2611" t="s">
        <v>1534</v>
      </c>
      <c r="AD523" s="2611" t="s">
        <v>1534</v>
      </c>
      <c r="AE523" s="3837" t="s">
        <v>1534</v>
      </c>
      <c r="AF523" s="2572"/>
    </row>
    <row r="524" spans="2:32" s="2872" customFormat="1" ht="30" customHeight="1" x14ac:dyDescent="0.2">
      <c r="B524" s="3958" t="s">
        <v>6293</v>
      </c>
      <c r="C524" s="3959"/>
      <c r="D524" s="3130" t="s">
        <v>1534</v>
      </c>
      <c r="E524" s="3130" t="s">
        <v>1534</v>
      </c>
      <c r="F524" s="3131" t="s">
        <v>1534</v>
      </c>
      <c r="G524" s="2639">
        <v>430</v>
      </c>
      <c r="H524" s="2639" t="s">
        <v>1534</v>
      </c>
      <c r="I524" s="3325">
        <v>0.13440000000000002</v>
      </c>
      <c r="J524" s="3325">
        <v>0.13440000000000002</v>
      </c>
      <c r="K524" s="3131" t="s">
        <v>1534</v>
      </c>
      <c r="L524" s="2639" t="s">
        <v>1534</v>
      </c>
      <c r="M524" s="2639" t="s">
        <v>1534</v>
      </c>
      <c r="N524" s="2639" t="s">
        <v>1534</v>
      </c>
      <c r="O524" s="3325">
        <v>0.15680000000000002</v>
      </c>
      <c r="P524" s="3325">
        <v>0.15680000000000002</v>
      </c>
      <c r="Q524" s="2639" t="s">
        <v>1534</v>
      </c>
      <c r="R524" s="3131" t="s">
        <v>1534</v>
      </c>
      <c r="S524" s="3040" t="s">
        <v>5520</v>
      </c>
      <c r="T524" s="3039">
        <v>2.8000000000000004E-2</v>
      </c>
      <c r="U524" s="3039">
        <v>6.720000000000001E-2</v>
      </c>
      <c r="V524" s="3131" t="s">
        <v>1534</v>
      </c>
      <c r="W524" s="3131" t="s">
        <v>1534</v>
      </c>
      <c r="X524" s="3131" t="s">
        <v>1534</v>
      </c>
      <c r="Y524" s="3039">
        <v>6.720000000000001E-2</v>
      </c>
      <c r="Z524" s="3040" t="s">
        <v>58</v>
      </c>
      <c r="AA524" s="3039">
        <v>3.6999999999999998E-2</v>
      </c>
      <c r="AB524" s="3039">
        <v>0.112</v>
      </c>
      <c r="AC524" s="2611" t="s">
        <v>1534</v>
      </c>
      <c r="AD524" s="2611" t="s">
        <v>1534</v>
      </c>
      <c r="AE524" s="3837" t="s">
        <v>1534</v>
      </c>
      <c r="AF524" s="2572"/>
    </row>
    <row r="525" spans="2:32" s="2872" customFormat="1" ht="30" customHeight="1" x14ac:dyDescent="0.2">
      <c r="B525" s="3958" t="s">
        <v>6295</v>
      </c>
      <c r="C525" s="3959"/>
      <c r="D525" s="3130" t="s">
        <v>1534</v>
      </c>
      <c r="E525" s="3130" t="s">
        <v>1534</v>
      </c>
      <c r="F525" s="3131" t="s">
        <v>1534</v>
      </c>
      <c r="G525" s="2639">
        <v>96</v>
      </c>
      <c r="H525" s="2639" t="s">
        <v>1534</v>
      </c>
      <c r="I525" s="3325">
        <v>0.16800000000000001</v>
      </c>
      <c r="J525" s="3325">
        <v>0.16800000000000001</v>
      </c>
      <c r="K525" s="3131" t="s">
        <v>1534</v>
      </c>
      <c r="L525" s="2639" t="s">
        <v>1534</v>
      </c>
      <c r="M525" s="2639" t="s">
        <v>1534</v>
      </c>
      <c r="N525" s="2639" t="s">
        <v>1534</v>
      </c>
      <c r="O525" s="3325">
        <v>0.15680000000000002</v>
      </c>
      <c r="P525" s="3325">
        <v>0.15680000000000002</v>
      </c>
      <c r="Q525" s="2639" t="s">
        <v>1534</v>
      </c>
      <c r="R525" s="3131" t="s">
        <v>1534</v>
      </c>
      <c r="S525" s="3040" t="s">
        <v>1136</v>
      </c>
      <c r="T525" s="3039">
        <v>2.8000000000000004E-2</v>
      </c>
      <c r="U525" s="3039">
        <v>6.720000000000001E-2</v>
      </c>
      <c r="V525" s="3131" t="s">
        <v>1534</v>
      </c>
      <c r="W525" s="3131" t="s">
        <v>1534</v>
      </c>
      <c r="X525" s="3131" t="s">
        <v>1534</v>
      </c>
      <c r="Y525" s="3039">
        <v>6.720000000000001E-2</v>
      </c>
      <c r="Z525" s="3040" t="s">
        <v>49</v>
      </c>
      <c r="AA525" s="3039">
        <v>3.6999999999999998E-2</v>
      </c>
      <c r="AB525" s="3039">
        <v>0.112</v>
      </c>
      <c r="AC525" s="2611" t="s">
        <v>1534</v>
      </c>
      <c r="AD525" s="2611" t="s">
        <v>1534</v>
      </c>
      <c r="AE525" s="3837" t="s">
        <v>1534</v>
      </c>
      <c r="AF525" s="2572"/>
    </row>
    <row r="526" spans="2:32" s="2872" customFormat="1" ht="30" customHeight="1" x14ac:dyDescent="0.2">
      <c r="B526" s="3958" t="s">
        <v>6297</v>
      </c>
      <c r="C526" s="3959"/>
      <c r="D526" s="3130" t="s">
        <v>1534</v>
      </c>
      <c r="E526" s="3130" t="s">
        <v>1534</v>
      </c>
      <c r="F526" s="3131" t="s">
        <v>1534</v>
      </c>
      <c r="G526" s="2639">
        <v>104</v>
      </c>
      <c r="H526" s="2639" t="s">
        <v>1534</v>
      </c>
      <c r="I526" s="3325">
        <v>0.16800000000000001</v>
      </c>
      <c r="J526" s="3325">
        <v>0.16800000000000001</v>
      </c>
      <c r="K526" s="3131" t="s">
        <v>1534</v>
      </c>
      <c r="L526" s="2639" t="s">
        <v>1534</v>
      </c>
      <c r="M526" s="2639" t="s">
        <v>1534</v>
      </c>
      <c r="N526" s="2639" t="s">
        <v>1534</v>
      </c>
      <c r="O526" s="3325">
        <v>0.15680000000000002</v>
      </c>
      <c r="P526" s="3325">
        <v>0.15680000000000002</v>
      </c>
      <c r="Q526" s="2639" t="s">
        <v>1534</v>
      </c>
      <c r="R526" s="3131" t="s">
        <v>1534</v>
      </c>
      <c r="S526" s="3040" t="s">
        <v>5526</v>
      </c>
      <c r="T526" s="3039">
        <v>2.8000000000000004E-2</v>
      </c>
      <c r="U526" s="3039">
        <v>6.720000000000001E-2</v>
      </c>
      <c r="V526" s="3131" t="s">
        <v>1534</v>
      </c>
      <c r="W526" s="3131" t="s">
        <v>1534</v>
      </c>
      <c r="X526" s="3131" t="s">
        <v>1534</v>
      </c>
      <c r="Y526" s="3039">
        <v>6.720000000000001E-2</v>
      </c>
      <c r="Z526" s="3040" t="s">
        <v>51</v>
      </c>
      <c r="AA526" s="3039">
        <v>3.6999999999999998E-2</v>
      </c>
      <c r="AB526" s="3039">
        <v>0.112</v>
      </c>
      <c r="AC526" s="2611" t="s">
        <v>1534</v>
      </c>
      <c r="AD526" s="2611" t="s">
        <v>1534</v>
      </c>
      <c r="AE526" s="3837" t="s">
        <v>1534</v>
      </c>
      <c r="AF526" s="2572"/>
    </row>
    <row r="527" spans="2:32" s="2872" customFormat="1" ht="30" customHeight="1" x14ac:dyDescent="0.2">
      <c r="B527" s="3958" t="s">
        <v>6299</v>
      </c>
      <c r="C527" s="3959"/>
      <c r="D527" s="3130" t="s">
        <v>1534</v>
      </c>
      <c r="E527" s="3130" t="s">
        <v>1534</v>
      </c>
      <c r="F527" s="3131" t="s">
        <v>1534</v>
      </c>
      <c r="G527" s="2639">
        <v>134</v>
      </c>
      <c r="H527" s="2639" t="s">
        <v>1534</v>
      </c>
      <c r="I527" s="3325">
        <v>0.16800000000000001</v>
      </c>
      <c r="J527" s="3325">
        <v>0.16800000000000001</v>
      </c>
      <c r="K527" s="3131" t="s">
        <v>1534</v>
      </c>
      <c r="L527" s="2639" t="s">
        <v>1534</v>
      </c>
      <c r="M527" s="2639" t="s">
        <v>1534</v>
      </c>
      <c r="N527" s="2639" t="s">
        <v>1534</v>
      </c>
      <c r="O527" s="3325">
        <v>0.15680000000000002</v>
      </c>
      <c r="P527" s="3325">
        <v>0.15680000000000002</v>
      </c>
      <c r="Q527" s="2639" t="s">
        <v>1534</v>
      </c>
      <c r="R527" s="3131" t="s">
        <v>1534</v>
      </c>
      <c r="S527" s="3040" t="s">
        <v>5531</v>
      </c>
      <c r="T527" s="3039">
        <v>2.8000000000000004E-2</v>
      </c>
      <c r="U527" s="3039">
        <v>6.720000000000001E-2</v>
      </c>
      <c r="V527" s="3131" t="s">
        <v>1534</v>
      </c>
      <c r="W527" s="3131" t="s">
        <v>1534</v>
      </c>
      <c r="X527" s="3131" t="s">
        <v>1534</v>
      </c>
      <c r="Y527" s="3039">
        <v>6.720000000000001E-2</v>
      </c>
      <c r="Z527" s="3040" t="s">
        <v>51</v>
      </c>
      <c r="AA527" s="3039">
        <v>3.6999999999999998E-2</v>
      </c>
      <c r="AB527" s="3039">
        <v>0.112</v>
      </c>
      <c r="AC527" s="2611" t="s">
        <v>1534</v>
      </c>
      <c r="AD527" s="2611" t="s">
        <v>1534</v>
      </c>
      <c r="AE527" s="3837" t="s">
        <v>1534</v>
      </c>
      <c r="AF527" s="2572"/>
    </row>
    <row r="528" spans="2:32" s="2872" customFormat="1" ht="30" customHeight="1" x14ac:dyDescent="0.2">
      <c r="B528" s="3958" t="s">
        <v>6301</v>
      </c>
      <c r="C528" s="3959"/>
      <c r="D528" s="3130" t="s">
        <v>1534</v>
      </c>
      <c r="E528" s="3130" t="s">
        <v>1534</v>
      </c>
      <c r="F528" s="3131" t="s">
        <v>1534</v>
      </c>
      <c r="G528" s="2639">
        <v>142</v>
      </c>
      <c r="H528" s="2639" t="s">
        <v>1534</v>
      </c>
      <c r="I528" s="3325">
        <v>0.16800000000000001</v>
      </c>
      <c r="J528" s="3325">
        <v>0.16800000000000001</v>
      </c>
      <c r="K528" s="3131" t="s">
        <v>1534</v>
      </c>
      <c r="L528" s="2639" t="s">
        <v>1534</v>
      </c>
      <c r="M528" s="2639" t="s">
        <v>1534</v>
      </c>
      <c r="N528" s="2639" t="s">
        <v>1534</v>
      </c>
      <c r="O528" s="3325">
        <v>0.14560000000000001</v>
      </c>
      <c r="P528" s="3325">
        <v>0.14560000000000001</v>
      </c>
      <c r="Q528" s="2639" t="s">
        <v>1534</v>
      </c>
      <c r="R528" s="3131" t="s">
        <v>1534</v>
      </c>
      <c r="S528" s="3040" t="s">
        <v>5536</v>
      </c>
      <c r="T528" s="3039">
        <v>2.8000000000000004E-2</v>
      </c>
      <c r="U528" s="3039">
        <v>6.720000000000001E-2</v>
      </c>
      <c r="V528" s="3131" t="s">
        <v>1534</v>
      </c>
      <c r="W528" s="3131" t="s">
        <v>1534</v>
      </c>
      <c r="X528" s="3131" t="s">
        <v>1534</v>
      </c>
      <c r="Y528" s="3039">
        <v>6.720000000000001E-2</v>
      </c>
      <c r="Z528" s="3040" t="s">
        <v>406</v>
      </c>
      <c r="AA528" s="3039">
        <v>3.6999999999999998E-2</v>
      </c>
      <c r="AB528" s="3039">
        <v>0.112</v>
      </c>
      <c r="AC528" s="2611" t="s">
        <v>1534</v>
      </c>
      <c r="AD528" s="2611" t="s">
        <v>1534</v>
      </c>
      <c r="AE528" s="3837" t="s">
        <v>1534</v>
      </c>
      <c r="AF528" s="2572"/>
    </row>
    <row r="529" spans="2:32" s="2872" customFormat="1" ht="30" customHeight="1" x14ac:dyDescent="0.2">
      <c r="B529" s="3958" t="s">
        <v>6303</v>
      </c>
      <c r="C529" s="3959"/>
      <c r="D529" s="3130" t="s">
        <v>1534</v>
      </c>
      <c r="E529" s="3130" t="s">
        <v>1534</v>
      </c>
      <c r="F529" s="3131" t="s">
        <v>1534</v>
      </c>
      <c r="G529" s="2639">
        <v>183</v>
      </c>
      <c r="H529" s="2639" t="s">
        <v>1534</v>
      </c>
      <c r="I529" s="3325">
        <v>0.16800000000000001</v>
      </c>
      <c r="J529" s="3325">
        <v>0.16800000000000001</v>
      </c>
      <c r="K529" s="3131" t="s">
        <v>1534</v>
      </c>
      <c r="L529" s="2639" t="s">
        <v>1534</v>
      </c>
      <c r="M529" s="2639" t="s">
        <v>1534</v>
      </c>
      <c r="N529" s="2639" t="s">
        <v>1534</v>
      </c>
      <c r="O529" s="3325">
        <v>0.14560000000000001</v>
      </c>
      <c r="P529" s="3325">
        <v>0.14560000000000001</v>
      </c>
      <c r="Q529" s="2639" t="s">
        <v>1534</v>
      </c>
      <c r="R529" s="3131" t="s">
        <v>1534</v>
      </c>
      <c r="S529" s="3040" t="s">
        <v>1133</v>
      </c>
      <c r="T529" s="3039">
        <v>2.8000000000000004E-2</v>
      </c>
      <c r="U529" s="3039">
        <v>6.720000000000001E-2</v>
      </c>
      <c r="V529" s="3131" t="s">
        <v>1534</v>
      </c>
      <c r="W529" s="3131" t="s">
        <v>1534</v>
      </c>
      <c r="X529" s="3131" t="s">
        <v>1534</v>
      </c>
      <c r="Y529" s="3039">
        <v>6.720000000000001E-2</v>
      </c>
      <c r="Z529" s="3040" t="s">
        <v>5094</v>
      </c>
      <c r="AA529" s="3039">
        <v>3.6999999999999998E-2</v>
      </c>
      <c r="AB529" s="3039">
        <v>0.112</v>
      </c>
      <c r="AC529" s="2611" t="s">
        <v>1534</v>
      </c>
      <c r="AD529" s="2611" t="s">
        <v>1534</v>
      </c>
      <c r="AE529" s="3837" t="s">
        <v>1534</v>
      </c>
      <c r="AF529" s="2572"/>
    </row>
    <row r="530" spans="2:32" s="2872" customFormat="1" ht="30" customHeight="1" x14ac:dyDescent="0.2">
      <c r="B530" s="3958" t="s">
        <v>6305</v>
      </c>
      <c r="C530" s="3959"/>
      <c r="D530" s="3130" t="s">
        <v>1534</v>
      </c>
      <c r="E530" s="3130" t="s">
        <v>1534</v>
      </c>
      <c r="F530" s="3131" t="s">
        <v>1534</v>
      </c>
      <c r="G530" s="2639">
        <v>226</v>
      </c>
      <c r="H530" s="2639" t="s">
        <v>1534</v>
      </c>
      <c r="I530" s="3325">
        <v>0.15680000000000002</v>
      </c>
      <c r="J530" s="3325">
        <v>0.15680000000000002</v>
      </c>
      <c r="K530" s="3131" t="s">
        <v>1534</v>
      </c>
      <c r="L530" s="2639" t="s">
        <v>1534</v>
      </c>
      <c r="M530" s="2639" t="s">
        <v>1534</v>
      </c>
      <c r="N530" s="2639" t="s">
        <v>1534</v>
      </c>
      <c r="O530" s="3325">
        <v>0.13440000000000002</v>
      </c>
      <c r="P530" s="3325">
        <v>0.13440000000000002</v>
      </c>
      <c r="Q530" s="2639" t="s">
        <v>1534</v>
      </c>
      <c r="R530" s="3131" t="s">
        <v>1534</v>
      </c>
      <c r="S530" s="3040" t="s">
        <v>1135</v>
      </c>
      <c r="T530" s="3039">
        <v>2.8000000000000004E-2</v>
      </c>
      <c r="U530" s="3039">
        <v>6.720000000000001E-2</v>
      </c>
      <c r="V530" s="3131" t="s">
        <v>1534</v>
      </c>
      <c r="W530" s="3131" t="s">
        <v>1534</v>
      </c>
      <c r="X530" s="3131" t="s">
        <v>1534</v>
      </c>
      <c r="Y530" s="3039">
        <v>6.720000000000001E-2</v>
      </c>
      <c r="Z530" s="3040" t="s">
        <v>5506</v>
      </c>
      <c r="AA530" s="3039">
        <v>3.6999999999999998E-2</v>
      </c>
      <c r="AB530" s="3039">
        <v>0.112</v>
      </c>
      <c r="AC530" s="2611" t="s">
        <v>1534</v>
      </c>
      <c r="AD530" s="2611" t="s">
        <v>1534</v>
      </c>
      <c r="AE530" s="3837" t="s">
        <v>1534</v>
      </c>
      <c r="AF530" s="2572"/>
    </row>
    <row r="531" spans="2:32" s="2872" customFormat="1" ht="30" customHeight="1" x14ac:dyDescent="0.2">
      <c r="B531" s="3958" t="s">
        <v>6307</v>
      </c>
      <c r="C531" s="3959"/>
      <c r="D531" s="3130" t="s">
        <v>1534</v>
      </c>
      <c r="E531" s="3130" t="s">
        <v>1534</v>
      </c>
      <c r="F531" s="3131" t="s">
        <v>1534</v>
      </c>
      <c r="G531" s="2639">
        <v>274</v>
      </c>
      <c r="H531" s="2639" t="s">
        <v>1534</v>
      </c>
      <c r="I531" s="3325">
        <v>0.15680000000000002</v>
      </c>
      <c r="J531" s="3325">
        <v>0.15680000000000002</v>
      </c>
      <c r="K531" s="3131" t="s">
        <v>1534</v>
      </c>
      <c r="L531" s="2639" t="s">
        <v>1534</v>
      </c>
      <c r="M531" s="2639" t="s">
        <v>1534</v>
      </c>
      <c r="N531" s="2639" t="s">
        <v>1534</v>
      </c>
      <c r="O531" s="3325">
        <v>0.13440000000000002</v>
      </c>
      <c r="P531" s="3325">
        <v>0.13440000000000002</v>
      </c>
      <c r="Q531" s="2639" t="s">
        <v>1534</v>
      </c>
      <c r="R531" s="3131" t="s">
        <v>1534</v>
      </c>
      <c r="S531" s="3040" t="s">
        <v>1135</v>
      </c>
      <c r="T531" s="3039">
        <v>2.8000000000000004E-2</v>
      </c>
      <c r="U531" s="3039">
        <v>6.720000000000001E-2</v>
      </c>
      <c r="V531" s="3131" t="s">
        <v>1534</v>
      </c>
      <c r="W531" s="3131" t="s">
        <v>1534</v>
      </c>
      <c r="X531" s="3131" t="s">
        <v>1534</v>
      </c>
      <c r="Y531" s="3039">
        <v>6.720000000000001E-2</v>
      </c>
      <c r="Z531" s="3040" t="s">
        <v>56</v>
      </c>
      <c r="AA531" s="3039">
        <v>3.6999999999999998E-2</v>
      </c>
      <c r="AB531" s="3039">
        <v>0.112</v>
      </c>
      <c r="AC531" s="2611" t="s">
        <v>1534</v>
      </c>
      <c r="AD531" s="2611" t="s">
        <v>1534</v>
      </c>
      <c r="AE531" s="3837" t="s">
        <v>1534</v>
      </c>
      <c r="AF531" s="2572"/>
    </row>
    <row r="532" spans="2:32" s="2872" customFormat="1" ht="30" customHeight="1" x14ac:dyDescent="0.2">
      <c r="B532" s="3958" t="s">
        <v>6309</v>
      </c>
      <c r="C532" s="3959"/>
      <c r="D532" s="3130" t="s">
        <v>1534</v>
      </c>
      <c r="E532" s="3130" t="s">
        <v>1534</v>
      </c>
      <c r="F532" s="3131" t="s">
        <v>1534</v>
      </c>
      <c r="G532" s="2639">
        <v>327</v>
      </c>
      <c r="H532" s="2639" t="s">
        <v>1534</v>
      </c>
      <c r="I532" s="3325">
        <v>0.14560000000000001</v>
      </c>
      <c r="J532" s="3325">
        <v>0.14560000000000001</v>
      </c>
      <c r="K532" s="3131" t="s">
        <v>1534</v>
      </c>
      <c r="L532" s="2639" t="s">
        <v>1534</v>
      </c>
      <c r="M532" s="2639" t="s">
        <v>1534</v>
      </c>
      <c r="N532" s="2639" t="s">
        <v>1534</v>
      </c>
      <c r="O532" s="3325">
        <v>0.16800000000000001</v>
      </c>
      <c r="P532" s="3325">
        <v>0.16800000000000001</v>
      </c>
      <c r="Q532" s="2639" t="s">
        <v>1534</v>
      </c>
      <c r="R532" s="3131" t="s">
        <v>1534</v>
      </c>
      <c r="S532" s="3040" t="s">
        <v>1119</v>
      </c>
      <c r="T532" s="3039">
        <v>2.8000000000000004E-2</v>
      </c>
      <c r="U532" s="3039">
        <v>6.720000000000001E-2</v>
      </c>
      <c r="V532" s="3131" t="s">
        <v>1534</v>
      </c>
      <c r="W532" s="3131" t="s">
        <v>1534</v>
      </c>
      <c r="X532" s="3131" t="s">
        <v>1534</v>
      </c>
      <c r="Y532" s="3039">
        <v>6.720000000000001E-2</v>
      </c>
      <c r="Z532" s="3040" t="s">
        <v>5515</v>
      </c>
      <c r="AA532" s="3039">
        <v>3.6999999999999998E-2</v>
      </c>
      <c r="AB532" s="3039">
        <v>0.112</v>
      </c>
      <c r="AC532" s="2611" t="s">
        <v>1534</v>
      </c>
      <c r="AD532" s="2611" t="s">
        <v>1534</v>
      </c>
      <c r="AE532" s="3837" t="s">
        <v>1534</v>
      </c>
      <c r="AF532" s="2572"/>
    </row>
    <row r="533" spans="2:32" s="2872" customFormat="1" ht="30" customHeight="1" x14ac:dyDescent="0.2">
      <c r="B533" s="3958" t="s">
        <v>6311</v>
      </c>
      <c r="C533" s="3959"/>
      <c r="D533" s="3130" t="s">
        <v>1534</v>
      </c>
      <c r="E533" s="3130" t="s">
        <v>1534</v>
      </c>
      <c r="F533" s="3131" t="s">
        <v>1534</v>
      </c>
      <c r="G533" s="2639">
        <v>472</v>
      </c>
      <c r="H533" s="2639" t="s">
        <v>1534</v>
      </c>
      <c r="I533" s="3325">
        <v>0.13440000000000002</v>
      </c>
      <c r="J533" s="3325">
        <v>0.13440000000000002</v>
      </c>
      <c r="K533" s="3131" t="s">
        <v>1534</v>
      </c>
      <c r="L533" s="2639" t="s">
        <v>1534</v>
      </c>
      <c r="M533" s="2639" t="s">
        <v>1534</v>
      </c>
      <c r="N533" s="2639" t="s">
        <v>1534</v>
      </c>
      <c r="O533" s="3325">
        <v>0.16800000000000001</v>
      </c>
      <c r="P533" s="3325">
        <v>0.16800000000000001</v>
      </c>
      <c r="Q533" s="2639" t="s">
        <v>1534</v>
      </c>
      <c r="R533" s="3131" t="s">
        <v>1534</v>
      </c>
      <c r="S533" s="3040" t="s">
        <v>5520</v>
      </c>
      <c r="T533" s="3039">
        <v>2.8000000000000004E-2</v>
      </c>
      <c r="U533" s="3039">
        <v>6.720000000000001E-2</v>
      </c>
      <c r="V533" s="3131" t="s">
        <v>1534</v>
      </c>
      <c r="W533" s="3131" t="s">
        <v>1534</v>
      </c>
      <c r="X533" s="3131" t="s">
        <v>1534</v>
      </c>
      <c r="Y533" s="3039">
        <v>6.720000000000001E-2</v>
      </c>
      <c r="Z533" s="3040" t="s">
        <v>58</v>
      </c>
      <c r="AA533" s="3039">
        <v>3.6999999999999998E-2</v>
      </c>
      <c r="AB533" s="3039">
        <v>0.112</v>
      </c>
      <c r="AC533" s="2611" t="s">
        <v>1534</v>
      </c>
      <c r="AD533" s="2611" t="s">
        <v>1534</v>
      </c>
      <c r="AE533" s="3837" t="s">
        <v>1534</v>
      </c>
      <c r="AF533" s="2572"/>
    </row>
    <row r="534" spans="2:32" s="2872" customFormat="1" ht="30" customHeight="1" x14ac:dyDescent="0.2">
      <c r="B534" s="3958" t="s">
        <v>6228</v>
      </c>
      <c r="C534" s="3959"/>
      <c r="D534" s="3130" t="s">
        <v>1534</v>
      </c>
      <c r="E534" s="3130" t="s">
        <v>1534</v>
      </c>
      <c r="F534" s="3131" t="s">
        <v>1534</v>
      </c>
      <c r="G534" s="2639">
        <v>63</v>
      </c>
      <c r="H534" s="2639" t="s">
        <v>1534</v>
      </c>
      <c r="I534" s="3325">
        <v>0.16800000000000001</v>
      </c>
      <c r="J534" s="3325">
        <v>0.16800000000000001</v>
      </c>
      <c r="K534" s="3131" t="s">
        <v>1534</v>
      </c>
      <c r="L534" s="2639" t="s">
        <v>1534</v>
      </c>
      <c r="M534" s="2639" t="s">
        <v>1534</v>
      </c>
      <c r="N534" s="2639" t="s">
        <v>1534</v>
      </c>
      <c r="O534" s="3325">
        <v>0.16800000000000001</v>
      </c>
      <c r="P534" s="3325">
        <v>0.16800000000000001</v>
      </c>
      <c r="Q534" s="2639" t="s">
        <v>1534</v>
      </c>
      <c r="R534" s="3131" t="s">
        <v>1534</v>
      </c>
      <c r="S534" s="3040" t="s">
        <v>1136</v>
      </c>
      <c r="T534" s="3039">
        <v>2.8000000000000004E-2</v>
      </c>
      <c r="U534" s="3039">
        <v>6.720000000000001E-2</v>
      </c>
      <c r="V534" s="3131" t="s">
        <v>1534</v>
      </c>
      <c r="W534" s="3131" t="s">
        <v>1534</v>
      </c>
      <c r="X534" s="3131" t="s">
        <v>1534</v>
      </c>
      <c r="Y534" s="3039">
        <v>6.720000000000001E-2</v>
      </c>
      <c r="Z534" s="3040" t="s">
        <v>49</v>
      </c>
      <c r="AA534" s="3039">
        <v>3.6999999999999998E-2</v>
      </c>
      <c r="AB534" s="3039">
        <v>0.112</v>
      </c>
      <c r="AC534" s="2611" t="s">
        <v>1534</v>
      </c>
      <c r="AD534" s="2611" t="s">
        <v>1534</v>
      </c>
      <c r="AE534" s="3837" t="s">
        <v>1534</v>
      </c>
      <c r="AF534" s="2572"/>
    </row>
    <row r="535" spans="2:32" s="2872" customFormat="1" ht="30" customHeight="1" x14ac:dyDescent="0.2">
      <c r="B535" s="3958" t="s">
        <v>6231</v>
      </c>
      <c r="C535" s="3959"/>
      <c r="D535" s="3130" t="s">
        <v>1534</v>
      </c>
      <c r="E535" s="3130" t="s">
        <v>1534</v>
      </c>
      <c r="F535" s="3131" t="s">
        <v>1534</v>
      </c>
      <c r="G535" s="2639">
        <v>93</v>
      </c>
      <c r="H535" s="2639" t="s">
        <v>1534</v>
      </c>
      <c r="I535" s="3325">
        <v>0.16800000000000001</v>
      </c>
      <c r="J535" s="3325">
        <v>0.16800000000000001</v>
      </c>
      <c r="K535" s="3131" t="s">
        <v>1534</v>
      </c>
      <c r="L535" s="2639" t="s">
        <v>1534</v>
      </c>
      <c r="M535" s="2639" t="s">
        <v>1534</v>
      </c>
      <c r="N535" s="2639" t="s">
        <v>1534</v>
      </c>
      <c r="O535" s="3325">
        <v>0.16800000000000001</v>
      </c>
      <c r="P535" s="3325">
        <v>0.16800000000000001</v>
      </c>
      <c r="Q535" s="2639" t="s">
        <v>1534</v>
      </c>
      <c r="R535" s="3131" t="s">
        <v>1534</v>
      </c>
      <c r="S535" s="3040" t="s">
        <v>5526</v>
      </c>
      <c r="T535" s="3039">
        <v>2.8000000000000004E-2</v>
      </c>
      <c r="U535" s="3039">
        <v>6.720000000000001E-2</v>
      </c>
      <c r="V535" s="3131" t="s">
        <v>1534</v>
      </c>
      <c r="W535" s="3131" t="s">
        <v>1534</v>
      </c>
      <c r="X535" s="3131" t="s">
        <v>1534</v>
      </c>
      <c r="Y535" s="3039">
        <v>6.720000000000001E-2</v>
      </c>
      <c r="Z535" s="3040" t="s">
        <v>49</v>
      </c>
      <c r="AA535" s="3039">
        <v>3.6999999999999998E-2</v>
      </c>
      <c r="AB535" s="3039">
        <v>0.112</v>
      </c>
      <c r="AC535" s="2611" t="s">
        <v>1534</v>
      </c>
      <c r="AD535" s="2611" t="s">
        <v>1534</v>
      </c>
      <c r="AE535" s="3837" t="s">
        <v>1534</v>
      </c>
      <c r="AF535" s="2572"/>
    </row>
    <row r="536" spans="2:32" s="2872" customFormat="1" ht="30" customHeight="1" x14ac:dyDescent="0.2">
      <c r="B536" s="3958" t="s">
        <v>6233</v>
      </c>
      <c r="C536" s="3959"/>
      <c r="D536" s="3130" t="s">
        <v>1534</v>
      </c>
      <c r="E536" s="3130" t="s">
        <v>1534</v>
      </c>
      <c r="F536" s="3131" t="s">
        <v>1534</v>
      </c>
      <c r="G536" s="2639">
        <v>101</v>
      </c>
      <c r="H536" s="2639" t="s">
        <v>1534</v>
      </c>
      <c r="I536" s="3325">
        <v>0.16800000000000001</v>
      </c>
      <c r="J536" s="3325">
        <v>0.16800000000000001</v>
      </c>
      <c r="K536" s="3131" t="s">
        <v>1534</v>
      </c>
      <c r="L536" s="2639" t="s">
        <v>1534</v>
      </c>
      <c r="M536" s="2639" t="s">
        <v>1534</v>
      </c>
      <c r="N536" s="2639" t="s">
        <v>1534</v>
      </c>
      <c r="O536" s="3325">
        <v>0.16800000000000001</v>
      </c>
      <c r="P536" s="3325">
        <v>0.16800000000000001</v>
      </c>
      <c r="Q536" s="2639" t="s">
        <v>1534</v>
      </c>
      <c r="R536" s="3131" t="s">
        <v>1534</v>
      </c>
      <c r="S536" s="3040" t="s">
        <v>5531</v>
      </c>
      <c r="T536" s="3039">
        <v>2.8000000000000004E-2</v>
      </c>
      <c r="U536" s="3039">
        <v>6.720000000000001E-2</v>
      </c>
      <c r="V536" s="3131" t="s">
        <v>1534</v>
      </c>
      <c r="W536" s="3131" t="s">
        <v>1534</v>
      </c>
      <c r="X536" s="3131" t="s">
        <v>1534</v>
      </c>
      <c r="Y536" s="3039">
        <v>6.720000000000001E-2</v>
      </c>
      <c r="Z536" s="3040" t="s">
        <v>51</v>
      </c>
      <c r="AA536" s="3039">
        <v>3.6999999999999998E-2</v>
      </c>
      <c r="AB536" s="3039">
        <v>0.112</v>
      </c>
      <c r="AC536" s="2611" t="s">
        <v>1534</v>
      </c>
      <c r="AD536" s="2611" t="s">
        <v>1534</v>
      </c>
      <c r="AE536" s="3837" t="s">
        <v>1534</v>
      </c>
      <c r="AF536" s="2572"/>
    </row>
    <row r="537" spans="2:32" s="2872" customFormat="1" ht="30" customHeight="1" x14ac:dyDescent="0.2">
      <c r="B537" s="3958" t="s">
        <v>6236</v>
      </c>
      <c r="C537" s="3959"/>
      <c r="D537" s="3130" t="s">
        <v>1534</v>
      </c>
      <c r="E537" s="3130" t="s">
        <v>1534</v>
      </c>
      <c r="F537" s="3131" t="s">
        <v>1534</v>
      </c>
      <c r="G537" s="2639">
        <v>109</v>
      </c>
      <c r="H537" s="2639" t="s">
        <v>1534</v>
      </c>
      <c r="I537" s="3325">
        <v>0.16800000000000001</v>
      </c>
      <c r="J537" s="3325">
        <v>0.16800000000000001</v>
      </c>
      <c r="K537" s="3131" t="s">
        <v>1534</v>
      </c>
      <c r="L537" s="2639" t="s">
        <v>1534</v>
      </c>
      <c r="M537" s="2639" t="s">
        <v>1534</v>
      </c>
      <c r="N537" s="2639" t="s">
        <v>1534</v>
      </c>
      <c r="O537" s="3325">
        <v>0.16800000000000001</v>
      </c>
      <c r="P537" s="3325">
        <v>0.16800000000000001</v>
      </c>
      <c r="Q537" s="2639" t="s">
        <v>1534</v>
      </c>
      <c r="R537" s="3131" t="s">
        <v>1534</v>
      </c>
      <c r="S537" s="3040" t="s">
        <v>5536</v>
      </c>
      <c r="T537" s="3039">
        <v>2.8000000000000004E-2</v>
      </c>
      <c r="U537" s="3039">
        <v>6.720000000000001E-2</v>
      </c>
      <c r="V537" s="3131" t="s">
        <v>1534</v>
      </c>
      <c r="W537" s="3131" t="s">
        <v>1534</v>
      </c>
      <c r="X537" s="3131" t="s">
        <v>1534</v>
      </c>
      <c r="Y537" s="3039">
        <v>6.720000000000001E-2</v>
      </c>
      <c r="Z537" s="3040" t="s">
        <v>406</v>
      </c>
      <c r="AA537" s="3039">
        <v>3.6999999999999998E-2</v>
      </c>
      <c r="AB537" s="3039">
        <v>0.112</v>
      </c>
      <c r="AC537" s="2611" t="s">
        <v>1534</v>
      </c>
      <c r="AD537" s="2611" t="s">
        <v>1534</v>
      </c>
      <c r="AE537" s="3837" t="s">
        <v>1534</v>
      </c>
      <c r="AF537" s="2572"/>
    </row>
    <row r="538" spans="2:32" s="2872" customFormat="1" ht="30" customHeight="1" x14ac:dyDescent="0.2">
      <c r="B538" s="3958" t="s">
        <v>6239</v>
      </c>
      <c r="C538" s="3959"/>
      <c r="D538" s="3130" t="s">
        <v>1534</v>
      </c>
      <c r="E538" s="3130" t="s">
        <v>1534</v>
      </c>
      <c r="F538" s="3131" t="s">
        <v>1534</v>
      </c>
      <c r="G538" s="2639">
        <v>150</v>
      </c>
      <c r="H538" s="2639" t="s">
        <v>1534</v>
      </c>
      <c r="I538" s="3325">
        <v>0.16800000000000001</v>
      </c>
      <c r="J538" s="3325">
        <v>0.16800000000000001</v>
      </c>
      <c r="K538" s="3131" t="s">
        <v>1534</v>
      </c>
      <c r="L538" s="2639" t="s">
        <v>1534</v>
      </c>
      <c r="M538" s="2639" t="s">
        <v>1534</v>
      </c>
      <c r="N538" s="2639" t="s">
        <v>1534</v>
      </c>
      <c r="O538" s="3325">
        <v>0.16800000000000001</v>
      </c>
      <c r="P538" s="3325">
        <v>0.16800000000000001</v>
      </c>
      <c r="Q538" s="2639" t="s">
        <v>1534</v>
      </c>
      <c r="R538" s="3131" t="s">
        <v>1534</v>
      </c>
      <c r="S538" s="3040" t="s">
        <v>1133</v>
      </c>
      <c r="T538" s="3039">
        <v>2.8000000000000004E-2</v>
      </c>
      <c r="U538" s="3039">
        <v>6.720000000000001E-2</v>
      </c>
      <c r="V538" s="3131" t="s">
        <v>1534</v>
      </c>
      <c r="W538" s="3131" t="s">
        <v>1534</v>
      </c>
      <c r="X538" s="3131" t="s">
        <v>1534</v>
      </c>
      <c r="Y538" s="3039">
        <v>6.720000000000001E-2</v>
      </c>
      <c r="Z538" s="3040" t="s">
        <v>5094</v>
      </c>
      <c r="AA538" s="3039">
        <v>3.6999999999999998E-2</v>
      </c>
      <c r="AB538" s="3039">
        <v>0.112</v>
      </c>
      <c r="AC538" s="2611" t="s">
        <v>1534</v>
      </c>
      <c r="AD538" s="2611" t="s">
        <v>1534</v>
      </c>
      <c r="AE538" s="3837" t="s">
        <v>1534</v>
      </c>
      <c r="AF538" s="2572"/>
    </row>
    <row r="539" spans="2:32" s="2872" customFormat="1" ht="30" customHeight="1" x14ac:dyDescent="0.2">
      <c r="B539" s="3958" t="s">
        <v>6243</v>
      </c>
      <c r="C539" s="3959"/>
      <c r="D539" s="3130" t="s">
        <v>1534</v>
      </c>
      <c r="E539" s="3130" t="s">
        <v>1534</v>
      </c>
      <c r="F539" s="3131" t="s">
        <v>1534</v>
      </c>
      <c r="G539" s="2639">
        <v>190</v>
      </c>
      <c r="H539" s="2639" t="s">
        <v>1534</v>
      </c>
      <c r="I539" s="3325">
        <v>0.15680000000000002</v>
      </c>
      <c r="J539" s="3325">
        <v>0.15680000000000002</v>
      </c>
      <c r="K539" s="3131" t="s">
        <v>1534</v>
      </c>
      <c r="L539" s="2639" t="s">
        <v>1534</v>
      </c>
      <c r="M539" s="2639" t="s">
        <v>1534</v>
      </c>
      <c r="N539" s="2639" t="s">
        <v>1534</v>
      </c>
      <c r="O539" s="3325">
        <v>0.16800000000000001</v>
      </c>
      <c r="P539" s="3325">
        <v>0.16800000000000001</v>
      </c>
      <c r="Q539" s="2639" t="s">
        <v>1534</v>
      </c>
      <c r="R539" s="3131" t="s">
        <v>1534</v>
      </c>
      <c r="S539" s="3040" t="s">
        <v>1135</v>
      </c>
      <c r="T539" s="3039">
        <v>2.8000000000000004E-2</v>
      </c>
      <c r="U539" s="3039">
        <v>6.720000000000001E-2</v>
      </c>
      <c r="V539" s="3131" t="s">
        <v>1534</v>
      </c>
      <c r="W539" s="3131" t="s">
        <v>1534</v>
      </c>
      <c r="X539" s="3131" t="s">
        <v>1534</v>
      </c>
      <c r="Y539" s="3039">
        <v>6.720000000000001E-2</v>
      </c>
      <c r="Z539" s="3040" t="s">
        <v>5506</v>
      </c>
      <c r="AA539" s="3039">
        <v>3.6999999999999998E-2</v>
      </c>
      <c r="AB539" s="3039">
        <v>0.112</v>
      </c>
      <c r="AC539" s="2611" t="s">
        <v>1534</v>
      </c>
      <c r="AD539" s="2611" t="s">
        <v>1534</v>
      </c>
      <c r="AE539" s="3837" t="s">
        <v>1534</v>
      </c>
      <c r="AF539" s="2572"/>
    </row>
    <row r="540" spans="2:32" s="2872" customFormat="1" ht="30" customHeight="1" x14ac:dyDescent="0.2">
      <c r="B540" s="3958" t="s">
        <v>6247</v>
      </c>
      <c r="C540" s="3959"/>
      <c r="D540" s="3130" t="s">
        <v>1534</v>
      </c>
      <c r="E540" s="3130" t="s">
        <v>1534</v>
      </c>
      <c r="F540" s="3131" t="s">
        <v>1534</v>
      </c>
      <c r="G540" s="2639">
        <v>238</v>
      </c>
      <c r="H540" s="2639" t="s">
        <v>1534</v>
      </c>
      <c r="I540" s="3325">
        <v>0.15680000000000002</v>
      </c>
      <c r="J540" s="3325">
        <v>0.15680000000000002</v>
      </c>
      <c r="K540" s="3131" t="s">
        <v>1534</v>
      </c>
      <c r="L540" s="2639" t="s">
        <v>1534</v>
      </c>
      <c r="M540" s="2639" t="s">
        <v>1534</v>
      </c>
      <c r="N540" s="2639" t="s">
        <v>1534</v>
      </c>
      <c r="O540" s="3325">
        <v>0.16800000000000001</v>
      </c>
      <c r="P540" s="3325">
        <v>0.16800000000000001</v>
      </c>
      <c r="Q540" s="2639" t="s">
        <v>1534</v>
      </c>
      <c r="R540" s="3131" t="s">
        <v>1534</v>
      </c>
      <c r="S540" s="3040" t="s">
        <v>1135</v>
      </c>
      <c r="T540" s="3039">
        <v>2.8000000000000004E-2</v>
      </c>
      <c r="U540" s="3039">
        <v>6.720000000000001E-2</v>
      </c>
      <c r="V540" s="3131" t="s">
        <v>1534</v>
      </c>
      <c r="W540" s="3131" t="s">
        <v>1534</v>
      </c>
      <c r="X540" s="3131" t="s">
        <v>1534</v>
      </c>
      <c r="Y540" s="3039">
        <v>6.720000000000001E-2</v>
      </c>
      <c r="Z540" s="3040" t="s">
        <v>56</v>
      </c>
      <c r="AA540" s="3039">
        <v>3.6999999999999998E-2</v>
      </c>
      <c r="AB540" s="3039">
        <v>0.112</v>
      </c>
      <c r="AC540" s="2611" t="s">
        <v>1534</v>
      </c>
      <c r="AD540" s="2611" t="s">
        <v>1534</v>
      </c>
      <c r="AE540" s="3837" t="s">
        <v>1534</v>
      </c>
      <c r="AF540" s="2572"/>
    </row>
    <row r="541" spans="2:32" s="2872" customFormat="1" ht="30" customHeight="1" x14ac:dyDescent="0.2">
      <c r="B541" s="3958" t="s">
        <v>6251</v>
      </c>
      <c r="C541" s="3959"/>
      <c r="D541" s="3130" t="s">
        <v>1534</v>
      </c>
      <c r="E541" s="3130" t="s">
        <v>1534</v>
      </c>
      <c r="F541" s="3131" t="s">
        <v>1534</v>
      </c>
      <c r="G541" s="2639">
        <v>288</v>
      </c>
      <c r="H541" s="2639" t="s">
        <v>1534</v>
      </c>
      <c r="I541" s="3325">
        <v>0.14560000000000001</v>
      </c>
      <c r="J541" s="3325">
        <v>0.14560000000000001</v>
      </c>
      <c r="K541" s="3131" t="s">
        <v>1534</v>
      </c>
      <c r="L541" s="2639" t="s">
        <v>1534</v>
      </c>
      <c r="M541" s="2639" t="s">
        <v>1534</v>
      </c>
      <c r="N541" s="2639" t="s">
        <v>1534</v>
      </c>
      <c r="O541" s="3325">
        <v>0.16800000000000001</v>
      </c>
      <c r="P541" s="3325">
        <v>0.16800000000000001</v>
      </c>
      <c r="Q541" s="2639" t="s">
        <v>1534</v>
      </c>
      <c r="R541" s="3131" t="s">
        <v>1534</v>
      </c>
      <c r="S541" s="3040" t="s">
        <v>1119</v>
      </c>
      <c r="T541" s="3039">
        <v>2.8000000000000004E-2</v>
      </c>
      <c r="U541" s="3039">
        <v>6.720000000000001E-2</v>
      </c>
      <c r="V541" s="3131" t="s">
        <v>1534</v>
      </c>
      <c r="W541" s="3131" t="s">
        <v>1534</v>
      </c>
      <c r="X541" s="3131" t="s">
        <v>1534</v>
      </c>
      <c r="Y541" s="3039">
        <v>6.720000000000001E-2</v>
      </c>
      <c r="Z541" s="3040" t="s">
        <v>5515</v>
      </c>
      <c r="AA541" s="3039">
        <v>3.6999999999999998E-2</v>
      </c>
      <c r="AB541" s="3039">
        <v>0.112</v>
      </c>
      <c r="AC541" s="2611" t="s">
        <v>1534</v>
      </c>
      <c r="AD541" s="2611" t="s">
        <v>1534</v>
      </c>
      <c r="AE541" s="3837" t="s">
        <v>1534</v>
      </c>
      <c r="AF541" s="2572"/>
    </row>
    <row r="542" spans="2:32" s="2872" customFormat="1" ht="30" customHeight="1" x14ac:dyDescent="0.2">
      <c r="B542" s="3958" t="s">
        <v>6254</v>
      </c>
      <c r="C542" s="3959"/>
      <c r="D542" s="3130" t="s">
        <v>1534</v>
      </c>
      <c r="E542" s="3130" t="s">
        <v>1534</v>
      </c>
      <c r="F542" s="3131" t="s">
        <v>1534</v>
      </c>
      <c r="G542" s="2639">
        <v>430</v>
      </c>
      <c r="H542" s="2639" t="s">
        <v>1534</v>
      </c>
      <c r="I542" s="3325">
        <v>0.13440000000000002</v>
      </c>
      <c r="J542" s="3325">
        <v>0.13440000000000002</v>
      </c>
      <c r="K542" s="3131" t="s">
        <v>1534</v>
      </c>
      <c r="L542" s="2639" t="s">
        <v>1534</v>
      </c>
      <c r="M542" s="2639" t="s">
        <v>1534</v>
      </c>
      <c r="N542" s="2639" t="s">
        <v>1534</v>
      </c>
      <c r="O542" s="3325">
        <v>0.15680000000000002</v>
      </c>
      <c r="P542" s="3325">
        <v>0.15680000000000002</v>
      </c>
      <c r="Q542" s="2639" t="s">
        <v>1534</v>
      </c>
      <c r="R542" s="3131" t="s">
        <v>1534</v>
      </c>
      <c r="S542" s="3040" t="s">
        <v>5520</v>
      </c>
      <c r="T542" s="3039">
        <v>2.8000000000000004E-2</v>
      </c>
      <c r="U542" s="3039">
        <v>6.720000000000001E-2</v>
      </c>
      <c r="V542" s="3131" t="s">
        <v>1534</v>
      </c>
      <c r="W542" s="3131" t="s">
        <v>1534</v>
      </c>
      <c r="X542" s="3131" t="s">
        <v>1534</v>
      </c>
      <c r="Y542" s="3039">
        <v>6.720000000000001E-2</v>
      </c>
      <c r="Z542" s="3040" t="s">
        <v>58</v>
      </c>
      <c r="AA542" s="3039">
        <v>3.6999999999999998E-2</v>
      </c>
      <c r="AB542" s="3039">
        <v>0.112</v>
      </c>
      <c r="AC542" s="2611" t="s">
        <v>1534</v>
      </c>
      <c r="AD542" s="2611" t="s">
        <v>1534</v>
      </c>
      <c r="AE542" s="3837" t="s">
        <v>1534</v>
      </c>
      <c r="AF542" s="2572"/>
    </row>
    <row r="543" spans="2:32" s="2872" customFormat="1" ht="30" customHeight="1" x14ac:dyDescent="0.2">
      <c r="B543" s="3958" t="s">
        <v>6257</v>
      </c>
      <c r="C543" s="3959"/>
      <c r="D543" s="3130" t="s">
        <v>1534</v>
      </c>
      <c r="E543" s="3130" t="s">
        <v>1534</v>
      </c>
      <c r="F543" s="3131" t="s">
        <v>1534</v>
      </c>
      <c r="G543" s="2639">
        <v>96</v>
      </c>
      <c r="H543" s="2639" t="s">
        <v>1534</v>
      </c>
      <c r="I543" s="3325">
        <v>0.16800000000000001</v>
      </c>
      <c r="J543" s="3325">
        <v>0.16800000000000001</v>
      </c>
      <c r="K543" s="3131" t="s">
        <v>1534</v>
      </c>
      <c r="L543" s="2639" t="s">
        <v>1534</v>
      </c>
      <c r="M543" s="2639" t="s">
        <v>1534</v>
      </c>
      <c r="N543" s="2639" t="s">
        <v>1534</v>
      </c>
      <c r="O543" s="3325">
        <v>0.15680000000000002</v>
      </c>
      <c r="P543" s="3325">
        <v>0.15680000000000002</v>
      </c>
      <c r="Q543" s="2639" t="s">
        <v>1534</v>
      </c>
      <c r="R543" s="3131" t="s">
        <v>1534</v>
      </c>
      <c r="S543" s="3040" t="s">
        <v>1136</v>
      </c>
      <c r="T543" s="3039">
        <v>2.8000000000000004E-2</v>
      </c>
      <c r="U543" s="3039">
        <v>6.720000000000001E-2</v>
      </c>
      <c r="V543" s="3131" t="s">
        <v>1534</v>
      </c>
      <c r="W543" s="3131" t="s">
        <v>1534</v>
      </c>
      <c r="X543" s="3131" t="s">
        <v>1534</v>
      </c>
      <c r="Y543" s="3039">
        <v>6.720000000000001E-2</v>
      </c>
      <c r="Z543" s="3040" t="s">
        <v>49</v>
      </c>
      <c r="AA543" s="3039">
        <v>3.6999999999999998E-2</v>
      </c>
      <c r="AB543" s="3039">
        <v>0.112</v>
      </c>
      <c r="AC543" s="2611" t="s">
        <v>1534</v>
      </c>
      <c r="AD543" s="2611" t="s">
        <v>1534</v>
      </c>
      <c r="AE543" s="3837" t="s">
        <v>1534</v>
      </c>
      <c r="AF543" s="2572"/>
    </row>
    <row r="544" spans="2:32" s="2872" customFormat="1" ht="30" customHeight="1" x14ac:dyDescent="0.2">
      <c r="B544" s="3958" t="s">
        <v>6259</v>
      </c>
      <c r="C544" s="3959"/>
      <c r="D544" s="3130" t="s">
        <v>1534</v>
      </c>
      <c r="E544" s="3130" t="s">
        <v>1534</v>
      </c>
      <c r="F544" s="3131" t="s">
        <v>1534</v>
      </c>
      <c r="G544" s="2639">
        <v>104</v>
      </c>
      <c r="H544" s="2639" t="s">
        <v>1534</v>
      </c>
      <c r="I544" s="3325">
        <v>0.16800000000000001</v>
      </c>
      <c r="J544" s="3325">
        <v>0.16800000000000001</v>
      </c>
      <c r="K544" s="3131" t="s">
        <v>1534</v>
      </c>
      <c r="L544" s="2639" t="s">
        <v>1534</v>
      </c>
      <c r="M544" s="2639" t="s">
        <v>1534</v>
      </c>
      <c r="N544" s="2639" t="s">
        <v>1534</v>
      </c>
      <c r="O544" s="3325">
        <v>0.15680000000000002</v>
      </c>
      <c r="P544" s="3325">
        <v>0.15680000000000002</v>
      </c>
      <c r="Q544" s="2639" t="s">
        <v>1534</v>
      </c>
      <c r="R544" s="3131" t="s">
        <v>1534</v>
      </c>
      <c r="S544" s="3040" t="s">
        <v>5526</v>
      </c>
      <c r="T544" s="3039">
        <v>2.8000000000000004E-2</v>
      </c>
      <c r="U544" s="3039">
        <v>6.720000000000001E-2</v>
      </c>
      <c r="V544" s="3131" t="s">
        <v>1534</v>
      </c>
      <c r="W544" s="3131" t="s">
        <v>1534</v>
      </c>
      <c r="X544" s="3131" t="s">
        <v>1534</v>
      </c>
      <c r="Y544" s="3039">
        <v>6.720000000000001E-2</v>
      </c>
      <c r="Z544" s="3040" t="s">
        <v>51</v>
      </c>
      <c r="AA544" s="3039">
        <v>3.6999999999999998E-2</v>
      </c>
      <c r="AB544" s="3039">
        <v>0.112</v>
      </c>
      <c r="AC544" s="2611" t="s">
        <v>1534</v>
      </c>
      <c r="AD544" s="2611" t="s">
        <v>1534</v>
      </c>
      <c r="AE544" s="3837" t="s">
        <v>1534</v>
      </c>
      <c r="AF544" s="2572"/>
    </row>
    <row r="545" spans="2:32" s="2872" customFormat="1" ht="30" customHeight="1" x14ac:dyDescent="0.2">
      <c r="B545" s="3958" t="s">
        <v>6261</v>
      </c>
      <c r="C545" s="3959"/>
      <c r="D545" s="3130" t="s">
        <v>1534</v>
      </c>
      <c r="E545" s="3130" t="s">
        <v>1534</v>
      </c>
      <c r="F545" s="3131" t="s">
        <v>1534</v>
      </c>
      <c r="G545" s="2639">
        <v>134</v>
      </c>
      <c r="H545" s="2639" t="s">
        <v>1534</v>
      </c>
      <c r="I545" s="3325">
        <v>0.16800000000000001</v>
      </c>
      <c r="J545" s="3325">
        <v>0.16800000000000001</v>
      </c>
      <c r="K545" s="3131" t="s">
        <v>1534</v>
      </c>
      <c r="L545" s="2639" t="s">
        <v>1534</v>
      </c>
      <c r="M545" s="2639" t="s">
        <v>1534</v>
      </c>
      <c r="N545" s="2639" t="s">
        <v>1534</v>
      </c>
      <c r="O545" s="3325">
        <v>0.15680000000000002</v>
      </c>
      <c r="P545" s="3325">
        <v>0.15680000000000002</v>
      </c>
      <c r="Q545" s="2639" t="s">
        <v>1534</v>
      </c>
      <c r="R545" s="3131" t="s">
        <v>1534</v>
      </c>
      <c r="S545" s="3040" t="s">
        <v>5531</v>
      </c>
      <c r="T545" s="3039">
        <v>2.8000000000000004E-2</v>
      </c>
      <c r="U545" s="3039">
        <v>6.720000000000001E-2</v>
      </c>
      <c r="V545" s="3131" t="s">
        <v>1534</v>
      </c>
      <c r="W545" s="3131" t="s">
        <v>1534</v>
      </c>
      <c r="X545" s="3131" t="s">
        <v>1534</v>
      </c>
      <c r="Y545" s="3039">
        <v>6.720000000000001E-2</v>
      </c>
      <c r="Z545" s="3040" t="s">
        <v>51</v>
      </c>
      <c r="AA545" s="3039">
        <v>3.6999999999999998E-2</v>
      </c>
      <c r="AB545" s="3039">
        <v>0.112</v>
      </c>
      <c r="AC545" s="2611" t="s">
        <v>1534</v>
      </c>
      <c r="AD545" s="2611" t="s">
        <v>1534</v>
      </c>
      <c r="AE545" s="3837" t="s">
        <v>1534</v>
      </c>
      <c r="AF545" s="2572"/>
    </row>
    <row r="546" spans="2:32" s="2872" customFormat="1" ht="30" customHeight="1" x14ac:dyDescent="0.2">
      <c r="B546" s="3958" t="s">
        <v>6263</v>
      </c>
      <c r="C546" s="3959"/>
      <c r="D546" s="3130" t="s">
        <v>1534</v>
      </c>
      <c r="E546" s="3130" t="s">
        <v>1534</v>
      </c>
      <c r="F546" s="3131" t="s">
        <v>1534</v>
      </c>
      <c r="G546" s="2639">
        <v>142</v>
      </c>
      <c r="H546" s="2639" t="s">
        <v>1534</v>
      </c>
      <c r="I546" s="3325">
        <v>0.16800000000000001</v>
      </c>
      <c r="J546" s="3325">
        <v>0.16800000000000001</v>
      </c>
      <c r="K546" s="3131" t="s">
        <v>1534</v>
      </c>
      <c r="L546" s="2639" t="s">
        <v>1534</v>
      </c>
      <c r="M546" s="2639" t="s">
        <v>1534</v>
      </c>
      <c r="N546" s="2639" t="s">
        <v>1534</v>
      </c>
      <c r="O546" s="3325">
        <v>0.14560000000000001</v>
      </c>
      <c r="P546" s="3325">
        <v>0.14560000000000001</v>
      </c>
      <c r="Q546" s="2639" t="s">
        <v>1534</v>
      </c>
      <c r="R546" s="3131" t="s">
        <v>1534</v>
      </c>
      <c r="S546" s="3040" t="s">
        <v>5536</v>
      </c>
      <c r="T546" s="3039">
        <v>2.8000000000000004E-2</v>
      </c>
      <c r="U546" s="3039">
        <v>6.720000000000001E-2</v>
      </c>
      <c r="V546" s="3131" t="s">
        <v>1534</v>
      </c>
      <c r="W546" s="3131" t="s">
        <v>1534</v>
      </c>
      <c r="X546" s="3131" t="s">
        <v>1534</v>
      </c>
      <c r="Y546" s="3039">
        <v>6.720000000000001E-2</v>
      </c>
      <c r="Z546" s="3040" t="s">
        <v>406</v>
      </c>
      <c r="AA546" s="3039">
        <v>3.6999999999999998E-2</v>
      </c>
      <c r="AB546" s="3039">
        <v>0.112</v>
      </c>
      <c r="AC546" s="2611" t="s">
        <v>1534</v>
      </c>
      <c r="AD546" s="2611" t="s">
        <v>1534</v>
      </c>
      <c r="AE546" s="3837" t="s">
        <v>1534</v>
      </c>
      <c r="AF546" s="2572"/>
    </row>
    <row r="547" spans="2:32" s="2872" customFormat="1" ht="30" customHeight="1" x14ac:dyDescent="0.2">
      <c r="B547" s="3958" t="s">
        <v>6265</v>
      </c>
      <c r="C547" s="3959"/>
      <c r="D547" s="3130" t="s">
        <v>1534</v>
      </c>
      <c r="E547" s="3130" t="s">
        <v>1534</v>
      </c>
      <c r="F547" s="3131" t="s">
        <v>1534</v>
      </c>
      <c r="G547" s="2639">
        <v>183</v>
      </c>
      <c r="H547" s="2639" t="s">
        <v>1534</v>
      </c>
      <c r="I547" s="3325">
        <v>0.16800000000000001</v>
      </c>
      <c r="J547" s="3325">
        <v>0.16800000000000001</v>
      </c>
      <c r="K547" s="3131" t="s">
        <v>1534</v>
      </c>
      <c r="L547" s="2639" t="s">
        <v>1534</v>
      </c>
      <c r="M547" s="2639" t="s">
        <v>1534</v>
      </c>
      <c r="N547" s="2639" t="s">
        <v>1534</v>
      </c>
      <c r="O547" s="3325">
        <v>0.14560000000000001</v>
      </c>
      <c r="P547" s="3325">
        <v>0.14560000000000001</v>
      </c>
      <c r="Q547" s="2639" t="s">
        <v>1534</v>
      </c>
      <c r="R547" s="3131" t="s">
        <v>1534</v>
      </c>
      <c r="S547" s="3040" t="s">
        <v>1133</v>
      </c>
      <c r="T547" s="3039">
        <v>2.8000000000000004E-2</v>
      </c>
      <c r="U547" s="3039">
        <v>6.720000000000001E-2</v>
      </c>
      <c r="V547" s="3131" t="s">
        <v>1534</v>
      </c>
      <c r="W547" s="3131" t="s">
        <v>1534</v>
      </c>
      <c r="X547" s="3131" t="s">
        <v>1534</v>
      </c>
      <c r="Y547" s="3039">
        <v>6.720000000000001E-2</v>
      </c>
      <c r="Z547" s="3040" t="s">
        <v>5094</v>
      </c>
      <c r="AA547" s="3039">
        <v>3.6999999999999998E-2</v>
      </c>
      <c r="AB547" s="3039">
        <v>0.112</v>
      </c>
      <c r="AC547" s="2611" t="s">
        <v>1534</v>
      </c>
      <c r="AD547" s="2611" t="s">
        <v>1534</v>
      </c>
      <c r="AE547" s="3837" t="s">
        <v>1534</v>
      </c>
      <c r="AF547" s="2572"/>
    </row>
    <row r="548" spans="2:32" s="2872" customFormat="1" ht="30" customHeight="1" x14ac:dyDescent="0.2">
      <c r="B548" s="3958" t="s">
        <v>6267</v>
      </c>
      <c r="C548" s="3959"/>
      <c r="D548" s="3130" t="s">
        <v>1534</v>
      </c>
      <c r="E548" s="3130" t="s">
        <v>1534</v>
      </c>
      <c r="F548" s="3131" t="s">
        <v>1534</v>
      </c>
      <c r="G548" s="2639">
        <v>226</v>
      </c>
      <c r="H548" s="2639" t="s">
        <v>1534</v>
      </c>
      <c r="I548" s="3325">
        <v>0.15680000000000002</v>
      </c>
      <c r="J548" s="3325">
        <v>0.15680000000000002</v>
      </c>
      <c r="K548" s="3131" t="s">
        <v>1534</v>
      </c>
      <c r="L548" s="2639" t="s">
        <v>1534</v>
      </c>
      <c r="M548" s="2639" t="s">
        <v>1534</v>
      </c>
      <c r="N548" s="2639" t="s">
        <v>1534</v>
      </c>
      <c r="O548" s="3325">
        <v>0.13440000000000002</v>
      </c>
      <c r="P548" s="3325">
        <v>0.13440000000000002</v>
      </c>
      <c r="Q548" s="2639" t="s">
        <v>1534</v>
      </c>
      <c r="R548" s="3131" t="s">
        <v>1534</v>
      </c>
      <c r="S548" s="3040" t="s">
        <v>1135</v>
      </c>
      <c r="T548" s="3039">
        <v>2.8000000000000004E-2</v>
      </c>
      <c r="U548" s="3039">
        <v>6.720000000000001E-2</v>
      </c>
      <c r="V548" s="3131" t="s">
        <v>1534</v>
      </c>
      <c r="W548" s="3131" t="s">
        <v>1534</v>
      </c>
      <c r="X548" s="3131" t="s">
        <v>1534</v>
      </c>
      <c r="Y548" s="3039">
        <v>6.720000000000001E-2</v>
      </c>
      <c r="Z548" s="3040" t="s">
        <v>5506</v>
      </c>
      <c r="AA548" s="3039">
        <v>3.6999999999999998E-2</v>
      </c>
      <c r="AB548" s="3039">
        <v>0.112</v>
      </c>
      <c r="AC548" s="2611" t="s">
        <v>1534</v>
      </c>
      <c r="AD548" s="2611" t="s">
        <v>1534</v>
      </c>
      <c r="AE548" s="3837" t="s">
        <v>1534</v>
      </c>
      <c r="AF548" s="2572"/>
    </row>
    <row r="549" spans="2:32" s="2872" customFormat="1" ht="30" customHeight="1" x14ac:dyDescent="0.2">
      <c r="B549" s="3958" t="s">
        <v>6269</v>
      </c>
      <c r="C549" s="3959"/>
      <c r="D549" s="3130" t="s">
        <v>1534</v>
      </c>
      <c r="E549" s="3130" t="s">
        <v>1534</v>
      </c>
      <c r="F549" s="3131" t="s">
        <v>1534</v>
      </c>
      <c r="G549" s="2639">
        <v>274</v>
      </c>
      <c r="H549" s="2639" t="s">
        <v>1534</v>
      </c>
      <c r="I549" s="3325">
        <v>0.15680000000000002</v>
      </c>
      <c r="J549" s="3325">
        <v>0.15680000000000002</v>
      </c>
      <c r="K549" s="3131" t="s">
        <v>1534</v>
      </c>
      <c r="L549" s="2639" t="s">
        <v>1534</v>
      </c>
      <c r="M549" s="2639" t="s">
        <v>1534</v>
      </c>
      <c r="N549" s="2639" t="s">
        <v>1534</v>
      </c>
      <c r="O549" s="3325">
        <v>0.13440000000000002</v>
      </c>
      <c r="P549" s="3325">
        <v>0.13440000000000002</v>
      </c>
      <c r="Q549" s="2639" t="s">
        <v>1534</v>
      </c>
      <c r="R549" s="3131" t="s">
        <v>1534</v>
      </c>
      <c r="S549" s="3040" t="s">
        <v>1135</v>
      </c>
      <c r="T549" s="3039">
        <v>2.8000000000000004E-2</v>
      </c>
      <c r="U549" s="3039">
        <v>6.720000000000001E-2</v>
      </c>
      <c r="V549" s="3131" t="s">
        <v>1534</v>
      </c>
      <c r="W549" s="3131" t="s">
        <v>1534</v>
      </c>
      <c r="X549" s="3131" t="s">
        <v>1534</v>
      </c>
      <c r="Y549" s="3039">
        <v>6.720000000000001E-2</v>
      </c>
      <c r="Z549" s="3040" t="s">
        <v>56</v>
      </c>
      <c r="AA549" s="3039">
        <v>3.6999999999999998E-2</v>
      </c>
      <c r="AB549" s="3039">
        <v>0.112</v>
      </c>
      <c r="AC549" s="2611" t="s">
        <v>1534</v>
      </c>
      <c r="AD549" s="2611" t="s">
        <v>1534</v>
      </c>
      <c r="AE549" s="3837" t="s">
        <v>1534</v>
      </c>
      <c r="AF549" s="2572"/>
    </row>
    <row r="550" spans="2:32" s="2872" customFormat="1" ht="30" customHeight="1" x14ac:dyDescent="0.2">
      <c r="B550" s="3958" t="s">
        <v>6271</v>
      </c>
      <c r="C550" s="3959"/>
      <c r="D550" s="3130" t="s">
        <v>1534</v>
      </c>
      <c r="E550" s="3130" t="s">
        <v>1534</v>
      </c>
      <c r="F550" s="3131" t="s">
        <v>1534</v>
      </c>
      <c r="G550" s="2639">
        <v>327</v>
      </c>
      <c r="H550" s="2639" t="s">
        <v>1534</v>
      </c>
      <c r="I550" s="3325">
        <v>0.14560000000000001</v>
      </c>
      <c r="J550" s="3325">
        <v>0.14560000000000001</v>
      </c>
      <c r="K550" s="3131" t="s">
        <v>1534</v>
      </c>
      <c r="L550" s="2639" t="s">
        <v>1534</v>
      </c>
      <c r="M550" s="2639" t="s">
        <v>1534</v>
      </c>
      <c r="N550" s="2639" t="s">
        <v>1534</v>
      </c>
      <c r="O550" s="3325">
        <v>0.16800000000000001</v>
      </c>
      <c r="P550" s="3325">
        <v>0.16800000000000001</v>
      </c>
      <c r="Q550" s="2639" t="s">
        <v>1534</v>
      </c>
      <c r="R550" s="3131" t="s">
        <v>1534</v>
      </c>
      <c r="S550" s="3040" t="s">
        <v>1119</v>
      </c>
      <c r="T550" s="3039">
        <v>2.8000000000000004E-2</v>
      </c>
      <c r="U550" s="3039">
        <v>6.720000000000001E-2</v>
      </c>
      <c r="V550" s="3131" t="s">
        <v>1534</v>
      </c>
      <c r="W550" s="3131" t="s">
        <v>1534</v>
      </c>
      <c r="X550" s="3131" t="s">
        <v>1534</v>
      </c>
      <c r="Y550" s="3039">
        <v>6.720000000000001E-2</v>
      </c>
      <c r="Z550" s="3040" t="s">
        <v>5515</v>
      </c>
      <c r="AA550" s="3039">
        <v>3.6999999999999998E-2</v>
      </c>
      <c r="AB550" s="3039">
        <v>0.112</v>
      </c>
      <c r="AC550" s="2611" t="s">
        <v>1534</v>
      </c>
      <c r="AD550" s="2611" t="s">
        <v>1534</v>
      </c>
      <c r="AE550" s="3837" t="s">
        <v>1534</v>
      </c>
      <c r="AF550" s="2572"/>
    </row>
    <row r="551" spans="2:32" s="2872" customFormat="1" ht="30" customHeight="1" thickBot="1" x14ac:dyDescent="0.25">
      <c r="B551" s="3958" t="s">
        <v>6273</v>
      </c>
      <c r="C551" s="3959"/>
      <c r="D551" s="3139" t="s">
        <v>1534</v>
      </c>
      <c r="E551" s="3139" t="s">
        <v>1534</v>
      </c>
      <c r="F551" s="3140" t="s">
        <v>1534</v>
      </c>
      <c r="G551" s="2642">
        <v>472</v>
      </c>
      <c r="H551" s="2642" t="s">
        <v>1534</v>
      </c>
      <c r="I551" s="3054">
        <v>0.13440000000000002</v>
      </c>
      <c r="J551" s="3054">
        <v>0.13440000000000002</v>
      </c>
      <c r="K551" s="3140" t="s">
        <v>1534</v>
      </c>
      <c r="L551" s="2642" t="s">
        <v>1534</v>
      </c>
      <c r="M551" s="2642" t="s">
        <v>1534</v>
      </c>
      <c r="N551" s="2642" t="s">
        <v>1534</v>
      </c>
      <c r="O551" s="3054">
        <v>0.16800000000000001</v>
      </c>
      <c r="P551" s="3054">
        <v>0.16800000000000001</v>
      </c>
      <c r="Q551" s="2642" t="s">
        <v>1534</v>
      </c>
      <c r="R551" s="3140" t="s">
        <v>1534</v>
      </c>
      <c r="S551" s="3055" t="s">
        <v>5520</v>
      </c>
      <c r="T551" s="3141">
        <v>2.8000000000000004E-2</v>
      </c>
      <c r="U551" s="3141">
        <v>6.720000000000001E-2</v>
      </c>
      <c r="V551" s="3140" t="s">
        <v>1534</v>
      </c>
      <c r="W551" s="3140" t="s">
        <v>1534</v>
      </c>
      <c r="X551" s="3140" t="s">
        <v>1534</v>
      </c>
      <c r="Y551" s="3141">
        <v>6.720000000000001E-2</v>
      </c>
      <c r="Z551" s="3055" t="s">
        <v>58</v>
      </c>
      <c r="AA551" s="3141">
        <v>3.6999999999999998E-2</v>
      </c>
      <c r="AB551" s="3141">
        <v>0.112</v>
      </c>
      <c r="AC551" s="2671" t="s">
        <v>1534</v>
      </c>
      <c r="AD551" s="2671" t="s">
        <v>1534</v>
      </c>
      <c r="AE551" s="3830" t="s">
        <v>1534</v>
      </c>
      <c r="AF551" s="2572"/>
    </row>
    <row r="552" spans="2:32" s="2872" customFormat="1" x14ac:dyDescent="0.2">
      <c r="B552" s="2634"/>
      <c r="C552" s="2566"/>
      <c r="D552" s="2566"/>
      <c r="E552" s="2566"/>
      <c r="F552" s="2566"/>
      <c r="G552" s="2567"/>
      <c r="H552" s="2567"/>
      <c r="I552" s="2567"/>
      <c r="J552" s="2567"/>
      <c r="K552" s="2566"/>
      <c r="L552" s="2567"/>
      <c r="M552" s="2567"/>
      <c r="N552" s="2567"/>
      <c r="O552" s="2567"/>
      <c r="P552" s="2567"/>
      <c r="Q552" s="2631"/>
      <c r="R552" s="2631"/>
      <c r="S552" s="2631"/>
      <c r="T552" s="2631"/>
      <c r="U552" s="2631"/>
      <c r="V552" s="2631"/>
      <c r="W552" s="2631"/>
      <c r="X552" s="2631"/>
      <c r="Y552" s="2631"/>
      <c r="Z552" s="2631"/>
      <c r="AA552" s="2631"/>
      <c r="AB552" s="2631"/>
      <c r="AC552" s="2631"/>
      <c r="AD552" s="2631"/>
      <c r="AE552" s="2631"/>
      <c r="AF552" s="2572"/>
    </row>
    <row r="553" spans="2:32" s="2872" customFormat="1" x14ac:dyDescent="0.2">
      <c r="B553" s="4011" t="s">
        <v>4992</v>
      </c>
      <c r="C553" s="4012"/>
      <c r="D553" s="4042" t="s">
        <v>10</v>
      </c>
      <c r="E553" s="4042"/>
      <c r="F553" s="4042"/>
      <c r="G553" s="4042"/>
      <c r="H553" s="4042"/>
      <c r="I553" s="2632"/>
      <c r="J553" s="2632"/>
      <c r="K553" s="2632"/>
      <c r="L553" s="2632"/>
      <c r="M553" s="2632"/>
      <c r="N553" s="2632"/>
      <c r="O553" s="2632"/>
      <c r="P553" s="2632"/>
      <c r="Q553" s="2631"/>
      <c r="R553" s="2631"/>
      <c r="S553" s="2631"/>
      <c r="T553" s="2631"/>
      <c r="U553" s="2631"/>
      <c r="V553" s="2631"/>
      <c r="W553" s="2631"/>
      <c r="X553" s="2631"/>
      <c r="Y553" s="2631"/>
      <c r="Z553" s="2631"/>
      <c r="AA553" s="2631"/>
      <c r="AB553" s="2631"/>
      <c r="AC553" s="2631"/>
      <c r="AD553" s="2631"/>
      <c r="AE553" s="2631"/>
      <c r="AF553" s="2572"/>
    </row>
    <row r="554" spans="2:32" s="2872" customFormat="1" ht="14.25" x14ac:dyDescent="0.2">
      <c r="B554" s="4011" t="s">
        <v>4993</v>
      </c>
      <c r="C554" s="4012"/>
      <c r="D554" s="4896" t="s">
        <v>6971</v>
      </c>
      <c r="E554" s="4896"/>
      <c r="F554" s="4896"/>
      <c r="G554" s="4896"/>
      <c r="H554" s="4896"/>
      <c r="I554" s="2632"/>
      <c r="J554" s="2632"/>
      <c r="K554" s="2632"/>
      <c r="L554" s="2632"/>
      <c r="M554" s="2632"/>
      <c r="N554" s="2632"/>
      <c r="O554" s="2632"/>
      <c r="P554" s="2632"/>
      <c r="Q554" s="2631"/>
      <c r="R554" s="2631"/>
      <c r="S554" s="2631"/>
      <c r="T554" s="2631"/>
      <c r="U554" s="2631"/>
      <c r="V554" s="2631"/>
      <c r="W554" s="2631"/>
      <c r="X554" s="2631"/>
      <c r="Y554" s="2631"/>
      <c r="Z554" s="2631"/>
      <c r="AA554" s="2631"/>
      <c r="AB554" s="2631"/>
      <c r="AC554" s="2631"/>
      <c r="AD554" s="2631"/>
      <c r="AE554" s="2631"/>
      <c r="AF554" s="2572"/>
    </row>
    <row r="555" spans="2:32" s="2872" customFormat="1" ht="13.5" thickBot="1" x14ac:dyDescent="0.25">
      <c r="B555" s="3827"/>
      <c r="C555" s="3828"/>
      <c r="D555" s="3828"/>
      <c r="E555" s="3828"/>
      <c r="F555" s="3828"/>
      <c r="G555" s="2635"/>
      <c r="H555" s="2635"/>
      <c r="I555" s="2635"/>
      <c r="J555" s="2635"/>
      <c r="K555" s="2635"/>
      <c r="L555" s="2635"/>
      <c r="M555" s="2635"/>
      <c r="N555" s="2635"/>
      <c r="O555" s="2635"/>
      <c r="P555" s="2635"/>
      <c r="Q555" s="2635"/>
      <c r="R555" s="2635"/>
      <c r="S555" s="2635"/>
      <c r="T555" s="2635"/>
      <c r="U555" s="2635"/>
      <c r="V555" s="2635"/>
      <c r="W555" s="2635"/>
      <c r="X555" s="2635"/>
      <c r="Y555" s="2635"/>
      <c r="Z555" s="2635"/>
      <c r="AA555" s="2635"/>
      <c r="AB555" s="2635"/>
      <c r="AC555" s="2635"/>
      <c r="AD555" s="2635"/>
      <c r="AE555" s="2635"/>
      <c r="AF555" s="2577"/>
    </row>
    <row r="556" spans="2:32" s="2872" customFormat="1" x14ac:dyDescent="0.2"/>
    <row r="557" spans="2:32" s="2872" customFormat="1" ht="13.5" thickBot="1" x14ac:dyDescent="0.25"/>
    <row r="558" spans="2:32" s="2872" customFormat="1" ht="20.25" x14ac:dyDescent="0.2">
      <c r="B558" s="3987" t="s">
        <v>5065</v>
      </c>
      <c r="C558" s="3988"/>
      <c r="D558" s="3988"/>
      <c r="E558" s="3988"/>
      <c r="F558" s="3988"/>
      <c r="G558" s="3988"/>
      <c r="H558" s="3988"/>
      <c r="I558" s="3988"/>
      <c r="J558" s="3988"/>
      <c r="K558" s="3988"/>
      <c r="L558" s="3988"/>
      <c r="M558" s="3988"/>
      <c r="N558" s="3988"/>
      <c r="O558" s="3988"/>
      <c r="P558" s="3988"/>
      <c r="Q558" s="3988"/>
      <c r="R558" s="3988"/>
      <c r="S558" s="3988"/>
      <c r="T558" s="3988"/>
      <c r="U558" s="3988"/>
      <c r="V558" s="3988"/>
      <c r="W558" s="3988"/>
      <c r="X558" s="3988"/>
      <c r="Y558" s="3988"/>
      <c r="Z558" s="3988"/>
      <c r="AA558" s="3988"/>
      <c r="AB558" s="3988"/>
      <c r="AC558" s="3988"/>
      <c r="AD558" s="3988"/>
      <c r="AE558" s="3988"/>
      <c r="AF558" s="3989"/>
    </row>
    <row r="559" spans="2:32" s="2872" customFormat="1" x14ac:dyDescent="0.2">
      <c r="B559" s="3825"/>
      <c r="C559" s="3826"/>
      <c r="D559" s="3826"/>
      <c r="E559" s="3826"/>
      <c r="F559" s="3826"/>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2"/>
    </row>
    <row r="560" spans="2:32" s="2872" customFormat="1" x14ac:dyDescent="0.2">
      <c r="B560" s="2633" t="s">
        <v>5085</v>
      </c>
      <c r="C560" s="3826"/>
      <c r="D560" s="4016" t="s">
        <v>6997</v>
      </c>
      <c r="E560" s="4016"/>
      <c r="F560" s="4016"/>
      <c r="G560" s="2571"/>
      <c r="H560" s="2571"/>
      <c r="I560" s="2571"/>
      <c r="J560" s="2571"/>
      <c r="K560" s="2571"/>
      <c r="L560" s="2571"/>
      <c r="M560" s="2571"/>
      <c r="N560" s="2571"/>
      <c r="O560" s="2571"/>
      <c r="P560" s="2571"/>
      <c r="Q560" s="2571"/>
      <c r="R560" s="2571"/>
      <c r="S560" s="2571"/>
      <c r="T560" s="2571"/>
      <c r="U560" s="2571"/>
      <c r="V560" s="2571"/>
      <c r="W560" s="2571"/>
      <c r="X560" s="2571"/>
      <c r="Y560" s="2571"/>
      <c r="Z560" s="2571"/>
      <c r="AA560" s="2571"/>
      <c r="AB560" s="2571"/>
      <c r="AC560" s="2571"/>
      <c r="AD560" s="2571"/>
      <c r="AE560" s="2571"/>
      <c r="AF560" s="2572"/>
    </row>
    <row r="561" spans="2:32" s="2872" customFormat="1" x14ac:dyDescent="0.2">
      <c r="B561" s="4017" t="s">
        <v>5068</v>
      </c>
      <c r="C561" s="4018"/>
      <c r="D561" s="3962">
        <v>41821</v>
      </c>
      <c r="E561" s="3962"/>
      <c r="F561" s="3962"/>
      <c r="G561" s="2571"/>
      <c r="H561" s="2571"/>
      <c r="I561" s="2571"/>
      <c r="J561" s="2571"/>
      <c r="K561" s="2571"/>
      <c r="L561" s="2571"/>
      <c r="M561" s="2571"/>
      <c r="N561" s="2571"/>
      <c r="O561" s="2571"/>
      <c r="P561" s="2571"/>
      <c r="Q561" s="2571"/>
      <c r="R561" s="2571"/>
      <c r="S561" s="2571"/>
      <c r="T561" s="2571"/>
      <c r="U561" s="2571"/>
      <c r="V561" s="2571"/>
      <c r="W561" s="2571"/>
      <c r="X561" s="2571"/>
      <c r="Y561" s="2571"/>
      <c r="Z561" s="2571"/>
      <c r="AA561" s="2571"/>
      <c r="AB561" s="2571"/>
      <c r="AC561" s="2571"/>
      <c r="AD561" s="2571"/>
      <c r="AE561" s="2571"/>
      <c r="AF561" s="2572"/>
    </row>
    <row r="562" spans="2:32" s="2872" customFormat="1" x14ac:dyDescent="0.2">
      <c r="B562" s="3991" t="s">
        <v>5066</v>
      </c>
      <c r="C562" s="3992"/>
      <c r="D562" s="3965">
        <v>41851</v>
      </c>
      <c r="E562" s="3965"/>
      <c r="F562" s="3965"/>
      <c r="G562" s="2571"/>
      <c r="H562" s="2571"/>
      <c r="I562" s="2571"/>
      <c r="J562" s="2571"/>
      <c r="K562" s="2571"/>
      <c r="L562" s="2571"/>
      <c r="M562" s="2571"/>
      <c r="N562" s="2571"/>
      <c r="O562" s="2571"/>
      <c r="P562" s="2571"/>
      <c r="Q562" s="2571"/>
      <c r="R562" s="2571"/>
      <c r="S562" s="2571"/>
      <c r="T562" s="2571"/>
      <c r="U562" s="2571"/>
      <c r="V562" s="2571"/>
      <c r="W562" s="2571"/>
      <c r="X562" s="2571"/>
      <c r="Y562" s="2571"/>
      <c r="Z562" s="2571"/>
      <c r="AA562" s="2571"/>
      <c r="AB562" s="2571"/>
      <c r="AC562" s="2571"/>
      <c r="AD562" s="2571"/>
      <c r="AE562" s="2571"/>
      <c r="AF562" s="2572"/>
    </row>
    <row r="563" spans="2:32" s="2872" customFormat="1" ht="13.5" thickBot="1" x14ac:dyDescent="0.25">
      <c r="B563" s="3825"/>
      <c r="C563" s="3826"/>
      <c r="D563" s="3826"/>
      <c r="E563" s="3826"/>
      <c r="F563" s="3826"/>
      <c r="G563" s="2571"/>
      <c r="H563" s="2571"/>
      <c r="I563" s="2571"/>
      <c r="J563" s="2571"/>
      <c r="K563" s="2571"/>
      <c r="L563" s="2571"/>
      <c r="M563" s="2571"/>
      <c r="N563" s="2571"/>
      <c r="O563" s="2571"/>
      <c r="P563" s="2571"/>
      <c r="Q563" s="2571"/>
      <c r="R563" s="2571"/>
      <c r="S563" s="2571"/>
      <c r="T563" s="2571"/>
      <c r="U563" s="2571"/>
      <c r="V563" s="2571"/>
      <c r="W563" s="2571"/>
      <c r="X563" s="2571"/>
      <c r="Y563" s="2571"/>
      <c r="Z563" s="2571"/>
      <c r="AA563" s="2571"/>
      <c r="AB563" s="2571"/>
      <c r="AC563" s="2571"/>
      <c r="AD563" s="2571"/>
      <c r="AE563" s="2571"/>
      <c r="AF563" s="2572"/>
    </row>
    <row r="564" spans="2:32" s="2872" customFormat="1" ht="45" customHeight="1" thickBot="1" x14ac:dyDescent="0.25">
      <c r="B564" s="3993" t="s">
        <v>5067</v>
      </c>
      <c r="C564" s="4036"/>
      <c r="D564" s="4019" t="s">
        <v>6998</v>
      </c>
      <c r="E564" s="4020"/>
      <c r="F564" s="4020"/>
      <c r="G564" s="4020"/>
      <c r="H564" s="4020"/>
      <c r="I564" s="4020"/>
      <c r="J564" s="4020"/>
      <c r="K564" s="4020"/>
      <c r="L564" s="4020"/>
      <c r="M564" s="4020"/>
      <c r="N564" s="4020"/>
      <c r="O564" s="4020"/>
      <c r="P564" s="4020"/>
      <c r="Q564" s="4021"/>
      <c r="R564" s="2571"/>
      <c r="S564" s="2571"/>
      <c r="T564" s="2571"/>
      <c r="U564" s="2571"/>
      <c r="V564" s="2571"/>
      <c r="W564" s="2571"/>
      <c r="X564" s="2571"/>
      <c r="Y564" s="2571"/>
      <c r="Z564" s="2571"/>
      <c r="AA564" s="2571"/>
      <c r="AB564" s="2571"/>
      <c r="AC564" s="2571"/>
      <c r="AD564" s="2571"/>
      <c r="AE564" s="2571"/>
      <c r="AF564" s="2572"/>
    </row>
    <row r="565" spans="2:32" s="2872" customFormat="1" ht="13.5" thickBot="1" x14ac:dyDescent="0.25">
      <c r="B565" s="3825"/>
      <c r="C565" s="3826"/>
      <c r="D565" s="3826"/>
      <c r="E565" s="3826"/>
      <c r="F565" s="3826"/>
      <c r="G565" s="2571"/>
      <c r="H565" s="2571"/>
      <c r="I565" s="2571"/>
      <c r="J565" s="2571"/>
      <c r="K565" s="2571"/>
      <c r="L565" s="2571"/>
      <c r="M565" s="2571"/>
      <c r="N565" s="2571"/>
      <c r="O565" s="2571"/>
      <c r="P565" s="2571"/>
      <c r="Q565" s="2571"/>
      <c r="R565" s="2635"/>
      <c r="S565" s="2571"/>
      <c r="T565" s="2571"/>
      <c r="U565" s="2571"/>
      <c r="V565" s="2571"/>
      <c r="W565" s="2571"/>
      <c r="X565" s="2571"/>
      <c r="Y565" s="2571"/>
      <c r="Z565" s="2571"/>
      <c r="AA565" s="2571"/>
      <c r="AB565" s="2571"/>
      <c r="AC565" s="2571"/>
      <c r="AD565" s="2571"/>
      <c r="AE565" s="2571"/>
      <c r="AF565" s="2572"/>
    </row>
    <row r="566" spans="2:32" s="2872" customFormat="1" ht="13.5" thickBot="1" x14ac:dyDescent="0.25">
      <c r="B566" s="4022" t="s">
        <v>5069</v>
      </c>
      <c r="C566" s="4023"/>
      <c r="D566" s="4003" t="s">
        <v>5070</v>
      </c>
      <c r="E566" s="4026" t="s">
        <v>224</v>
      </c>
      <c r="F566" s="4027"/>
      <c r="G566" s="4027"/>
      <c r="H566" s="4027"/>
      <c r="I566" s="4027"/>
      <c r="J566" s="4027"/>
      <c r="K566" s="4027"/>
      <c r="L566" s="4027"/>
      <c r="M566" s="4027"/>
      <c r="N566" s="4027"/>
      <c r="O566" s="4027"/>
      <c r="P566" s="4028"/>
      <c r="Q566" s="4029" t="s">
        <v>340</v>
      </c>
      <c r="R566" s="4030"/>
      <c r="S566" s="4031"/>
      <c r="T566" s="4031"/>
      <c r="U566" s="4031"/>
      <c r="V566" s="4031"/>
      <c r="W566" s="4031"/>
      <c r="X566" s="4031"/>
      <c r="Y566" s="4032"/>
      <c r="Z566" s="4029" t="s">
        <v>225</v>
      </c>
      <c r="AA566" s="4031"/>
      <c r="AB566" s="4032"/>
      <c r="AC566" s="4033" t="s">
        <v>4989</v>
      </c>
      <c r="AD566" s="4034"/>
      <c r="AE566" s="4035"/>
      <c r="AF566" s="2572"/>
    </row>
    <row r="567" spans="2:32" s="2872" customFormat="1" ht="13.5" thickBot="1" x14ac:dyDescent="0.25">
      <c r="B567" s="4024"/>
      <c r="C567" s="4025"/>
      <c r="D567" s="4003"/>
      <c r="E567" s="4003" t="s">
        <v>5007</v>
      </c>
      <c r="F567" s="4003" t="s">
        <v>5008</v>
      </c>
      <c r="G567" s="4004" t="s">
        <v>5010</v>
      </c>
      <c r="H567" s="4004" t="s">
        <v>5071</v>
      </c>
      <c r="I567" s="4009" t="s">
        <v>5072</v>
      </c>
      <c r="J567" s="4009" t="s">
        <v>5073</v>
      </c>
      <c r="K567" s="4009" t="s">
        <v>5013</v>
      </c>
      <c r="L567" s="4009"/>
      <c r="M567" s="4009" t="s">
        <v>5074</v>
      </c>
      <c r="N567" s="4009" t="s">
        <v>5075</v>
      </c>
      <c r="O567" s="4009" t="s">
        <v>5076</v>
      </c>
      <c r="P567" s="4009" t="s">
        <v>5077</v>
      </c>
      <c r="Q567" s="4000" t="s">
        <v>5019</v>
      </c>
      <c r="R567" s="4000" t="s">
        <v>5020</v>
      </c>
      <c r="S567" s="4000" t="s">
        <v>5021</v>
      </c>
      <c r="T567" s="4000" t="s">
        <v>5078</v>
      </c>
      <c r="U567" s="4000" t="s">
        <v>5079</v>
      </c>
      <c r="V567" s="4000" t="s">
        <v>5024</v>
      </c>
      <c r="W567" s="4000" t="s">
        <v>5026</v>
      </c>
      <c r="X567" s="4004" t="s">
        <v>5080</v>
      </c>
      <c r="Y567" s="4004" t="s">
        <v>5081</v>
      </c>
      <c r="Z567" s="4000" t="s">
        <v>5082</v>
      </c>
      <c r="AA567" s="4000" t="s">
        <v>5083</v>
      </c>
      <c r="AB567" s="4000" t="s">
        <v>5084</v>
      </c>
      <c r="AC567" s="4000" t="s">
        <v>1154</v>
      </c>
      <c r="AD567" s="4000" t="s">
        <v>4990</v>
      </c>
      <c r="AE567" s="4000" t="s">
        <v>4991</v>
      </c>
      <c r="AF567" s="2572"/>
    </row>
    <row r="568" spans="2:32" s="2872" customFormat="1" ht="13.5" thickBot="1" x14ac:dyDescent="0.25">
      <c r="B568" s="4024"/>
      <c r="C568" s="4025"/>
      <c r="D568" s="4000"/>
      <c r="E568" s="4000"/>
      <c r="F568" s="4000"/>
      <c r="G568" s="4005"/>
      <c r="H568" s="4005"/>
      <c r="I568" s="4004"/>
      <c r="J568" s="4004"/>
      <c r="K568" s="3823" t="s">
        <v>5033</v>
      </c>
      <c r="L568" s="3824" t="s">
        <v>2798</v>
      </c>
      <c r="M568" s="4004"/>
      <c r="N568" s="4004"/>
      <c r="O568" s="4004"/>
      <c r="P568" s="4004"/>
      <c r="Q568" s="4001"/>
      <c r="R568" s="4001"/>
      <c r="S568" s="4001"/>
      <c r="T568" s="4001"/>
      <c r="U568" s="4001"/>
      <c r="V568" s="4001"/>
      <c r="W568" s="4001"/>
      <c r="X568" s="4005"/>
      <c r="Y568" s="4005"/>
      <c r="Z568" s="4001"/>
      <c r="AA568" s="4001"/>
      <c r="AB568" s="4001"/>
      <c r="AC568" s="4001"/>
      <c r="AD568" s="4001"/>
      <c r="AE568" s="4001"/>
      <c r="AF568" s="2572"/>
    </row>
    <row r="569" spans="2:32" s="2872" customFormat="1" ht="25.5" customHeight="1" x14ac:dyDescent="0.2">
      <c r="B569" s="3956" t="s">
        <v>6426</v>
      </c>
      <c r="C569" s="3957"/>
      <c r="D569" s="3135" t="s">
        <v>1534</v>
      </c>
      <c r="E569" s="3135" t="s">
        <v>1534</v>
      </c>
      <c r="F569" s="3136" t="s">
        <v>1534</v>
      </c>
      <c r="G569" s="2649">
        <v>63</v>
      </c>
      <c r="H569" s="2649" t="s">
        <v>1534</v>
      </c>
      <c r="I569" s="3316">
        <v>0.16800000000000001</v>
      </c>
      <c r="J569" s="3316">
        <v>0.16800000000000001</v>
      </c>
      <c r="K569" s="3136" t="s">
        <v>1534</v>
      </c>
      <c r="L569" s="2649" t="s">
        <v>1534</v>
      </c>
      <c r="M569" s="2649" t="s">
        <v>1534</v>
      </c>
      <c r="N569" s="2649" t="s">
        <v>1534</v>
      </c>
      <c r="O569" s="3316">
        <v>0.16800000000000001</v>
      </c>
      <c r="P569" s="3316">
        <v>0.16800000000000001</v>
      </c>
      <c r="Q569" s="2649" t="s">
        <v>1534</v>
      </c>
      <c r="R569" s="3136" t="s">
        <v>1534</v>
      </c>
      <c r="S569" s="3046" t="s">
        <v>1136</v>
      </c>
      <c r="T569" s="3137">
        <v>2.8000000000000004E-2</v>
      </c>
      <c r="U569" s="3137">
        <v>6.720000000000001E-2</v>
      </c>
      <c r="V569" s="3136" t="s">
        <v>1534</v>
      </c>
      <c r="W569" s="3136" t="s">
        <v>1534</v>
      </c>
      <c r="X569" s="3136" t="s">
        <v>1534</v>
      </c>
      <c r="Y569" s="3137">
        <v>6.720000000000001E-2</v>
      </c>
      <c r="Z569" s="3046" t="s">
        <v>49</v>
      </c>
      <c r="AA569" s="3137">
        <v>3.6999999999999998E-2</v>
      </c>
      <c r="AB569" s="3137">
        <v>0.112</v>
      </c>
      <c r="AC569" s="2650" t="s">
        <v>1534</v>
      </c>
      <c r="AD569" s="2650" t="s">
        <v>1534</v>
      </c>
      <c r="AE569" s="3829" t="s">
        <v>1534</v>
      </c>
      <c r="AF569" s="2572"/>
    </row>
    <row r="570" spans="2:32" s="2872" customFormat="1" ht="25.5" customHeight="1" x14ac:dyDescent="0.2">
      <c r="B570" s="3958" t="s">
        <v>6428</v>
      </c>
      <c r="C570" s="3959"/>
      <c r="D570" s="3130" t="s">
        <v>1534</v>
      </c>
      <c r="E570" s="3130" t="s">
        <v>1534</v>
      </c>
      <c r="F570" s="3131" t="s">
        <v>1534</v>
      </c>
      <c r="G570" s="2639">
        <v>93</v>
      </c>
      <c r="H570" s="2639" t="s">
        <v>1534</v>
      </c>
      <c r="I570" s="3325">
        <v>0.16800000000000001</v>
      </c>
      <c r="J570" s="3325">
        <v>0.16800000000000001</v>
      </c>
      <c r="K570" s="3131" t="s">
        <v>1534</v>
      </c>
      <c r="L570" s="2639" t="s">
        <v>1534</v>
      </c>
      <c r="M570" s="2639" t="s">
        <v>1534</v>
      </c>
      <c r="N570" s="2639" t="s">
        <v>1534</v>
      </c>
      <c r="O570" s="3325">
        <v>0.16800000000000001</v>
      </c>
      <c r="P570" s="3325">
        <v>0.16800000000000001</v>
      </c>
      <c r="Q570" s="2639" t="s">
        <v>1534</v>
      </c>
      <c r="R570" s="3131" t="s">
        <v>1534</v>
      </c>
      <c r="S570" s="3040" t="s">
        <v>5526</v>
      </c>
      <c r="T570" s="3039">
        <v>2.8000000000000004E-2</v>
      </c>
      <c r="U570" s="3039">
        <v>6.720000000000001E-2</v>
      </c>
      <c r="V570" s="3131" t="s">
        <v>1534</v>
      </c>
      <c r="W570" s="3131" t="s">
        <v>1534</v>
      </c>
      <c r="X570" s="3131" t="s">
        <v>1534</v>
      </c>
      <c r="Y570" s="3039">
        <v>6.720000000000001E-2</v>
      </c>
      <c r="Z570" s="3040" t="s">
        <v>49</v>
      </c>
      <c r="AA570" s="3039">
        <v>3.6999999999999998E-2</v>
      </c>
      <c r="AB570" s="3039">
        <v>0.112</v>
      </c>
      <c r="AC570" s="2611" t="s">
        <v>1534</v>
      </c>
      <c r="AD570" s="2611" t="s">
        <v>1534</v>
      </c>
      <c r="AE570" s="3837" t="s">
        <v>1534</v>
      </c>
      <c r="AF570" s="2572"/>
    </row>
    <row r="571" spans="2:32" s="2872" customFormat="1" ht="25.5" customHeight="1" x14ac:dyDescent="0.2">
      <c r="B571" s="3958" t="s">
        <v>6430</v>
      </c>
      <c r="C571" s="3959"/>
      <c r="D571" s="3130" t="s">
        <v>1534</v>
      </c>
      <c r="E571" s="3130" t="s">
        <v>1534</v>
      </c>
      <c r="F571" s="3131" t="s">
        <v>1534</v>
      </c>
      <c r="G571" s="2639">
        <v>101</v>
      </c>
      <c r="H571" s="2639" t="s">
        <v>1534</v>
      </c>
      <c r="I571" s="3325">
        <v>0.16800000000000001</v>
      </c>
      <c r="J571" s="3325">
        <v>0.16800000000000001</v>
      </c>
      <c r="K571" s="3131" t="s">
        <v>1534</v>
      </c>
      <c r="L571" s="2639" t="s">
        <v>1534</v>
      </c>
      <c r="M571" s="2639" t="s">
        <v>1534</v>
      </c>
      <c r="N571" s="2639" t="s">
        <v>1534</v>
      </c>
      <c r="O571" s="3325">
        <v>0.16800000000000001</v>
      </c>
      <c r="P571" s="3325">
        <v>0.16800000000000001</v>
      </c>
      <c r="Q571" s="2639" t="s">
        <v>1534</v>
      </c>
      <c r="R571" s="3131" t="s">
        <v>1534</v>
      </c>
      <c r="S571" s="3040" t="s">
        <v>5531</v>
      </c>
      <c r="T571" s="3039">
        <v>2.8000000000000004E-2</v>
      </c>
      <c r="U571" s="3039">
        <v>6.720000000000001E-2</v>
      </c>
      <c r="V571" s="3131" t="s">
        <v>1534</v>
      </c>
      <c r="W571" s="3131" t="s">
        <v>1534</v>
      </c>
      <c r="X571" s="3131" t="s">
        <v>1534</v>
      </c>
      <c r="Y571" s="3039">
        <v>6.720000000000001E-2</v>
      </c>
      <c r="Z571" s="3040" t="s">
        <v>51</v>
      </c>
      <c r="AA571" s="3039">
        <v>3.6999999999999998E-2</v>
      </c>
      <c r="AB571" s="3039">
        <v>0.112</v>
      </c>
      <c r="AC571" s="2611" t="s">
        <v>1534</v>
      </c>
      <c r="AD571" s="2611" t="s">
        <v>1534</v>
      </c>
      <c r="AE571" s="3837" t="s">
        <v>1534</v>
      </c>
      <c r="AF571" s="2572"/>
    </row>
    <row r="572" spans="2:32" s="2872" customFormat="1" ht="25.5" customHeight="1" x14ac:dyDescent="0.2">
      <c r="B572" s="3958" t="s">
        <v>6432</v>
      </c>
      <c r="C572" s="3959"/>
      <c r="D572" s="3130" t="s">
        <v>1534</v>
      </c>
      <c r="E572" s="3130" t="s">
        <v>1534</v>
      </c>
      <c r="F572" s="3131" t="s">
        <v>1534</v>
      </c>
      <c r="G572" s="2639">
        <v>109</v>
      </c>
      <c r="H572" s="2639" t="s">
        <v>1534</v>
      </c>
      <c r="I572" s="3325">
        <v>0.16800000000000001</v>
      </c>
      <c r="J572" s="3325">
        <v>0.16800000000000001</v>
      </c>
      <c r="K572" s="3131" t="s">
        <v>1534</v>
      </c>
      <c r="L572" s="2639" t="s">
        <v>1534</v>
      </c>
      <c r="M572" s="2639" t="s">
        <v>1534</v>
      </c>
      <c r="N572" s="2639" t="s">
        <v>1534</v>
      </c>
      <c r="O572" s="3325">
        <v>0.16800000000000001</v>
      </c>
      <c r="P572" s="3325">
        <v>0.16800000000000001</v>
      </c>
      <c r="Q572" s="2639" t="s">
        <v>1534</v>
      </c>
      <c r="R572" s="3131" t="s">
        <v>1534</v>
      </c>
      <c r="S572" s="3040" t="s">
        <v>5536</v>
      </c>
      <c r="T572" s="3039">
        <v>2.8000000000000004E-2</v>
      </c>
      <c r="U572" s="3039">
        <v>6.720000000000001E-2</v>
      </c>
      <c r="V572" s="3131" t="s">
        <v>1534</v>
      </c>
      <c r="W572" s="3131" t="s">
        <v>1534</v>
      </c>
      <c r="X572" s="3131" t="s">
        <v>1534</v>
      </c>
      <c r="Y572" s="3039">
        <v>6.720000000000001E-2</v>
      </c>
      <c r="Z572" s="3040" t="s">
        <v>406</v>
      </c>
      <c r="AA572" s="3039">
        <v>3.6999999999999998E-2</v>
      </c>
      <c r="AB572" s="3039">
        <v>0.112</v>
      </c>
      <c r="AC572" s="2611" t="s">
        <v>1534</v>
      </c>
      <c r="AD572" s="2611" t="s">
        <v>1534</v>
      </c>
      <c r="AE572" s="3837" t="s">
        <v>1534</v>
      </c>
      <c r="AF572" s="2572"/>
    </row>
    <row r="573" spans="2:32" s="2872" customFormat="1" ht="25.5" customHeight="1" x14ac:dyDescent="0.2">
      <c r="B573" s="3958" t="s">
        <v>6434</v>
      </c>
      <c r="C573" s="3959"/>
      <c r="D573" s="3130" t="s">
        <v>1534</v>
      </c>
      <c r="E573" s="3130" t="s">
        <v>1534</v>
      </c>
      <c r="F573" s="3131" t="s">
        <v>1534</v>
      </c>
      <c r="G573" s="2639">
        <v>150</v>
      </c>
      <c r="H573" s="2639" t="s">
        <v>1534</v>
      </c>
      <c r="I573" s="3325">
        <v>0.16800000000000001</v>
      </c>
      <c r="J573" s="3325">
        <v>0.16800000000000001</v>
      </c>
      <c r="K573" s="3131" t="s">
        <v>1534</v>
      </c>
      <c r="L573" s="2639" t="s">
        <v>1534</v>
      </c>
      <c r="M573" s="2639" t="s">
        <v>1534</v>
      </c>
      <c r="N573" s="2639" t="s">
        <v>1534</v>
      </c>
      <c r="O573" s="3325">
        <v>0.16800000000000001</v>
      </c>
      <c r="P573" s="3325">
        <v>0.16800000000000001</v>
      </c>
      <c r="Q573" s="2639" t="s">
        <v>1534</v>
      </c>
      <c r="R573" s="3131" t="s">
        <v>1534</v>
      </c>
      <c r="S573" s="3040" t="s">
        <v>1133</v>
      </c>
      <c r="T573" s="3039">
        <v>2.8000000000000004E-2</v>
      </c>
      <c r="U573" s="3039">
        <v>6.720000000000001E-2</v>
      </c>
      <c r="V573" s="3131" t="s">
        <v>1534</v>
      </c>
      <c r="W573" s="3131" t="s">
        <v>1534</v>
      </c>
      <c r="X573" s="3131" t="s">
        <v>1534</v>
      </c>
      <c r="Y573" s="3039">
        <v>6.720000000000001E-2</v>
      </c>
      <c r="Z573" s="3040" t="s">
        <v>5094</v>
      </c>
      <c r="AA573" s="3039">
        <v>3.6999999999999998E-2</v>
      </c>
      <c r="AB573" s="3039">
        <v>0.112</v>
      </c>
      <c r="AC573" s="2611" t="s">
        <v>1534</v>
      </c>
      <c r="AD573" s="2611" t="s">
        <v>1534</v>
      </c>
      <c r="AE573" s="3837" t="s">
        <v>1534</v>
      </c>
      <c r="AF573" s="2572"/>
    </row>
    <row r="574" spans="2:32" s="2872" customFormat="1" ht="25.5" customHeight="1" x14ac:dyDescent="0.2">
      <c r="B574" s="3958" t="s">
        <v>6436</v>
      </c>
      <c r="C574" s="3959"/>
      <c r="D574" s="3130" t="s">
        <v>1534</v>
      </c>
      <c r="E574" s="3130" t="s">
        <v>1534</v>
      </c>
      <c r="F574" s="3131" t="s">
        <v>1534</v>
      </c>
      <c r="G574" s="2639">
        <v>190</v>
      </c>
      <c r="H574" s="2639" t="s">
        <v>1534</v>
      </c>
      <c r="I574" s="3325">
        <v>0.15680000000000002</v>
      </c>
      <c r="J574" s="3325">
        <v>0.15680000000000002</v>
      </c>
      <c r="K574" s="3131" t="s">
        <v>1534</v>
      </c>
      <c r="L574" s="2639" t="s">
        <v>1534</v>
      </c>
      <c r="M574" s="2639" t="s">
        <v>1534</v>
      </c>
      <c r="N574" s="2639" t="s">
        <v>1534</v>
      </c>
      <c r="O574" s="3325">
        <v>0.16800000000000001</v>
      </c>
      <c r="P574" s="3325">
        <v>0.16800000000000001</v>
      </c>
      <c r="Q574" s="2639" t="s">
        <v>1534</v>
      </c>
      <c r="R574" s="3131" t="s">
        <v>1534</v>
      </c>
      <c r="S574" s="3040" t="s">
        <v>1135</v>
      </c>
      <c r="T574" s="3039">
        <v>2.8000000000000004E-2</v>
      </c>
      <c r="U574" s="3039">
        <v>6.720000000000001E-2</v>
      </c>
      <c r="V574" s="3131" t="s">
        <v>1534</v>
      </c>
      <c r="W574" s="3131" t="s">
        <v>1534</v>
      </c>
      <c r="X574" s="3131" t="s">
        <v>1534</v>
      </c>
      <c r="Y574" s="3039">
        <v>6.720000000000001E-2</v>
      </c>
      <c r="Z574" s="3040" t="s">
        <v>5506</v>
      </c>
      <c r="AA574" s="3039">
        <v>3.6999999999999998E-2</v>
      </c>
      <c r="AB574" s="3039">
        <v>0.112</v>
      </c>
      <c r="AC574" s="2611" t="s">
        <v>1534</v>
      </c>
      <c r="AD574" s="2611" t="s">
        <v>1534</v>
      </c>
      <c r="AE574" s="3837" t="s">
        <v>1534</v>
      </c>
      <c r="AF574" s="2572"/>
    </row>
    <row r="575" spans="2:32" s="2872" customFormat="1" ht="25.5" customHeight="1" x14ac:dyDescent="0.2">
      <c r="B575" s="3958" t="s">
        <v>6438</v>
      </c>
      <c r="C575" s="3959"/>
      <c r="D575" s="3130" t="s">
        <v>1534</v>
      </c>
      <c r="E575" s="3130" t="s">
        <v>1534</v>
      </c>
      <c r="F575" s="3131" t="s">
        <v>1534</v>
      </c>
      <c r="G575" s="2639">
        <v>238</v>
      </c>
      <c r="H575" s="2639" t="s">
        <v>1534</v>
      </c>
      <c r="I575" s="3325">
        <v>0.15680000000000002</v>
      </c>
      <c r="J575" s="3325">
        <v>0.15680000000000002</v>
      </c>
      <c r="K575" s="3131" t="s">
        <v>1534</v>
      </c>
      <c r="L575" s="2639" t="s">
        <v>1534</v>
      </c>
      <c r="M575" s="2639" t="s">
        <v>1534</v>
      </c>
      <c r="N575" s="2639" t="s">
        <v>1534</v>
      </c>
      <c r="O575" s="3325">
        <v>0.16800000000000001</v>
      </c>
      <c r="P575" s="3325">
        <v>0.16800000000000001</v>
      </c>
      <c r="Q575" s="2639" t="s">
        <v>1534</v>
      </c>
      <c r="R575" s="3131" t="s">
        <v>1534</v>
      </c>
      <c r="S575" s="3040" t="s">
        <v>1135</v>
      </c>
      <c r="T575" s="3039">
        <v>2.8000000000000004E-2</v>
      </c>
      <c r="U575" s="3039">
        <v>6.720000000000001E-2</v>
      </c>
      <c r="V575" s="3131" t="s">
        <v>1534</v>
      </c>
      <c r="W575" s="3131" t="s">
        <v>1534</v>
      </c>
      <c r="X575" s="3131" t="s">
        <v>1534</v>
      </c>
      <c r="Y575" s="3039">
        <v>6.720000000000001E-2</v>
      </c>
      <c r="Z575" s="3040" t="s">
        <v>56</v>
      </c>
      <c r="AA575" s="3039">
        <v>3.6999999999999998E-2</v>
      </c>
      <c r="AB575" s="3039">
        <v>0.112</v>
      </c>
      <c r="AC575" s="2611" t="s">
        <v>1534</v>
      </c>
      <c r="AD575" s="2611" t="s">
        <v>1534</v>
      </c>
      <c r="AE575" s="3837" t="s">
        <v>1534</v>
      </c>
      <c r="AF575" s="2572"/>
    </row>
    <row r="576" spans="2:32" s="2872" customFormat="1" ht="25.5" customHeight="1" x14ac:dyDescent="0.2">
      <c r="B576" s="3958" t="s">
        <v>6440</v>
      </c>
      <c r="C576" s="3959"/>
      <c r="D576" s="3130" t="s">
        <v>1534</v>
      </c>
      <c r="E576" s="3130" t="s">
        <v>1534</v>
      </c>
      <c r="F576" s="3131" t="s">
        <v>1534</v>
      </c>
      <c r="G576" s="2639">
        <v>288</v>
      </c>
      <c r="H576" s="2639" t="s">
        <v>1534</v>
      </c>
      <c r="I576" s="3325">
        <v>0.14560000000000001</v>
      </c>
      <c r="J576" s="3325">
        <v>0.14560000000000001</v>
      </c>
      <c r="K576" s="3131" t="s">
        <v>1534</v>
      </c>
      <c r="L576" s="2639" t="s">
        <v>1534</v>
      </c>
      <c r="M576" s="2639" t="s">
        <v>1534</v>
      </c>
      <c r="N576" s="2639" t="s">
        <v>1534</v>
      </c>
      <c r="O576" s="3325">
        <v>0.16800000000000001</v>
      </c>
      <c r="P576" s="3325">
        <v>0.16800000000000001</v>
      </c>
      <c r="Q576" s="2639" t="s">
        <v>1534</v>
      </c>
      <c r="R576" s="3131" t="s">
        <v>1534</v>
      </c>
      <c r="S576" s="3040" t="s">
        <v>1119</v>
      </c>
      <c r="T576" s="3039">
        <v>2.8000000000000004E-2</v>
      </c>
      <c r="U576" s="3039">
        <v>6.720000000000001E-2</v>
      </c>
      <c r="V576" s="3131" t="s">
        <v>1534</v>
      </c>
      <c r="W576" s="3131" t="s">
        <v>1534</v>
      </c>
      <c r="X576" s="3131" t="s">
        <v>1534</v>
      </c>
      <c r="Y576" s="3039">
        <v>6.720000000000001E-2</v>
      </c>
      <c r="Z576" s="3040" t="s">
        <v>5515</v>
      </c>
      <c r="AA576" s="3039">
        <v>3.6999999999999998E-2</v>
      </c>
      <c r="AB576" s="3039">
        <v>0.112</v>
      </c>
      <c r="AC576" s="2611" t="s">
        <v>1534</v>
      </c>
      <c r="AD576" s="2611" t="s">
        <v>1534</v>
      </c>
      <c r="AE576" s="3837" t="s">
        <v>1534</v>
      </c>
      <c r="AF576" s="2572"/>
    </row>
    <row r="577" spans="2:32" s="2872" customFormat="1" ht="25.5" customHeight="1" x14ac:dyDescent="0.2">
      <c r="B577" s="3958" t="s">
        <v>6442</v>
      </c>
      <c r="C577" s="3959"/>
      <c r="D577" s="3130" t="s">
        <v>1534</v>
      </c>
      <c r="E577" s="3130" t="s">
        <v>1534</v>
      </c>
      <c r="F577" s="3131" t="s">
        <v>1534</v>
      </c>
      <c r="G577" s="2639">
        <v>430</v>
      </c>
      <c r="H577" s="2639" t="s">
        <v>1534</v>
      </c>
      <c r="I577" s="3325">
        <v>0.13440000000000002</v>
      </c>
      <c r="J577" s="3325">
        <v>0.13440000000000002</v>
      </c>
      <c r="K577" s="3131" t="s">
        <v>1534</v>
      </c>
      <c r="L577" s="2639" t="s">
        <v>1534</v>
      </c>
      <c r="M577" s="2639" t="s">
        <v>1534</v>
      </c>
      <c r="N577" s="2639" t="s">
        <v>1534</v>
      </c>
      <c r="O577" s="3325">
        <v>0.15680000000000002</v>
      </c>
      <c r="P577" s="3325">
        <v>0.15680000000000002</v>
      </c>
      <c r="Q577" s="2639" t="s">
        <v>1534</v>
      </c>
      <c r="R577" s="3131" t="s">
        <v>1534</v>
      </c>
      <c r="S577" s="3040" t="s">
        <v>5520</v>
      </c>
      <c r="T577" s="3039">
        <v>2.8000000000000004E-2</v>
      </c>
      <c r="U577" s="3039">
        <v>6.720000000000001E-2</v>
      </c>
      <c r="V577" s="3131" t="s">
        <v>1534</v>
      </c>
      <c r="W577" s="3131" t="s">
        <v>1534</v>
      </c>
      <c r="X577" s="3131" t="s">
        <v>1534</v>
      </c>
      <c r="Y577" s="3039">
        <v>6.720000000000001E-2</v>
      </c>
      <c r="Z577" s="3040" t="s">
        <v>58</v>
      </c>
      <c r="AA577" s="3039">
        <v>3.6999999999999998E-2</v>
      </c>
      <c r="AB577" s="3039">
        <v>0.112</v>
      </c>
      <c r="AC577" s="2611" t="s">
        <v>1534</v>
      </c>
      <c r="AD577" s="2611" t="s">
        <v>1534</v>
      </c>
      <c r="AE577" s="3837" t="s">
        <v>1534</v>
      </c>
      <c r="AF577" s="2572"/>
    </row>
    <row r="578" spans="2:32" s="2872" customFormat="1" ht="25.5" customHeight="1" x14ac:dyDescent="0.2">
      <c r="B578" s="3958" t="s">
        <v>6444</v>
      </c>
      <c r="C578" s="3959"/>
      <c r="D578" s="3130" t="s">
        <v>1534</v>
      </c>
      <c r="E578" s="3130" t="s">
        <v>1534</v>
      </c>
      <c r="F578" s="3131" t="s">
        <v>1534</v>
      </c>
      <c r="G578" s="2639">
        <v>96</v>
      </c>
      <c r="H578" s="2639" t="s">
        <v>1534</v>
      </c>
      <c r="I578" s="3325">
        <v>0.16800000000000001</v>
      </c>
      <c r="J578" s="3325">
        <v>0.16800000000000001</v>
      </c>
      <c r="K578" s="3131" t="s">
        <v>1534</v>
      </c>
      <c r="L578" s="2639" t="s">
        <v>1534</v>
      </c>
      <c r="M578" s="2639" t="s">
        <v>1534</v>
      </c>
      <c r="N578" s="2639" t="s">
        <v>1534</v>
      </c>
      <c r="O578" s="3325">
        <v>0.15680000000000002</v>
      </c>
      <c r="P578" s="3325">
        <v>0.15680000000000002</v>
      </c>
      <c r="Q578" s="2639" t="s">
        <v>1534</v>
      </c>
      <c r="R578" s="3131" t="s">
        <v>1534</v>
      </c>
      <c r="S578" s="3040" t="s">
        <v>1136</v>
      </c>
      <c r="T578" s="3039">
        <v>2.8000000000000004E-2</v>
      </c>
      <c r="U578" s="3039">
        <v>6.720000000000001E-2</v>
      </c>
      <c r="V578" s="3131" t="s">
        <v>1534</v>
      </c>
      <c r="W578" s="3131" t="s">
        <v>1534</v>
      </c>
      <c r="X578" s="3131" t="s">
        <v>1534</v>
      </c>
      <c r="Y578" s="3039">
        <v>6.720000000000001E-2</v>
      </c>
      <c r="Z578" s="3040" t="s">
        <v>49</v>
      </c>
      <c r="AA578" s="3039">
        <v>3.6999999999999998E-2</v>
      </c>
      <c r="AB578" s="3039">
        <v>0.112</v>
      </c>
      <c r="AC578" s="2611" t="s">
        <v>1534</v>
      </c>
      <c r="AD578" s="2611" t="s">
        <v>1534</v>
      </c>
      <c r="AE578" s="3837" t="s">
        <v>1534</v>
      </c>
      <c r="AF578" s="2572"/>
    </row>
    <row r="579" spans="2:32" s="2872" customFormat="1" ht="25.5" customHeight="1" x14ac:dyDescent="0.2">
      <c r="B579" s="3958" t="s">
        <v>6446</v>
      </c>
      <c r="C579" s="3959"/>
      <c r="D579" s="3130" t="s">
        <v>1534</v>
      </c>
      <c r="E579" s="3130" t="s">
        <v>1534</v>
      </c>
      <c r="F579" s="3131" t="s">
        <v>1534</v>
      </c>
      <c r="G579" s="2639">
        <v>104</v>
      </c>
      <c r="H579" s="2639" t="s">
        <v>1534</v>
      </c>
      <c r="I579" s="3325">
        <v>0.16800000000000001</v>
      </c>
      <c r="J579" s="3325">
        <v>0.16800000000000001</v>
      </c>
      <c r="K579" s="3131" t="s">
        <v>1534</v>
      </c>
      <c r="L579" s="2639" t="s">
        <v>1534</v>
      </c>
      <c r="M579" s="2639" t="s">
        <v>1534</v>
      </c>
      <c r="N579" s="2639" t="s">
        <v>1534</v>
      </c>
      <c r="O579" s="3325">
        <v>0.15680000000000002</v>
      </c>
      <c r="P579" s="3325">
        <v>0.15680000000000002</v>
      </c>
      <c r="Q579" s="2639" t="s">
        <v>1534</v>
      </c>
      <c r="R579" s="3131" t="s">
        <v>1534</v>
      </c>
      <c r="S579" s="3040" t="s">
        <v>5526</v>
      </c>
      <c r="T579" s="3039">
        <v>2.8000000000000004E-2</v>
      </c>
      <c r="U579" s="3039">
        <v>6.720000000000001E-2</v>
      </c>
      <c r="V579" s="3131" t="s">
        <v>1534</v>
      </c>
      <c r="W579" s="3131" t="s">
        <v>1534</v>
      </c>
      <c r="X579" s="3131" t="s">
        <v>1534</v>
      </c>
      <c r="Y579" s="3039">
        <v>6.720000000000001E-2</v>
      </c>
      <c r="Z579" s="3040" t="s">
        <v>51</v>
      </c>
      <c r="AA579" s="3039">
        <v>3.6999999999999998E-2</v>
      </c>
      <c r="AB579" s="3039">
        <v>0.112</v>
      </c>
      <c r="AC579" s="2611" t="s">
        <v>1534</v>
      </c>
      <c r="AD579" s="2611" t="s">
        <v>1534</v>
      </c>
      <c r="AE579" s="3837" t="s">
        <v>1534</v>
      </c>
      <c r="AF579" s="2572"/>
    </row>
    <row r="580" spans="2:32" s="2872" customFormat="1" ht="25.5" customHeight="1" x14ac:dyDescent="0.2">
      <c r="B580" s="3958" t="s">
        <v>6448</v>
      </c>
      <c r="C580" s="3959"/>
      <c r="D580" s="3130" t="s">
        <v>1534</v>
      </c>
      <c r="E580" s="3130" t="s">
        <v>1534</v>
      </c>
      <c r="F580" s="3131" t="s">
        <v>1534</v>
      </c>
      <c r="G580" s="2639">
        <v>134</v>
      </c>
      <c r="H580" s="2639" t="s">
        <v>1534</v>
      </c>
      <c r="I580" s="3325">
        <v>0.16800000000000001</v>
      </c>
      <c r="J580" s="3325">
        <v>0.16800000000000001</v>
      </c>
      <c r="K580" s="3131" t="s">
        <v>1534</v>
      </c>
      <c r="L580" s="2639" t="s">
        <v>1534</v>
      </c>
      <c r="M580" s="2639" t="s">
        <v>1534</v>
      </c>
      <c r="N580" s="2639" t="s">
        <v>1534</v>
      </c>
      <c r="O580" s="3325">
        <v>0.15680000000000002</v>
      </c>
      <c r="P580" s="3325">
        <v>0.15680000000000002</v>
      </c>
      <c r="Q580" s="2639" t="s">
        <v>1534</v>
      </c>
      <c r="R580" s="3131" t="s">
        <v>1534</v>
      </c>
      <c r="S580" s="3040" t="s">
        <v>5531</v>
      </c>
      <c r="T580" s="3039">
        <v>2.8000000000000004E-2</v>
      </c>
      <c r="U580" s="3039">
        <v>6.720000000000001E-2</v>
      </c>
      <c r="V580" s="3131" t="s">
        <v>1534</v>
      </c>
      <c r="W580" s="3131" t="s">
        <v>1534</v>
      </c>
      <c r="X580" s="3131" t="s">
        <v>1534</v>
      </c>
      <c r="Y580" s="3039">
        <v>6.720000000000001E-2</v>
      </c>
      <c r="Z580" s="3040" t="s">
        <v>51</v>
      </c>
      <c r="AA580" s="3039">
        <v>3.6999999999999998E-2</v>
      </c>
      <c r="AB580" s="3039">
        <v>0.112</v>
      </c>
      <c r="AC580" s="2611" t="s">
        <v>1534</v>
      </c>
      <c r="AD580" s="2611" t="s">
        <v>1534</v>
      </c>
      <c r="AE580" s="3837" t="s">
        <v>1534</v>
      </c>
      <c r="AF580" s="2572"/>
    </row>
    <row r="581" spans="2:32" s="2872" customFormat="1" ht="25.5" customHeight="1" x14ac:dyDescent="0.2">
      <c r="B581" s="3958" t="s">
        <v>6450</v>
      </c>
      <c r="C581" s="3959"/>
      <c r="D581" s="3130" t="s">
        <v>1534</v>
      </c>
      <c r="E581" s="3130" t="s">
        <v>1534</v>
      </c>
      <c r="F581" s="3131" t="s">
        <v>1534</v>
      </c>
      <c r="G581" s="2639">
        <v>142</v>
      </c>
      <c r="H581" s="2639" t="s">
        <v>1534</v>
      </c>
      <c r="I581" s="3325">
        <v>0.16800000000000001</v>
      </c>
      <c r="J581" s="3325">
        <v>0.16800000000000001</v>
      </c>
      <c r="K581" s="3131" t="s">
        <v>1534</v>
      </c>
      <c r="L581" s="2639" t="s">
        <v>1534</v>
      </c>
      <c r="M581" s="2639" t="s">
        <v>1534</v>
      </c>
      <c r="N581" s="2639" t="s">
        <v>1534</v>
      </c>
      <c r="O581" s="3325">
        <v>0.14560000000000001</v>
      </c>
      <c r="P581" s="3325">
        <v>0.14560000000000001</v>
      </c>
      <c r="Q581" s="2639" t="s">
        <v>1534</v>
      </c>
      <c r="R581" s="3131" t="s">
        <v>1534</v>
      </c>
      <c r="S581" s="3040" t="s">
        <v>5536</v>
      </c>
      <c r="T581" s="3039">
        <v>2.8000000000000004E-2</v>
      </c>
      <c r="U581" s="3039">
        <v>6.720000000000001E-2</v>
      </c>
      <c r="V581" s="3131" t="s">
        <v>1534</v>
      </c>
      <c r="W581" s="3131" t="s">
        <v>1534</v>
      </c>
      <c r="X581" s="3131" t="s">
        <v>1534</v>
      </c>
      <c r="Y581" s="3039">
        <v>6.720000000000001E-2</v>
      </c>
      <c r="Z581" s="3040" t="s">
        <v>406</v>
      </c>
      <c r="AA581" s="3039">
        <v>3.6999999999999998E-2</v>
      </c>
      <c r="AB581" s="3039">
        <v>0.112</v>
      </c>
      <c r="AC581" s="2611" t="s">
        <v>1534</v>
      </c>
      <c r="AD581" s="2611" t="s">
        <v>1534</v>
      </c>
      <c r="AE581" s="3837" t="s">
        <v>1534</v>
      </c>
      <c r="AF581" s="2572"/>
    </row>
    <row r="582" spans="2:32" s="2872" customFormat="1" ht="25.5" customHeight="1" x14ac:dyDescent="0.2">
      <c r="B582" s="3958" t="s">
        <v>6452</v>
      </c>
      <c r="C582" s="3959"/>
      <c r="D582" s="3130" t="s">
        <v>1534</v>
      </c>
      <c r="E582" s="3130" t="s">
        <v>1534</v>
      </c>
      <c r="F582" s="3131" t="s">
        <v>1534</v>
      </c>
      <c r="G582" s="2639">
        <v>183</v>
      </c>
      <c r="H582" s="2639" t="s">
        <v>1534</v>
      </c>
      <c r="I582" s="3325">
        <v>0.16800000000000001</v>
      </c>
      <c r="J582" s="3325">
        <v>0.16800000000000001</v>
      </c>
      <c r="K582" s="3131" t="s">
        <v>1534</v>
      </c>
      <c r="L582" s="2639" t="s">
        <v>1534</v>
      </c>
      <c r="M582" s="2639" t="s">
        <v>1534</v>
      </c>
      <c r="N582" s="2639" t="s">
        <v>1534</v>
      </c>
      <c r="O582" s="3325">
        <v>0.14560000000000001</v>
      </c>
      <c r="P582" s="3325">
        <v>0.14560000000000001</v>
      </c>
      <c r="Q582" s="2639" t="s">
        <v>1534</v>
      </c>
      <c r="R582" s="3131" t="s">
        <v>1534</v>
      </c>
      <c r="S582" s="3040" t="s">
        <v>1133</v>
      </c>
      <c r="T582" s="3039">
        <v>2.8000000000000004E-2</v>
      </c>
      <c r="U582" s="3039">
        <v>6.720000000000001E-2</v>
      </c>
      <c r="V582" s="3131" t="s">
        <v>1534</v>
      </c>
      <c r="W582" s="3131" t="s">
        <v>1534</v>
      </c>
      <c r="X582" s="3131" t="s">
        <v>1534</v>
      </c>
      <c r="Y582" s="3039">
        <v>6.720000000000001E-2</v>
      </c>
      <c r="Z582" s="3040" t="s">
        <v>5094</v>
      </c>
      <c r="AA582" s="3039">
        <v>3.6999999999999998E-2</v>
      </c>
      <c r="AB582" s="3039">
        <v>0.112</v>
      </c>
      <c r="AC582" s="2611" t="s">
        <v>1534</v>
      </c>
      <c r="AD582" s="2611" t="s">
        <v>1534</v>
      </c>
      <c r="AE582" s="3837" t="s">
        <v>1534</v>
      </c>
      <c r="AF582" s="2572"/>
    </row>
    <row r="583" spans="2:32" s="2872" customFormat="1" ht="25.5" customHeight="1" x14ac:dyDescent="0.2">
      <c r="B583" s="3958" t="s">
        <v>6454</v>
      </c>
      <c r="C583" s="3959"/>
      <c r="D583" s="3130" t="s">
        <v>1534</v>
      </c>
      <c r="E583" s="3130" t="s">
        <v>1534</v>
      </c>
      <c r="F583" s="3131" t="s">
        <v>1534</v>
      </c>
      <c r="G583" s="2639">
        <v>226</v>
      </c>
      <c r="H583" s="2639" t="s">
        <v>1534</v>
      </c>
      <c r="I583" s="3325">
        <v>0.15680000000000002</v>
      </c>
      <c r="J583" s="3325">
        <v>0.15680000000000002</v>
      </c>
      <c r="K583" s="3131" t="s">
        <v>1534</v>
      </c>
      <c r="L583" s="2639" t="s">
        <v>1534</v>
      </c>
      <c r="M583" s="2639" t="s">
        <v>1534</v>
      </c>
      <c r="N583" s="2639" t="s">
        <v>1534</v>
      </c>
      <c r="O583" s="3325">
        <v>0.13440000000000002</v>
      </c>
      <c r="P583" s="3325">
        <v>0.13440000000000002</v>
      </c>
      <c r="Q583" s="2639" t="s">
        <v>1534</v>
      </c>
      <c r="R583" s="3131" t="s">
        <v>1534</v>
      </c>
      <c r="S583" s="3040" t="s">
        <v>1135</v>
      </c>
      <c r="T583" s="3039">
        <v>2.8000000000000004E-2</v>
      </c>
      <c r="U583" s="3039">
        <v>6.720000000000001E-2</v>
      </c>
      <c r="V583" s="3131" t="s">
        <v>1534</v>
      </c>
      <c r="W583" s="3131" t="s">
        <v>1534</v>
      </c>
      <c r="X583" s="3131" t="s">
        <v>1534</v>
      </c>
      <c r="Y583" s="3039">
        <v>6.720000000000001E-2</v>
      </c>
      <c r="Z583" s="3040" t="s">
        <v>5506</v>
      </c>
      <c r="AA583" s="3039">
        <v>3.6999999999999998E-2</v>
      </c>
      <c r="AB583" s="3039">
        <v>0.112</v>
      </c>
      <c r="AC583" s="2611" t="s">
        <v>1534</v>
      </c>
      <c r="AD583" s="2611" t="s">
        <v>1534</v>
      </c>
      <c r="AE583" s="3837" t="s">
        <v>1534</v>
      </c>
      <c r="AF583" s="2572"/>
    </row>
    <row r="584" spans="2:32" s="2872" customFormat="1" ht="25.5" customHeight="1" x14ac:dyDescent="0.2">
      <c r="B584" s="3958" t="s">
        <v>6456</v>
      </c>
      <c r="C584" s="3959"/>
      <c r="D584" s="3130" t="s">
        <v>1534</v>
      </c>
      <c r="E584" s="3130" t="s">
        <v>1534</v>
      </c>
      <c r="F584" s="3131" t="s">
        <v>1534</v>
      </c>
      <c r="G584" s="2639">
        <v>274</v>
      </c>
      <c r="H584" s="2639" t="s">
        <v>1534</v>
      </c>
      <c r="I584" s="3325">
        <v>0.15680000000000002</v>
      </c>
      <c r="J584" s="3325">
        <v>0.15680000000000002</v>
      </c>
      <c r="K584" s="3131" t="s">
        <v>1534</v>
      </c>
      <c r="L584" s="2639" t="s">
        <v>1534</v>
      </c>
      <c r="M584" s="2639" t="s">
        <v>1534</v>
      </c>
      <c r="N584" s="2639" t="s">
        <v>1534</v>
      </c>
      <c r="O584" s="3325">
        <v>0.13440000000000002</v>
      </c>
      <c r="P584" s="3325">
        <v>0.13440000000000002</v>
      </c>
      <c r="Q584" s="2639" t="s">
        <v>1534</v>
      </c>
      <c r="R584" s="3131" t="s">
        <v>1534</v>
      </c>
      <c r="S584" s="3040" t="s">
        <v>1135</v>
      </c>
      <c r="T584" s="3039">
        <v>2.8000000000000004E-2</v>
      </c>
      <c r="U584" s="3039">
        <v>6.720000000000001E-2</v>
      </c>
      <c r="V584" s="3131" t="s">
        <v>1534</v>
      </c>
      <c r="W584" s="3131" t="s">
        <v>1534</v>
      </c>
      <c r="X584" s="3131" t="s">
        <v>1534</v>
      </c>
      <c r="Y584" s="3039">
        <v>6.720000000000001E-2</v>
      </c>
      <c r="Z584" s="3040" t="s">
        <v>56</v>
      </c>
      <c r="AA584" s="3039">
        <v>3.6999999999999998E-2</v>
      </c>
      <c r="AB584" s="3039">
        <v>0.112</v>
      </c>
      <c r="AC584" s="2611" t="s">
        <v>1534</v>
      </c>
      <c r="AD584" s="2611" t="s">
        <v>1534</v>
      </c>
      <c r="AE584" s="3837" t="s">
        <v>1534</v>
      </c>
      <c r="AF584" s="2572"/>
    </row>
    <row r="585" spans="2:32" s="2872" customFormat="1" ht="25.5" customHeight="1" x14ac:dyDescent="0.2">
      <c r="B585" s="3958" t="s">
        <v>6458</v>
      </c>
      <c r="C585" s="3959"/>
      <c r="D585" s="3130" t="s">
        <v>1534</v>
      </c>
      <c r="E585" s="3130" t="s">
        <v>1534</v>
      </c>
      <c r="F585" s="3131" t="s">
        <v>1534</v>
      </c>
      <c r="G585" s="2639">
        <v>327</v>
      </c>
      <c r="H585" s="2639" t="s">
        <v>1534</v>
      </c>
      <c r="I585" s="3325">
        <v>0.14560000000000001</v>
      </c>
      <c r="J585" s="3325">
        <v>0.14560000000000001</v>
      </c>
      <c r="K585" s="3131" t="s">
        <v>1534</v>
      </c>
      <c r="L585" s="2639" t="s">
        <v>1534</v>
      </c>
      <c r="M585" s="2639" t="s">
        <v>1534</v>
      </c>
      <c r="N585" s="2639" t="s">
        <v>1534</v>
      </c>
      <c r="O585" s="3325">
        <v>0.16800000000000001</v>
      </c>
      <c r="P585" s="3325">
        <v>0.16800000000000001</v>
      </c>
      <c r="Q585" s="2639" t="s">
        <v>1534</v>
      </c>
      <c r="R585" s="3131" t="s">
        <v>1534</v>
      </c>
      <c r="S585" s="3040" t="s">
        <v>1119</v>
      </c>
      <c r="T585" s="3039">
        <v>2.8000000000000004E-2</v>
      </c>
      <c r="U585" s="3039">
        <v>6.720000000000001E-2</v>
      </c>
      <c r="V585" s="3131" t="s">
        <v>1534</v>
      </c>
      <c r="W585" s="3131" t="s">
        <v>1534</v>
      </c>
      <c r="X585" s="3131" t="s">
        <v>1534</v>
      </c>
      <c r="Y585" s="3039">
        <v>6.720000000000001E-2</v>
      </c>
      <c r="Z585" s="3040" t="s">
        <v>5515</v>
      </c>
      <c r="AA585" s="3039">
        <v>3.6999999999999998E-2</v>
      </c>
      <c r="AB585" s="3039">
        <v>0.112</v>
      </c>
      <c r="AC585" s="2611" t="s">
        <v>1534</v>
      </c>
      <c r="AD585" s="2611" t="s">
        <v>1534</v>
      </c>
      <c r="AE585" s="3837" t="s">
        <v>1534</v>
      </c>
      <c r="AF585" s="2572"/>
    </row>
    <row r="586" spans="2:32" s="2872" customFormat="1" ht="25.5" customHeight="1" x14ac:dyDescent="0.2">
      <c r="B586" s="3958" t="s">
        <v>6460</v>
      </c>
      <c r="C586" s="3959"/>
      <c r="D586" s="3130" t="s">
        <v>1534</v>
      </c>
      <c r="E586" s="3130" t="s">
        <v>1534</v>
      </c>
      <c r="F586" s="3131" t="s">
        <v>1534</v>
      </c>
      <c r="G586" s="2639">
        <v>472</v>
      </c>
      <c r="H586" s="2639" t="s">
        <v>1534</v>
      </c>
      <c r="I586" s="3325">
        <v>0.13440000000000002</v>
      </c>
      <c r="J586" s="3325">
        <v>0.13440000000000002</v>
      </c>
      <c r="K586" s="3131" t="s">
        <v>1534</v>
      </c>
      <c r="L586" s="2639" t="s">
        <v>1534</v>
      </c>
      <c r="M586" s="2639" t="s">
        <v>1534</v>
      </c>
      <c r="N586" s="2639" t="s">
        <v>1534</v>
      </c>
      <c r="O586" s="3325">
        <v>0.16800000000000001</v>
      </c>
      <c r="P586" s="3325">
        <v>0.16800000000000001</v>
      </c>
      <c r="Q586" s="2639" t="s">
        <v>1534</v>
      </c>
      <c r="R586" s="3131" t="s">
        <v>1534</v>
      </c>
      <c r="S586" s="3040" t="s">
        <v>5520</v>
      </c>
      <c r="T586" s="3039">
        <v>2.8000000000000004E-2</v>
      </c>
      <c r="U586" s="3039">
        <v>6.720000000000001E-2</v>
      </c>
      <c r="V586" s="3131" t="s">
        <v>1534</v>
      </c>
      <c r="W586" s="3131" t="s">
        <v>1534</v>
      </c>
      <c r="X586" s="3131" t="s">
        <v>1534</v>
      </c>
      <c r="Y586" s="3039">
        <v>6.720000000000001E-2</v>
      </c>
      <c r="Z586" s="3040" t="s">
        <v>58</v>
      </c>
      <c r="AA586" s="3039">
        <v>3.6999999999999998E-2</v>
      </c>
      <c r="AB586" s="3039">
        <v>0.112</v>
      </c>
      <c r="AC586" s="2611" t="s">
        <v>1534</v>
      </c>
      <c r="AD586" s="2611" t="s">
        <v>1534</v>
      </c>
      <c r="AE586" s="3837" t="s">
        <v>1534</v>
      </c>
      <c r="AF586" s="2572"/>
    </row>
    <row r="587" spans="2:32" s="2872" customFormat="1" ht="25.5" customHeight="1" x14ac:dyDescent="0.2">
      <c r="B587" s="3958" t="s">
        <v>6388</v>
      </c>
      <c r="C587" s="3959"/>
      <c r="D587" s="3130" t="s">
        <v>1534</v>
      </c>
      <c r="E587" s="3130" t="s">
        <v>1534</v>
      </c>
      <c r="F587" s="3131" t="s">
        <v>1534</v>
      </c>
      <c r="G587" s="2639">
        <v>63</v>
      </c>
      <c r="H587" s="2639" t="s">
        <v>1534</v>
      </c>
      <c r="I587" s="3325">
        <v>0.16800000000000001</v>
      </c>
      <c r="J587" s="3325">
        <v>0.16800000000000001</v>
      </c>
      <c r="K587" s="3131" t="s">
        <v>1534</v>
      </c>
      <c r="L587" s="2639" t="s">
        <v>1534</v>
      </c>
      <c r="M587" s="2639" t="s">
        <v>1534</v>
      </c>
      <c r="N587" s="2639" t="s">
        <v>1534</v>
      </c>
      <c r="O587" s="3325">
        <v>0.16800000000000001</v>
      </c>
      <c r="P587" s="3325">
        <v>0.16800000000000001</v>
      </c>
      <c r="Q587" s="2639" t="s">
        <v>1534</v>
      </c>
      <c r="R587" s="3131" t="s">
        <v>1534</v>
      </c>
      <c r="S587" s="3040" t="s">
        <v>1136</v>
      </c>
      <c r="T587" s="3039">
        <v>2.8000000000000004E-2</v>
      </c>
      <c r="U587" s="3039">
        <v>6.720000000000001E-2</v>
      </c>
      <c r="V587" s="3131" t="s">
        <v>1534</v>
      </c>
      <c r="W587" s="3131" t="s">
        <v>1534</v>
      </c>
      <c r="X587" s="3131" t="s">
        <v>1534</v>
      </c>
      <c r="Y587" s="3039">
        <v>6.720000000000001E-2</v>
      </c>
      <c r="Z587" s="3040" t="s">
        <v>49</v>
      </c>
      <c r="AA587" s="3039">
        <v>3.6999999999999998E-2</v>
      </c>
      <c r="AB587" s="3039">
        <v>0.112</v>
      </c>
      <c r="AC587" s="2611" t="s">
        <v>1534</v>
      </c>
      <c r="AD587" s="2611" t="s">
        <v>1534</v>
      </c>
      <c r="AE587" s="3837" t="s">
        <v>1534</v>
      </c>
      <c r="AF587" s="2572"/>
    </row>
    <row r="588" spans="2:32" s="2872" customFormat="1" ht="25.5" customHeight="1" x14ac:dyDescent="0.2">
      <c r="B588" s="3958" t="s">
        <v>6390</v>
      </c>
      <c r="C588" s="3959"/>
      <c r="D588" s="3130" t="s">
        <v>1534</v>
      </c>
      <c r="E588" s="3130" t="s">
        <v>1534</v>
      </c>
      <c r="F588" s="3131" t="s">
        <v>1534</v>
      </c>
      <c r="G588" s="2639">
        <v>93</v>
      </c>
      <c r="H588" s="2639" t="s">
        <v>1534</v>
      </c>
      <c r="I588" s="3325">
        <v>0.16800000000000001</v>
      </c>
      <c r="J588" s="3325">
        <v>0.16800000000000001</v>
      </c>
      <c r="K588" s="3131" t="s">
        <v>1534</v>
      </c>
      <c r="L588" s="2639" t="s">
        <v>1534</v>
      </c>
      <c r="M588" s="2639" t="s">
        <v>1534</v>
      </c>
      <c r="N588" s="2639" t="s">
        <v>1534</v>
      </c>
      <c r="O588" s="3325">
        <v>0.16800000000000001</v>
      </c>
      <c r="P588" s="3325">
        <v>0.16800000000000001</v>
      </c>
      <c r="Q588" s="2639" t="s">
        <v>1534</v>
      </c>
      <c r="R588" s="3131" t="s">
        <v>1534</v>
      </c>
      <c r="S588" s="3040" t="s">
        <v>5526</v>
      </c>
      <c r="T588" s="3039">
        <v>2.8000000000000004E-2</v>
      </c>
      <c r="U588" s="3039">
        <v>6.720000000000001E-2</v>
      </c>
      <c r="V588" s="3131" t="s">
        <v>1534</v>
      </c>
      <c r="W588" s="3131" t="s">
        <v>1534</v>
      </c>
      <c r="X588" s="3131" t="s">
        <v>1534</v>
      </c>
      <c r="Y588" s="3039">
        <v>6.720000000000001E-2</v>
      </c>
      <c r="Z588" s="3040" t="s">
        <v>49</v>
      </c>
      <c r="AA588" s="3039">
        <v>3.6999999999999998E-2</v>
      </c>
      <c r="AB588" s="3039">
        <v>0.112</v>
      </c>
      <c r="AC588" s="2611" t="s">
        <v>1534</v>
      </c>
      <c r="AD588" s="2611" t="s">
        <v>1534</v>
      </c>
      <c r="AE588" s="3837" t="s">
        <v>1534</v>
      </c>
      <c r="AF588" s="2572"/>
    </row>
    <row r="589" spans="2:32" s="2872" customFormat="1" ht="25.5" customHeight="1" x14ac:dyDescent="0.2">
      <c r="B589" s="3958" t="s">
        <v>6392</v>
      </c>
      <c r="C589" s="3959"/>
      <c r="D589" s="3130" t="s">
        <v>1534</v>
      </c>
      <c r="E589" s="3130" t="s">
        <v>1534</v>
      </c>
      <c r="F589" s="3131" t="s">
        <v>1534</v>
      </c>
      <c r="G589" s="2639">
        <v>101</v>
      </c>
      <c r="H589" s="2639" t="s">
        <v>1534</v>
      </c>
      <c r="I589" s="3325">
        <v>0.16800000000000001</v>
      </c>
      <c r="J589" s="3325">
        <v>0.16800000000000001</v>
      </c>
      <c r="K589" s="3131" t="s">
        <v>1534</v>
      </c>
      <c r="L589" s="2639" t="s">
        <v>1534</v>
      </c>
      <c r="M589" s="2639" t="s">
        <v>1534</v>
      </c>
      <c r="N589" s="2639" t="s">
        <v>1534</v>
      </c>
      <c r="O589" s="3325">
        <v>0.16800000000000001</v>
      </c>
      <c r="P589" s="3325">
        <v>0.16800000000000001</v>
      </c>
      <c r="Q589" s="2639" t="s">
        <v>1534</v>
      </c>
      <c r="R589" s="3131" t="s">
        <v>1534</v>
      </c>
      <c r="S589" s="3040" t="s">
        <v>5531</v>
      </c>
      <c r="T589" s="3039">
        <v>2.8000000000000004E-2</v>
      </c>
      <c r="U589" s="3039">
        <v>6.720000000000001E-2</v>
      </c>
      <c r="V589" s="3131" t="s">
        <v>1534</v>
      </c>
      <c r="W589" s="3131" t="s">
        <v>1534</v>
      </c>
      <c r="X589" s="3131" t="s">
        <v>1534</v>
      </c>
      <c r="Y589" s="3039">
        <v>6.720000000000001E-2</v>
      </c>
      <c r="Z589" s="3040" t="s">
        <v>51</v>
      </c>
      <c r="AA589" s="3039">
        <v>3.6999999999999998E-2</v>
      </c>
      <c r="AB589" s="3039">
        <v>0.112</v>
      </c>
      <c r="AC589" s="2611" t="s">
        <v>1534</v>
      </c>
      <c r="AD589" s="2611" t="s">
        <v>1534</v>
      </c>
      <c r="AE589" s="3837" t="s">
        <v>1534</v>
      </c>
      <c r="AF589" s="2572"/>
    </row>
    <row r="590" spans="2:32" s="2872" customFormat="1" ht="25.5" customHeight="1" x14ac:dyDescent="0.2">
      <c r="B590" s="3958" t="s">
        <v>6394</v>
      </c>
      <c r="C590" s="3959"/>
      <c r="D590" s="3130" t="s">
        <v>1534</v>
      </c>
      <c r="E590" s="3130" t="s">
        <v>1534</v>
      </c>
      <c r="F590" s="3131" t="s">
        <v>1534</v>
      </c>
      <c r="G590" s="2639">
        <v>109</v>
      </c>
      <c r="H590" s="2639" t="s">
        <v>1534</v>
      </c>
      <c r="I590" s="3325">
        <v>0.16800000000000001</v>
      </c>
      <c r="J590" s="3325">
        <v>0.16800000000000001</v>
      </c>
      <c r="K590" s="3131" t="s">
        <v>1534</v>
      </c>
      <c r="L590" s="2639" t="s">
        <v>1534</v>
      </c>
      <c r="M590" s="2639" t="s">
        <v>1534</v>
      </c>
      <c r="N590" s="2639" t="s">
        <v>1534</v>
      </c>
      <c r="O590" s="3325">
        <v>0.16800000000000001</v>
      </c>
      <c r="P590" s="3325">
        <v>0.16800000000000001</v>
      </c>
      <c r="Q590" s="2639" t="s">
        <v>1534</v>
      </c>
      <c r="R590" s="3131" t="s">
        <v>1534</v>
      </c>
      <c r="S590" s="3040" t="s">
        <v>5536</v>
      </c>
      <c r="T590" s="3039">
        <v>2.8000000000000004E-2</v>
      </c>
      <c r="U590" s="3039">
        <v>6.720000000000001E-2</v>
      </c>
      <c r="V590" s="3131" t="s">
        <v>1534</v>
      </c>
      <c r="W590" s="3131" t="s">
        <v>1534</v>
      </c>
      <c r="X590" s="3131" t="s">
        <v>1534</v>
      </c>
      <c r="Y590" s="3039">
        <v>6.720000000000001E-2</v>
      </c>
      <c r="Z590" s="3040" t="s">
        <v>406</v>
      </c>
      <c r="AA590" s="3039">
        <v>3.6999999999999998E-2</v>
      </c>
      <c r="AB590" s="3039">
        <v>0.112</v>
      </c>
      <c r="AC590" s="2611" t="s">
        <v>1534</v>
      </c>
      <c r="AD590" s="2611" t="s">
        <v>1534</v>
      </c>
      <c r="AE590" s="3837" t="s">
        <v>1534</v>
      </c>
      <c r="AF590" s="2572"/>
    </row>
    <row r="591" spans="2:32" s="2872" customFormat="1" ht="25.5" customHeight="1" x14ac:dyDescent="0.2">
      <c r="B591" s="3958" t="s">
        <v>6396</v>
      </c>
      <c r="C591" s="3959"/>
      <c r="D591" s="3130" t="s">
        <v>1534</v>
      </c>
      <c r="E591" s="3130" t="s">
        <v>1534</v>
      </c>
      <c r="F591" s="3131" t="s">
        <v>1534</v>
      </c>
      <c r="G591" s="2639">
        <v>150</v>
      </c>
      <c r="H591" s="2639" t="s">
        <v>1534</v>
      </c>
      <c r="I591" s="3325">
        <v>0.16800000000000001</v>
      </c>
      <c r="J591" s="3325">
        <v>0.16800000000000001</v>
      </c>
      <c r="K591" s="3131" t="s">
        <v>1534</v>
      </c>
      <c r="L591" s="2639" t="s">
        <v>1534</v>
      </c>
      <c r="M591" s="2639" t="s">
        <v>1534</v>
      </c>
      <c r="N591" s="2639" t="s">
        <v>1534</v>
      </c>
      <c r="O591" s="3325">
        <v>0.16800000000000001</v>
      </c>
      <c r="P591" s="3325">
        <v>0.16800000000000001</v>
      </c>
      <c r="Q591" s="2639" t="s">
        <v>1534</v>
      </c>
      <c r="R591" s="3131" t="s">
        <v>1534</v>
      </c>
      <c r="S591" s="3040" t="s">
        <v>1133</v>
      </c>
      <c r="T591" s="3039">
        <v>2.8000000000000004E-2</v>
      </c>
      <c r="U591" s="3039">
        <v>6.720000000000001E-2</v>
      </c>
      <c r="V591" s="3131" t="s">
        <v>1534</v>
      </c>
      <c r="W591" s="3131" t="s">
        <v>1534</v>
      </c>
      <c r="X591" s="3131" t="s">
        <v>1534</v>
      </c>
      <c r="Y591" s="3039">
        <v>6.720000000000001E-2</v>
      </c>
      <c r="Z591" s="3040" t="s">
        <v>5094</v>
      </c>
      <c r="AA591" s="3039">
        <v>3.6999999999999998E-2</v>
      </c>
      <c r="AB591" s="3039">
        <v>0.112</v>
      </c>
      <c r="AC591" s="2611" t="s">
        <v>1534</v>
      </c>
      <c r="AD591" s="2611" t="s">
        <v>1534</v>
      </c>
      <c r="AE591" s="3837" t="s">
        <v>1534</v>
      </c>
      <c r="AF591" s="2572"/>
    </row>
    <row r="592" spans="2:32" s="2872" customFormat="1" ht="25.5" customHeight="1" x14ac:dyDescent="0.2">
      <c r="B592" s="3958" t="s">
        <v>6398</v>
      </c>
      <c r="C592" s="3959"/>
      <c r="D592" s="3130" t="s">
        <v>1534</v>
      </c>
      <c r="E592" s="3130" t="s">
        <v>1534</v>
      </c>
      <c r="F592" s="3131" t="s">
        <v>1534</v>
      </c>
      <c r="G592" s="2639">
        <v>190</v>
      </c>
      <c r="H592" s="2639" t="s">
        <v>1534</v>
      </c>
      <c r="I592" s="3325">
        <v>0.15680000000000002</v>
      </c>
      <c r="J592" s="3325">
        <v>0.15680000000000002</v>
      </c>
      <c r="K592" s="3131" t="s">
        <v>1534</v>
      </c>
      <c r="L592" s="2639" t="s">
        <v>1534</v>
      </c>
      <c r="M592" s="2639" t="s">
        <v>1534</v>
      </c>
      <c r="N592" s="2639" t="s">
        <v>1534</v>
      </c>
      <c r="O592" s="3325">
        <v>0.16800000000000001</v>
      </c>
      <c r="P592" s="3325">
        <v>0.16800000000000001</v>
      </c>
      <c r="Q592" s="2639" t="s">
        <v>1534</v>
      </c>
      <c r="R592" s="3131" t="s">
        <v>1534</v>
      </c>
      <c r="S592" s="3040" t="s">
        <v>1135</v>
      </c>
      <c r="T592" s="3039">
        <v>2.8000000000000004E-2</v>
      </c>
      <c r="U592" s="3039">
        <v>6.720000000000001E-2</v>
      </c>
      <c r="V592" s="3131" t="s">
        <v>1534</v>
      </c>
      <c r="W592" s="3131" t="s">
        <v>1534</v>
      </c>
      <c r="X592" s="3131" t="s">
        <v>1534</v>
      </c>
      <c r="Y592" s="3039">
        <v>6.720000000000001E-2</v>
      </c>
      <c r="Z592" s="3040" t="s">
        <v>5506</v>
      </c>
      <c r="AA592" s="3039">
        <v>3.6999999999999998E-2</v>
      </c>
      <c r="AB592" s="3039">
        <v>0.112</v>
      </c>
      <c r="AC592" s="2611" t="s">
        <v>1534</v>
      </c>
      <c r="AD592" s="2611" t="s">
        <v>1534</v>
      </c>
      <c r="AE592" s="3837" t="s">
        <v>1534</v>
      </c>
      <c r="AF592" s="2572"/>
    </row>
    <row r="593" spans="2:32" s="2872" customFormat="1" ht="25.5" customHeight="1" x14ac:dyDescent="0.2">
      <c r="B593" s="3958" t="s">
        <v>6400</v>
      </c>
      <c r="C593" s="3959"/>
      <c r="D593" s="3130" t="s">
        <v>1534</v>
      </c>
      <c r="E593" s="3130" t="s">
        <v>1534</v>
      </c>
      <c r="F593" s="3131" t="s">
        <v>1534</v>
      </c>
      <c r="G593" s="2639">
        <v>238</v>
      </c>
      <c r="H593" s="2639" t="s">
        <v>1534</v>
      </c>
      <c r="I593" s="3325">
        <v>0.15680000000000002</v>
      </c>
      <c r="J593" s="3325">
        <v>0.15680000000000002</v>
      </c>
      <c r="K593" s="3131" t="s">
        <v>1534</v>
      </c>
      <c r="L593" s="2639" t="s">
        <v>1534</v>
      </c>
      <c r="M593" s="2639" t="s">
        <v>1534</v>
      </c>
      <c r="N593" s="2639" t="s">
        <v>1534</v>
      </c>
      <c r="O593" s="3325">
        <v>0.16800000000000001</v>
      </c>
      <c r="P593" s="3325">
        <v>0.16800000000000001</v>
      </c>
      <c r="Q593" s="2639" t="s">
        <v>1534</v>
      </c>
      <c r="R593" s="3131" t="s">
        <v>1534</v>
      </c>
      <c r="S593" s="3040" t="s">
        <v>1135</v>
      </c>
      <c r="T593" s="3039">
        <v>2.8000000000000004E-2</v>
      </c>
      <c r="U593" s="3039">
        <v>6.720000000000001E-2</v>
      </c>
      <c r="V593" s="3131" t="s">
        <v>1534</v>
      </c>
      <c r="W593" s="3131" t="s">
        <v>1534</v>
      </c>
      <c r="X593" s="3131" t="s">
        <v>1534</v>
      </c>
      <c r="Y593" s="3039">
        <v>6.720000000000001E-2</v>
      </c>
      <c r="Z593" s="3040" t="s">
        <v>56</v>
      </c>
      <c r="AA593" s="3039">
        <v>3.6999999999999998E-2</v>
      </c>
      <c r="AB593" s="3039">
        <v>0.112</v>
      </c>
      <c r="AC593" s="2611" t="s">
        <v>1534</v>
      </c>
      <c r="AD593" s="2611" t="s">
        <v>1534</v>
      </c>
      <c r="AE593" s="3837" t="s">
        <v>1534</v>
      </c>
      <c r="AF593" s="2572"/>
    </row>
    <row r="594" spans="2:32" s="2872" customFormat="1" ht="25.5" customHeight="1" x14ac:dyDescent="0.2">
      <c r="B594" s="3958" t="s">
        <v>6402</v>
      </c>
      <c r="C594" s="3959"/>
      <c r="D594" s="3130" t="s">
        <v>1534</v>
      </c>
      <c r="E594" s="3130" t="s">
        <v>1534</v>
      </c>
      <c r="F594" s="3131" t="s">
        <v>1534</v>
      </c>
      <c r="G594" s="2639">
        <v>288</v>
      </c>
      <c r="H594" s="2639" t="s">
        <v>1534</v>
      </c>
      <c r="I594" s="3325">
        <v>0.14560000000000001</v>
      </c>
      <c r="J594" s="3325">
        <v>0.14560000000000001</v>
      </c>
      <c r="K594" s="3131" t="s">
        <v>1534</v>
      </c>
      <c r="L594" s="2639" t="s">
        <v>1534</v>
      </c>
      <c r="M594" s="2639" t="s">
        <v>1534</v>
      </c>
      <c r="N594" s="2639" t="s">
        <v>1534</v>
      </c>
      <c r="O594" s="3325">
        <v>0.16800000000000001</v>
      </c>
      <c r="P594" s="3325">
        <v>0.16800000000000001</v>
      </c>
      <c r="Q594" s="2639" t="s">
        <v>1534</v>
      </c>
      <c r="R594" s="3131" t="s">
        <v>1534</v>
      </c>
      <c r="S594" s="3040" t="s">
        <v>1119</v>
      </c>
      <c r="T594" s="3039">
        <v>2.8000000000000004E-2</v>
      </c>
      <c r="U594" s="3039">
        <v>6.720000000000001E-2</v>
      </c>
      <c r="V594" s="3131" t="s">
        <v>1534</v>
      </c>
      <c r="W594" s="3131" t="s">
        <v>1534</v>
      </c>
      <c r="X594" s="3131" t="s">
        <v>1534</v>
      </c>
      <c r="Y594" s="3039">
        <v>6.720000000000001E-2</v>
      </c>
      <c r="Z594" s="3040" t="s">
        <v>5515</v>
      </c>
      <c r="AA594" s="3039">
        <v>3.6999999999999998E-2</v>
      </c>
      <c r="AB594" s="3039">
        <v>0.112</v>
      </c>
      <c r="AC594" s="2611" t="s">
        <v>1534</v>
      </c>
      <c r="AD594" s="2611" t="s">
        <v>1534</v>
      </c>
      <c r="AE594" s="3837" t="s">
        <v>1534</v>
      </c>
      <c r="AF594" s="2572"/>
    </row>
    <row r="595" spans="2:32" s="2872" customFormat="1" ht="25.5" customHeight="1" x14ac:dyDescent="0.2">
      <c r="B595" s="3958" t="s">
        <v>6404</v>
      </c>
      <c r="C595" s="3959"/>
      <c r="D595" s="3130" t="s">
        <v>1534</v>
      </c>
      <c r="E595" s="3130" t="s">
        <v>1534</v>
      </c>
      <c r="F595" s="3131" t="s">
        <v>1534</v>
      </c>
      <c r="G595" s="2639">
        <v>430</v>
      </c>
      <c r="H595" s="2639" t="s">
        <v>1534</v>
      </c>
      <c r="I595" s="3325">
        <v>0.13440000000000002</v>
      </c>
      <c r="J595" s="3325">
        <v>0.13440000000000002</v>
      </c>
      <c r="K595" s="3131" t="s">
        <v>1534</v>
      </c>
      <c r="L595" s="2639" t="s">
        <v>1534</v>
      </c>
      <c r="M595" s="2639" t="s">
        <v>1534</v>
      </c>
      <c r="N595" s="2639" t="s">
        <v>1534</v>
      </c>
      <c r="O595" s="3325">
        <v>0.15680000000000002</v>
      </c>
      <c r="P595" s="3325">
        <v>0.15680000000000002</v>
      </c>
      <c r="Q595" s="2639" t="s">
        <v>1534</v>
      </c>
      <c r="R595" s="3131" t="s">
        <v>1534</v>
      </c>
      <c r="S595" s="3040" t="s">
        <v>5520</v>
      </c>
      <c r="T595" s="3039">
        <v>2.8000000000000004E-2</v>
      </c>
      <c r="U595" s="3039">
        <v>6.720000000000001E-2</v>
      </c>
      <c r="V595" s="3131" t="s">
        <v>1534</v>
      </c>
      <c r="W595" s="3131" t="s">
        <v>1534</v>
      </c>
      <c r="X595" s="3131" t="s">
        <v>1534</v>
      </c>
      <c r="Y595" s="3039">
        <v>6.720000000000001E-2</v>
      </c>
      <c r="Z595" s="3040" t="s">
        <v>58</v>
      </c>
      <c r="AA595" s="3039">
        <v>3.6999999999999998E-2</v>
      </c>
      <c r="AB595" s="3039">
        <v>0.112</v>
      </c>
      <c r="AC595" s="2611" t="s">
        <v>1534</v>
      </c>
      <c r="AD595" s="2611" t="s">
        <v>1534</v>
      </c>
      <c r="AE595" s="3837" t="s">
        <v>1534</v>
      </c>
      <c r="AF595" s="2572"/>
    </row>
    <row r="596" spans="2:32" s="2872" customFormat="1" ht="25.5" customHeight="1" x14ac:dyDescent="0.2">
      <c r="B596" s="3958" t="s">
        <v>6406</v>
      </c>
      <c r="C596" s="3959"/>
      <c r="D596" s="3130" t="s">
        <v>1534</v>
      </c>
      <c r="E596" s="3130" t="s">
        <v>1534</v>
      </c>
      <c r="F596" s="3131" t="s">
        <v>1534</v>
      </c>
      <c r="G596" s="2639">
        <v>96</v>
      </c>
      <c r="H596" s="2639" t="s">
        <v>1534</v>
      </c>
      <c r="I596" s="3325">
        <v>0.16800000000000001</v>
      </c>
      <c r="J596" s="3325">
        <v>0.16800000000000001</v>
      </c>
      <c r="K596" s="3131" t="s">
        <v>1534</v>
      </c>
      <c r="L596" s="2639" t="s">
        <v>1534</v>
      </c>
      <c r="M596" s="2639" t="s">
        <v>1534</v>
      </c>
      <c r="N596" s="2639" t="s">
        <v>1534</v>
      </c>
      <c r="O596" s="3325">
        <v>0.15680000000000002</v>
      </c>
      <c r="P596" s="3325">
        <v>0.15680000000000002</v>
      </c>
      <c r="Q596" s="2639" t="s">
        <v>1534</v>
      </c>
      <c r="R596" s="3131" t="s">
        <v>1534</v>
      </c>
      <c r="S596" s="3040" t="s">
        <v>1136</v>
      </c>
      <c r="T596" s="3039">
        <v>2.8000000000000004E-2</v>
      </c>
      <c r="U596" s="3039">
        <v>6.720000000000001E-2</v>
      </c>
      <c r="V596" s="3131" t="s">
        <v>1534</v>
      </c>
      <c r="W596" s="3131" t="s">
        <v>1534</v>
      </c>
      <c r="X596" s="3131" t="s">
        <v>1534</v>
      </c>
      <c r="Y596" s="3039">
        <v>6.720000000000001E-2</v>
      </c>
      <c r="Z596" s="3040" t="s">
        <v>49</v>
      </c>
      <c r="AA596" s="3039">
        <v>3.6999999999999998E-2</v>
      </c>
      <c r="AB596" s="3039">
        <v>0.112</v>
      </c>
      <c r="AC596" s="2611" t="s">
        <v>1534</v>
      </c>
      <c r="AD596" s="2611" t="s">
        <v>1534</v>
      </c>
      <c r="AE596" s="3837" t="s">
        <v>1534</v>
      </c>
      <c r="AF596" s="2572"/>
    </row>
    <row r="597" spans="2:32" s="2872" customFormat="1" ht="25.5" customHeight="1" x14ac:dyDescent="0.2">
      <c r="B597" s="3958" t="s">
        <v>6408</v>
      </c>
      <c r="C597" s="3959"/>
      <c r="D597" s="3130" t="s">
        <v>1534</v>
      </c>
      <c r="E597" s="3130" t="s">
        <v>1534</v>
      </c>
      <c r="F597" s="3131" t="s">
        <v>1534</v>
      </c>
      <c r="G597" s="2639">
        <v>104</v>
      </c>
      <c r="H597" s="2639" t="s">
        <v>1534</v>
      </c>
      <c r="I597" s="3325">
        <v>0.16800000000000001</v>
      </c>
      <c r="J597" s="3325">
        <v>0.16800000000000001</v>
      </c>
      <c r="K597" s="3131" t="s">
        <v>1534</v>
      </c>
      <c r="L597" s="2639" t="s">
        <v>1534</v>
      </c>
      <c r="M597" s="2639" t="s">
        <v>1534</v>
      </c>
      <c r="N597" s="2639" t="s">
        <v>1534</v>
      </c>
      <c r="O597" s="3325">
        <v>0.15680000000000002</v>
      </c>
      <c r="P597" s="3325">
        <v>0.15680000000000002</v>
      </c>
      <c r="Q597" s="2639" t="s">
        <v>1534</v>
      </c>
      <c r="R597" s="3131" t="s">
        <v>1534</v>
      </c>
      <c r="S597" s="3040" t="s">
        <v>5526</v>
      </c>
      <c r="T597" s="3039">
        <v>2.8000000000000004E-2</v>
      </c>
      <c r="U597" s="3039">
        <v>6.720000000000001E-2</v>
      </c>
      <c r="V597" s="3131" t="s">
        <v>1534</v>
      </c>
      <c r="W597" s="3131" t="s">
        <v>1534</v>
      </c>
      <c r="X597" s="3131" t="s">
        <v>1534</v>
      </c>
      <c r="Y597" s="3039">
        <v>6.720000000000001E-2</v>
      </c>
      <c r="Z597" s="3040" t="s">
        <v>51</v>
      </c>
      <c r="AA597" s="3039">
        <v>3.6999999999999998E-2</v>
      </c>
      <c r="AB597" s="3039">
        <v>0.112</v>
      </c>
      <c r="AC597" s="2611" t="s">
        <v>1534</v>
      </c>
      <c r="AD597" s="2611" t="s">
        <v>1534</v>
      </c>
      <c r="AE597" s="3837" t="s">
        <v>1534</v>
      </c>
      <c r="AF597" s="2572"/>
    </row>
    <row r="598" spans="2:32" s="2872" customFormat="1" ht="25.5" customHeight="1" x14ac:dyDescent="0.2">
      <c r="B598" s="3958" t="s">
        <v>6410</v>
      </c>
      <c r="C598" s="3959"/>
      <c r="D598" s="3130" t="s">
        <v>1534</v>
      </c>
      <c r="E598" s="3130" t="s">
        <v>1534</v>
      </c>
      <c r="F598" s="3131" t="s">
        <v>1534</v>
      </c>
      <c r="G598" s="2639">
        <v>134</v>
      </c>
      <c r="H598" s="2639" t="s">
        <v>1534</v>
      </c>
      <c r="I598" s="3325">
        <v>0.16800000000000001</v>
      </c>
      <c r="J598" s="3325">
        <v>0.16800000000000001</v>
      </c>
      <c r="K598" s="3131" t="s">
        <v>1534</v>
      </c>
      <c r="L598" s="2639" t="s">
        <v>1534</v>
      </c>
      <c r="M598" s="2639" t="s">
        <v>1534</v>
      </c>
      <c r="N598" s="2639" t="s">
        <v>1534</v>
      </c>
      <c r="O598" s="3325">
        <v>0.15680000000000002</v>
      </c>
      <c r="P598" s="3325">
        <v>0.15680000000000002</v>
      </c>
      <c r="Q598" s="2639" t="s">
        <v>1534</v>
      </c>
      <c r="R598" s="3131" t="s">
        <v>1534</v>
      </c>
      <c r="S598" s="3040" t="s">
        <v>5531</v>
      </c>
      <c r="T598" s="3039">
        <v>2.8000000000000004E-2</v>
      </c>
      <c r="U598" s="3039">
        <v>6.720000000000001E-2</v>
      </c>
      <c r="V598" s="3131" t="s">
        <v>1534</v>
      </c>
      <c r="W598" s="3131" t="s">
        <v>1534</v>
      </c>
      <c r="X598" s="3131" t="s">
        <v>1534</v>
      </c>
      <c r="Y598" s="3039">
        <v>6.720000000000001E-2</v>
      </c>
      <c r="Z598" s="3040" t="s">
        <v>51</v>
      </c>
      <c r="AA598" s="3039">
        <v>3.6999999999999998E-2</v>
      </c>
      <c r="AB598" s="3039">
        <v>0.112</v>
      </c>
      <c r="AC598" s="2611" t="s">
        <v>1534</v>
      </c>
      <c r="AD598" s="2611" t="s">
        <v>1534</v>
      </c>
      <c r="AE598" s="3837" t="s">
        <v>1534</v>
      </c>
      <c r="AF598" s="2572"/>
    </row>
    <row r="599" spans="2:32" s="2872" customFormat="1" ht="25.5" customHeight="1" x14ac:dyDescent="0.2">
      <c r="B599" s="3958" t="s">
        <v>6412</v>
      </c>
      <c r="C599" s="3959"/>
      <c r="D599" s="3130" t="s">
        <v>1534</v>
      </c>
      <c r="E599" s="3130" t="s">
        <v>1534</v>
      </c>
      <c r="F599" s="3131" t="s">
        <v>1534</v>
      </c>
      <c r="G599" s="2639">
        <v>142</v>
      </c>
      <c r="H599" s="2639" t="s">
        <v>1534</v>
      </c>
      <c r="I599" s="3325">
        <v>0.16800000000000001</v>
      </c>
      <c r="J599" s="3325">
        <v>0.16800000000000001</v>
      </c>
      <c r="K599" s="3131" t="s">
        <v>1534</v>
      </c>
      <c r="L599" s="2639" t="s">
        <v>1534</v>
      </c>
      <c r="M599" s="2639" t="s">
        <v>1534</v>
      </c>
      <c r="N599" s="2639" t="s">
        <v>1534</v>
      </c>
      <c r="O599" s="3325">
        <v>0.14560000000000001</v>
      </c>
      <c r="P599" s="3325">
        <v>0.14560000000000001</v>
      </c>
      <c r="Q599" s="2639" t="s">
        <v>1534</v>
      </c>
      <c r="R599" s="3131" t="s">
        <v>1534</v>
      </c>
      <c r="S599" s="3040" t="s">
        <v>5536</v>
      </c>
      <c r="T599" s="3039">
        <v>2.8000000000000004E-2</v>
      </c>
      <c r="U599" s="3039">
        <v>6.720000000000001E-2</v>
      </c>
      <c r="V599" s="3131" t="s">
        <v>1534</v>
      </c>
      <c r="W599" s="3131" t="s">
        <v>1534</v>
      </c>
      <c r="X599" s="3131" t="s">
        <v>1534</v>
      </c>
      <c r="Y599" s="3039">
        <v>6.720000000000001E-2</v>
      </c>
      <c r="Z599" s="3040" t="s">
        <v>406</v>
      </c>
      <c r="AA599" s="3039">
        <v>3.6999999999999998E-2</v>
      </c>
      <c r="AB599" s="3039">
        <v>0.112</v>
      </c>
      <c r="AC599" s="2611" t="s">
        <v>1534</v>
      </c>
      <c r="AD599" s="2611" t="s">
        <v>1534</v>
      </c>
      <c r="AE599" s="3837" t="s">
        <v>1534</v>
      </c>
      <c r="AF599" s="2572"/>
    </row>
    <row r="600" spans="2:32" s="2872" customFormat="1" ht="25.5" customHeight="1" x14ac:dyDescent="0.2">
      <c r="B600" s="3958" t="s">
        <v>6414</v>
      </c>
      <c r="C600" s="3959"/>
      <c r="D600" s="3130" t="s">
        <v>1534</v>
      </c>
      <c r="E600" s="3130" t="s">
        <v>1534</v>
      </c>
      <c r="F600" s="3131" t="s">
        <v>1534</v>
      </c>
      <c r="G600" s="2639">
        <v>183</v>
      </c>
      <c r="H600" s="2639" t="s">
        <v>1534</v>
      </c>
      <c r="I600" s="3325">
        <v>0.16800000000000001</v>
      </c>
      <c r="J600" s="3325">
        <v>0.16800000000000001</v>
      </c>
      <c r="K600" s="3131" t="s">
        <v>1534</v>
      </c>
      <c r="L600" s="2639" t="s">
        <v>1534</v>
      </c>
      <c r="M600" s="2639" t="s">
        <v>1534</v>
      </c>
      <c r="N600" s="2639" t="s">
        <v>1534</v>
      </c>
      <c r="O600" s="3325">
        <v>0.14560000000000001</v>
      </c>
      <c r="P600" s="3325">
        <v>0.14560000000000001</v>
      </c>
      <c r="Q600" s="2639" t="s">
        <v>1534</v>
      </c>
      <c r="R600" s="3131" t="s">
        <v>1534</v>
      </c>
      <c r="S600" s="3040" t="s">
        <v>1133</v>
      </c>
      <c r="T600" s="3039">
        <v>2.8000000000000004E-2</v>
      </c>
      <c r="U600" s="3039">
        <v>6.720000000000001E-2</v>
      </c>
      <c r="V600" s="3131" t="s">
        <v>1534</v>
      </c>
      <c r="W600" s="3131" t="s">
        <v>1534</v>
      </c>
      <c r="X600" s="3131" t="s">
        <v>1534</v>
      </c>
      <c r="Y600" s="3039">
        <v>6.720000000000001E-2</v>
      </c>
      <c r="Z600" s="3040" t="s">
        <v>5094</v>
      </c>
      <c r="AA600" s="3039">
        <v>3.6999999999999998E-2</v>
      </c>
      <c r="AB600" s="3039">
        <v>0.112</v>
      </c>
      <c r="AC600" s="2611" t="s">
        <v>1534</v>
      </c>
      <c r="AD600" s="2611" t="s">
        <v>1534</v>
      </c>
      <c r="AE600" s="3837" t="s">
        <v>1534</v>
      </c>
      <c r="AF600" s="2572"/>
    </row>
    <row r="601" spans="2:32" s="2872" customFormat="1" ht="25.5" customHeight="1" x14ac:dyDescent="0.2">
      <c r="B601" s="3958" t="s">
        <v>6416</v>
      </c>
      <c r="C601" s="3959"/>
      <c r="D601" s="3130" t="s">
        <v>1534</v>
      </c>
      <c r="E601" s="3130" t="s">
        <v>1534</v>
      </c>
      <c r="F601" s="3131" t="s">
        <v>1534</v>
      </c>
      <c r="G601" s="2639">
        <v>226</v>
      </c>
      <c r="H601" s="2639" t="s">
        <v>1534</v>
      </c>
      <c r="I601" s="3325">
        <v>0.15680000000000002</v>
      </c>
      <c r="J601" s="3325">
        <v>0.15680000000000002</v>
      </c>
      <c r="K601" s="3131" t="s">
        <v>1534</v>
      </c>
      <c r="L601" s="2639" t="s">
        <v>1534</v>
      </c>
      <c r="M601" s="2639" t="s">
        <v>1534</v>
      </c>
      <c r="N601" s="2639" t="s">
        <v>1534</v>
      </c>
      <c r="O601" s="3325">
        <v>0.13440000000000002</v>
      </c>
      <c r="P601" s="3325">
        <v>0.13440000000000002</v>
      </c>
      <c r="Q601" s="2639" t="s">
        <v>1534</v>
      </c>
      <c r="R601" s="3131" t="s">
        <v>1534</v>
      </c>
      <c r="S601" s="3040" t="s">
        <v>1135</v>
      </c>
      <c r="T601" s="3039">
        <v>2.8000000000000004E-2</v>
      </c>
      <c r="U601" s="3039">
        <v>6.720000000000001E-2</v>
      </c>
      <c r="V601" s="3131" t="s">
        <v>1534</v>
      </c>
      <c r="W601" s="3131" t="s">
        <v>1534</v>
      </c>
      <c r="X601" s="3131" t="s">
        <v>1534</v>
      </c>
      <c r="Y601" s="3039">
        <v>6.720000000000001E-2</v>
      </c>
      <c r="Z601" s="3040" t="s">
        <v>5506</v>
      </c>
      <c r="AA601" s="3039">
        <v>3.6999999999999998E-2</v>
      </c>
      <c r="AB601" s="3039">
        <v>0.112</v>
      </c>
      <c r="AC601" s="2611" t="s">
        <v>1534</v>
      </c>
      <c r="AD601" s="2611" t="s">
        <v>1534</v>
      </c>
      <c r="AE601" s="3837" t="s">
        <v>1534</v>
      </c>
      <c r="AF601" s="2572"/>
    </row>
    <row r="602" spans="2:32" s="2872" customFormat="1" ht="25.5" customHeight="1" x14ac:dyDescent="0.2">
      <c r="B602" s="3958" t="s">
        <v>6418</v>
      </c>
      <c r="C602" s="3959"/>
      <c r="D602" s="3130" t="s">
        <v>1534</v>
      </c>
      <c r="E602" s="3130" t="s">
        <v>1534</v>
      </c>
      <c r="F602" s="3131" t="s">
        <v>1534</v>
      </c>
      <c r="G602" s="2639">
        <v>274</v>
      </c>
      <c r="H602" s="2639" t="s">
        <v>1534</v>
      </c>
      <c r="I602" s="3325">
        <v>0.15680000000000002</v>
      </c>
      <c r="J602" s="3325">
        <v>0.15680000000000002</v>
      </c>
      <c r="K602" s="3131" t="s">
        <v>1534</v>
      </c>
      <c r="L602" s="2639" t="s">
        <v>1534</v>
      </c>
      <c r="M602" s="2639" t="s">
        <v>1534</v>
      </c>
      <c r="N602" s="2639" t="s">
        <v>1534</v>
      </c>
      <c r="O602" s="3325">
        <v>0.13440000000000002</v>
      </c>
      <c r="P602" s="3325">
        <v>0.13440000000000002</v>
      </c>
      <c r="Q602" s="2639" t="s">
        <v>1534</v>
      </c>
      <c r="R602" s="3131" t="s">
        <v>1534</v>
      </c>
      <c r="S602" s="3040" t="s">
        <v>1135</v>
      </c>
      <c r="T602" s="3039">
        <v>2.8000000000000004E-2</v>
      </c>
      <c r="U602" s="3039">
        <v>6.720000000000001E-2</v>
      </c>
      <c r="V602" s="3131" t="s">
        <v>1534</v>
      </c>
      <c r="W602" s="3131" t="s">
        <v>1534</v>
      </c>
      <c r="X602" s="3131" t="s">
        <v>1534</v>
      </c>
      <c r="Y602" s="3039">
        <v>6.720000000000001E-2</v>
      </c>
      <c r="Z602" s="3040" t="s">
        <v>56</v>
      </c>
      <c r="AA602" s="3039">
        <v>3.6999999999999998E-2</v>
      </c>
      <c r="AB602" s="3039">
        <v>0.112</v>
      </c>
      <c r="AC602" s="2611" t="s">
        <v>1534</v>
      </c>
      <c r="AD602" s="2611" t="s">
        <v>1534</v>
      </c>
      <c r="AE602" s="3837" t="s">
        <v>1534</v>
      </c>
      <c r="AF602" s="2572"/>
    </row>
    <row r="603" spans="2:32" s="2872" customFormat="1" ht="25.5" customHeight="1" x14ac:dyDescent="0.2">
      <c r="B603" s="3958" t="s">
        <v>6420</v>
      </c>
      <c r="C603" s="3959"/>
      <c r="D603" s="3130" t="s">
        <v>1534</v>
      </c>
      <c r="E603" s="3130" t="s">
        <v>1534</v>
      </c>
      <c r="F603" s="3131" t="s">
        <v>1534</v>
      </c>
      <c r="G603" s="2639">
        <v>327</v>
      </c>
      <c r="H603" s="2639" t="s">
        <v>1534</v>
      </c>
      <c r="I603" s="3325">
        <v>0.14560000000000001</v>
      </c>
      <c r="J603" s="3325">
        <v>0.14560000000000001</v>
      </c>
      <c r="K603" s="3131" t="s">
        <v>1534</v>
      </c>
      <c r="L603" s="2639" t="s">
        <v>1534</v>
      </c>
      <c r="M603" s="2639" t="s">
        <v>1534</v>
      </c>
      <c r="N603" s="2639" t="s">
        <v>1534</v>
      </c>
      <c r="O603" s="3325">
        <v>0.16800000000000001</v>
      </c>
      <c r="P603" s="3325">
        <v>0.16800000000000001</v>
      </c>
      <c r="Q603" s="2639" t="s">
        <v>1534</v>
      </c>
      <c r="R603" s="3131" t="s">
        <v>1534</v>
      </c>
      <c r="S603" s="3040" t="s">
        <v>1119</v>
      </c>
      <c r="T603" s="3039">
        <v>2.8000000000000004E-2</v>
      </c>
      <c r="U603" s="3039">
        <v>6.720000000000001E-2</v>
      </c>
      <c r="V603" s="3131" t="s">
        <v>1534</v>
      </c>
      <c r="W603" s="3131" t="s">
        <v>1534</v>
      </c>
      <c r="X603" s="3131" t="s">
        <v>1534</v>
      </c>
      <c r="Y603" s="3039">
        <v>6.720000000000001E-2</v>
      </c>
      <c r="Z603" s="3040" t="s">
        <v>5515</v>
      </c>
      <c r="AA603" s="3039">
        <v>3.6999999999999998E-2</v>
      </c>
      <c r="AB603" s="3039">
        <v>0.112</v>
      </c>
      <c r="AC603" s="2611" t="s">
        <v>1534</v>
      </c>
      <c r="AD603" s="2611" t="s">
        <v>1534</v>
      </c>
      <c r="AE603" s="3837" t="s">
        <v>1534</v>
      </c>
      <c r="AF603" s="2572"/>
    </row>
    <row r="604" spans="2:32" s="2872" customFormat="1" ht="25.5" customHeight="1" thickBot="1" x14ac:dyDescent="0.25">
      <c r="B604" s="3960" t="s">
        <v>6422</v>
      </c>
      <c r="C604" s="3961"/>
      <c r="D604" s="3139" t="s">
        <v>1534</v>
      </c>
      <c r="E604" s="3139" t="s">
        <v>1534</v>
      </c>
      <c r="F604" s="3140" t="s">
        <v>1534</v>
      </c>
      <c r="G604" s="2642">
        <v>472</v>
      </c>
      <c r="H604" s="2642" t="s">
        <v>1534</v>
      </c>
      <c r="I604" s="3054">
        <v>0.13440000000000002</v>
      </c>
      <c r="J604" s="3054">
        <v>0.13440000000000002</v>
      </c>
      <c r="K604" s="3140" t="s">
        <v>1534</v>
      </c>
      <c r="L604" s="2642" t="s">
        <v>1534</v>
      </c>
      <c r="M604" s="2642" t="s">
        <v>1534</v>
      </c>
      <c r="N604" s="2642" t="s">
        <v>1534</v>
      </c>
      <c r="O604" s="3054">
        <v>0.16800000000000001</v>
      </c>
      <c r="P604" s="3054">
        <v>0.16800000000000001</v>
      </c>
      <c r="Q604" s="2642" t="s">
        <v>1534</v>
      </c>
      <c r="R604" s="3140" t="s">
        <v>1534</v>
      </c>
      <c r="S604" s="3055" t="s">
        <v>5520</v>
      </c>
      <c r="T604" s="3141">
        <v>2.8000000000000004E-2</v>
      </c>
      <c r="U604" s="3141">
        <v>6.720000000000001E-2</v>
      </c>
      <c r="V604" s="3140" t="s">
        <v>1534</v>
      </c>
      <c r="W604" s="3140" t="s">
        <v>1534</v>
      </c>
      <c r="X604" s="3140" t="s">
        <v>1534</v>
      </c>
      <c r="Y604" s="3141">
        <v>6.720000000000001E-2</v>
      </c>
      <c r="Z604" s="3055" t="s">
        <v>58</v>
      </c>
      <c r="AA604" s="3141">
        <v>3.6999999999999998E-2</v>
      </c>
      <c r="AB604" s="3141">
        <v>0.112</v>
      </c>
      <c r="AC604" s="2671" t="s">
        <v>1534</v>
      </c>
      <c r="AD604" s="2671" t="s">
        <v>1534</v>
      </c>
      <c r="AE604" s="3830" t="s">
        <v>1534</v>
      </c>
      <c r="AF604" s="2572"/>
    </row>
    <row r="605" spans="2:32" s="2872" customFormat="1" x14ac:dyDescent="0.2">
      <c r="B605" s="2634"/>
      <c r="C605" s="2566"/>
      <c r="D605" s="2566"/>
      <c r="E605" s="2566"/>
      <c r="F605" s="2566"/>
      <c r="G605" s="2567"/>
      <c r="H605" s="2567"/>
      <c r="I605" s="2567"/>
      <c r="J605" s="2567"/>
      <c r="K605" s="2566"/>
      <c r="L605" s="2567"/>
      <c r="M605" s="2567"/>
      <c r="N605" s="2567"/>
      <c r="O605" s="2567"/>
      <c r="P605" s="2567"/>
      <c r="Q605" s="2631"/>
      <c r="R605" s="2631"/>
      <c r="S605" s="2631"/>
      <c r="T605" s="2631"/>
      <c r="U605" s="2631"/>
      <c r="V605" s="2631"/>
      <c r="W605" s="2631"/>
      <c r="X605" s="2631"/>
      <c r="Y605" s="2631"/>
      <c r="Z605" s="2631"/>
      <c r="AA605" s="2631"/>
      <c r="AB605" s="2631"/>
      <c r="AC605" s="2631"/>
      <c r="AD605" s="2631"/>
      <c r="AE605" s="2631"/>
      <c r="AF605" s="2572"/>
    </row>
    <row r="606" spans="2:32" s="2872" customFormat="1" x14ac:dyDescent="0.2">
      <c r="B606" s="4011" t="s">
        <v>4992</v>
      </c>
      <c r="C606" s="4012"/>
      <c r="D606" s="4042" t="s">
        <v>10</v>
      </c>
      <c r="E606" s="4042"/>
      <c r="F606" s="4042"/>
      <c r="G606" s="4042"/>
      <c r="H606" s="4042"/>
      <c r="I606" s="2632"/>
      <c r="J606" s="2632"/>
      <c r="K606" s="2632"/>
      <c r="L606" s="2632"/>
      <c r="M606" s="2632"/>
      <c r="N606" s="2632"/>
      <c r="O606" s="2632"/>
      <c r="P606" s="2632"/>
      <c r="Q606" s="2631"/>
      <c r="R606" s="2631"/>
      <c r="S606" s="2631"/>
      <c r="T606" s="2631"/>
      <c r="U606" s="2631"/>
      <c r="V606" s="2631"/>
      <c r="W606" s="2631"/>
      <c r="X606" s="2631"/>
      <c r="Y606" s="2631"/>
      <c r="Z606" s="2631"/>
      <c r="AA606" s="2631"/>
      <c r="AB606" s="2631"/>
      <c r="AC606" s="2631"/>
      <c r="AD606" s="2631"/>
      <c r="AE606" s="2631"/>
      <c r="AF606" s="2572"/>
    </row>
    <row r="607" spans="2:32" s="2872" customFormat="1" ht="14.25" x14ac:dyDescent="0.2">
      <c r="B607" s="4011" t="s">
        <v>4993</v>
      </c>
      <c r="C607" s="4012"/>
      <c r="D607" s="4896" t="s">
        <v>6971</v>
      </c>
      <c r="E607" s="4896"/>
      <c r="F607" s="4896"/>
      <c r="G607" s="4896"/>
      <c r="H607" s="4896"/>
      <c r="I607" s="2632"/>
      <c r="J607" s="2632"/>
      <c r="K607" s="2632"/>
      <c r="L607" s="2632"/>
      <c r="M607" s="2632"/>
      <c r="N607" s="2632"/>
      <c r="O607" s="2632"/>
      <c r="P607" s="2632"/>
      <c r="Q607" s="2631"/>
      <c r="R607" s="2631"/>
      <c r="S607" s="2631"/>
      <c r="T607" s="2631"/>
      <c r="U607" s="2631"/>
      <c r="V607" s="2631"/>
      <c r="W607" s="2631"/>
      <c r="X607" s="2631"/>
      <c r="Y607" s="2631"/>
      <c r="Z607" s="2631"/>
      <c r="AA607" s="2631"/>
      <c r="AB607" s="2631"/>
      <c r="AC607" s="2631"/>
      <c r="AD607" s="2631"/>
      <c r="AE607" s="2631"/>
      <c r="AF607" s="2572"/>
    </row>
    <row r="608" spans="2:32" s="2872" customFormat="1" ht="13.5" thickBot="1" x14ac:dyDescent="0.25">
      <c r="B608" s="3827"/>
      <c r="C608" s="3828"/>
      <c r="D608" s="3828"/>
      <c r="E608" s="3828"/>
      <c r="F608" s="3828"/>
      <c r="G608" s="2635"/>
      <c r="H608" s="2635"/>
      <c r="I608" s="2635"/>
      <c r="J608" s="2635"/>
      <c r="K608" s="2635"/>
      <c r="L608" s="2635"/>
      <c r="M608" s="2635"/>
      <c r="N608" s="2635"/>
      <c r="O608" s="2635"/>
      <c r="P608" s="2635"/>
      <c r="Q608" s="2635"/>
      <c r="R608" s="2635"/>
      <c r="S608" s="2635"/>
      <c r="T608" s="2635"/>
      <c r="U608" s="2635"/>
      <c r="V608" s="2635"/>
      <c r="W608" s="2635"/>
      <c r="X608" s="2635"/>
      <c r="Y608" s="2635"/>
      <c r="Z608" s="2635"/>
      <c r="AA608" s="2635"/>
      <c r="AB608" s="2635"/>
      <c r="AC608" s="2635"/>
      <c r="AD608" s="2635"/>
      <c r="AE608" s="2635"/>
      <c r="AF608" s="2577"/>
    </row>
    <row r="609" spans="2:32" s="2872" customFormat="1" x14ac:dyDescent="0.2"/>
    <row r="610" spans="2:32" s="2872" customFormat="1" ht="13.5" thickBot="1" x14ac:dyDescent="0.25"/>
    <row r="611" spans="2:32" s="2872" customFormat="1" ht="20.25" x14ac:dyDescent="0.2">
      <c r="B611" s="3987" t="s">
        <v>5065</v>
      </c>
      <c r="C611" s="3988"/>
      <c r="D611" s="3988"/>
      <c r="E611" s="3988"/>
      <c r="F611" s="3988"/>
      <c r="G611" s="3988"/>
      <c r="H611" s="3988"/>
      <c r="I611" s="3988"/>
      <c r="J611" s="3988"/>
      <c r="K611" s="3988"/>
      <c r="L611" s="3988"/>
      <c r="M611" s="3988"/>
      <c r="N611" s="3988"/>
      <c r="O611" s="3988"/>
      <c r="P611" s="3988"/>
      <c r="Q611" s="3988"/>
      <c r="R611" s="3988"/>
      <c r="S611" s="3988"/>
      <c r="T611" s="3988"/>
      <c r="U611" s="3988"/>
      <c r="V611" s="3988"/>
      <c r="W611" s="3988"/>
      <c r="X611" s="3988"/>
      <c r="Y611" s="3988"/>
      <c r="Z611" s="3988"/>
      <c r="AA611" s="3988"/>
      <c r="AB611" s="3988"/>
      <c r="AC611" s="3988"/>
      <c r="AD611" s="3988"/>
      <c r="AE611" s="3988"/>
      <c r="AF611" s="3989"/>
    </row>
    <row r="612" spans="2:32" s="2872" customFormat="1" x14ac:dyDescent="0.2">
      <c r="B612" s="3825"/>
      <c r="C612" s="3826"/>
      <c r="D612" s="3826"/>
      <c r="E612" s="3826"/>
      <c r="F612" s="3826"/>
      <c r="G612" s="2571"/>
      <c r="H612" s="2571"/>
      <c r="I612" s="2571"/>
      <c r="J612" s="2571"/>
      <c r="K612" s="2571"/>
      <c r="L612" s="2571"/>
      <c r="M612" s="2571"/>
      <c r="N612" s="2571"/>
      <c r="O612" s="2571"/>
      <c r="P612" s="2571"/>
      <c r="Q612" s="2571"/>
      <c r="R612" s="2571"/>
      <c r="S612" s="2571"/>
      <c r="T612" s="2571"/>
      <c r="U612" s="2571"/>
      <c r="V612" s="2571"/>
      <c r="W612" s="2571"/>
      <c r="X612" s="2571"/>
      <c r="Y612" s="2571"/>
      <c r="Z612" s="2571"/>
      <c r="AA612" s="2571"/>
      <c r="AB612" s="2571"/>
      <c r="AC612" s="2571"/>
      <c r="AD612" s="2571"/>
      <c r="AE612" s="2571"/>
      <c r="AF612" s="2572"/>
    </row>
    <row r="613" spans="2:32" s="2872" customFormat="1" x14ac:dyDescent="0.2">
      <c r="B613" s="2633" t="s">
        <v>5085</v>
      </c>
      <c r="C613" s="3826"/>
      <c r="D613" s="4016" t="s">
        <v>6995</v>
      </c>
      <c r="E613" s="4016"/>
      <c r="F613" s="4016"/>
      <c r="G613" s="2571"/>
      <c r="H613" s="2571"/>
      <c r="I613" s="2571"/>
      <c r="J613" s="2571"/>
      <c r="K613" s="2571"/>
      <c r="L613" s="2571"/>
      <c r="M613" s="2571"/>
      <c r="N613" s="2571"/>
      <c r="O613" s="2571"/>
      <c r="P613" s="2571"/>
      <c r="Q613" s="2571"/>
      <c r="R613" s="2571"/>
      <c r="S613" s="2571"/>
      <c r="T613" s="2571"/>
      <c r="U613" s="2571"/>
      <c r="V613" s="2571"/>
      <c r="W613" s="2571"/>
      <c r="X613" s="2571"/>
      <c r="Y613" s="2571"/>
      <c r="Z613" s="2571"/>
      <c r="AA613" s="2571"/>
      <c r="AB613" s="2571"/>
      <c r="AC613" s="2571"/>
      <c r="AD613" s="2571"/>
      <c r="AE613" s="2571"/>
      <c r="AF613" s="2572"/>
    </row>
    <row r="614" spans="2:32" s="2872" customFormat="1" x14ac:dyDescent="0.2">
      <c r="B614" s="4017" t="s">
        <v>5068</v>
      </c>
      <c r="C614" s="4018"/>
      <c r="D614" s="3963">
        <v>41821</v>
      </c>
      <c r="E614" s="3963"/>
      <c r="F614" s="3963"/>
      <c r="G614" s="2571"/>
      <c r="H614" s="2571"/>
      <c r="I614" s="2571"/>
      <c r="J614" s="2571"/>
      <c r="K614" s="2571"/>
      <c r="L614" s="2571"/>
      <c r="M614" s="2571"/>
      <c r="N614" s="2571"/>
      <c r="O614" s="2571"/>
      <c r="P614" s="2571"/>
      <c r="Q614" s="2571"/>
      <c r="R614" s="2571"/>
      <c r="S614" s="2571"/>
      <c r="T614" s="2571"/>
      <c r="U614" s="2571"/>
      <c r="V614" s="2571"/>
      <c r="W614" s="2571"/>
      <c r="X614" s="2571"/>
      <c r="Y614" s="2571"/>
      <c r="Z614" s="2571"/>
      <c r="AA614" s="2571"/>
      <c r="AB614" s="2571"/>
      <c r="AC614" s="2571"/>
      <c r="AD614" s="2571"/>
      <c r="AE614" s="2571"/>
      <c r="AF614" s="2572"/>
    </row>
    <row r="615" spans="2:32" s="2872" customFormat="1" x14ac:dyDescent="0.2">
      <c r="B615" s="3991" t="s">
        <v>5066</v>
      </c>
      <c r="C615" s="3992"/>
      <c r="D615" s="3964">
        <v>41851</v>
      </c>
      <c r="E615" s="3964"/>
      <c r="F615" s="3964"/>
      <c r="G615" s="2571"/>
      <c r="H615" s="2571"/>
      <c r="I615" s="2571"/>
      <c r="J615" s="2571"/>
      <c r="K615" s="2571"/>
      <c r="L615" s="2571"/>
      <c r="M615" s="2571"/>
      <c r="N615" s="2571"/>
      <c r="O615" s="2571"/>
      <c r="P615" s="2571"/>
      <c r="Q615" s="2571"/>
      <c r="R615" s="2571"/>
      <c r="S615" s="2571"/>
      <c r="T615" s="2571"/>
      <c r="U615" s="2571"/>
      <c r="V615" s="2571"/>
      <c r="W615" s="2571"/>
      <c r="X615" s="2571"/>
      <c r="Y615" s="2571"/>
      <c r="Z615" s="2571"/>
      <c r="AA615" s="2571"/>
      <c r="AB615" s="2571"/>
      <c r="AC615" s="2571"/>
      <c r="AD615" s="2571"/>
      <c r="AE615" s="2571"/>
      <c r="AF615" s="2572"/>
    </row>
    <row r="616" spans="2:32" s="2872" customFormat="1" ht="13.5" thickBot="1" x14ac:dyDescent="0.25">
      <c r="B616" s="3825"/>
      <c r="C616" s="3826"/>
      <c r="D616" s="3826"/>
      <c r="E616" s="3826"/>
      <c r="F616" s="3826"/>
      <c r="G616" s="2571"/>
      <c r="H616" s="2571"/>
      <c r="I616" s="2571"/>
      <c r="J616" s="2571"/>
      <c r="K616" s="2571"/>
      <c r="L616" s="2571"/>
      <c r="M616" s="2571"/>
      <c r="N616" s="2571"/>
      <c r="O616" s="2571"/>
      <c r="P616" s="2571"/>
      <c r="Q616" s="2571"/>
      <c r="R616" s="2571"/>
      <c r="S616" s="2571"/>
      <c r="T616" s="2571"/>
      <c r="U616" s="2571"/>
      <c r="V616" s="2571"/>
      <c r="W616" s="2571"/>
      <c r="X616" s="2571"/>
      <c r="Y616" s="2571"/>
      <c r="Z616" s="2571"/>
      <c r="AA616" s="2571"/>
      <c r="AB616" s="2571"/>
      <c r="AC616" s="2571"/>
      <c r="AD616" s="2571"/>
      <c r="AE616" s="2571"/>
      <c r="AF616" s="2572"/>
    </row>
    <row r="617" spans="2:32" s="2872" customFormat="1" ht="37.5" customHeight="1" thickBot="1" x14ac:dyDescent="0.25">
      <c r="B617" s="3993" t="s">
        <v>5067</v>
      </c>
      <c r="C617" s="4036"/>
      <c r="D617" s="4019" t="s">
        <v>6996</v>
      </c>
      <c r="E617" s="4020"/>
      <c r="F617" s="4020"/>
      <c r="G617" s="4020"/>
      <c r="H617" s="4020"/>
      <c r="I617" s="4020"/>
      <c r="J617" s="4020"/>
      <c r="K617" s="4020"/>
      <c r="L617" s="4020"/>
      <c r="M617" s="4020"/>
      <c r="N617" s="4020"/>
      <c r="O617" s="4020"/>
      <c r="P617" s="4020"/>
      <c r="Q617" s="4021"/>
      <c r="R617" s="2571"/>
      <c r="S617" s="2571"/>
      <c r="T617" s="2571"/>
      <c r="U617" s="2571"/>
      <c r="V617" s="2571"/>
      <c r="W617" s="2571"/>
      <c r="X617" s="2571"/>
      <c r="Y617" s="2571"/>
      <c r="Z617" s="2571"/>
      <c r="AA617" s="2571"/>
      <c r="AB617" s="2571"/>
      <c r="AC617" s="2571"/>
      <c r="AD617" s="2571"/>
      <c r="AE617" s="2571"/>
      <c r="AF617" s="2572"/>
    </row>
    <row r="618" spans="2:32" s="2872" customFormat="1" ht="13.5" thickBot="1" x14ac:dyDescent="0.25">
      <c r="B618" s="3825"/>
      <c r="C618" s="3826"/>
      <c r="D618" s="3826"/>
      <c r="E618" s="3826"/>
      <c r="F618" s="3826"/>
      <c r="G618" s="2571"/>
      <c r="H618" s="2571"/>
      <c r="I618" s="2571"/>
      <c r="J618" s="2571"/>
      <c r="K618" s="2571"/>
      <c r="L618" s="2571"/>
      <c r="M618" s="2571"/>
      <c r="N618" s="2571"/>
      <c r="O618" s="2571"/>
      <c r="P618" s="2571"/>
      <c r="Q618" s="2571"/>
      <c r="R618" s="2635"/>
      <c r="S618" s="2571"/>
      <c r="T618" s="2571"/>
      <c r="U618" s="2571"/>
      <c r="V618" s="2571"/>
      <c r="W618" s="2571"/>
      <c r="X618" s="2571"/>
      <c r="Y618" s="2571"/>
      <c r="Z618" s="2571"/>
      <c r="AA618" s="2571"/>
      <c r="AB618" s="2571"/>
      <c r="AC618" s="2571"/>
      <c r="AD618" s="2571"/>
      <c r="AE618" s="2571"/>
      <c r="AF618" s="2572"/>
    </row>
    <row r="619" spans="2:32" s="2872" customFormat="1" ht="13.5" thickBot="1" x14ac:dyDescent="0.25">
      <c r="B619" s="4022" t="s">
        <v>5069</v>
      </c>
      <c r="C619" s="4023"/>
      <c r="D619" s="4003" t="s">
        <v>5070</v>
      </c>
      <c r="E619" s="4026" t="s">
        <v>224</v>
      </c>
      <c r="F619" s="4027"/>
      <c r="G619" s="4027"/>
      <c r="H619" s="4027"/>
      <c r="I619" s="4027"/>
      <c r="J619" s="4027"/>
      <c r="K619" s="4027"/>
      <c r="L619" s="4027"/>
      <c r="M619" s="4027"/>
      <c r="N619" s="4027"/>
      <c r="O619" s="4027"/>
      <c r="P619" s="4028"/>
      <c r="Q619" s="4029" t="s">
        <v>340</v>
      </c>
      <c r="R619" s="4030"/>
      <c r="S619" s="4031"/>
      <c r="T619" s="4031"/>
      <c r="U619" s="4031"/>
      <c r="V619" s="4031"/>
      <c r="W619" s="4031"/>
      <c r="X619" s="4031"/>
      <c r="Y619" s="4032"/>
      <c r="Z619" s="4029" t="s">
        <v>225</v>
      </c>
      <c r="AA619" s="4031"/>
      <c r="AB619" s="4032"/>
      <c r="AC619" s="4033" t="s">
        <v>4989</v>
      </c>
      <c r="AD619" s="4034"/>
      <c r="AE619" s="4035"/>
      <c r="AF619" s="2572"/>
    </row>
    <row r="620" spans="2:32" s="2872" customFormat="1" ht="13.5" thickBot="1" x14ac:dyDescent="0.25">
      <c r="B620" s="4024"/>
      <c r="C620" s="4025"/>
      <c r="D620" s="4003"/>
      <c r="E620" s="4003" t="s">
        <v>5007</v>
      </c>
      <c r="F620" s="4003" t="s">
        <v>5008</v>
      </c>
      <c r="G620" s="4004" t="s">
        <v>5010</v>
      </c>
      <c r="H620" s="4004" t="s">
        <v>5071</v>
      </c>
      <c r="I620" s="4009" t="s">
        <v>5072</v>
      </c>
      <c r="J620" s="4009" t="s">
        <v>5073</v>
      </c>
      <c r="K620" s="4009" t="s">
        <v>5013</v>
      </c>
      <c r="L620" s="4009"/>
      <c r="M620" s="4009" t="s">
        <v>5074</v>
      </c>
      <c r="N620" s="4009" t="s">
        <v>5075</v>
      </c>
      <c r="O620" s="4009" t="s">
        <v>5076</v>
      </c>
      <c r="P620" s="4009" t="s">
        <v>5077</v>
      </c>
      <c r="Q620" s="4000" t="s">
        <v>5019</v>
      </c>
      <c r="R620" s="4000" t="s">
        <v>5020</v>
      </c>
      <c r="S620" s="4000" t="s">
        <v>5021</v>
      </c>
      <c r="T620" s="4000" t="s">
        <v>5078</v>
      </c>
      <c r="U620" s="4000" t="s">
        <v>5079</v>
      </c>
      <c r="V620" s="4000" t="s">
        <v>5024</v>
      </c>
      <c r="W620" s="4000" t="s">
        <v>5026</v>
      </c>
      <c r="X620" s="4004" t="s">
        <v>5080</v>
      </c>
      <c r="Y620" s="4004" t="s">
        <v>5081</v>
      </c>
      <c r="Z620" s="4000" t="s">
        <v>5082</v>
      </c>
      <c r="AA620" s="4000" t="s">
        <v>5083</v>
      </c>
      <c r="AB620" s="4000" t="s">
        <v>5084</v>
      </c>
      <c r="AC620" s="4000" t="s">
        <v>1154</v>
      </c>
      <c r="AD620" s="4000" t="s">
        <v>4990</v>
      </c>
      <c r="AE620" s="4000" t="s">
        <v>4991</v>
      </c>
      <c r="AF620" s="2572"/>
    </row>
    <row r="621" spans="2:32" s="2872" customFormat="1" ht="13.5" thickBot="1" x14ac:dyDescent="0.25">
      <c r="B621" s="4024"/>
      <c r="C621" s="4025"/>
      <c r="D621" s="4000"/>
      <c r="E621" s="4000"/>
      <c r="F621" s="4000"/>
      <c r="G621" s="4005"/>
      <c r="H621" s="4005"/>
      <c r="I621" s="4004"/>
      <c r="J621" s="4004"/>
      <c r="K621" s="3823" t="s">
        <v>5033</v>
      </c>
      <c r="L621" s="3824" t="s">
        <v>2798</v>
      </c>
      <c r="M621" s="4004"/>
      <c r="N621" s="4004"/>
      <c r="O621" s="4004"/>
      <c r="P621" s="4004"/>
      <c r="Q621" s="4001"/>
      <c r="R621" s="4001"/>
      <c r="S621" s="4001"/>
      <c r="T621" s="4001"/>
      <c r="U621" s="4001"/>
      <c r="V621" s="4001"/>
      <c r="W621" s="4001"/>
      <c r="X621" s="4005"/>
      <c r="Y621" s="4005"/>
      <c r="Z621" s="4001"/>
      <c r="AA621" s="4001"/>
      <c r="AB621" s="4001"/>
      <c r="AC621" s="4001"/>
      <c r="AD621" s="4001"/>
      <c r="AE621" s="4001"/>
      <c r="AF621" s="2572"/>
    </row>
    <row r="622" spans="2:32" s="2872" customFormat="1" ht="60.75" thickBot="1" x14ac:dyDescent="0.25">
      <c r="B622" s="4897" t="s">
        <v>6995</v>
      </c>
      <c r="C622" s="4898"/>
      <c r="D622" s="3152" t="s">
        <v>1534</v>
      </c>
      <c r="E622" s="3152" t="s">
        <v>1534</v>
      </c>
      <c r="F622" s="3152" t="s">
        <v>1534</v>
      </c>
      <c r="G622" s="3152" t="s">
        <v>1534</v>
      </c>
      <c r="H622" s="3152" t="s">
        <v>1534</v>
      </c>
      <c r="I622" s="3152" t="s">
        <v>1534</v>
      </c>
      <c r="J622" s="3152" t="s">
        <v>1534</v>
      </c>
      <c r="K622" s="3152" t="s">
        <v>1534</v>
      </c>
      <c r="L622" s="3152" t="s">
        <v>1534</v>
      </c>
      <c r="M622" s="3152" t="s">
        <v>1534</v>
      </c>
      <c r="N622" s="3152" t="s">
        <v>1534</v>
      </c>
      <c r="O622" s="3152" t="s">
        <v>1534</v>
      </c>
      <c r="P622" s="3152" t="s">
        <v>1534</v>
      </c>
      <c r="Q622" s="3152" t="s">
        <v>1534</v>
      </c>
      <c r="R622" s="3152" t="s">
        <v>1534</v>
      </c>
      <c r="S622" s="3152" t="s">
        <v>1534</v>
      </c>
      <c r="T622" s="3152" t="s">
        <v>1534</v>
      </c>
      <c r="U622" s="3152" t="s">
        <v>1534</v>
      </c>
      <c r="V622" s="3152" t="s">
        <v>1534</v>
      </c>
      <c r="W622" s="3152" t="s">
        <v>1534</v>
      </c>
      <c r="X622" s="3152" t="s">
        <v>1534</v>
      </c>
      <c r="Y622" s="3152" t="s">
        <v>1534</v>
      </c>
      <c r="Z622" s="3838" t="s">
        <v>5805</v>
      </c>
      <c r="AA622" s="3838" t="s">
        <v>5806</v>
      </c>
      <c r="AB622" s="3839">
        <v>0.11</v>
      </c>
      <c r="AC622" s="3152" t="s">
        <v>1534</v>
      </c>
      <c r="AD622" s="3152" t="s">
        <v>1534</v>
      </c>
      <c r="AE622" s="3152" t="s">
        <v>1534</v>
      </c>
      <c r="AF622" s="2572"/>
    </row>
    <row r="623" spans="2:32" s="2872" customFormat="1" x14ac:dyDescent="0.2">
      <c r="B623" s="3859"/>
      <c r="C623" s="3735"/>
      <c r="D623" s="3860"/>
      <c r="E623" s="3133"/>
      <c r="F623" s="3133"/>
      <c r="G623" s="3133"/>
      <c r="H623" s="3133"/>
      <c r="I623" s="3133"/>
      <c r="J623" s="3133"/>
      <c r="K623" s="3133"/>
      <c r="L623" s="3133"/>
      <c r="M623" s="3133"/>
      <c r="N623" s="3133"/>
      <c r="O623" s="3133"/>
      <c r="P623" s="3133"/>
      <c r="Q623" s="3133"/>
      <c r="R623" s="3133"/>
      <c r="S623" s="3132"/>
      <c r="T623" s="3133"/>
      <c r="U623" s="3133"/>
      <c r="V623" s="3133"/>
      <c r="W623" s="3133"/>
      <c r="X623" s="3861"/>
      <c r="Y623" s="3861"/>
      <c r="Z623" s="3133"/>
      <c r="AA623" s="3133"/>
      <c r="AB623" s="3133"/>
      <c r="AC623" s="3133"/>
      <c r="AD623" s="3133"/>
      <c r="AE623" s="3133"/>
      <c r="AF623" s="2572"/>
    </row>
    <row r="624" spans="2:32" s="2872" customFormat="1" x14ac:dyDescent="0.2">
      <c r="B624" s="4011" t="s">
        <v>4992</v>
      </c>
      <c r="C624" s="4012"/>
      <c r="D624" s="4042" t="s">
        <v>1534</v>
      </c>
      <c r="E624" s="4042"/>
      <c r="F624" s="4042"/>
      <c r="G624" s="4042"/>
      <c r="H624" s="4042"/>
      <c r="I624" s="2632"/>
      <c r="J624" s="2632"/>
      <c r="K624" s="2632"/>
      <c r="L624" s="2632"/>
      <c r="M624" s="2632"/>
      <c r="N624" s="2632"/>
      <c r="O624" s="2632"/>
      <c r="P624" s="2632"/>
      <c r="Q624" s="2631"/>
      <c r="R624" s="2631"/>
      <c r="S624" s="2631"/>
      <c r="T624" s="2631"/>
      <c r="U624" s="2631"/>
      <c r="V624" s="2631"/>
      <c r="W624" s="2631"/>
      <c r="X624" s="2631"/>
      <c r="Y624" s="2631"/>
      <c r="Z624" s="2631"/>
      <c r="AA624" s="2631"/>
      <c r="AB624" s="2631"/>
      <c r="AC624" s="2631"/>
      <c r="AD624" s="2631"/>
      <c r="AE624" s="2631"/>
      <c r="AF624" s="2572"/>
    </row>
    <row r="625" spans="2:32" s="2872" customFormat="1" x14ac:dyDescent="0.2">
      <c r="B625" s="4011" t="s">
        <v>4993</v>
      </c>
      <c r="C625" s="4012"/>
      <c r="D625" s="4042" t="s">
        <v>1534</v>
      </c>
      <c r="E625" s="4042"/>
      <c r="F625" s="4042"/>
      <c r="G625" s="4042"/>
      <c r="H625" s="4042"/>
      <c r="I625" s="2632"/>
      <c r="J625" s="2632"/>
      <c r="K625" s="2632"/>
      <c r="L625" s="2632"/>
      <c r="M625" s="2632"/>
      <c r="N625" s="2632"/>
      <c r="O625" s="2632"/>
      <c r="P625" s="2632"/>
      <c r="Q625" s="2631"/>
      <c r="R625" s="2631"/>
      <c r="S625" s="2631"/>
      <c r="T625" s="2631"/>
      <c r="U625" s="2631"/>
      <c r="V625" s="2631"/>
      <c r="W625" s="2631"/>
      <c r="X625" s="2631"/>
      <c r="Y625" s="2631"/>
      <c r="Z625" s="2631"/>
      <c r="AA625" s="2631"/>
      <c r="AB625" s="2631"/>
      <c r="AC625" s="2631"/>
      <c r="AD625" s="2631"/>
      <c r="AE625" s="2631"/>
      <c r="AF625" s="2572"/>
    </row>
    <row r="626" spans="2:32" s="2872" customFormat="1" ht="13.5" thickBot="1" x14ac:dyDescent="0.25">
      <c r="B626" s="3827"/>
      <c r="C626" s="3828"/>
      <c r="D626" s="3828"/>
      <c r="E626" s="3828"/>
      <c r="F626" s="3828"/>
      <c r="G626" s="2635"/>
      <c r="H626" s="2635"/>
      <c r="I626" s="2635"/>
      <c r="J626" s="2635"/>
      <c r="K626" s="2635"/>
      <c r="L626" s="2635"/>
      <c r="M626" s="2635"/>
      <c r="N626" s="2635"/>
      <c r="O626" s="2635"/>
      <c r="P626" s="2635"/>
      <c r="Q626" s="2635"/>
      <c r="R626" s="2635"/>
      <c r="S626" s="2635"/>
      <c r="T626" s="2635"/>
      <c r="U626" s="2635"/>
      <c r="V626" s="2635"/>
      <c r="W626" s="2635"/>
      <c r="X626" s="2635"/>
      <c r="Y626" s="2635"/>
      <c r="Z626" s="2635"/>
      <c r="AA626" s="2635"/>
      <c r="AB626" s="2635"/>
      <c r="AC626" s="2635"/>
      <c r="AD626" s="2635"/>
      <c r="AE626" s="2635"/>
      <c r="AF626" s="2577"/>
    </row>
    <row r="627" spans="2:32" s="2872" customFormat="1" x14ac:dyDescent="0.2"/>
    <row r="628" spans="2:32" s="2872" customFormat="1" ht="13.5" thickBot="1" x14ac:dyDescent="0.25"/>
    <row r="629" spans="2:32" s="2872" customFormat="1" ht="20.25" x14ac:dyDescent="0.2">
      <c r="B629" s="3987" t="s">
        <v>5065</v>
      </c>
      <c r="C629" s="3988"/>
      <c r="D629" s="3988"/>
      <c r="E629" s="3988"/>
      <c r="F629" s="3988"/>
      <c r="G629" s="3988"/>
      <c r="H629" s="3988"/>
      <c r="I629" s="3988"/>
      <c r="J629" s="3988"/>
      <c r="K629" s="3988"/>
      <c r="L629" s="3988"/>
      <c r="M629" s="3988"/>
      <c r="N629" s="3988"/>
      <c r="O629" s="3988"/>
      <c r="P629" s="3988"/>
      <c r="Q629" s="3988"/>
      <c r="R629" s="3988"/>
      <c r="S629" s="3988"/>
      <c r="T629" s="3988"/>
      <c r="U629" s="3988"/>
      <c r="V629" s="3988"/>
      <c r="W629" s="3988"/>
      <c r="X629" s="3988"/>
      <c r="Y629" s="3988"/>
      <c r="Z629" s="3988"/>
      <c r="AA629" s="3988"/>
      <c r="AB629" s="3988"/>
      <c r="AC629" s="3988"/>
      <c r="AD629" s="3988"/>
      <c r="AE629" s="3988"/>
      <c r="AF629" s="3989"/>
    </row>
    <row r="630" spans="2:32" s="2872" customFormat="1" x14ac:dyDescent="0.2">
      <c r="B630" s="3825"/>
      <c r="C630" s="3826"/>
      <c r="D630" s="3826"/>
      <c r="E630" s="3826"/>
      <c r="F630" s="3826"/>
      <c r="G630" s="2571"/>
      <c r="H630" s="2571"/>
      <c r="I630" s="2571"/>
      <c r="J630" s="2571"/>
      <c r="K630" s="2571"/>
      <c r="L630" s="2571"/>
      <c r="M630" s="2571"/>
      <c r="N630" s="2571"/>
      <c r="O630" s="2571"/>
      <c r="P630" s="2571"/>
      <c r="Q630" s="2571"/>
      <c r="R630" s="2571"/>
      <c r="S630" s="2571"/>
      <c r="T630" s="2571"/>
      <c r="U630" s="2571"/>
      <c r="V630" s="2571"/>
      <c r="W630" s="2571"/>
      <c r="X630" s="2571"/>
      <c r="Y630" s="2571"/>
      <c r="Z630" s="2571"/>
      <c r="AA630" s="2571"/>
      <c r="AB630" s="2571"/>
      <c r="AC630" s="2571"/>
      <c r="AD630" s="2571"/>
      <c r="AE630" s="2571"/>
      <c r="AF630" s="2572"/>
    </row>
    <row r="631" spans="2:32" s="2872" customFormat="1" ht="20.25" customHeight="1" x14ac:dyDescent="0.2">
      <c r="B631" s="2633" t="s">
        <v>5085</v>
      </c>
      <c r="C631" s="3826"/>
      <c r="D631" s="4016" t="s">
        <v>6991</v>
      </c>
      <c r="E631" s="4016"/>
      <c r="F631" s="4016"/>
      <c r="G631" s="2571"/>
      <c r="H631" s="2571"/>
      <c r="I631" s="2571"/>
      <c r="J631" s="2571"/>
      <c r="K631" s="2571"/>
      <c r="L631" s="2571"/>
      <c r="M631" s="2571"/>
      <c r="N631" s="2571"/>
      <c r="O631" s="2571"/>
      <c r="P631" s="2571"/>
      <c r="Q631" s="2571"/>
      <c r="R631" s="2571"/>
      <c r="S631" s="2571"/>
      <c r="T631" s="2571"/>
      <c r="U631" s="2571"/>
      <c r="V631" s="2571"/>
      <c r="W631" s="2571"/>
      <c r="X631" s="2571"/>
      <c r="Y631" s="2571"/>
      <c r="Z631" s="2571"/>
      <c r="AA631" s="2571"/>
      <c r="AB631" s="2571"/>
      <c r="AC631" s="2571"/>
      <c r="AD631" s="2571"/>
      <c r="AE631" s="2571"/>
      <c r="AF631" s="2572"/>
    </row>
    <row r="632" spans="2:32" s="2872" customFormat="1" x14ac:dyDescent="0.2">
      <c r="B632" s="4017" t="s">
        <v>5068</v>
      </c>
      <c r="C632" s="4018"/>
      <c r="D632" s="3963">
        <v>41821</v>
      </c>
      <c r="E632" s="3963"/>
      <c r="F632" s="3963"/>
      <c r="G632" s="2571"/>
      <c r="H632" s="2571"/>
      <c r="I632" s="2571"/>
      <c r="J632" s="2571"/>
      <c r="K632" s="2571"/>
      <c r="L632" s="2571"/>
      <c r="M632" s="2571"/>
      <c r="N632" s="2571"/>
      <c r="O632" s="2571"/>
      <c r="P632" s="2571"/>
      <c r="Q632" s="2571"/>
      <c r="R632" s="2571"/>
      <c r="S632" s="2571"/>
      <c r="T632" s="2571"/>
      <c r="U632" s="2571"/>
      <c r="V632" s="2571"/>
      <c r="W632" s="2571"/>
      <c r="X632" s="2571"/>
      <c r="Y632" s="2571"/>
      <c r="Z632" s="2571"/>
      <c r="AA632" s="2571"/>
      <c r="AB632" s="2571"/>
      <c r="AC632" s="2571"/>
      <c r="AD632" s="2571"/>
      <c r="AE632" s="2571"/>
      <c r="AF632" s="2572"/>
    </row>
    <row r="633" spans="2:32" s="2872" customFormat="1" x14ac:dyDescent="0.2">
      <c r="B633" s="3991" t="s">
        <v>5066</v>
      </c>
      <c r="C633" s="3992"/>
      <c r="D633" s="3964">
        <v>41851</v>
      </c>
      <c r="E633" s="3964"/>
      <c r="F633" s="3964"/>
      <c r="G633" s="2571"/>
      <c r="H633" s="2571"/>
      <c r="I633" s="2571"/>
      <c r="J633" s="2571"/>
      <c r="K633" s="2571"/>
      <c r="L633" s="2571"/>
      <c r="M633" s="2571"/>
      <c r="N633" s="2571"/>
      <c r="O633" s="2571"/>
      <c r="P633" s="2571"/>
      <c r="Q633" s="2571"/>
      <c r="R633" s="2571"/>
      <c r="S633" s="2571"/>
      <c r="T633" s="2571"/>
      <c r="U633" s="2571"/>
      <c r="V633" s="2571"/>
      <c r="W633" s="2571"/>
      <c r="X633" s="2571"/>
      <c r="Y633" s="2571"/>
      <c r="Z633" s="2571"/>
      <c r="AA633" s="2571"/>
      <c r="AB633" s="2571"/>
      <c r="AC633" s="2571"/>
      <c r="AD633" s="2571"/>
      <c r="AE633" s="2571"/>
      <c r="AF633" s="2572"/>
    </row>
    <row r="634" spans="2:32" s="2872" customFormat="1" ht="13.5" thickBot="1" x14ac:dyDescent="0.25">
      <c r="B634" s="3825"/>
      <c r="C634" s="3826"/>
      <c r="D634" s="3826"/>
      <c r="E634" s="3826"/>
      <c r="F634" s="3826"/>
      <c r="G634" s="2571"/>
      <c r="H634" s="2571"/>
      <c r="I634" s="2571"/>
      <c r="J634" s="2571"/>
      <c r="K634" s="2571"/>
      <c r="L634" s="2571"/>
      <c r="M634" s="2571"/>
      <c r="N634" s="2571"/>
      <c r="O634" s="2571"/>
      <c r="P634" s="2571"/>
      <c r="Q634" s="2571"/>
      <c r="R634" s="2571"/>
      <c r="S634" s="2571"/>
      <c r="T634" s="2571"/>
      <c r="U634" s="2571"/>
      <c r="V634" s="2571"/>
      <c r="W634" s="2571"/>
      <c r="X634" s="2571"/>
      <c r="Y634" s="2571"/>
      <c r="Z634" s="2571"/>
      <c r="AA634" s="2571"/>
      <c r="AB634" s="2571"/>
      <c r="AC634" s="2571"/>
      <c r="AD634" s="2571"/>
      <c r="AE634" s="2571"/>
      <c r="AF634" s="2572"/>
    </row>
    <row r="635" spans="2:32" s="2872" customFormat="1" ht="39.75" customHeight="1" thickBot="1" x14ac:dyDescent="0.25">
      <c r="B635" s="3993" t="s">
        <v>5067</v>
      </c>
      <c r="C635" s="4036"/>
      <c r="D635" s="4019" t="s">
        <v>6992</v>
      </c>
      <c r="E635" s="4020"/>
      <c r="F635" s="4020"/>
      <c r="G635" s="4020"/>
      <c r="H635" s="4020"/>
      <c r="I635" s="4020"/>
      <c r="J635" s="4020"/>
      <c r="K635" s="4020"/>
      <c r="L635" s="4020"/>
      <c r="M635" s="4020"/>
      <c r="N635" s="4020"/>
      <c r="O635" s="4020"/>
      <c r="P635" s="4020"/>
      <c r="Q635" s="4021"/>
      <c r="R635" s="2571"/>
      <c r="S635" s="2571"/>
      <c r="T635" s="2571"/>
      <c r="U635" s="2571"/>
      <c r="V635" s="2571"/>
      <c r="W635" s="2571"/>
      <c r="X635" s="2571"/>
      <c r="Y635" s="2571"/>
      <c r="Z635" s="2571"/>
      <c r="AA635" s="2571"/>
      <c r="AB635" s="2571"/>
      <c r="AC635" s="2571"/>
      <c r="AD635" s="2571"/>
      <c r="AE635" s="2571"/>
      <c r="AF635" s="2572"/>
    </row>
    <row r="636" spans="2:32" s="2872" customFormat="1" ht="13.5" thickBot="1" x14ac:dyDescent="0.25">
      <c r="B636" s="3825"/>
      <c r="C636" s="3826"/>
      <c r="D636" s="3826"/>
      <c r="E636" s="3826"/>
      <c r="F636" s="3826"/>
      <c r="G636" s="2571"/>
      <c r="H636" s="2571"/>
      <c r="I636" s="2571"/>
      <c r="J636" s="2571"/>
      <c r="K636" s="2571"/>
      <c r="L636" s="2571"/>
      <c r="M636" s="2571"/>
      <c r="N636" s="2571"/>
      <c r="O636" s="2571"/>
      <c r="P636" s="2571"/>
      <c r="Q636" s="2571"/>
      <c r="R636" s="2635"/>
      <c r="S636" s="2571"/>
      <c r="T636" s="2571"/>
      <c r="U636" s="2571"/>
      <c r="V636" s="2571"/>
      <c r="W636" s="2571"/>
      <c r="X636" s="2571"/>
      <c r="Y636" s="2571"/>
      <c r="Z636" s="2571"/>
      <c r="AA636" s="2571"/>
      <c r="AB636" s="2571"/>
      <c r="AC636" s="2571"/>
      <c r="AD636" s="2571"/>
      <c r="AE636" s="2571"/>
      <c r="AF636" s="2572"/>
    </row>
    <row r="637" spans="2:32" s="2872" customFormat="1" ht="13.5" thickBot="1" x14ac:dyDescent="0.25">
      <c r="B637" s="4022" t="s">
        <v>5069</v>
      </c>
      <c r="C637" s="4023"/>
      <c r="D637" s="4003" t="s">
        <v>5070</v>
      </c>
      <c r="E637" s="4026" t="s">
        <v>224</v>
      </c>
      <c r="F637" s="4027"/>
      <c r="G637" s="4027"/>
      <c r="H637" s="4027"/>
      <c r="I637" s="4027"/>
      <c r="J637" s="4027"/>
      <c r="K637" s="4027"/>
      <c r="L637" s="4027"/>
      <c r="M637" s="4027"/>
      <c r="N637" s="4027"/>
      <c r="O637" s="4027"/>
      <c r="P637" s="4028"/>
      <c r="Q637" s="4029" t="s">
        <v>340</v>
      </c>
      <c r="R637" s="4030"/>
      <c r="S637" s="4031"/>
      <c r="T637" s="4031"/>
      <c r="U637" s="4031"/>
      <c r="V637" s="4031"/>
      <c r="W637" s="4031"/>
      <c r="X637" s="4031"/>
      <c r="Y637" s="4032"/>
      <c r="Z637" s="4029" t="s">
        <v>225</v>
      </c>
      <c r="AA637" s="4031"/>
      <c r="AB637" s="4032"/>
      <c r="AC637" s="4033" t="s">
        <v>4989</v>
      </c>
      <c r="AD637" s="4034"/>
      <c r="AE637" s="4035"/>
      <c r="AF637" s="2572"/>
    </row>
    <row r="638" spans="2:32" s="2872" customFormat="1" ht="13.5" thickBot="1" x14ac:dyDescent="0.25">
      <c r="B638" s="4024"/>
      <c r="C638" s="4025"/>
      <c r="D638" s="4003"/>
      <c r="E638" s="4003" t="s">
        <v>5007</v>
      </c>
      <c r="F638" s="4003" t="s">
        <v>5008</v>
      </c>
      <c r="G638" s="4004" t="s">
        <v>5010</v>
      </c>
      <c r="H638" s="4004" t="s">
        <v>5071</v>
      </c>
      <c r="I638" s="4009" t="s">
        <v>5072</v>
      </c>
      <c r="J638" s="4009" t="s">
        <v>5073</v>
      </c>
      <c r="K638" s="4009" t="s">
        <v>5013</v>
      </c>
      <c r="L638" s="4009"/>
      <c r="M638" s="4009" t="s">
        <v>5074</v>
      </c>
      <c r="N638" s="4009" t="s">
        <v>5075</v>
      </c>
      <c r="O638" s="4009" t="s">
        <v>5076</v>
      </c>
      <c r="P638" s="4009" t="s">
        <v>5077</v>
      </c>
      <c r="Q638" s="4000" t="s">
        <v>5019</v>
      </c>
      <c r="R638" s="4000" t="s">
        <v>5020</v>
      </c>
      <c r="S638" s="4000" t="s">
        <v>5021</v>
      </c>
      <c r="T638" s="4000" t="s">
        <v>5078</v>
      </c>
      <c r="U638" s="4000" t="s">
        <v>5079</v>
      </c>
      <c r="V638" s="4000" t="s">
        <v>5024</v>
      </c>
      <c r="W638" s="4000" t="s">
        <v>5026</v>
      </c>
      <c r="X638" s="4004" t="s">
        <v>5080</v>
      </c>
      <c r="Y638" s="4004" t="s">
        <v>5081</v>
      </c>
      <c r="Z638" s="4000" t="s">
        <v>5082</v>
      </c>
      <c r="AA638" s="4000" t="s">
        <v>5083</v>
      </c>
      <c r="AB638" s="4000" t="s">
        <v>5084</v>
      </c>
      <c r="AC638" s="4000" t="s">
        <v>1154</v>
      </c>
      <c r="AD638" s="4000" t="s">
        <v>4990</v>
      </c>
      <c r="AE638" s="4000" t="s">
        <v>4991</v>
      </c>
      <c r="AF638" s="2572"/>
    </row>
    <row r="639" spans="2:32" s="2872" customFormat="1" ht="13.5" thickBot="1" x14ac:dyDescent="0.25">
      <c r="B639" s="4024"/>
      <c r="C639" s="4025"/>
      <c r="D639" s="4000"/>
      <c r="E639" s="4000"/>
      <c r="F639" s="4000"/>
      <c r="G639" s="4005"/>
      <c r="H639" s="4005"/>
      <c r="I639" s="4004"/>
      <c r="J639" s="4004"/>
      <c r="K639" s="3823" t="s">
        <v>5033</v>
      </c>
      <c r="L639" s="3824" t="s">
        <v>2798</v>
      </c>
      <c r="M639" s="4004"/>
      <c r="N639" s="4004"/>
      <c r="O639" s="4004"/>
      <c r="P639" s="4004"/>
      <c r="Q639" s="4001"/>
      <c r="R639" s="4001"/>
      <c r="S639" s="4001"/>
      <c r="T639" s="4001"/>
      <c r="U639" s="4001"/>
      <c r="V639" s="4001"/>
      <c r="W639" s="4001"/>
      <c r="X639" s="4005"/>
      <c r="Y639" s="4005"/>
      <c r="Z639" s="4001"/>
      <c r="AA639" s="4001"/>
      <c r="AB639" s="4001"/>
      <c r="AC639" s="4001"/>
      <c r="AD639" s="4001"/>
      <c r="AE639" s="4001"/>
      <c r="AF639" s="2572"/>
    </row>
    <row r="640" spans="2:32" s="2872" customFormat="1" ht="60.75" thickBot="1" x14ac:dyDescent="0.25">
      <c r="B640" s="4897" t="s">
        <v>6991</v>
      </c>
      <c r="C640" s="4899"/>
      <c r="D640" s="3246" t="s">
        <v>1534</v>
      </c>
      <c r="E640" s="3246" t="s">
        <v>1534</v>
      </c>
      <c r="F640" s="3246" t="s">
        <v>1534</v>
      </c>
      <c r="G640" s="3246" t="s">
        <v>1534</v>
      </c>
      <c r="H640" s="3246" t="s">
        <v>1534</v>
      </c>
      <c r="I640" s="3246" t="s">
        <v>1534</v>
      </c>
      <c r="J640" s="3246" t="s">
        <v>1534</v>
      </c>
      <c r="K640" s="3246" t="s">
        <v>1534</v>
      </c>
      <c r="L640" s="3246" t="s">
        <v>1534</v>
      </c>
      <c r="M640" s="3246" t="s">
        <v>1534</v>
      </c>
      <c r="N640" s="3246" t="s">
        <v>1534</v>
      </c>
      <c r="O640" s="3246" t="s">
        <v>1534</v>
      </c>
      <c r="P640" s="3246" t="s">
        <v>1534</v>
      </c>
      <c r="Q640" s="3246" t="s">
        <v>1534</v>
      </c>
      <c r="R640" s="3246" t="s">
        <v>1534</v>
      </c>
      <c r="S640" s="3246" t="s">
        <v>1534</v>
      </c>
      <c r="T640" s="3246" t="s">
        <v>1534</v>
      </c>
      <c r="U640" s="3246" t="s">
        <v>1534</v>
      </c>
      <c r="V640" s="3246" t="s">
        <v>1534</v>
      </c>
      <c r="W640" s="3246" t="s">
        <v>1534</v>
      </c>
      <c r="X640" s="3246" t="s">
        <v>1534</v>
      </c>
      <c r="Y640" s="3246" t="s">
        <v>1534</v>
      </c>
      <c r="Z640" s="2980" t="s">
        <v>6993</v>
      </c>
      <c r="AA640" s="2980" t="s">
        <v>6994</v>
      </c>
      <c r="AB640" s="2981">
        <v>0.112</v>
      </c>
      <c r="AC640" s="3246" t="s">
        <v>1534</v>
      </c>
      <c r="AD640" s="3246" t="s">
        <v>1534</v>
      </c>
      <c r="AE640" s="3911" t="s">
        <v>1534</v>
      </c>
      <c r="AF640" s="2572"/>
    </row>
    <row r="641" spans="2:32" s="2872" customFormat="1" x14ac:dyDescent="0.2">
      <c r="B641" s="2634"/>
      <c r="C641" s="2566"/>
      <c r="D641" s="2566"/>
      <c r="E641" s="2566"/>
      <c r="F641" s="2566"/>
      <c r="G641" s="2567"/>
      <c r="H641" s="2567"/>
      <c r="I641" s="2567"/>
      <c r="J641" s="2567"/>
      <c r="K641" s="2566"/>
      <c r="L641" s="2567"/>
      <c r="M641" s="2567"/>
      <c r="N641" s="2567"/>
      <c r="O641" s="2567"/>
      <c r="P641" s="2567"/>
      <c r="Q641" s="2631"/>
      <c r="R641" s="2631"/>
      <c r="S641" s="2631"/>
      <c r="T641" s="2631"/>
      <c r="U641" s="2631"/>
      <c r="V641" s="2631"/>
      <c r="W641" s="2631"/>
      <c r="X641" s="2631"/>
      <c r="Y641" s="2631"/>
      <c r="Z641" s="2631"/>
      <c r="AA641" s="2631"/>
      <c r="AB641" s="2631"/>
      <c r="AC641" s="2631"/>
      <c r="AD641" s="2631"/>
      <c r="AE641" s="2631"/>
      <c r="AF641" s="2572"/>
    </row>
    <row r="642" spans="2:32" s="2872" customFormat="1" x14ac:dyDescent="0.2">
      <c r="B642" s="4011" t="s">
        <v>4992</v>
      </c>
      <c r="C642" s="4012"/>
      <c r="D642" s="4042" t="s">
        <v>1534</v>
      </c>
      <c r="E642" s="4042"/>
      <c r="F642" s="4042"/>
      <c r="G642" s="4042"/>
      <c r="H642" s="4042"/>
      <c r="I642" s="2632"/>
      <c r="J642" s="2632"/>
      <c r="K642" s="2632"/>
      <c r="L642" s="2632"/>
      <c r="M642" s="2632"/>
      <c r="N642" s="2632"/>
      <c r="O642" s="2632"/>
      <c r="P642" s="2632"/>
      <c r="Q642" s="2631"/>
      <c r="R642" s="2631"/>
      <c r="S642" s="2631"/>
      <c r="T642" s="2631"/>
      <c r="U642" s="2631"/>
      <c r="V642" s="2631"/>
      <c r="W642" s="2631"/>
      <c r="X642" s="2631"/>
      <c r="Y642" s="2631"/>
      <c r="Z642" s="2631"/>
      <c r="AA642" s="2631"/>
      <c r="AB642" s="2631"/>
      <c r="AC642" s="2631"/>
      <c r="AD642" s="2631"/>
      <c r="AE642" s="2631"/>
      <c r="AF642" s="2572"/>
    </row>
    <row r="643" spans="2:32" s="2872" customFormat="1" x14ac:dyDescent="0.2">
      <c r="B643" s="4011" t="s">
        <v>4993</v>
      </c>
      <c r="C643" s="4012"/>
      <c r="D643" s="4042" t="s">
        <v>1534</v>
      </c>
      <c r="E643" s="4042"/>
      <c r="F643" s="4042"/>
      <c r="G643" s="4042"/>
      <c r="H643" s="4042"/>
      <c r="I643" s="2632"/>
      <c r="J643" s="2632"/>
      <c r="K643" s="2632"/>
      <c r="L643" s="2632"/>
      <c r="M643" s="2632"/>
      <c r="N643" s="2632"/>
      <c r="O643" s="2632"/>
      <c r="P643" s="2632"/>
      <c r="Q643" s="2631"/>
      <c r="R643" s="2631"/>
      <c r="S643" s="2631"/>
      <c r="T643" s="2631"/>
      <c r="U643" s="2631"/>
      <c r="V643" s="2631"/>
      <c r="W643" s="2631"/>
      <c r="X643" s="2631"/>
      <c r="Y643" s="2631"/>
      <c r="Z643" s="2631"/>
      <c r="AA643" s="2631"/>
      <c r="AB643" s="2631"/>
      <c r="AC643" s="2631"/>
      <c r="AD643" s="2631"/>
      <c r="AE643" s="2631"/>
      <c r="AF643" s="2572"/>
    </row>
    <row r="644" spans="2:32" s="2872" customFormat="1" ht="13.5" thickBot="1" x14ac:dyDescent="0.25">
      <c r="B644" s="3827"/>
      <c r="C644" s="3828"/>
      <c r="D644" s="3828"/>
      <c r="E644" s="3828"/>
      <c r="F644" s="3828"/>
      <c r="G644" s="2635"/>
      <c r="H644" s="2635"/>
      <c r="I644" s="2635"/>
      <c r="J644" s="2635"/>
      <c r="K644" s="2635"/>
      <c r="L644" s="2635"/>
      <c r="M644" s="2635"/>
      <c r="N644" s="2635"/>
      <c r="O644" s="2635"/>
      <c r="P644" s="2635"/>
      <c r="Q644" s="2635"/>
      <c r="R644" s="2635"/>
      <c r="S644" s="2635"/>
      <c r="T644" s="2635"/>
      <c r="U644" s="2635"/>
      <c r="V644" s="2635"/>
      <c r="W644" s="2635"/>
      <c r="X644" s="2635"/>
      <c r="Y644" s="2635"/>
      <c r="Z644" s="2635"/>
      <c r="AA644" s="2635"/>
      <c r="AB644" s="2635"/>
      <c r="AC644" s="2635"/>
      <c r="AD644" s="2635"/>
      <c r="AE644" s="2635"/>
      <c r="AF644" s="2577"/>
    </row>
    <row r="645" spans="2:32" s="2872" customFormat="1" x14ac:dyDescent="0.2"/>
    <row r="646" spans="2:32" s="2872" customFormat="1" ht="13.5" thickBot="1" x14ac:dyDescent="0.25"/>
    <row r="647" spans="2:32" s="2872" customFormat="1" ht="20.25" x14ac:dyDescent="0.2">
      <c r="B647" s="3987" t="s">
        <v>5065</v>
      </c>
      <c r="C647" s="3988"/>
      <c r="D647" s="3988"/>
      <c r="E647" s="3988"/>
      <c r="F647" s="3988"/>
      <c r="G647" s="3988"/>
      <c r="H647" s="3988"/>
      <c r="I647" s="3988"/>
      <c r="J647" s="3988"/>
      <c r="K647" s="3988"/>
      <c r="L647" s="3988"/>
      <c r="M647" s="3988"/>
      <c r="N647" s="3988"/>
      <c r="O647" s="3988"/>
      <c r="P647" s="3988"/>
      <c r="Q647" s="3988"/>
      <c r="R647" s="3988"/>
      <c r="S647" s="3988"/>
      <c r="T647" s="3988"/>
      <c r="U647" s="3988"/>
      <c r="V647" s="3988"/>
      <c r="W647" s="3988"/>
      <c r="X647" s="3988"/>
      <c r="Y647" s="3988"/>
      <c r="Z647" s="3988"/>
      <c r="AA647" s="3988"/>
      <c r="AB647" s="3988"/>
      <c r="AC647" s="3988"/>
      <c r="AD647" s="3988"/>
      <c r="AE647" s="3988"/>
      <c r="AF647" s="3989"/>
    </row>
    <row r="648" spans="2:32" s="2872" customFormat="1" x14ac:dyDescent="0.2">
      <c r="B648" s="3825"/>
      <c r="C648" s="3826"/>
      <c r="D648" s="3826"/>
      <c r="E648" s="3826"/>
      <c r="F648" s="3826"/>
      <c r="G648" s="2571"/>
      <c r="H648" s="2571"/>
      <c r="I648" s="2571"/>
      <c r="J648" s="2571"/>
      <c r="K648" s="2571"/>
      <c r="L648" s="2571"/>
      <c r="M648" s="2571"/>
      <c r="N648" s="2571"/>
      <c r="O648" s="2571"/>
      <c r="P648" s="2571"/>
      <c r="Q648" s="2571"/>
      <c r="R648" s="2571"/>
      <c r="S648" s="2571"/>
      <c r="T648" s="2571"/>
      <c r="U648" s="2571"/>
      <c r="V648" s="2571"/>
      <c r="W648" s="2571"/>
      <c r="X648" s="2571"/>
      <c r="Y648" s="2571"/>
      <c r="Z648" s="2571"/>
      <c r="AA648" s="2571"/>
      <c r="AB648" s="2571"/>
      <c r="AC648" s="2571"/>
      <c r="AD648" s="2571"/>
      <c r="AE648" s="2571"/>
      <c r="AF648" s="2572"/>
    </row>
    <row r="649" spans="2:32" s="2872" customFormat="1" ht="30.75" customHeight="1" x14ac:dyDescent="0.2">
      <c r="B649" s="2633" t="s">
        <v>5085</v>
      </c>
      <c r="C649" s="3826"/>
      <c r="D649" s="4016" t="s">
        <v>6987</v>
      </c>
      <c r="E649" s="4016"/>
      <c r="F649" s="4016"/>
      <c r="G649" s="2571"/>
      <c r="H649" s="2571"/>
      <c r="I649" s="2571"/>
      <c r="J649" s="2571"/>
      <c r="K649" s="2571"/>
      <c r="L649" s="2571"/>
      <c r="M649" s="2571"/>
      <c r="N649" s="2571"/>
      <c r="O649" s="2571"/>
      <c r="P649" s="2571"/>
      <c r="Q649" s="2571"/>
      <c r="R649" s="2571"/>
      <c r="S649" s="2571"/>
      <c r="T649" s="2571"/>
      <c r="U649" s="2571"/>
      <c r="V649" s="2571"/>
      <c r="W649" s="2571"/>
      <c r="X649" s="2571"/>
      <c r="Y649" s="2571"/>
      <c r="Z649" s="2571"/>
      <c r="AA649" s="2571"/>
      <c r="AB649" s="2571"/>
      <c r="AC649" s="2571"/>
      <c r="AD649" s="2571"/>
      <c r="AE649" s="2571"/>
      <c r="AF649" s="2572"/>
    </row>
    <row r="650" spans="2:32" s="2872" customFormat="1" x14ac:dyDescent="0.2">
      <c r="B650" s="4017" t="s">
        <v>5068</v>
      </c>
      <c r="C650" s="4018"/>
      <c r="D650" s="3963">
        <v>41821</v>
      </c>
      <c r="E650" s="3963"/>
      <c r="F650" s="3963"/>
      <c r="G650" s="2571"/>
      <c r="H650" s="2571"/>
      <c r="I650" s="2571"/>
      <c r="J650" s="2571"/>
      <c r="K650" s="2571"/>
      <c r="L650" s="2571"/>
      <c r="M650" s="2571"/>
      <c r="N650" s="2571"/>
      <c r="O650" s="2571"/>
      <c r="P650" s="2571"/>
      <c r="Q650" s="2571"/>
      <c r="R650" s="2571"/>
      <c r="S650" s="2571"/>
      <c r="T650" s="2571"/>
      <c r="U650" s="2571"/>
      <c r="V650" s="2571"/>
      <c r="W650" s="2571"/>
      <c r="X650" s="2571"/>
      <c r="Y650" s="2571"/>
      <c r="Z650" s="2571"/>
      <c r="AA650" s="2571"/>
      <c r="AB650" s="2571"/>
      <c r="AC650" s="2571"/>
      <c r="AD650" s="2571"/>
      <c r="AE650" s="2571"/>
      <c r="AF650" s="2572"/>
    </row>
    <row r="651" spans="2:32" s="2872" customFormat="1" x14ac:dyDescent="0.2">
      <c r="B651" s="3991" t="s">
        <v>5066</v>
      </c>
      <c r="C651" s="3992"/>
      <c r="D651" s="3964">
        <v>41851</v>
      </c>
      <c r="E651" s="3964"/>
      <c r="F651" s="3964"/>
      <c r="G651" s="2571"/>
      <c r="H651" s="2571"/>
      <c r="I651" s="2571"/>
      <c r="J651" s="2571"/>
      <c r="K651" s="2571"/>
      <c r="L651" s="2571"/>
      <c r="M651" s="2571"/>
      <c r="N651" s="2571"/>
      <c r="O651" s="2571"/>
      <c r="P651" s="2571"/>
      <c r="Q651" s="2571"/>
      <c r="R651" s="2571"/>
      <c r="S651" s="2571"/>
      <c r="T651" s="2571"/>
      <c r="U651" s="2571"/>
      <c r="V651" s="2571"/>
      <c r="W651" s="2571"/>
      <c r="X651" s="2571"/>
      <c r="Y651" s="2571"/>
      <c r="Z651" s="2571"/>
      <c r="AA651" s="2571"/>
      <c r="AB651" s="2571"/>
      <c r="AC651" s="2571"/>
      <c r="AD651" s="2571"/>
      <c r="AE651" s="2571"/>
      <c r="AF651" s="2572"/>
    </row>
    <row r="652" spans="2:32" s="2872" customFormat="1" ht="13.5" thickBot="1" x14ac:dyDescent="0.25">
      <c r="B652" s="3825"/>
      <c r="C652" s="3826"/>
      <c r="D652" s="3826"/>
      <c r="E652" s="3826"/>
      <c r="F652" s="3826"/>
      <c r="G652" s="2571"/>
      <c r="H652" s="2571"/>
      <c r="I652" s="2571"/>
      <c r="J652" s="2571"/>
      <c r="K652" s="2571"/>
      <c r="L652" s="2571"/>
      <c r="M652" s="2571"/>
      <c r="N652" s="2571"/>
      <c r="O652" s="2571"/>
      <c r="P652" s="2571"/>
      <c r="Q652" s="2571"/>
      <c r="R652" s="2571"/>
      <c r="S652" s="2571"/>
      <c r="T652" s="2571"/>
      <c r="U652" s="2571"/>
      <c r="V652" s="2571"/>
      <c r="W652" s="2571"/>
      <c r="X652" s="2571"/>
      <c r="Y652" s="2571"/>
      <c r="Z652" s="2571"/>
      <c r="AA652" s="2571"/>
      <c r="AB652" s="2571"/>
      <c r="AC652" s="2571"/>
      <c r="AD652" s="2571"/>
      <c r="AE652" s="2571"/>
      <c r="AF652" s="2572"/>
    </row>
    <row r="653" spans="2:32" s="2872" customFormat="1" ht="13.5" thickBot="1" x14ac:dyDescent="0.25">
      <c r="B653" s="3993" t="s">
        <v>5067</v>
      </c>
      <c r="C653" s="4036"/>
      <c r="D653" s="4019" t="s">
        <v>6988</v>
      </c>
      <c r="E653" s="4020"/>
      <c r="F653" s="4020"/>
      <c r="G653" s="4020"/>
      <c r="H653" s="4020"/>
      <c r="I653" s="4020"/>
      <c r="J653" s="4020"/>
      <c r="K653" s="4020"/>
      <c r="L653" s="4020"/>
      <c r="M653" s="4020"/>
      <c r="N653" s="4020"/>
      <c r="O653" s="4020"/>
      <c r="P653" s="4020"/>
      <c r="Q653" s="4021"/>
      <c r="R653" s="2571"/>
      <c r="S653" s="2571"/>
      <c r="T653" s="2571"/>
      <c r="U653" s="2571"/>
      <c r="V653" s="2571"/>
      <c r="W653" s="2571"/>
      <c r="X653" s="2571"/>
      <c r="Y653" s="2571"/>
      <c r="Z653" s="2571"/>
      <c r="AA653" s="2571"/>
      <c r="AB653" s="2571"/>
      <c r="AC653" s="2571"/>
      <c r="AD653" s="2571"/>
      <c r="AE653" s="2571"/>
      <c r="AF653" s="2572"/>
    </row>
    <row r="654" spans="2:32" s="2872" customFormat="1" ht="13.5" thickBot="1" x14ac:dyDescent="0.25">
      <c r="B654" s="3825"/>
      <c r="C654" s="3826"/>
      <c r="D654" s="3826"/>
      <c r="E654" s="3826"/>
      <c r="F654" s="3826"/>
      <c r="G654" s="2571"/>
      <c r="H654" s="2571"/>
      <c r="I654" s="2571"/>
      <c r="J654" s="2571"/>
      <c r="K654" s="2571"/>
      <c r="L654" s="2571"/>
      <c r="M654" s="2571"/>
      <c r="N654" s="2571"/>
      <c r="O654" s="2571"/>
      <c r="P654" s="2571"/>
      <c r="Q654" s="2571"/>
      <c r="R654" s="2635"/>
      <c r="S654" s="2571"/>
      <c r="T654" s="2571"/>
      <c r="U654" s="2571"/>
      <c r="V654" s="2571"/>
      <c r="W654" s="2571"/>
      <c r="X654" s="2571"/>
      <c r="Y654" s="2571"/>
      <c r="Z654" s="2571"/>
      <c r="AA654" s="2571"/>
      <c r="AB654" s="2571"/>
      <c r="AC654" s="2571"/>
      <c r="AD654" s="2571"/>
      <c r="AE654" s="2571"/>
      <c r="AF654" s="2572"/>
    </row>
    <row r="655" spans="2:32" s="2872" customFormat="1" ht="13.5" thickBot="1" x14ac:dyDescent="0.25">
      <c r="B655" s="4022" t="s">
        <v>5069</v>
      </c>
      <c r="C655" s="4023"/>
      <c r="D655" s="4003" t="s">
        <v>5070</v>
      </c>
      <c r="E655" s="4026" t="s">
        <v>224</v>
      </c>
      <c r="F655" s="4027"/>
      <c r="G655" s="4027"/>
      <c r="H655" s="4027"/>
      <c r="I655" s="4027"/>
      <c r="J655" s="4027"/>
      <c r="K655" s="4027"/>
      <c r="L655" s="4027"/>
      <c r="M655" s="4027"/>
      <c r="N655" s="4027"/>
      <c r="O655" s="4027"/>
      <c r="P655" s="4028"/>
      <c r="Q655" s="4029" t="s">
        <v>340</v>
      </c>
      <c r="R655" s="4030"/>
      <c r="S655" s="4031"/>
      <c r="T655" s="4031"/>
      <c r="U655" s="4031"/>
      <c r="V655" s="4031"/>
      <c r="W655" s="4031"/>
      <c r="X655" s="4031"/>
      <c r="Y655" s="4032"/>
      <c r="Z655" s="4029" t="s">
        <v>225</v>
      </c>
      <c r="AA655" s="4031"/>
      <c r="AB655" s="4032"/>
      <c r="AC655" s="4033" t="s">
        <v>4989</v>
      </c>
      <c r="AD655" s="4034"/>
      <c r="AE655" s="4035"/>
      <c r="AF655" s="2572"/>
    </row>
    <row r="656" spans="2:32" s="2872" customFormat="1" ht="13.5" thickBot="1" x14ac:dyDescent="0.25">
      <c r="B656" s="4024"/>
      <c r="C656" s="4025"/>
      <c r="D656" s="4003"/>
      <c r="E656" s="4003" t="s">
        <v>5007</v>
      </c>
      <c r="F656" s="4003" t="s">
        <v>5008</v>
      </c>
      <c r="G656" s="4004" t="s">
        <v>5010</v>
      </c>
      <c r="H656" s="4004" t="s">
        <v>5071</v>
      </c>
      <c r="I656" s="4009" t="s">
        <v>5072</v>
      </c>
      <c r="J656" s="4009" t="s">
        <v>5073</v>
      </c>
      <c r="K656" s="4009" t="s">
        <v>5013</v>
      </c>
      <c r="L656" s="4009"/>
      <c r="M656" s="4009" t="s">
        <v>5074</v>
      </c>
      <c r="N656" s="4009" t="s">
        <v>5075</v>
      </c>
      <c r="O656" s="4009" t="s">
        <v>5076</v>
      </c>
      <c r="P656" s="4009" t="s">
        <v>5077</v>
      </c>
      <c r="Q656" s="4000" t="s">
        <v>5019</v>
      </c>
      <c r="R656" s="4000" t="s">
        <v>5020</v>
      </c>
      <c r="S656" s="4000" t="s">
        <v>5021</v>
      </c>
      <c r="T656" s="4000" t="s">
        <v>5078</v>
      </c>
      <c r="U656" s="4000" t="s">
        <v>5079</v>
      </c>
      <c r="V656" s="4000" t="s">
        <v>5024</v>
      </c>
      <c r="W656" s="4000" t="s">
        <v>5026</v>
      </c>
      <c r="X656" s="4004" t="s">
        <v>5080</v>
      </c>
      <c r="Y656" s="4004" t="s">
        <v>5081</v>
      </c>
      <c r="Z656" s="4000" t="s">
        <v>5082</v>
      </c>
      <c r="AA656" s="4000" t="s">
        <v>5083</v>
      </c>
      <c r="AB656" s="4000" t="s">
        <v>5084</v>
      </c>
      <c r="AC656" s="4000" t="s">
        <v>1154</v>
      </c>
      <c r="AD656" s="4000" t="s">
        <v>4990</v>
      </c>
      <c r="AE656" s="4000" t="s">
        <v>4991</v>
      </c>
      <c r="AF656" s="2572"/>
    </row>
    <row r="657" spans="2:32" s="2872" customFormat="1" ht="13.5" thickBot="1" x14ac:dyDescent="0.25">
      <c r="B657" s="4024"/>
      <c r="C657" s="4025"/>
      <c r="D657" s="4000"/>
      <c r="E657" s="4000"/>
      <c r="F657" s="4000"/>
      <c r="G657" s="4005"/>
      <c r="H657" s="4005"/>
      <c r="I657" s="4004"/>
      <c r="J657" s="4004"/>
      <c r="K657" s="3823" t="s">
        <v>5033</v>
      </c>
      <c r="L657" s="3824" t="s">
        <v>2798</v>
      </c>
      <c r="M657" s="4004"/>
      <c r="N657" s="4004"/>
      <c r="O657" s="4004"/>
      <c r="P657" s="4004"/>
      <c r="Q657" s="4001"/>
      <c r="R657" s="4001"/>
      <c r="S657" s="4001"/>
      <c r="T657" s="4001"/>
      <c r="U657" s="4001"/>
      <c r="V657" s="4001"/>
      <c r="W657" s="4001"/>
      <c r="X657" s="4005"/>
      <c r="Y657" s="4005"/>
      <c r="Z657" s="4001"/>
      <c r="AA657" s="4001"/>
      <c r="AB657" s="4001"/>
      <c r="AC657" s="4001"/>
      <c r="AD657" s="4001"/>
      <c r="AE657" s="4001"/>
      <c r="AF657" s="2572"/>
    </row>
    <row r="658" spans="2:32" s="2872" customFormat="1" ht="60.75" thickBot="1" x14ac:dyDescent="0.25">
      <c r="B658" s="4897" t="s">
        <v>6987</v>
      </c>
      <c r="C658" s="4898"/>
      <c r="D658" s="3152" t="s">
        <v>1534</v>
      </c>
      <c r="E658" s="3152" t="s">
        <v>1534</v>
      </c>
      <c r="F658" s="3152" t="s">
        <v>1534</v>
      </c>
      <c r="G658" s="3152" t="s">
        <v>1534</v>
      </c>
      <c r="H658" s="3152" t="s">
        <v>1534</v>
      </c>
      <c r="I658" s="3152" t="s">
        <v>1534</v>
      </c>
      <c r="J658" s="3152" t="s">
        <v>1534</v>
      </c>
      <c r="K658" s="3152" t="s">
        <v>1534</v>
      </c>
      <c r="L658" s="3152" t="s">
        <v>1534</v>
      </c>
      <c r="M658" s="3152" t="s">
        <v>1534</v>
      </c>
      <c r="N658" s="3152" t="s">
        <v>1534</v>
      </c>
      <c r="O658" s="3152" t="s">
        <v>1534</v>
      </c>
      <c r="P658" s="3152" t="s">
        <v>1534</v>
      </c>
      <c r="Q658" s="3152" t="s">
        <v>1534</v>
      </c>
      <c r="R658" s="3152" t="s">
        <v>1534</v>
      </c>
      <c r="S658" s="3152" t="s">
        <v>1534</v>
      </c>
      <c r="T658" s="3152" t="s">
        <v>1534</v>
      </c>
      <c r="U658" s="3152" t="s">
        <v>1534</v>
      </c>
      <c r="V658" s="3152" t="s">
        <v>1534</v>
      </c>
      <c r="W658" s="3152" t="s">
        <v>1534</v>
      </c>
      <c r="X658" s="3152" t="s">
        <v>1534</v>
      </c>
      <c r="Y658" s="3152" t="s">
        <v>1534</v>
      </c>
      <c r="Z658" s="3838" t="s">
        <v>6989</v>
      </c>
      <c r="AA658" s="3838" t="s">
        <v>6990</v>
      </c>
      <c r="AB658" s="3839">
        <v>1.1120000000000001</v>
      </c>
      <c r="AC658" s="3152" t="s">
        <v>1534</v>
      </c>
      <c r="AD658" s="3152" t="s">
        <v>1534</v>
      </c>
      <c r="AE658" s="3152" t="s">
        <v>1534</v>
      </c>
      <c r="AF658" s="2572"/>
    </row>
    <row r="659" spans="2:32" s="2872" customFormat="1" x14ac:dyDescent="0.2">
      <c r="B659" s="2634"/>
      <c r="C659" s="2566"/>
      <c r="D659" s="2566"/>
      <c r="E659" s="2566"/>
      <c r="F659" s="2566"/>
      <c r="G659" s="2567"/>
      <c r="H659" s="2567"/>
      <c r="I659" s="2567"/>
      <c r="J659" s="2567"/>
      <c r="K659" s="2566"/>
      <c r="L659" s="2567"/>
      <c r="M659" s="2567"/>
      <c r="N659" s="2567"/>
      <c r="O659" s="2567"/>
      <c r="P659" s="2567"/>
      <c r="Q659" s="2631"/>
      <c r="R659" s="2631"/>
      <c r="S659" s="2631"/>
      <c r="T659" s="2631"/>
      <c r="U659" s="2631"/>
      <c r="V659" s="2631"/>
      <c r="W659" s="2631"/>
      <c r="X659" s="2631"/>
      <c r="Y659" s="2631"/>
      <c r="Z659" s="2631"/>
      <c r="AA659" s="2631"/>
      <c r="AB659" s="2631"/>
      <c r="AC659" s="2631"/>
      <c r="AD659" s="2631"/>
      <c r="AE659" s="2631"/>
      <c r="AF659" s="2572"/>
    </row>
    <row r="660" spans="2:32" s="2872" customFormat="1" x14ac:dyDescent="0.2">
      <c r="B660" s="4011" t="s">
        <v>4992</v>
      </c>
      <c r="C660" s="4012"/>
      <c r="D660" s="4042" t="s">
        <v>1534</v>
      </c>
      <c r="E660" s="4042"/>
      <c r="F660" s="4042"/>
      <c r="G660" s="4042"/>
      <c r="H660" s="4042"/>
      <c r="I660" s="2632"/>
      <c r="J660" s="2632"/>
      <c r="K660" s="2632"/>
      <c r="L660" s="2632"/>
      <c r="M660" s="2632"/>
      <c r="N660" s="2632"/>
      <c r="O660" s="2632"/>
      <c r="P660" s="2632"/>
      <c r="Q660" s="2631"/>
      <c r="R660" s="2631"/>
      <c r="S660" s="2631"/>
      <c r="T660" s="2631"/>
      <c r="U660" s="2631"/>
      <c r="V660" s="2631"/>
      <c r="W660" s="2631"/>
      <c r="X660" s="2631"/>
      <c r="Y660" s="2631"/>
      <c r="Z660" s="2631"/>
      <c r="AA660" s="2631"/>
      <c r="AB660" s="2631"/>
      <c r="AC660" s="2631"/>
      <c r="AD660" s="2631"/>
      <c r="AE660" s="2631"/>
      <c r="AF660" s="2572"/>
    </row>
    <row r="661" spans="2:32" s="2872" customFormat="1" x14ac:dyDescent="0.2">
      <c r="B661" s="4011" t="s">
        <v>4993</v>
      </c>
      <c r="C661" s="4012"/>
      <c r="D661" s="4042" t="s">
        <v>1534</v>
      </c>
      <c r="E661" s="4042"/>
      <c r="F661" s="4042"/>
      <c r="G661" s="4042"/>
      <c r="H661" s="4042"/>
      <c r="I661" s="2632"/>
      <c r="J661" s="2632"/>
      <c r="K661" s="2632"/>
      <c r="L661" s="2632"/>
      <c r="M661" s="2632"/>
      <c r="N661" s="2632"/>
      <c r="O661" s="2632"/>
      <c r="P661" s="2632"/>
      <c r="Q661" s="2631"/>
      <c r="R661" s="2631"/>
      <c r="S661" s="2631"/>
      <c r="T661" s="2631"/>
      <c r="U661" s="2631"/>
      <c r="V661" s="2631"/>
      <c r="W661" s="2631"/>
      <c r="X661" s="2631"/>
      <c r="Y661" s="2631"/>
      <c r="Z661" s="2631"/>
      <c r="AA661" s="2631"/>
      <c r="AB661" s="2631"/>
      <c r="AC661" s="2631"/>
      <c r="AD661" s="2631"/>
      <c r="AE661" s="2631"/>
      <c r="AF661" s="2572"/>
    </row>
    <row r="662" spans="2:32" s="2872" customFormat="1" ht="13.5" thickBot="1" x14ac:dyDescent="0.25">
      <c r="B662" s="3827"/>
      <c r="C662" s="3828"/>
      <c r="D662" s="3828"/>
      <c r="E662" s="3828"/>
      <c r="F662" s="3828"/>
      <c r="G662" s="2635"/>
      <c r="H662" s="2635"/>
      <c r="I662" s="2635"/>
      <c r="J662" s="2635"/>
      <c r="K662" s="2635"/>
      <c r="L662" s="2635"/>
      <c r="M662" s="2635"/>
      <c r="N662" s="2635"/>
      <c r="O662" s="2635"/>
      <c r="P662" s="2635"/>
      <c r="Q662" s="2635"/>
      <c r="R662" s="2635"/>
      <c r="S662" s="2635"/>
      <c r="T662" s="2635"/>
      <c r="U662" s="2635"/>
      <c r="V662" s="2635"/>
      <c r="W662" s="2635"/>
      <c r="X662" s="2635"/>
      <c r="Y662" s="2635"/>
      <c r="Z662" s="2635"/>
      <c r="AA662" s="2635"/>
      <c r="AB662" s="2635"/>
      <c r="AC662" s="2635"/>
      <c r="AD662" s="2635"/>
      <c r="AE662" s="2635"/>
      <c r="AF662" s="2577"/>
    </row>
    <row r="663" spans="2:32" s="2872" customFormat="1" x14ac:dyDescent="0.2"/>
    <row r="664" spans="2:32" s="2872" customFormat="1" ht="13.5" thickBot="1" x14ac:dyDescent="0.25"/>
    <row r="665" spans="2:32" s="2872" customFormat="1" ht="20.25" x14ac:dyDescent="0.2">
      <c r="B665" s="3987" t="s">
        <v>5065</v>
      </c>
      <c r="C665" s="3988"/>
      <c r="D665" s="3988"/>
      <c r="E665" s="3988"/>
      <c r="F665" s="3988"/>
      <c r="G665" s="3988"/>
      <c r="H665" s="3988"/>
      <c r="I665" s="3988"/>
      <c r="J665" s="3988"/>
      <c r="K665" s="3988"/>
      <c r="L665" s="3988"/>
      <c r="M665" s="3988"/>
      <c r="N665" s="3988"/>
      <c r="O665" s="3988"/>
      <c r="P665" s="3988"/>
      <c r="Q665" s="3988"/>
      <c r="R665" s="3988"/>
      <c r="S665" s="3988"/>
      <c r="T665" s="3988"/>
      <c r="U665" s="3988"/>
      <c r="V665" s="3988"/>
      <c r="W665" s="3988"/>
      <c r="X665" s="3988"/>
      <c r="Y665" s="3988"/>
      <c r="Z665" s="3988"/>
      <c r="AA665" s="3988"/>
      <c r="AB665" s="3988"/>
      <c r="AC665" s="3988"/>
      <c r="AD665" s="3988"/>
      <c r="AE665" s="3988"/>
      <c r="AF665" s="3989"/>
    </row>
    <row r="666" spans="2:32" s="2872" customFormat="1" x14ac:dyDescent="0.2">
      <c r="B666" s="3825"/>
      <c r="C666" s="3826"/>
      <c r="D666" s="3826"/>
      <c r="E666" s="3826"/>
      <c r="F666" s="3826"/>
      <c r="G666" s="2571"/>
      <c r="H666" s="2571"/>
      <c r="I666" s="2571"/>
      <c r="J666" s="2571"/>
      <c r="K666" s="2571"/>
      <c r="L666" s="2571"/>
      <c r="M666" s="2571"/>
      <c r="N666" s="2571"/>
      <c r="O666" s="2571"/>
      <c r="P666" s="2571"/>
      <c r="Q666" s="2571"/>
      <c r="R666" s="2571"/>
      <c r="S666" s="2571"/>
      <c r="T666" s="2571"/>
      <c r="U666" s="2571"/>
      <c r="V666" s="2571"/>
      <c r="W666" s="2571"/>
      <c r="X666" s="2571"/>
      <c r="Y666" s="2571"/>
      <c r="Z666" s="2571"/>
      <c r="AA666" s="2571"/>
      <c r="AB666" s="2571"/>
      <c r="AC666" s="2571"/>
      <c r="AD666" s="2571"/>
      <c r="AE666" s="2571"/>
      <c r="AF666" s="2572"/>
    </row>
    <row r="667" spans="2:32" s="2872" customFormat="1" ht="20.25" customHeight="1" x14ac:dyDescent="0.2">
      <c r="B667" s="2633" t="s">
        <v>5085</v>
      </c>
      <c r="C667" s="3826"/>
      <c r="D667" s="4016" t="s">
        <v>6983</v>
      </c>
      <c r="E667" s="4016"/>
      <c r="F667" s="4016"/>
      <c r="G667" s="2571"/>
      <c r="H667" s="2571"/>
      <c r="I667" s="2571"/>
      <c r="J667" s="2571"/>
      <c r="K667" s="2571"/>
      <c r="L667" s="2571"/>
      <c r="M667" s="2571"/>
      <c r="N667" s="2571"/>
      <c r="O667" s="2571"/>
      <c r="P667" s="2571"/>
      <c r="Q667" s="2571"/>
      <c r="R667" s="2571"/>
      <c r="S667" s="2571"/>
      <c r="T667" s="2571"/>
      <c r="U667" s="2571"/>
      <c r="V667" s="2571"/>
      <c r="W667" s="2571"/>
      <c r="X667" s="2571"/>
      <c r="Y667" s="2571"/>
      <c r="Z667" s="2571"/>
      <c r="AA667" s="2571"/>
      <c r="AB667" s="2571"/>
      <c r="AC667" s="2571"/>
      <c r="AD667" s="2571"/>
      <c r="AE667" s="2571"/>
      <c r="AF667" s="2572"/>
    </row>
    <row r="668" spans="2:32" s="2872" customFormat="1" x14ac:dyDescent="0.2">
      <c r="B668" s="4017" t="s">
        <v>5068</v>
      </c>
      <c r="C668" s="4018"/>
      <c r="D668" s="3962">
        <v>41821</v>
      </c>
      <c r="E668" s="3962"/>
      <c r="F668" s="3962"/>
      <c r="G668" s="2571"/>
      <c r="H668" s="2571"/>
      <c r="I668" s="2571"/>
      <c r="J668" s="2571"/>
      <c r="K668" s="2571"/>
      <c r="L668" s="2571"/>
      <c r="M668" s="2571"/>
      <c r="N668" s="2571"/>
      <c r="O668" s="2571"/>
      <c r="P668" s="2571"/>
      <c r="Q668" s="2571"/>
      <c r="R668" s="2571"/>
      <c r="S668" s="2571"/>
      <c r="T668" s="2571"/>
      <c r="U668" s="2571"/>
      <c r="V668" s="2571"/>
      <c r="W668" s="2571"/>
      <c r="X668" s="2571"/>
      <c r="Y668" s="2571"/>
      <c r="Z668" s="2571"/>
      <c r="AA668" s="2571"/>
      <c r="AB668" s="2571"/>
      <c r="AC668" s="2571"/>
      <c r="AD668" s="2571"/>
      <c r="AE668" s="2571"/>
      <c r="AF668" s="2572"/>
    </row>
    <row r="669" spans="2:32" s="2872" customFormat="1" x14ac:dyDescent="0.2">
      <c r="B669" s="3991" t="s">
        <v>5066</v>
      </c>
      <c r="C669" s="3992"/>
      <c r="D669" s="3965">
        <v>41851</v>
      </c>
      <c r="E669" s="3965"/>
      <c r="F669" s="3965"/>
      <c r="G669" s="2571"/>
      <c r="H669" s="2571"/>
      <c r="I669" s="2571"/>
      <c r="J669" s="2571"/>
      <c r="K669" s="2571"/>
      <c r="L669" s="2571"/>
      <c r="M669" s="2571"/>
      <c r="N669" s="2571"/>
      <c r="O669" s="2571"/>
      <c r="P669" s="2571"/>
      <c r="Q669" s="2571"/>
      <c r="R669" s="2571"/>
      <c r="S669" s="2571"/>
      <c r="T669" s="2571"/>
      <c r="U669" s="2571"/>
      <c r="V669" s="2571"/>
      <c r="W669" s="2571"/>
      <c r="X669" s="2571"/>
      <c r="Y669" s="2571"/>
      <c r="Z669" s="2571"/>
      <c r="AA669" s="2571"/>
      <c r="AB669" s="2571"/>
      <c r="AC669" s="2571"/>
      <c r="AD669" s="2571"/>
      <c r="AE669" s="2571"/>
      <c r="AF669" s="2572"/>
    </row>
    <row r="670" spans="2:32" s="2872" customFormat="1" ht="13.5" thickBot="1" x14ac:dyDescent="0.25">
      <c r="B670" s="3825"/>
      <c r="C670" s="3826"/>
      <c r="D670" s="3826"/>
      <c r="E670" s="3826"/>
      <c r="F670" s="3826"/>
      <c r="G670" s="2571"/>
      <c r="H670" s="2571"/>
      <c r="I670" s="2571"/>
      <c r="J670" s="2571"/>
      <c r="K670" s="2571"/>
      <c r="L670" s="2571"/>
      <c r="M670" s="2571"/>
      <c r="N670" s="2571"/>
      <c r="O670" s="2571"/>
      <c r="P670" s="2571"/>
      <c r="Q670" s="2571"/>
      <c r="R670" s="2571"/>
      <c r="S670" s="2571"/>
      <c r="T670" s="2571"/>
      <c r="U670" s="2571"/>
      <c r="V670" s="2571"/>
      <c r="W670" s="2571"/>
      <c r="X670" s="2571"/>
      <c r="Y670" s="2571"/>
      <c r="Z670" s="2571"/>
      <c r="AA670" s="2571"/>
      <c r="AB670" s="2571"/>
      <c r="AC670" s="2571"/>
      <c r="AD670" s="2571"/>
      <c r="AE670" s="2571"/>
      <c r="AF670" s="2572"/>
    </row>
    <row r="671" spans="2:32" s="2872" customFormat="1" ht="46.5" customHeight="1" thickBot="1" x14ac:dyDescent="0.25">
      <c r="B671" s="3993" t="s">
        <v>5067</v>
      </c>
      <c r="C671" s="4036"/>
      <c r="D671" s="4019" t="s">
        <v>6986</v>
      </c>
      <c r="E671" s="4020"/>
      <c r="F671" s="4020"/>
      <c r="G671" s="4020"/>
      <c r="H671" s="4020"/>
      <c r="I671" s="4020"/>
      <c r="J671" s="4020"/>
      <c r="K671" s="4020"/>
      <c r="L671" s="4020"/>
      <c r="M671" s="4020"/>
      <c r="N671" s="4020"/>
      <c r="O671" s="4020"/>
      <c r="P671" s="4020"/>
      <c r="Q671" s="4021"/>
      <c r="R671" s="2571"/>
      <c r="S671" s="2571"/>
      <c r="T671" s="2571"/>
      <c r="U671" s="2571"/>
      <c r="V671" s="2571"/>
      <c r="W671" s="2571"/>
      <c r="X671" s="2571"/>
      <c r="Y671" s="2571"/>
      <c r="Z671" s="2571"/>
      <c r="AA671" s="2571"/>
      <c r="AB671" s="2571"/>
      <c r="AC671" s="2571"/>
      <c r="AD671" s="2571"/>
      <c r="AE671" s="2571"/>
      <c r="AF671" s="2572"/>
    </row>
    <row r="672" spans="2:32" s="2872" customFormat="1" ht="13.5" thickBot="1" x14ac:dyDescent="0.25">
      <c r="B672" s="3825"/>
      <c r="C672" s="3826"/>
      <c r="D672" s="3826"/>
      <c r="E672" s="3826"/>
      <c r="F672" s="3826"/>
      <c r="G672" s="2571"/>
      <c r="H672" s="2571"/>
      <c r="I672" s="2571"/>
      <c r="J672" s="2571"/>
      <c r="K672" s="2571"/>
      <c r="L672" s="2571"/>
      <c r="M672" s="2571"/>
      <c r="N672" s="2571"/>
      <c r="O672" s="2571"/>
      <c r="P672" s="2571"/>
      <c r="Q672" s="2571"/>
      <c r="R672" s="2635"/>
      <c r="S672" s="2571"/>
      <c r="T672" s="2571"/>
      <c r="U672" s="2571"/>
      <c r="V672" s="2571"/>
      <c r="W672" s="2571"/>
      <c r="X672" s="2571"/>
      <c r="Y672" s="2571"/>
      <c r="Z672" s="2571"/>
      <c r="AA672" s="2571"/>
      <c r="AB672" s="2571"/>
      <c r="AC672" s="2571"/>
      <c r="AD672" s="2571"/>
      <c r="AE672" s="2571"/>
      <c r="AF672" s="2572"/>
    </row>
    <row r="673" spans="2:32" s="2872" customFormat="1" ht="13.5" thickBot="1" x14ac:dyDescent="0.25">
      <c r="B673" s="4022" t="s">
        <v>5069</v>
      </c>
      <c r="C673" s="4023"/>
      <c r="D673" s="4003" t="s">
        <v>5070</v>
      </c>
      <c r="E673" s="4026" t="s">
        <v>224</v>
      </c>
      <c r="F673" s="4027"/>
      <c r="G673" s="4027"/>
      <c r="H673" s="4027"/>
      <c r="I673" s="4027"/>
      <c r="J673" s="4027"/>
      <c r="K673" s="4027"/>
      <c r="L673" s="4027"/>
      <c r="M673" s="4027"/>
      <c r="N673" s="4027"/>
      <c r="O673" s="4027"/>
      <c r="P673" s="4028"/>
      <c r="Q673" s="4029" t="s">
        <v>340</v>
      </c>
      <c r="R673" s="4030"/>
      <c r="S673" s="4031"/>
      <c r="T673" s="4031"/>
      <c r="U673" s="4031"/>
      <c r="V673" s="4031"/>
      <c r="W673" s="4031"/>
      <c r="X673" s="4031"/>
      <c r="Y673" s="4032"/>
      <c r="Z673" s="4029" t="s">
        <v>225</v>
      </c>
      <c r="AA673" s="4031"/>
      <c r="AB673" s="4032"/>
      <c r="AC673" s="4033" t="s">
        <v>4989</v>
      </c>
      <c r="AD673" s="4034"/>
      <c r="AE673" s="4035"/>
      <c r="AF673" s="2572"/>
    </row>
    <row r="674" spans="2:32" s="2872" customFormat="1" ht="13.5" thickBot="1" x14ac:dyDescent="0.25">
      <c r="B674" s="4024"/>
      <c r="C674" s="4025"/>
      <c r="D674" s="4003"/>
      <c r="E674" s="4003" t="s">
        <v>5007</v>
      </c>
      <c r="F674" s="4003" t="s">
        <v>5008</v>
      </c>
      <c r="G674" s="4004" t="s">
        <v>5010</v>
      </c>
      <c r="H674" s="4004" t="s">
        <v>5071</v>
      </c>
      <c r="I674" s="4009" t="s">
        <v>5072</v>
      </c>
      <c r="J674" s="4009" t="s">
        <v>5073</v>
      </c>
      <c r="K674" s="4009" t="s">
        <v>5013</v>
      </c>
      <c r="L674" s="4009"/>
      <c r="M674" s="4009" t="s">
        <v>5074</v>
      </c>
      <c r="N674" s="4009" t="s">
        <v>5075</v>
      </c>
      <c r="O674" s="4009" t="s">
        <v>5076</v>
      </c>
      <c r="P674" s="4009" t="s">
        <v>5077</v>
      </c>
      <c r="Q674" s="4000" t="s">
        <v>5019</v>
      </c>
      <c r="R674" s="4000" t="s">
        <v>5020</v>
      </c>
      <c r="S674" s="4000" t="s">
        <v>5021</v>
      </c>
      <c r="T674" s="4000" t="s">
        <v>5078</v>
      </c>
      <c r="U674" s="4000" t="s">
        <v>5079</v>
      </c>
      <c r="V674" s="4000" t="s">
        <v>5024</v>
      </c>
      <c r="W674" s="4000" t="s">
        <v>5026</v>
      </c>
      <c r="X674" s="4004" t="s">
        <v>5080</v>
      </c>
      <c r="Y674" s="4004" t="s">
        <v>5081</v>
      </c>
      <c r="Z674" s="4000" t="s">
        <v>5082</v>
      </c>
      <c r="AA674" s="4000" t="s">
        <v>5083</v>
      </c>
      <c r="AB674" s="4000" t="s">
        <v>5084</v>
      </c>
      <c r="AC674" s="4000" t="s">
        <v>1154</v>
      </c>
      <c r="AD674" s="4000" t="s">
        <v>4990</v>
      </c>
      <c r="AE674" s="4000" t="s">
        <v>4991</v>
      </c>
      <c r="AF674" s="2572"/>
    </row>
    <row r="675" spans="2:32" s="2872" customFormat="1" ht="13.5" thickBot="1" x14ac:dyDescent="0.25">
      <c r="B675" s="4024"/>
      <c r="C675" s="4025"/>
      <c r="D675" s="4000"/>
      <c r="E675" s="4000"/>
      <c r="F675" s="4000"/>
      <c r="G675" s="4005"/>
      <c r="H675" s="4005"/>
      <c r="I675" s="4004"/>
      <c r="J675" s="4004"/>
      <c r="K675" s="3823" t="s">
        <v>5033</v>
      </c>
      <c r="L675" s="3824" t="s">
        <v>2798</v>
      </c>
      <c r="M675" s="4004"/>
      <c r="N675" s="4004"/>
      <c r="O675" s="4004"/>
      <c r="P675" s="4004"/>
      <c r="Q675" s="4001"/>
      <c r="R675" s="4001"/>
      <c r="S675" s="4001"/>
      <c r="T675" s="4001"/>
      <c r="U675" s="4001"/>
      <c r="V675" s="4001"/>
      <c r="W675" s="4001"/>
      <c r="X675" s="4005"/>
      <c r="Y675" s="4005"/>
      <c r="Z675" s="4001"/>
      <c r="AA675" s="4001"/>
      <c r="AB675" s="4001"/>
      <c r="AC675" s="4001"/>
      <c r="AD675" s="4001"/>
      <c r="AE675" s="4001"/>
      <c r="AF675" s="2572"/>
    </row>
    <row r="676" spans="2:32" s="2872" customFormat="1" ht="13.5" thickBot="1" x14ac:dyDescent="0.25">
      <c r="B676" s="3954" t="s">
        <v>6985</v>
      </c>
      <c r="C676" s="3955"/>
      <c r="D676" s="3147" t="s">
        <v>1534</v>
      </c>
      <c r="E676" s="3147" t="s">
        <v>1534</v>
      </c>
      <c r="F676" s="3147" t="s">
        <v>1534</v>
      </c>
      <c r="G676" s="3147" t="s">
        <v>1534</v>
      </c>
      <c r="H676" s="3147" t="s">
        <v>1534</v>
      </c>
      <c r="I676" s="3147">
        <v>0.01</v>
      </c>
      <c r="J676" s="3147">
        <v>0.04</v>
      </c>
      <c r="K676" s="3147" t="s">
        <v>1534</v>
      </c>
      <c r="L676" s="3147" t="s">
        <v>1534</v>
      </c>
      <c r="M676" s="3147" t="s">
        <v>1534</v>
      </c>
      <c r="N676" s="3147" t="s">
        <v>1534</v>
      </c>
      <c r="O676" s="3147" t="s">
        <v>1534</v>
      </c>
      <c r="P676" s="3147" t="s">
        <v>1534</v>
      </c>
      <c r="Q676" s="3147" t="s">
        <v>1534</v>
      </c>
      <c r="R676" s="3147" t="s">
        <v>1534</v>
      </c>
      <c r="S676" s="3147" t="s">
        <v>1534</v>
      </c>
      <c r="T676" s="3147" t="s">
        <v>1534</v>
      </c>
      <c r="U676" s="3147" t="s">
        <v>1534</v>
      </c>
      <c r="V676" s="3147" t="s">
        <v>1534</v>
      </c>
      <c r="W676" s="3147" t="s">
        <v>1534</v>
      </c>
      <c r="X676" s="3147" t="s">
        <v>1534</v>
      </c>
      <c r="Y676" s="3147" t="s">
        <v>1534</v>
      </c>
      <c r="Z676" s="3147" t="s">
        <v>1534</v>
      </c>
      <c r="AA676" s="3147" t="s">
        <v>1534</v>
      </c>
      <c r="AB676" s="3147" t="s">
        <v>1534</v>
      </c>
      <c r="AC676" s="3147" t="s">
        <v>1534</v>
      </c>
      <c r="AD676" s="3147" t="s">
        <v>1534</v>
      </c>
      <c r="AE676" s="3147" t="s">
        <v>1534</v>
      </c>
      <c r="AF676" s="2572"/>
    </row>
    <row r="677" spans="2:32" s="2872" customFormat="1" x14ac:dyDescent="0.2">
      <c r="B677" s="2634"/>
      <c r="C677" s="2566"/>
      <c r="D677" s="2566"/>
      <c r="E677" s="2566"/>
      <c r="F677" s="2566"/>
      <c r="G677" s="2567"/>
      <c r="H677" s="2567"/>
      <c r="I677" s="2567"/>
      <c r="J677" s="2567"/>
      <c r="K677" s="2566"/>
      <c r="L677" s="2567"/>
      <c r="M677" s="2567"/>
      <c r="N677" s="2567"/>
      <c r="O677" s="2567"/>
      <c r="P677" s="2567"/>
      <c r="Q677" s="2631"/>
      <c r="R677" s="2631"/>
      <c r="S677" s="2631"/>
      <c r="T677" s="2631"/>
      <c r="U677" s="2631"/>
      <c r="V677" s="2631"/>
      <c r="W677" s="2631"/>
      <c r="X677" s="2631"/>
      <c r="Y677" s="2631"/>
      <c r="Z677" s="2631"/>
      <c r="AA677" s="2631"/>
      <c r="AB677" s="2631"/>
      <c r="AC677" s="2631"/>
      <c r="AD677" s="2631"/>
      <c r="AE677" s="2631"/>
      <c r="AF677" s="2572"/>
    </row>
    <row r="678" spans="2:32" s="2872" customFormat="1" x14ac:dyDescent="0.2">
      <c r="B678" s="4011" t="s">
        <v>4992</v>
      </c>
      <c r="C678" s="4012"/>
      <c r="D678" s="4042" t="s">
        <v>1534</v>
      </c>
      <c r="E678" s="4042"/>
      <c r="F678" s="4042"/>
      <c r="G678" s="4042"/>
      <c r="H678" s="4042"/>
      <c r="I678" s="2632"/>
      <c r="J678" s="2632"/>
      <c r="K678" s="2632"/>
      <c r="L678" s="2632"/>
      <c r="M678" s="2632"/>
      <c r="N678" s="2632"/>
      <c r="O678" s="2632"/>
      <c r="P678" s="2632"/>
      <c r="Q678" s="2631"/>
      <c r="R678" s="2631"/>
      <c r="S678" s="2631"/>
      <c r="T678" s="2631"/>
      <c r="U678" s="2631"/>
      <c r="V678" s="2631"/>
      <c r="W678" s="2631"/>
      <c r="X678" s="2631"/>
      <c r="Y678" s="2631"/>
      <c r="Z678" s="2631"/>
      <c r="AA678" s="2631"/>
      <c r="AB678" s="2631"/>
      <c r="AC678" s="2631"/>
      <c r="AD678" s="2631"/>
      <c r="AE678" s="2631"/>
      <c r="AF678" s="2572"/>
    </row>
    <row r="679" spans="2:32" s="2872" customFormat="1" x14ac:dyDescent="0.2">
      <c r="B679" s="4011" t="s">
        <v>4993</v>
      </c>
      <c r="C679" s="4012"/>
      <c r="D679" s="4042" t="s">
        <v>5089</v>
      </c>
      <c r="E679" s="4042"/>
      <c r="F679" s="4042"/>
      <c r="G679" s="4042"/>
      <c r="H679" s="4042"/>
      <c r="I679" s="2632"/>
      <c r="J679" s="2632"/>
      <c r="K679" s="2632"/>
      <c r="L679" s="2632"/>
      <c r="M679" s="2632"/>
      <c r="N679" s="2632"/>
      <c r="O679" s="2632"/>
      <c r="P679" s="2632"/>
      <c r="Q679" s="2631"/>
      <c r="R679" s="2631"/>
      <c r="S679" s="2631"/>
      <c r="T679" s="2631"/>
      <c r="U679" s="2631"/>
      <c r="V679" s="2631"/>
      <c r="W679" s="2631"/>
      <c r="X679" s="2631"/>
      <c r="Y679" s="2631"/>
      <c r="Z679" s="2631"/>
      <c r="AA679" s="2631"/>
      <c r="AB679" s="2631"/>
      <c r="AC679" s="2631"/>
      <c r="AD679" s="2631"/>
      <c r="AE679" s="2631"/>
      <c r="AF679" s="2572"/>
    </row>
    <row r="680" spans="2:32" s="2872" customFormat="1" ht="13.5" thickBot="1" x14ac:dyDescent="0.25">
      <c r="B680" s="3827"/>
      <c r="C680" s="3828"/>
      <c r="D680" s="3828"/>
      <c r="E680" s="3828"/>
      <c r="F680" s="3828"/>
      <c r="G680" s="2635"/>
      <c r="H680" s="2635"/>
      <c r="I680" s="2635"/>
      <c r="J680" s="2635"/>
      <c r="K680" s="2635"/>
      <c r="L680" s="2635"/>
      <c r="M680" s="2635"/>
      <c r="N680" s="2635"/>
      <c r="O680" s="2635"/>
      <c r="P680" s="2635"/>
      <c r="Q680" s="2635"/>
      <c r="R680" s="2635"/>
      <c r="S680" s="2635"/>
      <c r="T680" s="2635"/>
      <c r="U680" s="2635"/>
      <c r="V680" s="2635"/>
      <c r="W680" s="2635"/>
      <c r="X680" s="2635"/>
      <c r="Y680" s="2635"/>
      <c r="Z680" s="2635"/>
      <c r="AA680" s="2635"/>
      <c r="AB680" s="2635"/>
      <c r="AC680" s="2635"/>
      <c r="AD680" s="2635"/>
      <c r="AE680" s="2635"/>
      <c r="AF680" s="2577"/>
    </row>
    <row r="681" spans="2:32" s="2872" customFormat="1" x14ac:dyDescent="0.2"/>
    <row r="682" spans="2:32" s="2872" customFormat="1" ht="13.5" thickBot="1" x14ac:dyDescent="0.25"/>
    <row r="683" spans="2:32" s="2872" customFormat="1" ht="20.25" x14ac:dyDescent="0.2">
      <c r="B683" s="3987" t="s">
        <v>5065</v>
      </c>
      <c r="C683" s="3988"/>
      <c r="D683" s="3988"/>
      <c r="E683" s="3988"/>
      <c r="F683" s="3988"/>
      <c r="G683" s="3988"/>
      <c r="H683" s="3988"/>
      <c r="I683" s="3988"/>
      <c r="J683" s="3988"/>
      <c r="K683" s="3988"/>
      <c r="L683" s="3988"/>
      <c r="M683" s="3988"/>
      <c r="N683" s="3988"/>
      <c r="O683" s="3988"/>
      <c r="P683" s="3988"/>
      <c r="Q683" s="3988"/>
      <c r="R683" s="3988"/>
      <c r="S683" s="3988"/>
      <c r="T683" s="3988"/>
      <c r="U683" s="3988"/>
      <c r="V683" s="3988"/>
      <c r="W683" s="3988"/>
      <c r="X683" s="3988"/>
      <c r="Y683" s="3988"/>
      <c r="Z683" s="3988"/>
      <c r="AA683" s="3988"/>
      <c r="AB683" s="3988"/>
      <c r="AC683" s="3988"/>
      <c r="AD683" s="3988"/>
      <c r="AE683" s="3988"/>
      <c r="AF683" s="3989"/>
    </row>
    <row r="684" spans="2:32" s="2872" customFormat="1" x14ac:dyDescent="0.2">
      <c r="B684" s="3825"/>
      <c r="C684" s="3826"/>
      <c r="D684" s="3826"/>
      <c r="E684" s="3826"/>
      <c r="F684" s="3826"/>
      <c r="G684" s="2571"/>
      <c r="H684" s="2571"/>
      <c r="I684" s="2571"/>
      <c r="J684" s="2571"/>
      <c r="K684" s="2571"/>
      <c r="L684" s="2571"/>
      <c r="M684" s="2571"/>
      <c r="N684" s="2571"/>
      <c r="O684" s="2571"/>
      <c r="P684" s="2571"/>
      <c r="Q684" s="2571"/>
      <c r="R684" s="2571"/>
      <c r="S684" s="2571"/>
      <c r="T684" s="2571"/>
      <c r="U684" s="2571"/>
      <c r="V684" s="2571"/>
      <c r="W684" s="2571"/>
      <c r="X684" s="2571"/>
      <c r="Y684" s="2571"/>
      <c r="Z684" s="2571"/>
      <c r="AA684" s="2571"/>
      <c r="AB684" s="2571"/>
      <c r="AC684" s="2571"/>
      <c r="AD684" s="2571"/>
      <c r="AE684" s="2571"/>
      <c r="AF684" s="2572"/>
    </row>
    <row r="685" spans="2:32" s="2872" customFormat="1" x14ac:dyDescent="0.2">
      <c r="B685" s="2633" t="s">
        <v>5085</v>
      </c>
      <c r="C685" s="3826"/>
      <c r="D685" s="4016" t="s">
        <v>6983</v>
      </c>
      <c r="E685" s="4016"/>
      <c r="F685" s="4016"/>
      <c r="G685" s="2571"/>
      <c r="H685" s="2571"/>
      <c r="I685" s="2571"/>
      <c r="J685" s="2571"/>
      <c r="K685" s="2571"/>
      <c r="L685" s="2571"/>
      <c r="M685" s="2571"/>
      <c r="N685" s="2571"/>
      <c r="O685" s="2571"/>
      <c r="P685" s="2571"/>
      <c r="Q685" s="2571"/>
      <c r="R685" s="2571"/>
      <c r="S685" s="2571"/>
      <c r="T685" s="2571"/>
      <c r="U685" s="2571"/>
      <c r="V685" s="2571"/>
      <c r="W685" s="2571"/>
      <c r="X685" s="2571"/>
      <c r="Y685" s="2571"/>
      <c r="Z685" s="2571"/>
      <c r="AA685" s="2571"/>
      <c r="AB685" s="2571"/>
      <c r="AC685" s="2571"/>
      <c r="AD685" s="2571"/>
      <c r="AE685" s="2571"/>
      <c r="AF685" s="2572"/>
    </row>
    <row r="686" spans="2:32" s="2872" customFormat="1" x14ac:dyDescent="0.2">
      <c r="B686" s="4017" t="s">
        <v>5068</v>
      </c>
      <c r="C686" s="4018"/>
      <c r="D686" s="3962">
        <v>41821</v>
      </c>
      <c r="E686" s="3962"/>
      <c r="F686" s="3962"/>
      <c r="G686" s="2571"/>
      <c r="H686" s="2571"/>
      <c r="I686" s="2571"/>
      <c r="J686" s="2571"/>
      <c r="K686" s="2571"/>
      <c r="L686" s="2571"/>
      <c r="M686" s="2571"/>
      <c r="N686" s="2571"/>
      <c r="O686" s="2571"/>
      <c r="P686" s="2571"/>
      <c r="Q686" s="2571"/>
      <c r="R686" s="2571"/>
      <c r="S686" s="2571"/>
      <c r="T686" s="2571"/>
      <c r="U686" s="2571"/>
      <c r="V686" s="2571"/>
      <c r="W686" s="2571"/>
      <c r="X686" s="2571"/>
      <c r="Y686" s="2571"/>
      <c r="Z686" s="2571"/>
      <c r="AA686" s="2571"/>
      <c r="AB686" s="2571"/>
      <c r="AC686" s="2571"/>
      <c r="AD686" s="2571"/>
      <c r="AE686" s="2571"/>
      <c r="AF686" s="2572"/>
    </row>
    <row r="687" spans="2:32" s="2872" customFormat="1" x14ac:dyDescent="0.2">
      <c r="B687" s="3991" t="s">
        <v>5066</v>
      </c>
      <c r="C687" s="3992"/>
      <c r="D687" s="3965">
        <v>41835</v>
      </c>
      <c r="E687" s="3965"/>
      <c r="F687" s="3965"/>
      <c r="G687" s="2571"/>
      <c r="H687" s="2571"/>
      <c r="I687" s="2571"/>
      <c r="J687" s="2571"/>
      <c r="K687" s="2571"/>
      <c r="L687" s="2571"/>
      <c r="M687" s="2571"/>
      <c r="N687" s="2571"/>
      <c r="O687" s="2571"/>
      <c r="P687" s="2571"/>
      <c r="Q687" s="2571"/>
      <c r="R687" s="2571"/>
      <c r="S687" s="2571"/>
      <c r="T687" s="2571"/>
      <c r="U687" s="2571"/>
      <c r="V687" s="2571"/>
      <c r="W687" s="2571"/>
      <c r="X687" s="2571"/>
      <c r="Y687" s="2571"/>
      <c r="Z687" s="2571"/>
      <c r="AA687" s="2571"/>
      <c r="AB687" s="2571"/>
      <c r="AC687" s="2571"/>
      <c r="AD687" s="2571"/>
      <c r="AE687" s="2571"/>
      <c r="AF687" s="2572"/>
    </row>
    <row r="688" spans="2:32" s="2872" customFormat="1" ht="13.5" thickBot="1" x14ac:dyDescent="0.25">
      <c r="B688" s="3825"/>
      <c r="C688" s="3826"/>
      <c r="D688" s="3826"/>
      <c r="E688" s="3826"/>
      <c r="F688" s="3826"/>
      <c r="G688" s="2571"/>
      <c r="H688" s="2571"/>
      <c r="I688" s="2571"/>
      <c r="J688" s="2571"/>
      <c r="K688" s="2571"/>
      <c r="L688" s="2571"/>
      <c r="M688" s="2571"/>
      <c r="N688" s="2571"/>
      <c r="O688" s="2571"/>
      <c r="P688" s="2571"/>
      <c r="Q688" s="2571"/>
      <c r="R688" s="2571"/>
      <c r="S688" s="2571"/>
      <c r="T688" s="2571"/>
      <c r="U688" s="2571"/>
      <c r="V688" s="2571"/>
      <c r="W688" s="2571"/>
      <c r="X688" s="2571"/>
      <c r="Y688" s="2571"/>
      <c r="Z688" s="2571"/>
      <c r="AA688" s="2571"/>
      <c r="AB688" s="2571"/>
      <c r="AC688" s="2571"/>
      <c r="AD688" s="2571"/>
      <c r="AE688" s="2571"/>
      <c r="AF688" s="2572"/>
    </row>
    <row r="689" spans="2:32" s="2872" customFormat="1" ht="42.75" customHeight="1" thickBot="1" x14ac:dyDescent="0.25">
      <c r="B689" s="3993" t="s">
        <v>5067</v>
      </c>
      <c r="C689" s="4036"/>
      <c r="D689" s="4019" t="s">
        <v>6984</v>
      </c>
      <c r="E689" s="4020"/>
      <c r="F689" s="4020"/>
      <c r="G689" s="4020"/>
      <c r="H689" s="4020"/>
      <c r="I689" s="4020"/>
      <c r="J689" s="4020"/>
      <c r="K689" s="4020"/>
      <c r="L689" s="4020"/>
      <c r="M689" s="4020"/>
      <c r="N689" s="4020"/>
      <c r="O689" s="4020"/>
      <c r="P689" s="4020"/>
      <c r="Q689" s="4021"/>
      <c r="R689" s="2571"/>
      <c r="S689" s="2571"/>
      <c r="T689" s="2571"/>
      <c r="U689" s="2571"/>
      <c r="V689" s="2571"/>
      <c r="W689" s="2571"/>
      <c r="X689" s="2571"/>
      <c r="Y689" s="2571"/>
      <c r="Z689" s="2571"/>
      <c r="AA689" s="2571"/>
      <c r="AB689" s="2571"/>
      <c r="AC689" s="2571"/>
      <c r="AD689" s="2571"/>
      <c r="AE689" s="2571"/>
      <c r="AF689" s="2572"/>
    </row>
    <row r="690" spans="2:32" s="2872" customFormat="1" ht="13.5" thickBot="1" x14ac:dyDescent="0.25">
      <c r="B690" s="3825"/>
      <c r="C690" s="3826"/>
      <c r="D690" s="3826"/>
      <c r="E690" s="3826"/>
      <c r="F690" s="3826"/>
      <c r="G690" s="2571"/>
      <c r="H690" s="2571"/>
      <c r="I690" s="2571"/>
      <c r="J690" s="2571"/>
      <c r="K690" s="2571"/>
      <c r="L690" s="2571"/>
      <c r="M690" s="2571"/>
      <c r="N690" s="2571"/>
      <c r="O690" s="2571"/>
      <c r="P690" s="2571"/>
      <c r="Q690" s="2571"/>
      <c r="R690" s="2635"/>
      <c r="S690" s="2571"/>
      <c r="T690" s="2571"/>
      <c r="U690" s="2571"/>
      <c r="V690" s="2571"/>
      <c r="W690" s="2571"/>
      <c r="X690" s="2571"/>
      <c r="Y690" s="2571"/>
      <c r="Z690" s="2571"/>
      <c r="AA690" s="2571"/>
      <c r="AB690" s="2571"/>
      <c r="AC690" s="2571"/>
      <c r="AD690" s="2571"/>
      <c r="AE690" s="2571"/>
      <c r="AF690" s="2572"/>
    </row>
    <row r="691" spans="2:32" s="2872" customFormat="1" ht="13.5" thickBot="1" x14ac:dyDescent="0.25">
      <c r="B691" s="4022" t="s">
        <v>5069</v>
      </c>
      <c r="C691" s="4023"/>
      <c r="D691" s="4003" t="s">
        <v>5070</v>
      </c>
      <c r="E691" s="4026" t="s">
        <v>224</v>
      </c>
      <c r="F691" s="4027"/>
      <c r="G691" s="4027"/>
      <c r="H691" s="4027"/>
      <c r="I691" s="4027"/>
      <c r="J691" s="4027"/>
      <c r="K691" s="4027"/>
      <c r="L691" s="4027"/>
      <c r="M691" s="4027"/>
      <c r="N691" s="4027"/>
      <c r="O691" s="4027"/>
      <c r="P691" s="4028"/>
      <c r="Q691" s="4029" t="s">
        <v>340</v>
      </c>
      <c r="R691" s="4030"/>
      <c r="S691" s="4031"/>
      <c r="T691" s="4031"/>
      <c r="U691" s="4031"/>
      <c r="V691" s="4031"/>
      <c r="W691" s="4031"/>
      <c r="X691" s="4031"/>
      <c r="Y691" s="4032"/>
      <c r="Z691" s="4029" t="s">
        <v>225</v>
      </c>
      <c r="AA691" s="4031"/>
      <c r="AB691" s="4032"/>
      <c r="AC691" s="4033" t="s">
        <v>4989</v>
      </c>
      <c r="AD691" s="4034"/>
      <c r="AE691" s="4035"/>
      <c r="AF691" s="2572"/>
    </row>
    <row r="692" spans="2:32" s="2872" customFormat="1" ht="13.5" thickBot="1" x14ac:dyDescent="0.25">
      <c r="B692" s="4024"/>
      <c r="C692" s="4025"/>
      <c r="D692" s="4003"/>
      <c r="E692" s="4003" t="s">
        <v>5007</v>
      </c>
      <c r="F692" s="4003" t="s">
        <v>5008</v>
      </c>
      <c r="G692" s="4004" t="s">
        <v>5010</v>
      </c>
      <c r="H692" s="4004" t="s">
        <v>5071</v>
      </c>
      <c r="I692" s="4009" t="s">
        <v>5072</v>
      </c>
      <c r="J692" s="4009" t="s">
        <v>5073</v>
      </c>
      <c r="K692" s="4009" t="s">
        <v>5013</v>
      </c>
      <c r="L692" s="4009"/>
      <c r="M692" s="4009" t="s">
        <v>5074</v>
      </c>
      <c r="N692" s="4009" t="s">
        <v>5075</v>
      </c>
      <c r="O692" s="4009" t="s">
        <v>5076</v>
      </c>
      <c r="P692" s="4009" t="s">
        <v>5077</v>
      </c>
      <c r="Q692" s="4000" t="s">
        <v>5019</v>
      </c>
      <c r="R692" s="4000" t="s">
        <v>5020</v>
      </c>
      <c r="S692" s="4000" t="s">
        <v>5021</v>
      </c>
      <c r="T692" s="4000" t="s">
        <v>5078</v>
      </c>
      <c r="U692" s="4000" t="s">
        <v>5079</v>
      </c>
      <c r="V692" s="4000" t="s">
        <v>5024</v>
      </c>
      <c r="W692" s="4000" t="s">
        <v>5026</v>
      </c>
      <c r="X692" s="4004" t="s">
        <v>5080</v>
      </c>
      <c r="Y692" s="4004" t="s">
        <v>5081</v>
      </c>
      <c r="Z692" s="4000" t="s">
        <v>5082</v>
      </c>
      <c r="AA692" s="4000" t="s">
        <v>5083</v>
      </c>
      <c r="AB692" s="4000" t="s">
        <v>5084</v>
      </c>
      <c r="AC692" s="4000" t="s">
        <v>1154</v>
      </c>
      <c r="AD692" s="4000" t="s">
        <v>4990</v>
      </c>
      <c r="AE692" s="4000" t="s">
        <v>4991</v>
      </c>
      <c r="AF692" s="2572"/>
    </row>
    <row r="693" spans="2:32" s="2872" customFormat="1" ht="13.5" thickBot="1" x14ac:dyDescent="0.25">
      <c r="B693" s="4024"/>
      <c r="C693" s="4025"/>
      <c r="D693" s="4000"/>
      <c r="E693" s="4000"/>
      <c r="F693" s="4000"/>
      <c r="G693" s="4005"/>
      <c r="H693" s="4005"/>
      <c r="I693" s="4004"/>
      <c r="J693" s="4004"/>
      <c r="K693" s="3823" t="s">
        <v>5033</v>
      </c>
      <c r="L693" s="3824" t="s">
        <v>2798</v>
      </c>
      <c r="M693" s="4004"/>
      <c r="N693" s="4004"/>
      <c r="O693" s="4004"/>
      <c r="P693" s="4004"/>
      <c r="Q693" s="4001"/>
      <c r="R693" s="4001"/>
      <c r="S693" s="4001"/>
      <c r="T693" s="4001"/>
      <c r="U693" s="4001"/>
      <c r="V693" s="4001"/>
      <c r="W693" s="4001"/>
      <c r="X693" s="4005"/>
      <c r="Y693" s="4005"/>
      <c r="Z693" s="4001"/>
      <c r="AA693" s="4001"/>
      <c r="AB693" s="4001"/>
      <c r="AC693" s="4001"/>
      <c r="AD693" s="4001"/>
      <c r="AE693" s="4001"/>
      <c r="AF693" s="2572"/>
    </row>
    <row r="694" spans="2:32" s="2872" customFormat="1" ht="13.5" thickBot="1" x14ac:dyDescent="0.25">
      <c r="B694" s="3954" t="s">
        <v>6985</v>
      </c>
      <c r="C694" s="3955"/>
      <c r="D694" s="3134" t="s">
        <v>1534</v>
      </c>
      <c r="E694" s="3134" t="s">
        <v>1534</v>
      </c>
      <c r="F694" s="3134" t="s">
        <v>1534</v>
      </c>
      <c r="G694" s="3134" t="s">
        <v>1534</v>
      </c>
      <c r="H694" s="3134" t="s">
        <v>1534</v>
      </c>
      <c r="I694" s="3134">
        <v>0.01</v>
      </c>
      <c r="J694" s="3134">
        <v>0.04</v>
      </c>
      <c r="K694" s="3134" t="s">
        <v>1534</v>
      </c>
      <c r="L694" s="3134" t="s">
        <v>1534</v>
      </c>
      <c r="M694" s="3134" t="s">
        <v>1534</v>
      </c>
      <c r="N694" s="3134" t="s">
        <v>1534</v>
      </c>
      <c r="O694" s="3134" t="s">
        <v>1534</v>
      </c>
      <c r="P694" s="3134" t="s">
        <v>1534</v>
      </c>
      <c r="Q694" s="3134" t="s">
        <v>1534</v>
      </c>
      <c r="R694" s="3134" t="s">
        <v>1534</v>
      </c>
      <c r="S694" s="3134" t="s">
        <v>1534</v>
      </c>
      <c r="T694" s="3134" t="s">
        <v>1534</v>
      </c>
      <c r="U694" s="3134" t="s">
        <v>1534</v>
      </c>
      <c r="V694" s="3134" t="s">
        <v>1534</v>
      </c>
      <c r="W694" s="3134" t="s">
        <v>1534</v>
      </c>
      <c r="X694" s="3134" t="s">
        <v>1534</v>
      </c>
      <c r="Y694" s="3134" t="s">
        <v>1534</v>
      </c>
      <c r="Z694" s="3134" t="s">
        <v>1534</v>
      </c>
      <c r="AA694" s="3134" t="s">
        <v>1534</v>
      </c>
      <c r="AB694" s="3134" t="s">
        <v>1534</v>
      </c>
      <c r="AC694" s="3134" t="s">
        <v>1534</v>
      </c>
      <c r="AD694" s="3134" t="s">
        <v>1534</v>
      </c>
      <c r="AE694" s="3134" t="s">
        <v>1534</v>
      </c>
      <c r="AF694" s="2572"/>
    </row>
    <row r="695" spans="2:32" s="2872" customFormat="1" x14ac:dyDescent="0.2">
      <c r="B695" s="3859"/>
      <c r="C695" s="3735"/>
      <c r="D695" s="3860"/>
      <c r="E695" s="3133"/>
      <c r="F695" s="3133"/>
      <c r="G695" s="3133"/>
      <c r="H695" s="3133"/>
      <c r="I695" s="3133"/>
      <c r="J695" s="3133"/>
      <c r="K695" s="3133"/>
      <c r="L695" s="3133"/>
      <c r="M695" s="3133"/>
      <c r="N695" s="3133"/>
      <c r="O695" s="3133"/>
      <c r="P695" s="3133"/>
      <c r="Q695" s="3133"/>
      <c r="R695" s="3133"/>
      <c r="S695" s="3132"/>
      <c r="T695" s="3133"/>
      <c r="U695" s="3133"/>
      <c r="V695" s="3133"/>
      <c r="W695" s="3133"/>
      <c r="X695" s="3861"/>
      <c r="Y695" s="3861"/>
      <c r="Z695" s="3133"/>
      <c r="AA695" s="3133"/>
      <c r="AB695" s="3133"/>
      <c r="AC695" s="3133"/>
      <c r="AD695" s="3133"/>
      <c r="AE695" s="3133"/>
      <c r="AF695" s="2572"/>
    </row>
    <row r="696" spans="2:32" s="2872" customFormat="1" x14ac:dyDescent="0.2">
      <c r="B696" s="2634"/>
      <c r="C696" s="2566"/>
      <c r="D696" s="2566"/>
      <c r="E696" s="2566"/>
      <c r="F696" s="2566"/>
      <c r="G696" s="2567"/>
      <c r="H696" s="2567"/>
      <c r="I696" s="2567"/>
      <c r="J696" s="2567"/>
      <c r="K696" s="2566"/>
      <c r="L696" s="2567"/>
      <c r="M696" s="2567"/>
      <c r="N696" s="2567"/>
      <c r="O696" s="2567"/>
      <c r="P696" s="2567"/>
      <c r="Q696" s="2631"/>
      <c r="R696" s="2631"/>
      <c r="S696" s="2631"/>
      <c r="T696" s="2631"/>
      <c r="U696" s="2631"/>
      <c r="V696" s="2631"/>
      <c r="W696" s="2631"/>
      <c r="X696" s="2631"/>
      <c r="Y696" s="2631"/>
      <c r="Z696" s="2631"/>
      <c r="AA696" s="2631"/>
      <c r="AB696" s="2631"/>
      <c r="AC696" s="2631"/>
      <c r="AD696" s="2631"/>
      <c r="AE696" s="2631"/>
      <c r="AF696" s="2572"/>
    </row>
    <row r="697" spans="2:32" s="2872" customFormat="1" x14ac:dyDescent="0.2">
      <c r="B697" s="4011" t="s">
        <v>4992</v>
      </c>
      <c r="C697" s="4012"/>
      <c r="D697" s="4042" t="s">
        <v>1534</v>
      </c>
      <c r="E697" s="4042"/>
      <c r="F697" s="4042"/>
      <c r="G697" s="4042"/>
      <c r="H697" s="4042"/>
      <c r="I697" s="2632"/>
      <c r="J697" s="2632"/>
      <c r="K697" s="2632"/>
      <c r="L697" s="2632"/>
      <c r="M697" s="2632"/>
      <c r="N697" s="2632"/>
      <c r="O697" s="2632"/>
      <c r="P697" s="2632"/>
      <c r="Q697" s="2631"/>
      <c r="R697" s="2631"/>
      <c r="S697" s="2631"/>
      <c r="T697" s="2631"/>
      <c r="U697" s="2631"/>
      <c r="V697" s="2631"/>
      <c r="W697" s="2631"/>
      <c r="X697" s="2631"/>
      <c r="Y697" s="2631"/>
      <c r="Z697" s="2631"/>
      <c r="AA697" s="2631"/>
      <c r="AB697" s="2631"/>
      <c r="AC697" s="2631"/>
      <c r="AD697" s="2631"/>
      <c r="AE697" s="2631"/>
      <c r="AF697" s="2572"/>
    </row>
    <row r="698" spans="2:32" s="2872" customFormat="1" x14ac:dyDescent="0.2">
      <c r="B698" s="4011" t="s">
        <v>4993</v>
      </c>
      <c r="C698" s="4012"/>
      <c r="D698" s="4042" t="s">
        <v>5089</v>
      </c>
      <c r="E698" s="4042"/>
      <c r="F698" s="4042"/>
      <c r="G698" s="4042"/>
      <c r="H698" s="4042"/>
      <c r="I698" s="2632"/>
      <c r="J698" s="2632"/>
      <c r="K698" s="2632"/>
      <c r="L698" s="2632"/>
      <c r="M698" s="2632"/>
      <c r="N698" s="2632"/>
      <c r="O698" s="2632"/>
      <c r="P698" s="2632"/>
      <c r="Q698" s="2631"/>
      <c r="R698" s="2631"/>
      <c r="S698" s="2631"/>
      <c r="T698" s="2631"/>
      <c r="U698" s="2631"/>
      <c r="V698" s="2631"/>
      <c r="W698" s="2631"/>
      <c r="X698" s="2631"/>
      <c r="Y698" s="2631"/>
      <c r="Z698" s="2631"/>
      <c r="AA698" s="2631"/>
      <c r="AB698" s="2631"/>
      <c r="AC698" s="2631"/>
      <c r="AD698" s="2631"/>
      <c r="AE698" s="2631"/>
      <c r="AF698" s="2572"/>
    </row>
    <row r="699" spans="2:32" s="2872" customFormat="1" ht="13.5" thickBot="1" x14ac:dyDescent="0.25">
      <c r="B699" s="3827"/>
      <c r="C699" s="3828"/>
      <c r="D699" s="3828"/>
      <c r="E699" s="3828"/>
      <c r="F699" s="3828"/>
      <c r="G699" s="2635"/>
      <c r="H699" s="2635"/>
      <c r="I699" s="2635"/>
      <c r="J699" s="2635"/>
      <c r="K699" s="2635"/>
      <c r="L699" s="2635"/>
      <c r="M699" s="2635"/>
      <c r="N699" s="2635"/>
      <c r="O699" s="2635"/>
      <c r="P699" s="2635"/>
      <c r="Q699" s="2635"/>
      <c r="R699" s="2635"/>
      <c r="S699" s="2635"/>
      <c r="T699" s="2635"/>
      <c r="U699" s="2635"/>
      <c r="V699" s="2635"/>
      <c r="W699" s="2635"/>
      <c r="X699" s="2635"/>
      <c r="Y699" s="2635"/>
      <c r="Z699" s="2635"/>
      <c r="AA699" s="2635"/>
      <c r="AB699" s="2635"/>
      <c r="AC699" s="2635"/>
      <c r="AD699" s="2635"/>
      <c r="AE699" s="2635"/>
      <c r="AF699" s="2577"/>
    </row>
    <row r="700" spans="2:32" s="2872" customFormat="1" x14ac:dyDescent="0.2"/>
    <row r="701" spans="2:32" s="2872" customFormat="1" ht="13.5" thickBot="1" x14ac:dyDescent="0.25"/>
    <row r="702" spans="2:32" s="2872" customFormat="1" ht="20.25" x14ac:dyDescent="0.2">
      <c r="B702" s="3987" t="s">
        <v>5065</v>
      </c>
      <c r="C702" s="3988"/>
      <c r="D702" s="3988"/>
      <c r="E702" s="3988"/>
      <c r="F702" s="3988"/>
      <c r="G702" s="3988"/>
      <c r="H702" s="3988"/>
      <c r="I702" s="3988"/>
      <c r="J702" s="3988"/>
      <c r="K702" s="3988"/>
      <c r="L702" s="3988"/>
      <c r="M702" s="3988"/>
      <c r="N702" s="3988"/>
      <c r="O702" s="3988"/>
      <c r="P702" s="3988"/>
      <c r="Q702" s="3988"/>
      <c r="R702" s="3988"/>
      <c r="S702" s="3988"/>
      <c r="T702" s="3988"/>
      <c r="U702" s="3988"/>
      <c r="V702" s="3988"/>
      <c r="W702" s="3988"/>
      <c r="X702" s="3988"/>
      <c r="Y702" s="3988"/>
      <c r="Z702" s="3988"/>
      <c r="AA702" s="3988"/>
      <c r="AB702" s="3988"/>
      <c r="AC702" s="3988"/>
      <c r="AD702" s="3988"/>
      <c r="AE702" s="3988"/>
      <c r="AF702" s="3989"/>
    </row>
    <row r="703" spans="2:32" s="2872" customFormat="1" x14ac:dyDescent="0.2">
      <c r="B703" s="3825"/>
      <c r="C703" s="3826"/>
      <c r="D703" s="3826"/>
      <c r="E703" s="3826"/>
      <c r="F703" s="3826"/>
      <c r="G703" s="2571"/>
      <c r="H703" s="2571"/>
      <c r="I703" s="2571"/>
      <c r="J703" s="2571"/>
      <c r="K703" s="2571"/>
      <c r="L703" s="2571"/>
      <c r="M703" s="2571"/>
      <c r="N703" s="2571"/>
      <c r="O703" s="2571"/>
      <c r="P703" s="2571"/>
      <c r="Q703" s="2571"/>
      <c r="R703" s="2571"/>
      <c r="S703" s="2571"/>
      <c r="T703" s="2571"/>
      <c r="U703" s="2571"/>
      <c r="V703" s="2571"/>
      <c r="W703" s="2571"/>
      <c r="X703" s="2571"/>
      <c r="Y703" s="2571"/>
      <c r="Z703" s="2571"/>
      <c r="AA703" s="2571"/>
      <c r="AB703" s="2571"/>
      <c r="AC703" s="2571"/>
      <c r="AD703" s="2571"/>
      <c r="AE703" s="2571"/>
      <c r="AF703" s="2572"/>
    </row>
    <row r="704" spans="2:32" s="2872" customFormat="1" x14ac:dyDescent="0.2">
      <c r="B704" s="2633" t="s">
        <v>5085</v>
      </c>
      <c r="C704" s="3826"/>
      <c r="D704" s="4016" t="s">
        <v>6981</v>
      </c>
      <c r="E704" s="4016"/>
      <c r="F704" s="4016"/>
      <c r="G704" s="2571"/>
      <c r="H704" s="2571"/>
      <c r="I704" s="2571"/>
      <c r="J704" s="2571"/>
      <c r="K704" s="2571"/>
      <c r="L704" s="2571"/>
      <c r="M704" s="2571"/>
      <c r="N704" s="2571"/>
      <c r="O704" s="2571"/>
      <c r="P704" s="2571"/>
      <c r="Q704" s="2571"/>
      <c r="R704" s="2571"/>
      <c r="S704" s="2571"/>
      <c r="T704" s="2571"/>
      <c r="U704" s="2571"/>
      <c r="V704" s="2571"/>
      <c r="W704" s="2571"/>
      <c r="X704" s="2571"/>
      <c r="Y704" s="2571"/>
      <c r="Z704" s="2571"/>
      <c r="AA704" s="2571"/>
      <c r="AB704" s="2571"/>
      <c r="AC704" s="2571"/>
      <c r="AD704" s="2571"/>
      <c r="AE704" s="2571"/>
      <c r="AF704" s="2572"/>
    </row>
    <row r="705" spans="2:32" s="2872" customFormat="1" x14ac:dyDescent="0.2">
      <c r="B705" s="4017" t="s">
        <v>5068</v>
      </c>
      <c r="C705" s="4018"/>
      <c r="D705" s="3962">
        <v>41838</v>
      </c>
      <c r="E705" s="3962"/>
      <c r="F705" s="3962"/>
      <c r="G705" s="2571"/>
      <c r="H705" s="2571"/>
      <c r="I705" s="2571"/>
      <c r="J705" s="2571"/>
      <c r="K705" s="2571"/>
      <c r="L705" s="2571"/>
      <c r="M705" s="2571"/>
      <c r="N705" s="2571"/>
      <c r="O705" s="2571"/>
      <c r="P705" s="2571"/>
      <c r="Q705" s="2571"/>
      <c r="R705" s="2571"/>
      <c r="S705" s="2571"/>
      <c r="T705" s="2571"/>
      <c r="U705" s="2571"/>
      <c r="V705" s="2571"/>
      <c r="W705" s="2571"/>
      <c r="X705" s="2571"/>
      <c r="Y705" s="2571"/>
      <c r="Z705" s="2571"/>
      <c r="AA705" s="2571"/>
      <c r="AB705" s="2571"/>
      <c r="AC705" s="2571"/>
      <c r="AD705" s="2571"/>
      <c r="AE705" s="2571"/>
      <c r="AF705" s="2572"/>
    </row>
    <row r="706" spans="2:32" s="2872" customFormat="1" x14ac:dyDescent="0.2">
      <c r="B706" s="3991" t="s">
        <v>5066</v>
      </c>
      <c r="C706" s="3992"/>
      <c r="D706" s="3965">
        <v>41838</v>
      </c>
      <c r="E706" s="3965"/>
      <c r="F706" s="3965"/>
      <c r="G706" s="2571"/>
      <c r="H706" s="2571"/>
      <c r="I706" s="2571"/>
      <c r="J706" s="2571"/>
      <c r="K706" s="2571"/>
      <c r="L706" s="2571"/>
      <c r="M706" s="2571"/>
      <c r="N706" s="2571"/>
      <c r="O706" s="2571"/>
      <c r="P706" s="2571"/>
      <c r="Q706" s="2571"/>
      <c r="R706" s="2571"/>
      <c r="S706" s="2571"/>
      <c r="T706" s="2571"/>
      <c r="U706" s="2571"/>
      <c r="V706" s="2571"/>
      <c r="W706" s="2571"/>
      <c r="X706" s="2571"/>
      <c r="Y706" s="2571"/>
      <c r="Z706" s="2571"/>
      <c r="AA706" s="2571"/>
      <c r="AB706" s="2571"/>
      <c r="AC706" s="2571"/>
      <c r="AD706" s="2571"/>
      <c r="AE706" s="2571"/>
      <c r="AF706" s="2572"/>
    </row>
    <row r="707" spans="2:32" s="2872" customFormat="1" ht="13.5" thickBot="1" x14ac:dyDescent="0.25">
      <c r="B707" s="3825"/>
      <c r="C707" s="3826"/>
      <c r="D707" s="3826"/>
      <c r="E707" s="3826"/>
      <c r="F707" s="3826"/>
      <c r="G707" s="2571"/>
      <c r="H707" s="2571"/>
      <c r="I707" s="2571"/>
      <c r="J707" s="2571"/>
      <c r="K707" s="2571"/>
      <c r="L707" s="2571"/>
      <c r="M707" s="2571"/>
      <c r="N707" s="2571"/>
      <c r="O707" s="2571"/>
      <c r="P707" s="2571"/>
      <c r="Q707" s="2571"/>
      <c r="R707" s="2571"/>
      <c r="S707" s="2571"/>
      <c r="T707" s="2571"/>
      <c r="U707" s="2571"/>
      <c r="V707" s="2571"/>
      <c r="W707" s="2571"/>
      <c r="X707" s="2571"/>
      <c r="Y707" s="2571"/>
      <c r="Z707" s="2571"/>
      <c r="AA707" s="2571"/>
      <c r="AB707" s="2571"/>
      <c r="AC707" s="2571"/>
      <c r="AD707" s="2571"/>
      <c r="AE707" s="2571"/>
      <c r="AF707" s="2572"/>
    </row>
    <row r="708" spans="2:32" s="2872" customFormat="1" ht="74.25" customHeight="1" thickBot="1" x14ac:dyDescent="0.25">
      <c r="B708" s="3993" t="s">
        <v>5067</v>
      </c>
      <c r="C708" s="4036"/>
      <c r="D708" s="4019" t="s">
        <v>6982</v>
      </c>
      <c r="E708" s="4020"/>
      <c r="F708" s="4020"/>
      <c r="G708" s="4020"/>
      <c r="H708" s="4020"/>
      <c r="I708" s="4020"/>
      <c r="J708" s="4020"/>
      <c r="K708" s="4020"/>
      <c r="L708" s="4020"/>
      <c r="M708" s="4020"/>
      <c r="N708" s="4020"/>
      <c r="O708" s="4020"/>
      <c r="P708" s="4020"/>
      <c r="Q708" s="4021"/>
      <c r="R708" s="2571"/>
      <c r="S708" s="2571"/>
      <c r="T708" s="2571"/>
      <c r="U708" s="2571"/>
      <c r="V708" s="2571"/>
      <c r="W708" s="2571"/>
      <c r="X708" s="2571"/>
      <c r="Y708" s="2571"/>
      <c r="Z708" s="2571"/>
      <c r="AA708" s="2571"/>
      <c r="AB708" s="2571"/>
      <c r="AC708" s="2571"/>
      <c r="AD708" s="2571"/>
      <c r="AE708" s="2571"/>
      <c r="AF708" s="2572"/>
    </row>
    <row r="709" spans="2:32" s="2872" customFormat="1" ht="13.5" thickBot="1" x14ac:dyDescent="0.25">
      <c r="B709" s="3825"/>
      <c r="C709" s="3826"/>
      <c r="D709" s="3826"/>
      <c r="E709" s="3826"/>
      <c r="F709" s="3826"/>
      <c r="G709" s="2571"/>
      <c r="H709" s="2571"/>
      <c r="I709" s="2571"/>
      <c r="J709" s="2571"/>
      <c r="K709" s="2571"/>
      <c r="L709" s="2571"/>
      <c r="M709" s="2571"/>
      <c r="N709" s="2571"/>
      <c r="O709" s="2571"/>
      <c r="P709" s="2571"/>
      <c r="Q709" s="2571"/>
      <c r="R709" s="2635"/>
      <c r="S709" s="2571"/>
      <c r="T709" s="2571"/>
      <c r="U709" s="2571"/>
      <c r="V709" s="2571"/>
      <c r="W709" s="2571"/>
      <c r="X709" s="2571"/>
      <c r="Y709" s="2571"/>
      <c r="Z709" s="2571"/>
      <c r="AA709" s="2571"/>
      <c r="AB709" s="2571"/>
      <c r="AC709" s="2571"/>
      <c r="AD709" s="2571"/>
      <c r="AE709" s="2571"/>
      <c r="AF709" s="2572"/>
    </row>
    <row r="710" spans="2:32" s="2872" customFormat="1" ht="13.5" thickBot="1" x14ac:dyDescent="0.25">
      <c r="B710" s="4022" t="s">
        <v>5069</v>
      </c>
      <c r="C710" s="4023"/>
      <c r="D710" s="4003" t="s">
        <v>5070</v>
      </c>
      <c r="E710" s="4026" t="s">
        <v>224</v>
      </c>
      <c r="F710" s="4027"/>
      <c r="G710" s="4027"/>
      <c r="H710" s="4027"/>
      <c r="I710" s="4027"/>
      <c r="J710" s="4027"/>
      <c r="K710" s="4027"/>
      <c r="L710" s="4027"/>
      <c r="M710" s="4027"/>
      <c r="N710" s="4027"/>
      <c r="O710" s="4027"/>
      <c r="P710" s="4028"/>
      <c r="Q710" s="4029" t="s">
        <v>340</v>
      </c>
      <c r="R710" s="4030"/>
      <c r="S710" s="4031"/>
      <c r="T710" s="4031"/>
      <c r="U710" s="4031"/>
      <c r="V710" s="4031"/>
      <c r="W710" s="4031"/>
      <c r="X710" s="4031"/>
      <c r="Y710" s="4032"/>
      <c r="Z710" s="4029" t="s">
        <v>225</v>
      </c>
      <c r="AA710" s="4031"/>
      <c r="AB710" s="4032"/>
      <c r="AC710" s="4033" t="s">
        <v>4989</v>
      </c>
      <c r="AD710" s="4034"/>
      <c r="AE710" s="4035"/>
      <c r="AF710" s="2572"/>
    </row>
    <row r="711" spans="2:32" s="2872" customFormat="1" ht="13.5" thickBot="1" x14ac:dyDescent="0.25">
      <c r="B711" s="4024"/>
      <c r="C711" s="4025"/>
      <c r="D711" s="4003"/>
      <c r="E711" s="4003" t="s">
        <v>5007</v>
      </c>
      <c r="F711" s="4003" t="s">
        <v>5008</v>
      </c>
      <c r="G711" s="4004" t="s">
        <v>5010</v>
      </c>
      <c r="H711" s="4004" t="s">
        <v>5071</v>
      </c>
      <c r="I711" s="4009" t="s">
        <v>5072</v>
      </c>
      <c r="J711" s="4009" t="s">
        <v>5073</v>
      </c>
      <c r="K711" s="4009" t="s">
        <v>5013</v>
      </c>
      <c r="L711" s="4009"/>
      <c r="M711" s="4009" t="s">
        <v>5074</v>
      </c>
      <c r="N711" s="4009" t="s">
        <v>5075</v>
      </c>
      <c r="O711" s="4009" t="s">
        <v>5076</v>
      </c>
      <c r="P711" s="4009" t="s">
        <v>5077</v>
      </c>
      <c r="Q711" s="4000" t="s">
        <v>5019</v>
      </c>
      <c r="R711" s="4000" t="s">
        <v>5020</v>
      </c>
      <c r="S711" s="4000" t="s">
        <v>5021</v>
      </c>
      <c r="T711" s="4000" t="s">
        <v>5078</v>
      </c>
      <c r="U711" s="4000" t="s">
        <v>5079</v>
      </c>
      <c r="V711" s="4000" t="s">
        <v>5024</v>
      </c>
      <c r="W711" s="4000" t="s">
        <v>5026</v>
      </c>
      <c r="X711" s="4004" t="s">
        <v>5080</v>
      </c>
      <c r="Y711" s="4004" t="s">
        <v>5081</v>
      </c>
      <c r="Z711" s="4000" t="s">
        <v>5082</v>
      </c>
      <c r="AA711" s="4000" t="s">
        <v>5083</v>
      </c>
      <c r="AB711" s="4000" t="s">
        <v>5084</v>
      </c>
      <c r="AC711" s="4000" t="s">
        <v>1154</v>
      </c>
      <c r="AD711" s="4000" t="s">
        <v>4990</v>
      </c>
      <c r="AE711" s="4000" t="s">
        <v>4991</v>
      </c>
      <c r="AF711" s="2572"/>
    </row>
    <row r="712" spans="2:32" s="2872" customFormat="1" ht="13.5" thickBot="1" x14ac:dyDescent="0.25">
      <c r="B712" s="4024"/>
      <c r="C712" s="4025"/>
      <c r="D712" s="4000"/>
      <c r="E712" s="4000"/>
      <c r="F712" s="4000"/>
      <c r="G712" s="4005"/>
      <c r="H712" s="4005"/>
      <c r="I712" s="4004"/>
      <c r="J712" s="4004"/>
      <c r="K712" s="3823" t="s">
        <v>5033</v>
      </c>
      <c r="L712" s="3824" t="s">
        <v>2798</v>
      </c>
      <c r="M712" s="4004"/>
      <c r="N712" s="4004"/>
      <c r="O712" s="4004"/>
      <c r="P712" s="4004"/>
      <c r="Q712" s="4001"/>
      <c r="R712" s="4001"/>
      <c r="S712" s="4001"/>
      <c r="T712" s="4001"/>
      <c r="U712" s="4001"/>
      <c r="V712" s="4001"/>
      <c r="W712" s="4001"/>
      <c r="X712" s="4005"/>
      <c r="Y712" s="4005"/>
      <c r="Z712" s="4001"/>
      <c r="AA712" s="4001"/>
      <c r="AB712" s="4001"/>
      <c r="AC712" s="4001"/>
      <c r="AD712" s="4001"/>
      <c r="AE712" s="4001"/>
      <c r="AF712" s="2572"/>
    </row>
    <row r="713" spans="2:32" s="2872" customFormat="1" x14ac:dyDescent="0.2">
      <c r="B713" s="4047" t="s">
        <v>6319</v>
      </c>
      <c r="C713" s="4048"/>
      <c r="D713" s="3135" t="s">
        <v>1534</v>
      </c>
      <c r="E713" s="3135" t="s">
        <v>1534</v>
      </c>
      <c r="F713" s="3135" t="s">
        <v>1534</v>
      </c>
      <c r="G713" s="3135">
        <v>17</v>
      </c>
      <c r="H713" s="3135" t="s">
        <v>1534</v>
      </c>
      <c r="I713" s="3137">
        <v>0.18</v>
      </c>
      <c r="J713" s="3135" t="s">
        <v>1534</v>
      </c>
      <c r="K713" s="3135" t="s">
        <v>1534</v>
      </c>
      <c r="L713" s="3135" t="s">
        <v>1534</v>
      </c>
      <c r="M713" s="3135" t="s">
        <v>1534</v>
      </c>
      <c r="N713" s="3135" t="s">
        <v>1534</v>
      </c>
      <c r="O713" s="3135" t="s">
        <v>1534</v>
      </c>
      <c r="P713" s="3135" t="s">
        <v>1534</v>
      </c>
      <c r="Q713" s="3135" t="s">
        <v>1534</v>
      </c>
      <c r="R713" s="3135" t="s">
        <v>1534</v>
      </c>
      <c r="S713" s="3135" t="s">
        <v>1534</v>
      </c>
      <c r="T713" s="3135" t="s">
        <v>1534</v>
      </c>
      <c r="U713" s="3135" t="s">
        <v>1534</v>
      </c>
      <c r="V713" s="3135" t="s">
        <v>1534</v>
      </c>
      <c r="W713" s="3135" t="s">
        <v>1534</v>
      </c>
      <c r="X713" s="3135" t="s">
        <v>1534</v>
      </c>
      <c r="Y713" s="3135" t="s">
        <v>1534</v>
      </c>
      <c r="Z713" s="3135" t="s">
        <v>1534</v>
      </c>
      <c r="AA713" s="3135" t="s">
        <v>1534</v>
      </c>
      <c r="AB713" s="3135" t="s">
        <v>1534</v>
      </c>
      <c r="AC713" s="3135" t="s">
        <v>1534</v>
      </c>
      <c r="AD713" s="3135" t="s">
        <v>1534</v>
      </c>
      <c r="AE713" s="3138" t="s">
        <v>1534</v>
      </c>
      <c r="AF713" s="2572"/>
    </row>
    <row r="714" spans="2:32" s="2872" customFormat="1" ht="13.5" thickBot="1" x14ac:dyDescent="0.25">
      <c r="B714" s="3952" t="s">
        <v>6852</v>
      </c>
      <c r="C714" s="3953"/>
      <c r="D714" s="3139" t="s">
        <v>1534</v>
      </c>
      <c r="E714" s="3139" t="s">
        <v>1534</v>
      </c>
      <c r="F714" s="3139" t="s">
        <v>1534</v>
      </c>
      <c r="G714" s="3139">
        <v>19</v>
      </c>
      <c r="H714" s="3139" t="s">
        <v>1534</v>
      </c>
      <c r="I714" s="3141">
        <v>0.16</v>
      </c>
      <c r="J714" s="3139" t="s">
        <v>1534</v>
      </c>
      <c r="K714" s="3139" t="s">
        <v>1534</v>
      </c>
      <c r="L714" s="3139" t="s">
        <v>1534</v>
      </c>
      <c r="M714" s="3139" t="s">
        <v>1534</v>
      </c>
      <c r="N714" s="3139" t="s">
        <v>1534</v>
      </c>
      <c r="O714" s="3139" t="s">
        <v>1534</v>
      </c>
      <c r="P714" s="3139" t="s">
        <v>1534</v>
      </c>
      <c r="Q714" s="3139" t="s">
        <v>1534</v>
      </c>
      <c r="R714" s="3139" t="s">
        <v>1534</v>
      </c>
      <c r="S714" s="3139" t="s">
        <v>1534</v>
      </c>
      <c r="T714" s="3139" t="s">
        <v>1534</v>
      </c>
      <c r="U714" s="3139" t="s">
        <v>1534</v>
      </c>
      <c r="V714" s="3139" t="s">
        <v>1534</v>
      </c>
      <c r="W714" s="3139" t="s">
        <v>1534</v>
      </c>
      <c r="X714" s="3139" t="s">
        <v>1534</v>
      </c>
      <c r="Y714" s="3139" t="s">
        <v>1534</v>
      </c>
      <c r="Z714" s="3139" t="s">
        <v>1534</v>
      </c>
      <c r="AA714" s="3139" t="s">
        <v>1534</v>
      </c>
      <c r="AB714" s="3139" t="s">
        <v>1534</v>
      </c>
      <c r="AC714" s="3139" t="s">
        <v>1534</v>
      </c>
      <c r="AD714" s="3139" t="s">
        <v>1534</v>
      </c>
      <c r="AE714" s="3142" t="s">
        <v>1534</v>
      </c>
      <c r="AF714" s="2572"/>
    </row>
    <row r="715" spans="2:32" s="2872" customFormat="1" x14ac:dyDescent="0.2">
      <c r="B715" s="2634"/>
      <c r="C715" s="2566"/>
      <c r="D715" s="2566"/>
      <c r="E715" s="2566"/>
      <c r="F715" s="2566"/>
      <c r="G715" s="2567"/>
      <c r="H715" s="2567"/>
      <c r="I715" s="2567"/>
      <c r="J715" s="2567"/>
      <c r="K715" s="2566"/>
      <c r="L715" s="2567"/>
      <c r="M715" s="2567"/>
      <c r="N715" s="2567"/>
      <c r="O715" s="2567"/>
      <c r="P715" s="2567"/>
      <c r="Q715" s="2631"/>
      <c r="R715" s="2631"/>
      <c r="S715" s="2631"/>
      <c r="T715" s="2631"/>
      <c r="U715" s="2631"/>
      <c r="V715" s="2631"/>
      <c r="W715" s="2631"/>
      <c r="X715" s="2631"/>
      <c r="Y715" s="2631"/>
      <c r="Z715" s="2631"/>
      <c r="AA715" s="2631"/>
      <c r="AB715" s="2631"/>
      <c r="AC715" s="2631"/>
      <c r="AD715" s="2631"/>
      <c r="AE715" s="2631"/>
      <c r="AF715" s="2572"/>
    </row>
    <row r="716" spans="2:32" s="2872" customFormat="1" x14ac:dyDescent="0.2">
      <c r="B716" s="4011" t="s">
        <v>4992</v>
      </c>
      <c r="C716" s="4012"/>
      <c r="D716" s="4042" t="s">
        <v>5086</v>
      </c>
      <c r="E716" s="4042"/>
      <c r="F716" s="4042"/>
      <c r="G716" s="4042"/>
      <c r="H716" s="4042"/>
      <c r="I716" s="2632"/>
      <c r="J716" s="2632"/>
      <c r="K716" s="2632"/>
      <c r="L716" s="2632"/>
      <c r="M716" s="2632"/>
      <c r="N716" s="2632"/>
      <c r="O716" s="2632"/>
      <c r="P716" s="2632"/>
      <c r="Q716" s="2631"/>
      <c r="R716" s="2631"/>
      <c r="S716" s="2631"/>
      <c r="T716" s="2631"/>
      <c r="U716" s="2631"/>
      <c r="V716" s="2631"/>
      <c r="W716" s="2631"/>
      <c r="X716" s="2631"/>
      <c r="Y716" s="2631"/>
      <c r="Z716" s="2631"/>
      <c r="AA716" s="2631"/>
      <c r="AB716" s="2631"/>
      <c r="AC716" s="2631"/>
      <c r="AD716" s="2631"/>
      <c r="AE716" s="2631"/>
      <c r="AF716" s="2572"/>
    </row>
    <row r="717" spans="2:32" s="2872" customFormat="1" x14ac:dyDescent="0.2">
      <c r="B717" s="4011" t="s">
        <v>4993</v>
      </c>
      <c r="C717" s="4012"/>
      <c r="D717" s="4042" t="s">
        <v>1517</v>
      </c>
      <c r="E717" s="4042"/>
      <c r="F717" s="4042"/>
      <c r="G717" s="4042"/>
      <c r="H717" s="4042"/>
      <c r="I717" s="2632"/>
      <c r="J717" s="2632"/>
      <c r="K717" s="2632"/>
      <c r="L717" s="2632"/>
      <c r="M717" s="2632"/>
      <c r="N717" s="2632"/>
      <c r="O717" s="2632"/>
      <c r="P717" s="2632"/>
      <c r="Q717" s="2631"/>
      <c r="R717" s="2631"/>
      <c r="S717" s="2631"/>
      <c r="T717" s="2631"/>
      <c r="U717" s="2631"/>
      <c r="V717" s="2631"/>
      <c r="W717" s="2631"/>
      <c r="X717" s="2631"/>
      <c r="Y717" s="2631"/>
      <c r="Z717" s="2631"/>
      <c r="AA717" s="2631"/>
      <c r="AB717" s="2631"/>
      <c r="AC717" s="2631"/>
      <c r="AD717" s="2631"/>
      <c r="AE717" s="2631"/>
      <c r="AF717" s="2572"/>
    </row>
    <row r="718" spans="2:32" s="2872" customFormat="1" ht="13.5" thickBot="1" x14ac:dyDescent="0.25">
      <c r="B718" s="3827"/>
      <c r="C718" s="3828"/>
      <c r="D718" s="3828"/>
      <c r="E718" s="3828"/>
      <c r="F718" s="3828"/>
      <c r="G718" s="2635"/>
      <c r="H718" s="2635"/>
      <c r="I718" s="2635"/>
      <c r="J718" s="2635"/>
      <c r="K718" s="2635"/>
      <c r="L718" s="2635"/>
      <c r="M718" s="2635"/>
      <c r="N718" s="2635"/>
      <c r="O718" s="2635"/>
      <c r="P718" s="2635"/>
      <c r="Q718" s="2635"/>
      <c r="R718" s="2635"/>
      <c r="S718" s="2635"/>
      <c r="T718" s="2635"/>
      <c r="U718" s="2635"/>
      <c r="V718" s="2635"/>
      <c r="W718" s="2635"/>
      <c r="X718" s="2635"/>
      <c r="Y718" s="2635"/>
      <c r="Z718" s="2635"/>
      <c r="AA718" s="2635"/>
      <c r="AB718" s="2635"/>
      <c r="AC718" s="2635"/>
      <c r="AD718" s="2635"/>
      <c r="AE718" s="2635"/>
      <c r="AF718" s="2577"/>
    </row>
    <row r="719" spans="2:32" s="2872" customFormat="1" x14ac:dyDescent="0.2"/>
    <row r="720" spans="2:32" s="2872" customFormat="1" ht="13.5" thickBot="1" x14ac:dyDescent="0.25"/>
    <row r="721" spans="2:32" s="2872" customFormat="1" ht="20.25" x14ac:dyDescent="0.2">
      <c r="B721" s="3987" t="s">
        <v>5065</v>
      </c>
      <c r="C721" s="3988"/>
      <c r="D721" s="3988"/>
      <c r="E721" s="3988"/>
      <c r="F721" s="3988"/>
      <c r="G721" s="3988"/>
      <c r="H721" s="3988"/>
      <c r="I721" s="3988"/>
      <c r="J721" s="3988"/>
      <c r="K721" s="3988"/>
      <c r="L721" s="3988"/>
      <c r="M721" s="3988"/>
      <c r="N721" s="3988"/>
      <c r="O721" s="3988"/>
      <c r="P721" s="3988"/>
      <c r="Q721" s="3988"/>
      <c r="R721" s="3988"/>
      <c r="S721" s="3988"/>
      <c r="T721" s="3988"/>
      <c r="U721" s="3988"/>
      <c r="V721" s="3988"/>
      <c r="W721" s="3988"/>
      <c r="X721" s="3988"/>
      <c r="Y721" s="3988"/>
      <c r="Z721" s="3988"/>
      <c r="AA721" s="3988"/>
      <c r="AB721" s="3988"/>
      <c r="AC721" s="3988"/>
      <c r="AD721" s="3988"/>
      <c r="AE721" s="3988"/>
      <c r="AF721" s="3989"/>
    </row>
    <row r="722" spans="2:32" s="2872" customFormat="1" x14ac:dyDescent="0.2">
      <c r="B722" s="3825"/>
      <c r="C722" s="3826"/>
      <c r="D722" s="3826"/>
      <c r="E722" s="3826"/>
      <c r="F722" s="3826"/>
      <c r="G722" s="2571"/>
      <c r="H722" s="2571"/>
      <c r="I722" s="2571"/>
      <c r="J722" s="2571"/>
      <c r="K722" s="2571"/>
      <c r="L722" s="2571"/>
      <c r="M722" s="2571"/>
      <c r="N722" s="2571"/>
      <c r="O722" s="2571"/>
      <c r="P722" s="2571"/>
      <c r="Q722" s="2571"/>
      <c r="R722" s="2571"/>
      <c r="S722" s="2571"/>
      <c r="T722" s="2571"/>
      <c r="U722" s="2571"/>
      <c r="V722" s="2571"/>
      <c r="W722" s="2571"/>
      <c r="X722" s="2571"/>
      <c r="Y722" s="2571"/>
      <c r="Z722" s="2571"/>
      <c r="AA722" s="2571"/>
      <c r="AB722" s="2571"/>
      <c r="AC722" s="2571"/>
      <c r="AD722" s="2571"/>
      <c r="AE722" s="2571"/>
      <c r="AF722" s="2572"/>
    </row>
    <row r="723" spans="2:32" s="2872" customFormat="1" x14ac:dyDescent="0.2">
      <c r="B723" s="2633" t="s">
        <v>5085</v>
      </c>
      <c r="C723" s="3826"/>
      <c r="D723" s="4016" t="s">
        <v>6977</v>
      </c>
      <c r="E723" s="4016"/>
      <c r="F723" s="4016"/>
      <c r="G723" s="2571"/>
      <c r="H723" s="2571"/>
      <c r="I723" s="2571"/>
      <c r="J723" s="2571"/>
      <c r="K723" s="2571"/>
      <c r="L723" s="2571"/>
      <c r="M723" s="2571"/>
      <c r="N723" s="2571"/>
      <c r="O723" s="2571"/>
      <c r="P723" s="2571"/>
      <c r="Q723" s="2571"/>
      <c r="R723" s="2571"/>
      <c r="S723" s="2571"/>
      <c r="T723" s="2571"/>
      <c r="U723" s="2571"/>
      <c r="V723" s="2571"/>
      <c r="W723" s="2571"/>
      <c r="X723" s="2571"/>
      <c r="Y723" s="2571"/>
      <c r="Z723" s="2571"/>
      <c r="AA723" s="2571"/>
      <c r="AB723" s="2571"/>
      <c r="AC723" s="2571"/>
      <c r="AD723" s="2571"/>
      <c r="AE723" s="2571"/>
      <c r="AF723" s="2572"/>
    </row>
    <row r="724" spans="2:32" s="2872" customFormat="1" x14ac:dyDescent="0.2">
      <c r="B724" s="4017" t="s">
        <v>5068</v>
      </c>
      <c r="C724" s="4018"/>
      <c r="D724" s="3962">
        <v>41821</v>
      </c>
      <c r="E724" s="3962"/>
      <c r="F724" s="3962"/>
      <c r="G724" s="2571"/>
      <c r="H724" s="2571"/>
      <c r="I724" s="2571"/>
      <c r="J724" s="2571"/>
      <c r="K724" s="2571"/>
      <c r="L724" s="2571"/>
      <c r="M724" s="2571"/>
      <c r="N724" s="2571"/>
      <c r="O724" s="2571"/>
      <c r="P724" s="2571"/>
      <c r="Q724" s="2571"/>
      <c r="R724" s="2571"/>
      <c r="S724" s="2571"/>
      <c r="T724" s="2571"/>
      <c r="U724" s="2571"/>
      <c r="V724" s="2571"/>
      <c r="W724" s="2571"/>
      <c r="X724" s="2571"/>
      <c r="Y724" s="2571"/>
      <c r="Z724" s="2571"/>
      <c r="AA724" s="2571"/>
      <c r="AB724" s="2571"/>
      <c r="AC724" s="2571"/>
      <c r="AD724" s="2571"/>
      <c r="AE724" s="2571"/>
      <c r="AF724" s="2572"/>
    </row>
    <row r="725" spans="2:32" s="2872" customFormat="1" x14ac:dyDescent="0.2">
      <c r="B725" s="3991" t="s">
        <v>5066</v>
      </c>
      <c r="C725" s="3992"/>
      <c r="D725" s="3965">
        <v>41851</v>
      </c>
      <c r="E725" s="3965"/>
      <c r="F725" s="3965"/>
      <c r="G725" s="2571"/>
      <c r="H725" s="2571"/>
      <c r="I725" s="2571"/>
      <c r="J725" s="2571"/>
      <c r="K725" s="2571"/>
      <c r="L725" s="2571"/>
      <c r="M725" s="2571"/>
      <c r="N725" s="2571"/>
      <c r="O725" s="2571"/>
      <c r="P725" s="2571"/>
      <c r="Q725" s="2571"/>
      <c r="R725" s="2571"/>
      <c r="S725" s="2571"/>
      <c r="T725" s="2571"/>
      <c r="U725" s="2571"/>
      <c r="V725" s="2571"/>
      <c r="W725" s="2571"/>
      <c r="X725" s="2571"/>
      <c r="Y725" s="2571"/>
      <c r="Z725" s="2571"/>
      <c r="AA725" s="2571"/>
      <c r="AB725" s="2571"/>
      <c r="AC725" s="2571"/>
      <c r="AD725" s="2571"/>
      <c r="AE725" s="2571"/>
      <c r="AF725" s="2572"/>
    </row>
    <row r="726" spans="2:32" s="2872" customFormat="1" ht="13.5" thickBot="1" x14ac:dyDescent="0.25">
      <c r="B726" s="3825"/>
      <c r="C726" s="3826"/>
      <c r="D726" s="3826"/>
      <c r="E726" s="3826"/>
      <c r="F726" s="3826"/>
      <c r="G726" s="2571"/>
      <c r="H726" s="2571"/>
      <c r="I726" s="2571"/>
      <c r="J726" s="2571"/>
      <c r="K726" s="2571"/>
      <c r="L726" s="2571"/>
      <c r="M726" s="2571"/>
      <c r="N726" s="2571"/>
      <c r="O726" s="2571"/>
      <c r="P726" s="2571"/>
      <c r="Q726" s="2571"/>
      <c r="R726" s="2571"/>
      <c r="S726" s="2571"/>
      <c r="T726" s="2571"/>
      <c r="U726" s="2571"/>
      <c r="V726" s="2571"/>
      <c r="W726" s="2571"/>
      <c r="X726" s="2571"/>
      <c r="Y726" s="2571"/>
      <c r="Z726" s="2571"/>
      <c r="AA726" s="2571"/>
      <c r="AB726" s="2571"/>
      <c r="AC726" s="2571"/>
      <c r="AD726" s="2571"/>
      <c r="AE726" s="2571"/>
      <c r="AF726" s="2572"/>
    </row>
    <row r="727" spans="2:32" s="2872" customFormat="1" ht="50.25" customHeight="1" thickBot="1" x14ac:dyDescent="0.25">
      <c r="B727" s="3993" t="s">
        <v>5067</v>
      </c>
      <c r="C727" s="4036"/>
      <c r="D727" s="4019" t="s">
        <v>6978</v>
      </c>
      <c r="E727" s="4020"/>
      <c r="F727" s="4020"/>
      <c r="G727" s="4020"/>
      <c r="H727" s="4020"/>
      <c r="I727" s="4020"/>
      <c r="J727" s="4020"/>
      <c r="K727" s="4020"/>
      <c r="L727" s="4020"/>
      <c r="M727" s="4020"/>
      <c r="N727" s="4020"/>
      <c r="O727" s="4020"/>
      <c r="P727" s="4020"/>
      <c r="Q727" s="4021"/>
      <c r="R727" s="2571"/>
      <c r="S727" s="2571"/>
      <c r="T727" s="2571"/>
      <c r="U727" s="2571"/>
      <c r="V727" s="2571"/>
      <c r="W727" s="2571"/>
      <c r="X727" s="2571"/>
      <c r="Y727" s="2571"/>
      <c r="Z727" s="2571"/>
      <c r="AA727" s="2571"/>
      <c r="AB727" s="2571"/>
      <c r="AC727" s="2571"/>
      <c r="AD727" s="2571"/>
      <c r="AE727" s="2571"/>
      <c r="AF727" s="2572"/>
    </row>
    <row r="728" spans="2:32" s="2872" customFormat="1" ht="13.5" thickBot="1" x14ac:dyDescent="0.25">
      <c r="B728" s="3825"/>
      <c r="C728" s="3826"/>
      <c r="D728" s="3826"/>
      <c r="E728" s="3826"/>
      <c r="F728" s="3826"/>
      <c r="G728" s="2571"/>
      <c r="H728" s="2571"/>
      <c r="I728" s="2571"/>
      <c r="J728" s="2571"/>
      <c r="K728" s="2571"/>
      <c r="L728" s="2571"/>
      <c r="M728" s="2571"/>
      <c r="N728" s="2571"/>
      <c r="O728" s="2571"/>
      <c r="P728" s="2571"/>
      <c r="Q728" s="2571"/>
      <c r="R728" s="2635"/>
      <c r="S728" s="2571"/>
      <c r="T728" s="2571"/>
      <c r="U728" s="2571"/>
      <c r="V728" s="2571"/>
      <c r="W728" s="2571"/>
      <c r="X728" s="2571"/>
      <c r="Y728" s="2571"/>
      <c r="Z728" s="2571"/>
      <c r="AA728" s="2571"/>
      <c r="AB728" s="2571"/>
      <c r="AC728" s="2571"/>
      <c r="AD728" s="2571"/>
      <c r="AE728" s="2571"/>
      <c r="AF728" s="2572"/>
    </row>
    <row r="729" spans="2:32" s="2872" customFormat="1" ht="13.5" thickBot="1" x14ac:dyDescent="0.25">
      <c r="B729" s="4022" t="s">
        <v>5069</v>
      </c>
      <c r="C729" s="4023"/>
      <c r="D729" s="4003" t="s">
        <v>5070</v>
      </c>
      <c r="E729" s="4026" t="s">
        <v>224</v>
      </c>
      <c r="F729" s="4027"/>
      <c r="G729" s="4027"/>
      <c r="H729" s="4027"/>
      <c r="I729" s="4027"/>
      <c r="J729" s="4027"/>
      <c r="K729" s="4027"/>
      <c r="L729" s="4027"/>
      <c r="M729" s="4027"/>
      <c r="N729" s="4027"/>
      <c r="O729" s="4027"/>
      <c r="P729" s="4028"/>
      <c r="Q729" s="4029" t="s">
        <v>340</v>
      </c>
      <c r="R729" s="4030"/>
      <c r="S729" s="4031"/>
      <c r="T729" s="4031"/>
      <c r="U729" s="4031"/>
      <c r="V729" s="4031"/>
      <c r="W729" s="4031"/>
      <c r="X729" s="4031"/>
      <c r="Y729" s="4032"/>
      <c r="Z729" s="4029" t="s">
        <v>225</v>
      </c>
      <c r="AA729" s="4031"/>
      <c r="AB729" s="4032"/>
      <c r="AC729" s="4033" t="s">
        <v>4989</v>
      </c>
      <c r="AD729" s="4034"/>
      <c r="AE729" s="4035"/>
      <c r="AF729" s="2572"/>
    </row>
    <row r="730" spans="2:32" s="2872" customFormat="1" ht="13.5" thickBot="1" x14ac:dyDescent="0.25">
      <c r="B730" s="4024"/>
      <c r="C730" s="4025"/>
      <c r="D730" s="4003"/>
      <c r="E730" s="4003" t="s">
        <v>5007</v>
      </c>
      <c r="F730" s="4003" t="s">
        <v>5008</v>
      </c>
      <c r="G730" s="4004" t="s">
        <v>5010</v>
      </c>
      <c r="H730" s="4004" t="s">
        <v>5071</v>
      </c>
      <c r="I730" s="4009" t="s">
        <v>5072</v>
      </c>
      <c r="J730" s="4009" t="s">
        <v>5073</v>
      </c>
      <c r="K730" s="4009" t="s">
        <v>5013</v>
      </c>
      <c r="L730" s="4009"/>
      <c r="M730" s="4009" t="s">
        <v>5074</v>
      </c>
      <c r="N730" s="4009" t="s">
        <v>5075</v>
      </c>
      <c r="O730" s="4009" t="s">
        <v>5076</v>
      </c>
      <c r="P730" s="4009" t="s">
        <v>5077</v>
      </c>
      <c r="Q730" s="4000" t="s">
        <v>5019</v>
      </c>
      <c r="R730" s="4000" t="s">
        <v>5020</v>
      </c>
      <c r="S730" s="4000" t="s">
        <v>5021</v>
      </c>
      <c r="T730" s="4000" t="s">
        <v>5078</v>
      </c>
      <c r="U730" s="4000" t="s">
        <v>5079</v>
      </c>
      <c r="V730" s="4000" t="s">
        <v>5024</v>
      </c>
      <c r="W730" s="4000" t="s">
        <v>5026</v>
      </c>
      <c r="X730" s="4004" t="s">
        <v>5080</v>
      </c>
      <c r="Y730" s="4004" t="s">
        <v>5081</v>
      </c>
      <c r="Z730" s="4000" t="s">
        <v>5082</v>
      </c>
      <c r="AA730" s="4000" t="s">
        <v>5083</v>
      </c>
      <c r="AB730" s="4000" t="s">
        <v>5084</v>
      </c>
      <c r="AC730" s="4000" t="s">
        <v>1154</v>
      </c>
      <c r="AD730" s="4000" t="s">
        <v>4990</v>
      </c>
      <c r="AE730" s="4000" t="s">
        <v>4991</v>
      </c>
      <c r="AF730" s="2572"/>
    </row>
    <row r="731" spans="2:32" s="2872" customFormat="1" ht="13.5" thickBot="1" x14ac:dyDescent="0.25">
      <c r="B731" s="4024"/>
      <c r="C731" s="4025"/>
      <c r="D731" s="4000"/>
      <c r="E731" s="4000"/>
      <c r="F731" s="4000"/>
      <c r="G731" s="4005"/>
      <c r="H731" s="4005"/>
      <c r="I731" s="4004"/>
      <c r="J731" s="4004"/>
      <c r="K731" s="3823" t="s">
        <v>5033</v>
      </c>
      <c r="L731" s="3824" t="s">
        <v>2798</v>
      </c>
      <c r="M731" s="4004"/>
      <c r="N731" s="4004"/>
      <c r="O731" s="4004"/>
      <c r="P731" s="4004"/>
      <c r="Q731" s="4001"/>
      <c r="R731" s="4001"/>
      <c r="S731" s="4001"/>
      <c r="T731" s="4001"/>
      <c r="U731" s="4001"/>
      <c r="V731" s="4001"/>
      <c r="W731" s="4001"/>
      <c r="X731" s="4005"/>
      <c r="Y731" s="4005"/>
      <c r="Z731" s="4001"/>
      <c r="AA731" s="4001"/>
      <c r="AB731" s="4001"/>
      <c r="AC731" s="4001"/>
      <c r="AD731" s="4001"/>
      <c r="AE731" s="4001"/>
      <c r="AF731" s="2572"/>
    </row>
    <row r="732" spans="2:32" s="2872" customFormat="1" x14ac:dyDescent="0.2">
      <c r="B732" s="4047" t="s">
        <v>6319</v>
      </c>
      <c r="C732" s="4048"/>
      <c r="D732" s="3135" t="s">
        <v>1534</v>
      </c>
      <c r="E732" s="3135" t="s">
        <v>1534</v>
      </c>
      <c r="F732" s="3135" t="s">
        <v>1534</v>
      </c>
      <c r="G732" s="3136">
        <f>6/0.18</f>
        <v>33.333333333333336</v>
      </c>
      <c r="H732" s="3135" t="s">
        <v>1534</v>
      </c>
      <c r="I732" s="3137">
        <v>0.18</v>
      </c>
      <c r="J732" s="3135" t="s">
        <v>1534</v>
      </c>
      <c r="K732" s="3135" t="s">
        <v>1534</v>
      </c>
      <c r="L732" s="3135" t="s">
        <v>1534</v>
      </c>
      <c r="M732" s="3135" t="s">
        <v>1534</v>
      </c>
      <c r="N732" s="3135" t="s">
        <v>1534</v>
      </c>
      <c r="O732" s="3135" t="s">
        <v>1534</v>
      </c>
      <c r="P732" s="3135" t="s">
        <v>1534</v>
      </c>
      <c r="Q732" s="3135" t="s">
        <v>1534</v>
      </c>
      <c r="R732" s="3135" t="s">
        <v>1534</v>
      </c>
      <c r="S732" s="3135" t="s">
        <v>1534</v>
      </c>
      <c r="T732" s="3135" t="s">
        <v>1534</v>
      </c>
      <c r="U732" s="3135" t="s">
        <v>1534</v>
      </c>
      <c r="V732" s="3135" t="s">
        <v>1534</v>
      </c>
      <c r="W732" s="3135" t="s">
        <v>1534</v>
      </c>
      <c r="X732" s="3135" t="s">
        <v>1534</v>
      </c>
      <c r="Y732" s="3135" t="s">
        <v>1534</v>
      </c>
      <c r="Z732" s="3135" t="s">
        <v>1534</v>
      </c>
      <c r="AA732" s="3135" t="s">
        <v>1534</v>
      </c>
      <c r="AB732" s="3135" t="s">
        <v>1534</v>
      </c>
      <c r="AC732" s="3135" t="s">
        <v>1534</v>
      </c>
      <c r="AD732" s="3135" t="s">
        <v>1534</v>
      </c>
      <c r="AE732" s="3138" t="s">
        <v>1534</v>
      </c>
      <c r="AF732" s="2572"/>
    </row>
    <row r="733" spans="2:32" s="2872" customFormat="1" ht="13.5" thickBot="1" x14ac:dyDescent="0.25">
      <c r="B733" s="3952" t="s">
        <v>6979</v>
      </c>
      <c r="C733" s="3953"/>
      <c r="D733" s="3139" t="s">
        <v>1534</v>
      </c>
      <c r="E733" s="3139" t="s">
        <v>1534</v>
      </c>
      <c r="F733" s="3139" t="s">
        <v>1534</v>
      </c>
      <c r="G733" s="3140" t="s">
        <v>1534</v>
      </c>
      <c r="H733" s="3139" t="s">
        <v>1534</v>
      </c>
      <c r="I733" s="3139" t="s">
        <v>1534</v>
      </c>
      <c r="J733" s="3139" t="s">
        <v>1534</v>
      </c>
      <c r="K733" s="3139" t="s">
        <v>1534</v>
      </c>
      <c r="L733" s="3139" t="s">
        <v>1534</v>
      </c>
      <c r="M733" s="3139" t="s">
        <v>1534</v>
      </c>
      <c r="N733" s="3139" t="s">
        <v>1534</v>
      </c>
      <c r="O733" s="3139" t="s">
        <v>1534</v>
      </c>
      <c r="P733" s="3139" t="s">
        <v>1534</v>
      </c>
      <c r="Q733" s="3139" t="s">
        <v>1534</v>
      </c>
      <c r="R733" s="3139" t="s">
        <v>1534</v>
      </c>
      <c r="S733" s="3139" t="s">
        <v>1534</v>
      </c>
      <c r="T733" s="3139" t="s">
        <v>1534</v>
      </c>
      <c r="U733" s="3139" t="s">
        <v>1534</v>
      </c>
      <c r="V733" s="3139" t="s">
        <v>1534</v>
      </c>
      <c r="W733" s="3139" t="s">
        <v>1534</v>
      </c>
      <c r="X733" s="3139" t="s">
        <v>1534</v>
      </c>
      <c r="Y733" s="3139" t="s">
        <v>1534</v>
      </c>
      <c r="Z733" s="3139" t="s">
        <v>6980</v>
      </c>
      <c r="AA733" s="3478">
        <v>0</v>
      </c>
      <c r="AB733" s="3479">
        <v>0.4</v>
      </c>
      <c r="AC733" s="3139" t="s">
        <v>1534</v>
      </c>
      <c r="AD733" s="3139" t="s">
        <v>1534</v>
      </c>
      <c r="AE733" s="3142" t="s">
        <v>1534</v>
      </c>
      <c r="AF733" s="2572"/>
    </row>
    <row r="734" spans="2:32" s="2872" customFormat="1" x14ac:dyDescent="0.2">
      <c r="B734" s="2634"/>
      <c r="C734" s="2566"/>
      <c r="D734" s="2566"/>
      <c r="E734" s="2566"/>
      <c r="F734" s="2566"/>
      <c r="G734" s="2567"/>
      <c r="H734" s="2567"/>
      <c r="I734" s="2567"/>
      <c r="J734" s="2567"/>
      <c r="K734" s="2566"/>
      <c r="L734" s="2567"/>
      <c r="M734" s="2567"/>
      <c r="N734" s="2567"/>
      <c r="O734" s="2567"/>
      <c r="P734" s="2567"/>
      <c r="Q734" s="2631"/>
      <c r="R734" s="2631"/>
      <c r="S734" s="2631"/>
      <c r="T734" s="2631"/>
      <c r="U734" s="2631"/>
      <c r="V734" s="2631"/>
      <c r="W734" s="2631"/>
      <c r="X734" s="2631"/>
      <c r="Y734" s="2631"/>
      <c r="Z734" s="2631"/>
      <c r="AA734" s="2631"/>
      <c r="AB734" s="2631"/>
      <c r="AC734" s="2631"/>
      <c r="AD734" s="2631"/>
      <c r="AE734" s="2631"/>
      <c r="AF734" s="2572"/>
    </row>
    <row r="735" spans="2:32" s="2872" customFormat="1" x14ac:dyDescent="0.2">
      <c r="B735" s="4011" t="s">
        <v>4992</v>
      </c>
      <c r="C735" s="4012"/>
      <c r="D735" s="4042" t="s">
        <v>5086</v>
      </c>
      <c r="E735" s="4042"/>
      <c r="F735" s="4042"/>
      <c r="G735" s="4042"/>
      <c r="H735" s="4042"/>
      <c r="I735" s="2632"/>
      <c r="J735" s="2632"/>
      <c r="K735" s="2632"/>
      <c r="L735" s="2632"/>
      <c r="M735" s="2632"/>
      <c r="N735" s="2632"/>
      <c r="O735" s="2632"/>
      <c r="P735" s="2632"/>
      <c r="Q735" s="2631"/>
      <c r="R735" s="2631"/>
      <c r="S735" s="2631"/>
      <c r="T735" s="2631"/>
      <c r="U735" s="2631"/>
      <c r="V735" s="2631"/>
      <c r="W735" s="2631"/>
      <c r="X735" s="2631"/>
      <c r="Y735" s="2631"/>
      <c r="Z735" s="2631"/>
      <c r="AA735" s="2631"/>
      <c r="AB735" s="2631"/>
      <c r="AC735" s="2631"/>
      <c r="AD735" s="2631"/>
      <c r="AE735" s="2631"/>
      <c r="AF735" s="2572"/>
    </row>
    <row r="736" spans="2:32" s="2872" customFormat="1" x14ac:dyDescent="0.2">
      <c r="B736" s="4011" t="s">
        <v>4993</v>
      </c>
      <c r="C736" s="4012"/>
      <c r="D736" s="4042" t="s">
        <v>1517</v>
      </c>
      <c r="E736" s="4042"/>
      <c r="F736" s="4042"/>
      <c r="G736" s="4042"/>
      <c r="H736" s="4042"/>
      <c r="I736" s="2632"/>
      <c r="J736" s="2632"/>
      <c r="K736" s="2632"/>
      <c r="L736" s="2632"/>
      <c r="M736" s="2632"/>
      <c r="N736" s="2632"/>
      <c r="O736" s="2632"/>
      <c r="P736" s="2632"/>
      <c r="Q736" s="2631"/>
      <c r="R736" s="2631"/>
      <c r="S736" s="2631"/>
      <c r="T736" s="2631"/>
      <c r="U736" s="2631"/>
      <c r="V736" s="2631"/>
      <c r="W736" s="2631"/>
      <c r="X736" s="2631"/>
      <c r="Y736" s="2631"/>
      <c r="Z736" s="2631"/>
      <c r="AA736" s="2631"/>
      <c r="AB736" s="2631"/>
      <c r="AC736" s="2631"/>
      <c r="AD736" s="2631"/>
      <c r="AE736" s="2631"/>
      <c r="AF736" s="2572"/>
    </row>
    <row r="737" spans="2:32" s="2872" customFormat="1" ht="13.5" thickBot="1" x14ac:dyDescent="0.25">
      <c r="B737" s="3827"/>
      <c r="C737" s="3828"/>
      <c r="D737" s="3828"/>
      <c r="E737" s="3828"/>
      <c r="F737" s="3828"/>
      <c r="G737" s="2635"/>
      <c r="H737" s="2635"/>
      <c r="I737" s="2635"/>
      <c r="J737" s="2635"/>
      <c r="K737" s="2635"/>
      <c r="L737" s="2635"/>
      <c r="M737" s="2635"/>
      <c r="N737" s="2635"/>
      <c r="O737" s="2635"/>
      <c r="P737" s="2635"/>
      <c r="Q737" s="2635"/>
      <c r="R737" s="2635"/>
      <c r="S737" s="2635"/>
      <c r="T737" s="2635"/>
      <c r="U737" s="2635"/>
      <c r="V737" s="2635"/>
      <c r="W737" s="2635"/>
      <c r="X737" s="2635"/>
      <c r="Y737" s="2635"/>
      <c r="Z737" s="2635"/>
      <c r="AA737" s="2635"/>
      <c r="AB737" s="2635"/>
      <c r="AC737" s="2635"/>
      <c r="AD737" s="2635"/>
      <c r="AE737" s="2635"/>
      <c r="AF737" s="2577"/>
    </row>
    <row r="738" spans="2:32" s="2872" customFormat="1" x14ac:dyDescent="0.2"/>
    <row r="739" spans="2:32" s="2872" customFormat="1" ht="13.5" thickBot="1" x14ac:dyDescent="0.25"/>
    <row r="740" spans="2:32" s="2872" customFormat="1" ht="20.25" x14ac:dyDescent="0.2">
      <c r="B740" s="3987" t="s">
        <v>5065</v>
      </c>
      <c r="C740" s="3988"/>
      <c r="D740" s="3988"/>
      <c r="E740" s="3988"/>
      <c r="F740" s="3988"/>
      <c r="G740" s="3988"/>
      <c r="H740" s="3988"/>
      <c r="I740" s="3988"/>
      <c r="J740" s="3988"/>
      <c r="K740" s="3988"/>
      <c r="L740" s="3988"/>
      <c r="M740" s="3988"/>
      <c r="N740" s="3988"/>
      <c r="O740" s="3988"/>
      <c r="P740" s="3988"/>
      <c r="Q740" s="3988"/>
      <c r="R740" s="3988"/>
      <c r="S740" s="3988"/>
      <c r="T740" s="3988"/>
      <c r="U740" s="3988"/>
      <c r="V740" s="3988"/>
      <c r="W740" s="3988"/>
      <c r="X740" s="3988"/>
      <c r="Y740" s="3988"/>
      <c r="Z740" s="3988"/>
      <c r="AA740" s="3988"/>
      <c r="AB740" s="3988"/>
      <c r="AC740" s="3988"/>
      <c r="AD740" s="3988"/>
      <c r="AE740" s="3988"/>
      <c r="AF740" s="3989"/>
    </row>
    <row r="741" spans="2:32" s="2872" customFormat="1" x14ac:dyDescent="0.2">
      <c r="B741" s="3825"/>
      <c r="C741" s="3826"/>
      <c r="D741" s="3826"/>
      <c r="E741" s="3826"/>
      <c r="F741" s="3826"/>
      <c r="G741" s="2571"/>
      <c r="H741" s="2571"/>
      <c r="I741" s="2571"/>
      <c r="J741" s="2571"/>
      <c r="K741" s="2571"/>
      <c r="L741" s="2571"/>
      <c r="M741" s="2571"/>
      <c r="N741" s="2571"/>
      <c r="O741" s="2571"/>
      <c r="P741" s="2571"/>
      <c r="Q741" s="2571"/>
      <c r="R741" s="2571"/>
      <c r="S741" s="2571"/>
      <c r="T741" s="2571"/>
      <c r="U741" s="2571"/>
      <c r="V741" s="2571"/>
      <c r="W741" s="2571"/>
      <c r="X741" s="2571"/>
      <c r="Y741" s="2571"/>
      <c r="Z741" s="2571"/>
      <c r="AA741" s="2571"/>
      <c r="AB741" s="2571"/>
      <c r="AC741" s="2571"/>
      <c r="AD741" s="2571"/>
      <c r="AE741" s="2571"/>
      <c r="AF741" s="2572"/>
    </row>
    <row r="742" spans="2:32" s="2872" customFormat="1" x14ac:dyDescent="0.2">
      <c r="B742" s="2633" t="s">
        <v>5085</v>
      </c>
      <c r="C742" s="3826"/>
      <c r="D742" s="4016" t="s">
        <v>6972</v>
      </c>
      <c r="E742" s="4016"/>
      <c r="F742" s="4016"/>
      <c r="G742" s="2571"/>
      <c r="H742" s="2571"/>
      <c r="I742" s="2571"/>
      <c r="J742" s="2571"/>
      <c r="K742" s="2571"/>
      <c r="L742" s="2571"/>
      <c r="M742" s="2571"/>
      <c r="N742" s="2571"/>
      <c r="O742" s="2571"/>
      <c r="P742" s="2571"/>
      <c r="Q742" s="2571"/>
      <c r="R742" s="2571"/>
      <c r="S742" s="2571"/>
      <c r="T742" s="2571"/>
      <c r="U742" s="2571"/>
      <c r="V742" s="2571"/>
      <c r="W742" s="2571"/>
      <c r="X742" s="2571"/>
      <c r="Y742" s="2571"/>
      <c r="Z742" s="2571"/>
      <c r="AA742" s="2571"/>
      <c r="AB742" s="2571"/>
      <c r="AC742" s="2571"/>
      <c r="AD742" s="2571"/>
      <c r="AE742" s="2571"/>
      <c r="AF742" s="2572"/>
    </row>
    <row r="743" spans="2:32" s="2872" customFormat="1" x14ac:dyDescent="0.2">
      <c r="B743" s="4017" t="s">
        <v>5068</v>
      </c>
      <c r="C743" s="4018"/>
      <c r="D743" s="3962">
        <v>41821</v>
      </c>
      <c r="E743" s="3962"/>
      <c r="F743" s="3962"/>
      <c r="G743" s="2571"/>
      <c r="H743" s="2571"/>
      <c r="I743" s="2571"/>
      <c r="J743" s="2571"/>
      <c r="K743" s="2571"/>
      <c r="L743" s="2571"/>
      <c r="M743" s="2571"/>
      <c r="N743" s="2571"/>
      <c r="O743" s="2571"/>
      <c r="P743" s="2571"/>
      <c r="Q743" s="2571"/>
      <c r="R743" s="2571"/>
      <c r="S743" s="2571"/>
      <c r="T743" s="2571"/>
      <c r="U743" s="2571"/>
      <c r="V743" s="2571"/>
      <c r="W743" s="2571"/>
      <c r="X743" s="2571"/>
      <c r="Y743" s="2571"/>
      <c r="Z743" s="2571"/>
      <c r="AA743" s="2571"/>
      <c r="AB743" s="2571"/>
      <c r="AC743" s="2571"/>
      <c r="AD743" s="2571"/>
      <c r="AE743" s="2571"/>
      <c r="AF743" s="2572"/>
    </row>
    <row r="744" spans="2:32" s="2872" customFormat="1" x14ac:dyDescent="0.2">
      <c r="B744" s="3991" t="s">
        <v>5066</v>
      </c>
      <c r="C744" s="3992"/>
      <c r="D744" s="3965">
        <v>41851</v>
      </c>
      <c r="E744" s="3965"/>
      <c r="F744" s="3965"/>
      <c r="G744" s="2571"/>
      <c r="H744" s="2571"/>
      <c r="I744" s="2571"/>
      <c r="J744" s="2571"/>
      <c r="K744" s="2571"/>
      <c r="L744" s="2571"/>
      <c r="M744" s="2571"/>
      <c r="N744" s="2571"/>
      <c r="O744" s="2571"/>
      <c r="P744" s="2571"/>
      <c r="Q744" s="2571"/>
      <c r="R744" s="2571"/>
      <c r="S744" s="2571"/>
      <c r="T744" s="2571"/>
      <c r="U744" s="2571"/>
      <c r="V744" s="2571"/>
      <c r="W744" s="2571"/>
      <c r="X744" s="2571"/>
      <c r="Y744" s="2571"/>
      <c r="Z744" s="2571"/>
      <c r="AA744" s="2571"/>
      <c r="AB744" s="2571"/>
      <c r="AC744" s="2571"/>
      <c r="AD744" s="2571"/>
      <c r="AE744" s="2571"/>
      <c r="AF744" s="2572"/>
    </row>
    <row r="745" spans="2:32" s="2872" customFormat="1" ht="13.5" thickBot="1" x14ac:dyDescent="0.25">
      <c r="B745" s="3825"/>
      <c r="C745" s="3826"/>
      <c r="D745" s="3826"/>
      <c r="E745" s="3826"/>
      <c r="F745" s="3826"/>
      <c r="G745" s="2571"/>
      <c r="H745" s="2571"/>
      <c r="I745" s="2571"/>
      <c r="J745" s="2571"/>
      <c r="K745" s="2571"/>
      <c r="L745" s="2571"/>
      <c r="M745" s="2571"/>
      <c r="N745" s="2571"/>
      <c r="O745" s="2571"/>
      <c r="P745" s="2571"/>
      <c r="Q745" s="2571"/>
      <c r="R745" s="2571"/>
      <c r="S745" s="2571"/>
      <c r="T745" s="2571"/>
      <c r="U745" s="2571"/>
      <c r="V745" s="2571"/>
      <c r="W745" s="2571"/>
      <c r="X745" s="2571"/>
      <c r="Y745" s="2571"/>
      <c r="Z745" s="2571"/>
      <c r="AA745" s="2571"/>
      <c r="AB745" s="2571"/>
      <c r="AC745" s="2571"/>
      <c r="AD745" s="2571"/>
      <c r="AE745" s="2571"/>
      <c r="AF745" s="2572"/>
    </row>
    <row r="746" spans="2:32" s="2872" customFormat="1" ht="45.75" customHeight="1" thickBot="1" x14ac:dyDescent="0.25">
      <c r="B746" s="3993" t="s">
        <v>5067</v>
      </c>
      <c r="C746" s="4036"/>
      <c r="D746" s="4019" t="s">
        <v>6973</v>
      </c>
      <c r="E746" s="4020"/>
      <c r="F746" s="4020"/>
      <c r="G746" s="4020"/>
      <c r="H746" s="4020"/>
      <c r="I746" s="4020"/>
      <c r="J746" s="4020"/>
      <c r="K746" s="4020"/>
      <c r="L746" s="4020"/>
      <c r="M746" s="4020"/>
      <c r="N746" s="4020"/>
      <c r="O746" s="4020"/>
      <c r="P746" s="4020"/>
      <c r="Q746" s="4021"/>
      <c r="R746" s="2571"/>
      <c r="S746" s="2571"/>
      <c r="T746" s="2571"/>
      <c r="U746" s="2571"/>
      <c r="V746" s="2571"/>
      <c r="W746" s="2571"/>
      <c r="X746" s="2571"/>
      <c r="Y746" s="2571"/>
      <c r="Z746" s="2571"/>
      <c r="AA746" s="2571"/>
      <c r="AB746" s="2571"/>
      <c r="AC746" s="2571"/>
      <c r="AD746" s="2571"/>
      <c r="AE746" s="2571"/>
      <c r="AF746" s="2572"/>
    </row>
    <row r="747" spans="2:32" s="2872" customFormat="1" ht="13.5" thickBot="1" x14ac:dyDescent="0.25">
      <c r="B747" s="3825"/>
      <c r="C747" s="3826"/>
      <c r="D747" s="3826"/>
      <c r="E747" s="3826"/>
      <c r="F747" s="3826"/>
      <c r="G747" s="2571"/>
      <c r="H747" s="2571"/>
      <c r="I747" s="2571"/>
      <c r="J747" s="2571"/>
      <c r="K747" s="2571"/>
      <c r="L747" s="2571"/>
      <c r="M747" s="2571"/>
      <c r="N747" s="2571"/>
      <c r="O747" s="2571"/>
      <c r="P747" s="2571"/>
      <c r="Q747" s="2571"/>
      <c r="R747" s="2635"/>
      <c r="S747" s="2571"/>
      <c r="T747" s="2571"/>
      <c r="U747" s="2571"/>
      <c r="V747" s="2571"/>
      <c r="W747" s="2571"/>
      <c r="X747" s="2571"/>
      <c r="Y747" s="2571"/>
      <c r="Z747" s="2571"/>
      <c r="AA747" s="2571"/>
      <c r="AB747" s="2571"/>
      <c r="AC747" s="2571"/>
      <c r="AD747" s="2571"/>
      <c r="AE747" s="2571"/>
      <c r="AF747" s="2572"/>
    </row>
    <row r="748" spans="2:32" s="2872" customFormat="1" ht="13.5" thickBot="1" x14ac:dyDescent="0.25">
      <c r="B748" s="4022" t="s">
        <v>5069</v>
      </c>
      <c r="C748" s="4023"/>
      <c r="D748" s="4003" t="s">
        <v>5070</v>
      </c>
      <c r="E748" s="4026" t="s">
        <v>224</v>
      </c>
      <c r="F748" s="4027"/>
      <c r="G748" s="4027"/>
      <c r="H748" s="4027"/>
      <c r="I748" s="4027"/>
      <c r="J748" s="4027"/>
      <c r="K748" s="4027"/>
      <c r="L748" s="4027"/>
      <c r="M748" s="4027"/>
      <c r="N748" s="4027"/>
      <c r="O748" s="4027"/>
      <c r="P748" s="4028"/>
      <c r="Q748" s="4029" t="s">
        <v>340</v>
      </c>
      <c r="R748" s="4030"/>
      <c r="S748" s="4031"/>
      <c r="T748" s="4031"/>
      <c r="U748" s="4031"/>
      <c r="V748" s="4031"/>
      <c r="W748" s="4031"/>
      <c r="X748" s="4031"/>
      <c r="Y748" s="4032"/>
      <c r="Z748" s="4029" t="s">
        <v>225</v>
      </c>
      <c r="AA748" s="4031"/>
      <c r="AB748" s="4032"/>
      <c r="AC748" s="4033" t="s">
        <v>4989</v>
      </c>
      <c r="AD748" s="4034"/>
      <c r="AE748" s="4035"/>
      <c r="AF748" s="2572"/>
    </row>
    <row r="749" spans="2:32" s="2872" customFormat="1" ht="13.5" thickBot="1" x14ac:dyDescent="0.25">
      <c r="B749" s="4024"/>
      <c r="C749" s="4025"/>
      <c r="D749" s="4003"/>
      <c r="E749" s="4003" t="s">
        <v>5007</v>
      </c>
      <c r="F749" s="4003" t="s">
        <v>5008</v>
      </c>
      <c r="G749" s="4004" t="s">
        <v>5010</v>
      </c>
      <c r="H749" s="4004" t="s">
        <v>5071</v>
      </c>
      <c r="I749" s="4009" t="s">
        <v>5072</v>
      </c>
      <c r="J749" s="4009" t="s">
        <v>5073</v>
      </c>
      <c r="K749" s="4009" t="s">
        <v>5013</v>
      </c>
      <c r="L749" s="4009"/>
      <c r="M749" s="4009" t="s">
        <v>5074</v>
      </c>
      <c r="N749" s="4009" t="s">
        <v>5075</v>
      </c>
      <c r="O749" s="4009" t="s">
        <v>5076</v>
      </c>
      <c r="P749" s="4009" t="s">
        <v>5077</v>
      </c>
      <c r="Q749" s="4000" t="s">
        <v>5019</v>
      </c>
      <c r="R749" s="4000" t="s">
        <v>5020</v>
      </c>
      <c r="S749" s="4000" t="s">
        <v>5021</v>
      </c>
      <c r="T749" s="4000" t="s">
        <v>5078</v>
      </c>
      <c r="U749" s="4000" t="s">
        <v>5079</v>
      </c>
      <c r="V749" s="4000" t="s">
        <v>5024</v>
      </c>
      <c r="W749" s="4000" t="s">
        <v>5026</v>
      </c>
      <c r="X749" s="4004" t="s">
        <v>5080</v>
      </c>
      <c r="Y749" s="4004" t="s">
        <v>5081</v>
      </c>
      <c r="Z749" s="4000" t="s">
        <v>5082</v>
      </c>
      <c r="AA749" s="4000" t="s">
        <v>5083</v>
      </c>
      <c r="AB749" s="4000" t="s">
        <v>5084</v>
      </c>
      <c r="AC749" s="4000" t="s">
        <v>1154</v>
      </c>
      <c r="AD749" s="4000" t="s">
        <v>4990</v>
      </c>
      <c r="AE749" s="4000" t="s">
        <v>4991</v>
      </c>
      <c r="AF749" s="2572"/>
    </row>
    <row r="750" spans="2:32" s="2872" customFormat="1" ht="13.5" thickBot="1" x14ac:dyDescent="0.25">
      <c r="B750" s="4024"/>
      <c r="C750" s="4025"/>
      <c r="D750" s="4000"/>
      <c r="E750" s="4000"/>
      <c r="F750" s="4000"/>
      <c r="G750" s="4005"/>
      <c r="H750" s="4005"/>
      <c r="I750" s="4004"/>
      <c r="J750" s="4004"/>
      <c r="K750" s="3823" t="s">
        <v>5033</v>
      </c>
      <c r="L750" s="3824" t="s">
        <v>2798</v>
      </c>
      <c r="M750" s="4004"/>
      <c r="N750" s="4004"/>
      <c r="O750" s="4004"/>
      <c r="P750" s="4004"/>
      <c r="Q750" s="4001"/>
      <c r="R750" s="4001"/>
      <c r="S750" s="4001"/>
      <c r="T750" s="4001"/>
      <c r="U750" s="4001"/>
      <c r="V750" s="4001"/>
      <c r="W750" s="4001"/>
      <c r="X750" s="4005"/>
      <c r="Y750" s="4005"/>
      <c r="Z750" s="4001"/>
      <c r="AA750" s="4001"/>
      <c r="AB750" s="4001"/>
      <c r="AC750" s="4001"/>
      <c r="AD750" s="4001"/>
      <c r="AE750" s="4001"/>
      <c r="AF750" s="2572"/>
    </row>
    <row r="751" spans="2:32" s="2872" customFormat="1" x14ac:dyDescent="0.2">
      <c r="B751" s="4133" t="s">
        <v>1122</v>
      </c>
      <c r="C751" s="4134"/>
      <c r="D751" s="3135" t="s">
        <v>1534</v>
      </c>
      <c r="E751" s="3135" t="s">
        <v>1534</v>
      </c>
      <c r="F751" s="3136" t="s">
        <v>1534</v>
      </c>
      <c r="G751" s="2649" t="s">
        <v>6974</v>
      </c>
      <c r="H751" s="2649" t="s">
        <v>1534</v>
      </c>
      <c r="I751" s="3137">
        <v>0.13440000000000002</v>
      </c>
      <c r="J751" s="3137">
        <v>0.13440000000000002</v>
      </c>
      <c r="K751" s="3136" t="s">
        <v>1534</v>
      </c>
      <c r="L751" s="2649" t="s">
        <v>1534</v>
      </c>
      <c r="M751" s="2649" t="s">
        <v>1534</v>
      </c>
      <c r="N751" s="2649" t="s">
        <v>1534</v>
      </c>
      <c r="O751" s="3862">
        <v>0.24640000000000004</v>
      </c>
      <c r="P751" s="3862">
        <v>0.16800000000000001</v>
      </c>
      <c r="Q751" s="2649" t="s">
        <v>1534</v>
      </c>
      <c r="R751" s="3136" t="s">
        <v>1534</v>
      </c>
      <c r="S751" s="3136" t="s">
        <v>1119</v>
      </c>
      <c r="T751" s="3137">
        <v>2.8000000000000004E-2</v>
      </c>
      <c r="U751" s="3137">
        <f>0.06*1.12</f>
        <v>6.720000000000001E-2</v>
      </c>
      <c r="V751" s="3136" t="s">
        <v>1534</v>
      </c>
      <c r="W751" s="3136" t="s">
        <v>1534</v>
      </c>
      <c r="X751" s="3136" t="s">
        <v>1534</v>
      </c>
      <c r="Y751" s="3137">
        <f>0.06*1.12</f>
        <v>6.720000000000001E-2</v>
      </c>
      <c r="Z751" s="3136" t="s">
        <v>1534</v>
      </c>
      <c r="AA751" s="3136" t="s">
        <v>1534</v>
      </c>
      <c r="AB751" s="3136" t="s">
        <v>1534</v>
      </c>
      <c r="AC751" s="2650" t="s">
        <v>1534</v>
      </c>
      <c r="AD751" s="2650" t="s">
        <v>1534</v>
      </c>
      <c r="AE751" s="3829" t="s">
        <v>1534</v>
      </c>
      <c r="AF751" s="2572"/>
    </row>
    <row r="752" spans="2:32" s="2872" customFormat="1" x14ac:dyDescent="0.2">
      <c r="B752" s="3982" t="s">
        <v>1124</v>
      </c>
      <c r="C752" s="3983"/>
      <c r="D752" s="3130" t="s">
        <v>1534</v>
      </c>
      <c r="E752" s="3130" t="s">
        <v>1534</v>
      </c>
      <c r="F752" s="3131" t="s">
        <v>1534</v>
      </c>
      <c r="G752" s="2639" t="s">
        <v>6975</v>
      </c>
      <c r="H752" s="2639" t="s">
        <v>1534</v>
      </c>
      <c r="I752" s="3039">
        <v>0.13440000000000002</v>
      </c>
      <c r="J752" s="3039">
        <v>0.13440000000000002</v>
      </c>
      <c r="K752" s="3131" t="s">
        <v>1534</v>
      </c>
      <c r="L752" s="2639" t="s">
        <v>1534</v>
      </c>
      <c r="M752" s="2639" t="s">
        <v>1534</v>
      </c>
      <c r="N752" s="2639" t="s">
        <v>1534</v>
      </c>
      <c r="O752" s="3863">
        <v>0.24640000000000004</v>
      </c>
      <c r="P752" s="3863">
        <v>0.16800000000000001</v>
      </c>
      <c r="Q752" s="2639" t="s">
        <v>1534</v>
      </c>
      <c r="R752" s="3131" t="s">
        <v>1534</v>
      </c>
      <c r="S752" s="3131" t="s">
        <v>1125</v>
      </c>
      <c r="T752" s="3039">
        <v>2.8000000000000004E-2</v>
      </c>
      <c r="U752" s="3039">
        <v>6.720000000000001E-2</v>
      </c>
      <c r="V752" s="3131" t="s">
        <v>1534</v>
      </c>
      <c r="W752" s="3131" t="s">
        <v>1534</v>
      </c>
      <c r="X752" s="3131" t="s">
        <v>1534</v>
      </c>
      <c r="Y752" s="3039">
        <v>6.720000000000001E-2</v>
      </c>
      <c r="Z752" s="3131" t="s">
        <v>1534</v>
      </c>
      <c r="AA752" s="3131" t="s">
        <v>1534</v>
      </c>
      <c r="AB752" s="3131" t="s">
        <v>1534</v>
      </c>
      <c r="AC752" s="2611" t="s">
        <v>1534</v>
      </c>
      <c r="AD752" s="2611" t="s">
        <v>1534</v>
      </c>
      <c r="AE752" s="3837" t="s">
        <v>1534</v>
      </c>
      <c r="AF752" s="2572"/>
    </row>
    <row r="753" spans="2:32" s="2872" customFormat="1" ht="13.5" thickBot="1" x14ac:dyDescent="0.25">
      <c r="B753" s="3984" t="s">
        <v>1126</v>
      </c>
      <c r="C753" s="3985"/>
      <c r="D753" s="3139" t="s">
        <v>1534</v>
      </c>
      <c r="E753" s="3139" t="s">
        <v>1534</v>
      </c>
      <c r="F753" s="3140" t="s">
        <v>1534</v>
      </c>
      <c r="G753" s="2642" t="s">
        <v>6976</v>
      </c>
      <c r="H753" s="2642" t="s">
        <v>1534</v>
      </c>
      <c r="I753" s="3141">
        <v>0.13440000000000002</v>
      </c>
      <c r="J753" s="3141">
        <v>0.13440000000000002</v>
      </c>
      <c r="K753" s="3140" t="s">
        <v>1534</v>
      </c>
      <c r="L753" s="3140" t="s">
        <v>1534</v>
      </c>
      <c r="M753" s="2642" t="s">
        <v>1534</v>
      </c>
      <c r="N753" s="2642" t="s">
        <v>1534</v>
      </c>
      <c r="O753" s="3864">
        <v>0.24640000000000004</v>
      </c>
      <c r="P753" s="3864">
        <v>0.16800000000000001</v>
      </c>
      <c r="Q753" s="2642" t="s">
        <v>1534</v>
      </c>
      <c r="R753" s="3140" t="s">
        <v>1534</v>
      </c>
      <c r="S753" s="3140" t="s">
        <v>1127</v>
      </c>
      <c r="T753" s="3141">
        <v>2.8000000000000004E-2</v>
      </c>
      <c r="U753" s="3141">
        <v>6.720000000000001E-2</v>
      </c>
      <c r="V753" s="3140" t="s">
        <v>1534</v>
      </c>
      <c r="W753" s="3140" t="s">
        <v>1534</v>
      </c>
      <c r="X753" s="3140" t="s">
        <v>1534</v>
      </c>
      <c r="Y753" s="3141">
        <v>6.720000000000001E-2</v>
      </c>
      <c r="Z753" s="3140" t="s">
        <v>1534</v>
      </c>
      <c r="AA753" s="3140" t="s">
        <v>1534</v>
      </c>
      <c r="AB753" s="3140" t="s">
        <v>1534</v>
      </c>
      <c r="AC753" s="2671" t="s">
        <v>1534</v>
      </c>
      <c r="AD753" s="2671" t="s">
        <v>1534</v>
      </c>
      <c r="AE753" s="3830" t="s">
        <v>1534</v>
      </c>
      <c r="AF753" s="2572"/>
    </row>
    <row r="754" spans="2:32" s="2872" customFormat="1" x14ac:dyDescent="0.2">
      <c r="B754" s="2634"/>
      <c r="C754" s="2566"/>
      <c r="D754" s="2566"/>
      <c r="E754" s="2566"/>
      <c r="F754" s="2566"/>
      <c r="G754" s="2567"/>
      <c r="H754" s="2567"/>
      <c r="I754" s="2567"/>
      <c r="J754" s="2567"/>
      <c r="K754" s="2566"/>
      <c r="L754" s="2567"/>
      <c r="M754" s="2567"/>
      <c r="N754" s="2567"/>
      <c r="O754" s="2567"/>
      <c r="P754" s="2567"/>
      <c r="Q754" s="2631"/>
      <c r="R754" s="2631"/>
      <c r="S754" s="2631"/>
      <c r="T754" s="2631"/>
      <c r="U754" s="2631"/>
      <c r="V754" s="2631"/>
      <c r="W754" s="2631"/>
      <c r="X754" s="2631"/>
      <c r="Y754" s="2631"/>
      <c r="Z754" s="2631"/>
      <c r="AA754" s="2631"/>
      <c r="AB754" s="2631"/>
      <c r="AC754" s="2631"/>
      <c r="AD754" s="2631"/>
      <c r="AE754" s="2631"/>
      <c r="AF754" s="2572"/>
    </row>
    <row r="755" spans="2:32" s="2872" customFormat="1" x14ac:dyDescent="0.2">
      <c r="B755" s="4011" t="s">
        <v>4992</v>
      </c>
      <c r="C755" s="4012"/>
      <c r="D755" s="4042" t="s">
        <v>10</v>
      </c>
      <c r="E755" s="4042"/>
      <c r="F755" s="4042"/>
      <c r="G755" s="4042"/>
      <c r="H755" s="4042"/>
      <c r="I755" s="2632"/>
      <c r="J755" s="2632"/>
      <c r="K755" s="2632"/>
      <c r="L755" s="2632"/>
      <c r="M755" s="2632"/>
      <c r="N755" s="2632"/>
      <c r="O755" s="2632"/>
      <c r="P755" s="2632"/>
      <c r="Q755" s="2631"/>
      <c r="R755" s="2631"/>
      <c r="S755" s="2631"/>
      <c r="T755" s="2631"/>
      <c r="U755" s="2631"/>
      <c r="V755" s="2631"/>
      <c r="W755" s="2631"/>
      <c r="X755" s="2631"/>
      <c r="Y755" s="2631"/>
      <c r="Z755" s="2631"/>
      <c r="AA755" s="2631"/>
      <c r="AB755" s="2631"/>
      <c r="AC755" s="2631"/>
      <c r="AD755" s="2631"/>
      <c r="AE755" s="2631"/>
      <c r="AF755" s="2572"/>
    </row>
    <row r="756" spans="2:32" s="2872" customFormat="1" ht="14.25" x14ac:dyDescent="0.2">
      <c r="B756" s="4011" t="s">
        <v>4993</v>
      </c>
      <c r="C756" s="4012"/>
      <c r="D756" s="4896" t="s">
        <v>6971</v>
      </c>
      <c r="E756" s="4896"/>
      <c r="F756" s="4896"/>
      <c r="G756" s="4896"/>
      <c r="H756" s="4896"/>
      <c r="I756" s="2632"/>
      <c r="J756" s="2632"/>
      <c r="K756" s="2632"/>
      <c r="L756" s="2632"/>
      <c r="M756" s="2632"/>
      <c r="N756" s="2632"/>
      <c r="O756" s="2632"/>
      <c r="P756" s="2632"/>
      <c r="Q756" s="2631"/>
      <c r="R756" s="2631"/>
      <c r="S756" s="2631"/>
      <c r="T756" s="2631"/>
      <c r="U756" s="2631"/>
      <c r="V756" s="2631"/>
      <c r="W756" s="2631"/>
      <c r="X756" s="2631"/>
      <c r="Y756" s="2631"/>
      <c r="Z756" s="2631"/>
      <c r="AA756" s="2631"/>
      <c r="AB756" s="2631"/>
      <c r="AC756" s="2631"/>
      <c r="AD756" s="2631"/>
      <c r="AE756" s="2631"/>
      <c r="AF756" s="2572"/>
    </row>
    <row r="757" spans="2:32" s="2872" customFormat="1" ht="13.5" thickBot="1" x14ac:dyDescent="0.25">
      <c r="B757" s="3827"/>
      <c r="C757" s="3828"/>
      <c r="D757" s="3828"/>
      <c r="E757" s="3828"/>
      <c r="F757" s="3828"/>
      <c r="G757" s="2635"/>
      <c r="H757" s="2635"/>
      <c r="I757" s="2635"/>
      <c r="J757" s="2635"/>
      <c r="K757" s="2635"/>
      <c r="L757" s="2635"/>
      <c r="M757" s="2635"/>
      <c r="N757" s="2635"/>
      <c r="O757" s="2635"/>
      <c r="P757" s="2635"/>
      <c r="Q757" s="2635"/>
      <c r="R757" s="2635"/>
      <c r="S757" s="2635"/>
      <c r="T757" s="2635"/>
      <c r="U757" s="2635"/>
      <c r="V757" s="2635"/>
      <c r="W757" s="2635"/>
      <c r="X757" s="2635"/>
      <c r="Y757" s="2635"/>
      <c r="Z757" s="2635"/>
      <c r="AA757" s="2635"/>
      <c r="AB757" s="2635"/>
      <c r="AC757" s="2635"/>
      <c r="AD757" s="2635"/>
      <c r="AE757" s="2635"/>
      <c r="AF757" s="2577"/>
    </row>
    <row r="758" spans="2:32" s="2872" customFormat="1" x14ac:dyDescent="0.2"/>
    <row r="759" spans="2:32" s="2872" customFormat="1" ht="13.5" thickBot="1" x14ac:dyDescent="0.25"/>
    <row r="760" spans="2:32" s="2872" customFormat="1" ht="20.25" x14ac:dyDescent="0.2">
      <c r="B760" s="3987" t="s">
        <v>5065</v>
      </c>
      <c r="C760" s="3988"/>
      <c r="D760" s="3988"/>
      <c r="E760" s="3988"/>
      <c r="F760" s="3988"/>
      <c r="G760" s="3988"/>
      <c r="H760" s="3988"/>
      <c r="I760" s="3988"/>
      <c r="J760" s="3988"/>
      <c r="K760" s="3988"/>
      <c r="L760" s="3988"/>
      <c r="M760" s="3988"/>
      <c r="N760" s="3988"/>
      <c r="O760" s="3988"/>
      <c r="P760" s="3988"/>
      <c r="Q760" s="3988"/>
      <c r="R760" s="3988"/>
      <c r="S760" s="3988"/>
      <c r="T760" s="3988"/>
      <c r="U760" s="3988"/>
      <c r="V760" s="3988"/>
      <c r="W760" s="3988"/>
      <c r="X760" s="3988"/>
      <c r="Y760" s="3988"/>
      <c r="Z760" s="3988"/>
      <c r="AA760" s="3988"/>
      <c r="AB760" s="3988"/>
      <c r="AC760" s="3988"/>
      <c r="AD760" s="3988"/>
      <c r="AE760" s="3988"/>
      <c r="AF760" s="3989"/>
    </row>
    <row r="761" spans="2:32" s="2872" customFormat="1" ht="12.75" customHeight="1" x14ac:dyDescent="0.2">
      <c r="B761" s="3825"/>
      <c r="C761" s="3826"/>
      <c r="D761" s="3826"/>
      <c r="E761" s="3826"/>
      <c r="F761" s="3826"/>
      <c r="G761" s="2571"/>
      <c r="H761" s="2571"/>
      <c r="I761" s="2571"/>
      <c r="J761" s="2571"/>
      <c r="K761" s="2571"/>
      <c r="L761" s="2571"/>
      <c r="M761" s="2571"/>
      <c r="N761" s="2571"/>
      <c r="O761" s="2571"/>
      <c r="P761" s="2571"/>
      <c r="Q761" s="2571"/>
      <c r="R761" s="2571"/>
      <c r="S761" s="2571"/>
      <c r="T761" s="2571"/>
      <c r="U761" s="2571"/>
      <c r="V761" s="2571"/>
      <c r="W761" s="2571"/>
      <c r="X761" s="2571"/>
      <c r="Y761" s="2571"/>
      <c r="Z761" s="2571"/>
      <c r="AA761" s="2571"/>
      <c r="AB761" s="2571"/>
      <c r="AC761" s="2571"/>
      <c r="AD761" s="2571"/>
      <c r="AE761" s="2571"/>
      <c r="AF761" s="2572"/>
    </row>
    <row r="762" spans="2:32" s="2872" customFormat="1" ht="12.75" customHeight="1" x14ac:dyDescent="0.2">
      <c r="B762" s="2633" t="s">
        <v>5085</v>
      </c>
      <c r="C762" s="3826"/>
      <c r="D762" s="4016" t="s">
        <v>6967</v>
      </c>
      <c r="E762" s="4016"/>
      <c r="F762" s="4016"/>
      <c r="G762" s="2571"/>
      <c r="H762" s="2571"/>
      <c r="I762" s="2571"/>
      <c r="J762" s="2571"/>
      <c r="K762" s="2571"/>
      <c r="L762" s="2571"/>
      <c r="M762" s="2571"/>
      <c r="N762" s="2571"/>
      <c r="O762" s="2571"/>
      <c r="P762" s="2571"/>
      <c r="Q762" s="2571"/>
      <c r="R762" s="2571"/>
      <c r="S762" s="2571"/>
      <c r="T762" s="2571"/>
      <c r="U762" s="2571"/>
      <c r="V762" s="2571"/>
      <c r="W762" s="2571"/>
      <c r="X762" s="2571"/>
      <c r="Y762" s="2571"/>
      <c r="Z762" s="2571"/>
      <c r="AA762" s="2571"/>
      <c r="AB762" s="2571"/>
      <c r="AC762" s="2571"/>
      <c r="AD762" s="2571"/>
      <c r="AE762" s="2571"/>
      <c r="AF762" s="2572"/>
    </row>
    <row r="763" spans="2:32" s="2872" customFormat="1" x14ac:dyDescent="0.2">
      <c r="B763" s="4017" t="s">
        <v>5068</v>
      </c>
      <c r="C763" s="4018"/>
      <c r="D763" s="3962">
        <v>41821</v>
      </c>
      <c r="E763" s="3962"/>
      <c r="F763" s="3962"/>
      <c r="G763" s="2571"/>
      <c r="H763" s="2571"/>
      <c r="I763" s="2571"/>
      <c r="J763" s="2571"/>
      <c r="K763" s="2571"/>
      <c r="L763" s="2571"/>
      <c r="M763" s="2571"/>
      <c r="N763" s="2571"/>
      <c r="O763" s="2571"/>
      <c r="P763" s="2571"/>
      <c r="Q763" s="2571"/>
      <c r="R763" s="2571"/>
      <c r="S763" s="2571"/>
      <c r="T763" s="2571"/>
      <c r="U763" s="2571"/>
      <c r="V763" s="2571"/>
      <c r="W763" s="2571"/>
      <c r="X763" s="2571"/>
      <c r="Y763" s="2571"/>
      <c r="Z763" s="2571"/>
      <c r="AA763" s="2571"/>
      <c r="AB763" s="2571"/>
      <c r="AC763" s="2571"/>
      <c r="AD763" s="2571"/>
      <c r="AE763" s="2571"/>
      <c r="AF763" s="2572"/>
    </row>
    <row r="764" spans="2:32" s="2872" customFormat="1" ht="13.5" customHeight="1" x14ac:dyDescent="0.2">
      <c r="B764" s="3991" t="s">
        <v>5066</v>
      </c>
      <c r="C764" s="3992"/>
      <c r="D764" s="3965">
        <v>41851</v>
      </c>
      <c r="E764" s="3965"/>
      <c r="F764" s="3965"/>
      <c r="G764" s="2571"/>
      <c r="H764" s="2571"/>
      <c r="I764" s="2571"/>
      <c r="J764" s="2571"/>
      <c r="K764" s="2571"/>
      <c r="L764" s="2571"/>
      <c r="M764" s="2571"/>
      <c r="N764" s="2571"/>
      <c r="O764" s="2571"/>
      <c r="P764" s="2571"/>
      <c r="Q764" s="2571"/>
      <c r="R764" s="2571"/>
      <c r="S764" s="2571"/>
      <c r="T764" s="2571"/>
      <c r="U764" s="2571"/>
      <c r="V764" s="2571"/>
      <c r="W764" s="2571"/>
      <c r="X764" s="2571"/>
      <c r="Y764" s="2571"/>
      <c r="Z764" s="2571"/>
      <c r="AA764" s="2571"/>
      <c r="AB764" s="2571"/>
      <c r="AC764" s="2571"/>
      <c r="AD764" s="2571"/>
      <c r="AE764" s="2571"/>
      <c r="AF764" s="2572"/>
    </row>
    <row r="765" spans="2:32" s="2872" customFormat="1" ht="13.5" thickBot="1" x14ac:dyDescent="0.25">
      <c r="B765" s="3825"/>
      <c r="C765" s="3826"/>
      <c r="D765" s="3826"/>
      <c r="E765" s="3826"/>
      <c r="F765" s="3826"/>
      <c r="G765" s="2571"/>
      <c r="H765" s="2571"/>
      <c r="I765" s="2571"/>
      <c r="J765" s="2571"/>
      <c r="K765" s="2571"/>
      <c r="L765" s="2571"/>
      <c r="M765" s="2571"/>
      <c r="N765" s="2571"/>
      <c r="O765" s="2571"/>
      <c r="P765" s="2571"/>
      <c r="Q765" s="2571"/>
      <c r="R765" s="2571"/>
      <c r="S765" s="2571"/>
      <c r="T765" s="2571"/>
      <c r="U765" s="2571"/>
      <c r="V765" s="2571"/>
      <c r="W765" s="2571"/>
      <c r="X765" s="2571"/>
      <c r="Y765" s="2571"/>
      <c r="Z765" s="2571"/>
      <c r="AA765" s="2571"/>
      <c r="AB765" s="2571"/>
      <c r="AC765" s="2571"/>
      <c r="AD765" s="2571"/>
      <c r="AE765" s="2571"/>
      <c r="AF765" s="2572"/>
    </row>
    <row r="766" spans="2:32" s="2872" customFormat="1" ht="43.5" customHeight="1" thickBot="1" x14ac:dyDescent="0.25">
      <c r="B766" s="3993" t="s">
        <v>5067</v>
      </c>
      <c r="C766" s="4036"/>
      <c r="D766" s="4019" t="s">
        <v>6968</v>
      </c>
      <c r="E766" s="4020"/>
      <c r="F766" s="4020"/>
      <c r="G766" s="4020"/>
      <c r="H766" s="4020"/>
      <c r="I766" s="4020"/>
      <c r="J766" s="4020"/>
      <c r="K766" s="4020"/>
      <c r="L766" s="4020"/>
      <c r="M766" s="4020"/>
      <c r="N766" s="4020"/>
      <c r="O766" s="4020"/>
      <c r="P766" s="4020"/>
      <c r="Q766" s="4021"/>
      <c r="R766" s="2571"/>
      <c r="S766" s="2571"/>
      <c r="T766" s="2571"/>
      <c r="U766" s="2571"/>
      <c r="V766" s="2571"/>
      <c r="W766" s="2571"/>
      <c r="X766" s="2571"/>
      <c r="Y766" s="2571"/>
      <c r="Z766" s="2571"/>
      <c r="AA766" s="2571"/>
      <c r="AB766" s="2571"/>
      <c r="AC766" s="2571"/>
      <c r="AD766" s="2571"/>
      <c r="AE766" s="2571"/>
      <c r="AF766" s="2572"/>
    </row>
    <row r="767" spans="2:32" s="2872" customFormat="1" ht="13.5" customHeight="1" thickBot="1" x14ac:dyDescent="0.25">
      <c r="B767" s="3825"/>
      <c r="C767" s="3826"/>
      <c r="D767" s="3826"/>
      <c r="E767" s="3826"/>
      <c r="F767" s="3826"/>
      <c r="G767" s="2571"/>
      <c r="H767" s="2571"/>
      <c r="I767" s="2571"/>
      <c r="J767" s="2571"/>
      <c r="K767" s="2571"/>
      <c r="L767" s="2571"/>
      <c r="M767" s="2571"/>
      <c r="N767" s="2571"/>
      <c r="O767" s="2571"/>
      <c r="P767" s="2571"/>
      <c r="Q767" s="2571"/>
      <c r="R767" s="2635"/>
      <c r="S767" s="2571"/>
      <c r="T767" s="2571"/>
      <c r="U767" s="2571"/>
      <c r="V767" s="2571"/>
      <c r="W767" s="2571"/>
      <c r="X767" s="2571"/>
      <c r="Y767" s="2571"/>
      <c r="Z767" s="2571"/>
      <c r="AA767" s="2571"/>
      <c r="AB767" s="2571"/>
      <c r="AC767" s="2571"/>
      <c r="AD767" s="2571"/>
      <c r="AE767" s="2571"/>
      <c r="AF767" s="2572"/>
    </row>
    <row r="768" spans="2:32" s="2872" customFormat="1" ht="13.5" thickBot="1" x14ac:dyDescent="0.25">
      <c r="B768" s="4022" t="s">
        <v>5069</v>
      </c>
      <c r="C768" s="4023"/>
      <c r="D768" s="4003" t="s">
        <v>5070</v>
      </c>
      <c r="E768" s="4026" t="s">
        <v>224</v>
      </c>
      <c r="F768" s="4027"/>
      <c r="G768" s="4027"/>
      <c r="H768" s="4027"/>
      <c r="I768" s="4027"/>
      <c r="J768" s="4027"/>
      <c r="K768" s="4027"/>
      <c r="L768" s="4027"/>
      <c r="M768" s="4027"/>
      <c r="N768" s="4027"/>
      <c r="O768" s="4027"/>
      <c r="P768" s="4028"/>
      <c r="Q768" s="4029" t="s">
        <v>340</v>
      </c>
      <c r="R768" s="4030"/>
      <c r="S768" s="4031"/>
      <c r="T768" s="4031"/>
      <c r="U768" s="4031"/>
      <c r="V768" s="4031"/>
      <c r="W768" s="4031"/>
      <c r="X768" s="4031"/>
      <c r="Y768" s="4032"/>
      <c r="Z768" s="4029" t="s">
        <v>225</v>
      </c>
      <c r="AA768" s="4031"/>
      <c r="AB768" s="4032"/>
      <c r="AC768" s="4033" t="s">
        <v>4989</v>
      </c>
      <c r="AD768" s="4034"/>
      <c r="AE768" s="4035"/>
      <c r="AF768" s="2572"/>
    </row>
    <row r="769" spans="2:32" s="2872" customFormat="1" ht="13.5" thickBot="1" x14ac:dyDescent="0.25">
      <c r="B769" s="4024"/>
      <c r="C769" s="4025"/>
      <c r="D769" s="4003"/>
      <c r="E769" s="4003" t="s">
        <v>5007</v>
      </c>
      <c r="F769" s="4003" t="s">
        <v>5008</v>
      </c>
      <c r="G769" s="4004" t="s">
        <v>5010</v>
      </c>
      <c r="H769" s="4004" t="s">
        <v>5071</v>
      </c>
      <c r="I769" s="4009" t="s">
        <v>5072</v>
      </c>
      <c r="J769" s="4009" t="s">
        <v>5073</v>
      </c>
      <c r="K769" s="4009" t="s">
        <v>5013</v>
      </c>
      <c r="L769" s="4009"/>
      <c r="M769" s="4009" t="s">
        <v>5074</v>
      </c>
      <c r="N769" s="4009" t="s">
        <v>5075</v>
      </c>
      <c r="O769" s="4009" t="s">
        <v>5076</v>
      </c>
      <c r="P769" s="4009" t="s">
        <v>5077</v>
      </c>
      <c r="Q769" s="4000" t="s">
        <v>5019</v>
      </c>
      <c r="R769" s="4000" t="s">
        <v>5020</v>
      </c>
      <c r="S769" s="4000" t="s">
        <v>5021</v>
      </c>
      <c r="T769" s="4000" t="s">
        <v>5078</v>
      </c>
      <c r="U769" s="4000" t="s">
        <v>5079</v>
      </c>
      <c r="V769" s="4000" t="s">
        <v>5024</v>
      </c>
      <c r="W769" s="4000" t="s">
        <v>5026</v>
      </c>
      <c r="X769" s="4004" t="s">
        <v>5080</v>
      </c>
      <c r="Y769" s="4004" t="s">
        <v>5081</v>
      </c>
      <c r="Z769" s="4000" t="s">
        <v>5082</v>
      </c>
      <c r="AA769" s="4000" t="s">
        <v>5083</v>
      </c>
      <c r="AB769" s="4000" t="s">
        <v>5084</v>
      </c>
      <c r="AC769" s="4000" t="s">
        <v>1154</v>
      </c>
      <c r="AD769" s="4000" t="s">
        <v>4990</v>
      </c>
      <c r="AE769" s="4000" t="s">
        <v>4991</v>
      </c>
      <c r="AF769" s="2572"/>
    </row>
    <row r="770" spans="2:32" s="2872" customFormat="1" ht="13.5" thickBot="1" x14ac:dyDescent="0.25">
      <c r="B770" s="4024"/>
      <c r="C770" s="4025"/>
      <c r="D770" s="4000"/>
      <c r="E770" s="4000"/>
      <c r="F770" s="4000"/>
      <c r="G770" s="4005"/>
      <c r="H770" s="4005"/>
      <c r="I770" s="4004"/>
      <c r="J770" s="4004"/>
      <c r="K770" s="3823" t="s">
        <v>5033</v>
      </c>
      <c r="L770" s="3824" t="s">
        <v>2798</v>
      </c>
      <c r="M770" s="4004"/>
      <c r="N770" s="4004"/>
      <c r="O770" s="4004"/>
      <c r="P770" s="4004"/>
      <c r="Q770" s="4001"/>
      <c r="R770" s="4001"/>
      <c r="S770" s="4001"/>
      <c r="T770" s="4001"/>
      <c r="U770" s="4001"/>
      <c r="V770" s="4001"/>
      <c r="W770" s="4001"/>
      <c r="X770" s="4005"/>
      <c r="Y770" s="4005"/>
      <c r="Z770" s="4001"/>
      <c r="AA770" s="4001"/>
      <c r="AB770" s="4001"/>
      <c r="AC770" s="4001"/>
      <c r="AD770" s="4001"/>
      <c r="AE770" s="4001"/>
      <c r="AF770" s="2572"/>
    </row>
    <row r="771" spans="2:32" s="2872" customFormat="1" ht="18.75" customHeight="1" x14ac:dyDescent="0.2">
      <c r="B771" s="3956" t="s">
        <v>1121</v>
      </c>
      <c r="C771" s="3957"/>
      <c r="D771" s="3135" t="s">
        <v>1534</v>
      </c>
      <c r="E771" s="3135" t="s">
        <v>1534</v>
      </c>
      <c r="F771" s="3136" t="s">
        <v>1534</v>
      </c>
      <c r="G771" s="2649" t="s">
        <v>6969</v>
      </c>
      <c r="H771" s="2649" t="s">
        <v>1534</v>
      </c>
      <c r="I771" s="3316">
        <v>0.13440000000000002</v>
      </c>
      <c r="J771" s="3316">
        <v>0.13440000000000002</v>
      </c>
      <c r="K771" s="3136" t="s">
        <v>1534</v>
      </c>
      <c r="L771" s="2649" t="s">
        <v>1534</v>
      </c>
      <c r="M771" s="2649" t="s">
        <v>1534</v>
      </c>
      <c r="N771" s="2649" t="s">
        <v>1534</v>
      </c>
      <c r="O771" s="3316">
        <v>0.24640000000000004</v>
      </c>
      <c r="P771" s="3316">
        <v>0.16800000000000001</v>
      </c>
      <c r="Q771" s="2649" t="s">
        <v>1534</v>
      </c>
      <c r="R771" s="3136" t="s">
        <v>1534</v>
      </c>
      <c r="S771" s="3046" t="s">
        <v>1534</v>
      </c>
      <c r="T771" s="3137" t="s">
        <v>1534</v>
      </c>
      <c r="U771" s="3137">
        <v>6.720000000000001E-2</v>
      </c>
      <c r="V771" s="3136" t="s">
        <v>1534</v>
      </c>
      <c r="W771" s="3136" t="s">
        <v>1534</v>
      </c>
      <c r="X771" s="3136" t="s">
        <v>1534</v>
      </c>
      <c r="Y771" s="3137">
        <v>6.720000000000001E-2</v>
      </c>
      <c r="Z771" s="3046" t="s">
        <v>1534</v>
      </c>
      <c r="AA771" s="3137" t="s">
        <v>1534</v>
      </c>
      <c r="AB771" s="3137">
        <v>0.112</v>
      </c>
      <c r="AC771" s="2650" t="s">
        <v>1534</v>
      </c>
      <c r="AD771" s="2650" t="s">
        <v>1534</v>
      </c>
      <c r="AE771" s="3829" t="s">
        <v>1534</v>
      </c>
      <c r="AF771" s="2572"/>
    </row>
    <row r="772" spans="2:32" s="2872" customFormat="1" ht="16.5" customHeight="1" thickBot="1" x14ac:dyDescent="0.25">
      <c r="B772" s="3960" t="s">
        <v>1123</v>
      </c>
      <c r="C772" s="3961"/>
      <c r="D772" s="3139" t="s">
        <v>1534</v>
      </c>
      <c r="E772" s="3139" t="s">
        <v>1534</v>
      </c>
      <c r="F772" s="3140" t="s">
        <v>1534</v>
      </c>
      <c r="G772" s="2642" t="s">
        <v>6970</v>
      </c>
      <c r="H772" s="2642" t="s">
        <v>1534</v>
      </c>
      <c r="I772" s="3054">
        <v>0.13440000000000002</v>
      </c>
      <c r="J772" s="3054">
        <v>0.13440000000000002</v>
      </c>
      <c r="K772" s="3140" t="s">
        <v>1534</v>
      </c>
      <c r="L772" s="2642" t="s">
        <v>1534</v>
      </c>
      <c r="M772" s="2642" t="s">
        <v>1534</v>
      </c>
      <c r="N772" s="2642" t="s">
        <v>1534</v>
      </c>
      <c r="O772" s="3054">
        <v>0.24640000000000004</v>
      </c>
      <c r="P772" s="3054">
        <v>0.16800000000000001</v>
      </c>
      <c r="Q772" s="2642" t="s">
        <v>1534</v>
      </c>
      <c r="R772" s="3140" t="s">
        <v>1534</v>
      </c>
      <c r="S772" s="3055" t="s">
        <v>1534</v>
      </c>
      <c r="T772" s="3141" t="s">
        <v>1534</v>
      </c>
      <c r="U772" s="3141">
        <v>6.720000000000001E-2</v>
      </c>
      <c r="V772" s="3140" t="s">
        <v>1534</v>
      </c>
      <c r="W772" s="3140" t="s">
        <v>1534</v>
      </c>
      <c r="X772" s="3140" t="s">
        <v>1534</v>
      </c>
      <c r="Y772" s="3141">
        <v>6.720000000000001E-2</v>
      </c>
      <c r="Z772" s="3055" t="s">
        <v>1534</v>
      </c>
      <c r="AA772" s="3141" t="s">
        <v>1534</v>
      </c>
      <c r="AB772" s="3141">
        <v>0.112</v>
      </c>
      <c r="AC772" s="2671" t="s">
        <v>1534</v>
      </c>
      <c r="AD772" s="2671" t="s">
        <v>1534</v>
      </c>
      <c r="AE772" s="3830" t="s">
        <v>1534</v>
      </c>
      <c r="AF772" s="2572"/>
    </row>
    <row r="773" spans="2:32" s="2872" customFormat="1" x14ac:dyDescent="0.2">
      <c r="B773" s="2634"/>
      <c r="C773" s="2566"/>
      <c r="D773" s="2566"/>
      <c r="E773" s="2566"/>
      <c r="F773" s="2566"/>
      <c r="G773" s="2567"/>
      <c r="H773" s="2567"/>
      <c r="I773" s="2567"/>
      <c r="J773" s="2567"/>
      <c r="K773" s="2566"/>
      <c r="L773" s="2567"/>
      <c r="M773" s="2567"/>
      <c r="N773" s="2567"/>
      <c r="O773" s="2567"/>
      <c r="P773" s="2567"/>
      <c r="Q773" s="2631"/>
      <c r="R773" s="2631"/>
      <c r="S773" s="2631"/>
      <c r="T773" s="2631"/>
      <c r="U773" s="2631"/>
      <c r="V773" s="2631"/>
      <c r="W773" s="2631"/>
      <c r="X773" s="2631"/>
      <c r="Y773" s="2631"/>
      <c r="Z773" s="2631"/>
      <c r="AA773" s="2631"/>
      <c r="AB773" s="2631"/>
      <c r="AC773" s="2631"/>
      <c r="AD773" s="2631"/>
      <c r="AE773" s="2631"/>
      <c r="AF773" s="2572"/>
    </row>
    <row r="774" spans="2:32" s="2872" customFormat="1" x14ac:dyDescent="0.2">
      <c r="B774" s="4011" t="s">
        <v>4992</v>
      </c>
      <c r="C774" s="4012"/>
      <c r="D774" s="4042" t="s">
        <v>10</v>
      </c>
      <c r="E774" s="4042"/>
      <c r="F774" s="4042"/>
      <c r="G774" s="4042"/>
      <c r="H774" s="4042"/>
      <c r="I774" s="2632"/>
      <c r="J774" s="2632"/>
      <c r="K774" s="2632"/>
      <c r="L774" s="2632"/>
      <c r="M774" s="2632"/>
      <c r="N774" s="2632"/>
      <c r="O774" s="2632"/>
      <c r="P774" s="2632"/>
      <c r="Q774" s="2631"/>
      <c r="R774" s="2631"/>
      <c r="S774" s="2631"/>
      <c r="T774" s="2631"/>
      <c r="U774" s="2631"/>
      <c r="V774" s="2631"/>
      <c r="W774" s="2631"/>
      <c r="X774" s="2631"/>
      <c r="Y774" s="2631"/>
      <c r="Z774" s="2631"/>
      <c r="AA774" s="2631"/>
      <c r="AB774" s="2631"/>
      <c r="AC774" s="2631"/>
      <c r="AD774" s="2631"/>
      <c r="AE774" s="2631"/>
      <c r="AF774" s="2572"/>
    </row>
    <row r="775" spans="2:32" s="2872" customFormat="1" ht="14.25" x14ac:dyDescent="0.2">
      <c r="B775" s="4011" t="s">
        <v>4993</v>
      </c>
      <c r="C775" s="4012"/>
      <c r="D775" s="4896" t="s">
        <v>6971</v>
      </c>
      <c r="E775" s="4896"/>
      <c r="F775" s="4896"/>
      <c r="G775" s="4896"/>
      <c r="H775" s="4896"/>
      <c r="I775" s="2632"/>
      <c r="J775" s="2632"/>
      <c r="K775" s="2632"/>
      <c r="L775" s="2632"/>
      <c r="M775" s="2632"/>
      <c r="N775" s="2632"/>
      <c r="O775" s="2632"/>
      <c r="P775" s="2632"/>
      <c r="Q775" s="2631"/>
      <c r="R775" s="2631"/>
      <c r="S775" s="2631"/>
      <c r="T775" s="2631"/>
      <c r="U775" s="2631"/>
      <c r="V775" s="2631"/>
      <c r="W775" s="2631"/>
      <c r="X775" s="2631"/>
      <c r="Y775" s="2631"/>
      <c r="Z775" s="2631"/>
      <c r="AA775" s="2631"/>
      <c r="AB775" s="2631"/>
      <c r="AC775" s="2631"/>
      <c r="AD775" s="2631"/>
      <c r="AE775" s="2631"/>
      <c r="AF775" s="2572"/>
    </row>
    <row r="776" spans="2:32" s="2872" customFormat="1" ht="13.5" thickBot="1" x14ac:dyDescent="0.25">
      <c r="B776" s="3827"/>
      <c r="C776" s="3828"/>
      <c r="D776" s="3828"/>
      <c r="E776" s="3828"/>
      <c r="F776" s="3828"/>
      <c r="G776" s="2635"/>
      <c r="H776" s="2635"/>
      <c r="I776" s="2635"/>
      <c r="J776" s="2635"/>
      <c r="K776" s="2635"/>
      <c r="L776" s="2635"/>
      <c r="M776" s="2635"/>
      <c r="N776" s="2635"/>
      <c r="O776" s="2635"/>
      <c r="P776" s="2635"/>
      <c r="Q776" s="2635"/>
      <c r="R776" s="2635"/>
      <c r="S776" s="2635"/>
      <c r="T776" s="2635"/>
      <c r="U776" s="2635"/>
      <c r="V776" s="2635"/>
      <c r="W776" s="2635"/>
      <c r="X776" s="2635"/>
      <c r="Y776" s="2635"/>
      <c r="Z776" s="2635"/>
      <c r="AA776" s="2635"/>
      <c r="AB776" s="2635"/>
      <c r="AC776" s="2635"/>
      <c r="AD776" s="2635"/>
      <c r="AE776" s="2635"/>
      <c r="AF776" s="2577"/>
    </row>
    <row r="777" spans="2:32" s="2872" customFormat="1" x14ac:dyDescent="0.2"/>
    <row r="778" spans="2:32" s="2872" customFormat="1" ht="13.5" thickBot="1" x14ac:dyDescent="0.25"/>
    <row r="779" spans="2:32" s="2872" customFormat="1" ht="12.75" customHeight="1" x14ac:dyDescent="0.2">
      <c r="B779" s="3987" t="s">
        <v>5065</v>
      </c>
      <c r="C779" s="3988"/>
      <c r="D779" s="3988"/>
      <c r="E779" s="3988"/>
      <c r="F779" s="3988"/>
      <c r="G779" s="3988"/>
      <c r="H779" s="3988"/>
      <c r="I779" s="3988"/>
      <c r="J779" s="3988"/>
      <c r="K779" s="3988"/>
      <c r="L779" s="3988"/>
      <c r="M779" s="3988"/>
      <c r="N779" s="3988"/>
      <c r="O779" s="3988"/>
      <c r="P779" s="3988"/>
      <c r="Q779" s="3988"/>
      <c r="R779" s="3988"/>
      <c r="S779" s="3988"/>
      <c r="T779" s="3988"/>
      <c r="U779" s="3988"/>
      <c r="V779" s="3988"/>
      <c r="W779" s="3988"/>
      <c r="X779" s="3988"/>
      <c r="Y779" s="3988"/>
      <c r="Z779" s="3988"/>
      <c r="AA779" s="3988"/>
      <c r="AB779" s="3988"/>
      <c r="AC779" s="3988"/>
      <c r="AD779" s="3988"/>
      <c r="AE779" s="3988"/>
      <c r="AF779" s="3989"/>
    </row>
    <row r="780" spans="2:32" s="2872" customFormat="1" ht="12.75" customHeight="1" x14ac:dyDescent="0.2">
      <c r="B780" s="3825"/>
      <c r="C780" s="3826"/>
      <c r="D780" s="3826"/>
      <c r="E780" s="3826"/>
      <c r="F780" s="3826"/>
      <c r="G780" s="2571"/>
      <c r="H780" s="2571"/>
      <c r="I780" s="2571"/>
      <c r="J780" s="2571"/>
      <c r="K780" s="2571"/>
      <c r="L780" s="2571"/>
      <c r="M780" s="2571"/>
      <c r="N780" s="2571"/>
      <c r="O780" s="2571"/>
      <c r="P780" s="2571"/>
      <c r="Q780" s="2571"/>
      <c r="R780" s="2571"/>
      <c r="S780" s="2571"/>
      <c r="T780" s="2571"/>
      <c r="U780" s="2571"/>
      <c r="V780" s="2571"/>
      <c r="W780" s="2571"/>
      <c r="X780" s="2571"/>
      <c r="Y780" s="2571"/>
      <c r="Z780" s="2571"/>
      <c r="AA780" s="2571"/>
      <c r="AB780" s="2571"/>
      <c r="AC780" s="2571"/>
      <c r="AD780" s="2571"/>
      <c r="AE780" s="2571"/>
      <c r="AF780" s="2572"/>
    </row>
    <row r="781" spans="2:32" s="2872" customFormat="1" ht="12.75" customHeight="1" x14ac:dyDescent="0.2">
      <c r="B781" s="2633" t="s">
        <v>5085</v>
      </c>
      <c r="C781" s="3826"/>
      <c r="D781" s="4016" t="s">
        <v>6964</v>
      </c>
      <c r="E781" s="4016"/>
      <c r="F781" s="4016"/>
      <c r="G781" s="2571"/>
      <c r="H781" s="2571"/>
      <c r="I781" s="2571"/>
      <c r="J781" s="2571"/>
      <c r="K781" s="2571"/>
      <c r="L781" s="2571"/>
      <c r="M781" s="2571"/>
      <c r="N781" s="2571"/>
      <c r="O781" s="2571"/>
      <c r="P781" s="2571"/>
      <c r="Q781" s="2571"/>
      <c r="R781" s="2571"/>
      <c r="S781" s="2571"/>
      <c r="T781" s="2571"/>
      <c r="U781" s="2571"/>
      <c r="V781" s="2571"/>
      <c r="W781" s="2571"/>
      <c r="X781" s="2571"/>
      <c r="Y781" s="2571"/>
      <c r="Z781" s="2571"/>
      <c r="AA781" s="2571"/>
      <c r="AB781" s="2571"/>
      <c r="AC781" s="2571"/>
      <c r="AD781" s="2571"/>
      <c r="AE781" s="2571"/>
      <c r="AF781" s="2572"/>
    </row>
    <row r="782" spans="2:32" s="2872" customFormat="1" ht="13.5" customHeight="1" x14ac:dyDescent="0.2">
      <c r="B782" s="4017" t="s">
        <v>5068</v>
      </c>
      <c r="C782" s="4018"/>
      <c r="D782" s="3963">
        <v>41829</v>
      </c>
      <c r="E782" s="3963"/>
      <c r="F782" s="3963"/>
      <c r="G782" s="2571"/>
      <c r="H782" s="2571"/>
      <c r="I782" s="2571"/>
      <c r="J782" s="2571"/>
      <c r="K782" s="2571"/>
      <c r="L782" s="2571"/>
      <c r="M782" s="2571"/>
      <c r="N782" s="2571"/>
      <c r="O782" s="2571"/>
      <c r="P782" s="2571"/>
      <c r="Q782" s="2571"/>
      <c r="R782" s="2571"/>
      <c r="S782" s="2571"/>
      <c r="T782" s="2571"/>
      <c r="U782" s="2571"/>
      <c r="V782" s="2571"/>
      <c r="W782" s="2571"/>
      <c r="X782" s="2571"/>
      <c r="Y782" s="2571"/>
      <c r="Z782" s="2571"/>
      <c r="AA782" s="2571"/>
      <c r="AB782" s="2571"/>
      <c r="AC782" s="2571"/>
      <c r="AD782" s="2571"/>
      <c r="AE782" s="2571"/>
      <c r="AF782" s="2572"/>
    </row>
    <row r="783" spans="2:32" s="2872" customFormat="1" x14ac:dyDescent="0.2">
      <c r="B783" s="3991" t="s">
        <v>5066</v>
      </c>
      <c r="C783" s="3992"/>
      <c r="D783" s="3964">
        <v>41851</v>
      </c>
      <c r="E783" s="3964"/>
      <c r="F783" s="3964"/>
      <c r="G783" s="2571"/>
      <c r="H783" s="2571"/>
      <c r="I783" s="2571"/>
      <c r="J783" s="2571"/>
      <c r="K783" s="2571"/>
      <c r="L783" s="2571"/>
      <c r="M783" s="2571"/>
      <c r="N783" s="2571"/>
      <c r="O783" s="2571"/>
      <c r="P783" s="2571"/>
      <c r="Q783" s="2571"/>
      <c r="R783" s="2571"/>
      <c r="S783" s="2571"/>
      <c r="T783" s="2571"/>
      <c r="U783" s="2571"/>
      <c r="V783" s="2571"/>
      <c r="W783" s="2571"/>
      <c r="X783" s="2571"/>
      <c r="Y783" s="2571"/>
      <c r="Z783" s="2571"/>
      <c r="AA783" s="2571"/>
      <c r="AB783" s="2571"/>
      <c r="AC783" s="2571"/>
      <c r="AD783" s="2571"/>
      <c r="AE783" s="2571"/>
      <c r="AF783" s="2572"/>
    </row>
    <row r="784" spans="2:32" s="2872" customFormat="1" ht="13.5" customHeight="1" thickBot="1" x14ac:dyDescent="0.25">
      <c r="B784" s="3825"/>
      <c r="C784" s="3826"/>
      <c r="D784" s="3826"/>
      <c r="E784" s="3826"/>
      <c r="F784" s="3826"/>
      <c r="G784" s="2571"/>
      <c r="H784" s="2571"/>
      <c r="I784" s="2571"/>
      <c r="J784" s="2571"/>
      <c r="K784" s="2571"/>
      <c r="L784" s="2571"/>
      <c r="M784" s="2571"/>
      <c r="N784" s="2571"/>
      <c r="O784" s="2571"/>
      <c r="P784" s="2571"/>
      <c r="Q784" s="2571"/>
      <c r="R784" s="2571"/>
      <c r="S784" s="2571"/>
      <c r="T784" s="2571"/>
      <c r="U784" s="2571"/>
      <c r="V784" s="2571"/>
      <c r="W784" s="2571"/>
      <c r="X784" s="2571"/>
      <c r="Y784" s="2571"/>
      <c r="Z784" s="2571"/>
      <c r="AA784" s="2571"/>
      <c r="AB784" s="2571"/>
      <c r="AC784" s="2571"/>
      <c r="AD784" s="2571"/>
      <c r="AE784" s="2571"/>
      <c r="AF784" s="2572"/>
    </row>
    <row r="785" spans="2:32" s="2872" customFormat="1" ht="59.25" customHeight="1" thickBot="1" x14ac:dyDescent="0.25">
      <c r="B785" s="3993" t="s">
        <v>5067</v>
      </c>
      <c r="C785" s="4036"/>
      <c r="D785" s="4019" t="s">
        <v>6965</v>
      </c>
      <c r="E785" s="4020"/>
      <c r="F785" s="4020"/>
      <c r="G785" s="4020"/>
      <c r="H785" s="4020"/>
      <c r="I785" s="4020"/>
      <c r="J785" s="4020"/>
      <c r="K785" s="4020"/>
      <c r="L785" s="4020"/>
      <c r="M785" s="4020"/>
      <c r="N785" s="4020"/>
      <c r="O785" s="4020"/>
      <c r="P785" s="4020"/>
      <c r="Q785" s="4021"/>
      <c r="R785" s="2571"/>
      <c r="S785" s="2571"/>
      <c r="T785" s="2571"/>
      <c r="U785" s="2571"/>
      <c r="V785" s="2571"/>
      <c r="W785" s="2571"/>
      <c r="X785" s="2571"/>
      <c r="Y785" s="2571"/>
      <c r="Z785" s="2571"/>
      <c r="AA785" s="2571"/>
      <c r="AB785" s="2571"/>
      <c r="AC785" s="2571"/>
      <c r="AD785" s="2571"/>
      <c r="AE785" s="2571"/>
      <c r="AF785" s="2572"/>
    </row>
    <row r="786" spans="2:32" s="2872" customFormat="1" ht="16.5" customHeight="1" thickBot="1" x14ac:dyDescent="0.25">
      <c r="B786" s="3825"/>
      <c r="C786" s="3826"/>
      <c r="D786" s="3826"/>
      <c r="E786" s="3826"/>
      <c r="F786" s="3826"/>
      <c r="G786" s="2571"/>
      <c r="H786" s="2571"/>
      <c r="I786" s="2571"/>
      <c r="J786" s="2571"/>
      <c r="K786" s="2571"/>
      <c r="L786" s="2571"/>
      <c r="M786" s="2571"/>
      <c r="N786" s="2571"/>
      <c r="O786" s="2571"/>
      <c r="P786" s="2571"/>
      <c r="Q786" s="2571"/>
      <c r="R786" s="2635"/>
      <c r="S786" s="2571"/>
      <c r="T786" s="2571"/>
      <c r="U786" s="2571"/>
      <c r="V786" s="2571"/>
      <c r="W786" s="2571"/>
      <c r="X786" s="2571"/>
      <c r="Y786" s="2571"/>
      <c r="Z786" s="2571"/>
      <c r="AA786" s="2571"/>
      <c r="AB786" s="2571"/>
      <c r="AC786" s="2571"/>
      <c r="AD786" s="2571"/>
      <c r="AE786" s="2571"/>
      <c r="AF786" s="2572"/>
    </row>
    <row r="787" spans="2:32" s="2872" customFormat="1" ht="13.5" customHeight="1" thickBot="1" x14ac:dyDescent="0.25">
      <c r="B787" s="4022" t="s">
        <v>5069</v>
      </c>
      <c r="C787" s="4023"/>
      <c r="D787" s="4003" t="s">
        <v>5070</v>
      </c>
      <c r="E787" s="4026" t="s">
        <v>224</v>
      </c>
      <c r="F787" s="4027"/>
      <c r="G787" s="4027"/>
      <c r="H787" s="4027"/>
      <c r="I787" s="4027"/>
      <c r="J787" s="4027"/>
      <c r="K787" s="4027"/>
      <c r="L787" s="4027"/>
      <c r="M787" s="4027"/>
      <c r="N787" s="4027"/>
      <c r="O787" s="4027"/>
      <c r="P787" s="4028"/>
      <c r="Q787" s="4029" t="s">
        <v>340</v>
      </c>
      <c r="R787" s="4030"/>
      <c r="S787" s="4031"/>
      <c r="T787" s="4031"/>
      <c r="U787" s="4031"/>
      <c r="V787" s="4031"/>
      <c r="W787" s="4031"/>
      <c r="X787" s="4031"/>
      <c r="Y787" s="4032"/>
      <c r="Z787" s="4029" t="s">
        <v>225</v>
      </c>
      <c r="AA787" s="4031"/>
      <c r="AB787" s="4032"/>
      <c r="AC787" s="4033" t="s">
        <v>4989</v>
      </c>
      <c r="AD787" s="4034"/>
      <c r="AE787" s="4035"/>
      <c r="AF787" s="2572"/>
    </row>
    <row r="788" spans="2:32" s="2872" customFormat="1" ht="13.5" thickBot="1" x14ac:dyDescent="0.25">
      <c r="B788" s="4024"/>
      <c r="C788" s="4025"/>
      <c r="D788" s="4003"/>
      <c r="E788" s="4003" t="s">
        <v>5007</v>
      </c>
      <c r="F788" s="4003" t="s">
        <v>5008</v>
      </c>
      <c r="G788" s="4004" t="s">
        <v>5010</v>
      </c>
      <c r="H788" s="4004" t="s">
        <v>5071</v>
      </c>
      <c r="I788" s="4009" t="s">
        <v>5072</v>
      </c>
      <c r="J788" s="4009" t="s">
        <v>5073</v>
      </c>
      <c r="K788" s="4009" t="s">
        <v>5013</v>
      </c>
      <c r="L788" s="4009"/>
      <c r="M788" s="4009" t="s">
        <v>5074</v>
      </c>
      <c r="N788" s="4009" t="s">
        <v>5075</v>
      </c>
      <c r="O788" s="4009" t="s">
        <v>5076</v>
      </c>
      <c r="P788" s="4009" t="s">
        <v>5077</v>
      </c>
      <c r="Q788" s="4000" t="s">
        <v>5019</v>
      </c>
      <c r="R788" s="4000" t="s">
        <v>5020</v>
      </c>
      <c r="S788" s="4000" t="s">
        <v>5021</v>
      </c>
      <c r="T788" s="4000" t="s">
        <v>5078</v>
      </c>
      <c r="U788" s="4000" t="s">
        <v>5079</v>
      </c>
      <c r="V788" s="4000" t="s">
        <v>5024</v>
      </c>
      <c r="W788" s="4000" t="s">
        <v>5026</v>
      </c>
      <c r="X788" s="4004" t="s">
        <v>5080</v>
      </c>
      <c r="Y788" s="4004" t="s">
        <v>5081</v>
      </c>
      <c r="Z788" s="4000" t="s">
        <v>5082</v>
      </c>
      <c r="AA788" s="4000" t="s">
        <v>5083</v>
      </c>
      <c r="AB788" s="4000" t="s">
        <v>5084</v>
      </c>
      <c r="AC788" s="4000" t="s">
        <v>1154</v>
      </c>
      <c r="AD788" s="4000" t="s">
        <v>4990</v>
      </c>
      <c r="AE788" s="4000" t="s">
        <v>4991</v>
      </c>
      <c r="AF788" s="2572"/>
    </row>
    <row r="789" spans="2:32" s="2872" customFormat="1" ht="20.25" customHeight="1" thickBot="1" x14ac:dyDescent="0.25">
      <c r="B789" s="4024"/>
      <c r="C789" s="4025"/>
      <c r="D789" s="4000"/>
      <c r="E789" s="4000"/>
      <c r="F789" s="4000"/>
      <c r="G789" s="4005"/>
      <c r="H789" s="4005"/>
      <c r="I789" s="4004"/>
      <c r="J789" s="4004"/>
      <c r="K789" s="3823" t="s">
        <v>5033</v>
      </c>
      <c r="L789" s="3824" t="s">
        <v>2798</v>
      </c>
      <c r="M789" s="4004"/>
      <c r="N789" s="4004"/>
      <c r="O789" s="4004"/>
      <c r="P789" s="4004"/>
      <c r="Q789" s="4001"/>
      <c r="R789" s="4001"/>
      <c r="S789" s="4001"/>
      <c r="T789" s="4001"/>
      <c r="U789" s="4001"/>
      <c r="V789" s="4001"/>
      <c r="W789" s="4001"/>
      <c r="X789" s="4005"/>
      <c r="Y789" s="4005"/>
      <c r="Z789" s="4001"/>
      <c r="AA789" s="4001"/>
      <c r="AB789" s="4001"/>
      <c r="AC789" s="4001"/>
      <c r="AD789" s="4001"/>
      <c r="AE789" s="4001"/>
      <c r="AF789" s="2572"/>
    </row>
    <row r="790" spans="2:32" s="2872" customFormat="1" ht="13.5" thickBot="1" x14ac:dyDescent="0.25">
      <c r="B790" s="3954" t="s">
        <v>6966</v>
      </c>
      <c r="C790" s="3955"/>
      <c r="D790" s="3152" t="s">
        <v>1534</v>
      </c>
      <c r="E790" s="3134" t="s">
        <v>1534</v>
      </c>
      <c r="F790" s="3153" t="s">
        <v>1534</v>
      </c>
      <c r="G790" s="3153" t="s">
        <v>1534</v>
      </c>
      <c r="H790" s="3400" t="s">
        <v>1534</v>
      </c>
      <c r="I790" s="3400" t="s">
        <v>1534</v>
      </c>
      <c r="J790" s="3134" t="s">
        <v>1534</v>
      </c>
      <c r="K790" s="3153" t="s">
        <v>1534</v>
      </c>
      <c r="L790" s="3400" t="s">
        <v>1534</v>
      </c>
      <c r="M790" s="3134" t="s">
        <v>1534</v>
      </c>
      <c r="N790" s="3134" t="s">
        <v>1534</v>
      </c>
      <c r="O790" s="3134" t="s">
        <v>1534</v>
      </c>
      <c r="P790" s="3134" t="s">
        <v>1534</v>
      </c>
      <c r="Q790" s="3134" t="s">
        <v>1534</v>
      </c>
      <c r="R790" s="3153" t="s">
        <v>1534</v>
      </c>
      <c r="S790" s="3153" t="s">
        <v>1534</v>
      </c>
      <c r="T790" s="3134" t="s">
        <v>1534</v>
      </c>
      <c r="U790" s="3134" t="s">
        <v>1534</v>
      </c>
      <c r="V790" s="3134" t="s">
        <v>1534</v>
      </c>
      <c r="W790" s="3134" t="s">
        <v>1534</v>
      </c>
      <c r="X790" s="3134" t="s">
        <v>1534</v>
      </c>
      <c r="Y790" s="3134" t="s">
        <v>1534</v>
      </c>
      <c r="Z790" s="3153">
        <v>1500</v>
      </c>
      <c r="AA790" s="3401" t="s">
        <v>1534</v>
      </c>
      <c r="AB790" s="3134">
        <v>0.4</v>
      </c>
      <c r="AC790" s="3401" t="s">
        <v>1534</v>
      </c>
      <c r="AD790" s="3401" t="s">
        <v>1534</v>
      </c>
      <c r="AE790" s="3401" t="s">
        <v>1534</v>
      </c>
      <c r="AF790" s="2572"/>
    </row>
    <row r="791" spans="2:32" s="2872" customFormat="1" x14ac:dyDescent="0.2">
      <c r="B791" s="2634"/>
      <c r="C791" s="2566"/>
      <c r="D791" s="2566"/>
      <c r="E791" s="2566"/>
      <c r="F791" s="2566"/>
      <c r="G791" s="2567"/>
      <c r="H791" s="2567"/>
      <c r="I791" s="2567"/>
      <c r="J791" s="2567"/>
      <c r="K791" s="2566"/>
      <c r="L791" s="2567"/>
      <c r="M791" s="2567"/>
      <c r="N791" s="2567"/>
      <c r="O791" s="2567"/>
      <c r="P791" s="2567"/>
      <c r="Q791" s="2631"/>
      <c r="R791" s="2631"/>
      <c r="S791" s="2631"/>
      <c r="T791" s="2631"/>
      <c r="U791" s="2631"/>
      <c r="V791" s="2631"/>
      <c r="W791" s="2631"/>
      <c r="X791" s="2631"/>
      <c r="Y791" s="2631"/>
      <c r="Z791" s="2631"/>
      <c r="AA791" s="2631"/>
      <c r="AB791" s="2631"/>
      <c r="AC791" s="2631"/>
      <c r="AD791" s="2631"/>
      <c r="AE791" s="2631"/>
      <c r="AF791" s="2572"/>
    </row>
    <row r="792" spans="2:32" s="2872" customFormat="1" x14ac:dyDescent="0.2">
      <c r="B792" s="4011" t="s">
        <v>4992</v>
      </c>
      <c r="C792" s="4012"/>
      <c r="D792" s="4042" t="s">
        <v>5086</v>
      </c>
      <c r="E792" s="4042"/>
      <c r="F792" s="4042"/>
      <c r="G792" s="4042"/>
      <c r="H792" s="4042"/>
      <c r="I792" s="2632"/>
      <c r="J792" s="2632"/>
      <c r="K792" s="2632"/>
      <c r="L792" s="2632"/>
      <c r="M792" s="2632"/>
      <c r="N792" s="2632"/>
      <c r="O792" s="2632"/>
      <c r="P792" s="2632"/>
      <c r="Q792" s="2631"/>
      <c r="R792" s="2631"/>
      <c r="S792" s="2631"/>
      <c r="T792" s="2631"/>
      <c r="U792" s="2631"/>
      <c r="V792" s="2631"/>
      <c r="W792" s="2631"/>
      <c r="X792" s="2631"/>
      <c r="Y792" s="2631"/>
      <c r="Z792" s="2631"/>
      <c r="AA792" s="2631"/>
      <c r="AB792" s="2631"/>
      <c r="AC792" s="2631"/>
      <c r="AD792" s="2631"/>
      <c r="AE792" s="2631"/>
      <c r="AF792" s="2572"/>
    </row>
    <row r="793" spans="2:32" s="2872" customFormat="1" x14ac:dyDescent="0.2">
      <c r="B793" s="4011" t="s">
        <v>4993</v>
      </c>
      <c r="C793" s="4012"/>
      <c r="D793" s="4042" t="s">
        <v>1517</v>
      </c>
      <c r="E793" s="4042"/>
      <c r="F793" s="4042"/>
      <c r="G793" s="4042"/>
      <c r="H793" s="4042"/>
      <c r="I793" s="2632"/>
      <c r="J793" s="2632"/>
      <c r="K793" s="2632"/>
      <c r="L793" s="2632"/>
      <c r="M793" s="2632"/>
      <c r="N793" s="2632"/>
      <c r="O793" s="2632"/>
      <c r="P793" s="2632"/>
      <c r="Q793" s="2631"/>
      <c r="R793" s="2631"/>
      <c r="S793" s="2631"/>
      <c r="T793" s="2631"/>
      <c r="U793" s="2631"/>
      <c r="V793" s="2631"/>
      <c r="W793" s="2631"/>
      <c r="X793" s="2631"/>
      <c r="Y793" s="2631"/>
      <c r="Z793" s="2631"/>
      <c r="AA793" s="2631"/>
      <c r="AB793" s="2631"/>
      <c r="AC793" s="2631"/>
      <c r="AD793" s="2631"/>
      <c r="AE793" s="2631"/>
      <c r="AF793" s="2572"/>
    </row>
    <row r="794" spans="2:32" s="2872" customFormat="1" ht="13.5" thickBot="1" x14ac:dyDescent="0.25">
      <c r="B794" s="3827"/>
      <c r="C794" s="3828"/>
      <c r="D794" s="3828"/>
      <c r="E794" s="3828"/>
      <c r="F794" s="3828"/>
      <c r="G794" s="2635"/>
      <c r="H794" s="2635"/>
      <c r="I794" s="2635"/>
      <c r="J794" s="2635"/>
      <c r="K794" s="2635"/>
      <c r="L794" s="2635"/>
      <c r="M794" s="2635"/>
      <c r="N794" s="2635"/>
      <c r="O794" s="2635"/>
      <c r="P794" s="2635"/>
      <c r="Q794" s="2635"/>
      <c r="R794" s="2635"/>
      <c r="S794" s="2635"/>
      <c r="T794" s="2635"/>
      <c r="U794" s="2635"/>
      <c r="V794" s="2635"/>
      <c r="W794" s="2635"/>
      <c r="X794" s="2635"/>
      <c r="Y794" s="2635"/>
      <c r="Z794" s="2635"/>
      <c r="AA794" s="2635"/>
      <c r="AB794" s="2635"/>
      <c r="AC794" s="2635"/>
      <c r="AD794" s="2635"/>
      <c r="AE794" s="2635"/>
      <c r="AF794" s="2577"/>
    </row>
    <row r="795" spans="2:32" s="2872" customFormat="1" x14ac:dyDescent="0.2"/>
    <row r="796" spans="2:32" s="2872" customFormat="1" ht="13.5" thickBot="1" x14ac:dyDescent="0.25"/>
    <row r="797" spans="2:32" s="2872" customFormat="1" ht="20.25" x14ac:dyDescent="0.2">
      <c r="B797" s="3987" t="s">
        <v>5065</v>
      </c>
      <c r="C797" s="3988"/>
      <c r="D797" s="3988"/>
      <c r="E797" s="3988"/>
      <c r="F797" s="3988"/>
      <c r="G797" s="3988"/>
      <c r="H797" s="3988"/>
      <c r="I797" s="3988"/>
      <c r="J797" s="3988"/>
      <c r="K797" s="3988"/>
      <c r="L797" s="3988"/>
      <c r="M797" s="3988"/>
      <c r="N797" s="3988"/>
      <c r="O797" s="3988"/>
      <c r="P797" s="3988"/>
      <c r="Q797" s="3988"/>
      <c r="R797" s="3988"/>
      <c r="S797" s="3988"/>
      <c r="T797" s="3988"/>
      <c r="U797" s="3988"/>
      <c r="V797" s="3988"/>
      <c r="W797" s="3988"/>
      <c r="X797" s="3988"/>
      <c r="Y797" s="3988"/>
      <c r="Z797" s="3988"/>
      <c r="AA797" s="3988"/>
      <c r="AB797" s="3988"/>
      <c r="AC797" s="3988"/>
      <c r="AD797" s="3988"/>
      <c r="AE797" s="3988"/>
      <c r="AF797" s="3989"/>
    </row>
    <row r="798" spans="2:32" s="2872" customFormat="1" x14ac:dyDescent="0.2">
      <c r="B798" s="3825"/>
      <c r="C798" s="3826"/>
      <c r="D798" s="3826"/>
      <c r="E798" s="3826"/>
      <c r="F798" s="3826"/>
      <c r="G798" s="2571"/>
      <c r="H798" s="2571"/>
      <c r="I798" s="2571"/>
      <c r="J798" s="2571"/>
      <c r="K798" s="2571"/>
      <c r="L798" s="2571"/>
      <c r="M798" s="2571"/>
      <c r="N798" s="2571"/>
      <c r="O798" s="2571"/>
      <c r="P798" s="2571"/>
      <c r="Q798" s="2571"/>
      <c r="R798" s="2571"/>
      <c r="S798" s="2571"/>
      <c r="T798" s="2571"/>
      <c r="U798" s="2571"/>
      <c r="V798" s="2571"/>
      <c r="W798" s="2571"/>
      <c r="X798" s="2571"/>
      <c r="Y798" s="2571"/>
      <c r="Z798" s="2571"/>
      <c r="AA798" s="2571"/>
      <c r="AB798" s="2571"/>
      <c r="AC798" s="2571"/>
      <c r="AD798" s="2571"/>
      <c r="AE798" s="2571"/>
      <c r="AF798" s="2572"/>
    </row>
    <row r="799" spans="2:32" s="2872" customFormat="1" x14ac:dyDescent="0.2">
      <c r="B799" s="2633" t="s">
        <v>5085</v>
      </c>
      <c r="C799" s="3826"/>
      <c r="D799" s="4050" t="s">
        <v>6961</v>
      </c>
      <c r="E799" s="4050"/>
      <c r="F799" s="4050"/>
      <c r="G799" s="2571"/>
      <c r="H799" s="2571"/>
      <c r="I799" s="2571"/>
      <c r="J799" s="2571"/>
      <c r="K799" s="2571"/>
      <c r="L799" s="2571"/>
      <c r="M799" s="2571"/>
      <c r="N799" s="2571"/>
      <c r="O799" s="2571"/>
      <c r="P799" s="2571"/>
      <c r="Q799" s="2571"/>
      <c r="R799" s="2571"/>
      <c r="S799" s="2571"/>
      <c r="T799" s="2571"/>
      <c r="U799" s="2571"/>
      <c r="V799" s="2571"/>
      <c r="W799" s="2571"/>
      <c r="X799" s="2571"/>
      <c r="Y799" s="2571"/>
      <c r="Z799" s="2571"/>
      <c r="AA799" s="2571"/>
      <c r="AB799" s="2571"/>
      <c r="AC799" s="2571"/>
      <c r="AD799" s="2571"/>
      <c r="AE799" s="2571"/>
      <c r="AF799" s="2572"/>
    </row>
    <row r="800" spans="2:32" s="2872" customFormat="1" x14ac:dyDescent="0.2">
      <c r="B800" s="4017" t="s">
        <v>5068</v>
      </c>
      <c r="C800" s="4018"/>
      <c r="D800" s="4049">
        <v>41821</v>
      </c>
      <c r="E800" s="4049"/>
      <c r="F800" s="4049"/>
      <c r="G800" s="2571"/>
      <c r="H800" s="2571"/>
      <c r="I800" s="2571"/>
      <c r="J800" s="2571"/>
      <c r="K800" s="2571"/>
      <c r="L800" s="2571"/>
      <c r="M800" s="2571"/>
      <c r="N800" s="2571"/>
      <c r="O800" s="2571"/>
      <c r="P800" s="2571"/>
      <c r="Q800" s="2571"/>
      <c r="R800" s="2571"/>
      <c r="S800" s="2571"/>
      <c r="T800" s="2571"/>
      <c r="U800" s="2571"/>
      <c r="V800" s="2571"/>
      <c r="W800" s="2571"/>
      <c r="X800" s="2571"/>
      <c r="Y800" s="2571"/>
      <c r="Z800" s="2571"/>
      <c r="AA800" s="2571"/>
      <c r="AB800" s="2571"/>
      <c r="AC800" s="2571"/>
      <c r="AD800" s="2571"/>
      <c r="AE800" s="2571"/>
      <c r="AF800" s="2572"/>
    </row>
    <row r="801" spans="2:32" s="2872" customFormat="1" x14ac:dyDescent="0.2">
      <c r="B801" s="3991" t="s">
        <v>5066</v>
      </c>
      <c r="C801" s="3992"/>
      <c r="D801" s="4050">
        <v>41851</v>
      </c>
      <c r="E801" s="4050"/>
      <c r="F801" s="4050"/>
      <c r="G801" s="2571"/>
      <c r="H801" s="2571"/>
      <c r="I801" s="2571"/>
      <c r="J801" s="2571"/>
      <c r="K801" s="2571"/>
      <c r="L801" s="2571"/>
      <c r="M801" s="2571"/>
      <c r="N801" s="2571"/>
      <c r="O801" s="2571"/>
      <c r="P801" s="2571"/>
      <c r="Q801" s="2571"/>
      <c r="R801" s="2571"/>
      <c r="S801" s="2571"/>
      <c r="T801" s="2571"/>
      <c r="U801" s="2571"/>
      <c r="V801" s="2571"/>
      <c r="W801" s="2571"/>
      <c r="X801" s="2571"/>
      <c r="Y801" s="2571"/>
      <c r="Z801" s="2571"/>
      <c r="AA801" s="2571"/>
      <c r="AB801" s="2571"/>
      <c r="AC801" s="2571"/>
      <c r="AD801" s="2571"/>
      <c r="AE801" s="2571"/>
      <c r="AF801" s="2572"/>
    </row>
    <row r="802" spans="2:32" s="2872" customFormat="1" ht="13.5" thickBot="1" x14ac:dyDescent="0.25">
      <c r="B802" s="3825"/>
      <c r="C802" s="3826"/>
      <c r="D802" s="3826"/>
      <c r="E802" s="3826"/>
      <c r="F802" s="3826"/>
      <c r="G802" s="2571"/>
      <c r="H802" s="2571"/>
      <c r="I802" s="2571"/>
      <c r="J802" s="2571"/>
      <c r="K802" s="2571"/>
      <c r="L802" s="2571"/>
      <c r="M802" s="2571"/>
      <c r="N802" s="2571"/>
      <c r="O802" s="2571"/>
      <c r="P802" s="2571"/>
      <c r="Q802" s="2571"/>
      <c r="R802" s="2571"/>
      <c r="S802" s="2571"/>
      <c r="T802" s="2571"/>
      <c r="U802" s="2571"/>
      <c r="V802" s="2571"/>
      <c r="W802" s="2571"/>
      <c r="X802" s="2571"/>
      <c r="Y802" s="2571"/>
      <c r="Z802" s="2571"/>
      <c r="AA802" s="2571"/>
      <c r="AB802" s="2571"/>
      <c r="AC802" s="2571"/>
      <c r="AD802" s="2571"/>
      <c r="AE802" s="2571"/>
      <c r="AF802" s="2572"/>
    </row>
    <row r="803" spans="2:32" s="2872" customFormat="1" ht="47.25" customHeight="1" thickBot="1" x14ac:dyDescent="0.25">
      <c r="B803" s="3993" t="s">
        <v>5067</v>
      </c>
      <c r="C803" s="4036"/>
      <c r="D803" s="4019" t="s">
        <v>6962</v>
      </c>
      <c r="E803" s="4020"/>
      <c r="F803" s="4020"/>
      <c r="G803" s="4020"/>
      <c r="H803" s="4020"/>
      <c r="I803" s="4020"/>
      <c r="J803" s="4020"/>
      <c r="K803" s="4020"/>
      <c r="L803" s="4020"/>
      <c r="M803" s="4020"/>
      <c r="N803" s="4020"/>
      <c r="O803" s="4020"/>
      <c r="P803" s="4020"/>
      <c r="Q803" s="4021"/>
      <c r="R803" s="2571"/>
      <c r="S803" s="2571"/>
      <c r="T803" s="2571"/>
      <c r="U803" s="2571"/>
      <c r="V803" s="2571"/>
      <c r="W803" s="2571"/>
      <c r="X803" s="2571"/>
      <c r="Y803" s="2571"/>
      <c r="Z803" s="2571"/>
      <c r="AA803" s="2571"/>
      <c r="AB803" s="2571"/>
      <c r="AC803" s="2571"/>
      <c r="AD803" s="2571"/>
      <c r="AE803" s="2571"/>
      <c r="AF803" s="2572"/>
    </row>
    <row r="804" spans="2:32" s="2872" customFormat="1" ht="13.5" thickBot="1" x14ac:dyDescent="0.25">
      <c r="B804" s="3825"/>
      <c r="C804" s="3826"/>
      <c r="D804" s="3826"/>
      <c r="E804" s="3826"/>
      <c r="F804" s="3826"/>
      <c r="G804" s="2571"/>
      <c r="H804" s="2571"/>
      <c r="I804" s="2571"/>
      <c r="J804" s="2571"/>
      <c r="K804" s="2571"/>
      <c r="L804" s="2571"/>
      <c r="M804" s="2571"/>
      <c r="N804" s="2571"/>
      <c r="O804" s="2571"/>
      <c r="P804" s="2571"/>
      <c r="Q804" s="2571"/>
      <c r="R804" s="2635"/>
      <c r="S804" s="2571"/>
      <c r="T804" s="2571"/>
      <c r="U804" s="2571"/>
      <c r="V804" s="2571"/>
      <c r="W804" s="2571"/>
      <c r="X804" s="2571"/>
      <c r="Y804" s="2571"/>
      <c r="Z804" s="2571"/>
      <c r="AA804" s="2571"/>
      <c r="AB804" s="2571"/>
      <c r="AC804" s="2571"/>
      <c r="AD804" s="2571"/>
      <c r="AE804" s="2571"/>
      <c r="AF804" s="2572"/>
    </row>
    <row r="805" spans="2:32" s="2872" customFormat="1" ht="13.5" thickBot="1" x14ac:dyDescent="0.25">
      <c r="B805" s="4022" t="s">
        <v>5069</v>
      </c>
      <c r="C805" s="4023"/>
      <c r="D805" s="4003" t="s">
        <v>5070</v>
      </c>
      <c r="E805" s="4026" t="s">
        <v>224</v>
      </c>
      <c r="F805" s="4027"/>
      <c r="G805" s="4027"/>
      <c r="H805" s="4027"/>
      <c r="I805" s="4027"/>
      <c r="J805" s="4027"/>
      <c r="K805" s="4027"/>
      <c r="L805" s="4027"/>
      <c r="M805" s="4027"/>
      <c r="N805" s="4027"/>
      <c r="O805" s="4027"/>
      <c r="P805" s="4028"/>
      <c r="Q805" s="4029" t="s">
        <v>340</v>
      </c>
      <c r="R805" s="4030"/>
      <c r="S805" s="4031"/>
      <c r="T805" s="4031"/>
      <c r="U805" s="4031"/>
      <c r="V805" s="4031"/>
      <c r="W805" s="4031"/>
      <c r="X805" s="4031"/>
      <c r="Y805" s="4032"/>
      <c r="Z805" s="4029" t="s">
        <v>225</v>
      </c>
      <c r="AA805" s="4031"/>
      <c r="AB805" s="4032"/>
      <c r="AC805" s="4033" t="s">
        <v>4989</v>
      </c>
      <c r="AD805" s="4034"/>
      <c r="AE805" s="4035"/>
      <c r="AF805" s="2572"/>
    </row>
    <row r="806" spans="2:32" s="2872" customFormat="1" ht="13.5" thickBot="1" x14ac:dyDescent="0.25">
      <c r="B806" s="4024"/>
      <c r="C806" s="4025"/>
      <c r="D806" s="4003"/>
      <c r="E806" s="4003" t="s">
        <v>5007</v>
      </c>
      <c r="F806" s="4003" t="s">
        <v>5008</v>
      </c>
      <c r="G806" s="4004" t="s">
        <v>5010</v>
      </c>
      <c r="H806" s="4004" t="s">
        <v>5071</v>
      </c>
      <c r="I806" s="4009" t="s">
        <v>5072</v>
      </c>
      <c r="J806" s="4009" t="s">
        <v>5073</v>
      </c>
      <c r="K806" s="4009" t="s">
        <v>5013</v>
      </c>
      <c r="L806" s="4009"/>
      <c r="M806" s="4009" t="s">
        <v>5074</v>
      </c>
      <c r="N806" s="4009" t="s">
        <v>5075</v>
      </c>
      <c r="O806" s="4009" t="s">
        <v>5076</v>
      </c>
      <c r="P806" s="4009" t="s">
        <v>5077</v>
      </c>
      <c r="Q806" s="4000" t="s">
        <v>5019</v>
      </c>
      <c r="R806" s="4000" t="s">
        <v>5020</v>
      </c>
      <c r="S806" s="4000" t="s">
        <v>5021</v>
      </c>
      <c r="T806" s="4000" t="s">
        <v>5078</v>
      </c>
      <c r="U806" s="4000" t="s">
        <v>5079</v>
      </c>
      <c r="V806" s="4000" t="s">
        <v>5024</v>
      </c>
      <c r="W806" s="4000" t="s">
        <v>5026</v>
      </c>
      <c r="X806" s="4004" t="s">
        <v>5080</v>
      </c>
      <c r="Y806" s="4004" t="s">
        <v>5081</v>
      </c>
      <c r="Z806" s="4000" t="s">
        <v>5082</v>
      </c>
      <c r="AA806" s="4000" t="s">
        <v>5083</v>
      </c>
      <c r="AB806" s="4000" t="s">
        <v>5084</v>
      </c>
      <c r="AC806" s="4000" t="s">
        <v>1154</v>
      </c>
      <c r="AD806" s="4000" t="s">
        <v>4990</v>
      </c>
      <c r="AE806" s="4000" t="s">
        <v>4991</v>
      </c>
      <c r="AF806" s="2572"/>
    </row>
    <row r="807" spans="2:32" s="2872" customFormat="1" ht="13.5" thickBot="1" x14ac:dyDescent="0.25">
      <c r="B807" s="4024"/>
      <c r="C807" s="4025"/>
      <c r="D807" s="4000"/>
      <c r="E807" s="4000"/>
      <c r="F807" s="4000"/>
      <c r="G807" s="4005"/>
      <c r="H807" s="4005"/>
      <c r="I807" s="4004"/>
      <c r="J807" s="4004"/>
      <c r="K807" s="3823" t="s">
        <v>5033</v>
      </c>
      <c r="L807" s="3824" t="s">
        <v>2798</v>
      </c>
      <c r="M807" s="4004"/>
      <c r="N807" s="4004"/>
      <c r="O807" s="4004"/>
      <c r="P807" s="4004"/>
      <c r="Q807" s="4001"/>
      <c r="R807" s="4001"/>
      <c r="S807" s="4001"/>
      <c r="T807" s="4001"/>
      <c r="U807" s="4001"/>
      <c r="V807" s="4001"/>
      <c r="W807" s="4001"/>
      <c r="X807" s="4005"/>
      <c r="Y807" s="4005"/>
      <c r="Z807" s="4001"/>
      <c r="AA807" s="4001"/>
      <c r="AB807" s="4001"/>
      <c r="AC807" s="4001"/>
      <c r="AD807" s="4001"/>
      <c r="AE807" s="4001"/>
      <c r="AF807" s="2572"/>
    </row>
    <row r="808" spans="2:32" s="2872" customFormat="1" ht="13.5" thickBot="1" x14ac:dyDescent="0.25">
      <c r="B808" s="4051" t="s">
        <v>6963</v>
      </c>
      <c r="C808" s="4052"/>
      <c r="D808" s="3143" t="s">
        <v>1534</v>
      </c>
      <c r="E808" s="3143" t="s">
        <v>1534</v>
      </c>
      <c r="F808" s="3143" t="s">
        <v>1534</v>
      </c>
      <c r="G808" s="3143" t="s">
        <v>1534</v>
      </c>
      <c r="H808" s="3143" t="s">
        <v>1534</v>
      </c>
      <c r="I808" s="3143" t="s">
        <v>1534</v>
      </c>
      <c r="J808" s="3143" t="s">
        <v>1534</v>
      </c>
      <c r="K808" s="3143" t="s">
        <v>1534</v>
      </c>
      <c r="L808" s="3143" t="s">
        <v>1534</v>
      </c>
      <c r="M808" s="3143" t="s">
        <v>1534</v>
      </c>
      <c r="N808" s="3143" t="s">
        <v>1534</v>
      </c>
      <c r="O808" s="3143" t="s">
        <v>1534</v>
      </c>
      <c r="P808" s="3143" t="s">
        <v>1534</v>
      </c>
      <c r="Q808" s="3143" t="s">
        <v>1534</v>
      </c>
      <c r="R808" s="3143" t="s">
        <v>1534</v>
      </c>
      <c r="S808" s="3143" t="s">
        <v>1534</v>
      </c>
      <c r="T808" s="3143" t="s">
        <v>1534</v>
      </c>
      <c r="U808" s="3143" t="s">
        <v>1534</v>
      </c>
      <c r="V808" s="3143" t="s">
        <v>1534</v>
      </c>
      <c r="W808" s="3143" t="s">
        <v>1534</v>
      </c>
      <c r="X808" s="3143" t="s">
        <v>1534</v>
      </c>
      <c r="Y808" s="3143" t="s">
        <v>1534</v>
      </c>
      <c r="Z808" s="3144" t="s">
        <v>3003</v>
      </c>
      <c r="AA808" s="3145">
        <f>0.89/20</f>
        <v>4.4499999999999998E-2</v>
      </c>
      <c r="AB808" s="3145">
        <v>0.112</v>
      </c>
      <c r="AC808" s="3380" t="s">
        <v>1534</v>
      </c>
      <c r="AD808" s="3380" t="s">
        <v>1534</v>
      </c>
      <c r="AE808" s="3380" t="s">
        <v>1534</v>
      </c>
      <c r="AF808" s="2572"/>
    </row>
    <row r="809" spans="2:32" s="2872" customFormat="1" x14ac:dyDescent="0.2">
      <c r="B809" s="2634"/>
      <c r="C809" s="2566"/>
      <c r="D809" s="2566"/>
      <c r="E809" s="2566"/>
      <c r="F809" s="2566"/>
      <c r="G809" s="2567"/>
      <c r="H809" s="2567"/>
      <c r="I809" s="2567"/>
      <c r="J809" s="2567"/>
      <c r="K809" s="2566"/>
      <c r="L809" s="2567"/>
      <c r="M809" s="2567"/>
      <c r="N809" s="2567"/>
      <c r="O809" s="2567"/>
      <c r="P809" s="2567"/>
      <c r="Q809" s="2631"/>
      <c r="R809" s="2631"/>
      <c r="S809" s="2631"/>
      <c r="T809" s="2631"/>
      <c r="U809" s="2631"/>
      <c r="V809" s="2631"/>
      <c r="W809" s="2631"/>
      <c r="X809" s="2631"/>
      <c r="Y809" s="2631"/>
      <c r="Z809" s="2631"/>
      <c r="AA809" s="2631"/>
      <c r="AB809" s="2631"/>
      <c r="AC809" s="2631"/>
      <c r="AD809" s="2631"/>
      <c r="AE809" s="2631"/>
      <c r="AF809" s="2572"/>
    </row>
    <row r="810" spans="2:32" s="2872" customFormat="1" x14ac:dyDescent="0.2">
      <c r="B810" s="4011" t="s">
        <v>4992</v>
      </c>
      <c r="C810" s="4012"/>
      <c r="D810" s="4013" t="s">
        <v>1534</v>
      </c>
      <c r="E810" s="4013"/>
      <c r="F810" s="4013"/>
      <c r="G810" s="4013"/>
      <c r="H810" s="4013"/>
      <c r="I810" s="2632"/>
      <c r="J810" s="2632"/>
      <c r="K810" s="2632"/>
      <c r="L810" s="2632"/>
      <c r="M810" s="2632"/>
      <c r="N810" s="2632"/>
      <c r="O810" s="2632"/>
      <c r="P810" s="2632"/>
      <c r="Q810" s="2631"/>
      <c r="R810" s="2631"/>
      <c r="S810" s="2631"/>
      <c r="T810" s="2631"/>
      <c r="U810" s="2631"/>
      <c r="V810" s="2631"/>
      <c r="W810" s="2631"/>
      <c r="X810" s="2631"/>
      <c r="Y810" s="2631"/>
      <c r="Z810" s="2631"/>
      <c r="AA810" s="2631"/>
      <c r="AB810" s="2631"/>
      <c r="AC810" s="2631"/>
      <c r="AD810" s="2631"/>
      <c r="AE810" s="2631"/>
      <c r="AF810" s="2572"/>
    </row>
    <row r="811" spans="2:32" s="2872" customFormat="1" x14ac:dyDescent="0.2">
      <c r="B811" s="4011" t="s">
        <v>4993</v>
      </c>
      <c r="C811" s="4012"/>
      <c r="D811" s="4013" t="s">
        <v>10</v>
      </c>
      <c r="E811" s="4013"/>
      <c r="F811" s="4013"/>
      <c r="G811" s="4013"/>
      <c r="H811" s="4013"/>
      <c r="I811" s="2632"/>
      <c r="J811" s="2632"/>
      <c r="K811" s="2632"/>
      <c r="L811" s="2632"/>
      <c r="M811" s="2632"/>
      <c r="N811" s="2632"/>
      <c r="O811" s="2632"/>
      <c r="P811" s="2632"/>
      <c r="Q811" s="2631"/>
      <c r="R811" s="2631"/>
      <c r="S811" s="2631"/>
      <c r="T811" s="2631"/>
      <c r="U811" s="2631"/>
      <c r="V811" s="2631"/>
      <c r="W811" s="2631"/>
      <c r="X811" s="2631"/>
      <c r="Y811" s="2631"/>
      <c r="Z811" s="2631"/>
      <c r="AA811" s="2631"/>
      <c r="AB811" s="2631"/>
      <c r="AC811" s="2631"/>
      <c r="AD811" s="2631"/>
      <c r="AE811" s="2631"/>
      <c r="AF811" s="2572"/>
    </row>
    <row r="812" spans="2:32" s="2872" customFormat="1" ht="13.5" thickBot="1" x14ac:dyDescent="0.25">
      <c r="B812" s="3827"/>
      <c r="C812" s="3828"/>
      <c r="D812" s="3828"/>
      <c r="E812" s="3828"/>
      <c r="F812" s="3828"/>
      <c r="G812" s="2635"/>
      <c r="H812" s="2635"/>
      <c r="I812" s="2635"/>
      <c r="J812" s="2635"/>
      <c r="K812" s="2635"/>
      <c r="L812" s="2635"/>
      <c r="M812" s="2635"/>
      <c r="N812" s="2635"/>
      <c r="O812" s="2635"/>
      <c r="P812" s="2635"/>
      <c r="Q812" s="2635"/>
      <c r="R812" s="2635"/>
      <c r="S812" s="2635"/>
      <c r="T812" s="2635"/>
      <c r="U812" s="2635"/>
      <c r="V812" s="2635"/>
      <c r="W812" s="2635"/>
      <c r="X812" s="2635"/>
      <c r="Y812" s="2635"/>
      <c r="Z812" s="2635"/>
      <c r="AA812" s="2635"/>
      <c r="AB812" s="2635"/>
      <c r="AC812" s="2635"/>
      <c r="AD812" s="2635"/>
      <c r="AE812" s="2635"/>
      <c r="AF812" s="2577"/>
    </row>
    <row r="813" spans="2:32" s="2872" customFormat="1" x14ac:dyDescent="0.2"/>
    <row r="814" spans="2:32" s="2872" customFormat="1" ht="13.5" thickBot="1" x14ac:dyDescent="0.25"/>
    <row r="815" spans="2:32" s="2872" customFormat="1" ht="20.25" x14ac:dyDescent="0.2">
      <c r="B815" s="3987" t="s">
        <v>5065</v>
      </c>
      <c r="C815" s="3988"/>
      <c r="D815" s="3988"/>
      <c r="E815" s="3988"/>
      <c r="F815" s="3988"/>
      <c r="G815" s="3988"/>
      <c r="H815" s="3988"/>
      <c r="I815" s="3988"/>
      <c r="J815" s="3988"/>
      <c r="K815" s="3988"/>
      <c r="L815" s="3988"/>
      <c r="M815" s="3988"/>
      <c r="N815" s="3988"/>
      <c r="O815" s="3988"/>
      <c r="P815" s="3988"/>
      <c r="Q815" s="3988"/>
      <c r="R815" s="3988"/>
      <c r="S815" s="3988"/>
      <c r="T815" s="3988"/>
      <c r="U815" s="3988"/>
      <c r="V815" s="3988"/>
      <c r="W815" s="3988"/>
      <c r="X815" s="3988"/>
      <c r="Y815" s="3988"/>
      <c r="Z815" s="3988"/>
      <c r="AA815" s="3988"/>
      <c r="AB815" s="3988"/>
      <c r="AC815" s="3988"/>
      <c r="AD815" s="3988"/>
      <c r="AE815" s="3988"/>
      <c r="AF815" s="3989"/>
    </row>
    <row r="816" spans="2:32" s="2872" customFormat="1" x14ac:dyDescent="0.2">
      <c r="B816" s="3825"/>
      <c r="C816" s="3826"/>
      <c r="D816" s="3826"/>
      <c r="E816" s="3826"/>
      <c r="F816" s="3826"/>
      <c r="G816" s="2571"/>
      <c r="H816" s="2571"/>
      <c r="I816" s="2571"/>
      <c r="J816" s="2571"/>
      <c r="K816" s="2571"/>
      <c r="L816" s="2571"/>
      <c r="M816" s="2571"/>
      <c r="N816" s="2571"/>
      <c r="O816" s="2571"/>
      <c r="P816" s="2571"/>
      <c r="Q816" s="2571"/>
      <c r="R816" s="2571"/>
      <c r="S816" s="2571"/>
      <c r="T816" s="2571"/>
      <c r="U816" s="2571"/>
      <c r="V816" s="2571"/>
      <c r="W816" s="2571"/>
      <c r="X816" s="2571"/>
      <c r="Y816" s="2571"/>
      <c r="Z816" s="2571"/>
      <c r="AA816" s="2571"/>
      <c r="AB816" s="2571"/>
      <c r="AC816" s="2571"/>
      <c r="AD816" s="2571"/>
      <c r="AE816" s="2571"/>
      <c r="AF816" s="2572"/>
    </row>
    <row r="817" spans="2:32" s="2872" customFormat="1" x14ac:dyDescent="0.2">
      <c r="B817" s="2633" t="s">
        <v>5085</v>
      </c>
      <c r="C817" s="3826"/>
      <c r="D817" s="4016" t="s">
        <v>6958</v>
      </c>
      <c r="E817" s="4016"/>
      <c r="F817" s="4016"/>
      <c r="G817" s="2571"/>
      <c r="H817" s="2571"/>
      <c r="I817" s="2571"/>
      <c r="J817" s="2571"/>
      <c r="K817" s="2571"/>
      <c r="L817" s="2571"/>
      <c r="M817" s="2571"/>
      <c r="N817" s="2571"/>
      <c r="O817" s="2571"/>
      <c r="P817" s="2571"/>
      <c r="Q817" s="2571"/>
      <c r="R817" s="2571"/>
      <c r="S817" s="2571"/>
      <c r="T817" s="2571"/>
      <c r="U817" s="2571"/>
      <c r="V817" s="2571"/>
      <c r="W817" s="2571"/>
      <c r="X817" s="2571"/>
      <c r="Y817" s="2571"/>
      <c r="Z817" s="2571"/>
      <c r="AA817" s="2571"/>
      <c r="AB817" s="2571"/>
      <c r="AC817" s="2571"/>
      <c r="AD817" s="2571"/>
      <c r="AE817" s="2571"/>
      <c r="AF817" s="2572"/>
    </row>
    <row r="818" spans="2:32" s="2872" customFormat="1" x14ac:dyDescent="0.2">
      <c r="B818" s="4017" t="s">
        <v>5068</v>
      </c>
      <c r="C818" s="4018"/>
      <c r="D818" s="4049">
        <v>41821</v>
      </c>
      <c r="E818" s="4049"/>
      <c r="F818" s="4049"/>
      <c r="G818" s="2571"/>
      <c r="H818" s="2571"/>
      <c r="I818" s="2571"/>
      <c r="J818" s="2571"/>
      <c r="K818" s="2571"/>
      <c r="L818" s="2571"/>
      <c r="M818" s="2571"/>
      <c r="N818" s="2571"/>
      <c r="O818" s="2571"/>
      <c r="P818" s="2571"/>
      <c r="Q818" s="2571"/>
      <c r="R818" s="2571"/>
      <c r="S818" s="2571"/>
      <c r="T818" s="2571"/>
      <c r="U818" s="2571"/>
      <c r="V818" s="2571"/>
      <c r="W818" s="2571"/>
      <c r="X818" s="2571"/>
      <c r="Y818" s="2571"/>
      <c r="Z818" s="2571"/>
      <c r="AA818" s="2571"/>
      <c r="AB818" s="2571"/>
      <c r="AC818" s="2571"/>
      <c r="AD818" s="2571"/>
      <c r="AE818" s="2571"/>
      <c r="AF818" s="2572"/>
    </row>
    <row r="819" spans="2:32" s="2872" customFormat="1" x14ac:dyDescent="0.2">
      <c r="B819" s="3991" t="s">
        <v>5066</v>
      </c>
      <c r="C819" s="3992"/>
      <c r="D819" s="4050">
        <v>41851</v>
      </c>
      <c r="E819" s="4050"/>
      <c r="F819" s="4050"/>
      <c r="G819" s="2571"/>
      <c r="H819" s="2571"/>
      <c r="I819" s="2571"/>
      <c r="J819" s="2571"/>
      <c r="K819" s="2571"/>
      <c r="L819" s="2571"/>
      <c r="M819" s="2571"/>
      <c r="N819" s="2571"/>
      <c r="O819" s="2571"/>
      <c r="P819" s="2571"/>
      <c r="Q819" s="2571"/>
      <c r="R819" s="2571"/>
      <c r="S819" s="2571"/>
      <c r="T819" s="2571"/>
      <c r="U819" s="2571"/>
      <c r="V819" s="2571"/>
      <c r="W819" s="2571"/>
      <c r="X819" s="2571"/>
      <c r="Y819" s="2571"/>
      <c r="Z819" s="2571"/>
      <c r="AA819" s="2571"/>
      <c r="AB819" s="2571"/>
      <c r="AC819" s="2571"/>
      <c r="AD819" s="2571"/>
      <c r="AE819" s="2571"/>
      <c r="AF819" s="2572"/>
    </row>
    <row r="820" spans="2:32" s="2872" customFormat="1" ht="13.5" thickBot="1" x14ac:dyDescent="0.25">
      <c r="B820" s="3825"/>
      <c r="C820" s="3826"/>
      <c r="D820" s="3826"/>
      <c r="E820" s="3826"/>
      <c r="F820" s="3826"/>
      <c r="G820" s="2571"/>
      <c r="H820" s="2571"/>
      <c r="I820" s="2571"/>
      <c r="J820" s="2571"/>
      <c r="K820" s="2571"/>
      <c r="L820" s="2571"/>
      <c r="M820" s="2571"/>
      <c r="N820" s="2571"/>
      <c r="O820" s="2571"/>
      <c r="P820" s="2571"/>
      <c r="Q820" s="2571"/>
      <c r="R820" s="2571"/>
      <c r="S820" s="2571"/>
      <c r="T820" s="2571"/>
      <c r="U820" s="2571"/>
      <c r="V820" s="2571"/>
      <c r="W820" s="2571"/>
      <c r="X820" s="2571"/>
      <c r="Y820" s="2571"/>
      <c r="Z820" s="2571"/>
      <c r="AA820" s="2571"/>
      <c r="AB820" s="2571"/>
      <c r="AC820" s="2571"/>
      <c r="AD820" s="2571"/>
      <c r="AE820" s="2571"/>
      <c r="AF820" s="2572"/>
    </row>
    <row r="821" spans="2:32" s="2872" customFormat="1" ht="90.75" customHeight="1" thickBot="1" x14ac:dyDescent="0.25">
      <c r="B821" s="3993" t="s">
        <v>5067</v>
      </c>
      <c r="C821" s="4036"/>
      <c r="D821" s="4019" t="s">
        <v>6959</v>
      </c>
      <c r="E821" s="4020"/>
      <c r="F821" s="4020"/>
      <c r="G821" s="4020"/>
      <c r="H821" s="4020"/>
      <c r="I821" s="4020"/>
      <c r="J821" s="4020"/>
      <c r="K821" s="4020"/>
      <c r="L821" s="4020"/>
      <c r="M821" s="4020"/>
      <c r="N821" s="4020"/>
      <c r="O821" s="4020"/>
      <c r="P821" s="4020"/>
      <c r="Q821" s="4021"/>
      <c r="R821" s="2571"/>
      <c r="S821" s="2571"/>
      <c r="T821" s="2571"/>
      <c r="U821" s="2571"/>
      <c r="V821" s="2571"/>
      <c r="W821" s="2571"/>
      <c r="X821" s="2571"/>
      <c r="Y821" s="2571"/>
      <c r="Z821" s="2571"/>
      <c r="AA821" s="2571"/>
      <c r="AB821" s="2571"/>
      <c r="AC821" s="2571"/>
      <c r="AD821" s="2571"/>
      <c r="AE821" s="2571"/>
      <c r="AF821" s="2572"/>
    </row>
    <row r="822" spans="2:32" s="2872" customFormat="1" ht="13.5" thickBot="1" x14ac:dyDescent="0.25">
      <c r="B822" s="3825"/>
      <c r="C822" s="3826"/>
      <c r="D822" s="3826"/>
      <c r="E822" s="3826"/>
      <c r="F822" s="3826"/>
      <c r="G822" s="2571"/>
      <c r="H822" s="2571"/>
      <c r="I822" s="2571"/>
      <c r="J822" s="2571"/>
      <c r="K822" s="2571"/>
      <c r="L822" s="2571"/>
      <c r="M822" s="2571"/>
      <c r="N822" s="2571"/>
      <c r="O822" s="2571"/>
      <c r="P822" s="2571"/>
      <c r="Q822" s="2571"/>
      <c r="R822" s="2635"/>
      <c r="S822" s="2571"/>
      <c r="T822" s="2571"/>
      <c r="U822" s="2571"/>
      <c r="V822" s="2571"/>
      <c r="W822" s="2571"/>
      <c r="X822" s="2571"/>
      <c r="Y822" s="2571"/>
      <c r="Z822" s="2571"/>
      <c r="AA822" s="2571"/>
      <c r="AB822" s="2571"/>
      <c r="AC822" s="2571"/>
      <c r="AD822" s="2571"/>
      <c r="AE822" s="2571"/>
      <c r="AF822" s="2572"/>
    </row>
    <row r="823" spans="2:32" s="2872" customFormat="1" ht="13.5" thickBot="1" x14ac:dyDescent="0.25">
      <c r="B823" s="4022" t="s">
        <v>5069</v>
      </c>
      <c r="C823" s="4023"/>
      <c r="D823" s="4003" t="s">
        <v>5070</v>
      </c>
      <c r="E823" s="4026" t="s">
        <v>224</v>
      </c>
      <c r="F823" s="4027"/>
      <c r="G823" s="4027"/>
      <c r="H823" s="4027"/>
      <c r="I823" s="4027"/>
      <c r="J823" s="4027"/>
      <c r="K823" s="4027"/>
      <c r="L823" s="4027"/>
      <c r="M823" s="4027"/>
      <c r="N823" s="4027"/>
      <c r="O823" s="4027"/>
      <c r="P823" s="4028"/>
      <c r="Q823" s="4029" t="s">
        <v>340</v>
      </c>
      <c r="R823" s="4030"/>
      <c r="S823" s="4031"/>
      <c r="T823" s="4031"/>
      <c r="U823" s="4031"/>
      <c r="V823" s="4031"/>
      <c r="W823" s="4031"/>
      <c r="X823" s="4031"/>
      <c r="Y823" s="4032"/>
      <c r="Z823" s="4029" t="s">
        <v>225</v>
      </c>
      <c r="AA823" s="4031"/>
      <c r="AB823" s="4032"/>
      <c r="AC823" s="4033" t="s">
        <v>4989</v>
      </c>
      <c r="AD823" s="4034"/>
      <c r="AE823" s="4035"/>
      <c r="AF823" s="2572"/>
    </row>
    <row r="824" spans="2:32" s="2872" customFormat="1" ht="13.5" thickBot="1" x14ac:dyDescent="0.25">
      <c r="B824" s="4024"/>
      <c r="C824" s="4025"/>
      <c r="D824" s="4003"/>
      <c r="E824" s="4003" t="s">
        <v>5007</v>
      </c>
      <c r="F824" s="4003" t="s">
        <v>5008</v>
      </c>
      <c r="G824" s="4004" t="s">
        <v>5010</v>
      </c>
      <c r="H824" s="4004" t="s">
        <v>5071</v>
      </c>
      <c r="I824" s="4009" t="s">
        <v>5072</v>
      </c>
      <c r="J824" s="4009" t="s">
        <v>5073</v>
      </c>
      <c r="K824" s="4009" t="s">
        <v>5013</v>
      </c>
      <c r="L824" s="4009"/>
      <c r="M824" s="4009" t="s">
        <v>5074</v>
      </c>
      <c r="N824" s="4009" t="s">
        <v>5075</v>
      </c>
      <c r="O824" s="4009" t="s">
        <v>5076</v>
      </c>
      <c r="P824" s="4009" t="s">
        <v>5077</v>
      </c>
      <c r="Q824" s="4000" t="s">
        <v>5019</v>
      </c>
      <c r="R824" s="4000" t="s">
        <v>5020</v>
      </c>
      <c r="S824" s="4000" t="s">
        <v>5021</v>
      </c>
      <c r="T824" s="4000" t="s">
        <v>5078</v>
      </c>
      <c r="U824" s="4000" t="s">
        <v>5079</v>
      </c>
      <c r="V824" s="4000" t="s">
        <v>5024</v>
      </c>
      <c r="W824" s="4000" t="s">
        <v>5026</v>
      </c>
      <c r="X824" s="4004" t="s">
        <v>5080</v>
      </c>
      <c r="Y824" s="4004" t="s">
        <v>5081</v>
      </c>
      <c r="Z824" s="4000" t="s">
        <v>5082</v>
      </c>
      <c r="AA824" s="4000" t="s">
        <v>5083</v>
      </c>
      <c r="AB824" s="4000" t="s">
        <v>5084</v>
      </c>
      <c r="AC824" s="4000" t="s">
        <v>1154</v>
      </c>
      <c r="AD824" s="4000" t="s">
        <v>4990</v>
      </c>
      <c r="AE824" s="4000" t="s">
        <v>4991</v>
      </c>
      <c r="AF824" s="2572"/>
    </row>
    <row r="825" spans="2:32" s="2872" customFormat="1" ht="13.5" thickBot="1" x14ac:dyDescent="0.25">
      <c r="B825" s="4024"/>
      <c r="C825" s="4025"/>
      <c r="D825" s="4000"/>
      <c r="E825" s="4000"/>
      <c r="F825" s="4000"/>
      <c r="G825" s="4005"/>
      <c r="H825" s="4005"/>
      <c r="I825" s="4004"/>
      <c r="J825" s="4004"/>
      <c r="K825" s="3823" t="s">
        <v>5033</v>
      </c>
      <c r="L825" s="3824" t="s">
        <v>2798</v>
      </c>
      <c r="M825" s="4004"/>
      <c r="N825" s="4004"/>
      <c r="O825" s="4004"/>
      <c r="P825" s="4004"/>
      <c r="Q825" s="4001"/>
      <c r="R825" s="4001"/>
      <c r="S825" s="4001"/>
      <c r="T825" s="4001"/>
      <c r="U825" s="4001"/>
      <c r="V825" s="4001"/>
      <c r="W825" s="4001"/>
      <c r="X825" s="4005"/>
      <c r="Y825" s="4005"/>
      <c r="Z825" s="4001"/>
      <c r="AA825" s="4001"/>
      <c r="AB825" s="4001"/>
      <c r="AC825" s="4001"/>
      <c r="AD825" s="4001"/>
      <c r="AE825" s="4001"/>
      <c r="AF825" s="2572"/>
    </row>
    <row r="826" spans="2:32" s="2872" customFormat="1" ht="13.5" thickBot="1" x14ac:dyDescent="0.25">
      <c r="B826" s="4051" t="s">
        <v>6960</v>
      </c>
      <c r="C826" s="4052"/>
      <c r="D826" s="3143" t="s">
        <v>1534</v>
      </c>
      <c r="E826" s="3143" t="s">
        <v>1534</v>
      </c>
      <c r="F826" s="3143" t="s">
        <v>1534</v>
      </c>
      <c r="G826" s="3143" t="s">
        <v>1534</v>
      </c>
      <c r="H826" s="3143" t="s">
        <v>1534</v>
      </c>
      <c r="I826" s="3143" t="s">
        <v>1534</v>
      </c>
      <c r="J826" s="3143" t="s">
        <v>1534</v>
      </c>
      <c r="K826" s="3143" t="s">
        <v>1534</v>
      </c>
      <c r="L826" s="3143" t="s">
        <v>1534</v>
      </c>
      <c r="M826" s="3143" t="s">
        <v>1534</v>
      </c>
      <c r="N826" s="3143" t="s">
        <v>1534</v>
      </c>
      <c r="O826" s="3143" t="s">
        <v>1534</v>
      </c>
      <c r="P826" s="3143" t="s">
        <v>1534</v>
      </c>
      <c r="Q826" s="3143" t="s">
        <v>1534</v>
      </c>
      <c r="R826" s="3143" t="s">
        <v>1534</v>
      </c>
      <c r="S826" s="3143" t="s">
        <v>1534</v>
      </c>
      <c r="T826" s="3143" t="s">
        <v>1534</v>
      </c>
      <c r="U826" s="3143" t="s">
        <v>1534</v>
      </c>
      <c r="V826" s="3143" t="s">
        <v>1534</v>
      </c>
      <c r="W826" s="3143" t="s">
        <v>1534</v>
      </c>
      <c r="X826" s="3143" t="s">
        <v>1534</v>
      </c>
      <c r="Y826" s="3143" t="s">
        <v>1534</v>
      </c>
      <c r="Z826" s="3144" t="s">
        <v>765</v>
      </c>
      <c r="AA826" s="3145">
        <f>0.89/15</f>
        <v>5.9333333333333335E-2</v>
      </c>
      <c r="AB826" s="3145">
        <v>0.44800000000000001</v>
      </c>
      <c r="AC826" s="3380" t="s">
        <v>1534</v>
      </c>
      <c r="AD826" s="3380" t="s">
        <v>1534</v>
      </c>
      <c r="AE826" s="3380" t="s">
        <v>1534</v>
      </c>
      <c r="AF826" s="2572"/>
    </row>
    <row r="827" spans="2:32" s="2872" customFormat="1" x14ac:dyDescent="0.2">
      <c r="B827" s="2634"/>
      <c r="C827" s="2566"/>
      <c r="D827" s="2566"/>
      <c r="E827" s="2566"/>
      <c r="F827" s="2566"/>
      <c r="G827" s="2567"/>
      <c r="H827" s="2567"/>
      <c r="I827" s="2567"/>
      <c r="J827" s="2567"/>
      <c r="K827" s="2566"/>
      <c r="L827" s="2567"/>
      <c r="M827" s="2567"/>
      <c r="N827" s="2567"/>
      <c r="O827" s="2567"/>
      <c r="P827" s="2567"/>
      <c r="Q827" s="2631"/>
      <c r="R827" s="2631"/>
      <c r="S827" s="2631"/>
      <c r="T827" s="2631"/>
      <c r="U827" s="2631"/>
      <c r="V827" s="2631"/>
      <c r="W827" s="2631"/>
      <c r="X827" s="2631"/>
      <c r="Y827" s="2631"/>
      <c r="Z827" s="2631"/>
      <c r="AA827" s="2631"/>
      <c r="AB827" s="2631"/>
      <c r="AC827" s="2631"/>
      <c r="AD827" s="2631"/>
      <c r="AE827" s="2631"/>
      <c r="AF827" s="2572"/>
    </row>
    <row r="828" spans="2:32" s="2872" customFormat="1" x14ac:dyDescent="0.2">
      <c r="B828" s="4011" t="s">
        <v>4992</v>
      </c>
      <c r="C828" s="4012"/>
      <c r="D828" s="4013" t="s">
        <v>1534</v>
      </c>
      <c r="E828" s="4013"/>
      <c r="F828" s="4013"/>
      <c r="G828" s="4013"/>
      <c r="H828" s="4013"/>
      <c r="I828" s="2632"/>
      <c r="J828" s="2632"/>
      <c r="K828" s="2632"/>
      <c r="L828" s="2632"/>
      <c r="M828" s="2632"/>
      <c r="N828" s="2632"/>
      <c r="O828" s="2632"/>
      <c r="P828" s="2632"/>
      <c r="Q828" s="2631"/>
      <c r="R828" s="2631"/>
      <c r="S828" s="2631"/>
      <c r="T828" s="2631"/>
      <c r="U828" s="2631"/>
      <c r="V828" s="2631"/>
      <c r="W828" s="2631"/>
      <c r="X828" s="2631"/>
      <c r="Y828" s="2631"/>
      <c r="Z828" s="2631"/>
      <c r="AA828" s="2631"/>
      <c r="AB828" s="2631"/>
      <c r="AC828" s="2631"/>
      <c r="AD828" s="2631"/>
      <c r="AE828" s="2631"/>
      <c r="AF828" s="2572"/>
    </row>
    <row r="829" spans="2:32" s="2872" customFormat="1" x14ac:dyDescent="0.2">
      <c r="B829" s="4011" t="s">
        <v>4993</v>
      </c>
      <c r="C829" s="4012"/>
      <c r="D829" s="4013" t="s">
        <v>10</v>
      </c>
      <c r="E829" s="4013"/>
      <c r="F829" s="4013"/>
      <c r="G829" s="4013"/>
      <c r="H829" s="4013"/>
      <c r="I829" s="2632"/>
      <c r="J829" s="2632"/>
      <c r="K829" s="2632"/>
      <c r="L829" s="2632"/>
      <c r="M829" s="2632"/>
      <c r="N829" s="2632"/>
      <c r="O829" s="2632"/>
      <c r="P829" s="2632"/>
      <c r="Q829" s="2631"/>
      <c r="R829" s="2631"/>
      <c r="S829" s="2631"/>
      <c r="T829" s="2631"/>
      <c r="U829" s="2631"/>
      <c r="V829" s="2631"/>
      <c r="W829" s="2631"/>
      <c r="X829" s="2631"/>
      <c r="Y829" s="2631"/>
      <c r="Z829" s="2631"/>
      <c r="AA829" s="2631"/>
      <c r="AB829" s="2631"/>
      <c r="AC829" s="2631"/>
      <c r="AD829" s="2631"/>
      <c r="AE829" s="2631"/>
      <c r="AF829" s="2572"/>
    </row>
    <row r="830" spans="2:32" s="2872" customFormat="1" ht="13.5" thickBot="1" x14ac:dyDescent="0.25">
      <c r="B830" s="3827"/>
      <c r="C830" s="3828"/>
      <c r="D830" s="3828"/>
      <c r="E830" s="3828"/>
      <c r="F830" s="3828"/>
      <c r="G830" s="2635"/>
      <c r="H830" s="2635"/>
      <c r="I830" s="2635"/>
      <c r="J830" s="2635"/>
      <c r="K830" s="2635"/>
      <c r="L830" s="2635"/>
      <c r="M830" s="2635"/>
      <c r="N830" s="2635"/>
      <c r="O830" s="2635"/>
      <c r="P830" s="2635"/>
      <c r="Q830" s="2635"/>
      <c r="R830" s="2635"/>
      <c r="S830" s="2635"/>
      <c r="T830" s="2635"/>
      <c r="U830" s="2635"/>
      <c r="V830" s="2635"/>
      <c r="W830" s="2635"/>
      <c r="X830" s="2635"/>
      <c r="Y830" s="2635"/>
      <c r="Z830" s="2635"/>
      <c r="AA830" s="2635"/>
      <c r="AB830" s="2635"/>
      <c r="AC830" s="2635"/>
      <c r="AD830" s="2635"/>
      <c r="AE830" s="2635"/>
      <c r="AF830" s="2577"/>
    </row>
    <row r="831" spans="2:32" s="2872" customFormat="1" x14ac:dyDescent="0.2"/>
    <row r="832" spans="2:32" s="2872" customFormat="1" ht="13.5" thickBot="1" x14ac:dyDescent="0.25"/>
    <row r="833" spans="2:32" s="2872" customFormat="1" ht="20.25" x14ac:dyDescent="0.2">
      <c r="B833" s="3987" t="s">
        <v>5065</v>
      </c>
      <c r="C833" s="3988"/>
      <c r="D833" s="3988"/>
      <c r="E833" s="3988"/>
      <c r="F833" s="3988"/>
      <c r="G833" s="3988"/>
      <c r="H833" s="3988"/>
      <c r="I833" s="3988"/>
      <c r="J833" s="3988"/>
      <c r="K833" s="3988"/>
      <c r="L833" s="3988"/>
      <c r="M833" s="3988"/>
      <c r="N833" s="3988"/>
      <c r="O833" s="3988"/>
      <c r="P833" s="3988"/>
      <c r="Q833" s="3988"/>
      <c r="R833" s="3988"/>
      <c r="S833" s="3988"/>
      <c r="T833" s="3988"/>
      <c r="U833" s="3988"/>
      <c r="V833" s="3988"/>
      <c r="W833" s="3988"/>
      <c r="X833" s="3988"/>
      <c r="Y833" s="3988"/>
      <c r="Z833" s="3988"/>
      <c r="AA833" s="3988"/>
      <c r="AB833" s="3988"/>
      <c r="AC833" s="3988"/>
      <c r="AD833" s="3988"/>
      <c r="AE833" s="3988"/>
      <c r="AF833" s="3989"/>
    </row>
    <row r="834" spans="2:32" s="2872" customFormat="1" x14ac:dyDescent="0.2">
      <c r="B834" s="3825"/>
      <c r="C834" s="3826"/>
      <c r="D834" s="3826"/>
      <c r="E834" s="3826"/>
      <c r="F834" s="3826"/>
      <c r="G834" s="2571"/>
      <c r="H834" s="2571"/>
      <c r="I834" s="2571"/>
      <c r="J834" s="2571"/>
      <c r="K834" s="2571"/>
      <c r="L834" s="2571"/>
      <c r="M834" s="2571"/>
      <c r="N834" s="2571"/>
      <c r="O834" s="2571"/>
      <c r="P834" s="2571"/>
      <c r="Q834" s="2571"/>
      <c r="R834" s="2571"/>
      <c r="S834" s="2571"/>
      <c r="T834" s="2571"/>
      <c r="U834" s="2571"/>
      <c r="V834" s="2571"/>
      <c r="W834" s="2571"/>
      <c r="X834" s="2571"/>
      <c r="Y834" s="2571"/>
      <c r="Z834" s="2571"/>
      <c r="AA834" s="2571"/>
      <c r="AB834" s="2571"/>
      <c r="AC834" s="2571"/>
      <c r="AD834" s="2571"/>
      <c r="AE834" s="2571"/>
      <c r="AF834" s="2572"/>
    </row>
    <row r="835" spans="2:32" s="2872" customFormat="1" ht="12.75" customHeight="1" x14ac:dyDescent="0.2">
      <c r="B835" s="2633" t="s">
        <v>5085</v>
      </c>
      <c r="C835" s="3826"/>
      <c r="D835" s="4016" t="s">
        <v>6952</v>
      </c>
      <c r="E835" s="4016"/>
      <c r="F835" s="4016"/>
      <c r="G835" s="2571"/>
      <c r="H835" s="2571"/>
      <c r="I835" s="2571"/>
      <c r="J835" s="2571"/>
      <c r="K835" s="2571"/>
      <c r="L835" s="2571"/>
      <c r="M835" s="2571"/>
      <c r="N835" s="2571"/>
      <c r="O835" s="2571"/>
      <c r="P835" s="2571"/>
      <c r="Q835" s="2571"/>
      <c r="R835" s="2571"/>
      <c r="S835" s="2571"/>
      <c r="T835" s="2571"/>
      <c r="U835" s="2571"/>
      <c r="V835" s="2571"/>
      <c r="W835" s="2571"/>
      <c r="X835" s="2571"/>
      <c r="Y835" s="2571"/>
      <c r="Z835" s="2571"/>
      <c r="AA835" s="2571"/>
      <c r="AB835" s="2571"/>
      <c r="AC835" s="2571"/>
      <c r="AD835" s="2571"/>
      <c r="AE835" s="2571"/>
      <c r="AF835" s="2572"/>
    </row>
    <row r="836" spans="2:32" s="2872" customFormat="1" ht="12.75" customHeight="1" x14ac:dyDescent="0.2">
      <c r="B836" s="4017" t="s">
        <v>5068</v>
      </c>
      <c r="C836" s="4018"/>
      <c r="D836" s="3962">
        <v>41821</v>
      </c>
      <c r="E836" s="3962"/>
      <c r="F836" s="3962"/>
      <c r="G836" s="2571"/>
      <c r="H836" s="2571"/>
      <c r="I836" s="2571"/>
      <c r="J836" s="2571"/>
      <c r="K836" s="2571"/>
      <c r="L836" s="2571"/>
      <c r="M836" s="2571"/>
      <c r="N836" s="2571"/>
      <c r="O836" s="2571"/>
      <c r="P836" s="2571"/>
      <c r="Q836" s="2571"/>
      <c r="R836" s="2571"/>
      <c r="S836" s="2571"/>
      <c r="T836" s="2571"/>
      <c r="U836" s="2571"/>
      <c r="V836" s="2571"/>
      <c r="W836" s="2571"/>
      <c r="X836" s="2571"/>
      <c r="Y836" s="2571"/>
      <c r="Z836" s="2571"/>
      <c r="AA836" s="2571"/>
      <c r="AB836" s="2571"/>
      <c r="AC836" s="2571"/>
      <c r="AD836" s="2571"/>
      <c r="AE836" s="2571"/>
      <c r="AF836" s="2572"/>
    </row>
    <row r="837" spans="2:32" s="2872" customFormat="1" x14ac:dyDescent="0.2">
      <c r="B837" s="3991" t="s">
        <v>5066</v>
      </c>
      <c r="C837" s="3992"/>
      <c r="D837" s="3965">
        <v>41851</v>
      </c>
      <c r="E837" s="3965"/>
      <c r="F837" s="3965"/>
      <c r="G837" s="2571"/>
      <c r="H837" s="2571"/>
      <c r="I837" s="2571"/>
      <c r="J837" s="2571"/>
      <c r="K837" s="2571"/>
      <c r="L837" s="2571"/>
      <c r="M837" s="2571"/>
      <c r="N837" s="2571"/>
      <c r="O837" s="2571"/>
      <c r="P837" s="2571"/>
      <c r="Q837" s="2571"/>
      <c r="R837" s="2571"/>
      <c r="S837" s="2571"/>
      <c r="T837" s="2571"/>
      <c r="U837" s="2571"/>
      <c r="V837" s="2571"/>
      <c r="W837" s="2571"/>
      <c r="X837" s="2571"/>
      <c r="Y837" s="2571"/>
      <c r="Z837" s="2571"/>
      <c r="AA837" s="2571"/>
      <c r="AB837" s="2571"/>
      <c r="AC837" s="2571"/>
      <c r="AD837" s="2571"/>
      <c r="AE837" s="2571"/>
      <c r="AF837" s="2572"/>
    </row>
    <row r="838" spans="2:32" s="2872" customFormat="1" ht="13.5" customHeight="1" thickBot="1" x14ac:dyDescent="0.25">
      <c r="B838" s="3825"/>
      <c r="C838" s="3826"/>
      <c r="D838" s="3826"/>
      <c r="E838" s="3826"/>
      <c r="F838" s="3826"/>
      <c r="G838" s="2571"/>
      <c r="H838" s="2571"/>
      <c r="I838" s="2571"/>
      <c r="J838" s="2571"/>
      <c r="K838" s="2571"/>
      <c r="L838" s="2571"/>
      <c r="M838" s="2571"/>
      <c r="N838" s="2571"/>
      <c r="O838" s="2571"/>
      <c r="P838" s="2571"/>
      <c r="Q838" s="2571"/>
      <c r="R838" s="2571"/>
      <c r="S838" s="2571"/>
      <c r="T838" s="2571"/>
      <c r="U838" s="2571"/>
      <c r="V838" s="2571"/>
      <c r="W838" s="2571"/>
      <c r="X838" s="2571"/>
      <c r="Y838" s="2571"/>
      <c r="Z838" s="2571"/>
      <c r="AA838" s="2571"/>
      <c r="AB838" s="2571"/>
      <c r="AC838" s="2571"/>
      <c r="AD838" s="2571"/>
      <c r="AE838" s="2571"/>
      <c r="AF838" s="2572"/>
    </row>
    <row r="839" spans="2:32" s="2872" customFormat="1" ht="45" customHeight="1" thickBot="1" x14ac:dyDescent="0.25">
      <c r="B839" s="3993" t="s">
        <v>5067</v>
      </c>
      <c r="C839" s="4036"/>
      <c r="D839" s="4019" t="s">
        <v>6955</v>
      </c>
      <c r="E839" s="4020"/>
      <c r="F839" s="4020"/>
      <c r="G839" s="4020"/>
      <c r="H839" s="4020"/>
      <c r="I839" s="4020"/>
      <c r="J839" s="4020"/>
      <c r="K839" s="4020"/>
      <c r="L839" s="4020"/>
      <c r="M839" s="4020"/>
      <c r="N839" s="4020"/>
      <c r="O839" s="4020"/>
      <c r="P839" s="4020"/>
      <c r="Q839" s="4021"/>
      <c r="R839" s="2571"/>
      <c r="S839" s="2571"/>
      <c r="T839" s="2571"/>
      <c r="U839" s="2571"/>
      <c r="V839" s="2571"/>
      <c r="W839" s="2571"/>
      <c r="X839" s="2571"/>
      <c r="Y839" s="2571"/>
      <c r="Z839" s="2571"/>
      <c r="AA839" s="2571"/>
      <c r="AB839" s="2571"/>
      <c r="AC839" s="2571"/>
      <c r="AD839" s="2571"/>
      <c r="AE839" s="2571"/>
      <c r="AF839" s="2572"/>
    </row>
    <row r="840" spans="2:32" s="2872" customFormat="1" ht="13.5" customHeight="1" thickBot="1" x14ac:dyDescent="0.25">
      <c r="B840" s="3825"/>
      <c r="C840" s="3826"/>
      <c r="D840" s="3826"/>
      <c r="E840" s="3826"/>
      <c r="F840" s="3826"/>
      <c r="G840" s="2571"/>
      <c r="H840" s="2571"/>
      <c r="I840" s="2571"/>
      <c r="J840" s="2571"/>
      <c r="K840" s="2571"/>
      <c r="L840" s="2571"/>
      <c r="M840" s="2571"/>
      <c r="N840" s="2571"/>
      <c r="O840" s="2571"/>
      <c r="P840" s="2571"/>
      <c r="Q840" s="2571"/>
      <c r="R840" s="2635"/>
      <c r="S840" s="2571"/>
      <c r="T840" s="2571"/>
      <c r="U840" s="2571"/>
      <c r="V840" s="2571"/>
      <c r="W840" s="2571"/>
      <c r="X840" s="2571"/>
      <c r="Y840" s="2571"/>
      <c r="Z840" s="2571"/>
      <c r="AA840" s="2571"/>
      <c r="AB840" s="2571"/>
      <c r="AC840" s="2571"/>
      <c r="AD840" s="2571"/>
      <c r="AE840" s="2571"/>
      <c r="AF840" s="2572"/>
    </row>
    <row r="841" spans="2:32" s="2872" customFormat="1" ht="13.5" customHeight="1" thickBot="1" x14ac:dyDescent="0.25">
      <c r="B841" s="4022" t="s">
        <v>5069</v>
      </c>
      <c r="C841" s="4023"/>
      <c r="D841" s="4003" t="s">
        <v>5070</v>
      </c>
      <c r="E841" s="4026" t="s">
        <v>224</v>
      </c>
      <c r="F841" s="4027"/>
      <c r="G841" s="4027"/>
      <c r="H841" s="4027"/>
      <c r="I841" s="4027"/>
      <c r="J841" s="4027"/>
      <c r="K841" s="4027"/>
      <c r="L841" s="4027"/>
      <c r="M841" s="4027"/>
      <c r="N841" s="4027"/>
      <c r="O841" s="4027"/>
      <c r="P841" s="4028"/>
      <c r="Q841" s="4029" t="s">
        <v>340</v>
      </c>
      <c r="R841" s="4030"/>
      <c r="S841" s="4031"/>
      <c r="T841" s="4031"/>
      <c r="U841" s="4031"/>
      <c r="V841" s="4031"/>
      <c r="W841" s="4031"/>
      <c r="X841" s="4031"/>
      <c r="Y841" s="4032"/>
      <c r="Z841" s="4029" t="s">
        <v>225</v>
      </c>
      <c r="AA841" s="4031"/>
      <c r="AB841" s="4032"/>
      <c r="AC841" s="4033" t="s">
        <v>4989</v>
      </c>
      <c r="AD841" s="4034"/>
      <c r="AE841" s="4035"/>
      <c r="AF841" s="2572"/>
    </row>
    <row r="842" spans="2:32" s="2872" customFormat="1" ht="13.5" thickBot="1" x14ac:dyDescent="0.25">
      <c r="B842" s="4024"/>
      <c r="C842" s="4025"/>
      <c r="D842" s="4003"/>
      <c r="E842" s="4003" t="s">
        <v>5007</v>
      </c>
      <c r="F842" s="4003" t="s">
        <v>5008</v>
      </c>
      <c r="G842" s="4004" t="s">
        <v>5010</v>
      </c>
      <c r="H842" s="4004" t="s">
        <v>5071</v>
      </c>
      <c r="I842" s="4009" t="s">
        <v>5072</v>
      </c>
      <c r="J842" s="4009" t="s">
        <v>5073</v>
      </c>
      <c r="K842" s="4009" t="s">
        <v>5013</v>
      </c>
      <c r="L842" s="4009"/>
      <c r="M842" s="4009" t="s">
        <v>5074</v>
      </c>
      <c r="N842" s="4009" t="s">
        <v>5075</v>
      </c>
      <c r="O842" s="4009" t="s">
        <v>5076</v>
      </c>
      <c r="P842" s="4009" t="s">
        <v>5077</v>
      </c>
      <c r="Q842" s="4000" t="s">
        <v>5019</v>
      </c>
      <c r="R842" s="4000" t="s">
        <v>5020</v>
      </c>
      <c r="S842" s="4000" t="s">
        <v>5021</v>
      </c>
      <c r="T842" s="4000" t="s">
        <v>5078</v>
      </c>
      <c r="U842" s="4000" t="s">
        <v>5079</v>
      </c>
      <c r="V842" s="4000" t="s">
        <v>5024</v>
      </c>
      <c r="W842" s="4000" t="s">
        <v>5026</v>
      </c>
      <c r="X842" s="4004" t="s">
        <v>5080</v>
      </c>
      <c r="Y842" s="4004" t="s">
        <v>5081</v>
      </c>
      <c r="Z842" s="4000" t="s">
        <v>5082</v>
      </c>
      <c r="AA842" s="4000" t="s">
        <v>5083</v>
      </c>
      <c r="AB842" s="4000" t="s">
        <v>5084</v>
      </c>
      <c r="AC842" s="4000" t="s">
        <v>1154</v>
      </c>
      <c r="AD842" s="4000" t="s">
        <v>4990</v>
      </c>
      <c r="AE842" s="4000" t="s">
        <v>4991</v>
      </c>
      <c r="AF842" s="2572"/>
    </row>
    <row r="843" spans="2:32" s="2872" customFormat="1" ht="13.5" thickBot="1" x14ac:dyDescent="0.25">
      <c r="B843" s="4024"/>
      <c r="C843" s="4025"/>
      <c r="D843" s="4000"/>
      <c r="E843" s="4000"/>
      <c r="F843" s="4000"/>
      <c r="G843" s="4005"/>
      <c r="H843" s="4005"/>
      <c r="I843" s="4004"/>
      <c r="J843" s="4004"/>
      <c r="K843" s="3823" t="s">
        <v>5033</v>
      </c>
      <c r="L843" s="3824" t="s">
        <v>2798</v>
      </c>
      <c r="M843" s="4004"/>
      <c r="N843" s="4004"/>
      <c r="O843" s="4004"/>
      <c r="P843" s="4004"/>
      <c r="Q843" s="4001"/>
      <c r="R843" s="4001"/>
      <c r="S843" s="4001"/>
      <c r="T843" s="4001"/>
      <c r="U843" s="4001"/>
      <c r="V843" s="4001"/>
      <c r="W843" s="4001"/>
      <c r="X843" s="4005"/>
      <c r="Y843" s="4005"/>
      <c r="Z843" s="4001"/>
      <c r="AA843" s="4001"/>
      <c r="AB843" s="4001"/>
      <c r="AC843" s="4001"/>
      <c r="AD843" s="4001"/>
      <c r="AE843" s="4001"/>
      <c r="AF843" s="2572"/>
    </row>
    <row r="844" spans="2:32" s="2872" customFormat="1" ht="13.5" thickBot="1" x14ac:dyDescent="0.25">
      <c r="B844" s="3954" t="s">
        <v>6956</v>
      </c>
      <c r="C844" s="3955"/>
      <c r="D844" s="3134" t="s">
        <v>1534</v>
      </c>
      <c r="E844" s="3134" t="s">
        <v>1534</v>
      </c>
      <c r="F844" s="3134" t="s">
        <v>1534</v>
      </c>
      <c r="G844" s="3134" t="s">
        <v>1534</v>
      </c>
      <c r="H844" s="3134" t="s">
        <v>1534</v>
      </c>
      <c r="I844" s="3134">
        <v>0.05</v>
      </c>
      <c r="J844" s="3910">
        <v>0.16</v>
      </c>
      <c r="K844" s="3134" t="s">
        <v>1534</v>
      </c>
      <c r="L844" s="3134" t="s">
        <v>1534</v>
      </c>
      <c r="M844" s="3134" t="s">
        <v>1534</v>
      </c>
      <c r="N844" s="3134" t="s">
        <v>1534</v>
      </c>
      <c r="O844" s="3134" t="s">
        <v>1534</v>
      </c>
      <c r="P844" s="3134" t="s">
        <v>1534</v>
      </c>
      <c r="Q844" s="3134" t="s">
        <v>1534</v>
      </c>
      <c r="R844" s="3134" t="s">
        <v>1534</v>
      </c>
      <c r="S844" s="3134" t="s">
        <v>1534</v>
      </c>
      <c r="T844" s="3134" t="s">
        <v>1534</v>
      </c>
      <c r="U844" s="3134" t="s">
        <v>1534</v>
      </c>
      <c r="V844" s="3134" t="s">
        <v>1534</v>
      </c>
      <c r="W844" s="3134" t="s">
        <v>1534</v>
      </c>
      <c r="X844" s="3134" t="s">
        <v>1534</v>
      </c>
      <c r="Y844" s="3134" t="s">
        <v>1534</v>
      </c>
      <c r="Z844" s="3134" t="s">
        <v>1534</v>
      </c>
      <c r="AA844" s="3134" t="s">
        <v>1534</v>
      </c>
      <c r="AB844" s="3134" t="s">
        <v>1534</v>
      </c>
      <c r="AC844" s="3134" t="s">
        <v>1534</v>
      </c>
      <c r="AD844" s="3134" t="s">
        <v>1534</v>
      </c>
      <c r="AE844" s="3134" t="s">
        <v>1534</v>
      </c>
      <c r="AF844" s="2572"/>
    </row>
    <row r="845" spans="2:32" s="2872" customFormat="1" x14ac:dyDescent="0.2">
      <c r="B845" s="2634"/>
      <c r="C845" s="2566"/>
      <c r="D845" s="2566"/>
      <c r="E845" s="2566"/>
      <c r="F845" s="2566"/>
      <c r="G845" s="2567"/>
      <c r="H845" s="2567"/>
      <c r="I845" s="2567"/>
      <c r="J845" s="2567"/>
      <c r="K845" s="2566"/>
      <c r="L845" s="2567"/>
      <c r="M845" s="2567"/>
      <c r="N845" s="2567"/>
      <c r="O845" s="2567"/>
      <c r="P845" s="2567"/>
      <c r="Q845" s="2631"/>
      <c r="R845" s="2631"/>
      <c r="S845" s="2631"/>
      <c r="T845" s="2631"/>
      <c r="U845" s="2631"/>
      <c r="V845" s="2631"/>
      <c r="W845" s="2631"/>
      <c r="X845" s="2631"/>
      <c r="Y845" s="2631"/>
      <c r="Z845" s="2631"/>
      <c r="AA845" s="2631"/>
      <c r="AB845" s="2631"/>
      <c r="AC845" s="2631"/>
      <c r="AD845" s="2631"/>
      <c r="AE845" s="2631"/>
      <c r="AF845" s="2572"/>
    </row>
    <row r="846" spans="2:32" s="2872" customFormat="1" x14ac:dyDescent="0.2">
      <c r="B846" s="4011" t="s">
        <v>4992</v>
      </c>
      <c r="C846" s="4012"/>
      <c r="D846" s="4042" t="s">
        <v>1534</v>
      </c>
      <c r="E846" s="4042"/>
      <c r="F846" s="4042"/>
      <c r="G846" s="4042"/>
      <c r="H846" s="4042"/>
      <c r="I846" s="2632"/>
      <c r="J846" s="2632"/>
      <c r="K846" s="2632"/>
      <c r="L846" s="2632"/>
      <c r="M846" s="2632"/>
      <c r="N846" s="2632"/>
      <c r="O846" s="2632"/>
      <c r="P846" s="2632"/>
      <c r="Q846" s="2631"/>
      <c r="R846" s="2631"/>
      <c r="S846" s="2631"/>
      <c r="T846" s="2631"/>
      <c r="U846" s="2631"/>
      <c r="V846" s="2631"/>
      <c r="W846" s="2631"/>
      <c r="X846" s="2631"/>
      <c r="Y846" s="2631"/>
      <c r="Z846" s="2631"/>
      <c r="AA846" s="2631"/>
      <c r="AB846" s="2631"/>
      <c r="AC846" s="2631"/>
      <c r="AD846" s="2631"/>
      <c r="AE846" s="2631"/>
      <c r="AF846" s="2572"/>
    </row>
    <row r="847" spans="2:32" s="2872" customFormat="1" x14ac:dyDescent="0.2">
      <c r="B847" s="4011" t="s">
        <v>4993</v>
      </c>
      <c r="C847" s="4012"/>
      <c r="D847" s="4042" t="s">
        <v>6957</v>
      </c>
      <c r="E847" s="4042"/>
      <c r="F847" s="4042"/>
      <c r="G847" s="4042"/>
      <c r="H847" s="4042"/>
      <c r="I847" s="2632"/>
      <c r="J847" s="2632"/>
      <c r="K847" s="2632"/>
      <c r="L847" s="2632"/>
      <c r="M847" s="2632"/>
      <c r="N847" s="2632"/>
      <c r="O847" s="2632"/>
      <c r="P847" s="2632"/>
      <c r="Q847" s="2631"/>
      <c r="R847" s="2631"/>
      <c r="S847" s="2631"/>
      <c r="T847" s="2631"/>
      <c r="U847" s="2631"/>
      <c r="V847" s="2631"/>
      <c r="W847" s="2631"/>
      <c r="X847" s="2631"/>
      <c r="Y847" s="2631"/>
      <c r="Z847" s="2631"/>
      <c r="AA847" s="2631"/>
      <c r="AB847" s="2631"/>
      <c r="AC847" s="2631"/>
      <c r="AD847" s="2631"/>
      <c r="AE847" s="2631"/>
      <c r="AF847" s="2572"/>
    </row>
    <row r="848" spans="2:32" s="2872" customFormat="1" ht="13.5" thickBot="1" x14ac:dyDescent="0.25">
      <c r="B848" s="3827"/>
      <c r="C848" s="3828"/>
      <c r="D848" s="3828"/>
      <c r="E848" s="3828"/>
      <c r="F848" s="3828"/>
      <c r="G848" s="2635"/>
      <c r="H848" s="2635"/>
      <c r="I848" s="2635"/>
      <c r="J848" s="2635"/>
      <c r="K848" s="2635"/>
      <c r="L848" s="2635"/>
      <c r="M848" s="2635"/>
      <c r="N848" s="2635"/>
      <c r="O848" s="2635"/>
      <c r="P848" s="2635"/>
      <c r="Q848" s="2635"/>
      <c r="R848" s="2635"/>
      <c r="S848" s="2635"/>
      <c r="T848" s="2635"/>
      <c r="U848" s="2635"/>
      <c r="V848" s="2635"/>
      <c r="W848" s="2635"/>
      <c r="X848" s="2635"/>
      <c r="Y848" s="2635"/>
      <c r="Z848" s="2635"/>
      <c r="AA848" s="2635"/>
      <c r="AB848" s="2635"/>
      <c r="AC848" s="2635"/>
      <c r="AD848" s="2635"/>
      <c r="AE848" s="2635"/>
      <c r="AF848" s="2577"/>
    </row>
    <row r="849" spans="2:32" s="2872" customFormat="1" x14ac:dyDescent="0.2"/>
    <row r="850" spans="2:32" s="2872" customFormat="1" ht="13.5" thickBot="1" x14ac:dyDescent="0.25"/>
    <row r="851" spans="2:32" s="2872" customFormat="1" ht="20.25" x14ac:dyDescent="0.2">
      <c r="B851" s="3987" t="s">
        <v>5065</v>
      </c>
      <c r="C851" s="3988"/>
      <c r="D851" s="3988"/>
      <c r="E851" s="3988"/>
      <c r="F851" s="3988"/>
      <c r="G851" s="3988"/>
      <c r="H851" s="3988"/>
      <c r="I851" s="3988"/>
      <c r="J851" s="3988"/>
      <c r="K851" s="3988"/>
      <c r="L851" s="3988"/>
      <c r="M851" s="3988"/>
      <c r="N851" s="3988"/>
      <c r="O851" s="3988"/>
      <c r="P851" s="3988"/>
      <c r="Q851" s="3988"/>
      <c r="R851" s="3988"/>
      <c r="S851" s="3988"/>
      <c r="T851" s="3988"/>
      <c r="U851" s="3988"/>
      <c r="V851" s="3988"/>
      <c r="W851" s="3988"/>
      <c r="X851" s="3988"/>
      <c r="Y851" s="3988"/>
      <c r="Z851" s="3988"/>
      <c r="AA851" s="3988"/>
      <c r="AB851" s="3988"/>
      <c r="AC851" s="3988"/>
      <c r="AD851" s="3988"/>
      <c r="AE851" s="3988"/>
      <c r="AF851" s="3989"/>
    </row>
    <row r="852" spans="2:32" s="2872" customFormat="1" x14ac:dyDescent="0.2">
      <c r="B852" s="3743"/>
      <c r="C852" s="3744"/>
      <c r="D852" s="3744"/>
      <c r="E852" s="3744"/>
      <c r="F852" s="3744"/>
      <c r="G852" s="2571"/>
      <c r="H852" s="2571"/>
      <c r="I852" s="2571"/>
      <c r="J852" s="2571"/>
      <c r="K852" s="2571"/>
      <c r="L852" s="2571"/>
      <c r="M852" s="2571"/>
      <c r="N852" s="2571"/>
      <c r="O852" s="2571"/>
      <c r="P852" s="2571"/>
      <c r="Q852" s="2571"/>
      <c r="R852" s="2571"/>
      <c r="S852" s="2571"/>
      <c r="T852" s="2571"/>
      <c r="U852" s="2571"/>
      <c r="V852" s="2571"/>
      <c r="W852" s="2571"/>
      <c r="X852" s="2571"/>
      <c r="Y852" s="2571"/>
      <c r="Z852" s="2571"/>
      <c r="AA852" s="2571"/>
      <c r="AB852" s="2571"/>
      <c r="AC852" s="2571"/>
      <c r="AD852" s="2571"/>
      <c r="AE852" s="2571"/>
      <c r="AF852" s="2572"/>
    </row>
    <row r="853" spans="2:32" s="2872" customFormat="1" x14ac:dyDescent="0.2">
      <c r="B853" s="2633" t="s">
        <v>5085</v>
      </c>
      <c r="C853" s="3744"/>
      <c r="D853" s="4016" t="s">
        <v>6952</v>
      </c>
      <c r="E853" s="4016"/>
      <c r="F853" s="4016"/>
      <c r="G853" s="2571"/>
      <c r="H853" s="2571"/>
      <c r="I853" s="2571"/>
      <c r="J853" s="2571"/>
      <c r="K853" s="2571"/>
      <c r="L853" s="2571"/>
      <c r="M853" s="2571"/>
      <c r="N853" s="2571"/>
      <c r="O853" s="2571"/>
      <c r="P853" s="2571"/>
      <c r="Q853" s="2571"/>
      <c r="R853" s="2571"/>
      <c r="S853" s="2571"/>
      <c r="T853" s="2571"/>
      <c r="U853" s="2571"/>
      <c r="V853" s="2571"/>
      <c r="W853" s="2571"/>
      <c r="X853" s="2571"/>
      <c r="Y853" s="2571"/>
      <c r="Z853" s="2571"/>
      <c r="AA853" s="2571"/>
      <c r="AB853" s="2571"/>
      <c r="AC853" s="2571"/>
      <c r="AD853" s="2571"/>
      <c r="AE853" s="2571"/>
      <c r="AF853" s="2572"/>
    </row>
    <row r="854" spans="2:32" s="2872" customFormat="1" x14ac:dyDescent="0.2">
      <c r="B854" s="4017" t="s">
        <v>5068</v>
      </c>
      <c r="C854" s="4018"/>
      <c r="D854" s="3962">
        <v>41821</v>
      </c>
      <c r="E854" s="3962"/>
      <c r="F854" s="3962"/>
      <c r="G854" s="2571"/>
      <c r="H854" s="2571"/>
      <c r="I854" s="2571"/>
      <c r="J854" s="2571"/>
      <c r="K854" s="2571"/>
      <c r="L854" s="2571"/>
      <c r="M854" s="2571"/>
      <c r="N854" s="2571"/>
      <c r="O854" s="2571"/>
      <c r="P854" s="2571"/>
      <c r="Q854" s="2571"/>
      <c r="R854" s="2571"/>
      <c r="S854" s="2571"/>
      <c r="T854" s="2571"/>
      <c r="U854" s="2571"/>
      <c r="V854" s="2571"/>
      <c r="W854" s="2571"/>
      <c r="X854" s="2571"/>
      <c r="Y854" s="2571"/>
      <c r="Z854" s="2571"/>
      <c r="AA854" s="2571"/>
      <c r="AB854" s="2571"/>
      <c r="AC854" s="2571"/>
      <c r="AD854" s="2571"/>
      <c r="AE854" s="2571"/>
      <c r="AF854" s="2572"/>
    </row>
    <row r="855" spans="2:32" s="2872" customFormat="1" x14ac:dyDescent="0.2">
      <c r="B855" s="3991" t="s">
        <v>5066</v>
      </c>
      <c r="C855" s="3992"/>
      <c r="D855" s="3965">
        <v>41835</v>
      </c>
      <c r="E855" s="3965"/>
      <c r="F855" s="3965"/>
      <c r="G855" s="2571"/>
      <c r="H855" s="2571"/>
      <c r="I855" s="2571"/>
      <c r="J855" s="2571"/>
      <c r="K855" s="2571"/>
      <c r="L855" s="2571"/>
      <c r="M855" s="2571"/>
      <c r="N855" s="2571"/>
      <c r="O855" s="2571"/>
      <c r="P855" s="2571"/>
      <c r="Q855" s="2571"/>
      <c r="R855" s="2571"/>
      <c r="S855" s="2571"/>
      <c r="T855" s="2571"/>
      <c r="U855" s="2571"/>
      <c r="V855" s="2571"/>
      <c r="W855" s="2571"/>
      <c r="X855" s="2571"/>
      <c r="Y855" s="2571"/>
      <c r="Z855" s="2571"/>
      <c r="AA855" s="2571"/>
      <c r="AB855" s="2571"/>
      <c r="AC855" s="2571"/>
      <c r="AD855" s="2571"/>
      <c r="AE855" s="2571"/>
      <c r="AF855" s="2572"/>
    </row>
    <row r="856" spans="2:32" s="2872" customFormat="1" ht="13.5" thickBot="1" x14ac:dyDescent="0.25">
      <c r="B856" s="3743"/>
      <c r="C856" s="3744"/>
      <c r="D856" s="3744"/>
      <c r="E856" s="3744"/>
      <c r="F856" s="3744"/>
      <c r="G856" s="2571"/>
      <c r="H856" s="2571"/>
      <c r="I856" s="2571"/>
      <c r="J856" s="2571"/>
      <c r="K856" s="2571"/>
      <c r="L856" s="2571"/>
      <c r="M856" s="2571"/>
      <c r="N856" s="2571"/>
      <c r="O856" s="2571"/>
      <c r="P856" s="2571"/>
      <c r="Q856" s="2571"/>
      <c r="R856" s="2571"/>
      <c r="S856" s="2571"/>
      <c r="T856" s="2571"/>
      <c r="U856" s="2571"/>
      <c r="V856" s="2571"/>
      <c r="W856" s="2571"/>
      <c r="X856" s="2571"/>
      <c r="Y856" s="2571"/>
      <c r="Z856" s="2571"/>
      <c r="AA856" s="2571"/>
      <c r="AB856" s="2571"/>
      <c r="AC856" s="2571"/>
      <c r="AD856" s="2571"/>
      <c r="AE856" s="2571"/>
      <c r="AF856" s="2572"/>
    </row>
    <row r="857" spans="2:32" s="2872" customFormat="1" ht="43.5" customHeight="1" thickBot="1" x14ac:dyDescent="0.25">
      <c r="B857" s="3993" t="s">
        <v>5067</v>
      </c>
      <c r="C857" s="4036"/>
      <c r="D857" s="4019" t="s">
        <v>6953</v>
      </c>
      <c r="E857" s="4020"/>
      <c r="F857" s="4020"/>
      <c r="G857" s="4020"/>
      <c r="H857" s="4020"/>
      <c r="I857" s="4020"/>
      <c r="J857" s="4020"/>
      <c r="K857" s="4020"/>
      <c r="L857" s="4020"/>
      <c r="M857" s="4020"/>
      <c r="N857" s="4020"/>
      <c r="O857" s="4020"/>
      <c r="P857" s="4020"/>
      <c r="Q857" s="4021"/>
      <c r="R857" s="2571"/>
      <c r="S857" s="2571"/>
      <c r="T857" s="2571"/>
      <c r="U857" s="2571"/>
      <c r="V857" s="2571"/>
      <c r="W857" s="2571"/>
      <c r="X857" s="2571"/>
      <c r="Y857" s="2571"/>
      <c r="Z857" s="2571"/>
      <c r="AA857" s="2571"/>
      <c r="AB857" s="2571"/>
      <c r="AC857" s="2571"/>
      <c r="AD857" s="2571"/>
      <c r="AE857" s="2571"/>
      <c r="AF857" s="2572"/>
    </row>
    <row r="858" spans="2:32" s="2872" customFormat="1" ht="13.5" thickBot="1" x14ac:dyDescent="0.25">
      <c r="B858" s="3743"/>
      <c r="C858" s="3744"/>
      <c r="D858" s="3744"/>
      <c r="E858" s="3744"/>
      <c r="F858" s="3744"/>
      <c r="G858" s="2571"/>
      <c r="H858" s="2571"/>
      <c r="I858" s="2571"/>
      <c r="J858" s="2571"/>
      <c r="K858" s="2571"/>
      <c r="L858" s="2571"/>
      <c r="M858" s="2571"/>
      <c r="N858" s="2571"/>
      <c r="O858" s="2571"/>
      <c r="P858" s="2571"/>
      <c r="Q858" s="2571"/>
      <c r="R858" s="2635"/>
      <c r="S858" s="2571"/>
      <c r="T858" s="2571"/>
      <c r="U858" s="2571"/>
      <c r="V858" s="2571"/>
      <c r="W858" s="2571"/>
      <c r="X858" s="2571"/>
      <c r="Y858" s="2571"/>
      <c r="Z858" s="2571"/>
      <c r="AA858" s="2571"/>
      <c r="AB858" s="2571"/>
      <c r="AC858" s="2571"/>
      <c r="AD858" s="2571"/>
      <c r="AE858" s="2571"/>
      <c r="AF858" s="2572"/>
    </row>
    <row r="859" spans="2:32" s="2872" customFormat="1" ht="13.5" thickBot="1" x14ac:dyDescent="0.25">
      <c r="B859" s="4022" t="s">
        <v>5069</v>
      </c>
      <c r="C859" s="4023"/>
      <c r="D859" s="4003" t="s">
        <v>5070</v>
      </c>
      <c r="E859" s="4026" t="s">
        <v>224</v>
      </c>
      <c r="F859" s="4027"/>
      <c r="G859" s="4027"/>
      <c r="H859" s="4027"/>
      <c r="I859" s="4027"/>
      <c r="J859" s="4027"/>
      <c r="K859" s="4027"/>
      <c r="L859" s="4027"/>
      <c r="M859" s="4027"/>
      <c r="N859" s="4027"/>
      <c r="O859" s="4027"/>
      <c r="P859" s="4028"/>
      <c r="Q859" s="4029" t="s">
        <v>340</v>
      </c>
      <c r="R859" s="4030"/>
      <c r="S859" s="4031"/>
      <c r="T859" s="4031"/>
      <c r="U859" s="4031"/>
      <c r="V859" s="4031"/>
      <c r="W859" s="4031"/>
      <c r="X859" s="4031"/>
      <c r="Y859" s="4032"/>
      <c r="Z859" s="4029" t="s">
        <v>225</v>
      </c>
      <c r="AA859" s="4031"/>
      <c r="AB859" s="4032"/>
      <c r="AC859" s="4033" t="s">
        <v>4989</v>
      </c>
      <c r="AD859" s="4034"/>
      <c r="AE859" s="4035"/>
      <c r="AF859" s="2572"/>
    </row>
    <row r="860" spans="2:32" s="2872" customFormat="1" ht="13.5" thickBot="1" x14ac:dyDescent="0.25">
      <c r="B860" s="4024"/>
      <c r="C860" s="4025"/>
      <c r="D860" s="4003"/>
      <c r="E860" s="4003" t="s">
        <v>5007</v>
      </c>
      <c r="F860" s="4003" t="s">
        <v>5008</v>
      </c>
      <c r="G860" s="4004" t="s">
        <v>5010</v>
      </c>
      <c r="H860" s="4004" t="s">
        <v>5071</v>
      </c>
      <c r="I860" s="4009" t="s">
        <v>5072</v>
      </c>
      <c r="J860" s="4009" t="s">
        <v>5073</v>
      </c>
      <c r="K860" s="4009" t="s">
        <v>5013</v>
      </c>
      <c r="L860" s="4009"/>
      <c r="M860" s="4009" t="s">
        <v>5074</v>
      </c>
      <c r="N860" s="4009" t="s">
        <v>5075</v>
      </c>
      <c r="O860" s="4009" t="s">
        <v>5076</v>
      </c>
      <c r="P860" s="4009" t="s">
        <v>5077</v>
      </c>
      <c r="Q860" s="4000" t="s">
        <v>5019</v>
      </c>
      <c r="R860" s="4000" t="s">
        <v>5020</v>
      </c>
      <c r="S860" s="4000" t="s">
        <v>5021</v>
      </c>
      <c r="T860" s="4000" t="s">
        <v>5078</v>
      </c>
      <c r="U860" s="4000" t="s">
        <v>5079</v>
      </c>
      <c r="V860" s="4000" t="s">
        <v>5024</v>
      </c>
      <c r="W860" s="4000" t="s">
        <v>5026</v>
      </c>
      <c r="X860" s="4004" t="s">
        <v>5080</v>
      </c>
      <c r="Y860" s="4004" t="s">
        <v>5081</v>
      </c>
      <c r="Z860" s="4000" t="s">
        <v>5082</v>
      </c>
      <c r="AA860" s="4000" t="s">
        <v>5083</v>
      </c>
      <c r="AB860" s="4000" t="s">
        <v>5084</v>
      </c>
      <c r="AC860" s="4000" t="s">
        <v>1154</v>
      </c>
      <c r="AD860" s="4000" t="s">
        <v>4990</v>
      </c>
      <c r="AE860" s="4000" t="s">
        <v>4991</v>
      </c>
      <c r="AF860" s="2572"/>
    </row>
    <row r="861" spans="2:32" s="2872" customFormat="1" ht="13.5" thickBot="1" x14ac:dyDescent="0.25">
      <c r="B861" s="4024"/>
      <c r="C861" s="4025"/>
      <c r="D861" s="4000"/>
      <c r="E861" s="4000"/>
      <c r="F861" s="4000"/>
      <c r="G861" s="4005"/>
      <c r="H861" s="4005"/>
      <c r="I861" s="4004"/>
      <c r="J861" s="4004"/>
      <c r="K861" s="3739" t="s">
        <v>5033</v>
      </c>
      <c r="L861" s="3740" t="s">
        <v>2798</v>
      </c>
      <c r="M861" s="4004"/>
      <c r="N861" s="4004"/>
      <c r="O861" s="4004"/>
      <c r="P861" s="4004"/>
      <c r="Q861" s="4001"/>
      <c r="R861" s="4001"/>
      <c r="S861" s="4001"/>
      <c r="T861" s="4001"/>
      <c r="U861" s="4001"/>
      <c r="V861" s="4001"/>
      <c r="W861" s="4001"/>
      <c r="X861" s="4005"/>
      <c r="Y861" s="4005"/>
      <c r="Z861" s="4001"/>
      <c r="AA861" s="4001"/>
      <c r="AB861" s="4001"/>
      <c r="AC861" s="4001"/>
      <c r="AD861" s="4001"/>
      <c r="AE861" s="4001"/>
      <c r="AF861" s="2572"/>
    </row>
    <row r="862" spans="2:32" s="2872" customFormat="1" ht="13.5" thickBot="1" x14ac:dyDescent="0.25">
      <c r="B862" s="3954" t="s">
        <v>6954</v>
      </c>
      <c r="C862" s="3955"/>
      <c r="D862" s="3134" t="s">
        <v>1534</v>
      </c>
      <c r="E862" s="3134" t="s">
        <v>1534</v>
      </c>
      <c r="F862" s="3134" t="s">
        <v>1534</v>
      </c>
      <c r="G862" s="3134" t="s">
        <v>1534</v>
      </c>
      <c r="H862" s="3134" t="s">
        <v>1534</v>
      </c>
      <c r="I862" s="3134">
        <v>0.04</v>
      </c>
      <c r="J862" s="3134">
        <v>0.12</v>
      </c>
      <c r="K862" s="3134" t="s">
        <v>1534</v>
      </c>
      <c r="L862" s="3134" t="s">
        <v>1534</v>
      </c>
      <c r="M862" s="3134" t="s">
        <v>1534</v>
      </c>
      <c r="N862" s="3134" t="s">
        <v>1534</v>
      </c>
      <c r="O862" s="3134" t="s">
        <v>1534</v>
      </c>
      <c r="P862" s="3134" t="s">
        <v>1534</v>
      </c>
      <c r="Q862" s="3134" t="s">
        <v>1534</v>
      </c>
      <c r="R862" s="3134" t="s">
        <v>1534</v>
      </c>
      <c r="S862" s="3134" t="s">
        <v>1534</v>
      </c>
      <c r="T862" s="3134" t="s">
        <v>1534</v>
      </c>
      <c r="U862" s="3134" t="s">
        <v>1534</v>
      </c>
      <c r="V862" s="3134" t="s">
        <v>1534</v>
      </c>
      <c r="W862" s="3134" t="s">
        <v>1534</v>
      </c>
      <c r="X862" s="3134" t="s">
        <v>1534</v>
      </c>
      <c r="Y862" s="3134" t="s">
        <v>1534</v>
      </c>
      <c r="Z862" s="3134" t="s">
        <v>1534</v>
      </c>
      <c r="AA862" s="3134" t="s">
        <v>1534</v>
      </c>
      <c r="AB862" s="3134" t="s">
        <v>1534</v>
      </c>
      <c r="AC862" s="3134" t="s">
        <v>1534</v>
      </c>
      <c r="AD862" s="3134" t="s">
        <v>1534</v>
      </c>
      <c r="AE862" s="3134" t="s">
        <v>1534</v>
      </c>
      <c r="AF862" s="2572"/>
    </row>
    <row r="863" spans="2:32" s="2872" customFormat="1" x14ac:dyDescent="0.2">
      <c r="B863" s="2634"/>
      <c r="C863" s="2566"/>
      <c r="D863" s="2566"/>
      <c r="E863" s="2566"/>
      <c r="F863" s="2566"/>
      <c r="G863" s="2567"/>
      <c r="H863" s="2567"/>
      <c r="I863" s="2567"/>
      <c r="J863" s="2567"/>
      <c r="K863" s="2566"/>
      <c r="L863" s="2567"/>
      <c r="M863" s="2567"/>
      <c r="N863" s="2567"/>
      <c r="O863" s="2567"/>
      <c r="P863" s="2567"/>
      <c r="Q863" s="2631"/>
      <c r="R863" s="2631"/>
      <c r="S863" s="2631"/>
      <c r="T863" s="2631"/>
      <c r="U863" s="2631"/>
      <c r="V863" s="2631"/>
      <c r="W863" s="2631"/>
      <c r="X863" s="2631"/>
      <c r="Y863" s="2631"/>
      <c r="Z863" s="2631"/>
      <c r="AA863" s="2631"/>
      <c r="AB863" s="2631"/>
      <c r="AC863" s="2631"/>
      <c r="AD863" s="2631"/>
      <c r="AE863" s="2631"/>
      <c r="AF863" s="2572"/>
    </row>
    <row r="864" spans="2:32" s="2872" customFormat="1" x14ac:dyDescent="0.2">
      <c r="B864" s="4011" t="s">
        <v>4992</v>
      </c>
      <c r="C864" s="4012"/>
      <c r="D864" s="4042" t="s">
        <v>1534</v>
      </c>
      <c r="E864" s="4042"/>
      <c r="F864" s="4042"/>
      <c r="G864" s="4042"/>
      <c r="H864" s="4042"/>
      <c r="I864" s="2632"/>
      <c r="J864" s="2632"/>
      <c r="K864" s="2632"/>
      <c r="L864" s="2632"/>
      <c r="M864" s="2632"/>
      <c r="N864" s="2632"/>
      <c r="O864" s="2632"/>
      <c r="P864" s="2632"/>
      <c r="Q864" s="2631"/>
      <c r="R864" s="2631"/>
      <c r="S864" s="2631"/>
      <c r="T864" s="2631"/>
      <c r="U864" s="2631"/>
      <c r="V864" s="2631"/>
      <c r="W864" s="2631"/>
      <c r="X864" s="2631"/>
      <c r="Y864" s="2631"/>
      <c r="Z864" s="2631"/>
      <c r="AA864" s="2631"/>
      <c r="AB864" s="2631"/>
      <c r="AC864" s="2631"/>
      <c r="AD864" s="2631"/>
      <c r="AE864" s="2631"/>
      <c r="AF864" s="2572"/>
    </row>
    <row r="865" spans="2:32" s="2872" customFormat="1" x14ac:dyDescent="0.2">
      <c r="B865" s="4011" t="s">
        <v>4993</v>
      </c>
      <c r="C865" s="4012"/>
      <c r="D865" s="4042" t="s">
        <v>5089</v>
      </c>
      <c r="E865" s="4042"/>
      <c r="F865" s="4042"/>
      <c r="G865" s="4042"/>
      <c r="H865" s="4042"/>
      <c r="I865" s="2632"/>
      <c r="J865" s="2632"/>
      <c r="K865" s="2632"/>
      <c r="L865" s="2632"/>
      <c r="M865" s="2632"/>
      <c r="N865" s="2632"/>
      <c r="O865" s="2632"/>
      <c r="P865" s="2632"/>
      <c r="Q865" s="2631"/>
      <c r="R865" s="2631"/>
      <c r="S865" s="2631"/>
      <c r="T865" s="2631"/>
      <c r="U865" s="2631"/>
      <c r="V865" s="2631"/>
      <c r="W865" s="2631"/>
      <c r="X865" s="2631"/>
      <c r="Y865" s="2631"/>
      <c r="Z865" s="2631"/>
      <c r="AA865" s="2631"/>
      <c r="AB865" s="2631"/>
      <c r="AC865" s="2631"/>
      <c r="AD865" s="2631"/>
      <c r="AE865" s="2631"/>
      <c r="AF865" s="2572"/>
    </row>
    <row r="866" spans="2:32" s="2872" customFormat="1" ht="13.5" thickBot="1" x14ac:dyDescent="0.25">
      <c r="B866" s="3741"/>
      <c r="C866" s="3742"/>
      <c r="D866" s="3742"/>
      <c r="E866" s="3742"/>
      <c r="F866" s="3742"/>
      <c r="G866" s="2635"/>
      <c r="H866" s="2635"/>
      <c r="I866" s="2635"/>
      <c r="J866" s="2635"/>
      <c r="K866" s="2635"/>
      <c r="L866" s="2635"/>
      <c r="M866" s="2635"/>
      <c r="N866" s="2635"/>
      <c r="O866" s="2635"/>
      <c r="P866" s="2635"/>
      <c r="Q866" s="2635"/>
      <c r="R866" s="2635"/>
      <c r="S866" s="2635"/>
      <c r="T866" s="2635"/>
      <c r="U866" s="2635"/>
      <c r="V866" s="2635"/>
      <c r="W866" s="2635"/>
      <c r="X866" s="2635"/>
      <c r="Y866" s="2635"/>
      <c r="Z866" s="2635"/>
      <c r="AA866" s="2635"/>
      <c r="AB866" s="2635"/>
      <c r="AC866" s="2635"/>
      <c r="AD866" s="2635"/>
      <c r="AE866" s="2635"/>
      <c r="AF866" s="2577"/>
    </row>
    <row r="867" spans="2:32" s="2872" customFormat="1" x14ac:dyDescent="0.2"/>
    <row r="868" spans="2:32" s="2872" customFormat="1" ht="13.5" thickBot="1" x14ac:dyDescent="0.25"/>
    <row r="869" spans="2:32" s="2872" customFormat="1" ht="20.25" x14ac:dyDescent="0.2">
      <c r="B869" s="3987" t="s">
        <v>5065</v>
      </c>
      <c r="C869" s="3988"/>
      <c r="D869" s="3988"/>
      <c r="E869" s="3988"/>
      <c r="F869" s="3988"/>
      <c r="G869" s="3988"/>
      <c r="H869" s="3988"/>
      <c r="I869" s="3988"/>
      <c r="J869" s="3988"/>
      <c r="K869" s="3988"/>
      <c r="L869" s="3988"/>
      <c r="M869" s="3988"/>
      <c r="N869" s="3988"/>
      <c r="O869" s="3988"/>
      <c r="P869" s="3988"/>
      <c r="Q869" s="3988"/>
      <c r="R869" s="3988"/>
      <c r="S869" s="3988"/>
      <c r="T869" s="3988"/>
      <c r="U869" s="3988"/>
      <c r="V869" s="3988"/>
      <c r="W869" s="3988"/>
      <c r="X869" s="3988"/>
      <c r="Y869" s="3988"/>
      <c r="Z869" s="3988"/>
      <c r="AA869" s="3988"/>
      <c r="AB869" s="3988"/>
      <c r="AC869" s="3988"/>
      <c r="AD869" s="3988"/>
      <c r="AE869" s="3988"/>
      <c r="AF869" s="3989"/>
    </row>
    <row r="870" spans="2:32" s="2872" customFormat="1" x14ac:dyDescent="0.2">
      <c r="B870" s="3743"/>
      <c r="C870" s="3744"/>
      <c r="D870" s="3744"/>
      <c r="E870" s="3744"/>
      <c r="F870" s="3744"/>
      <c r="G870" s="2571"/>
      <c r="H870" s="2571"/>
      <c r="I870" s="2571"/>
      <c r="J870" s="2571"/>
      <c r="K870" s="2571"/>
      <c r="L870" s="2571"/>
      <c r="M870" s="2571"/>
      <c r="N870" s="2571"/>
      <c r="O870" s="2571"/>
      <c r="P870" s="2571"/>
      <c r="Q870" s="2571"/>
      <c r="R870" s="2571"/>
      <c r="S870" s="2571"/>
      <c r="T870" s="2571"/>
      <c r="U870" s="2571"/>
      <c r="V870" s="2571"/>
      <c r="W870" s="2571"/>
      <c r="X870" s="2571"/>
      <c r="Y870" s="2571"/>
      <c r="Z870" s="2571"/>
      <c r="AA870" s="2571"/>
      <c r="AB870" s="2571"/>
      <c r="AC870" s="2571"/>
      <c r="AD870" s="2571"/>
      <c r="AE870" s="2571"/>
      <c r="AF870" s="2572"/>
    </row>
    <row r="871" spans="2:32" s="2872" customFormat="1" x14ac:dyDescent="0.2">
      <c r="B871" s="2633" t="s">
        <v>5085</v>
      </c>
      <c r="C871" s="3744"/>
      <c r="D871" s="4016" t="s">
        <v>6948</v>
      </c>
      <c r="E871" s="4016"/>
      <c r="F871" s="4016"/>
      <c r="G871" s="2571"/>
      <c r="H871" s="2571"/>
      <c r="I871" s="2571"/>
      <c r="J871" s="2571"/>
      <c r="K871" s="2571"/>
      <c r="L871" s="2571"/>
      <c r="M871" s="2571"/>
      <c r="N871" s="2571"/>
      <c r="O871" s="2571"/>
      <c r="P871" s="2571"/>
      <c r="Q871" s="2571"/>
      <c r="R871" s="2571"/>
      <c r="S871" s="2571"/>
      <c r="T871" s="2571"/>
      <c r="U871" s="2571"/>
      <c r="V871" s="2571"/>
      <c r="W871" s="2571"/>
      <c r="X871" s="2571"/>
      <c r="Y871" s="2571"/>
      <c r="Z871" s="2571"/>
      <c r="AA871" s="2571"/>
      <c r="AB871" s="2571"/>
      <c r="AC871" s="2571"/>
      <c r="AD871" s="2571"/>
      <c r="AE871" s="2571"/>
      <c r="AF871" s="2572"/>
    </row>
    <row r="872" spans="2:32" s="2872" customFormat="1" x14ac:dyDescent="0.2">
      <c r="B872" s="4017" t="s">
        <v>5068</v>
      </c>
      <c r="C872" s="4018"/>
      <c r="D872" s="3962">
        <v>41821</v>
      </c>
      <c r="E872" s="3962"/>
      <c r="F872" s="3962"/>
      <c r="G872" s="2571"/>
      <c r="H872" s="2571"/>
      <c r="I872" s="2571"/>
      <c r="J872" s="2571"/>
      <c r="K872" s="2571"/>
      <c r="L872" s="2571"/>
      <c r="M872" s="2571"/>
      <c r="N872" s="2571"/>
      <c r="O872" s="2571"/>
      <c r="P872" s="2571"/>
      <c r="Q872" s="2571"/>
      <c r="R872" s="2571"/>
      <c r="S872" s="2571"/>
      <c r="T872" s="2571"/>
      <c r="U872" s="2571"/>
      <c r="V872" s="2571"/>
      <c r="W872" s="2571"/>
      <c r="X872" s="2571"/>
      <c r="Y872" s="2571"/>
      <c r="Z872" s="2571"/>
      <c r="AA872" s="2571"/>
      <c r="AB872" s="2571"/>
      <c r="AC872" s="2571"/>
      <c r="AD872" s="2571"/>
      <c r="AE872" s="2571"/>
      <c r="AF872" s="2572"/>
    </row>
    <row r="873" spans="2:32" s="2872" customFormat="1" x14ac:dyDescent="0.2">
      <c r="B873" s="3991" t="s">
        <v>5066</v>
      </c>
      <c r="C873" s="3992"/>
      <c r="D873" s="3965">
        <v>41851</v>
      </c>
      <c r="E873" s="3965"/>
      <c r="F873" s="3965"/>
      <c r="G873" s="2571"/>
      <c r="H873" s="2571"/>
      <c r="I873" s="2571"/>
      <c r="J873" s="2571"/>
      <c r="K873" s="2571"/>
      <c r="L873" s="2571"/>
      <c r="M873" s="2571"/>
      <c r="N873" s="2571"/>
      <c r="O873" s="2571"/>
      <c r="P873" s="2571"/>
      <c r="Q873" s="2571"/>
      <c r="R873" s="2571"/>
      <c r="S873" s="2571"/>
      <c r="T873" s="2571"/>
      <c r="U873" s="2571"/>
      <c r="V873" s="2571"/>
      <c r="W873" s="2571"/>
      <c r="X873" s="2571"/>
      <c r="Y873" s="2571"/>
      <c r="Z873" s="2571"/>
      <c r="AA873" s="2571"/>
      <c r="AB873" s="2571"/>
      <c r="AC873" s="2571"/>
      <c r="AD873" s="2571"/>
      <c r="AE873" s="2571"/>
      <c r="AF873" s="2572"/>
    </row>
    <row r="874" spans="2:32" s="2872" customFormat="1" ht="13.5" thickBot="1" x14ac:dyDescent="0.25">
      <c r="B874" s="3743"/>
      <c r="C874" s="3744"/>
      <c r="D874" s="3744"/>
      <c r="E874" s="3744"/>
      <c r="F874" s="3744"/>
      <c r="G874" s="2571"/>
      <c r="H874" s="2571"/>
      <c r="I874" s="2571"/>
      <c r="J874" s="2571"/>
      <c r="K874" s="2571"/>
      <c r="L874" s="2571"/>
      <c r="M874" s="2571"/>
      <c r="N874" s="2571"/>
      <c r="O874" s="2571"/>
      <c r="P874" s="2571"/>
      <c r="Q874" s="2571"/>
      <c r="R874" s="2571"/>
      <c r="S874" s="2571"/>
      <c r="T874" s="2571"/>
      <c r="U874" s="2571"/>
      <c r="V874" s="2571"/>
      <c r="W874" s="2571"/>
      <c r="X874" s="2571"/>
      <c r="Y874" s="2571"/>
      <c r="Z874" s="2571"/>
      <c r="AA874" s="2571"/>
      <c r="AB874" s="2571"/>
      <c r="AC874" s="2571"/>
      <c r="AD874" s="2571"/>
      <c r="AE874" s="2571"/>
      <c r="AF874" s="2572"/>
    </row>
    <row r="875" spans="2:32" s="2872" customFormat="1" ht="51.75" customHeight="1" thickBot="1" x14ac:dyDescent="0.25">
      <c r="B875" s="3993" t="s">
        <v>5067</v>
      </c>
      <c r="C875" s="4036"/>
      <c r="D875" s="4019" t="s">
        <v>6949</v>
      </c>
      <c r="E875" s="4020"/>
      <c r="F875" s="4020"/>
      <c r="G875" s="4020"/>
      <c r="H875" s="4020"/>
      <c r="I875" s="4020"/>
      <c r="J875" s="4020"/>
      <c r="K875" s="4020"/>
      <c r="L875" s="4020"/>
      <c r="M875" s="4020"/>
      <c r="N875" s="4020"/>
      <c r="O875" s="4020"/>
      <c r="P875" s="4020"/>
      <c r="Q875" s="4021"/>
      <c r="R875" s="2571"/>
      <c r="S875" s="2571"/>
      <c r="T875" s="2571"/>
      <c r="U875" s="2571"/>
      <c r="V875" s="2571"/>
      <c r="W875" s="2571"/>
      <c r="X875" s="2571"/>
      <c r="Y875" s="2571"/>
      <c r="Z875" s="2571"/>
      <c r="AA875" s="2571"/>
      <c r="AB875" s="2571"/>
      <c r="AC875" s="2571"/>
      <c r="AD875" s="2571"/>
      <c r="AE875" s="2571"/>
      <c r="AF875" s="2572"/>
    </row>
    <row r="876" spans="2:32" s="2872" customFormat="1" ht="13.5" thickBot="1" x14ac:dyDescent="0.25">
      <c r="B876" s="3743"/>
      <c r="C876" s="3744"/>
      <c r="D876" s="3744"/>
      <c r="E876" s="3744"/>
      <c r="F876" s="3744"/>
      <c r="G876" s="2571"/>
      <c r="H876" s="2571"/>
      <c r="I876" s="2571"/>
      <c r="J876" s="2571"/>
      <c r="K876" s="2571"/>
      <c r="L876" s="2571"/>
      <c r="M876" s="2571"/>
      <c r="N876" s="2571"/>
      <c r="O876" s="2571"/>
      <c r="P876" s="2571"/>
      <c r="Q876" s="2571"/>
      <c r="R876" s="2635"/>
      <c r="S876" s="2571"/>
      <c r="T876" s="2571"/>
      <c r="U876" s="2571"/>
      <c r="V876" s="2571"/>
      <c r="W876" s="2571"/>
      <c r="X876" s="2571"/>
      <c r="Y876" s="2571"/>
      <c r="Z876" s="2571"/>
      <c r="AA876" s="2571"/>
      <c r="AB876" s="2571"/>
      <c r="AC876" s="2571"/>
      <c r="AD876" s="2571"/>
      <c r="AE876" s="2571"/>
      <c r="AF876" s="2572"/>
    </row>
    <row r="877" spans="2:32" s="2872" customFormat="1" ht="13.5" thickBot="1" x14ac:dyDescent="0.25">
      <c r="B877" s="4022" t="s">
        <v>5069</v>
      </c>
      <c r="C877" s="4023"/>
      <c r="D877" s="4003" t="s">
        <v>5070</v>
      </c>
      <c r="E877" s="4026" t="s">
        <v>224</v>
      </c>
      <c r="F877" s="4027"/>
      <c r="G877" s="4027"/>
      <c r="H877" s="4027"/>
      <c r="I877" s="4027"/>
      <c r="J877" s="4027"/>
      <c r="K877" s="4027"/>
      <c r="L877" s="4027"/>
      <c r="M877" s="4027"/>
      <c r="N877" s="4027"/>
      <c r="O877" s="4027"/>
      <c r="P877" s="4028"/>
      <c r="Q877" s="4029" t="s">
        <v>340</v>
      </c>
      <c r="R877" s="4030"/>
      <c r="S877" s="4031"/>
      <c r="T877" s="4031"/>
      <c r="U877" s="4031"/>
      <c r="V877" s="4031"/>
      <c r="W877" s="4031"/>
      <c r="X877" s="4031"/>
      <c r="Y877" s="4032"/>
      <c r="Z877" s="4029" t="s">
        <v>225</v>
      </c>
      <c r="AA877" s="4031"/>
      <c r="AB877" s="4032"/>
      <c r="AC877" s="4033" t="s">
        <v>4989</v>
      </c>
      <c r="AD877" s="4034"/>
      <c r="AE877" s="4035"/>
      <c r="AF877" s="2572"/>
    </row>
    <row r="878" spans="2:32" s="2872" customFormat="1" ht="13.5" thickBot="1" x14ac:dyDescent="0.25">
      <c r="B878" s="4024"/>
      <c r="C878" s="4025"/>
      <c r="D878" s="4003"/>
      <c r="E878" s="4003" t="s">
        <v>5007</v>
      </c>
      <c r="F878" s="4003" t="s">
        <v>5008</v>
      </c>
      <c r="G878" s="4004" t="s">
        <v>5010</v>
      </c>
      <c r="H878" s="4004" t="s">
        <v>5071</v>
      </c>
      <c r="I878" s="4009" t="s">
        <v>5072</v>
      </c>
      <c r="J878" s="4009" t="s">
        <v>5073</v>
      </c>
      <c r="K878" s="4009" t="s">
        <v>5013</v>
      </c>
      <c r="L878" s="4009"/>
      <c r="M878" s="4009" t="s">
        <v>5074</v>
      </c>
      <c r="N878" s="4009" t="s">
        <v>5075</v>
      </c>
      <c r="O878" s="4009" t="s">
        <v>5076</v>
      </c>
      <c r="P878" s="4009" t="s">
        <v>5077</v>
      </c>
      <c r="Q878" s="4000" t="s">
        <v>5019</v>
      </c>
      <c r="R878" s="4000" t="s">
        <v>5020</v>
      </c>
      <c r="S878" s="4000" t="s">
        <v>5021</v>
      </c>
      <c r="T878" s="4000" t="s">
        <v>5078</v>
      </c>
      <c r="U878" s="4000" t="s">
        <v>5079</v>
      </c>
      <c r="V878" s="4000" t="s">
        <v>5024</v>
      </c>
      <c r="W878" s="4000" t="s">
        <v>5026</v>
      </c>
      <c r="X878" s="4004" t="s">
        <v>5080</v>
      </c>
      <c r="Y878" s="4004" t="s">
        <v>5081</v>
      </c>
      <c r="Z878" s="4000" t="s">
        <v>5082</v>
      </c>
      <c r="AA878" s="4000" t="s">
        <v>5083</v>
      </c>
      <c r="AB878" s="4000" t="s">
        <v>5084</v>
      </c>
      <c r="AC878" s="4000" t="s">
        <v>1154</v>
      </c>
      <c r="AD878" s="4000" t="s">
        <v>4990</v>
      </c>
      <c r="AE878" s="4000" t="s">
        <v>4991</v>
      </c>
      <c r="AF878" s="2572"/>
    </row>
    <row r="879" spans="2:32" s="2872" customFormat="1" ht="13.5" thickBot="1" x14ac:dyDescent="0.25">
      <c r="B879" s="4024"/>
      <c r="C879" s="4025"/>
      <c r="D879" s="4000"/>
      <c r="E879" s="4000"/>
      <c r="F879" s="4000"/>
      <c r="G879" s="4005"/>
      <c r="H879" s="4005"/>
      <c r="I879" s="4004"/>
      <c r="J879" s="4004"/>
      <c r="K879" s="3739" t="s">
        <v>5033</v>
      </c>
      <c r="L879" s="3740" t="s">
        <v>2798</v>
      </c>
      <c r="M879" s="4004"/>
      <c r="N879" s="4004"/>
      <c r="O879" s="4004"/>
      <c r="P879" s="4004"/>
      <c r="Q879" s="4001"/>
      <c r="R879" s="4001"/>
      <c r="S879" s="4001"/>
      <c r="T879" s="4001"/>
      <c r="U879" s="4001"/>
      <c r="V879" s="4001"/>
      <c r="W879" s="4001"/>
      <c r="X879" s="4005"/>
      <c r="Y879" s="4005"/>
      <c r="Z879" s="4001"/>
      <c r="AA879" s="4001"/>
      <c r="AB879" s="4001"/>
      <c r="AC879" s="4001"/>
      <c r="AD879" s="4001"/>
      <c r="AE879" s="4001"/>
      <c r="AF879" s="2572"/>
    </row>
    <row r="880" spans="2:32" s="2872" customFormat="1" ht="21" customHeight="1" thickBot="1" x14ac:dyDescent="0.25">
      <c r="B880" s="3954" t="s">
        <v>6950</v>
      </c>
      <c r="C880" s="3955"/>
      <c r="D880" s="3134" t="s">
        <v>1534</v>
      </c>
      <c r="E880" s="3134" t="s">
        <v>1534</v>
      </c>
      <c r="F880" s="3134" t="s">
        <v>1534</v>
      </c>
      <c r="G880" s="3134" t="s">
        <v>1534</v>
      </c>
      <c r="H880" s="3134" t="s">
        <v>1534</v>
      </c>
      <c r="I880" s="3134">
        <v>0.1</v>
      </c>
      <c r="J880" s="3134" t="s">
        <v>1534</v>
      </c>
      <c r="K880" s="3134" t="s">
        <v>1534</v>
      </c>
      <c r="L880" s="3134" t="s">
        <v>1534</v>
      </c>
      <c r="M880" s="3134">
        <v>0.1</v>
      </c>
      <c r="N880" s="3134">
        <v>0.1</v>
      </c>
      <c r="O880" s="3134" t="s">
        <v>1534</v>
      </c>
      <c r="P880" s="3134" t="s">
        <v>1534</v>
      </c>
      <c r="Q880" s="3134" t="s">
        <v>1534</v>
      </c>
      <c r="R880" s="3134" t="s">
        <v>1534</v>
      </c>
      <c r="S880" s="3134" t="s">
        <v>1534</v>
      </c>
      <c r="T880" s="3134" t="s">
        <v>1534</v>
      </c>
      <c r="U880" s="3134" t="s">
        <v>1534</v>
      </c>
      <c r="V880" s="3134" t="s">
        <v>1534</v>
      </c>
      <c r="W880" s="3134" t="s">
        <v>1534</v>
      </c>
      <c r="X880" s="3134" t="s">
        <v>1534</v>
      </c>
      <c r="Y880" s="3134" t="s">
        <v>1534</v>
      </c>
      <c r="Z880" s="3134" t="s">
        <v>1534</v>
      </c>
      <c r="AA880" s="3134" t="s">
        <v>1534</v>
      </c>
      <c r="AB880" s="3134" t="s">
        <v>1534</v>
      </c>
      <c r="AC880" s="3134" t="s">
        <v>1534</v>
      </c>
      <c r="AD880" s="3134" t="s">
        <v>1534</v>
      </c>
      <c r="AE880" s="3134" t="s">
        <v>1534</v>
      </c>
      <c r="AF880" s="2572"/>
    </row>
    <row r="881" spans="2:32" s="2872" customFormat="1" x14ac:dyDescent="0.2">
      <c r="B881" s="2634"/>
      <c r="C881" s="2566"/>
      <c r="D881" s="2566"/>
      <c r="E881" s="2566"/>
      <c r="F881" s="2566"/>
      <c r="G881" s="2567"/>
      <c r="H881" s="2567"/>
      <c r="I881" s="2567"/>
      <c r="J881" s="2567"/>
      <c r="K881" s="2566"/>
      <c r="L881" s="2567"/>
      <c r="M881" s="2567"/>
      <c r="N881" s="2567"/>
      <c r="O881" s="2567"/>
      <c r="P881" s="2567"/>
      <c r="Q881" s="2631"/>
      <c r="R881" s="2631"/>
      <c r="S881" s="2631"/>
      <c r="T881" s="2631"/>
      <c r="U881" s="2631"/>
      <c r="V881" s="2631"/>
      <c r="W881" s="2631"/>
      <c r="X881" s="2631"/>
      <c r="Y881" s="2631"/>
      <c r="Z881" s="2631"/>
      <c r="AA881" s="2631"/>
      <c r="AB881" s="2631"/>
      <c r="AC881" s="2631"/>
      <c r="AD881" s="2631"/>
      <c r="AE881" s="2631"/>
      <c r="AF881" s="2572"/>
    </row>
    <row r="882" spans="2:32" s="2872" customFormat="1" x14ac:dyDescent="0.2">
      <c r="B882" s="4011" t="s">
        <v>4992</v>
      </c>
      <c r="C882" s="4012"/>
      <c r="D882" s="4042" t="s">
        <v>6951</v>
      </c>
      <c r="E882" s="4042"/>
      <c r="F882" s="4042"/>
      <c r="G882" s="4042"/>
      <c r="H882" s="4042"/>
      <c r="I882" s="2632"/>
      <c r="J882" s="2632"/>
      <c r="K882" s="2632"/>
      <c r="L882" s="2632"/>
      <c r="M882" s="2632"/>
      <c r="N882" s="2632"/>
      <c r="O882" s="2632"/>
      <c r="P882" s="2632"/>
      <c r="Q882" s="2631"/>
      <c r="R882" s="2631"/>
      <c r="S882" s="2631"/>
      <c r="T882" s="2631"/>
      <c r="U882" s="2631"/>
      <c r="V882" s="2631"/>
      <c r="W882" s="2631"/>
      <c r="X882" s="2631"/>
      <c r="Y882" s="2631"/>
      <c r="Z882" s="2631"/>
      <c r="AA882" s="2631"/>
      <c r="AB882" s="2631"/>
      <c r="AC882" s="2631"/>
      <c r="AD882" s="2631"/>
      <c r="AE882" s="2631"/>
      <c r="AF882" s="2572"/>
    </row>
    <row r="883" spans="2:32" s="2872" customFormat="1" x14ac:dyDescent="0.2">
      <c r="B883" s="4011" t="s">
        <v>4993</v>
      </c>
      <c r="C883" s="4012"/>
      <c r="D883" s="4042" t="s">
        <v>5089</v>
      </c>
      <c r="E883" s="4042"/>
      <c r="F883" s="4042"/>
      <c r="G883" s="4042"/>
      <c r="H883" s="4042"/>
      <c r="I883" s="2632"/>
      <c r="J883" s="2632"/>
      <c r="K883" s="2632"/>
      <c r="L883" s="2632"/>
      <c r="M883" s="2632"/>
      <c r="N883" s="2632"/>
      <c r="O883" s="2632"/>
      <c r="P883" s="2632"/>
      <c r="Q883" s="2631"/>
      <c r="R883" s="2631"/>
      <c r="S883" s="2631"/>
      <c r="T883" s="2631"/>
      <c r="U883" s="2631"/>
      <c r="V883" s="2631"/>
      <c r="W883" s="2631"/>
      <c r="X883" s="2631"/>
      <c r="Y883" s="2631"/>
      <c r="Z883" s="2631"/>
      <c r="AA883" s="2631"/>
      <c r="AB883" s="2631"/>
      <c r="AC883" s="2631"/>
      <c r="AD883" s="2631"/>
      <c r="AE883" s="2631"/>
      <c r="AF883" s="2572"/>
    </row>
    <row r="884" spans="2:32" s="2872" customFormat="1" ht="13.5" thickBot="1" x14ac:dyDescent="0.25">
      <c r="B884" s="3741"/>
      <c r="C884" s="3742"/>
      <c r="D884" s="3742"/>
      <c r="E884" s="3742"/>
      <c r="F884" s="3742"/>
      <c r="G884" s="2635"/>
      <c r="H884" s="2635"/>
      <c r="I884" s="2635"/>
      <c r="J884" s="2635"/>
      <c r="K884" s="2635"/>
      <c r="L884" s="2635"/>
      <c r="M884" s="2635"/>
      <c r="N884" s="2635"/>
      <c r="O884" s="2635"/>
      <c r="P884" s="2635"/>
      <c r="Q884" s="2635"/>
      <c r="R884" s="2635"/>
      <c r="S884" s="2635"/>
      <c r="T884" s="2635"/>
      <c r="U884" s="2635"/>
      <c r="V884" s="2635"/>
      <c r="W884" s="2635"/>
      <c r="X884" s="2635"/>
      <c r="Y884" s="2635"/>
      <c r="Z884" s="2635"/>
      <c r="AA884" s="2635"/>
      <c r="AB884" s="2635"/>
      <c r="AC884" s="2635"/>
      <c r="AD884" s="2635"/>
      <c r="AE884" s="2635"/>
      <c r="AF884" s="2577"/>
    </row>
    <row r="885" spans="2:32" s="2872" customFormat="1" x14ac:dyDescent="0.2"/>
    <row r="886" spans="2:32" s="2872" customFormat="1" ht="13.5" thickBot="1" x14ac:dyDescent="0.25"/>
    <row r="887" spans="2:32" s="2872" customFormat="1" ht="20.25" x14ac:dyDescent="0.2">
      <c r="B887" s="3987" t="s">
        <v>5065</v>
      </c>
      <c r="C887" s="3988"/>
      <c r="D887" s="3988"/>
      <c r="E887" s="3988"/>
      <c r="F887" s="3988"/>
      <c r="G887" s="3988"/>
      <c r="H887" s="3988"/>
      <c r="I887" s="3988"/>
      <c r="J887" s="3988"/>
      <c r="K887" s="3988"/>
      <c r="L887" s="3988"/>
      <c r="M887" s="3988"/>
      <c r="N887" s="3988"/>
      <c r="O887" s="3988"/>
      <c r="P887" s="3988"/>
      <c r="Q887" s="3988"/>
      <c r="R887" s="3988"/>
      <c r="S887" s="3988"/>
      <c r="T887" s="3988"/>
      <c r="U887" s="3988"/>
      <c r="V887" s="3988"/>
      <c r="W887" s="3988"/>
      <c r="X887" s="3988"/>
      <c r="Y887" s="3988"/>
      <c r="Z887" s="3988"/>
      <c r="AA887" s="3988"/>
      <c r="AB887" s="3988"/>
      <c r="AC887" s="3988"/>
      <c r="AD887" s="3988"/>
      <c r="AE887" s="3988"/>
      <c r="AF887" s="3989"/>
    </row>
    <row r="888" spans="2:32" s="2872" customFormat="1" x14ac:dyDescent="0.2">
      <c r="B888" s="3743"/>
      <c r="C888" s="3744"/>
      <c r="D888" s="3744"/>
      <c r="E888" s="3744"/>
      <c r="F888" s="3744"/>
      <c r="G888" s="2571"/>
      <c r="H888" s="2571"/>
      <c r="I888" s="2571"/>
      <c r="J888" s="2571"/>
      <c r="K888" s="2571"/>
      <c r="L888" s="2571"/>
      <c r="M888" s="2571"/>
      <c r="N888" s="2571"/>
      <c r="O888" s="2571"/>
      <c r="P888" s="2571"/>
      <c r="Q888" s="2571"/>
      <c r="R888" s="2571"/>
      <c r="S888" s="2571"/>
      <c r="T888" s="2571"/>
      <c r="U888" s="2571"/>
      <c r="V888" s="2571"/>
      <c r="W888" s="2571"/>
      <c r="X888" s="2571"/>
      <c r="Y888" s="2571"/>
      <c r="Z888" s="2571"/>
      <c r="AA888" s="2571"/>
      <c r="AB888" s="2571"/>
      <c r="AC888" s="2571"/>
      <c r="AD888" s="2571"/>
      <c r="AE888" s="2571"/>
      <c r="AF888" s="2572"/>
    </row>
    <row r="889" spans="2:32" s="2872" customFormat="1" x14ac:dyDescent="0.2">
      <c r="B889" s="2633" t="s">
        <v>5085</v>
      </c>
      <c r="C889" s="3744"/>
      <c r="D889" s="4016" t="s">
        <v>6946</v>
      </c>
      <c r="E889" s="4016"/>
      <c r="F889" s="4016"/>
      <c r="G889" s="2571"/>
      <c r="H889" s="2571"/>
      <c r="I889" s="2571"/>
      <c r="J889" s="2571"/>
      <c r="K889" s="2571"/>
      <c r="L889" s="2571"/>
      <c r="M889" s="2571"/>
      <c r="N889" s="2571"/>
      <c r="O889" s="2571"/>
      <c r="P889" s="2571"/>
      <c r="Q889" s="2571"/>
      <c r="R889" s="2571"/>
      <c r="S889" s="2571"/>
      <c r="T889" s="2571"/>
      <c r="U889" s="2571"/>
      <c r="V889" s="2571"/>
      <c r="W889" s="2571"/>
      <c r="X889" s="2571"/>
      <c r="Y889" s="2571"/>
      <c r="Z889" s="2571"/>
      <c r="AA889" s="2571"/>
      <c r="AB889" s="2571"/>
      <c r="AC889" s="2571"/>
      <c r="AD889" s="2571"/>
      <c r="AE889" s="2571"/>
      <c r="AF889" s="2572"/>
    </row>
    <row r="890" spans="2:32" s="2872" customFormat="1" x14ac:dyDescent="0.2">
      <c r="B890" s="4017" t="s">
        <v>5068</v>
      </c>
      <c r="C890" s="4018"/>
      <c r="D890" s="3962">
        <v>41821</v>
      </c>
      <c r="E890" s="3962"/>
      <c r="F890" s="3962"/>
      <c r="G890" s="2571"/>
      <c r="H890" s="2571"/>
      <c r="I890" s="2571"/>
      <c r="J890" s="2571"/>
      <c r="K890" s="2571"/>
      <c r="L890" s="2571"/>
      <c r="M890" s="2571"/>
      <c r="N890" s="2571"/>
      <c r="O890" s="2571"/>
      <c r="P890" s="2571"/>
      <c r="Q890" s="2571"/>
      <c r="R890" s="2571"/>
      <c r="S890" s="2571"/>
      <c r="T890" s="2571"/>
      <c r="U890" s="2571"/>
      <c r="V890" s="2571"/>
      <c r="W890" s="2571"/>
      <c r="X890" s="2571"/>
      <c r="Y890" s="2571"/>
      <c r="Z890" s="2571"/>
      <c r="AA890" s="2571"/>
      <c r="AB890" s="2571"/>
      <c r="AC890" s="2571"/>
      <c r="AD890" s="2571"/>
      <c r="AE890" s="2571"/>
      <c r="AF890" s="2572"/>
    </row>
    <row r="891" spans="2:32" s="2872" customFormat="1" x14ac:dyDescent="0.2">
      <c r="B891" s="3991" t="s">
        <v>5066</v>
      </c>
      <c r="C891" s="3992"/>
      <c r="D891" s="3965">
        <v>41851</v>
      </c>
      <c r="E891" s="3965"/>
      <c r="F891" s="3965"/>
      <c r="G891" s="2571"/>
      <c r="H891" s="2571"/>
      <c r="I891" s="2571"/>
      <c r="J891" s="2571"/>
      <c r="K891" s="2571"/>
      <c r="L891" s="2571"/>
      <c r="M891" s="2571"/>
      <c r="N891" s="2571"/>
      <c r="O891" s="2571"/>
      <c r="P891" s="2571"/>
      <c r="Q891" s="2571"/>
      <c r="R891" s="2571"/>
      <c r="S891" s="2571"/>
      <c r="T891" s="2571"/>
      <c r="U891" s="2571"/>
      <c r="V891" s="2571"/>
      <c r="W891" s="2571"/>
      <c r="X891" s="2571"/>
      <c r="Y891" s="2571"/>
      <c r="Z891" s="2571"/>
      <c r="AA891" s="2571"/>
      <c r="AB891" s="2571"/>
      <c r="AC891" s="2571"/>
      <c r="AD891" s="2571"/>
      <c r="AE891" s="2571"/>
      <c r="AF891" s="2572"/>
    </row>
    <row r="892" spans="2:32" s="2872" customFormat="1" ht="13.5" thickBot="1" x14ac:dyDescent="0.25">
      <c r="B892" s="3743"/>
      <c r="C892" s="3744"/>
      <c r="D892" s="3744"/>
      <c r="E892" s="3744"/>
      <c r="F892" s="3744"/>
      <c r="G892" s="2571"/>
      <c r="H892" s="2571"/>
      <c r="I892" s="2571"/>
      <c r="J892" s="2571"/>
      <c r="K892" s="2571"/>
      <c r="L892" s="2571"/>
      <c r="M892" s="2571"/>
      <c r="N892" s="2571"/>
      <c r="O892" s="2571"/>
      <c r="P892" s="2571"/>
      <c r="Q892" s="2571"/>
      <c r="R892" s="2571"/>
      <c r="S892" s="2571"/>
      <c r="T892" s="2571"/>
      <c r="U892" s="2571"/>
      <c r="V892" s="2571"/>
      <c r="W892" s="2571"/>
      <c r="X892" s="2571"/>
      <c r="Y892" s="2571"/>
      <c r="Z892" s="2571"/>
      <c r="AA892" s="2571"/>
      <c r="AB892" s="2571"/>
      <c r="AC892" s="2571"/>
      <c r="AD892" s="2571"/>
      <c r="AE892" s="2571"/>
      <c r="AF892" s="2572"/>
    </row>
    <row r="893" spans="2:32" s="2872" customFormat="1" ht="114" customHeight="1" thickBot="1" x14ac:dyDescent="0.25">
      <c r="B893" s="3993" t="s">
        <v>5067</v>
      </c>
      <c r="C893" s="4036"/>
      <c r="D893" s="4019" t="s">
        <v>6947</v>
      </c>
      <c r="E893" s="4020"/>
      <c r="F893" s="4020"/>
      <c r="G893" s="4020"/>
      <c r="H893" s="4020"/>
      <c r="I893" s="4020"/>
      <c r="J893" s="4020"/>
      <c r="K893" s="4020"/>
      <c r="L893" s="4020"/>
      <c r="M893" s="4020"/>
      <c r="N893" s="4020"/>
      <c r="O893" s="4020"/>
      <c r="P893" s="4020"/>
      <c r="Q893" s="4021"/>
      <c r="R893" s="2571"/>
      <c r="S893" s="2571"/>
      <c r="T893" s="2571"/>
      <c r="U893" s="2571"/>
      <c r="V893" s="2571"/>
      <c r="W893" s="2571"/>
      <c r="X893" s="2571"/>
      <c r="Y893" s="2571"/>
      <c r="Z893" s="2571"/>
      <c r="AA893" s="2571"/>
      <c r="AB893" s="2571"/>
      <c r="AC893" s="2571"/>
      <c r="AD893" s="2571"/>
      <c r="AE893" s="2571"/>
      <c r="AF893" s="2572"/>
    </row>
    <row r="894" spans="2:32" s="2872" customFormat="1" ht="13.5" thickBot="1" x14ac:dyDescent="0.25">
      <c r="B894" s="3743"/>
      <c r="C894" s="3744"/>
      <c r="D894" s="3744"/>
      <c r="E894" s="3744"/>
      <c r="F894" s="3744"/>
      <c r="G894" s="2571"/>
      <c r="H894" s="2571"/>
      <c r="I894" s="2571"/>
      <c r="J894" s="2571"/>
      <c r="K894" s="2571"/>
      <c r="L894" s="2571"/>
      <c r="M894" s="2571"/>
      <c r="N894" s="2571"/>
      <c r="O894" s="2571"/>
      <c r="P894" s="2571"/>
      <c r="Q894" s="2571"/>
      <c r="R894" s="2635"/>
      <c r="S894" s="2571"/>
      <c r="T894" s="2571"/>
      <c r="U894" s="2571"/>
      <c r="V894" s="2571"/>
      <c r="W894" s="2571"/>
      <c r="X894" s="2571"/>
      <c r="Y894" s="2571"/>
      <c r="Z894" s="2571"/>
      <c r="AA894" s="2571"/>
      <c r="AB894" s="2571"/>
      <c r="AC894" s="2571"/>
      <c r="AD894" s="2571"/>
      <c r="AE894" s="2571"/>
      <c r="AF894" s="2572"/>
    </row>
    <row r="895" spans="2:32" s="2872" customFormat="1" ht="13.5" thickBot="1" x14ac:dyDescent="0.25">
      <c r="B895" s="4022" t="s">
        <v>5069</v>
      </c>
      <c r="C895" s="4023"/>
      <c r="D895" s="4003" t="s">
        <v>5070</v>
      </c>
      <c r="E895" s="4026" t="s">
        <v>224</v>
      </c>
      <c r="F895" s="4027"/>
      <c r="G895" s="4027"/>
      <c r="H895" s="4027"/>
      <c r="I895" s="4027"/>
      <c r="J895" s="4027"/>
      <c r="K895" s="4027"/>
      <c r="L895" s="4027"/>
      <c r="M895" s="4027"/>
      <c r="N895" s="4027"/>
      <c r="O895" s="4027"/>
      <c r="P895" s="4028"/>
      <c r="Q895" s="4029" t="s">
        <v>340</v>
      </c>
      <c r="R895" s="4030"/>
      <c r="S895" s="4031"/>
      <c r="T895" s="4031"/>
      <c r="U895" s="4031"/>
      <c r="V895" s="4031"/>
      <c r="W895" s="4031"/>
      <c r="X895" s="4031"/>
      <c r="Y895" s="4032"/>
      <c r="Z895" s="4029" t="s">
        <v>225</v>
      </c>
      <c r="AA895" s="4031"/>
      <c r="AB895" s="4032"/>
      <c r="AC895" s="4033" t="s">
        <v>4989</v>
      </c>
      <c r="AD895" s="4034"/>
      <c r="AE895" s="4035"/>
      <c r="AF895" s="2572"/>
    </row>
    <row r="896" spans="2:32" s="2872" customFormat="1" ht="13.5" thickBot="1" x14ac:dyDescent="0.25">
      <c r="B896" s="4024"/>
      <c r="C896" s="4025"/>
      <c r="D896" s="4003"/>
      <c r="E896" s="4003" t="s">
        <v>5007</v>
      </c>
      <c r="F896" s="4003" t="s">
        <v>5008</v>
      </c>
      <c r="G896" s="4004" t="s">
        <v>5010</v>
      </c>
      <c r="H896" s="4004" t="s">
        <v>5071</v>
      </c>
      <c r="I896" s="4009" t="s">
        <v>5072</v>
      </c>
      <c r="J896" s="4009" t="s">
        <v>5073</v>
      </c>
      <c r="K896" s="4009" t="s">
        <v>5013</v>
      </c>
      <c r="L896" s="4009"/>
      <c r="M896" s="4009" t="s">
        <v>5074</v>
      </c>
      <c r="N896" s="4009" t="s">
        <v>5075</v>
      </c>
      <c r="O896" s="4009" t="s">
        <v>5076</v>
      </c>
      <c r="P896" s="4009" t="s">
        <v>5077</v>
      </c>
      <c r="Q896" s="4000" t="s">
        <v>5019</v>
      </c>
      <c r="R896" s="4000" t="s">
        <v>5020</v>
      </c>
      <c r="S896" s="4000" t="s">
        <v>5021</v>
      </c>
      <c r="T896" s="4000" t="s">
        <v>5078</v>
      </c>
      <c r="U896" s="4000" t="s">
        <v>5079</v>
      </c>
      <c r="V896" s="4000" t="s">
        <v>5024</v>
      </c>
      <c r="W896" s="4000" t="s">
        <v>5026</v>
      </c>
      <c r="X896" s="4004" t="s">
        <v>5080</v>
      </c>
      <c r="Y896" s="4004" t="s">
        <v>5081</v>
      </c>
      <c r="Z896" s="4000" t="s">
        <v>5082</v>
      </c>
      <c r="AA896" s="4000" t="s">
        <v>5083</v>
      </c>
      <c r="AB896" s="4000" t="s">
        <v>5084</v>
      </c>
      <c r="AC896" s="4000" t="s">
        <v>1154</v>
      </c>
      <c r="AD896" s="4000" t="s">
        <v>4990</v>
      </c>
      <c r="AE896" s="4000" t="s">
        <v>4991</v>
      </c>
      <c r="AF896" s="2572"/>
    </row>
    <row r="897" spans="2:32" s="2872" customFormat="1" ht="13.5" thickBot="1" x14ac:dyDescent="0.25">
      <c r="B897" s="4024"/>
      <c r="C897" s="4025"/>
      <c r="D897" s="4000"/>
      <c r="E897" s="4000"/>
      <c r="F897" s="4000"/>
      <c r="G897" s="4005"/>
      <c r="H897" s="4005"/>
      <c r="I897" s="4004"/>
      <c r="J897" s="4004"/>
      <c r="K897" s="3739" t="s">
        <v>5033</v>
      </c>
      <c r="L897" s="3740" t="s">
        <v>2798</v>
      </c>
      <c r="M897" s="4004"/>
      <c r="N897" s="4004"/>
      <c r="O897" s="4004"/>
      <c r="P897" s="4004"/>
      <c r="Q897" s="4001"/>
      <c r="R897" s="4001"/>
      <c r="S897" s="4001"/>
      <c r="T897" s="4001"/>
      <c r="U897" s="4001"/>
      <c r="V897" s="4001"/>
      <c r="W897" s="4001"/>
      <c r="X897" s="4005"/>
      <c r="Y897" s="4005"/>
      <c r="Z897" s="4001"/>
      <c r="AA897" s="4001"/>
      <c r="AB897" s="4001"/>
      <c r="AC897" s="4001"/>
      <c r="AD897" s="4001"/>
      <c r="AE897" s="4001"/>
      <c r="AF897" s="2572"/>
    </row>
    <row r="898" spans="2:32" s="2872" customFormat="1" ht="18" customHeight="1" x14ac:dyDescent="0.2">
      <c r="B898" s="4881" t="s">
        <v>6319</v>
      </c>
      <c r="C898" s="4881"/>
      <c r="D898" s="3146" t="s">
        <v>1534</v>
      </c>
      <c r="E898" s="3147" t="s">
        <v>1534</v>
      </c>
      <c r="F898" s="3148" t="s">
        <v>1534</v>
      </c>
      <c r="G898" s="2732">
        <f>6/0.18</f>
        <v>33.333333333333336</v>
      </c>
      <c r="H898" s="2732" t="s">
        <v>1534</v>
      </c>
      <c r="I898" s="3905">
        <v>0.18</v>
      </c>
      <c r="J898" s="3147" t="s">
        <v>1534</v>
      </c>
      <c r="K898" s="3148" t="s">
        <v>1534</v>
      </c>
      <c r="L898" s="2732" t="s">
        <v>1534</v>
      </c>
      <c r="M898" s="3147" t="s">
        <v>1534</v>
      </c>
      <c r="N898" s="3147" t="s">
        <v>1534</v>
      </c>
      <c r="O898" s="3147" t="s">
        <v>1534</v>
      </c>
      <c r="P898" s="3147" t="s">
        <v>1534</v>
      </c>
      <c r="Q898" s="3147" t="s">
        <v>1534</v>
      </c>
      <c r="R898" s="3148" t="s">
        <v>1534</v>
      </c>
      <c r="S898" s="3148" t="s">
        <v>1534</v>
      </c>
      <c r="T898" s="3147" t="s">
        <v>1534</v>
      </c>
      <c r="U898" s="3147" t="s">
        <v>1534</v>
      </c>
      <c r="V898" s="3147" t="s">
        <v>1534</v>
      </c>
      <c r="W898" s="3148">
        <v>30</v>
      </c>
      <c r="X898" s="3147">
        <v>0.06</v>
      </c>
      <c r="Y898" s="3147" t="s">
        <v>1534</v>
      </c>
      <c r="Z898" s="3148">
        <v>30</v>
      </c>
      <c r="AA898" s="2668" t="s">
        <v>1534</v>
      </c>
      <c r="AB898" s="3147">
        <v>0.44800000000000001</v>
      </c>
      <c r="AC898" s="2668" t="s">
        <v>1534</v>
      </c>
      <c r="AD898" s="2668" t="s">
        <v>1534</v>
      </c>
      <c r="AE898" s="2668" t="s">
        <v>1534</v>
      </c>
      <c r="AF898" s="2572"/>
    </row>
    <row r="899" spans="2:32" s="2872" customFormat="1" ht="15" customHeight="1" thickBot="1" x14ac:dyDescent="0.25">
      <c r="B899" s="3966" t="s">
        <v>6852</v>
      </c>
      <c r="C899" s="3966"/>
      <c r="D899" s="3906" t="s">
        <v>1534</v>
      </c>
      <c r="E899" s="3907" t="s">
        <v>1534</v>
      </c>
      <c r="F899" s="3908" t="s">
        <v>1534</v>
      </c>
      <c r="G899" s="2630">
        <f>6/0.16</f>
        <v>37.5</v>
      </c>
      <c r="H899" s="2630" t="s">
        <v>1534</v>
      </c>
      <c r="I899" s="3909">
        <v>0.16</v>
      </c>
      <c r="J899" s="3907" t="s">
        <v>1534</v>
      </c>
      <c r="K899" s="3908" t="s">
        <v>1534</v>
      </c>
      <c r="L899" s="2630" t="s">
        <v>1534</v>
      </c>
      <c r="M899" s="3907" t="s">
        <v>1534</v>
      </c>
      <c r="N899" s="3907" t="s">
        <v>1534</v>
      </c>
      <c r="O899" s="3907" t="s">
        <v>1534</v>
      </c>
      <c r="P899" s="3907" t="s">
        <v>1534</v>
      </c>
      <c r="Q899" s="3907" t="s">
        <v>1534</v>
      </c>
      <c r="R899" s="3908" t="s">
        <v>1534</v>
      </c>
      <c r="S899" s="3908" t="s">
        <v>1534</v>
      </c>
      <c r="T899" s="3907" t="s">
        <v>1534</v>
      </c>
      <c r="U899" s="3907" t="s">
        <v>1534</v>
      </c>
      <c r="V899" s="3907" t="s">
        <v>1534</v>
      </c>
      <c r="W899" s="3908">
        <v>30</v>
      </c>
      <c r="X899" s="3907">
        <v>0.06</v>
      </c>
      <c r="Y899" s="3907" t="s">
        <v>1534</v>
      </c>
      <c r="Z899" s="3908">
        <v>30</v>
      </c>
      <c r="AA899" s="2841" t="s">
        <v>1534</v>
      </c>
      <c r="AB899" s="3907">
        <v>0.44800000000000001</v>
      </c>
      <c r="AC899" s="2841" t="s">
        <v>1534</v>
      </c>
      <c r="AD899" s="2841" t="s">
        <v>1534</v>
      </c>
      <c r="AE899" s="2841" t="s">
        <v>1534</v>
      </c>
      <c r="AF899" s="2572"/>
    </row>
    <row r="900" spans="2:32" s="2872" customFormat="1" x14ac:dyDescent="0.2">
      <c r="B900" s="2634"/>
      <c r="C900" s="2566"/>
      <c r="D900" s="2566"/>
      <c r="E900" s="2566"/>
      <c r="F900" s="2566"/>
      <c r="G900" s="2567"/>
      <c r="H900" s="2567"/>
      <c r="I900" s="2567"/>
      <c r="J900" s="2567"/>
      <c r="K900" s="2566"/>
      <c r="L900" s="2567"/>
      <c r="M900" s="2567"/>
      <c r="N900" s="2567"/>
      <c r="O900" s="2567"/>
      <c r="P900" s="2567"/>
      <c r="Q900" s="2631"/>
      <c r="R900" s="2631"/>
      <c r="S900" s="2631"/>
      <c r="T900" s="2631"/>
      <c r="U900" s="2631"/>
      <c r="V900" s="2631"/>
      <c r="W900" s="2631"/>
      <c r="X900" s="2631"/>
      <c r="Y900" s="2631"/>
      <c r="Z900" s="2631"/>
      <c r="AA900" s="2631"/>
      <c r="AB900" s="2631"/>
      <c r="AC900" s="2631"/>
      <c r="AD900" s="2631"/>
      <c r="AE900" s="2631"/>
      <c r="AF900" s="2572"/>
    </row>
    <row r="901" spans="2:32" s="2872" customFormat="1" x14ac:dyDescent="0.2">
      <c r="B901" s="4011" t="s">
        <v>4992</v>
      </c>
      <c r="C901" s="4012"/>
      <c r="D901" s="4042" t="s">
        <v>5086</v>
      </c>
      <c r="E901" s="4042"/>
      <c r="F901" s="4042"/>
      <c r="G901" s="4042"/>
      <c r="H901" s="4042"/>
      <c r="I901" s="2632"/>
      <c r="J901" s="2632"/>
      <c r="K901" s="2632"/>
      <c r="L901" s="2632"/>
      <c r="M901" s="2632"/>
      <c r="N901" s="2632"/>
      <c r="O901" s="2632"/>
      <c r="P901" s="2632"/>
      <c r="Q901" s="2631"/>
      <c r="R901" s="2631"/>
      <c r="S901" s="2631"/>
      <c r="T901" s="2631"/>
      <c r="U901" s="2631"/>
      <c r="V901" s="2631"/>
      <c r="W901" s="2631"/>
      <c r="X901" s="2631"/>
      <c r="Y901" s="2631"/>
      <c r="Z901" s="2631"/>
      <c r="AA901" s="2631"/>
      <c r="AB901" s="2631"/>
      <c r="AC901" s="2631"/>
      <c r="AD901" s="2631"/>
      <c r="AE901" s="2631"/>
      <c r="AF901" s="2572"/>
    </row>
    <row r="902" spans="2:32" s="2872" customFormat="1" x14ac:dyDescent="0.2">
      <c r="B902" s="4011" t="s">
        <v>4993</v>
      </c>
      <c r="C902" s="4012"/>
      <c r="D902" s="4042" t="s">
        <v>1517</v>
      </c>
      <c r="E902" s="4042"/>
      <c r="F902" s="4042"/>
      <c r="G902" s="4042"/>
      <c r="H902" s="4042"/>
      <c r="I902" s="2632"/>
      <c r="J902" s="2632"/>
      <c r="K902" s="2632"/>
      <c r="L902" s="2632"/>
      <c r="M902" s="2632"/>
      <c r="N902" s="2632"/>
      <c r="O902" s="2632"/>
      <c r="P902" s="2632"/>
      <c r="Q902" s="2631"/>
      <c r="R902" s="2631"/>
      <c r="S902" s="2631"/>
      <c r="T902" s="2631"/>
      <c r="U902" s="2631"/>
      <c r="V902" s="2631"/>
      <c r="W902" s="2631"/>
      <c r="X902" s="2631"/>
      <c r="Y902" s="2631"/>
      <c r="Z902" s="2631"/>
      <c r="AA902" s="2631"/>
      <c r="AB902" s="2631"/>
      <c r="AC902" s="2631"/>
      <c r="AD902" s="2631"/>
      <c r="AE902" s="2631"/>
      <c r="AF902" s="2572"/>
    </row>
    <row r="903" spans="2:32" s="2872" customFormat="1" ht="13.5" thickBot="1" x14ac:dyDescent="0.25">
      <c r="B903" s="3741"/>
      <c r="C903" s="3742"/>
      <c r="D903" s="3742"/>
      <c r="E903" s="3742"/>
      <c r="F903" s="3742"/>
      <c r="G903" s="2635"/>
      <c r="H903" s="2635"/>
      <c r="I903" s="2635"/>
      <c r="J903" s="2635"/>
      <c r="K903" s="2635"/>
      <c r="L903" s="2635"/>
      <c r="M903" s="2635"/>
      <c r="N903" s="2635"/>
      <c r="O903" s="2635"/>
      <c r="P903" s="2635"/>
      <c r="Q903" s="2635"/>
      <c r="R903" s="2635"/>
      <c r="S903" s="2635"/>
      <c r="T903" s="2635"/>
      <c r="U903" s="2635"/>
      <c r="V903" s="2635"/>
      <c r="W903" s="2635"/>
      <c r="X903" s="2635"/>
      <c r="Y903" s="2635"/>
      <c r="Z903" s="2635"/>
      <c r="AA903" s="2635"/>
      <c r="AB903" s="2635"/>
      <c r="AC903" s="2635"/>
      <c r="AD903" s="2635"/>
      <c r="AE903" s="2635"/>
      <c r="AF903" s="2577"/>
    </row>
    <row r="904" spans="2:32" s="2872" customFormat="1" x14ac:dyDescent="0.2"/>
    <row r="905" spans="2:32" s="2872" customFormat="1" ht="13.5" thickBot="1" x14ac:dyDescent="0.25"/>
    <row r="906" spans="2:32" s="2872" customFormat="1" ht="20.25" x14ac:dyDescent="0.2">
      <c r="B906" s="3987" t="s">
        <v>5065</v>
      </c>
      <c r="C906" s="3988"/>
      <c r="D906" s="3988"/>
      <c r="E906" s="3988"/>
      <c r="F906" s="3988"/>
      <c r="G906" s="3988"/>
      <c r="H906" s="3988"/>
      <c r="I906" s="3988"/>
      <c r="J906" s="3988"/>
      <c r="K906" s="3988"/>
      <c r="L906" s="3988"/>
      <c r="M906" s="3988"/>
      <c r="N906" s="3988"/>
      <c r="O906" s="3988"/>
      <c r="P906" s="3988"/>
      <c r="Q906" s="3988"/>
      <c r="R906" s="3988"/>
      <c r="S906" s="3988"/>
      <c r="T906" s="3988"/>
      <c r="U906" s="3988"/>
      <c r="V906" s="3988"/>
      <c r="W906" s="3988"/>
      <c r="X906" s="3988"/>
      <c r="Y906" s="3988"/>
      <c r="Z906" s="3988"/>
      <c r="AA906" s="3988"/>
      <c r="AB906" s="3988"/>
      <c r="AC906" s="3988"/>
      <c r="AD906" s="3988"/>
      <c r="AE906" s="3988"/>
      <c r="AF906" s="3989"/>
    </row>
    <row r="907" spans="2:32" s="2872" customFormat="1" x14ac:dyDescent="0.2">
      <c r="B907" s="3743"/>
      <c r="C907" s="3744"/>
      <c r="D907" s="3744"/>
      <c r="E907" s="3744"/>
      <c r="F907" s="3744"/>
      <c r="G907" s="2571"/>
      <c r="H907" s="2571"/>
      <c r="I907" s="2571"/>
      <c r="J907" s="2571"/>
      <c r="K907" s="2571"/>
      <c r="L907" s="2571"/>
      <c r="M907" s="2571"/>
      <c r="N907" s="2571"/>
      <c r="O907" s="2571"/>
      <c r="P907" s="2571"/>
      <c r="Q907" s="2571"/>
      <c r="R907" s="2571"/>
      <c r="S907" s="2571"/>
      <c r="T907" s="2571"/>
      <c r="U907" s="2571"/>
      <c r="V907" s="2571"/>
      <c r="W907" s="2571"/>
      <c r="X907" s="2571"/>
      <c r="Y907" s="2571"/>
      <c r="Z907" s="2571"/>
      <c r="AA907" s="2571"/>
      <c r="AB907" s="2571"/>
      <c r="AC907" s="2571"/>
      <c r="AD907" s="2571"/>
      <c r="AE907" s="2571"/>
      <c r="AF907" s="2572"/>
    </row>
    <row r="908" spans="2:32" s="2872" customFormat="1" x14ac:dyDescent="0.2">
      <c r="B908" s="2633" t="s">
        <v>5085</v>
      </c>
      <c r="C908" s="3744"/>
      <c r="D908" s="4016" t="s">
        <v>6943</v>
      </c>
      <c r="E908" s="4016"/>
      <c r="F908" s="4016"/>
      <c r="G908" s="2571"/>
      <c r="H908" s="2571"/>
      <c r="I908" s="2571"/>
      <c r="J908" s="2571"/>
      <c r="K908" s="2571"/>
      <c r="L908" s="2571"/>
      <c r="M908" s="2571"/>
      <c r="N908" s="2571"/>
      <c r="O908" s="2571"/>
      <c r="P908" s="2571"/>
      <c r="Q908" s="2571"/>
      <c r="R908" s="2571"/>
      <c r="S908" s="2571"/>
      <c r="T908" s="2571"/>
      <c r="U908" s="2571"/>
      <c r="V908" s="2571"/>
      <c r="W908" s="2571"/>
      <c r="X908" s="2571"/>
      <c r="Y908" s="2571"/>
      <c r="Z908" s="2571"/>
      <c r="AA908" s="2571"/>
      <c r="AB908" s="2571"/>
      <c r="AC908" s="2571"/>
      <c r="AD908" s="2571"/>
      <c r="AE908" s="2571"/>
      <c r="AF908" s="2572"/>
    </row>
    <row r="909" spans="2:32" s="2872" customFormat="1" x14ac:dyDescent="0.2">
      <c r="B909" s="4017" t="s">
        <v>5068</v>
      </c>
      <c r="C909" s="4018"/>
      <c r="D909" s="3963">
        <v>41829</v>
      </c>
      <c r="E909" s="3963"/>
      <c r="F909" s="3963"/>
      <c r="G909" s="2571"/>
      <c r="H909" s="2571"/>
      <c r="I909" s="2571"/>
      <c r="J909" s="2571"/>
      <c r="K909" s="2571"/>
      <c r="L909" s="2571"/>
      <c r="M909" s="2571"/>
      <c r="N909" s="2571"/>
      <c r="O909" s="2571"/>
      <c r="P909" s="2571"/>
      <c r="Q909" s="2571"/>
      <c r="R909" s="2571"/>
      <c r="S909" s="2571"/>
      <c r="T909" s="2571"/>
      <c r="U909" s="2571"/>
      <c r="V909" s="2571"/>
      <c r="W909" s="2571"/>
      <c r="X909" s="2571"/>
      <c r="Y909" s="2571"/>
      <c r="Z909" s="2571"/>
      <c r="AA909" s="2571"/>
      <c r="AB909" s="2571"/>
      <c r="AC909" s="2571"/>
      <c r="AD909" s="2571"/>
      <c r="AE909" s="2571"/>
      <c r="AF909" s="2572"/>
    </row>
    <row r="910" spans="2:32" s="2872" customFormat="1" x14ac:dyDescent="0.2">
      <c r="B910" s="3991" t="s">
        <v>5066</v>
      </c>
      <c r="C910" s="3992"/>
      <c r="D910" s="3964">
        <v>41851</v>
      </c>
      <c r="E910" s="3964"/>
      <c r="F910" s="3964"/>
      <c r="G910" s="2571"/>
      <c r="H910" s="2571"/>
      <c r="I910" s="2571"/>
      <c r="J910" s="2571"/>
      <c r="K910" s="2571"/>
      <c r="L910" s="2571"/>
      <c r="M910" s="2571"/>
      <c r="N910" s="2571"/>
      <c r="O910" s="2571"/>
      <c r="P910" s="2571"/>
      <c r="Q910" s="2571"/>
      <c r="R910" s="2571"/>
      <c r="S910" s="2571"/>
      <c r="T910" s="2571"/>
      <c r="U910" s="2571"/>
      <c r="V910" s="2571"/>
      <c r="W910" s="2571"/>
      <c r="X910" s="2571"/>
      <c r="Y910" s="2571"/>
      <c r="Z910" s="2571"/>
      <c r="AA910" s="2571"/>
      <c r="AB910" s="2571"/>
      <c r="AC910" s="2571"/>
      <c r="AD910" s="2571"/>
      <c r="AE910" s="2571"/>
      <c r="AF910" s="2572"/>
    </row>
    <row r="911" spans="2:32" s="2872" customFormat="1" ht="13.5" thickBot="1" x14ac:dyDescent="0.25">
      <c r="B911" s="3743"/>
      <c r="C911" s="3744"/>
      <c r="D911" s="3744"/>
      <c r="E911" s="3744"/>
      <c r="F911" s="3744"/>
      <c r="G911" s="2571"/>
      <c r="H911" s="2571"/>
      <c r="I911" s="2571"/>
      <c r="J911" s="2571"/>
      <c r="K911" s="2571"/>
      <c r="L911" s="2571"/>
      <c r="M911" s="2571"/>
      <c r="N911" s="2571"/>
      <c r="O911" s="2571"/>
      <c r="P911" s="2571"/>
      <c r="Q911" s="2571"/>
      <c r="R911" s="2571"/>
      <c r="S911" s="2571"/>
      <c r="T911" s="2571"/>
      <c r="U911" s="2571"/>
      <c r="V911" s="2571"/>
      <c r="W911" s="2571"/>
      <c r="X911" s="2571"/>
      <c r="Y911" s="2571"/>
      <c r="Z911" s="2571"/>
      <c r="AA911" s="2571"/>
      <c r="AB911" s="2571"/>
      <c r="AC911" s="2571"/>
      <c r="AD911" s="2571"/>
      <c r="AE911" s="2571"/>
      <c r="AF911" s="2572"/>
    </row>
    <row r="912" spans="2:32" s="2872" customFormat="1" ht="102.75" customHeight="1" thickBot="1" x14ac:dyDescent="0.25">
      <c r="B912" s="3993" t="s">
        <v>5067</v>
      </c>
      <c r="C912" s="4036"/>
      <c r="D912" s="4019" t="s">
        <v>6944</v>
      </c>
      <c r="E912" s="4020"/>
      <c r="F912" s="4020"/>
      <c r="G912" s="4020"/>
      <c r="H912" s="4020"/>
      <c r="I912" s="4020"/>
      <c r="J912" s="4020"/>
      <c r="K912" s="4020"/>
      <c r="L912" s="4020"/>
      <c r="M912" s="4020"/>
      <c r="N912" s="4020"/>
      <c r="O912" s="4020"/>
      <c r="P912" s="4020"/>
      <c r="Q912" s="4021"/>
      <c r="R912" s="2571"/>
      <c r="S912" s="2571"/>
      <c r="T912" s="2571"/>
      <c r="U912" s="2571"/>
      <c r="V912" s="2571"/>
      <c r="W912" s="2571"/>
      <c r="X912" s="2571"/>
      <c r="Y912" s="2571"/>
      <c r="Z912" s="2571"/>
      <c r="AA912" s="2571"/>
      <c r="AB912" s="2571"/>
      <c r="AC912" s="2571"/>
      <c r="AD912" s="2571"/>
      <c r="AE912" s="2571"/>
      <c r="AF912" s="2572"/>
    </row>
    <row r="913" spans="2:32" s="2872" customFormat="1" ht="13.5" thickBot="1" x14ac:dyDescent="0.25">
      <c r="B913" s="3743"/>
      <c r="C913" s="3744"/>
      <c r="D913" s="3744"/>
      <c r="E913" s="3744"/>
      <c r="F913" s="3744"/>
      <c r="G913" s="2571"/>
      <c r="H913" s="2571"/>
      <c r="I913" s="2571"/>
      <c r="J913" s="2571"/>
      <c r="K913" s="2571"/>
      <c r="L913" s="2571"/>
      <c r="M913" s="2571"/>
      <c r="N913" s="2571"/>
      <c r="O913" s="2571"/>
      <c r="P913" s="2571"/>
      <c r="Q913" s="2571"/>
      <c r="R913" s="2635"/>
      <c r="S913" s="2571"/>
      <c r="T913" s="2571"/>
      <c r="U913" s="2571"/>
      <c r="V913" s="2571"/>
      <c r="W913" s="2571"/>
      <c r="X913" s="2571"/>
      <c r="Y913" s="2571"/>
      <c r="Z913" s="2571"/>
      <c r="AA913" s="2571"/>
      <c r="AB913" s="2571"/>
      <c r="AC913" s="2571"/>
      <c r="AD913" s="2571"/>
      <c r="AE913" s="2571"/>
      <c r="AF913" s="2572"/>
    </row>
    <row r="914" spans="2:32" s="2872" customFormat="1" ht="13.5" thickBot="1" x14ac:dyDescent="0.25">
      <c r="B914" s="4022" t="s">
        <v>5069</v>
      </c>
      <c r="C914" s="4023"/>
      <c r="D914" s="4003" t="s">
        <v>5070</v>
      </c>
      <c r="E914" s="4026" t="s">
        <v>224</v>
      </c>
      <c r="F914" s="4027"/>
      <c r="G914" s="4027"/>
      <c r="H914" s="4027"/>
      <c r="I914" s="4027"/>
      <c r="J914" s="4027"/>
      <c r="K914" s="4027"/>
      <c r="L914" s="4027"/>
      <c r="M914" s="4027"/>
      <c r="N914" s="4027"/>
      <c r="O914" s="4027"/>
      <c r="P914" s="4028"/>
      <c r="Q914" s="4029" t="s">
        <v>340</v>
      </c>
      <c r="R914" s="4030"/>
      <c r="S914" s="4031"/>
      <c r="T914" s="4031"/>
      <c r="U914" s="4031"/>
      <c r="V914" s="4031"/>
      <c r="W914" s="4031"/>
      <c r="X914" s="4031"/>
      <c r="Y914" s="4032"/>
      <c r="Z914" s="4029" t="s">
        <v>225</v>
      </c>
      <c r="AA914" s="4031"/>
      <c r="AB914" s="4032"/>
      <c r="AC914" s="4033" t="s">
        <v>4989</v>
      </c>
      <c r="AD914" s="4034"/>
      <c r="AE914" s="4035"/>
      <c r="AF914" s="2572"/>
    </row>
    <row r="915" spans="2:32" s="2872" customFormat="1" ht="13.5" thickBot="1" x14ac:dyDescent="0.25">
      <c r="B915" s="4024"/>
      <c r="C915" s="4025"/>
      <c r="D915" s="4003"/>
      <c r="E915" s="4003" t="s">
        <v>5007</v>
      </c>
      <c r="F915" s="4003" t="s">
        <v>5008</v>
      </c>
      <c r="G915" s="4004" t="s">
        <v>5010</v>
      </c>
      <c r="H915" s="4004" t="s">
        <v>5071</v>
      </c>
      <c r="I915" s="4009" t="s">
        <v>5072</v>
      </c>
      <c r="J915" s="4009" t="s">
        <v>5073</v>
      </c>
      <c r="K915" s="4009" t="s">
        <v>5013</v>
      </c>
      <c r="L915" s="4009"/>
      <c r="M915" s="4009" t="s">
        <v>5074</v>
      </c>
      <c r="N915" s="4009" t="s">
        <v>5075</v>
      </c>
      <c r="O915" s="4009" t="s">
        <v>5076</v>
      </c>
      <c r="P915" s="4009" t="s">
        <v>5077</v>
      </c>
      <c r="Q915" s="4000" t="s">
        <v>5019</v>
      </c>
      <c r="R915" s="4000" t="s">
        <v>5020</v>
      </c>
      <c r="S915" s="4000" t="s">
        <v>5021</v>
      </c>
      <c r="T915" s="4000" t="s">
        <v>5078</v>
      </c>
      <c r="U915" s="4000" t="s">
        <v>5079</v>
      </c>
      <c r="V915" s="4000" t="s">
        <v>5024</v>
      </c>
      <c r="W915" s="4000" t="s">
        <v>5026</v>
      </c>
      <c r="X915" s="4004" t="s">
        <v>5080</v>
      </c>
      <c r="Y915" s="4004" t="s">
        <v>5081</v>
      </c>
      <c r="Z915" s="4000" t="s">
        <v>5082</v>
      </c>
      <c r="AA915" s="4000" t="s">
        <v>5083</v>
      </c>
      <c r="AB915" s="4000" t="s">
        <v>5084</v>
      </c>
      <c r="AC915" s="4000" t="s">
        <v>1154</v>
      </c>
      <c r="AD915" s="4000" t="s">
        <v>4990</v>
      </c>
      <c r="AE915" s="4000" t="s">
        <v>4991</v>
      </c>
      <c r="AF915" s="2572"/>
    </row>
    <row r="916" spans="2:32" s="2872" customFormat="1" ht="13.5" thickBot="1" x14ac:dyDescent="0.25">
      <c r="B916" s="4024"/>
      <c r="C916" s="4025"/>
      <c r="D916" s="4000"/>
      <c r="E916" s="4000"/>
      <c r="F916" s="4000"/>
      <c r="G916" s="4005"/>
      <c r="H916" s="4005"/>
      <c r="I916" s="4004"/>
      <c r="J916" s="4004"/>
      <c r="K916" s="3739" t="s">
        <v>5033</v>
      </c>
      <c r="L916" s="3740" t="s">
        <v>2798</v>
      </c>
      <c r="M916" s="4004"/>
      <c r="N916" s="4004"/>
      <c r="O916" s="4004"/>
      <c r="P916" s="4004"/>
      <c r="Q916" s="4001"/>
      <c r="R916" s="4001"/>
      <c r="S916" s="4001"/>
      <c r="T916" s="4001"/>
      <c r="U916" s="4001"/>
      <c r="V916" s="4001"/>
      <c r="W916" s="4001"/>
      <c r="X916" s="4005"/>
      <c r="Y916" s="4005"/>
      <c r="Z916" s="4001"/>
      <c r="AA916" s="4001"/>
      <c r="AB916" s="4001"/>
      <c r="AC916" s="4001"/>
      <c r="AD916" s="4001"/>
      <c r="AE916" s="4001"/>
      <c r="AF916" s="2572"/>
    </row>
    <row r="917" spans="2:32" s="2872" customFormat="1" ht="27.75" customHeight="1" thickBot="1" x14ac:dyDescent="0.25">
      <c r="B917" s="3954" t="s">
        <v>6945</v>
      </c>
      <c r="C917" s="3955"/>
      <c r="D917" s="3152" t="s">
        <v>1534</v>
      </c>
      <c r="E917" s="3134" t="s">
        <v>1534</v>
      </c>
      <c r="F917" s="3153" t="s">
        <v>1534</v>
      </c>
      <c r="G917" s="3153" t="s">
        <v>1534</v>
      </c>
      <c r="H917" s="3400" t="s">
        <v>1534</v>
      </c>
      <c r="I917" s="3400" t="s">
        <v>1534</v>
      </c>
      <c r="J917" s="3134" t="s">
        <v>1534</v>
      </c>
      <c r="K917" s="3153" t="s">
        <v>1534</v>
      </c>
      <c r="L917" s="3400" t="s">
        <v>1534</v>
      </c>
      <c r="M917" s="3134" t="s">
        <v>1534</v>
      </c>
      <c r="N917" s="3134" t="s">
        <v>1534</v>
      </c>
      <c r="O917" s="3134" t="s">
        <v>1534</v>
      </c>
      <c r="P917" s="3134" t="s">
        <v>1534</v>
      </c>
      <c r="Q917" s="3134" t="s">
        <v>1534</v>
      </c>
      <c r="R917" s="3153" t="s">
        <v>1534</v>
      </c>
      <c r="S917" s="3153" t="s">
        <v>1534</v>
      </c>
      <c r="T917" s="3134" t="s">
        <v>1534</v>
      </c>
      <c r="U917" s="3134" t="s">
        <v>1534</v>
      </c>
      <c r="V917" s="3134" t="s">
        <v>1534</v>
      </c>
      <c r="W917" s="3134" t="s">
        <v>1534</v>
      </c>
      <c r="X917" s="3134" t="s">
        <v>1534</v>
      </c>
      <c r="Y917" s="3134" t="s">
        <v>1534</v>
      </c>
      <c r="Z917" s="3153">
        <v>6000</v>
      </c>
      <c r="AA917" s="3401" t="s">
        <v>1534</v>
      </c>
      <c r="AB917" s="3134">
        <v>0.4</v>
      </c>
      <c r="AC917" s="3401" t="s">
        <v>1534</v>
      </c>
      <c r="AD917" s="3401" t="s">
        <v>1534</v>
      </c>
      <c r="AE917" s="3401" t="s">
        <v>1534</v>
      </c>
      <c r="AF917" s="2572"/>
    </row>
    <row r="918" spans="2:32" s="2872" customFormat="1" x14ac:dyDescent="0.2">
      <c r="B918" s="2634"/>
      <c r="C918" s="2566"/>
      <c r="D918" s="2566"/>
      <c r="E918" s="2566"/>
      <c r="F918" s="2566"/>
      <c r="G918" s="2567"/>
      <c r="H918" s="2567"/>
      <c r="I918" s="2567"/>
      <c r="J918" s="2567"/>
      <c r="K918" s="2566"/>
      <c r="L918" s="2567"/>
      <c r="M918" s="2567"/>
      <c r="N918" s="2567"/>
      <c r="O918" s="2567"/>
      <c r="P918" s="2567"/>
      <c r="Q918" s="2631"/>
      <c r="R918" s="2631"/>
      <c r="S918" s="2631"/>
      <c r="T918" s="2631"/>
      <c r="U918" s="2631"/>
      <c r="V918" s="2631"/>
      <c r="W918" s="2631"/>
      <c r="X918" s="2631"/>
      <c r="Y918" s="2631"/>
      <c r="Z918" s="2631"/>
      <c r="AA918" s="2631"/>
      <c r="AB918" s="2631"/>
      <c r="AC918" s="2631"/>
      <c r="AD918" s="2631"/>
      <c r="AE918" s="2631"/>
      <c r="AF918" s="2572"/>
    </row>
    <row r="919" spans="2:32" s="2872" customFormat="1" x14ac:dyDescent="0.2">
      <c r="B919" s="4011" t="s">
        <v>4992</v>
      </c>
      <c r="C919" s="4012"/>
      <c r="D919" s="4042" t="s">
        <v>5086</v>
      </c>
      <c r="E919" s="4042"/>
      <c r="F919" s="4042"/>
      <c r="G919" s="4042"/>
      <c r="H919" s="4042"/>
      <c r="I919" s="2632"/>
      <c r="J919" s="2632"/>
      <c r="K919" s="2632"/>
      <c r="L919" s="2632"/>
      <c r="M919" s="2632"/>
      <c r="N919" s="2632"/>
      <c r="O919" s="2632"/>
      <c r="P919" s="2632"/>
      <c r="Q919" s="2631"/>
      <c r="R919" s="2631"/>
      <c r="S919" s="2631"/>
      <c r="T919" s="2631"/>
      <c r="U919" s="2631"/>
      <c r="V919" s="2631"/>
      <c r="W919" s="2631"/>
      <c r="X919" s="2631"/>
      <c r="Y919" s="2631"/>
      <c r="Z919" s="2631"/>
      <c r="AA919" s="2631"/>
      <c r="AB919" s="2631"/>
      <c r="AC919" s="2631"/>
      <c r="AD919" s="2631"/>
      <c r="AE919" s="2631"/>
      <c r="AF919" s="2572"/>
    </row>
    <row r="920" spans="2:32" s="2872" customFormat="1" x14ac:dyDescent="0.2">
      <c r="B920" s="4011" t="s">
        <v>4993</v>
      </c>
      <c r="C920" s="4012"/>
      <c r="D920" s="4042" t="s">
        <v>1517</v>
      </c>
      <c r="E920" s="4042"/>
      <c r="F920" s="4042"/>
      <c r="G920" s="4042"/>
      <c r="H920" s="4042"/>
      <c r="I920" s="2632"/>
      <c r="J920" s="2632"/>
      <c r="K920" s="2632"/>
      <c r="L920" s="2632"/>
      <c r="M920" s="2632"/>
      <c r="N920" s="2632"/>
      <c r="O920" s="2632"/>
      <c r="P920" s="2632"/>
      <c r="Q920" s="2631"/>
      <c r="R920" s="2631"/>
      <c r="S920" s="2631"/>
      <c r="T920" s="2631"/>
      <c r="U920" s="2631"/>
      <c r="V920" s="2631"/>
      <c r="W920" s="2631"/>
      <c r="X920" s="2631"/>
      <c r="Y920" s="2631"/>
      <c r="Z920" s="2631"/>
      <c r="AA920" s="2631"/>
      <c r="AB920" s="2631"/>
      <c r="AC920" s="2631"/>
      <c r="AD920" s="2631"/>
      <c r="AE920" s="2631"/>
      <c r="AF920" s="2572"/>
    </row>
    <row r="921" spans="2:32" s="2872" customFormat="1" ht="13.5" thickBot="1" x14ac:dyDescent="0.25">
      <c r="B921" s="3741"/>
      <c r="C921" s="3742"/>
      <c r="D921" s="3742"/>
      <c r="E921" s="3742"/>
      <c r="F921" s="3742"/>
      <c r="G921" s="2635"/>
      <c r="H921" s="2635"/>
      <c r="I921" s="2635"/>
      <c r="J921" s="2635"/>
      <c r="K921" s="2635"/>
      <c r="L921" s="2635"/>
      <c r="M921" s="2635"/>
      <c r="N921" s="2635"/>
      <c r="O921" s="2635"/>
      <c r="P921" s="2635"/>
      <c r="Q921" s="2635"/>
      <c r="R921" s="2635"/>
      <c r="S921" s="2635"/>
      <c r="T921" s="2635"/>
      <c r="U921" s="2635"/>
      <c r="V921" s="2635"/>
      <c r="W921" s="2635"/>
      <c r="X921" s="2635"/>
      <c r="Y921" s="2635"/>
      <c r="Z921" s="2635"/>
      <c r="AA921" s="2635"/>
      <c r="AB921" s="2635"/>
      <c r="AC921" s="2635"/>
      <c r="AD921" s="2635"/>
      <c r="AE921" s="2635"/>
      <c r="AF921" s="2577"/>
    </row>
    <row r="922" spans="2:32" s="2872" customFormat="1" x14ac:dyDescent="0.2"/>
    <row r="923" spans="2:32" s="2872" customFormat="1" ht="13.5" thickBot="1" x14ac:dyDescent="0.25"/>
    <row r="924" spans="2:32" s="2872" customFormat="1" ht="20.25" x14ac:dyDescent="0.2">
      <c r="B924" s="3987" t="s">
        <v>5065</v>
      </c>
      <c r="C924" s="3988"/>
      <c r="D924" s="3988"/>
      <c r="E924" s="3988"/>
      <c r="F924" s="3988"/>
      <c r="G924" s="3988"/>
      <c r="H924" s="3988"/>
      <c r="I924" s="3988"/>
      <c r="J924" s="3988"/>
      <c r="K924" s="3988"/>
      <c r="L924" s="3988"/>
      <c r="M924" s="3988"/>
      <c r="N924" s="3988"/>
      <c r="O924" s="3988"/>
      <c r="P924" s="3988"/>
      <c r="Q924" s="3988"/>
      <c r="R924" s="3988"/>
      <c r="S924" s="3988"/>
      <c r="T924" s="3988"/>
      <c r="U924" s="3988"/>
      <c r="V924" s="3988"/>
      <c r="W924" s="3988"/>
      <c r="X924" s="3988"/>
      <c r="Y924" s="3988"/>
      <c r="Z924" s="3988"/>
      <c r="AA924" s="3988"/>
      <c r="AB924" s="3988"/>
      <c r="AC924" s="3988"/>
      <c r="AD924" s="3988"/>
      <c r="AE924" s="3988"/>
      <c r="AF924" s="3989"/>
    </row>
    <row r="925" spans="2:32" s="2872" customFormat="1" x14ac:dyDescent="0.2">
      <c r="B925" s="3743"/>
      <c r="C925" s="3744"/>
      <c r="D925" s="3744"/>
      <c r="E925" s="3744"/>
      <c r="F925" s="3744"/>
      <c r="G925" s="2571"/>
      <c r="H925" s="2571"/>
      <c r="I925" s="2571"/>
      <c r="J925" s="2571"/>
      <c r="K925" s="2571"/>
      <c r="L925" s="2571"/>
      <c r="M925" s="2571"/>
      <c r="N925" s="2571"/>
      <c r="O925" s="2571"/>
      <c r="P925" s="2571"/>
      <c r="Q925" s="2571"/>
      <c r="R925" s="2571"/>
      <c r="S925" s="2571"/>
      <c r="T925" s="2571"/>
      <c r="U925" s="2571"/>
      <c r="V925" s="2571"/>
      <c r="W925" s="2571"/>
      <c r="X925" s="2571"/>
      <c r="Y925" s="2571"/>
      <c r="Z925" s="2571"/>
      <c r="AA925" s="2571"/>
      <c r="AB925" s="2571"/>
      <c r="AC925" s="2571"/>
      <c r="AD925" s="2571"/>
      <c r="AE925" s="2571"/>
      <c r="AF925" s="2572"/>
    </row>
    <row r="926" spans="2:32" s="2872" customFormat="1" x14ac:dyDescent="0.2">
      <c r="B926" s="2633" t="s">
        <v>5085</v>
      </c>
      <c r="C926" s="3744"/>
      <c r="D926" s="4016" t="s">
        <v>6850</v>
      </c>
      <c r="E926" s="4016"/>
      <c r="F926" s="4016"/>
      <c r="G926" s="2571"/>
      <c r="H926" s="2571"/>
      <c r="I926" s="2571"/>
      <c r="J926" s="2571"/>
      <c r="K926" s="2571"/>
      <c r="L926" s="2571"/>
      <c r="M926" s="2571"/>
      <c r="N926" s="2571"/>
      <c r="O926" s="2571"/>
      <c r="P926" s="2571"/>
      <c r="Q926" s="2571"/>
      <c r="R926" s="2571"/>
      <c r="S926" s="2571"/>
      <c r="T926" s="2571"/>
      <c r="U926" s="2571"/>
      <c r="V926" s="2571"/>
      <c r="W926" s="2571"/>
      <c r="X926" s="2571"/>
      <c r="Y926" s="2571"/>
      <c r="Z926" s="2571"/>
      <c r="AA926" s="2571"/>
      <c r="AB926" s="2571"/>
      <c r="AC926" s="2571"/>
      <c r="AD926" s="2571"/>
      <c r="AE926" s="2571"/>
      <c r="AF926" s="2572"/>
    </row>
    <row r="927" spans="2:32" s="2872" customFormat="1" x14ac:dyDescent="0.2">
      <c r="B927" s="4017" t="s">
        <v>5068</v>
      </c>
      <c r="C927" s="4018"/>
      <c r="D927" s="3962">
        <v>41839</v>
      </c>
      <c r="E927" s="3962"/>
      <c r="F927" s="3962"/>
      <c r="G927" s="2571"/>
      <c r="H927" s="2571"/>
      <c r="I927" s="2571"/>
      <c r="J927" s="2571"/>
      <c r="K927" s="2571"/>
      <c r="L927" s="2571"/>
      <c r="M927" s="2571"/>
      <c r="N927" s="2571"/>
      <c r="O927" s="2571"/>
      <c r="P927" s="2571"/>
      <c r="Q927" s="2571"/>
      <c r="R927" s="2571"/>
      <c r="S927" s="2571"/>
      <c r="T927" s="2571"/>
      <c r="U927" s="2571"/>
      <c r="V927" s="2571"/>
      <c r="W927" s="2571"/>
      <c r="X927" s="2571"/>
      <c r="Y927" s="2571"/>
      <c r="Z927" s="2571"/>
      <c r="AA927" s="2571"/>
      <c r="AB927" s="2571"/>
      <c r="AC927" s="2571"/>
      <c r="AD927" s="2571"/>
      <c r="AE927" s="2571"/>
      <c r="AF927" s="2572"/>
    </row>
    <row r="928" spans="2:32" s="2872" customFormat="1" x14ac:dyDescent="0.2">
      <c r="B928" s="3991" t="s">
        <v>5066</v>
      </c>
      <c r="C928" s="3992"/>
      <c r="D928" s="3962">
        <v>41839</v>
      </c>
      <c r="E928" s="3962"/>
      <c r="F928" s="3962"/>
      <c r="G928" s="2571"/>
      <c r="H928" s="2571"/>
      <c r="I928" s="2571"/>
      <c r="J928" s="2571"/>
      <c r="K928" s="2571"/>
      <c r="L928" s="2571"/>
      <c r="M928" s="2571"/>
      <c r="N928" s="2571"/>
      <c r="O928" s="2571"/>
      <c r="P928" s="2571"/>
      <c r="Q928" s="2571"/>
      <c r="R928" s="2571"/>
      <c r="S928" s="2571"/>
      <c r="T928" s="2571"/>
      <c r="U928" s="2571"/>
      <c r="V928" s="2571"/>
      <c r="W928" s="2571"/>
      <c r="X928" s="2571"/>
      <c r="Y928" s="2571"/>
      <c r="Z928" s="2571"/>
      <c r="AA928" s="2571"/>
      <c r="AB928" s="2571"/>
      <c r="AC928" s="2571"/>
      <c r="AD928" s="2571"/>
      <c r="AE928" s="2571"/>
      <c r="AF928" s="2572"/>
    </row>
    <row r="929" spans="2:32" s="2872" customFormat="1" ht="13.5" thickBot="1" x14ac:dyDescent="0.25">
      <c r="B929" s="3743"/>
      <c r="C929" s="3744"/>
      <c r="D929" s="3744"/>
      <c r="E929" s="3744"/>
      <c r="F929" s="3744"/>
      <c r="G929" s="2571"/>
      <c r="H929" s="2571"/>
      <c r="I929" s="2571"/>
      <c r="J929" s="2571"/>
      <c r="K929" s="2571"/>
      <c r="L929" s="2571"/>
      <c r="M929" s="2571"/>
      <c r="N929" s="2571"/>
      <c r="O929" s="2571"/>
      <c r="P929" s="2571"/>
      <c r="Q929" s="2571"/>
      <c r="R929" s="2571"/>
      <c r="S929" s="2571"/>
      <c r="T929" s="2571"/>
      <c r="U929" s="2571"/>
      <c r="V929" s="2571"/>
      <c r="W929" s="2571"/>
      <c r="X929" s="2571"/>
      <c r="Y929" s="2571"/>
      <c r="Z929" s="2571"/>
      <c r="AA929" s="2571"/>
      <c r="AB929" s="2571"/>
      <c r="AC929" s="2571"/>
      <c r="AD929" s="2571"/>
      <c r="AE929" s="2571"/>
      <c r="AF929" s="2572"/>
    </row>
    <row r="930" spans="2:32" s="2872" customFormat="1" ht="102.75" customHeight="1" thickBot="1" x14ac:dyDescent="0.25">
      <c r="B930" s="3993" t="s">
        <v>5067</v>
      </c>
      <c r="C930" s="4036"/>
      <c r="D930" s="4019" t="s">
        <v>6942</v>
      </c>
      <c r="E930" s="4020"/>
      <c r="F930" s="4020"/>
      <c r="G930" s="4020"/>
      <c r="H930" s="4020"/>
      <c r="I930" s="4020"/>
      <c r="J930" s="4020"/>
      <c r="K930" s="4020"/>
      <c r="L930" s="4020"/>
      <c r="M930" s="4020"/>
      <c r="N930" s="4020"/>
      <c r="O930" s="4020"/>
      <c r="P930" s="4020"/>
      <c r="Q930" s="4021"/>
      <c r="R930" s="2571"/>
      <c r="S930" s="2571"/>
      <c r="T930" s="2571"/>
      <c r="U930" s="2571"/>
      <c r="V930" s="2571"/>
      <c r="W930" s="2571"/>
      <c r="X930" s="2571"/>
      <c r="Y930" s="2571"/>
      <c r="Z930" s="2571"/>
      <c r="AA930" s="2571"/>
      <c r="AB930" s="2571"/>
      <c r="AC930" s="2571"/>
      <c r="AD930" s="2571"/>
      <c r="AE930" s="2571"/>
      <c r="AF930" s="2572"/>
    </row>
    <row r="931" spans="2:32" s="2872" customFormat="1" ht="13.5" thickBot="1" x14ac:dyDescent="0.25">
      <c r="B931" s="3743"/>
      <c r="C931" s="3744"/>
      <c r="D931" s="3744"/>
      <c r="E931" s="3744"/>
      <c r="F931" s="3744"/>
      <c r="G931" s="2571"/>
      <c r="H931" s="2571"/>
      <c r="I931" s="2571"/>
      <c r="J931" s="2571"/>
      <c r="K931" s="2571"/>
      <c r="L931" s="2571"/>
      <c r="M931" s="2571"/>
      <c r="N931" s="2571"/>
      <c r="O931" s="2571"/>
      <c r="P931" s="2571"/>
      <c r="Q931" s="2571"/>
      <c r="R931" s="2635"/>
      <c r="S931" s="2571"/>
      <c r="T931" s="2571"/>
      <c r="U931" s="2571"/>
      <c r="V931" s="2571"/>
      <c r="W931" s="2571"/>
      <c r="X931" s="2571"/>
      <c r="Y931" s="2571"/>
      <c r="Z931" s="2571"/>
      <c r="AA931" s="2571"/>
      <c r="AB931" s="2571"/>
      <c r="AC931" s="2571"/>
      <c r="AD931" s="2571"/>
      <c r="AE931" s="2571"/>
      <c r="AF931" s="2572"/>
    </row>
    <row r="932" spans="2:32" s="2872" customFormat="1" ht="13.5" thickBot="1" x14ac:dyDescent="0.25">
      <c r="B932" s="4022" t="s">
        <v>5069</v>
      </c>
      <c r="C932" s="4023"/>
      <c r="D932" s="4003" t="s">
        <v>5070</v>
      </c>
      <c r="E932" s="4026" t="s">
        <v>224</v>
      </c>
      <c r="F932" s="4027"/>
      <c r="G932" s="4027"/>
      <c r="H932" s="4027"/>
      <c r="I932" s="4027"/>
      <c r="J932" s="4027"/>
      <c r="K932" s="4027"/>
      <c r="L932" s="4027"/>
      <c r="M932" s="4027"/>
      <c r="N932" s="4027"/>
      <c r="O932" s="4027"/>
      <c r="P932" s="4028"/>
      <c r="Q932" s="4029" t="s">
        <v>340</v>
      </c>
      <c r="R932" s="4030"/>
      <c r="S932" s="4031"/>
      <c r="T932" s="4031"/>
      <c r="U932" s="4031"/>
      <c r="V932" s="4031"/>
      <c r="W932" s="4031"/>
      <c r="X932" s="4031"/>
      <c r="Y932" s="4032"/>
      <c r="Z932" s="4029" t="s">
        <v>225</v>
      </c>
      <c r="AA932" s="4031"/>
      <c r="AB932" s="4032"/>
      <c r="AC932" s="4033" t="s">
        <v>4989</v>
      </c>
      <c r="AD932" s="4034"/>
      <c r="AE932" s="4035"/>
      <c r="AF932" s="2572"/>
    </row>
    <row r="933" spans="2:32" s="2872" customFormat="1" ht="13.5" thickBot="1" x14ac:dyDescent="0.25">
      <c r="B933" s="4024"/>
      <c r="C933" s="4025"/>
      <c r="D933" s="4003"/>
      <c r="E933" s="4003" t="s">
        <v>5007</v>
      </c>
      <c r="F933" s="4003" t="s">
        <v>5008</v>
      </c>
      <c r="G933" s="4004" t="s">
        <v>5010</v>
      </c>
      <c r="H933" s="4004" t="s">
        <v>5071</v>
      </c>
      <c r="I933" s="4009" t="s">
        <v>5072</v>
      </c>
      <c r="J933" s="4009" t="s">
        <v>5073</v>
      </c>
      <c r="K933" s="4009" t="s">
        <v>5013</v>
      </c>
      <c r="L933" s="4009"/>
      <c r="M933" s="4009" t="s">
        <v>5074</v>
      </c>
      <c r="N933" s="4009" t="s">
        <v>5075</v>
      </c>
      <c r="O933" s="4009" t="s">
        <v>5076</v>
      </c>
      <c r="P933" s="4009" t="s">
        <v>5077</v>
      </c>
      <c r="Q933" s="4000" t="s">
        <v>5019</v>
      </c>
      <c r="R933" s="4000" t="s">
        <v>5020</v>
      </c>
      <c r="S933" s="4000" t="s">
        <v>5021</v>
      </c>
      <c r="T933" s="4000" t="s">
        <v>5078</v>
      </c>
      <c r="U933" s="4000" t="s">
        <v>5079</v>
      </c>
      <c r="V933" s="4000" t="s">
        <v>5024</v>
      </c>
      <c r="W933" s="4000" t="s">
        <v>5026</v>
      </c>
      <c r="X933" s="4004" t="s">
        <v>5080</v>
      </c>
      <c r="Y933" s="4004" t="s">
        <v>5081</v>
      </c>
      <c r="Z933" s="4000" t="s">
        <v>5082</v>
      </c>
      <c r="AA933" s="4000" t="s">
        <v>5083</v>
      </c>
      <c r="AB933" s="4000" t="s">
        <v>5084</v>
      </c>
      <c r="AC933" s="4000" t="s">
        <v>1154</v>
      </c>
      <c r="AD933" s="4000" t="s">
        <v>4990</v>
      </c>
      <c r="AE933" s="4000" t="s">
        <v>4991</v>
      </c>
      <c r="AF933" s="2572"/>
    </row>
    <row r="934" spans="2:32" s="2872" customFormat="1" ht="13.5" thickBot="1" x14ac:dyDescent="0.25">
      <c r="B934" s="4024"/>
      <c r="C934" s="4025"/>
      <c r="D934" s="4000"/>
      <c r="E934" s="4000"/>
      <c r="F934" s="4000"/>
      <c r="G934" s="4005"/>
      <c r="H934" s="4005"/>
      <c r="I934" s="4004"/>
      <c r="J934" s="4004"/>
      <c r="K934" s="3739" t="s">
        <v>5033</v>
      </c>
      <c r="L934" s="3740" t="s">
        <v>2798</v>
      </c>
      <c r="M934" s="4004"/>
      <c r="N934" s="4004"/>
      <c r="O934" s="4004"/>
      <c r="P934" s="4004"/>
      <c r="Q934" s="4001"/>
      <c r="R934" s="4001"/>
      <c r="S934" s="4001"/>
      <c r="T934" s="4001"/>
      <c r="U934" s="4001"/>
      <c r="V934" s="4001"/>
      <c r="W934" s="4001"/>
      <c r="X934" s="4005"/>
      <c r="Y934" s="4005"/>
      <c r="Z934" s="4001"/>
      <c r="AA934" s="4001"/>
      <c r="AB934" s="4001"/>
      <c r="AC934" s="4001"/>
      <c r="AD934" s="4001"/>
      <c r="AE934" s="4001"/>
      <c r="AF934" s="2572"/>
    </row>
    <row r="935" spans="2:32" s="2872" customFormat="1" ht="15.75" customHeight="1" x14ac:dyDescent="0.2">
      <c r="B935" s="4047" t="s">
        <v>6319</v>
      </c>
      <c r="C935" s="4048"/>
      <c r="D935" s="3135" t="s">
        <v>1534</v>
      </c>
      <c r="E935" s="3135" t="s">
        <v>1534</v>
      </c>
      <c r="F935" s="3135" t="s">
        <v>1534</v>
      </c>
      <c r="G935" s="3136">
        <f>3/0.18</f>
        <v>16.666666666666668</v>
      </c>
      <c r="H935" s="3135" t="s">
        <v>1534</v>
      </c>
      <c r="I935" s="3137">
        <v>0.18</v>
      </c>
      <c r="J935" s="3135" t="s">
        <v>1534</v>
      </c>
      <c r="K935" s="3135" t="s">
        <v>1534</v>
      </c>
      <c r="L935" s="3135" t="s">
        <v>1534</v>
      </c>
      <c r="M935" s="3135" t="s">
        <v>1534</v>
      </c>
      <c r="N935" s="3135" t="s">
        <v>1534</v>
      </c>
      <c r="O935" s="3135" t="s">
        <v>1534</v>
      </c>
      <c r="P935" s="3135" t="s">
        <v>1534</v>
      </c>
      <c r="Q935" s="3135" t="s">
        <v>1534</v>
      </c>
      <c r="R935" s="3135" t="s">
        <v>1534</v>
      </c>
      <c r="S935" s="3135" t="s">
        <v>1534</v>
      </c>
      <c r="T935" s="3135" t="s">
        <v>1534</v>
      </c>
      <c r="U935" s="3135" t="s">
        <v>1534</v>
      </c>
      <c r="V935" s="3135" t="s">
        <v>1534</v>
      </c>
      <c r="W935" s="3135" t="s">
        <v>1534</v>
      </c>
      <c r="X935" s="3135" t="s">
        <v>1534</v>
      </c>
      <c r="Y935" s="3135" t="s">
        <v>1534</v>
      </c>
      <c r="Z935" s="3135" t="s">
        <v>1534</v>
      </c>
      <c r="AA935" s="3135" t="s">
        <v>1534</v>
      </c>
      <c r="AB935" s="3135" t="s">
        <v>1534</v>
      </c>
      <c r="AC935" s="3135" t="s">
        <v>1534</v>
      </c>
      <c r="AD935" s="3135" t="s">
        <v>1534</v>
      </c>
      <c r="AE935" s="3138" t="s">
        <v>1534</v>
      </c>
      <c r="AF935" s="2572"/>
    </row>
    <row r="936" spans="2:32" s="2872" customFormat="1" ht="15" customHeight="1" thickBot="1" x14ac:dyDescent="0.25">
      <c r="B936" s="3952" t="s">
        <v>6852</v>
      </c>
      <c r="C936" s="3953"/>
      <c r="D936" s="3139" t="s">
        <v>1534</v>
      </c>
      <c r="E936" s="3139" t="s">
        <v>1534</v>
      </c>
      <c r="F936" s="3139" t="s">
        <v>1534</v>
      </c>
      <c r="G936" s="3140">
        <f>3/0.16</f>
        <v>18.75</v>
      </c>
      <c r="H936" s="3139" t="s">
        <v>1534</v>
      </c>
      <c r="I936" s="3141">
        <v>0.16</v>
      </c>
      <c r="J936" s="3139" t="s">
        <v>1534</v>
      </c>
      <c r="K936" s="3139" t="s">
        <v>1534</v>
      </c>
      <c r="L936" s="3139" t="s">
        <v>1534</v>
      </c>
      <c r="M936" s="3139" t="s">
        <v>1534</v>
      </c>
      <c r="N936" s="3139" t="s">
        <v>1534</v>
      </c>
      <c r="O936" s="3139" t="s">
        <v>1534</v>
      </c>
      <c r="P936" s="3139" t="s">
        <v>1534</v>
      </c>
      <c r="Q936" s="3139" t="s">
        <v>1534</v>
      </c>
      <c r="R936" s="3139" t="s">
        <v>1534</v>
      </c>
      <c r="S936" s="3139" t="s">
        <v>1534</v>
      </c>
      <c r="T936" s="3139" t="s">
        <v>1534</v>
      </c>
      <c r="U936" s="3139" t="s">
        <v>1534</v>
      </c>
      <c r="V936" s="3139" t="s">
        <v>1534</v>
      </c>
      <c r="W936" s="3139" t="s">
        <v>1534</v>
      </c>
      <c r="X936" s="3139" t="s">
        <v>1534</v>
      </c>
      <c r="Y936" s="3139" t="s">
        <v>1534</v>
      </c>
      <c r="Z936" s="3139" t="s">
        <v>1534</v>
      </c>
      <c r="AA936" s="3139" t="s">
        <v>1534</v>
      </c>
      <c r="AB936" s="3139" t="s">
        <v>1534</v>
      </c>
      <c r="AC936" s="3139" t="s">
        <v>1534</v>
      </c>
      <c r="AD936" s="3139" t="s">
        <v>1534</v>
      </c>
      <c r="AE936" s="3142" t="s">
        <v>1534</v>
      </c>
      <c r="AF936" s="2572"/>
    </row>
    <row r="937" spans="2:32" s="2872" customFormat="1" x14ac:dyDescent="0.2">
      <c r="B937" s="2634"/>
      <c r="C937" s="2566"/>
      <c r="D937" s="2566"/>
      <c r="E937" s="2566"/>
      <c r="F937" s="2566"/>
      <c r="G937" s="2567"/>
      <c r="H937" s="2567"/>
      <c r="I937" s="2567"/>
      <c r="J937" s="2567"/>
      <c r="K937" s="2566"/>
      <c r="L937" s="2567"/>
      <c r="M937" s="2567"/>
      <c r="N937" s="2567"/>
      <c r="O937" s="2567"/>
      <c r="P937" s="2567"/>
      <c r="Q937" s="2631"/>
      <c r="R937" s="2631"/>
      <c r="S937" s="2631"/>
      <c r="T937" s="2631"/>
      <c r="U937" s="2631"/>
      <c r="V937" s="2631"/>
      <c r="W937" s="2631"/>
      <c r="X937" s="2631"/>
      <c r="Y937" s="2631"/>
      <c r="Z937" s="2631"/>
      <c r="AA937" s="2631"/>
      <c r="AB937" s="2631"/>
      <c r="AC937" s="2631"/>
      <c r="AD937" s="2631"/>
      <c r="AE937" s="2631"/>
      <c r="AF937" s="2572"/>
    </row>
    <row r="938" spans="2:32" s="2872" customFormat="1" x14ac:dyDescent="0.2">
      <c r="B938" s="4011" t="s">
        <v>4992</v>
      </c>
      <c r="C938" s="4012"/>
      <c r="D938" s="4042" t="s">
        <v>5086</v>
      </c>
      <c r="E938" s="4042"/>
      <c r="F938" s="4042"/>
      <c r="G938" s="4042"/>
      <c r="H938" s="4042"/>
      <c r="I938" s="2632"/>
      <c r="J938" s="2632"/>
      <c r="K938" s="2632"/>
      <c r="L938" s="2632"/>
      <c r="M938" s="2632"/>
      <c r="N938" s="2632"/>
      <c r="O938" s="2632"/>
      <c r="P938" s="2632"/>
      <c r="Q938" s="2631"/>
      <c r="R938" s="2631"/>
      <c r="S938" s="2631"/>
      <c r="T938" s="2631"/>
      <c r="U938" s="2631"/>
      <c r="V938" s="2631"/>
      <c r="W938" s="2631"/>
      <c r="X938" s="2631"/>
      <c r="Y938" s="2631"/>
      <c r="Z938" s="2631"/>
      <c r="AA938" s="2631"/>
      <c r="AB938" s="2631"/>
      <c r="AC938" s="2631"/>
      <c r="AD938" s="2631"/>
      <c r="AE938" s="2631"/>
      <c r="AF938" s="2572"/>
    </row>
    <row r="939" spans="2:32" s="2872" customFormat="1" x14ac:dyDescent="0.2">
      <c r="B939" s="4011" t="s">
        <v>4993</v>
      </c>
      <c r="C939" s="4012"/>
      <c r="D939" s="4042" t="s">
        <v>1517</v>
      </c>
      <c r="E939" s="4042"/>
      <c r="F939" s="4042"/>
      <c r="G939" s="4042"/>
      <c r="H939" s="4042"/>
      <c r="I939" s="2632"/>
      <c r="J939" s="2632"/>
      <c r="K939" s="2632"/>
      <c r="L939" s="2632"/>
      <c r="M939" s="2632"/>
      <c r="N939" s="2632"/>
      <c r="O939" s="2632"/>
      <c r="P939" s="2632"/>
      <c r="Q939" s="2631"/>
      <c r="R939" s="2631"/>
      <c r="S939" s="2631"/>
      <c r="T939" s="2631"/>
      <c r="U939" s="2631"/>
      <c r="V939" s="2631"/>
      <c r="W939" s="2631"/>
      <c r="X939" s="2631"/>
      <c r="Y939" s="2631"/>
      <c r="Z939" s="2631"/>
      <c r="AA939" s="2631"/>
      <c r="AB939" s="2631"/>
      <c r="AC939" s="2631"/>
      <c r="AD939" s="2631"/>
      <c r="AE939" s="2631"/>
      <c r="AF939" s="2572"/>
    </row>
    <row r="940" spans="2:32" s="2872" customFormat="1" ht="13.5" thickBot="1" x14ac:dyDescent="0.25">
      <c r="B940" s="3741"/>
      <c r="C940" s="3742"/>
      <c r="D940" s="3742"/>
      <c r="E940" s="3742"/>
      <c r="F940" s="3742"/>
      <c r="G940" s="2635"/>
      <c r="H940" s="2635"/>
      <c r="I940" s="2635"/>
      <c r="J940" s="2635"/>
      <c r="K940" s="2635"/>
      <c r="L940" s="2635"/>
      <c r="M940" s="2635"/>
      <c r="N940" s="2635"/>
      <c r="O940" s="2635"/>
      <c r="P940" s="2635"/>
      <c r="Q940" s="2635"/>
      <c r="R940" s="2635"/>
      <c r="S940" s="2635"/>
      <c r="T940" s="2635"/>
      <c r="U940" s="2635"/>
      <c r="V940" s="2635"/>
      <c r="W940" s="2635"/>
      <c r="X940" s="2635"/>
      <c r="Y940" s="2635"/>
      <c r="Z940" s="2635"/>
      <c r="AA940" s="2635"/>
      <c r="AB940" s="2635"/>
      <c r="AC940" s="2635"/>
      <c r="AD940" s="2635"/>
      <c r="AE940" s="2635"/>
      <c r="AF940" s="2577"/>
    </row>
    <row r="941" spans="2:32" s="2872" customFormat="1" x14ac:dyDescent="0.2"/>
    <row r="942" spans="2:32" s="2872" customFormat="1" ht="13.5" thickBot="1" x14ac:dyDescent="0.25"/>
    <row r="943" spans="2:32" s="2872" customFormat="1" ht="20.25" x14ac:dyDescent="0.2">
      <c r="B943" s="3987" t="s">
        <v>5065</v>
      </c>
      <c r="C943" s="3988"/>
      <c r="D943" s="3988"/>
      <c r="E943" s="3988"/>
      <c r="F943" s="3988"/>
      <c r="G943" s="3988"/>
      <c r="H943" s="3988"/>
      <c r="I943" s="3988"/>
      <c r="J943" s="3988"/>
      <c r="K943" s="3988"/>
      <c r="L943" s="3988"/>
      <c r="M943" s="3988"/>
      <c r="N943" s="3988"/>
      <c r="O943" s="3988"/>
      <c r="P943" s="3988"/>
      <c r="Q943" s="3988"/>
      <c r="R943" s="3988"/>
      <c r="S943" s="3988"/>
      <c r="T943" s="3988"/>
      <c r="U943" s="3988"/>
      <c r="V943" s="3988"/>
      <c r="W943" s="3988"/>
      <c r="X943" s="3988"/>
      <c r="Y943" s="3988"/>
      <c r="Z943" s="3988"/>
      <c r="AA943" s="3988"/>
      <c r="AB943" s="3988"/>
      <c r="AC943" s="3988"/>
      <c r="AD943" s="3988"/>
      <c r="AE943" s="3988"/>
      <c r="AF943" s="3989"/>
    </row>
    <row r="944" spans="2:32" s="2872" customFormat="1" x14ac:dyDescent="0.2">
      <c r="B944" s="3743"/>
      <c r="C944" s="3744"/>
      <c r="D944" s="3744"/>
      <c r="E944" s="3744"/>
      <c r="F944" s="3744"/>
      <c r="G944" s="2571"/>
      <c r="H944" s="2571"/>
      <c r="I944" s="2571"/>
      <c r="J944" s="2571"/>
      <c r="K944" s="2571"/>
      <c r="L944" s="2571"/>
      <c r="M944" s="2571"/>
      <c r="N944" s="2571"/>
      <c r="O944" s="2571"/>
      <c r="P944" s="2571"/>
      <c r="Q944" s="2571"/>
      <c r="R944" s="2571"/>
      <c r="S944" s="2571"/>
      <c r="T944" s="2571"/>
      <c r="U944" s="2571"/>
      <c r="V944" s="2571"/>
      <c r="W944" s="2571"/>
      <c r="X944" s="2571"/>
      <c r="Y944" s="2571"/>
      <c r="Z944" s="2571"/>
      <c r="AA944" s="2571"/>
      <c r="AB944" s="2571"/>
      <c r="AC944" s="2571"/>
      <c r="AD944" s="2571"/>
      <c r="AE944" s="2571"/>
      <c r="AF944" s="2572"/>
    </row>
    <row r="945" spans="2:32" s="2872" customFormat="1" x14ac:dyDescent="0.2">
      <c r="B945" s="2633" t="s">
        <v>5085</v>
      </c>
      <c r="C945" s="3744"/>
      <c r="D945" s="4016" t="s">
        <v>6850</v>
      </c>
      <c r="E945" s="4016"/>
      <c r="F945" s="4016"/>
      <c r="G945" s="2571"/>
      <c r="H945" s="2571"/>
      <c r="I945" s="2571"/>
      <c r="J945" s="2571"/>
      <c r="K945" s="2571"/>
      <c r="L945" s="2571"/>
      <c r="M945" s="2571"/>
      <c r="N945" s="2571"/>
      <c r="O945" s="2571"/>
      <c r="P945" s="2571"/>
      <c r="Q945" s="2571"/>
      <c r="R945" s="2571"/>
      <c r="S945" s="2571"/>
      <c r="T945" s="2571"/>
      <c r="U945" s="2571"/>
      <c r="V945" s="2571"/>
      <c r="W945" s="2571"/>
      <c r="X945" s="2571"/>
      <c r="Y945" s="2571"/>
      <c r="Z945" s="2571"/>
      <c r="AA945" s="2571"/>
      <c r="AB945" s="2571"/>
      <c r="AC945" s="2571"/>
      <c r="AD945" s="2571"/>
      <c r="AE945" s="2571"/>
      <c r="AF945" s="2572"/>
    </row>
    <row r="946" spans="2:32" s="2872" customFormat="1" x14ac:dyDescent="0.2">
      <c r="B946" s="4017" t="s">
        <v>5068</v>
      </c>
      <c r="C946" s="4018"/>
      <c r="D946" s="3962">
        <v>41832</v>
      </c>
      <c r="E946" s="3962"/>
      <c r="F946" s="3962"/>
      <c r="G946" s="2571"/>
      <c r="H946" s="2571"/>
      <c r="I946" s="2571"/>
      <c r="J946" s="2571"/>
      <c r="K946" s="2571"/>
      <c r="L946" s="2571"/>
      <c r="M946" s="2571"/>
      <c r="N946" s="2571"/>
      <c r="O946" s="2571"/>
      <c r="P946" s="2571"/>
      <c r="Q946" s="2571"/>
      <c r="R946" s="2571"/>
      <c r="S946" s="2571"/>
      <c r="T946" s="2571"/>
      <c r="U946" s="2571"/>
      <c r="V946" s="2571"/>
      <c r="W946" s="2571"/>
      <c r="X946" s="2571"/>
      <c r="Y946" s="2571"/>
      <c r="Z946" s="2571"/>
      <c r="AA946" s="2571"/>
      <c r="AB946" s="2571"/>
      <c r="AC946" s="2571"/>
      <c r="AD946" s="2571"/>
      <c r="AE946" s="2571"/>
      <c r="AF946" s="2572"/>
    </row>
    <row r="947" spans="2:32" s="2872" customFormat="1" x14ac:dyDescent="0.2">
      <c r="B947" s="3991" t="s">
        <v>5066</v>
      </c>
      <c r="C947" s="3992"/>
      <c r="D947" s="3962">
        <v>41832</v>
      </c>
      <c r="E947" s="3962"/>
      <c r="F947" s="3962"/>
      <c r="G947" s="2571"/>
      <c r="H947" s="2571"/>
      <c r="I947" s="2571"/>
      <c r="J947" s="2571"/>
      <c r="K947" s="2571"/>
      <c r="L947" s="2571"/>
      <c r="M947" s="2571"/>
      <c r="N947" s="2571"/>
      <c r="O947" s="2571"/>
      <c r="P947" s="2571"/>
      <c r="Q947" s="2571"/>
      <c r="R947" s="2571"/>
      <c r="S947" s="2571"/>
      <c r="T947" s="2571"/>
      <c r="U947" s="2571"/>
      <c r="V947" s="2571"/>
      <c r="W947" s="2571"/>
      <c r="X947" s="2571"/>
      <c r="Y947" s="2571"/>
      <c r="Z947" s="2571"/>
      <c r="AA947" s="2571"/>
      <c r="AB947" s="2571"/>
      <c r="AC947" s="2571"/>
      <c r="AD947" s="2571"/>
      <c r="AE947" s="2571"/>
      <c r="AF947" s="2572"/>
    </row>
    <row r="948" spans="2:32" s="2872" customFormat="1" ht="13.5" thickBot="1" x14ac:dyDescent="0.25">
      <c r="B948" s="3743"/>
      <c r="C948" s="3744"/>
      <c r="D948" s="3744"/>
      <c r="E948" s="3744"/>
      <c r="F948" s="3744"/>
      <c r="G948" s="2571"/>
      <c r="H948" s="2571"/>
      <c r="I948" s="2571"/>
      <c r="J948" s="2571"/>
      <c r="K948" s="2571"/>
      <c r="L948" s="2571"/>
      <c r="M948" s="2571"/>
      <c r="N948" s="2571"/>
      <c r="O948" s="2571"/>
      <c r="P948" s="2571"/>
      <c r="Q948" s="2571"/>
      <c r="R948" s="2571"/>
      <c r="S948" s="2571"/>
      <c r="T948" s="2571"/>
      <c r="U948" s="2571"/>
      <c r="V948" s="2571"/>
      <c r="W948" s="2571"/>
      <c r="X948" s="2571"/>
      <c r="Y948" s="2571"/>
      <c r="Z948" s="2571"/>
      <c r="AA948" s="2571"/>
      <c r="AB948" s="2571"/>
      <c r="AC948" s="2571"/>
      <c r="AD948" s="2571"/>
      <c r="AE948" s="2571"/>
      <c r="AF948" s="2572"/>
    </row>
    <row r="949" spans="2:32" s="2872" customFormat="1" ht="33" customHeight="1" thickBot="1" x14ac:dyDescent="0.25">
      <c r="B949" s="3993" t="s">
        <v>5067</v>
      </c>
      <c r="C949" s="4036"/>
      <c r="D949" s="4019" t="s">
        <v>6941</v>
      </c>
      <c r="E949" s="4020"/>
      <c r="F949" s="4020"/>
      <c r="G949" s="4020"/>
      <c r="H949" s="4020"/>
      <c r="I949" s="4020"/>
      <c r="J949" s="4020"/>
      <c r="K949" s="4020"/>
      <c r="L949" s="4020"/>
      <c r="M949" s="4020"/>
      <c r="N949" s="4020"/>
      <c r="O949" s="4020"/>
      <c r="P949" s="4020"/>
      <c r="Q949" s="4021"/>
      <c r="R949" s="2571"/>
      <c r="S949" s="2571"/>
      <c r="T949" s="2571"/>
      <c r="U949" s="2571"/>
      <c r="V949" s="2571"/>
      <c r="W949" s="2571"/>
      <c r="X949" s="2571"/>
      <c r="Y949" s="2571"/>
      <c r="Z949" s="2571"/>
      <c r="AA949" s="2571"/>
      <c r="AB949" s="2571"/>
      <c r="AC949" s="2571"/>
      <c r="AD949" s="2571"/>
      <c r="AE949" s="2571"/>
      <c r="AF949" s="2572"/>
    </row>
    <row r="950" spans="2:32" s="2872" customFormat="1" ht="13.5" thickBot="1" x14ac:dyDescent="0.25">
      <c r="B950" s="3743"/>
      <c r="C950" s="3744"/>
      <c r="D950" s="3744"/>
      <c r="E950" s="3744"/>
      <c r="F950" s="3744"/>
      <c r="G950" s="2571"/>
      <c r="H950" s="2571"/>
      <c r="I950" s="2571"/>
      <c r="J950" s="2571"/>
      <c r="K950" s="2571"/>
      <c r="L950" s="2571"/>
      <c r="M950" s="2571"/>
      <c r="N950" s="2571"/>
      <c r="O950" s="2571"/>
      <c r="P950" s="2571"/>
      <c r="Q950" s="2571"/>
      <c r="R950" s="2635"/>
      <c r="S950" s="2571"/>
      <c r="T950" s="2571"/>
      <c r="U950" s="2571"/>
      <c r="V950" s="2571"/>
      <c r="W950" s="2571"/>
      <c r="X950" s="2571"/>
      <c r="Y950" s="2571"/>
      <c r="Z950" s="2571"/>
      <c r="AA950" s="2571"/>
      <c r="AB950" s="2571"/>
      <c r="AC950" s="2571"/>
      <c r="AD950" s="2571"/>
      <c r="AE950" s="2571"/>
      <c r="AF950" s="2572"/>
    </row>
    <row r="951" spans="2:32" s="2872" customFormat="1" ht="13.5" thickBot="1" x14ac:dyDescent="0.25">
      <c r="B951" s="4022" t="s">
        <v>5069</v>
      </c>
      <c r="C951" s="4023"/>
      <c r="D951" s="4003" t="s">
        <v>5070</v>
      </c>
      <c r="E951" s="4026" t="s">
        <v>224</v>
      </c>
      <c r="F951" s="4027"/>
      <c r="G951" s="4027"/>
      <c r="H951" s="4027"/>
      <c r="I951" s="4027"/>
      <c r="J951" s="4027"/>
      <c r="K951" s="4027"/>
      <c r="L951" s="4027"/>
      <c r="M951" s="4027"/>
      <c r="N951" s="4027"/>
      <c r="O951" s="4027"/>
      <c r="P951" s="4028"/>
      <c r="Q951" s="4029" t="s">
        <v>340</v>
      </c>
      <c r="R951" s="4030"/>
      <c r="S951" s="4031"/>
      <c r="T951" s="4031"/>
      <c r="U951" s="4031"/>
      <c r="V951" s="4031"/>
      <c r="W951" s="4031"/>
      <c r="X951" s="4031"/>
      <c r="Y951" s="4032"/>
      <c r="Z951" s="4029" t="s">
        <v>225</v>
      </c>
      <c r="AA951" s="4031"/>
      <c r="AB951" s="4032"/>
      <c r="AC951" s="4033" t="s">
        <v>4989</v>
      </c>
      <c r="AD951" s="4034"/>
      <c r="AE951" s="4035"/>
      <c r="AF951" s="2572"/>
    </row>
    <row r="952" spans="2:32" s="2872" customFormat="1" ht="13.5" thickBot="1" x14ac:dyDescent="0.25">
      <c r="B952" s="4024"/>
      <c r="C952" s="4025"/>
      <c r="D952" s="4003"/>
      <c r="E952" s="4003" t="s">
        <v>5007</v>
      </c>
      <c r="F952" s="4003" t="s">
        <v>5008</v>
      </c>
      <c r="G952" s="4004" t="s">
        <v>5010</v>
      </c>
      <c r="H952" s="4004" t="s">
        <v>5071</v>
      </c>
      <c r="I952" s="4009" t="s">
        <v>5072</v>
      </c>
      <c r="J952" s="4009" t="s">
        <v>5073</v>
      </c>
      <c r="K952" s="4009" t="s">
        <v>5013</v>
      </c>
      <c r="L952" s="4009"/>
      <c r="M952" s="4009" t="s">
        <v>5074</v>
      </c>
      <c r="N952" s="4009" t="s">
        <v>5075</v>
      </c>
      <c r="O952" s="4009" t="s">
        <v>5076</v>
      </c>
      <c r="P952" s="4009" t="s">
        <v>5077</v>
      </c>
      <c r="Q952" s="4000" t="s">
        <v>5019</v>
      </c>
      <c r="R952" s="4000" t="s">
        <v>5020</v>
      </c>
      <c r="S952" s="4000" t="s">
        <v>5021</v>
      </c>
      <c r="T952" s="4000" t="s">
        <v>5078</v>
      </c>
      <c r="U952" s="4000" t="s">
        <v>5079</v>
      </c>
      <c r="V952" s="4000" t="s">
        <v>5024</v>
      </c>
      <c r="W952" s="4000" t="s">
        <v>5026</v>
      </c>
      <c r="X952" s="4004" t="s">
        <v>5080</v>
      </c>
      <c r="Y952" s="4004" t="s">
        <v>5081</v>
      </c>
      <c r="Z952" s="4000" t="s">
        <v>5082</v>
      </c>
      <c r="AA952" s="4000" t="s">
        <v>5083</v>
      </c>
      <c r="AB952" s="4000" t="s">
        <v>5084</v>
      </c>
      <c r="AC952" s="4000" t="s">
        <v>1154</v>
      </c>
      <c r="AD952" s="4000" t="s">
        <v>4990</v>
      </c>
      <c r="AE952" s="4000" t="s">
        <v>4991</v>
      </c>
      <c r="AF952" s="2572"/>
    </row>
    <row r="953" spans="2:32" s="2872" customFormat="1" ht="13.5" thickBot="1" x14ac:dyDescent="0.25">
      <c r="B953" s="4024"/>
      <c r="C953" s="4025"/>
      <c r="D953" s="4000"/>
      <c r="E953" s="4000"/>
      <c r="F953" s="4000"/>
      <c r="G953" s="4005"/>
      <c r="H953" s="4005"/>
      <c r="I953" s="4004"/>
      <c r="J953" s="4004"/>
      <c r="K953" s="3739" t="s">
        <v>5033</v>
      </c>
      <c r="L953" s="3740" t="s">
        <v>2798</v>
      </c>
      <c r="M953" s="4004"/>
      <c r="N953" s="4004"/>
      <c r="O953" s="4004"/>
      <c r="P953" s="4004"/>
      <c r="Q953" s="4001"/>
      <c r="R953" s="4001"/>
      <c r="S953" s="4001"/>
      <c r="T953" s="4001"/>
      <c r="U953" s="4001"/>
      <c r="V953" s="4001"/>
      <c r="W953" s="4001"/>
      <c r="X953" s="4005"/>
      <c r="Y953" s="4005"/>
      <c r="Z953" s="4001"/>
      <c r="AA953" s="4001"/>
      <c r="AB953" s="4001"/>
      <c r="AC953" s="4001"/>
      <c r="AD953" s="4001"/>
      <c r="AE953" s="4001"/>
      <c r="AF953" s="2572"/>
    </row>
    <row r="954" spans="2:32" s="2872" customFormat="1" ht="18.75" customHeight="1" x14ac:dyDescent="0.2">
      <c r="B954" s="4047" t="s">
        <v>6319</v>
      </c>
      <c r="C954" s="4048"/>
      <c r="D954" s="3135" t="s">
        <v>1534</v>
      </c>
      <c r="E954" s="3135" t="s">
        <v>1534</v>
      </c>
      <c r="F954" s="3135" t="s">
        <v>1534</v>
      </c>
      <c r="G954" s="3136">
        <f>3/0.18</f>
        <v>16.666666666666668</v>
      </c>
      <c r="H954" s="3135" t="s">
        <v>1534</v>
      </c>
      <c r="I954" s="3137">
        <v>0.18</v>
      </c>
      <c r="J954" s="3135" t="s">
        <v>1534</v>
      </c>
      <c r="K954" s="3135" t="s">
        <v>1534</v>
      </c>
      <c r="L954" s="3135" t="s">
        <v>1534</v>
      </c>
      <c r="M954" s="3135" t="s">
        <v>1534</v>
      </c>
      <c r="N954" s="3135" t="s">
        <v>1534</v>
      </c>
      <c r="O954" s="3135" t="s">
        <v>1534</v>
      </c>
      <c r="P954" s="3135" t="s">
        <v>1534</v>
      </c>
      <c r="Q954" s="3135" t="s">
        <v>1534</v>
      </c>
      <c r="R954" s="3135" t="s">
        <v>1534</v>
      </c>
      <c r="S954" s="3135" t="s">
        <v>1534</v>
      </c>
      <c r="T954" s="3135" t="s">
        <v>1534</v>
      </c>
      <c r="U954" s="3135" t="s">
        <v>1534</v>
      </c>
      <c r="V954" s="3135" t="s">
        <v>1534</v>
      </c>
      <c r="W954" s="3135" t="s">
        <v>1534</v>
      </c>
      <c r="X954" s="3135" t="s">
        <v>1534</v>
      </c>
      <c r="Y954" s="3135" t="s">
        <v>1534</v>
      </c>
      <c r="Z954" s="3135" t="s">
        <v>1534</v>
      </c>
      <c r="AA954" s="3135" t="s">
        <v>1534</v>
      </c>
      <c r="AB954" s="3135" t="s">
        <v>1534</v>
      </c>
      <c r="AC954" s="3135" t="s">
        <v>1534</v>
      </c>
      <c r="AD954" s="3135" t="s">
        <v>1534</v>
      </c>
      <c r="AE954" s="3138" t="s">
        <v>1534</v>
      </c>
      <c r="AF954" s="2572"/>
    </row>
    <row r="955" spans="2:32" s="2872" customFormat="1" ht="18.75" customHeight="1" thickBot="1" x14ac:dyDescent="0.25">
      <c r="B955" s="3952" t="s">
        <v>6852</v>
      </c>
      <c r="C955" s="3953"/>
      <c r="D955" s="3139" t="s">
        <v>1534</v>
      </c>
      <c r="E955" s="3139" t="s">
        <v>1534</v>
      </c>
      <c r="F955" s="3139" t="s">
        <v>1534</v>
      </c>
      <c r="G955" s="3140">
        <f>3/0.16</f>
        <v>18.75</v>
      </c>
      <c r="H955" s="3139" t="s">
        <v>1534</v>
      </c>
      <c r="I955" s="3141">
        <v>0.16</v>
      </c>
      <c r="J955" s="3139" t="s">
        <v>1534</v>
      </c>
      <c r="K955" s="3139" t="s">
        <v>1534</v>
      </c>
      <c r="L955" s="3139" t="s">
        <v>1534</v>
      </c>
      <c r="M955" s="3139" t="s">
        <v>1534</v>
      </c>
      <c r="N955" s="3139" t="s">
        <v>1534</v>
      </c>
      <c r="O955" s="3139" t="s">
        <v>1534</v>
      </c>
      <c r="P955" s="3139" t="s">
        <v>1534</v>
      </c>
      <c r="Q955" s="3139" t="s">
        <v>1534</v>
      </c>
      <c r="R955" s="3139" t="s">
        <v>1534</v>
      </c>
      <c r="S955" s="3139" t="s">
        <v>1534</v>
      </c>
      <c r="T955" s="3139" t="s">
        <v>1534</v>
      </c>
      <c r="U955" s="3139" t="s">
        <v>1534</v>
      </c>
      <c r="V955" s="3139" t="s">
        <v>1534</v>
      </c>
      <c r="W955" s="3139" t="s">
        <v>1534</v>
      </c>
      <c r="X955" s="3139" t="s">
        <v>1534</v>
      </c>
      <c r="Y955" s="3139" t="s">
        <v>1534</v>
      </c>
      <c r="Z955" s="3139" t="s">
        <v>1534</v>
      </c>
      <c r="AA955" s="3139" t="s">
        <v>1534</v>
      </c>
      <c r="AB955" s="3139" t="s">
        <v>1534</v>
      </c>
      <c r="AC955" s="3139" t="s">
        <v>1534</v>
      </c>
      <c r="AD955" s="3139" t="s">
        <v>1534</v>
      </c>
      <c r="AE955" s="3142" t="s">
        <v>1534</v>
      </c>
      <c r="AF955" s="2572"/>
    </row>
    <row r="956" spans="2:32" s="2872" customFormat="1" ht="15.75" customHeight="1" x14ac:dyDescent="0.2">
      <c r="B956" s="3840"/>
      <c r="C956" s="3841"/>
      <c r="D956" s="3833"/>
      <c r="E956" s="3833"/>
      <c r="F956" s="3833"/>
      <c r="G956" s="3833"/>
      <c r="H956" s="3833"/>
      <c r="I956" s="3833"/>
      <c r="J956" s="3833"/>
      <c r="K956" s="3833"/>
      <c r="L956" s="3833"/>
      <c r="M956" s="3833"/>
      <c r="N956" s="3833"/>
      <c r="O956" s="3833"/>
      <c r="P956" s="3833"/>
      <c r="Q956" s="3833"/>
      <c r="R956" s="3833"/>
      <c r="S956" s="3833"/>
      <c r="T956" s="3833"/>
      <c r="U956" s="3833"/>
      <c r="V956" s="3833"/>
      <c r="W956" s="3833"/>
      <c r="X956" s="3833"/>
      <c r="Y956" s="3833"/>
      <c r="Z956" s="3834"/>
      <c r="AA956" s="3835"/>
      <c r="AB956" s="3835"/>
      <c r="AC956" s="3836"/>
      <c r="AD956" s="3836"/>
      <c r="AE956" s="3836"/>
      <c r="AF956" s="2572"/>
    </row>
    <row r="957" spans="2:32" s="2872" customFormat="1" x14ac:dyDescent="0.2">
      <c r="B957" s="4011" t="s">
        <v>4992</v>
      </c>
      <c r="C957" s="4012"/>
      <c r="D957" s="4042" t="s">
        <v>5086</v>
      </c>
      <c r="E957" s="4042"/>
      <c r="F957" s="4042"/>
      <c r="G957" s="4042"/>
      <c r="H957" s="4042"/>
      <c r="I957" s="2632"/>
      <c r="J957" s="2632"/>
      <c r="K957" s="2632"/>
      <c r="L957" s="2632"/>
      <c r="M957" s="2632"/>
      <c r="N957" s="2632"/>
      <c r="O957" s="2632"/>
      <c r="P957" s="2632"/>
      <c r="Q957" s="2631"/>
      <c r="R957" s="2631"/>
      <c r="S957" s="2631"/>
      <c r="T957" s="2631"/>
      <c r="U957" s="2631"/>
      <c r="V957" s="2631"/>
      <c r="W957" s="2631"/>
      <c r="X957" s="2631"/>
      <c r="Y957" s="2631"/>
      <c r="Z957" s="2631"/>
      <c r="AA957" s="2631"/>
      <c r="AB957" s="2631"/>
      <c r="AC957" s="2631"/>
      <c r="AD957" s="2631"/>
      <c r="AE957" s="2631"/>
      <c r="AF957" s="2572"/>
    </row>
    <row r="958" spans="2:32" s="2872" customFormat="1" x14ac:dyDescent="0.2">
      <c r="B958" s="4011" t="s">
        <v>4993</v>
      </c>
      <c r="C958" s="4012"/>
      <c r="D958" s="4042" t="s">
        <v>1517</v>
      </c>
      <c r="E958" s="4042"/>
      <c r="F958" s="4042"/>
      <c r="G958" s="4042"/>
      <c r="H958" s="4042"/>
      <c r="I958" s="2632"/>
      <c r="J958" s="2632"/>
      <c r="K958" s="2632"/>
      <c r="L958" s="2632"/>
      <c r="M958" s="2632"/>
      <c r="N958" s="2632"/>
      <c r="O958" s="2632"/>
      <c r="P958" s="2632"/>
      <c r="Q958" s="2631"/>
      <c r="R958" s="2631"/>
      <c r="S958" s="2631"/>
      <c r="T958" s="2631"/>
      <c r="U958" s="2631"/>
      <c r="V958" s="2631"/>
      <c r="W958" s="2631"/>
      <c r="X958" s="2631"/>
      <c r="Y958" s="2631"/>
      <c r="Z958" s="2631"/>
      <c r="AA958" s="2631"/>
      <c r="AB958" s="2631"/>
      <c r="AC958" s="2631"/>
      <c r="AD958" s="2631"/>
      <c r="AE958" s="2631"/>
      <c r="AF958" s="2572"/>
    </row>
    <row r="959" spans="2:32" s="2872" customFormat="1" ht="13.5" thickBot="1" x14ac:dyDescent="0.25">
      <c r="B959" s="3741"/>
      <c r="C959" s="3742"/>
      <c r="D959" s="3742"/>
      <c r="E959" s="3742"/>
      <c r="F959" s="3742"/>
      <c r="G959" s="2635"/>
      <c r="H959" s="2635"/>
      <c r="I959" s="2635"/>
      <c r="J959" s="2635"/>
      <c r="K959" s="2635"/>
      <c r="L959" s="2635"/>
      <c r="M959" s="2635"/>
      <c r="N959" s="2635"/>
      <c r="O959" s="2635"/>
      <c r="P959" s="2635"/>
      <c r="Q959" s="2635"/>
      <c r="R959" s="2635"/>
      <c r="S959" s="2635"/>
      <c r="T959" s="2635"/>
      <c r="U959" s="2635"/>
      <c r="V959" s="2635"/>
      <c r="W959" s="2635"/>
      <c r="X959" s="2635"/>
      <c r="Y959" s="2635"/>
      <c r="Z959" s="2635"/>
      <c r="AA959" s="2635"/>
      <c r="AB959" s="2635"/>
      <c r="AC959" s="2635"/>
      <c r="AD959" s="2635"/>
      <c r="AE959" s="2635"/>
      <c r="AF959" s="2577"/>
    </row>
    <row r="960" spans="2:32" s="2872" customFormat="1" x14ac:dyDescent="0.2"/>
    <row r="961" spans="2:32" s="2872" customFormat="1" ht="13.5" thickBot="1" x14ac:dyDescent="0.25"/>
    <row r="962" spans="2:32" s="2872" customFormat="1" ht="20.25" x14ac:dyDescent="0.2">
      <c r="B962" s="3987" t="s">
        <v>5065</v>
      </c>
      <c r="C962" s="3988"/>
      <c r="D962" s="3988"/>
      <c r="E962" s="3988"/>
      <c r="F962" s="3988"/>
      <c r="G962" s="3988"/>
      <c r="H962" s="3988"/>
      <c r="I962" s="3988"/>
      <c r="J962" s="3988"/>
      <c r="K962" s="3988"/>
      <c r="L962" s="3988"/>
      <c r="M962" s="3988"/>
      <c r="N962" s="3988"/>
      <c r="O962" s="3988"/>
      <c r="P962" s="3988"/>
      <c r="Q962" s="3988"/>
      <c r="R962" s="3988"/>
      <c r="S962" s="3988"/>
      <c r="T962" s="3988"/>
      <c r="U962" s="3988"/>
      <c r="V962" s="3988"/>
      <c r="W962" s="3988"/>
      <c r="X962" s="3988"/>
      <c r="Y962" s="3988"/>
      <c r="Z962" s="3988"/>
      <c r="AA962" s="3988"/>
      <c r="AB962" s="3988"/>
      <c r="AC962" s="3988"/>
      <c r="AD962" s="3988"/>
      <c r="AE962" s="3988"/>
      <c r="AF962" s="3989"/>
    </row>
    <row r="963" spans="2:32" s="2872" customFormat="1" x14ac:dyDescent="0.2">
      <c r="B963" s="3743"/>
      <c r="C963" s="3744"/>
      <c r="D963" s="3744"/>
      <c r="E963" s="3744"/>
      <c r="F963" s="3744"/>
      <c r="G963" s="2571"/>
      <c r="H963" s="2571"/>
      <c r="I963" s="2571"/>
      <c r="J963" s="2571"/>
      <c r="K963" s="2571"/>
      <c r="L963" s="2571"/>
      <c r="M963" s="2571"/>
      <c r="N963" s="2571"/>
      <c r="O963" s="2571"/>
      <c r="P963" s="2571"/>
      <c r="Q963" s="2571"/>
      <c r="R963" s="2571"/>
      <c r="S963" s="2571"/>
      <c r="T963" s="2571"/>
      <c r="U963" s="2571"/>
      <c r="V963" s="2571"/>
      <c r="W963" s="2571"/>
      <c r="X963" s="2571"/>
      <c r="Y963" s="2571"/>
      <c r="Z963" s="2571"/>
      <c r="AA963" s="2571"/>
      <c r="AB963" s="2571"/>
      <c r="AC963" s="2571"/>
      <c r="AD963" s="2571"/>
      <c r="AE963" s="2571"/>
      <c r="AF963" s="2572"/>
    </row>
    <row r="964" spans="2:32" s="2872" customFormat="1" x14ac:dyDescent="0.2">
      <c r="B964" s="2633" t="s">
        <v>5085</v>
      </c>
      <c r="C964" s="3744"/>
      <c r="D964" s="4016" t="s">
        <v>6850</v>
      </c>
      <c r="E964" s="4016"/>
      <c r="F964" s="4016"/>
      <c r="G964" s="2571"/>
      <c r="H964" s="2571"/>
      <c r="I964" s="2571"/>
      <c r="J964" s="2571"/>
      <c r="K964" s="2571"/>
      <c r="L964" s="2571"/>
      <c r="M964" s="2571"/>
      <c r="N964" s="2571"/>
      <c r="O964" s="2571"/>
      <c r="P964" s="2571"/>
      <c r="Q964" s="2571"/>
      <c r="R964" s="2571"/>
      <c r="S964" s="2571"/>
      <c r="T964" s="2571"/>
      <c r="U964" s="2571"/>
      <c r="V964" s="2571"/>
      <c r="W964" s="2571"/>
      <c r="X964" s="2571"/>
      <c r="Y964" s="2571"/>
      <c r="Z964" s="2571"/>
      <c r="AA964" s="2571"/>
      <c r="AB964" s="2571"/>
      <c r="AC964" s="2571"/>
      <c r="AD964" s="2571"/>
      <c r="AE964" s="2571"/>
      <c r="AF964" s="2572"/>
    </row>
    <row r="965" spans="2:32" s="2872" customFormat="1" x14ac:dyDescent="0.2">
      <c r="B965" s="4017" t="s">
        <v>5068</v>
      </c>
      <c r="C965" s="4018"/>
      <c r="D965" s="3962">
        <v>41845</v>
      </c>
      <c r="E965" s="3962"/>
      <c r="F965" s="3962"/>
      <c r="G965" s="2571"/>
      <c r="H965" s="2571"/>
      <c r="I965" s="2571"/>
      <c r="J965" s="2571"/>
      <c r="K965" s="2571"/>
      <c r="L965" s="2571"/>
      <c r="M965" s="2571"/>
      <c r="N965" s="2571"/>
      <c r="O965" s="2571"/>
      <c r="P965" s="2571"/>
      <c r="Q965" s="2571"/>
      <c r="R965" s="2571"/>
      <c r="S965" s="2571"/>
      <c r="T965" s="2571"/>
      <c r="U965" s="2571"/>
      <c r="V965" s="2571"/>
      <c r="W965" s="2571"/>
      <c r="X965" s="2571"/>
      <c r="Y965" s="2571"/>
      <c r="Z965" s="2571"/>
      <c r="AA965" s="2571"/>
      <c r="AB965" s="2571"/>
      <c r="AC965" s="2571"/>
      <c r="AD965" s="2571"/>
      <c r="AE965" s="2571"/>
      <c r="AF965" s="2572"/>
    </row>
    <row r="966" spans="2:32" s="2872" customFormat="1" x14ac:dyDescent="0.2">
      <c r="B966" s="3991" t="s">
        <v>5066</v>
      </c>
      <c r="C966" s="3992"/>
      <c r="D966" s="3962">
        <v>41846</v>
      </c>
      <c r="E966" s="3962"/>
      <c r="F966" s="3962"/>
      <c r="G966" s="2571"/>
      <c r="H966" s="2571"/>
      <c r="I966" s="2571"/>
      <c r="J966" s="2571"/>
      <c r="K966" s="2571"/>
      <c r="L966" s="2571"/>
      <c r="M966" s="2571"/>
      <c r="N966" s="2571"/>
      <c r="O966" s="2571"/>
      <c r="P966" s="2571"/>
      <c r="Q966" s="2571"/>
      <c r="R966" s="2571"/>
      <c r="S966" s="2571"/>
      <c r="T966" s="2571"/>
      <c r="U966" s="2571"/>
      <c r="V966" s="2571"/>
      <c r="W966" s="2571"/>
      <c r="X966" s="2571"/>
      <c r="Y966" s="2571"/>
      <c r="Z966" s="2571"/>
      <c r="AA966" s="2571"/>
      <c r="AB966" s="2571"/>
      <c r="AC966" s="2571"/>
      <c r="AD966" s="2571"/>
      <c r="AE966" s="2571"/>
      <c r="AF966" s="2572"/>
    </row>
    <row r="967" spans="2:32" s="2872" customFormat="1" ht="13.5" thickBot="1" x14ac:dyDescent="0.25">
      <c r="B967" s="3743"/>
      <c r="C967" s="3744"/>
      <c r="D967" s="3744"/>
      <c r="E967" s="3744"/>
      <c r="F967" s="3744"/>
      <c r="G967" s="2571"/>
      <c r="H967" s="2571"/>
      <c r="I967" s="2571"/>
      <c r="J967" s="2571"/>
      <c r="K967" s="2571"/>
      <c r="L967" s="2571"/>
      <c r="M967" s="2571"/>
      <c r="N967" s="2571"/>
      <c r="O967" s="2571"/>
      <c r="P967" s="2571"/>
      <c r="Q967" s="2571"/>
      <c r="R967" s="2571"/>
      <c r="S967" s="2571"/>
      <c r="T967" s="2571"/>
      <c r="U967" s="2571"/>
      <c r="V967" s="2571"/>
      <c r="W967" s="2571"/>
      <c r="X967" s="2571"/>
      <c r="Y967" s="2571"/>
      <c r="Z967" s="2571"/>
      <c r="AA967" s="2571"/>
      <c r="AB967" s="2571"/>
      <c r="AC967" s="2571"/>
      <c r="AD967" s="2571"/>
      <c r="AE967" s="2571"/>
      <c r="AF967" s="2572"/>
    </row>
    <row r="968" spans="2:32" s="2872" customFormat="1" ht="103.5" customHeight="1" thickBot="1" x14ac:dyDescent="0.25">
      <c r="B968" s="3993" t="s">
        <v>5067</v>
      </c>
      <c r="C968" s="4036"/>
      <c r="D968" s="4019" t="s">
        <v>6940</v>
      </c>
      <c r="E968" s="4020"/>
      <c r="F968" s="4020"/>
      <c r="G968" s="4020"/>
      <c r="H968" s="4020"/>
      <c r="I968" s="4020"/>
      <c r="J968" s="4020"/>
      <c r="K968" s="4020"/>
      <c r="L968" s="4020"/>
      <c r="M968" s="4020"/>
      <c r="N968" s="4020"/>
      <c r="O968" s="4020"/>
      <c r="P968" s="4020"/>
      <c r="Q968" s="4021"/>
      <c r="R968" s="2571"/>
      <c r="S968" s="2571"/>
      <c r="T968" s="2571"/>
      <c r="U968" s="2571"/>
      <c r="V968" s="2571"/>
      <c r="W968" s="2571"/>
      <c r="X968" s="2571"/>
      <c r="Y968" s="2571"/>
      <c r="Z968" s="2571"/>
      <c r="AA968" s="2571"/>
      <c r="AB968" s="2571"/>
      <c r="AC968" s="2571"/>
      <c r="AD968" s="2571"/>
      <c r="AE968" s="2571"/>
      <c r="AF968" s="2572"/>
    </row>
    <row r="969" spans="2:32" s="2872" customFormat="1" ht="13.5" thickBot="1" x14ac:dyDescent="0.25">
      <c r="B969" s="3743"/>
      <c r="C969" s="3744"/>
      <c r="D969" s="3744"/>
      <c r="E969" s="3744"/>
      <c r="F969" s="3744"/>
      <c r="G969" s="2571"/>
      <c r="H969" s="2571"/>
      <c r="I969" s="2571"/>
      <c r="J969" s="2571"/>
      <c r="K969" s="2571"/>
      <c r="L969" s="2571"/>
      <c r="M969" s="2571"/>
      <c r="N969" s="2571"/>
      <c r="O969" s="2571"/>
      <c r="P969" s="2571"/>
      <c r="Q969" s="2571"/>
      <c r="R969" s="2635"/>
      <c r="S969" s="2571"/>
      <c r="T969" s="2571"/>
      <c r="U969" s="2571"/>
      <c r="V969" s="2571"/>
      <c r="W969" s="2571"/>
      <c r="X969" s="2571"/>
      <c r="Y969" s="2571"/>
      <c r="Z969" s="2571"/>
      <c r="AA969" s="2571"/>
      <c r="AB969" s="2571"/>
      <c r="AC969" s="2571"/>
      <c r="AD969" s="2571"/>
      <c r="AE969" s="2571"/>
      <c r="AF969" s="2572"/>
    </row>
    <row r="970" spans="2:32" s="2872" customFormat="1" ht="13.5" thickBot="1" x14ac:dyDescent="0.25">
      <c r="B970" s="4022" t="s">
        <v>5069</v>
      </c>
      <c r="C970" s="4023"/>
      <c r="D970" s="4003" t="s">
        <v>5070</v>
      </c>
      <c r="E970" s="4026" t="s">
        <v>224</v>
      </c>
      <c r="F970" s="4027"/>
      <c r="G970" s="4027"/>
      <c r="H970" s="4027"/>
      <c r="I970" s="4027"/>
      <c r="J970" s="4027"/>
      <c r="K970" s="4027"/>
      <c r="L970" s="4027"/>
      <c r="M970" s="4027"/>
      <c r="N970" s="4027"/>
      <c r="O970" s="4027"/>
      <c r="P970" s="4028"/>
      <c r="Q970" s="4029" t="s">
        <v>340</v>
      </c>
      <c r="R970" s="4030"/>
      <c r="S970" s="4031"/>
      <c r="T970" s="4031"/>
      <c r="U970" s="4031"/>
      <c r="V970" s="4031"/>
      <c r="W970" s="4031"/>
      <c r="X970" s="4031"/>
      <c r="Y970" s="4032"/>
      <c r="Z970" s="4029" t="s">
        <v>225</v>
      </c>
      <c r="AA970" s="4031"/>
      <c r="AB970" s="4032"/>
      <c r="AC970" s="4033" t="s">
        <v>4989</v>
      </c>
      <c r="AD970" s="4034"/>
      <c r="AE970" s="4035"/>
      <c r="AF970" s="2572"/>
    </row>
    <row r="971" spans="2:32" s="2872" customFormat="1" ht="13.5" thickBot="1" x14ac:dyDescent="0.25">
      <c r="B971" s="4024"/>
      <c r="C971" s="4025"/>
      <c r="D971" s="4003"/>
      <c r="E971" s="4003" t="s">
        <v>5007</v>
      </c>
      <c r="F971" s="4003" t="s">
        <v>5008</v>
      </c>
      <c r="G971" s="4004" t="s">
        <v>5010</v>
      </c>
      <c r="H971" s="4004" t="s">
        <v>5071</v>
      </c>
      <c r="I971" s="4009" t="s">
        <v>5072</v>
      </c>
      <c r="J971" s="4009" t="s">
        <v>5073</v>
      </c>
      <c r="K971" s="4009" t="s">
        <v>5013</v>
      </c>
      <c r="L971" s="4009"/>
      <c r="M971" s="4009" t="s">
        <v>5074</v>
      </c>
      <c r="N971" s="4009" t="s">
        <v>5075</v>
      </c>
      <c r="O971" s="4009" t="s">
        <v>5076</v>
      </c>
      <c r="P971" s="4009" t="s">
        <v>5077</v>
      </c>
      <c r="Q971" s="4000" t="s">
        <v>5019</v>
      </c>
      <c r="R971" s="4000" t="s">
        <v>5020</v>
      </c>
      <c r="S971" s="4000" t="s">
        <v>5021</v>
      </c>
      <c r="T971" s="4000" t="s">
        <v>5078</v>
      </c>
      <c r="U971" s="4000" t="s">
        <v>5079</v>
      </c>
      <c r="V971" s="4000" t="s">
        <v>5024</v>
      </c>
      <c r="W971" s="4000" t="s">
        <v>5026</v>
      </c>
      <c r="X971" s="4004" t="s">
        <v>5080</v>
      </c>
      <c r="Y971" s="4004" t="s">
        <v>5081</v>
      </c>
      <c r="Z971" s="4000" t="s">
        <v>5082</v>
      </c>
      <c r="AA971" s="4000" t="s">
        <v>5083</v>
      </c>
      <c r="AB971" s="4000" t="s">
        <v>5084</v>
      </c>
      <c r="AC971" s="4000" t="s">
        <v>1154</v>
      </c>
      <c r="AD971" s="4000" t="s">
        <v>4990</v>
      </c>
      <c r="AE971" s="4000" t="s">
        <v>4991</v>
      </c>
      <c r="AF971" s="2572"/>
    </row>
    <row r="972" spans="2:32" s="2872" customFormat="1" ht="13.5" thickBot="1" x14ac:dyDescent="0.25">
      <c r="B972" s="4024"/>
      <c r="C972" s="4025"/>
      <c r="D972" s="4000"/>
      <c r="E972" s="4000"/>
      <c r="F972" s="4000"/>
      <c r="G972" s="4005"/>
      <c r="H972" s="4005"/>
      <c r="I972" s="4004"/>
      <c r="J972" s="4004"/>
      <c r="K972" s="3739" t="s">
        <v>5033</v>
      </c>
      <c r="L972" s="3740" t="s">
        <v>2798</v>
      </c>
      <c r="M972" s="4004"/>
      <c r="N972" s="4004"/>
      <c r="O972" s="4004"/>
      <c r="P972" s="4004"/>
      <c r="Q972" s="4001"/>
      <c r="R972" s="4001"/>
      <c r="S972" s="4001"/>
      <c r="T972" s="4001"/>
      <c r="U972" s="4001"/>
      <c r="V972" s="4001"/>
      <c r="W972" s="4001"/>
      <c r="X972" s="4005"/>
      <c r="Y972" s="4005"/>
      <c r="Z972" s="4001"/>
      <c r="AA972" s="4001"/>
      <c r="AB972" s="4001"/>
      <c r="AC972" s="4001"/>
      <c r="AD972" s="4001"/>
      <c r="AE972" s="4001"/>
      <c r="AF972" s="2572"/>
    </row>
    <row r="973" spans="2:32" s="2872" customFormat="1" x14ac:dyDescent="0.2">
      <c r="B973" s="4047" t="s">
        <v>6319</v>
      </c>
      <c r="C973" s="4048"/>
      <c r="D973" s="3135" t="s">
        <v>1534</v>
      </c>
      <c r="E973" s="3135" t="s">
        <v>1534</v>
      </c>
      <c r="F973" s="3135" t="s">
        <v>1534</v>
      </c>
      <c r="G973" s="3136">
        <f>3/0.18</f>
        <v>16.666666666666668</v>
      </c>
      <c r="H973" s="3135" t="s">
        <v>1534</v>
      </c>
      <c r="I973" s="3137">
        <v>0.18</v>
      </c>
      <c r="J973" s="3135" t="s">
        <v>1534</v>
      </c>
      <c r="K973" s="3135" t="s">
        <v>1534</v>
      </c>
      <c r="L973" s="3135" t="s">
        <v>1534</v>
      </c>
      <c r="M973" s="3135" t="s">
        <v>1534</v>
      </c>
      <c r="N973" s="3135" t="s">
        <v>1534</v>
      </c>
      <c r="O973" s="3135" t="s">
        <v>1534</v>
      </c>
      <c r="P973" s="3135" t="s">
        <v>1534</v>
      </c>
      <c r="Q973" s="3135" t="s">
        <v>1534</v>
      </c>
      <c r="R973" s="3135" t="s">
        <v>1534</v>
      </c>
      <c r="S973" s="3135" t="s">
        <v>1534</v>
      </c>
      <c r="T973" s="3135" t="s">
        <v>1534</v>
      </c>
      <c r="U973" s="3135" t="s">
        <v>1534</v>
      </c>
      <c r="V973" s="3135" t="s">
        <v>1534</v>
      </c>
      <c r="W973" s="3135" t="s">
        <v>1534</v>
      </c>
      <c r="X973" s="3135" t="s">
        <v>1534</v>
      </c>
      <c r="Y973" s="3135" t="s">
        <v>1534</v>
      </c>
      <c r="Z973" s="3135" t="s">
        <v>1534</v>
      </c>
      <c r="AA973" s="3135" t="s">
        <v>1534</v>
      </c>
      <c r="AB973" s="3135" t="s">
        <v>1534</v>
      </c>
      <c r="AC973" s="3135" t="s">
        <v>1534</v>
      </c>
      <c r="AD973" s="3135" t="s">
        <v>1534</v>
      </c>
      <c r="AE973" s="3138" t="s">
        <v>1534</v>
      </c>
      <c r="AF973" s="2572"/>
    </row>
    <row r="974" spans="2:32" s="2872" customFormat="1" ht="13.5" thickBot="1" x14ac:dyDescent="0.25">
      <c r="B974" s="3952" t="s">
        <v>6852</v>
      </c>
      <c r="C974" s="3953"/>
      <c r="D974" s="3139" t="s">
        <v>1534</v>
      </c>
      <c r="E974" s="3139" t="s">
        <v>1534</v>
      </c>
      <c r="F974" s="3139" t="s">
        <v>1534</v>
      </c>
      <c r="G974" s="3140">
        <f>3/0.16</f>
        <v>18.75</v>
      </c>
      <c r="H974" s="3139" t="s">
        <v>1534</v>
      </c>
      <c r="I974" s="3141">
        <v>0.16</v>
      </c>
      <c r="J974" s="3139" t="s">
        <v>1534</v>
      </c>
      <c r="K974" s="3139" t="s">
        <v>1534</v>
      </c>
      <c r="L974" s="3139" t="s">
        <v>1534</v>
      </c>
      <c r="M974" s="3139" t="s">
        <v>1534</v>
      </c>
      <c r="N974" s="3139" t="s">
        <v>1534</v>
      </c>
      <c r="O974" s="3139" t="s">
        <v>1534</v>
      </c>
      <c r="P974" s="3139" t="s">
        <v>1534</v>
      </c>
      <c r="Q974" s="3139" t="s">
        <v>1534</v>
      </c>
      <c r="R974" s="3139" t="s">
        <v>1534</v>
      </c>
      <c r="S974" s="3139" t="s">
        <v>1534</v>
      </c>
      <c r="T974" s="3139" t="s">
        <v>1534</v>
      </c>
      <c r="U974" s="3139" t="s">
        <v>1534</v>
      </c>
      <c r="V974" s="3139" t="s">
        <v>1534</v>
      </c>
      <c r="W974" s="3139" t="s">
        <v>1534</v>
      </c>
      <c r="X974" s="3139" t="s">
        <v>1534</v>
      </c>
      <c r="Y974" s="3139" t="s">
        <v>1534</v>
      </c>
      <c r="Z974" s="3139" t="s">
        <v>1534</v>
      </c>
      <c r="AA974" s="3139" t="s">
        <v>1534</v>
      </c>
      <c r="AB974" s="3139" t="s">
        <v>1534</v>
      </c>
      <c r="AC974" s="3139" t="s">
        <v>1534</v>
      </c>
      <c r="AD974" s="3139" t="s">
        <v>1534</v>
      </c>
      <c r="AE974" s="3142" t="s">
        <v>1534</v>
      </c>
      <c r="AF974" s="2572"/>
    </row>
    <row r="975" spans="2:32" s="2872" customFormat="1" x14ac:dyDescent="0.2">
      <c r="B975" s="2634"/>
      <c r="C975" s="2566"/>
      <c r="D975" s="2566"/>
      <c r="E975" s="2566"/>
      <c r="F975" s="2566"/>
      <c r="G975" s="2567"/>
      <c r="H975" s="2567"/>
      <c r="I975" s="2567"/>
      <c r="J975" s="2567"/>
      <c r="K975" s="2566"/>
      <c r="L975" s="2567"/>
      <c r="M975" s="2567"/>
      <c r="N975" s="2567"/>
      <c r="O975" s="2567"/>
      <c r="P975" s="2567"/>
      <c r="Q975" s="2631"/>
      <c r="R975" s="2631"/>
      <c r="S975" s="2631"/>
      <c r="T975" s="2631"/>
      <c r="U975" s="2631"/>
      <c r="V975" s="2631"/>
      <c r="W975" s="2631"/>
      <c r="X975" s="2631"/>
      <c r="Y975" s="2631"/>
      <c r="Z975" s="2631"/>
      <c r="AA975" s="2631"/>
      <c r="AB975" s="2631"/>
      <c r="AC975" s="2631"/>
      <c r="AD975" s="2631"/>
      <c r="AE975" s="2631"/>
      <c r="AF975" s="2572"/>
    </row>
    <row r="976" spans="2:32" s="2872" customFormat="1" x14ac:dyDescent="0.2">
      <c r="B976" s="4011" t="s">
        <v>4992</v>
      </c>
      <c r="C976" s="4012"/>
      <c r="D976" s="4042" t="s">
        <v>5086</v>
      </c>
      <c r="E976" s="4042"/>
      <c r="F976" s="4042"/>
      <c r="G976" s="4042"/>
      <c r="H976" s="4042"/>
      <c r="I976" s="2632"/>
      <c r="J976" s="2632"/>
      <c r="K976" s="2632"/>
      <c r="L976" s="2632"/>
      <c r="M976" s="2632"/>
      <c r="N976" s="2632"/>
      <c r="O976" s="2632"/>
      <c r="P976" s="2632"/>
      <c r="Q976" s="2631"/>
      <c r="R976" s="2631"/>
      <c r="S976" s="2631"/>
      <c r="T976" s="2631"/>
      <c r="U976" s="2631"/>
      <c r="V976" s="2631"/>
      <c r="W976" s="2631"/>
      <c r="X976" s="2631"/>
      <c r="Y976" s="2631"/>
      <c r="Z976" s="2631"/>
      <c r="AA976" s="2631"/>
      <c r="AB976" s="2631"/>
      <c r="AC976" s="2631"/>
      <c r="AD976" s="2631"/>
      <c r="AE976" s="2631"/>
      <c r="AF976" s="2572"/>
    </row>
    <row r="977" spans="2:32" s="2872" customFormat="1" x14ac:dyDescent="0.2">
      <c r="B977" s="4011" t="s">
        <v>4993</v>
      </c>
      <c r="C977" s="4012"/>
      <c r="D977" s="4042" t="s">
        <v>1517</v>
      </c>
      <c r="E977" s="4042"/>
      <c r="F977" s="4042"/>
      <c r="G977" s="4042"/>
      <c r="H977" s="4042"/>
      <c r="I977" s="2632"/>
      <c r="J977" s="2632"/>
      <c r="K977" s="2632"/>
      <c r="L977" s="2632"/>
      <c r="M977" s="2632"/>
      <c r="N977" s="2632"/>
      <c r="O977" s="2632"/>
      <c r="P977" s="2632"/>
      <c r="Q977" s="2631"/>
      <c r="R977" s="2631"/>
      <c r="S977" s="2631"/>
      <c r="T977" s="2631"/>
      <c r="U977" s="2631"/>
      <c r="V977" s="2631"/>
      <c r="W977" s="2631"/>
      <c r="X977" s="2631"/>
      <c r="Y977" s="2631"/>
      <c r="Z977" s="2631"/>
      <c r="AA977" s="2631"/>
      <c r="AB977" s="2631"/>
      <c r="AC977" s="2631"/>
      <c r="AD977" s="2631"/>
      <c r="AE977" s="2631"/>
      <c r="AF977" s="2572"/>
    </row>
    <row r="978" spans="2:32" s="2872" customFormat="1" ht="13.5" thickBot="1" x14ac:dyDescent="0.25">
      <c r="B978" s="3741"/>
      <c r="C978" s="3742"/>
      <c r="D978" s="3742"/>
      <c r="E978" s="3742"/>
      <c r="F978" s="3742"/>
      <c r="G978" s="2635"/>
      <c r="H978" s="2635"/>
      <c r="I978" s="2635"/>
      <c r="J978" s="2635"/>
      <c r="K978" s="2635"/>
      <c r="L978" s="2635"/>
      <c r="M978" s="2635"/>
      <c r="N978" s="2635"/>
      <c r="O978" s="2635"/>
      <c r="P978" s="2635"/>
      <c r="Q978" s="2635"/>
      <c r="R978" s="2635"/>
      <c r="S978" s="2635"/>
      <c r="T978" s="2635"/>
      <c r="U978" s="2635"/>
      <c r="V978" s="2635"/>
      <c r="W978" s="2635"/>
      <c r="X978" s="2635"/>
      <c r="Y978" s="2635"/>
      <c r="Z978" s="2635"/>
      <c r="AA978" s="2635"/>
      <c r="AB978" s="2635"/>
      <c r="AC978" s="2635"/>
      <c r="AD978" s="2635"/>
      <c r="AE978" s="2635"/>
      <c r="AF978" s="2577"/>
    </row>
    <row r="979" spans="2:32" s="2872" customFormat="1" x14ac:dyDescent="0.2"/>
    <row r="980" spans="2:32" s="2872" customFormat="1" ht="13.5" thickBot="1" x14ac:dyDescent="0.25"/>
    <row r="981" spans="2:32" s="2872" customFormat="1" ht="20.25" x14ac:dyDescent="0.2">
      <c r="B981" s="3987" t="s">
        <v>5065</v>
      </c>
      <c r="C981" s="3988"/>
      <c r="D981" s="3988"/>
      <c r="E981" s="3988"/>
      <c r="F981" s="3988"/>
      <c r="G981" s="3988"/>
      <c r="H981" s="3988"/>
      <c r="I981" s="3988"/>
      <c r="J981" s="3988"/>
      <c r="K981" s="3988"/>
      <c r="L981" s="3988"/>
      <c r="M981" s="3988"/>
      <c r="N981" s="3988"/>
      <c r="O981" s="3988"/>
      <c r="P981" s="3988"/>
      <c r="Q981" s="3988"/>
      <c r="R981" s="3988"/>
      <c r="S981" s="3988"/>
      <c r="T981" s="3988"/>
      <c r="U981" s="3988"/>
      <c r="V981" s="3988"/>
      <c r="W981" s="3988"/>
      <c r="X981" s="3988"/>
      <c r="Y981" s="3988"/>
      <c r="Z981" s="3988"/>
      <c r="AA981" s="3988"/>
      <c r="AB981" s="3988"/>
      <c r="AC981" s="3988"/>
      <c r="AD981" s="3988"/>
      <c r="AE981" s="3988"/>
      <c r="AF981" s="3989"/>
    </row>
    <row r="982" spans="2:32" s="2872" customFormat="1" x14ac:dyDescent="0.2">
      <c r="B982" s="3743"/>
      <c r="C982" s="3744"/>
      <c r="D982" s="3744"/>
      <c r="E982" s="3744"/>
      <c r="F982" s="3744"/>
      <c r="G982" s="2571"/>
      <c r="H982" s="2571"/>
      <c r="I982" s="2571"/>
      <c r="J982" s="2571"/>
      <c r="K982" s="2571"/>
      <c r="L982" s="2571"/>
      <c r="M982" s="2571"/>
      <c r="N982" s="2571"/>
      <c r="O982" s="2571"/>
      <c r="P982" s="2571"/>
      <c r="Q982" s="2571"/>
      <c r="R982" s="2571"/>
      <c r="S982" s="2571"/>
      <c r="T982" s="2571"/>
      <c r="U982" s="2571"/>
      <c r="V982" s="2571"/>
      <c r="W982" s="2571"/>
      <c r="X982" s="2571"/>
      <c r="Y982" s="2571"/>
      <c r="Z982" s="2571"/>
      <c r="AA982" s="2571"/>
      <c r="AB982" s="2571"/>
      <c r="AC982" s="2571"/>
      <c r="AD982" s="2571"/>
      <c r="AE982" s="2571"/>
      <c r="AF982" s="2572"/>
    </row>
    <row r="983" spans="2:32" s="2872" customFormat="1" x14ac:dyDescent="0.2">
      <c r="B983" s="2633" t="s">
        <v>5085</v>
      </c>
      <c r="C983" s="3744"/>
      <c r="D983" s="4016" t="s">
        <v>6850</v>
      </c>
      <c r="E983" s="4016"/>
      <c r="F983" s="4016"/>
      <c r="G983" s="2571"/>
      <c r="H983" s="2571"/>
      <c r="I983" s="2571"/>
      <c r="J983" s="2571"/>
      <c r="K983" s="2571"/>
      <c r="L983" s="2571"/>
      <c r="M983" s="2571"/>
      <c r="N983" s="2571"/>
      <c r="O983" s="2571"/>
      <c r="P983" s="2571"/>
      <c r="Q983" s="2571"/>
      <c r="R983" s="2571"/>
      <c r="S983" s="2571"/>
      <c r="T983" s="2571"/>
      <c r="U983" s="2571"/>
      <c r="V983" s="2571"/>
      <c r="W983" s="2571"/>
      <c r="X983" s="2571"/>
      <c r="Y983" s="2571"/>
      <c r="Z983" s="2571"/>
      <c r="AA983" s="2571"/>
      <c r="AB983" s="2571"/>
      <c r="AC983" s="2571"/>
      <c r="AD983" s="2571"/>
      <c r="AE983" s="2571"/>
      <c r="AF983" s="2572"/>
    </row>
    <row r="984" spans="2:32" s="2872" customFormat="1" x14ac:dyDescent="0.2">
      <c r="B984" s="4017" t="s">
        <v>5068</v>
      </c>
      <c r="C984" s="4018"/>
      <c r="D984" s="3962">
        <v>41850</v>
      </c>
      <c r="E984" s="3962"/>
      <c r="F984" s="3962"/>
      <c r="G984" s="2571"/>
      <c r="H984" s="2571"/>
      <c r="I984" s="2571"/>
      <c r="J984" s="2571"/>
      <c r="K984" s="2571"/>
      <c r="L984" s="2571"/>
      <c r="M984" s="2571"/>
      <c r="N984" s="2571"/>
      <c r="O984" s="2571"/>
      <c r="P984" s="2571"/>
      <c r="Q984" s="2571"/>
      <c r="R984" s="2571"/>
      <c r="S984" s="2571"/>
      <c r="T984" s="2571"/>
      <c r="U984" s="2571"/>
      <c r="V984" s="2571"/>
      <c r="W984" s="2571"/>
      <c r="X984" s="2571"/>
      <c r="Y984" s="2571"/>
      <c r="Z984" s="2571"/>
      <c r="AA984" s="2571"/>
      <c r="AB984" s="2571"/>
      <c r="AC984" s="2571"/>
      <c r="AD984" s="2571"/>
      <c r="AE984" s="2571"/>
      <c r="AF984" s="2572"/>
    </row>
    <row r="985" spans="2:32" s="2872" customFormat="1" ht="12.75" customHeight="1" x14ac:dyDescent="0.2">
      <c r="B985" s="3991" t="s">
        <v>5066</v>
      </c>
      <c r="C985" s="3992"/>
      <c r="D985" s="3962">
        <v>41851</v>
      </c>
      <c r="E985" s="3962"/>
      <c r="F985" s="3962"/>
      <c r="G985" s="2571"/>
      <c r="H985" s="2571"/>
      <c r="I985" s="2571"/>
      <c r="J985" s="2571"/>
      <c r="K985" s="2571"/>
      <c r="L985" s="2571"/>
      <c r="M985" s="2571"/>
      <c r="N985" s="2571"/>
      <c r="O985" s="2571"/>
      <c r="P985" s="2571"/>
      <c r="Q985" s="2571"/>
      <c r="R985" s="2571"/>
      <c r="S985" s="2571"/>
      <c r="T985" s="2571"/>
      <c r="U985" s="2571"/>
      <c r="V985" s="2571"/>
      <c r="W985" s="2571"/>
      <c r="X985" s="2571"/>
      <c r="Y985" s="2571"/>
      <c r="Z985" s="2571"/>
      <c r="AA985" s="2571"/>
      <c r="AB985" s="2571"/>
      <c r="AC985" s="2571"/>
      <c r="AD985" s="2571"/>
      <c r="AE985" s="2571"/>
      <c r="AF985" s="2572"/>
    </row>
    <row r="986" spans="2:32" s="2872" customFormat="1" ht="12.75" customHeight="1" thickBot="1" x14ac:dyDescent="0.25">
      <c r="B986" s="3743"/>
      <c r="C986" s="3744"/>
      <c r="D986" s="3744"/>
      <c r="E986" s="3744"/>
      <c r="F986" s="3744"/>
      <c r="G986" s="2571"/>
      <c r="H986" s="2571"/>
      <c r="I986" s="2571"/>
      <c r="J986" s="2571"/>
      <c r="K986" s="2571"/>
      <c r="L986" s="2571"/>
      <c r="M986" s="2571"/>
      <c r="N986" s="2571"/>
      <c r="O986" s="2571"/>
      <c r="P986" s="2571"/>
      <c r="Q986" s="2571"/>
      <c r="R986" s="2571"/>
      <c r="S986" s="2571"/>
      <c r="T986" s="2571"/>
      <c r="U986" s="2571"/>
      <c r="V986" s="2571"/>
      <c r="W986" s="2571"/>
      <c r="X986" s="2571"/>
      <c r="Y986" s="2571"/>
      <c r="Z986" s="2571"/>
      <c r="AA986" s="2571"/>
      <c r="AB986" s="2571"/>
      <c r="AC986" s="2571"/>
      <c r="AD986" s="2571"/>
      <c r="AE986" s="2571"/>
      <c r="AF986" s="2572"/>
    </row>
    <row r="987" spans="2:32" s="2872" customFormat="1" ht="105.75" customHeight="1" thickBot="1" x14ac:dyDescent="0.25">
      <c r="B987" s="3993" t="s">
        <v>5067</v>
      </c>
      <c r="C987" s="4036"/>
      <c r="D987" s="4019" t="s">
        <v>6939</v>
      </c>
      <c r="E987" s="4020"/>
      <c r="F987" s="4020"/>
      <c r="G987" s="4020"/>
      <c r="H987" s="4020"/>
      <c r="I987" s="4020"/>
      <c r="J987" s="4020"/>
      <c r="K987" s="4020"/>
      <c r="L987" s="4020"/>
      <c r="M987" s="4020"/>
      <c r="N987" s="4020"/>
      <c r="O987" s="4020"/>
      <c r="P987" s="4020"/>
      <c r="Q987" s="4021"/>
      <c r="R987" s="2571"/>
      <c r="S987" s="2571"/>
      <c r="T987" s="2571"/>
      <c r="U987" s="2571"/>
      <c r="V987" s="2571"/>
      <c r="W987" s="2571"/>
      <c r="X987" s="2571"/>
      <c r="Y987" s="2571"/>
      <c r="Z987" s="2571"/>
      <c r="AA987" s="2571"/>
      <c r="AB987" s="2571"/>
      <c r="AC987" s="2571"/>
      <c r="AD987" s="2571"/>
      <c r="AE987" s="2571"/>
      <c r="AF987" s="2572"/>
    </row>
    <row r="988" spans="2:32" s="2872" customFormat="1" ht="13.5" customHeight="1" thickBot="1" x14ac:dyDescent="0.25">
      <c r="B988" s="3743"/>
      <c r="C988" s="3744"/>
      <c r="D988" s="3744"/>
      <c r="E988" s="3744"/>
      <c r="F988" s="3744"/>
      <c r="G988" s="2571"/>
      <c r="H988" s="2571"/>
      <c r="I988" s="2571"/>
      <c r="J988" s="2571"/>
      <c r="K988" s="2571"/>
      <c r="L988" s="2571"/>
      <c r="M988" s="2571"/>
      <c r="N988" s="2571"/>
      <c r="O988" s="2571"/>
      <c r="P988" s="2571"/>
      <c r="Q988" s="2571"/>
      <c r="R988" s="2635"/>
      <c r="S988" s="2571"/>
      <c r="T988" s="2571"/>
      <c r="U988" s="2571"/>
      <c r="V988" s="2571"/>
      <c r="W988" s="2571"/>
      <c r="X988" s="2571"/>
      <c r="Y988" s="2571"/>
      <c r="Z988" s="2571"/>
      <c r="AA988" s="2571"/>
      <c r="AB988" s="2571"/>
      <c r="AC988" s="2571"/>
      <c r="AD988" s="2571"/>
      <c r="AE988" s="2571"/>
      <c r="AF988" s="2572"/>
    </row>
    <row r="989" spans="2:32" s="2872" customFormat="1" ht="13.5" thickBot="1" x14ac:dyDescent="0.25">
      <c r="B989" s="4022" t="s">
        <v>5069</v>
      </c>
      <c r="C989" s="4023"/>
      <c r="D989" s="4003" t="s">
        <v>5070</v>
      </c>
      <c r="E989" s="4026" t="s">
        <v>224</v>
      </c>
      <c r="F989" s="4027"/>
      <c r="G989" s="4027"/>
      <c r="H989" s="4027"/>
      <c r="I989" s="4027"/>
      <c r="J989" s="4027"/>
      <c r="K989" s="4027"/>
      <c r="L989" s="4027"/>
      <c r="M989" s="4027"/>
      <c r="N989" s="4027"/>
      <c r="O989" s="4027"/>
      <c r="P989" s="4028"/>
      <c r="Q989" s="4029" t="s">
        <v>340</v>
      </c>
      <c r="R989" s="4030"/>
      <c r="S989" s="4031"/>
      <c r="T989" s="4031"/>
      <c r="U989" s="4031"/>
      <c r="V989" s="4031"/>
      <c r="W989" s="4031"/>
      <c r="X989" s="4031"/>
      <c r="Y989" s="4032"/>
      <c r="Z989" s="4029" t="s">
        <v>225</v>
      </c>
      <c r="AA989" s="4031"/>
      <c r="AB989" s="4032"/>
      <c r="AC989" s="4033" t="s">
        <v>4989</v>
      </c>
      <c r="AD989" s="4034"/>
      <c r="AE989" s="4035"/>
      <c r="AF989" s="2572"/>
    </row>
    <row r="990" spans="2:32" s="2872" customFormat="1" ht="13.5" customHeight="1" thickBot="1" x14ac:dyDescent="0.25">
      <c r="B990" s="4024"/>
      <c r="C990" s="4025"/>
      <c r="D990" s="4003"/>
      <c r="E990" s="4003" t="s">
        <v>5007</v>
      </c>
      <c r="F990" s="4003" t="s">
        <v>5008</v>
      </c>
      <c r="G990" s="4004" t="s">
        <v>5010</v>
      </c>
      <c r="H990" s="4004" t="s">
        <v>5071</v>
      </c>
      <c r="I990" s="4009" t="s">
        <v>5072</v>
      </c>
      <c r="J990" s="4009" t="s">
        <v>5073</v>
      </c>
      <c r="K990" s="4009" t="s">
        <v>5013</v>
      </c>
      <c r="L990" s="4009"/>
      <c r="M990" s="4009" t="s">
        <v>5074</v>
      </c>
      <c r="N990" s="4009" t="s">
        <v>5075</v>
      </c>
      <c r="O990" s="4009" t="s">
        <v>5076</v>
      </c>
      <c r="P990" s="4009" t="s">
        <v>5077</v>
      </c>
      <c r="Q990" s="4000" t="s">
        <v>5019</v>
      </c>
      <c r="R990" s="4000" t="s">
        <v>5020</v>
      </c>
      <c r="S990" s="4000" t="s">
        <v>5021</v>
      </c>
      <c r="T990" s="4000" t="s">
        <v>5078</v>
      </c>
      <c r="U990" s="4000" t="s">
        <v>5079</v>
      </c>
      <c r="V990" s="4000" t="s">
        <v>5024</v>
      </c>
      <c r="W990" s="4000" t="s">
        <v>5026</v>
      </c>
      <c r="X990" s="4004" t="s">
        <v>5080</v>
      </c>
      <c r="Y990" s="4004" t="s">
        <v>5081</v>
      </c>
      <c r="Z990" s="4000" t="s">
        <v>5082</v>
      </c>
      <c r="AA990" s="4000" t="s">
        <v>5083</v>
      </c>
      <c r="AB990" s="4000" t="s">
        <v>5084</v>
      </c>
      <c r="AC990" s="4000" t="s">
        <v>1154</v>
      </c>
      <c r="AD990" s="4000" t="s">
        <v>4990</v>
      </c>
      <c r="AE990" s="4000" t="s">
        <v>4991</v>
      </c>
      <c r="AF990" s="2572"/>
    </row>
    <row r="991" spans="2:32" s="2872" customFormat="1" ht="13.5" customHeight="1" thickBot="1" x14ac:dyDescent="0.25">
      <c r="B991" s="4024"/>
      <c r="C991" s="4025"/>
      <c r="D991" s="4000"/>
      <c r="E991" s="4000"/>
      <c r="F991" s="4000"/>
      <c r="G991" s="4005"/>
      <c r="H991" s="4005"/>
      <c r="I991" s="4004"/>
      <c r="J991" s="4004"/>
      <c r="K991" s="3739" t="s">
        <v>5033</v>
      </c>
      <c r="L991" s="3740" t="s">
        <v>2798</v>
      </c>
      <c r="M991" s="4004"/>
      <c r="N991" s="4004"/>
      <c r="O991" s="4004"/>
      <c r="P991" s="4004"/>
      <c r="Q991" s="4001"/>
      <c r="R991" s="4001"/>
      <c r="S991" s="4001"/>
      <c r="T991" s="4001"/>
      <c r="U991" s="4001"/>
      <c r="V991" s="4001"/>
      <c r="W991" s="4001"/>
      <c r="X991" s="4005"/>
      <c r="Y991" s="4005"/>
      <c r="Z991" s="4001"/>
      <c r="AA991" s="4001"/>
      <c r="AB991" s="4001"/>
      <c r="AC991" s="4001"/>
      <c r="AD991" s="4001"/>
      <c r="AE991" s="4001"/>
      <c r="AF991" s="2572"/>
    </row>
    <row r="992" spans="2:32" s="2872" customFormat="1" ht="18.75" customHeight="1" x14ac:dyDescent="0.2">
      <c r="B992" s="4047" t="s">
        <v>6319</v>
      </c>
      <c r="C992" s="4048"/>
      <c r="D992" s="3135" t="s">
        <v>1534</v>
      </c>
      <c r="E992" s="3135" t="s">
        <v>1534</v>
      </c>
      <c r="F992" s="3135" t="s">
        <v>1534</v>
      </c>
      <c r="G992" s="3136">
        <f>3/0.18</f>
        <v>16.666666666666668</v>
      </c>
      <c r="H992" s="3135" t="s">
        <v>1534</v>
      </c>
      <c r="I992" s="3137">
        <v>0.18</v>
      </c>
      <c r="J992" s="3135" t="s">
        <v>1534</v>
      </c>
      <c r="K992" s="3135" t="s">
        <v>1534</v>
      </c>
      <c r="L992" s="3135" t="s">
        <v>1534</v>
      </c>
      <c r="M992" s="3135" t="s">
        <v>1534</v>
      </c>
      <c r="N992" s="3135" t="s">
        <v>1534</v>
      </c>
      <c r="O992" s="3135" t="s">
        <v>1534</v>
      </c>
      <c r="P992" s="3135" t="s">
        <v>1534</v>
      </c>
      <c r="Q992" s="3135" t="s">
        <v>1534</v>
      </c>
      <c r="R992" s="3135" t="s">
        <v>1534</v>
      </c>
      <c r="S992" s="3135" t="s">
        <v>1534</v>
      </c>
      <c r="T992" s="3135" t="s">
        <v>1534</v>
      </c>
      <c r="U992" s="3135" t="s">
        <v>1534</v>
      </c>
      <c r="V992" s="3135" t="s">
        <v>1534</v>
      </c>
      <c r="W992" s="3135" t="s">
        <v>1534</v>
      </c>
      <c r="X992" s="3135" t="s">
        <v>1534</v>
      </c>
      <c r="Y992" s="3135" t="s">
        <v>1534</v>
      </c>
      <c r="Z992" s="3135" t="s">
        <v>1534</v>
      </c>
      <c r="AA992" s="3135" t="s">
        <v>1534</v>
      </c>
      <c r="AB992" s="3135" t="s">
        <v>1534</v>
      </c>
      <c r="AC992" s="3135" t="s">
        <v>1534</v>
      </c>
      <c r="AD992" s="3135" t="s">
        <v>1534</v>
      </c>
      <c r="AE992" s="3138" t="s">
        <v>1534</v>
      </c>
      <c r="AF992" s="2572"/>
    </row>
    <row r="993" spans="2:32" s="2872" customFormat="1" ht="15.75" customHeight="1" thickBot="1" x14ac:dyDescent="0.25">
      <c r="B993" s="3952" t="s">
        <v>6852</v>
      </c>
      <c r="C993" s="3953"/>
      <c r="D993" s="3139" t="s">
        <v>1534</v>
      </c>
      <c r="E993" s="3139" t="s">
        <v>1534</v>
      </c>
      <c r="F993" s="3139" t="s">
        <v>1534</v>
      </c>
      <c r="G993" s="3140">
        <f>3/0.16</f>
        <v>18.75</v>
      </c>
      <c r="H993" s="3139" t="s">
        <v>1534</v>
      </c>
      <c r="I993" s="3141">
        <v>0.16</v>
      </c>
      <c r="J993" s="3139" t="s">
        <v>1534</v>
      </c>
      <c r="K993" s="3139" t="s">
        <v>1534</v>
      </c>
      <c r="L993" s="3139" t="s">
        <v>1534</v>
      </c>
      <c r="M993" s="3139" t="s">
        <v>1534</v>
      </c>
      <c r="N993" s="3139" t="s">
        <v>1534</v>
      </c>
      <c r="O993" s="3139" t="s">
        <v>1534</v>
      </c>
      <c r="P993" s="3139" t="s">
        <v>1534</v>
      </c>
      <c r="Q993" s="3139" t="s">
        <v>1534</v>
      </c>
      <c r="R993" s="3139" t="s">
        <v>1534</v>
      </c>
      <c r="S993" s="3139" t="s">
        <v>1534</v>
      </c>
      <c r="T993" s="3139" t="s">
        <v>1534</v>
      </c>
      <c r="U993" s="3139" t="s">
        <v>1534</v>
      </c>
      <c r="V993" s="3139" t="s">
        <v>1534</v>
      </c>
      <c r="W993" s="3139" t="s">
        <v>1534</v>
      </c>
      <c r="X993" s="3139" t="s">
        <v>1534</v>
      </c>
      <c r="Y993" s="3139" t="s">
        <v>1534</v>
      </c>
      <c r="Z993" s="3139" t="s">
        <v>1534</v>
      </c>
      <c r="AA993" s="3139" t="s">
        <v>1534</v>
      </c>
      <c r="AB993" s="3139" t="s">
        <v>1534</v>
      </c>
      <c r="AC993" s="3139" t="s">
        <v>1534</v>
      </c>
      <c r="AD993" s="3139" t="s">
        <v>1534</v>
      </c>
      <c r="AE993" s="3142" t="s">
        <v>1534</v>
      </c>
      <c r="AF993" s="2572"/>
    </row>
    <row r="994" spans="2:32" s="2872" customFormat="1" x14ac:dyDescent="0.2">
      <c r="B994" s="2634"/>
      <c r="C994" s="2566"/>
      <c r="D994" s="2566"/>
      <c r="E994" s="2566"/>
      <c r="F994" s="2566"/>
      <c r="G994" s="2567"/>
      <c r="H994" s="2567"/>
      <c r="I994" s="2567"/>
      <c r="J994" s="2567"/>
      <c r="K994" s="2566"/>
      <c r="L994" s="2567"/>
      <c r="M994" s="2567"/>
      <c r="N994" s="2567"/>
      <c r="O994" s="2567"/>
      <c r="P994" s="2567"/>
      <c r="Q994" s="2631"/>
      <c r="R994" s="2631"/>
      <c r="S994" s="2631"/>
      <c r="T994" s="2631"/>
      <c r="U994" s="2631"/>
      <c r="V994" s="2631"/>
      <c r="W994" s="2631"/>
      <c r="X994" s="2631"/>
      <c r="Y994" s="2631"/>
      <c r="Z994" s="2631"/>
      <c r="AA994" s="2631"/>
      <c r="AB994" s="2631"/>
      <c r="AC994" s="2631"/>
      <c r="AD994" s="2631"/>
      <c r="AE994" s="2631"/>
      <c r="AF994" s="2572"/>
    </row>
    <row r="995" spans="2:32" s="2872" customFormat="1" x14ac:dyDescent="0.2">
      <c r="B995" s="4011" t="s">
        <v>4992</v>
      </c>
      <c r="C995" s="4012"/>
      <c r="D995" s="4042" t="s">
        <v>5086</v>
      </c>
      <c r="E995" s="4042"/>
      <c r="F995" s="4042"/>
      <c r="G995" s="4042"/>
      <c r="H995" s="4042"/>
      <c r="I995" s="2632"/>
      <c r="J995" s="2632"/>
      <c r="K995" s="2632"/>
      <c r="L995" s="2632"/>
      <c r="M995" s="2632"/>
      <c r="N995" s="2632"/>
      <c r="O995" s="2632"/>
      <c r="P995" s="2632"/>
      <c r="Q995" s="2631"/>
      <c r="R995" s="2631"/>
      <c r="S995" s="2631"/>
      <c r="T995" s="2631"/>
      <c r="U995" s="2631"/>
      <c r="V995" s="2631"/>
      <c r="W995" s="2631"/>
      <c r="X995" s="2631"/>
      <c r="Y995" s="2631"/>
      <c r="Z995" s="2631"/>
      <c r="AA995" s="2631"/>
      <c r="AB995" s="2631"/>
      <c r="AC995" s="2631"/>
      <c r="AD995" s="2631"/>
      <c r="AE995" s="2631"/>
      <c r="AF995" s="2572"/>
    </row>
    <row r="996" spans="2:32" s="2872" customFormat="1" x14ac:dyDescent="0.2">
      <c r="B996" s="4011" t="s">
        <v>4993</v>
      </c>
      <c r="C996" s="4012"/>
      <c r="D996" s="4042" t="s">
        <v>1517</v>
      </c>
      <c r="E996" s="4042"/>
      <c r="F996" s="4042"/>
      <c r="G996" s="4042"/>
      <c r="H996" s="4042"/>
      <c r="I996" s="2632"/>
      <c r="J996" s="2632"/>
      <c r="K996" s="2632"/>
      <c r="L996" s="2632"/>
      <c r="M996" s="2632"/>
      <c r="N996" s="2632"/>
      <c r="O996" s="2632"/>
      <c r="P996" s="2632"/>
      <c r="Q996" s="2631"/>
      <c r="R996" s="2631"/>
      <c r="S996" s="2631"/>
      <c r="T996" s="2631"/>
      <c r="U996" s="2631"/>
      <c r="V996" s="2631"/>
      <c r="W996" s="2631"/>
      <c r="X996" s="2631"/>
      <c r="Y996" s="2631"/>
      <c r="Z996" s="2631"/>
      <c r="AA996" s="2631"/>
      <c r="AB996" s="2631"/>
      <c r="AC996" s="2631"/>
      <c r="AD996" s="2631"/>
      <c r="AE996" s="2631"/>
      <c r="AF996" s="2572"/>
    </row>
    <row r="997" spans="2:32" s="2872" customFormat="1" ht="13.5" thickBot="1" x14ac:dyDescent="0.25">
      <c r="B997" s="3741"/>
      <c r="C997" s="3742"/>
      <c r="D997" s="3742"/>
      <c r="E997" s="3742"/>
      <c r="F997" s="3742"/>
      <c r="G997" s="2635"/>
      <c r="H997" s="2635"/>
      <c r="I997" s="2635"/>
      <c r="J997" s="2635"/>
      <c r="K997" s="2635"/>
      <c r="L997" s="2635"/>
      <c r="M997" s="2635"/>
      <c r="N997" s="2635"/>
      <c r="O997" s="2635"/>
      <c r="P997" s="2635"/>
      <c r="Q997" s="2635"/>
      <c r="R997" s="2635"/>
      <c r="S997" s="2635"/>
      <c r="T997" s="2635"/>
      <c r="U997" s="2635"/>
      <c r="V997" s="2635"/>
      <c r="W997" s="2635"/>
      <c r="X997" s="2635"/>
      <c r="Y997" s="2635"/>
      <c r="Z997" s="2635"/>
      <c r="AA997" s="2635"/>
      <c r="AB997" s="2635"/>
      <c r="AC997" s="2635"/>
      <c r="AD997" s="2635"/>
      <c r="AE997" s="2635"/>
      <c r="AF997" s="2577"/>
    </row>
    <row r="998" spans="2:32" s="2872" customFormat="1" x14ac:dyDescent="0.2"/>
    <row r="999" spans="2:32" s="2872" customFormat="1" ht="13.5" thickBot="1" x14ac:dyDescent="0.25"/>
    <row r="1000" spans="2:32" s="2872" customFormat="1" ht="20.25" x14ac:dyDescent="0.2">
      <c r="B1000" s="3987" t="s">
        <v>5065</v>
      </c>
      <c r="C1000" s="3988"/>
      <c r="D1000" s="3988"/>
      <c r="E1000" s="3988"/>
      <c r="F1000" s="3988"/>
      <c r="G1000" s="3988"/>
      <c r="H1000" s="3988"/>
      <c r="I1000" s="3988"/>
      <c r="J1000" s="3988"/>
      <c r="K1000" s="3988"/>
      <c r="L1000" s="3988"/>
      <c r="M1000" s="3988"/>
      <c r="N1000" s="3988"/>
      <c r="O1000" s="3988"/>
      <c r="P1000" s="3988"/>
      <c r="Q1000" s="3988"/>
      <c r="R1000" s="3988"/>
      <c r="S1000" s="3988"/>
      <c r="T1000" s="3988"/>
      <c r="U1000" s="3988"/>
      <c r="V1000" s="3988"/>
      <c r="W1000" s="3988"/>
      <c r="X1000" s="3988"/>
      <c r="Y1000" s="3988"/>
      <c r="Z1000" s="3988"/>
      <c r="AA1000" s="3988"/>
      <c r="AB1000" s="3988"/>
      <c r="AC1000" s="3988"/>
      <c r="AD1000" s="3988"/>
      <c r="AE1000" s="3988"/>
      <c r="AF1000" s="3989"/>
    </row>
    <row r="1001" spans="2:32" s="2872" customFormat="1" x14ac:dyDescent="0.2">
      <c r="B1001" s="3743"/>
      <c r="C1001" s="3744"/>
      <c r="D1001" s="3744"/>
      <c r="E1001" s="3744"/>
      <c r="F1001" s="3744"/>
      <c r="G1001" s="2571"/>
      <c r="H1001" s="2571"/>
      <c r="I1001" s="2571"/>
      <c r="J1001" s="2571"/>
      <c r="K1001" s="2571"/>
      <c r="L1001" s="2571"/>
      <c r="M1001" s="2571"/>
      <c r="N1001" s="2571"/>
      <c r="O1001" s="2571"/>
      <c r="P1001" s="2571"/>
      <c r="Q1001" s="2571"/>
      <c r="R1001" s="2571"/>
      <c r="S1001" s="2571"/>
      <c r="T1001" s="2571"/>
      <c r="U1001" s="2571"/>
      <c r="V1001" s="2571"/>
      <c r="W1001" s="2571"/>
      <c r="X1001" s="2571"/>
      <c r="Y1001" s="2571"/>
      <c r="Z1001" s="2571"/>
      <c r="AA1001" s="2571"/>
      <c r="AB1001" s="2571"/>
      <c r="AC1001" s="2571"/>
      <c r="AD1001" s="2571"/>
      <c r="AE1001" s="2571"/>
      <c r="AF1001" s="2572"/>
    </row>
    <row r="1002" spans="2:32" s="2872" customFormat="1" x14ac:dyDescent="0.2">
      <c r="B1002" s="2633" t="s">
        <v>5085</v>
      </c>
      <c r="C1002" s="3744"/>
      <c r="D1002" s="4016" t="s">
        <v>6850</v>
      </c>
      <c r="E1002" s="4016"/>
      <c r="F1002" s="4016"/>
      <c r="G1002" s="2571"/>
      <c r="H1002" s="2571"/>
      <c r="I1002" s="2571"/>
      <c r="J1002" s="2571"/>
      <c r="K1002" s="2571"/>
      <c r="L1002" s="2571"/>
      <c r="M1002" s="2571"/>
      <c r="N1002" s="2571"/>
      <c r="O1002" s="2571"/>
      <c r="P1002" s="2571"/>
      <c r="Q1002" s="2571"/>
      <c r="R1002" s="2571"/>
      <c r="S1002" s="2571"/>
      <c r="T1002" s="2571"/>
      <c r="U1002" s="2571"/>
      <c r="V1002" s="2571"/>
      <c r="W1002" s="2571"/>
      <c r="X1002" s="2571"/>
      <c r="Y1002" s="2571"/>
      <c r="Z1002" s="2571"/>
      <c r="AA1002" s="2571"/>
      <c r="AB1002" s="2571"/>
      <c r="AC1002" s="2571"/>
      <c r="AD1002" s="2571"/>
      <c r="AE1002" s="2571"/>
      <c r="AF1002" s="2572"/>
    </row>
    <row r="1003" spans="2:32" s="2872" customFormat="1" x14ac:dyDescent="0.2">
      <c r="B1003" s="4017" t="s">
        <v>5068</v>
      </c>
      <c r="C1003" s="4018"/>
      <c r="D1003" s="3962">
        <v>41841</v>
      </c>
      <c r="E1003" s="3962"/>
      <c r="F1003" s="3962"/>
      <c r="G1003" s="2571"/>
      <c r="H1003" s="2571"/>
      <c r="I1003" s="2571"/>
      <c r="J1003" s="2571"/>
      <c r="K1003" s="2571"/>
      <c r="L1003" s="2571"/>
      <c r="M1003" s="2571"/>
      <c r="N1003" s="2571"/>
      <c r="O1003" s="2571"/>
      <c r="P1003" s="2571"/>
      <c r="Q1003" s="2571"/>
      <c r="R1003" s="2571"/>
      <c r="S1003" s="2571"/>
      <c r="T1003" s="2571"/>
      <c r="U1003" s="2571"/>
      <c r="V1003" s="2571"/>
      <c r="W1003" s="2571"/>
      <c r="X1003" s="2571"/>
      <c r="Y1003" s="2571"/>
      <c r="Z1003" s="2571"/>
      <c r="AA1003" s="2571"/>
      <c r="AB1003" s="2571"/>
      <c r="AC1003" s="2571"/>
      <c r="AD1003" s="2571"/>
      <c r="AE1003" s="2571"/>
      <c r="AF1003" s="2572"/>
    </row>
    <row r="1004" spans="2:32" s="2872" customFormat="1" x14ac:dyDescent="0.2">
      <c r="B1004" s="3991" t="s">
        <v>5066</v>
      </c>
      <c r="C1004" s="3992"/>
      <c r="D1004" s="3962">
        <v>41842</v>
      </c>
      <c r="E1004" s="3962"/>
      <c r="F1004" s="3962"/>
      <c r="G1004" s="2571"/>
      <c r="H1004" s="2571"/>
      <c r="I1004" s="2571"/>
      <c r="J1004" s="2571"/>
      <c r="K1004" s="2571"/>
      <c r="L1004" s="2571"/>
      <c r="M1004" s="2571"/>
      <c r="N1004" s="2571"/>
      <c r="O1004" s="2571"/>
      <c r="P1004" s="2571"/>
      <c r="Q1004" s="2571"/>
      <c r="R1004" s="2571"/>
      <c r="S1004" s="2571"/>
      <c r="T1004" s="2571"/>
      <c r="U1004" s="2571"/>
      <c r="V1004" s="2571"/>
      <c r="W1004" s="2571"/>
      <c r="X1004" s="2571"/>
      <c r="Y1004" s="2571"/>
      <c r="Z1004" s="2571"/>
      <c r="AA1004" s="2571"/>
      <c r="AB1004" s="2571"/>
      <c r="AC1004" s="2571"/>
      <c r="AD1004" s="2571"/>
      <c r="AE1004" s="2571"/>
      <c r="AF1004" s="2572"/>
    </row>
    <row r="1005" spans="2:32" s="2872" customFormat="1" ht="13.5" thickBot="1" x14ac:dyDescent="0.25">
      <c r="B1005" s="3743"/>
      <c r="C1005" s="3744"/>
      <c r="D1005" s="3744"/>
      <c r="E1005" s="3744"/>
      <c r="F1005" s="3744"/>
      <c r="G1005" s="2571"/>
      <c r="H1005" s="2571"/>
      <c r="I1005" s="2571"/>
      <c r="J1005" s="2571"/>
      <c r="K1005" s="2571"/>
      <c r="L1005" s="2571"/>
      <c r="M1005" s="2571"/>
      <c r="N1005" s="2571"/>
      <c r="O1005" s="2571"/>
      <c r="P1005" s="2571"/>
      <c r="Q1005" s="2571"/>
      <c r="R1005" s="2571"/>
      <c r="S1005" s="2571"/>
      <c r="T1005" s="2571"/>
      <c r="U1005" s="2571"/>
      <c r="V1005" s="2571"/>
      <c r="W1005" s="2571"/>
      <c r="X1005" s="2571"/>
      <c r="Y1005" s="2571"/>
      <c r="Z1005" s="2571"/>
      <c r="AA1005" s="2571"/>
      <c r="AB1005" s="2571"/>
      <c r="AC1005" s="2571"/>
      <c r="AD1005" s="2571"/>
      <c r="AE1005" s="2571"/>
      <c r="AF1005" s="2572"/>
    </row>
    <row r="1006" spans="2:32" s="2872" customFormat="1" ht="90" customHeight="1" thickBot="1" x14ac:dyDescent="0.25">
      <c r="B1006" s="3993" t="s">
        <v>5067</v>
      </c>
      <c r="C1006" s="4036"/>
      <c r="D1006" s="4019" t="s">
        <v>6938</v>
      </c>
      <c r="E1006" s="4020"/>
      <c r="F1006" s="4020"/>
      <c r="G1006" s="4020"/>
      <c r="H1006" s="4020"/>
      <c r="I1006" s="4020"/>
      <c r="J1006" s="4020"/>
      <c r="K1006" s="4020"/>
      <c r="L1006" s="4020"/>
      <c r="M1006" s="4020"/>
      <c r="N1006" s="4020"/>
      <c r="O1006" s="4020"/>
      <c r="P1006" s="4020"/>
      <c r="Q1006" s="4021"/>
      <c r="R1006" s="2571"/>
      <c r="S1006" s="2571"/>
      <c r="T1006" s="2571"/>
      <c r="U1006" s="2571"/>
      <c r="V1006" s="2571"/>
      <c r="W1006" s="2571"/>
      <c r="X1006" s="2571"/>
      <c r="Y1006" s="2571"/>
      <c r="Z1006" s="2571"/>
      <c r="AA1006" s="2571"/>
      <c r="AB1006" s="2571"/>
      <c r="AC1006" s="2571"/>
      <c r="AD1006" s="2571"/>
      <c r="AE1006" s="2571"/>
      <c r="AF1006" s="2572"/>
    </row>
    <row r="1007" spans="2:32" s="2872" customFormat="1" ht="13.5" thickBot="1" x14ac:dyDescent="0.25">
      <c r="B1007" s="3743"/>
      <c r="C1007" s="3744"/>
      <c r="D1007" s="3744"/>
      <c r="E1007" s="3744"/>
      <c r="F1007" s="3744"/>
      <c r="G1007" s="2571"/>
      <c r="H1007" s="2571"/>
      <c r="I1007" s="2571"/>
      <c r="J1007" s="2571"/>
      <c r="K1007" s="2571"/>
      <c r="L1007" s="2571"/>
      <c r="M1007" s="2571"/>
      <c r="N1007" s="2571"/>
      <c r="O1007" s="2571"/>
      <c r="P1007" s="2571"/>
      <c r="Q1007" s="2571"/>
      <c r="R1007" s="2635"/>
      <c r="S1007" s="2571"/>
      <c r="T1007" s="2571"/>
      <c r="U1007" s="2571"/>
      <c r="V1007" s="2571"/>
      <c r="W1007" s="2571"/>
      <c r="X1007" s="2571"/>
      <c r="Y1007" s="2571"/>
      <c r="Z1007" s="2571"/>
      <c r="AA1007" s="2571"/>
      <c r="AB1007" s="2571"/>
      <c r="AC1007" s="2571"/>
      <c r="AD1007" s="2571"/>
      <c r="AE1007" s="2571"/>
      <c r="AF1007" s="2572"/>
    </row>
    <row r="1008" spans="2:32" s="2872" customFormat="1" ht="13.5" thickBot="1" x14ac:dyDescent="0.25">
      <c r="B1008" s="4022" t="s">
        <v>5069</v>
      </c>
      <c r="C1008" s="4023"/>
      <c r="D1008" s="4003" t="s">
        <v>5070</v>
      </c>
      <c r="E1008" s="4026" t="s">
        <v>224</v>
      </c>
      <c r="F1008" s="4027"/>
      <c r="G1008" s="4027"/>
      <c r="H1008" s="4027"/>
      <c r="I1008" s="4027"/>
      <c r="J1008" s="4027"/>
      <c r="K1008" s="4027"/>
      <c r="L1008" s="4027"/>
      <c r="M1008" s="4027"/>
      <c r="N1008" s="4027"/>
      <c r="O1008" s="4027"/>
      <c r="P1008" s="4028"/>
      <c r="Q1008" s="4029" t="s">
        <v>340</v>
      </c>
      <c r="R1008" s="4030"/>
      <c r="S1008" s="4031"/>
      <c r="T1008" s="4031"/>
      <c r="U1008" s="4031"/>
      <c r="V1008" s="4031"/>
      <c r="W1008" s="4031"/>
      <c r="X1008" s="4031"/>
      <c r="Y1008" s="4032"/>
      <c r="Z1008" s="4029" t="s">
        <v>225</v>
      </c>
      <c r="AA1008" s="4031"/>
      <c r="AB1008" s="4032"/>
      <c r="AC1008" s="4033" t="s">
        <v>4989</v>
      </c>
      <c r="AD1008" s="4034"/>
      <c r="AE1008" s="4035"/>
      <c r="AF1008" s="2572"/>
    </row>
    <row r="1009" spans="2:32" s="2872" customFormat="1" ht="13.5" thickBot="1" x14ac:dyDescent="0.25">
      <c r="B1009" s="4024"/>
      <c r="C1009" s="4025"/>
      <c r="D1009" s="4003"/>
      <c r="E1009" s="4003" t="s">
        <v>5007</v>
      </c>
      <c r="F1009" s="4003" t="s">
        <v>5008</v>
      </c>
      <c r="G1009" s="4004" t="s">
        <v>5010</v>
      </c>
      <c r="H1009" s="4004" t="s">
        <v>5071</v>
      </c>
      <c r="I1009" s="4009" t="s">
        <v>5072</v>
      </c>
      <c r="J1009" s="4009" t="s">
        <v>5073</v>
      </c>
      <c r="K1009" s="4009" t="s">
        <v>5013</v>
      </c>
      <c r="L1009" s="4009"/>
      <c r="M1009" s="4009" t="s">
        <v>5074</v>
      </c>
      <c r="N1009" s="4009" t="s">
        <v>5075</v>
      </c>
      <c r="O1009" s="4009" t="s">
        <v>5076</v>
      </c>
      <c r="P1009" s="4009" t="s">
        <v>5077</v>
      </c>
      <c r="Q1009" s="4000" t="s">
        <v>5019</v>
      </c>
      <c r="R1009" s="4000" t="s">
        <v>5020</v>
      </c>
      <c r="S1009" s="4000" t="s">
        <v>5021</v>
      </c>
      <c r="T1009" s="4000" t="s">
        <v>5078</v>
      </c>
      <c r="U1009" s="4000" t="s">
        <v>5079</v>
      </c>
      <c r="V1009" s="4000" t="s">
        <v>5024</v>
      </c>
      <c r="W1009" s="4000" t="s">
        <v>5026</v>
      </c>
      <c r="X1009" s="4004" t="s">
        <v>5080</v>
      </c>
      <c r="Y1009" s="4004" t="s">
        <v>5081</v>
      </c>
      <c r="Z1009" s="4000" t="s">
        <v>5082</v>
      </c>
      <c r="AA1009" s="4000" t="s">
        <v>5083</v>
      </c>
      <c r="AB1009" s="4000" t="s">
        <v>5084</v>
      </c>
      <c r="AC1009" s="4000" t="s">
        <v>1154</v>
      </c>
      <c r="AD1009" s="4000" t="s">
        <v>4990</v>
      </c>
      <c r="AE1009" s="4000" t="s">
        <v>4991</v>
      </c>
      <c r="AF1009" s="2572"/>
    </row>
    <row r="1010" spans="2:32" s="2872" customFormat="1" ht="13.5" thickBot="1" x14ac:dyDescent="0.25">
      <c r="B1010" s="4024"/>
      <c r="C1010" s="4025"/>
      <c r="D1010" s="4000"/>
      <c r="E1010" s="4000"/>
      <c r="F1010" s="4000"/>
      <c r="G1010" s="4005"/>
      <c r="H1010" s="4005"/>
      <c r="I1010" s="4004"/>
      <c r="J1010" s="4004"/>
      <c r="K1010" s="3739" t="s">
        <v>5033</v>
      </c>
      <c r="L1010" s="3740" t="s">
        <v>2798</v>
      </c>
      <c r="M1010" s="4004"/>
      <c r="N1010" s="4004"/>
      <c r="O1010" s="4004"/>
      <c r="P1010" s="4004"/>
      <c r="Q1010" s="4001"/>
      <c r="R1010" s="4001"/>
      <c r="S1010" s="4001"/>
      <c r="T1010" s="4001"/>
      <c r="U1010" s="4001"/>
      <c r="V1010" s="4001"/>
      <c r="W1010" s="4001"/>
      <c r="X1010" s="4005"/>
      <c r="Y1010" s="4005"/>
      <c r="Z1010" s="4001"/>
      <c r="AA1010" s="4001"/>
      <c r="AB1010" s="4001"/>
      <c r="AC1010" s="4001"/>
      <c r="AD1010" s="4001"/>
      <c r="AE1010" s="4001"/>
      <c r="AF1010" s="2572"/>
    </row>
    <row r="1011" spans="2:32" s="2872" customFormat="1" x14ac:dyDescent="0.2">
      <c r="B1011" s="4047" t="s">
        <v>6319</v>
      </c>
      <c r="C1011" s="4048"/>
      <c r="D1011" s="3135" t="s">
        <v>1534</v>
      </c>
      <c r="E1011" s="3135" t="s">
        <v>1534</v>
      </c>
      <c r="F1011" s="3135" t="s">
        <v>1534</v>
      </c>
      <c r="G1011" s="3136">
        <f>3/0.18</f>
        <v>16.666666666666668</v>
      </c>
      <c r="H1011" s="3135" t="s">
        <v>1534</v>
      </c>
      <c r="I1011" s="3137">
        <v>0.18</v>
      </c>
      <c r="J1011" s="3135" t="s">
        <v>1534</v>
      </c>
      <c r="K1011" s="3135" t="s">
        <v>1534</v>
      </c>
      <c r="L1011" s="3135" t="s">
        <v>1534</v>
      </c>
      <c r="M1011" s="3135" t="s">
        <v>1534</v>
      </c>
      <c r="N1011" s="3135" t="s">
        <v>1534</v>
      </c>
      <c r="O1011" s="3135" t="s">
        <v>1534</v>
      </c>
      <c r="P1011" s="3135" t="s">
        <v>1534</v>
      </c>
      <c r="Q1011" s="3135" t="s">
        <v>1534</v>
      </c>
      <c r="R1011" s="3135" t="s">
        <v>1534</v>
      </c>
      <c r="S1011" s="3135" t="s">
        <v>1534</v>
      </c>
      <c r="T1011" s="3135" t="s">
        <v>1534</v>
      </c>
      <c r="U1011" s="3135" t="s">
        <v>1534</v>
      </c>
      <c r="V1011" s="3135" t="s">
        <v>1534</v>
      </c>
      <c r="W1011" s="3135" t="s">
        <v>1534</v>
      </c>
      <c r="X1011" s="3135" t="s">
        <v>1534</v>
      </c>
      <c r="Y1011" s="3135" t="s">
        <v>1534</v>
      </c>
      <c r="Z1011" s="3135" t="s">
        <v>1534</v>
      </c>
      <c r="AA1011" s="3135" t="s">
        <v>1534</v>
      </c>
      <c r="AB1011" s="3135" t="s">
        <v>1534</v>
      </c>
      <c r="AC1011" s="3135" t="s">
        <v>1534</v>
      </c>
      <c r="AD1011" s="3135" t="s">
        <v>1534</v>
      </c>
      <c r="AE1011" s="3138" t="s">
        <v>1534</v>
      </c>
      <c r="AF1011" s="2572"/>
    </row>
    <row r="1012" spans="2:32" s="2872" customFormat="1" ht="13.5" thickBot="1" x14ac:dyDescent="0.25">
      <c r="B1012" s="3952" t="s">
        <v>6852</v>
      </c>
      <c r="C1012" s="3953"/>
      <c r="D1012" s="3139" t="s">
        <v>1534</v>
      </c>
      <c r="E1012" s="3139" t="s">
        <v>1534</v>
      </c>
      <c r="F1012" s="3139" t="s">
        <v>1534</v>
      </c>
      <c r="G1012" s="3140">
        <f>3/0.16</f>
        <v>18.75</v>
      </c>
      <c r="H1012" s="3139" t="s">
        <v>1534</v>
      </c>
      <c r="I1012" s="3141">
        <v>0.16</v>
      </c>
      <c r="J1012" s="3139" t="s">
        <v>1534</v>
      </c>
      <c r="K1012" s="3139" t="s">
        <v>1534</v>
      </c>
      <c r="L1012" s="3139" t="s">
        <v>1534</v>
      </c>
      <c r="M1012" s="3139" t="s">
        <v>1534</v>
      </c>
      <c r="N1012" s="3139" t="s">
        <v>1534</v>
      </c>
      <c r="O1012" s="3139" t="s">
        <v>1534</v>
      </c>
      <c r="P1012" s="3139" t="s">
        <v>1534</v>
      </c>
      <c r="Q1012" s="3139" t="s">
        <v>1534</v>
      </c>
      <c r="R1012" s="3139" t="s">
        <v>1534</v>
      </c>
      <c r="S1012" s="3139" t="s">
        <v>1534</v>
      </c>
      <c r="T1012" s="3139" t="s">
        <v>1534</v>
      </c>
      <c r="U1012" s="3139" t="s">
        <v>1534</v>
      </c>
      <c r="V1012" s="3139" t="s">
        <v>1534</v>
      </c>
      <c r="W1012" s="3139" t="s">
        <v>1534</v>
      </c>
      <c r="X1012" s="3139" t="s">
        <v>1534</v>
      </c>
      <c r="Y1012" s="3139" t="s">
        <v>1534</v>
      </c>
      <c r="Z1012" s="3139" t="s">
        <v>1534</v>
      </c>
      <c r="AA1012" s="3139" t="s">
        <v>1534</v>
      </c>
      <c r="AB1012" s="3139" t="s">
        <v>1534</v>
      </c>
      <c r="AC1012" s="3139" t="s">
        <v>1534</v>
      </c>
      <c r="AD1012" s="3139" t="s">
        <v>1534</v>
      </c>
      <c r="AE1012" s="3142" t="s">
        <v>1534</v>
      </c>
      <c r="AF1012" s="2572"/>
    </row>
    <row r="1013" spans="2:32" s="2872" customFormat="1" x14ac:dyDescent="0.2">
      <c r="B1013" s="2634"/>
      <c r="C1013" s="2566"/>
      <c r="D1013" s="2566"/>
      <c r="E1013" s="2566"/>
      <c r="F1013" s="2566"/>
      <c r="G1013" s="2567"/>
      <c r="H1013" s="2567"/>
      <c r="I1013" s="2567"/>
      <c r="J1013" s="2567"/>
      <c r="K1013" s="2566"/>
      <c r="L1013" s="2567"/>
      <c r="M1013" s="2567"/>
      <c r="N1013" s="2567"/>
      <c r="O1013" s="2567"/>
      <c r="P1013" s="2567"/>
      <c r="Q1013" s="2631"/>
      <c r="R1013" s="2631"/>
      <c r="S1013" s="2631"/>
      <c r="T1013" s="2631"/>
      <c r="U1013" s="2631"/>
      <c r="V1013" s="2631"/>
      <c r="W1013" s="2631"/>
      <c r="X1013" s="2631"/>
      <c r="Y1013" s="2631"/>
      <c r="Z1013" s="2631"/>
      <c r="AA1013" s="2631"/>
      <c r="AB1013" s="2631"/>
      <c r="AC1013" s="2631"/>
      <c r="AD1013" s="2631"/>
      <c r="AE1013" s="2631"/>
      <c r="AF1013" s="2572"/>
    </row>
    <row r="1014" spans="2:32" s="2872" customFormat="1" x14ac:dyDescent="0.2">
      <c r="B1014" s="4011" t="s">
        <v>4992</v>
      </c>
      <c r="C1014" s="4012"/>
      <c r="D1014" s="4042" t="s">
        <v>5086</v>
      </c>
      <c r="E1014" s="4042"/>
      <c r="F1014" s="4042"/>
      <c r="G1014" s="4042"/>
      <c r="H1014" s="4042"/>
      <c r="I1014" s="2632"/>
      <c r="J1014" s="2632"/>
      <c r="K1014" s="2632"/>
      <c r="L1014" s="2632"/>
      <c r="M1014" s="2632"/>
      <c r="N1014" s="2632"/>
      <c r="O1014" s="2632"/>
      <c r="P1014" s="2632"/>
      <c r="Q1014" s="2631"/>
      <c r="R1014" s="2631"/>
      <c r="S1014" s="2631"/>
      <c r="T1014" s="2631"/>
      <c r="U1014" s="2631"/>
      <c r="V1014" s="2631"/>
      <c r="W1014" s="2631"/>
      <c r="X1014" s="2631"/>
      <c r="Y1014" s="2631"/>
      <c r="Z1014" s="2631"/>
      <c r="AA1014" s="2631"/>
      <c r="AB1014" s="2631"/>
      <c r="AC1014" s="2631"/>
      <c r="AD1014" s="2631"/>
      <c r="AE1014" s="2631"/>
      <c r="AF1014" s="2572"/>
    </row>
    <row r="1015" spans="2:32" s="2872" customFormat="1" x14ac:dyDescent="0.2">
      <c r="B1015" s="4011" t="s">
        <v>4993</v>
      </c>
      <c r="C1015" s="4012"/>
      <c r="D1015" s="4042" t="s">
        <v>1517</v>
      </c>
      <c r="E1015" s="4042"/>
      <c r="F1015" s="4042"/>
      <c r="G1015" s="4042"/>
      <c r="H1015" s="4042"/>
      <c r="I1015" s="2632"/>
      <c r="J1015" s="2632"/>
      <c r="K1015" s="2632"/>
      <c r="L1015" s="2632"/>
      <c r="M1015" s="2632"/>
      <c r="N1015" s="2632"/>
      <c r="O1015" s="2632"/>
      <c r="P1015" s="2632"/>
      <c r="Q1015" s="2631"/>
      <c r="R1015" s="2631"/>
      <c r="S1015" s="2631"/>
      <c r="T1015" s="2631"/>
      <c r="U1015" s="2631"/>
      <c r="V1015" s="2631"/>
      <c r="W1015" s="2631"/>
      <c r="X1015" s="2631"/>
      <c r="Y1015" s="2631"/>
      <c r="Z1015" s="2631"/>
      <c r="AA1015" s="2631"/>
      <c r="AB1015" s="2631"/>
      <c r="AC1015" s="2631"/>
      <c r="AD1015" s="2631"/>
      <c r="AE1015" s="2631"/>
      <c r="AF1015" s="2572"/>
    </row>
    <row r="1016" spans="2:32" s="2872" customFormat="1" ht="13.5" thickBot="1" x14ac:dyDescent="0.25">
      <c r="B1016" s="3741"/>
      <c r="C1016" s="3742"/>
      <c r="D1016" s="3742"/>
      <c r="E1016" s="3742"/>
      <c r="F1016" s="3742"/>
      <c r="G1016" s="2635"/>
      <c r="H1016" s="2635"/>
      <c r="I1016" s="2635"/>
      <c r="J1016" s="2635"/>
      <c r="K1016" s="2635"/>
      <c r="L1016" s="2635"/>
      <c r="M1016" s="2635"/>
      <c r="N1016" s="2635"/>
      <c r="O1016" s="2635"/>
      <c r="P1016" s="2635"/>
      <c r="Q1016" s="2635"/>
      <c r="R1016" s="2635"/>
      <c r="S1016" s="2635"/>
      <c r="T1016" s="2635"/>
      <c r="U1016" s="2635"/>
      <c r="V1016" s="2635"/>
      <c r="W1016" s="2635"/>
      <c r="X1016" s="2635"/>
      <c r="Y1016" s="2635"/>
      <c r="Z1016" s="2635"/>
      <c r="AA1016" s="2635"/>
      <c r="AB1016" s="2635"/>
      <c r="AC1016" s="2635"/>
      <c r="AD1016" s="2635"/>
      <c r="AE1016" s="2635"/>
      <c r="AF1016" s="2577"/>
    </row>
    <row r="1017" spans="2:32" s="2872" customFormat="1" x14ac:dyDescent="0.2"/>
    <row r="1018" spans="2:32" s="2872" customFormat="1" ht="13.5" thickBot="1" x14ac:dyDescent="0.25"/>
    <row r="1019" spans="2:32" s="2872" customFormat="1" ht="20.25" x14ac:dyDescent="0.2">
      <c r="B1019" s="3987" t="s">
        <v>5065</v>
      </c>
      <c r="C1019" s="3988"/>
      <c r="D1019" s="3988"/>
      <c r="E1019" s="3988"/>
      <c r="F1019" s="3988"/>
      <c r="G1019" s="3988"/>
      <c r="H1019" s="3988"/>
      <c r="I1019" s="3988"/>
      <c r="J1019" s="3988"/>
      <c r="K1019" s="3988"/>
      <c r="L1019" s="3988"/>
      <c r="M1019" s="3988"/>
      <c r="N1019" s="3988"/>
      <c r="O1019" s="3988"/>
      <c r="P1019" s="3988"/>
      <c r="Q1019" s="3988"/>
      <c r="R1019" s="3988"/>
      <c r="S1019" s="3988"/>
      <c r="T1019" s="3988"/>
      <c r="U1019" s="3988"/>
      <c r="V1019" s="3988"/>
      <c r="W1019" s="3988"/>
      <c r="X1019" s="3988"/>
      <c r="Y1019" s="3988"/>
      <c r="Z1019" s="3988"/>
      <c r="AA1019" s="3988"/>
      <c r="AB1019" s="3988"/>
      <c r="AC1019" s="3988"/>
      <c r="AD1019" s="3988"/>
      <c r="AE1019" s="3988"/>
      <c r="AF1019" s="3989"/>
    </row>
    <row r="1020" spans="2:32" s="2872" customFormat="1" x14ac:dyDescent="0.2">
      <c r="B1020" s="3743"/>
      <c r="C1020" s="3744"/>
      <c r="D1020" s="3744"/>
      <c r="E1020" s="3744"/>
      <c r="F1020" s="3744"/>
      <c r="G1020" s="2571"/>
      <c r="H1020" s="2571"/>
      <c r="I1020" s="2571"/>
      <c r="J1020" s="2571"/>
      <c r="K1020" s="2571"/>
      <c r="L1020" s="2571"/>
      <c r="M1020" s="2571"/>
      <c r="N1020" s="2571"/>
      <c r="O1020" s="2571"/>
      <c r="P1020" s="2571"/>
      <c r="Q1020" s="2571"/>
      <c r="R1020" s="2571"/>
      <c r="S1020" s="2571"/>
      <c r="T1020" s="2571"/>
      <c r="U1020" s="2571"/>
      <c r="V1020" s="2571"/>
      <c r="W1020" s="2571"/>
      <c r="X1020" s="2571"/>
      <c r="Y1020" s="2571"/>
      <c r="Z1020" s="2571"/>
      <c r="AA1020" s="2571"/>
      <c r="AB1020" s="2571"/>
      <c r="AC1020" s="2571"/>
      <c r="AD1020" s="2571"/>
      <c r="AE1020" s="2571"/>
      <c r="AF1020" s="2572"/>
    </row>
    <row r="1021" spans="2:32" s="2872" customFormat="1" x14ac:dyDescent="0.2">
      <c r="B1021" s="2633" t="s">
        <v>5085</v>
      </c>
      <c r="C1021" s="3744"/>
      <c r="D1021" s="4016" t="s">
        <v>6850</v>
      </c>
      <c r="E1021" s="4016"/>
      <c r="F1021" s="4016"/>
      <c r="G1021" s="2571"/>
      <c r="H1021" s="2571"/>
      <c r="I1021" s="2571"/>
      <c r="J1021" s="2571"/>
      <c r="K1021" s="2571"/>
      <c r="L1021" s="2571"/>
      <c r="M1021" s="2571"/>
      <c r="N1021" s="2571"/>
      <c r="O1021" s="2571"/>
      <c r="P1021" s="2571"/>
      <c r="Q1021" s="2571"/>
      <c r="R1021" s="2571"/>
      <c r="S1021" s="2571"/>
      <c r="T1021" s="2571"/>
      <c r="U1021" s="2571"/>
      <c r="V1021" s="2571"/>
      <c r="W1021" s="2571"/>
      <c r="X1021" s="2571"/>
      <c r="Y1021" s="2571"/>
      <c r="Z1021" s="2571"/>
      <c r="AA1021" s="2571"/>
      <c r="AB1021" s="2571"/>
      <c r="AC1021" s="2571"/>
      <c r="AD1021" s="2571"/>
      <c r="AE1021" s="2571"/>
      <c r="AF1021" s="2572"/>
    </row>
    <row r="1022" spans="2:32" s="2872" customFormat="1" x14ac:dyDescent="0.2">
      <c r="B1022" s="4017" t="s">
        <v>5068</v>
      </c>
      <c r="C1022" s="4018"/>
      <c r="D1022" s="3962">
        <v>41844</v>
      </c>
      <c r="E1022" s="3962"/>
      <c r="F1022" s="3962"/>
      <c r="G1022" s="2571"/>
      <c r="H1022" s="2571"/>
      <c r="I1022" s="2571"/>
      <c r="J1022" s="2571"/>
      <c r="K1022" s="2571"/>
      <c r="L1022" s="2571"/>
      <c r="M1022" s="2571"/>
      <c r="N1022" s="2571"/>
      <c r="O1022" s="2571"/>
      <c r="P1022" s="2571"/>
      <c r="Q1022" s="2571"/>
      <c r="R1022" s="2571"/>
      <c r="S1022" s="2571"/>
      <c r="T1022" s="2571"/>
      <c r="U1022" s="2571"/>
      <c r="V1022" s="2571"/>
      <c r="W1022" s="2571"/>
      <c r="X1022" s="2571"/>
      <c r="Y1022" s="2571"/>
      <c r="Z1022" s="2571"/>
      <c r="AA1022" s="2571"/>
      <c r="AB1022" s="2571"/>
      <c r="AC1022" s="2571"/>
      <c r="AD1022" s="2571"/>
      <c r="AE1022" s="2571"/>
      <c r="AF1022" s="2572"/>
    </row>
    <row r="1023" spans="2:32" s="2872" customFormat="1" ht="12.75" customHeight="1" x14ac:dyDescent="0.2">
      <c r="B1023" s="3991" t="s">
        <v>5066</v>
      </c>
      <c r="C1023" s="3992"/>
      <c r="D1023" s="3962">
        <v>41845</v>
      </c>
      <c r="E1023" s="3962"/>
      <c r="F1023" s="3962"/>
      <c r="G1023" s="2571"/>
      <c r="H1023" s="2571"/>
      <c r="I1023" s="2571"/>
      <c r="J1023" s="2571"/>
      <c r="K1023" s="2571"/>
      <c r="L1023" s="2571"/>
      <c r="M1023" s="2571"/>
      <c r="N1023" s="2571"/>
      <c r="O1023" s="2571"/>
      <c r="P1023" s="2571"/>
      <c r="Q1023" s="2571"/>
      <c r="R1023" s="2571"/>
      <c r="S1023" s="2571"/>
      <c r="T1023" s="2571"/>
      <c r="U1023" s="2571"/>
      <c r="V1023" s="2571"/>
      <c r="W1023" s="2571"/>
      <c r="X1023" s="2571"/>
      <c r="Y1023" s="2571"/>
      <c r="Z1023" s="2571"/>
      <c r="AA1023" s="2571"/>
      <c r="AB1023" s="2571"/>
      <c r="AC1023" s="2571"/>
      <c r="AD1023" s="2571"/>
      <c r="AE1023" s="2571"/>
      <c r="AF1023" s="2572"/>
    </row>
    <row r="1024" spans="2:32" s="2872" customFormat="1" ht="12.75" customHeight="1" thickBot="1" x14ac:dyDescent="0.25">
      <c r="B1024" s="3743"/>
      <c r="C1024" s="3744"/>
      <c r="D1024" s="3744"/>
      <c r="E1024" s="3744"/>
      <c r="F1024" s="3744"/>
      <c r="G1024" s="2571"/>
      <c r="H1024" s="2571"/>
      <c r="I1024" s="2571"/>
      <c r="J1024" s="2571"/>
      <c r="K1024" s="2571"/>
      <c r="L1024" s="2571"/>
      <c r="M1024" s="2571"/>
      <c r="N1024" s="2571"/>
      <c r="O1024" s="2571"/>
      <c r="P1024" s="2571"/>
      <c r="Q1024" s="2571"/>
      <c r="R1024" s="2571"/>
      <c r="S1024" s="2571"/>
      <c r="T1024" s="2571"/>
      <c r="U1024" s="2571"/>
      <c r="V1024" s="2571"/>
      <c r="W1024" s="2571"/>
      <c r="X1024" s="2571"/>
      <c r="Y1024" s="2571"/>
      <c r="Z1024" s="2571"/>
      <c r="AA1024" s="2571"/>
      <c r="AB1024" s="2571"/>
      <c r="AC1024" s="2571"/>
      <c r="AD1024" s="2571"/>
      <c r="AE1024" s="2571"/>
      <c r="AF1024" s="2572"/>
    </row>
    <row r="1025" spans="2:32" s="2872" customFormat="1" ht="81.75" customHeight="1" thickBot="1" x14ac:dyDescent="0.25">
      <c r="B1025" s="3993" t="s">
        <v>5067</v>
      </c>
      <c r="C1025" s="4036"/>
      <c r="D1025" s="4019" t="s">
        <v>6937</v>
      </c>
      <c r="E1025" s="4020"/>
      <c r="F1025" s="4020"/>
      <c r="G1025" s="4020"/>
      <c r="H1025" s="4020"/>
      <c r="I1025" s="4020"/>
      <c r="J1025" s="4020"/>
      <c r="K1025" s="4020"/>
      <c r="L1025" s="4020"/>
      <c r="M1025" s="4020"/>
      <c r="N1025" s="4020"/>
      <c r="O1025" s="4020"/>
      <c r="P1025" s="4020"/>
      <c r="Q1025" s="4021"/>
      <c r="R1025" s="2571"/>
      <c r="S1025" s="2571"/>
      <c r="T1025" s="2571"/>
      <c r="U1025" s="2571"/>
      <c r="V1025" s="2571"/>
      <c r="W1025" s="2571"/>
      <c r="X1025" s="2571"/>
      <c r="Y1025" s="2571"/>
      <c r="Z1025" s="2571"/>
      <c r="AA1025" s="2571"/>
      <c r="AB1025" s="2571"/>
      <c r="AC1025" s="2571"/>
      <c r="AD1025" s="2571"/>
      <c r="AE1025" s="2571"/>
      <c r="AF1025" s="2572"/>
    </row>
    <row r="1026" spans="2:32" s="2872" customFormat="1" ht="13.5" customHeight="1" thickBot="1" x14ac:dyDescent="0.25">
      <c r="B1026" s="3743"/>
      <c r="C1026" s="3744"/>
      <c r="D1026" s="3744"/>
      <c r="E1026" s="3744"/>
      <c r="F1026" s="3744"/>
      <c r="G1026" s="2571"/>
      <c r="H1026" s="2571"/>
      <c r="I1026" s="2571"/>
      <c r="J1026" s="2571"/>
      <c r="K1026" s="2571"/>
      <c r="L1026" s="2571"/>
      <c r="M1026" s="2571"/>
      <c r="N1026" s="2571"/>
      <c r="O1026" s="2571"/>
      <c r="P1026" s="2571"/>
      <c r="Q1026" s="2571"/>
      <c r="R1026" s="2635"/>
      <c r="S1026" s="2571"/>
      <c r="T1026" s="2571"/>
      <c r="U1026" s="2571"/>
      <c r="V1026" s="2571"/>
      <c r="W1026" s="2571"/>
      <c r="X1026" s="2571"/>
      <c r="Y1026" s="2571"/>
      <c r="Z1026" s="2571"/>
      <c r="AA1026" s="2571"/>
      <c r="AB1026" s="2571"/>
      <c r="AC1026" s="2571"/>
      <c r="AD1026" s="2571"/>
      <c r="AE1026" s="2571"/>
      <c r="AF1026" s="2572"/>
    </row>
    <row r="1027" spans="2:32" s="2872" customFormat="1" ht="13.5" thickBot="1" x14ac:dyDescent="0.25">
      <c r="B1027" s="4022" t="s">
        <v>5069</v>
      </c>
      <c r="C1027" s="4023"/>
      <c r="D1027" s="4003" t="s">
        <v>5070</v>
      </c>
      <c r="E1027" s="4026" t="s">
        <v>224</v>
      </c>
      <c r="F1027" s="4027"/>
      <c r="G1027" s="4027"/>
      <c r="H1027" s="4027"/>
      <c r="I1027" s="4027"/>
      <c r="J1027" s="4027"/>
      <c r="K1027" s="4027"/>
      <c r="L1027" s="4027"/>
      <c r="M1027" s="4027"/>
      <c r="N1027" s="4027"/>
      <c r="O1027" s="4027"/>
      <c r="P1027" s="4028"/>
      <c r="Q1027" s="4029" t="s">
        <v>340</v>
      </c>
      <c r="R1027" s="4030"/>
      <c r="S1027" s="4031"/>
      <c r="T1027" s="4031"/>
      <c r="U1027" s="4031"/>
      <c r="V1027" s="4031"/>
      <c r="W1027" s="4031"/>
      <c r="X1027" s="4031"/>
      <c r="Y1027" s="4032"/>
      <c r="Z1027" s="4029" t="s">
        <v>225</v>
      </c>
      <c r="AA1027" s="4031"/>
      <c r="AB1027" s="4032"/>
      <c r="AC1027" s="4033" t="s">
        <v>4989</v>
      </c>
      <c r="AD1027" s="4034"/>
      <c r="AE1027" s="4035"/>
      <c r="AF1027" s="2572"/>
    </row>
    <row r="1028" spans="2:32" s="2872" customFormat="1" ht="13.5" customHeight="1" thickBot="1" x14ac:dyDescent="0.25">
      <c r="B1028" s="4024"/>
      <c r="C1028" s="4025"/>
      <c r="D1028" s="4003"/>
      <c r="E1028" s="4003" t="s">
        <v>5007</v>
      </c>
      <c r="F1028" s="4003" t="s">
        <v>5008</v>
      </c>
      <c r="G1028" s="4004" t="s">
        <v>5010</v>
      </c>
      <c r="H1028" s="4004" t="s">
        <v>5071</v>
      </c>
      <c r="I1028" s="4009" t="s">
        <v>5072</v>
      </c>
      <c r="J1028" s="4009" t="s">
        <v>5073</v>
      </c>
      <c r="K1028" s="4009" t="s">
        <v>5013</v>
      </c>
      <c r="L1028" s="4009"/>
      <c r="M1028" s="4009" t="s">
        <v>5074</v>
      </c>
      <c r="N1028" s="4009" t="s">
        <v>5075</v>
      </c>
      <c r="O1028" s="4009" t="s">
        <v>5076</v>
      </c>
      <c r="P1028" s="4009" t="s">
        <v>5077</v>
      </c>
      <c r="Q1028" s="4000" t="s">
        <v>5019</v>
      </c>
      <c r="R1028" s="4000" t="s">
        <v>5020</v>
      </c>
      <c r="S1028" s="4000" t="s">
        <v>5021</v>
      </c>
      <c r="T1028" s="4000" t="s">
        <v>5078</v>
      </c>
      <c r="U1028" s="4000" t="s">
        <v>5079</v>
      </c>
      <c r="V1028" s="4000" t="s">
        <v>5024</v>
      </c>
      <c r="W1028" s="4000" t="s">
        <v>5026</v>
      </c>
      <c r="X1028" s="4004" t="s">
        <v>5080</v>
      </c>
      <c r="Y1028" s="4004" t="s">
        <v>5081</v>
      </c>
      <c r="Z1028" s="4000" t="s">
        <v>5082</v>
      </c>
      <c r="AA1028" s="4000" t="s">
        <v>5083</v>
      </c>
      <c r="AB1028" s="4000" t="s">
        <v>5084</v>
      </c>
      <c r="AC1028" s="4000" t="s">
        <v>1154</v>
      </c>
      <c r="AD1028" s="4000" t="s">
        <v>4990</v>
      </c>
      <c r="AE1028" s="4000" t="s">
        <v>4991</v>
      </c>
      <c r="AF1028" s="2572"/>
    </row>
    <row r="1029" spans="2:32" s="2872" customFormat="1" ht="13.5" customHeight="1" thickBot="1" x14ac:dyDescent="0.25">
      <c r="B1029" s="4024"/>
      <c r="C1029" s="4025"/>
      <c r="D1029" s="4000"/>
      <c r="E1029" s="4000"/>
      <c r="F1029" s="4000"/>
      <c r="G1029" s="4005"/>
      <c r="H1029" s="4005"/>
      <c r="I1029" s="4004"/>
      <c r="J1029" s="4004"/>
      <c r="K1029" s="3739" t="s">
        <v>5033</v>
      </c>
      <c r="L1029" s="3740" t="s">
        <v>2798</v>
      </c>
      <c r="M1029" s="4004"/>
      <c r="N1029" s="4004"/>
      <c r="O1029" s="4004"/>
      <c r="P1029" s="4004"/>
      <c r="Q1029" s="4001"/>
      <c r="R1029" s="4001"/>
      <c r="S1029" s="4001"/>
      <c r="T1029" s="4001"/>
      <c r="U1029" s="4001"/>
      <c r="V1029" s="4001"/>
      <c r="W1029" s="4001"/>
      <c r="X1029" s="4005"/>
      <c r="Y1029" s="4005"/>
      <c r="Z1029" s="4001"/>
      <c r="AA1029" s="4001"/>
      <c r="AB1029" s="4001"/>
      <c r="AC1029" s="4001"/>
      <c r="AD1029" s="4001"/>
      <c r="AE1029" s="4001"/>
      <c r="AF1029" s="2572"/>
    </row>
    <row r="1030" spans="2:32" s="2872" customFormat="1" x14ac:dyDescent="0.2">
      <c r="B1030" s="4047" t="s">
        <v>6319</v>
      </c>
      <c r="C1030" s="4048"/>
      <c r="D1030" s="3135" t="s">
        <v>1534</v>
      </c>
      <c r="E1030" s="3135" t="s">
        <v>1534</v>
      </c>
      <c r="F1030" s="3135" t="s">
        <v>1534</v>
      </c>
      <c r="G1030" s="3136">
        <f>3/0.18</f>
        <v>16.666666666666668</v>
      </c>
      <c r="H1030" s="3135" t="s">
        <v>1534</v>
      </c>
      <c r="I1030" s="3137">
        <v>0.18</v>
      </c>
      <c r="J1030" s="3135" t="s">
        <v>1534</v>
      </c>
      <c r="K1030" s="3135" t="s">
        <v>1534</v>
      </c>
      <c r="L1030" s="3135" t="s">
        <v>1534</v>
      </c>
      <c r="M1030" s="3135" t="s">
        <v>1534</v>
      </c>
      <c r="N1030" s="3135" t="s">
        <v>1534</v>
      </c>
      <c r="O1030" s="3135" t="s">
        <v>1534</v>
      </c>
      <c r="P1030" s="3135" t="s">
        <v>1534</v>
      </c>
      <c r="Q1030" s="3135" t="s">
        <v>1534</v>
      </c>
      <c r="R1030" s="3135" t="s">
        <v>1534</v>
      </c>
      <c r="S1030" s="3135" t="s">
        <v>1534</v>
      </c>
      <c r="T1030" s="3135" t="s">
        <v>1534</v>
      </c>
      <c r="U1030" s="3135" t="s">
        <v>1534</v>
      </c>
      <c r="V1030" s="3135" t="s">
        <v>1534</v>
      </c>
      <c r="W1030" s="3135" t="s">
        <v>1534</v>
      </c>
      <c r="X1030" s="3135" t="s">
        <v>1534</v>
      </c>
      <c r="Y1030" s="3135" t="s">
        <v>1534</v>
      </c>
      <c r="Z1030" s="3135" t="s">
        <v>1534</v>
      </c>
      <c r="AA1030" s="3135" t="s">
        <v>1534</v>
      </c>
      <c r="AB1030" s="3135" t="s">
        <v>1534</v>
      </c>
      <c r="AC1030" s="3135" t="s">
        <v>1534</v>
      </c>
      <c r="AD1030" s="3135" t="s">
        <v>1534</v>
      </c>
      <c r="AE1030" s="3138" t="s">
        <v>1534</v>
      </c>
      <c r="AF1030" s="2572"/>
    </row>
    <row r="1031" spans="2:32" s="2872" customFormat="1" ht="13.5" thickBot="1" x14ac:dyDescent="0.25">
      <c r="B1031" s="3952" t="s">
        <v>6852</v>
      </c>
      <c r="C1031" s="3953"/>
      <c r="D1031" s="3139" t="s">
        <v>1534</v>
      </c>
      <c r="E1031" s="3139" t="s">
        <v>1534</v>
      </c>
      <c r="F1031" s="3139" t="s">
        <v>1534</v>
      </c>
      <c r="G1031" s="3140">
        <f>3/0.16</f>
        <v>18.75</v>
      </c>
      <c r="H1031" s="3139" t="s">
        <v>1534</v>
      </c>
      <c r="I1031" s="3141">
        <v>0.16</v>
      </c>
      <c r="J1031" s="3139" t="s">
        <v>1534</v>
      </c>
      <c r="K1031" s="3139" t="s">
        <v>1534</v>
      </c>
      <c r="L1031" s="3139" t="s">
        <v>1534</v>
      </c>
      <c r="M1031" s="3139" t="s">
        <v>1534</v>
      </c>
      <c r="N1031" s="3139" t="s">
        <v>1534</v>
      </c>
      <c r="O1031" s="3139" t="s">
        <v>1534</v>
      </c>
      <c r="P1031" s="3139" t="s">
        <v>1534</v>
      </c>
      <c r="Q1031" s="3139" t="s">
        <v>1534</v>
      </c>
      <c r="R1031" s="3139" t="s">
        <v>1534</v>
      </c>
      <c r="S1031" s="3139" t="s">
        <v>1534</v>
      </c>
      <c r="T1031" s="3139" t="s">
        <v>1534</v>
      </c>
      <c r="U1031" s="3139" t="s">
        <v>1534</v>
      </c>
      <c r="V1031" s="3139" t="s">
        <v>1534</v>
      </c>
      <c r="W1031" s="3139" t="s">
        <v>1534</v>
      </c>
      <c r="X1031" s="3139" t="s">
        <v>1534</v>
      </c>
      <c r="Y1031" s="3139" t="s">
        <v>1534</v>
      </c>
      <c r="Z1031" s="3139" t="s">
        <v>1534</v>
      </c>
      <c r="AA1031" s="3139" t="s">
        <v>1534</v>
      </c>
      <c r="AB1031" s="3139" t="s">
        <v>1534</v>
      </c>
      <c r="AC1031" s="3139" t="s">
        <v>1534</v>
      </c>
      <c r="AD1031" s="3139" t="s">
        <v>1534</v>
      </c>
      <c r="AE1031" s="3142" t="s">
        <v>1534</v>
      </c>
      <c r="AF1031" s="2572"/>
    </row>
    <row r="1032" spans="2:32" s="2872" customFormat="1" x14ac:dyDescent="0.2">
      <c r="B1032" s="2634"/>
      <c r="C1032" s="2566"/>
      <c r="D1032" s="2566"/>
      <c r="E1032" s="2566"/>
      <c r="F1032" s="2566"/>
      <c r="G1032" s="2567"/>
      <c r="H1032" s="2567"/>
      <c r="I1032" s="2567"/>
      <c r="J1032" s="2567"/>
      <c r="K1032" s="2566"/>
      <c r="L1032" s="2567"/>
      <c r="M1032" s="2567"/>
      <c r="N1032" s="2567"/>
      <c r="O1032" s="2567"/>
      <c r="P1032" s="2567"/>
      <c r="Q1032" s="2631"/>
      <c r="R1032" s="2631"/>
      <c r="S1032" s="2631"/>
      <c r="T1032" s="2631"/>
      <c r="U1032" s="2631"/>
      <c r="V1032" s="2631"/>
      <c r="W1032" s="2631"/>
      <c r="X1032" s="2631"/>
      <c r="Y1032" s="2631"/>
      <c r="Z1032" s="2631"/>
      <c r="AA1032" s="2631"/>
      <c r="AB1032" s="2631"/>
      <c r="AC1032" s="2631"/>
      <c r="AD1032" s="2631"/>
      <c r="AE1032" s="2631"/>
      <c r="AF1032" s="2572"/>
    </row>
    <row r="1033" spans="2:32" s="2872" customFormat="1" x14ac:dyDescent="0.2">
      <c r="B1033" s="4011" t="s">
        <v>4992</v>
      </c>
      <c r="C1033" s="4012"/>
      <c r="D1033" s="4042" t="s">
        <v>5086</v>
      </c>
      <c r="E1033" s="4042"/>
      <c r="F1033" s="4042"/>
      <c r="G1033" s="4042"/>
      <c r="H1033" s="4042"/>
      <c r="I1033" s="2632"/>
      <c r="J1033" s="2632"/>
      <c r="K1033" s="2632"/>
      <c r="L1033" s="2632"/>
      <c r="M1033" s="2632"/>
      <c r="N1033" s="2632"/>
      <c r="O1033" s="2632"/>
      <c r="P1033" s="2632"/>
      <c r="Q1033" s="2631"/>
      <c r="R1033" s="2631"/>
      <c r="S1033" s="2631"/>
      <c r="T1033" s="2631"/>
      <c r="U1033" s="2631"/>
      <c r="V1033" s="2631"/>
      <c r="W1033" s="2631"/>
      <c r="X1033" s="2631"/>
      <c r="Y1033" s="2631"/>
      <c r="Z1033" s="2631"/>
      <c r="AA1033" s="2631"/>
      <c r="AB1033" s="2631"/>
      <c r="AC1033" s="2631"/>
      <c r="AD1033" s="2631"/>
      <c r="AE1033" s="2631"/>
      <c r="AF1033" s="2572"/>
    </row>
    <row r="1034" spans="2:32" s="2872" customFormat="1" x14ac:dyDescent="0.2">
      <c r="B1034" s="4011" t="s">
        <v>4993</v>
      </c>
      <c r="C1034" s="4012"/>
      <c r="D1034" s="4042" t="s">
        <v>1517</v>
      </c>
      <c r="E1034" s="4042"/>
      <c r="F1034" s="4042"/>
      <c r="G1034" s="4042"/>
      <c r="H1034" s="4042"/>
      <c r="I1034" s="2632"/>
      <c r="J1034" s="2632"/>
      <c r="K1034" s="2632"/>
      <c r="L1034" s="2632"/>
      <c r="M1034" s="2632"/>
      <c r="N1034" s="2632"/>
      <c r="O1034" s="2632"/>
      <c r="P1034" s="2632"/>
      <c r="Q1034" s="2631"/>
      <c r="R1034" s="2631"/>
      <c r="S1034" s="2631"/>
      <c r="T1034" s="2631"/>
      <c r="U1034" s="2631"/>
      <c r="V1034" s="2631"/>
      <c r="W1034" s="2631"/>
      <c r="X1034" s="2631"/>
      <c r="Y1034" s="2631"/>
      <c r="Z1034" s="2631"/>
      <c r="AA1034" s="2631"/>
      <c r="AB1034" s="2631"/>
      <c r="AC1034" s="2631"/>
      <c r="AD1034" s="2631"/>
      <c r="AE1034" s="2631"/>
      <c r="AF1034" s="2572"/>
    </row>
    <row r="1035" spans="2:32" s="2872" customFormat="1" ht="13.5" thickBot="1" x14ac:dyDescent="0.25">
      <c r="B1035" s="3741"/>
      <c r="C1035" s="3742"/>
      <c r="D1035" s="3742"/>
      <c r="E1035" s="3742"/>
      <c r="F1035" s="3742"/>
      <c r="G1035" s="2635"/>
      <c r="H1035" s="2635"/>
      <c r="I1035" s="2635"/>
      <c r="J1035" s="2635"/>
      <c r="K1035" s="2635"/>
      <c r="L1035" s="2635"/>
      <c r="M1035" s="2635"/>
      <c r="N1035" s="2635"/>
      <c r="O1035" s="2635"/>
      <c r="P1035" s="2635"/>
      <c r="Q1035" s="2635"/>
      <c r="R1035" s="2635"/>
      <c r="S1035" s="2635"/>
      <c r="T1035" s="2635"/>
      <c r="U1035" s="2635"/>
      <c r="V1035" s="2635"/>
      <c r="W1035" s="2635"/>
      <c r="X1035" s="2635"/>
      <c r="Y1035" s="2635"/>
      <c r="Z1035" s="2635"/>
      <c r="AA1035" s="2635"/>
      <c r="AB1035" s="2635"/>
      <c r="AC1035" s="2635"/>
      <c r="AD1035" s="2635"/>
      <c r="AE1035" s="2635"/>
      <c r="AF1035" s="2577"/>
    </row>
    <row r="1036" spans="2:32" s="2872" customFormat="1" x14ac:dyDescent="0.2"/>
    <row r="1037" spans="2:32" s="2872" customFormat="1" ht="13.5" thickBot="1" x14ac:dyDescent="0.25"/>
    <row r="1038" spans="2:32" s="2872" customFormat="1" ht="20.25" x14ac:dyDescent="0.2">
      <c r="B1038" s="3987" t="s">
        <v>5065</v>
      </c>
      <c r="C1038" s="3988"/>
      <c r="D1038" s="3988"/>
      <c r="E1038" s="3988"/>
      <c r="F1038" s="3988"/>
      <c r="G1038" s="3988"/>
      <c r="H1038" s="3988"/>
      <c r="I1038" s="3988"/>
      <c r="J1038" s="3988"/>
      <c r="K1038" s="3988"/>
      <c r="L1038" s="3988"/>
      <c r="M1038" s="3988"/>
      <c r="N1038" s="3988"/>
      <c r="O1038" s="3988"/>
      <c r="P1038" s="3988"/>
      <c r="Q1038" s="3988"/>
      <c r="R1038" s="3988"/>
      <c r="S1038" s="3988"/>
      <c r="T1038" s="3988"/>
      <c r="U1038" s="3988"/>
      <c r="V1038" s="3988"/>
      <c r="W1038" s="3988"/>
      <c r="X1038" s="3988"/>
      <c r="Y1038" s="3988"/>
      <c r="Z1038" s="3988"/>
      <c r="AA1038" s="3988"/>
      <c r="AB1038" s="3988"/>
      <c r="AC1038" s="3988"/>
      <c r="AD1038" s="3988"/>
      <c r="AE1038" s="3988"/>
      <c r="AF1038" s="3989"/>
    </row>
    <row r="1039" spans="2:32" s="2872" customFormat="1" x14ac:dyDescent="0.2">
      <c r="B1039" s="3743"/>
      <c r="C1039" s="3744"/>
      <c r="D1039" s="3744"/>
      <c r="E1039" s="3744"/>
      <c r="F1039" s="3744"/>
      <c r="G1039" s="2571"/>
      <c r="H1039" s="2571"/>
      <c r="I1039" s="2571"/>
      <c r="J1039" s="2571"/>
      <c r="K1039" s="2571"/>
      <c r="L1039" s="2571"/>
      <c r="M1039" s="2571"/>
      <c r="N1039" s="2571"/>
      <c r="O1039" s="2571"/>
      <c r="P1039" s="2571"/>
      <c r="Q1039" s="2571"/>
      <c r="R1039" s="2571"/>
      <c r="S1039" s="2571"/>
      <c r="T1039" s="2571"/>
      <c r="U1039" s="2571"/>
      <c r="V1039" s="2571"/>
      <c r="W1039" s="2571"/>
      <c r="X1039" s="2571"/>
      <c r="Y1039" s="2571"/>
      <c r="Z1039" s="2571"/>
      <c r="AA1039" s="2571"/>
      <c r="AB1039" s="2571"/>
      <c r="AC1039" s="2571"/>
      <c r="AD1039" s="2571"/>
      <c r="AE1039" s="2571"/>
      <c r="AF1039" s="2572"/>
    </row>
    <row r="1040" spans="2:32" s="2872" customFormat="1" x14ac:dyDescent="0.2">
      <c r="B1040" s="2633" t="s">
        <v>5085</v>
      </c>
      <c r="C1040" s="3744"/>
      <c r="D1040" s="4016" t="s">
        <v>6850</v>
      </c>
      <c r="E1040" s="4016"/>
      <c r="F1040" s="4016"/>
      <c r="G1040" s="2571"/>
      <c r="H1040" s="2571"/>
      <c r="I1040" s="2571"/>
      <c r="J1040" s="2571"/>
      <c r="K1040" s="2571"/>
      <c r="L1040" s="2571"/>
      <c r="M1040" s="2571"/>
      <c r="N1040" s="2571"/>
      <c r="O1040" s="2571"/>
      <c r="P1040" s="2571"/>
      <c r="Q1040" s="2571"/>
      <c r="R1040" s="2571"/>
      <c r="S1040" s="2571"/>
      <c r="T1040" s="2571"/>
      <c r="U1040" s="2571"/>
      <c r="V1040" s="2571"/>
      <c r="W1040" s="2571"/>
      <c r="X1040" s="2571"/>
      <c r="Y1040" s="2571"/>
      <c r="Z1040" s="2571"/>
      <c r="AA1040" s="2571"/>
      <c r="AB1040" s="2571"/>
      <c r="AC1040" s="2571"/>
      <c r="AD1040" s="2571"/>
      <c r="AE1040" s="2571"/>
      <c r="AF1040" s="2572"/>
    </row>
    <row r="1041" spans="2:32" s="2872" customFormat="1" x14ac:dyDescent="0.2">
      <c r="B1041" s="4017" t="s">
        <v>5068</v>
      </c>
      <c r="C1041" s="4018"/>
      <c r="D1041" s="3962">
        <v>41844</v>
      </c>
      <c r="E1041" s="3962"/>
      <c r="F1041" s="3962"/>
      <c r="G1041" s="2571"/>
      <c r="H1041" s="2571"/>
      <c r="I1041" s="2571"/>
      <c r="J1041" s="2571"/>
      <c r="K1041" s="2571"/>
      <c r="L1041" s="2571"/>
      <c r="M1041" s="2571"/>
      <c r="N1041" s="2571"/>
      <c r="O1041" s="2571"/>
      <c r="P1041" s="2571"/>
      <c r="Q1041" s="2571"/>
      <c r="R1041" s="2571"/>
      <c r="S1041" s="2571"/>
      <c r="T1041" s="2571"/>
      <c r="U1041" s="2571"/>
      <c r="V1041" s="2571"/>
      <c r="W1041" s="2571"/>
      <c r="X1041" s="2571"/>
      <c r="Y1041" s="2571"/>
      <c r="Z1041" s="2571"/>
      <c r="AA1041" s="2571"/>
      <c r="AB1041" s="2571"/>
      <c r="AC1041" s="2571"/>
      <c r="AD1041" s="2571"/>
      <c r="AE1041" s="2571"/>
      <c r="AF1041" s="2572"/>
    </row>
    <row r="1042" spans="2:32" s="2872" customFormat="1" x14ac:dyDescent="0.2">
      <c r="B1042" s="3991" t="s">
        <v>5066</v>
      </c>
      <c r="C1042" s="3992"/>
      <c r="D1042" s="3962">
        <v>41845</v>
      </c>
      <c r="E1042" s="3962"/>
      <c r="F1042" s="3962"/>
      <c r="G1042" s="2571"/>
      <c r="H1042" s="2571"/>
      <c r="I1042" s="2571"/>
      <c r="J1042" s="2571"/>
      <c r="K1042" s="2571"/>
      <c r="L1042" s="2571"/>
      <c r="M1042" s="2571"/>
      <c r="N1042" s="2571"/>
      <c r="O1042" s="2571"/>
      <c r="P1042" s="2571"/>
      <c r="Q1042" s="2571"/>
      <c r="R1042" s="2571"/>
      <c r="S1042" s="2571"/>
      <c r="T1042" s="2571"/>
      <c r="U1042" s="2571"/>
      <c r="V1042" s="2571"/>
      <c r="W1042" s="2571"/>
      <c r="X1042" s="2571"/>
      <c r="Y1042" s="2571"/>
      <c r="Z1042" s="2571"/>
      <c r="AA1042" s="2571"/>
      <c r="AB1042" s="2571"/>
      <c r="AC1042" s="2571"/>
      <c r="AD1042" s="2571"/>
      <c r="AE1042" s="2571"/>
      <c r="AF1042" s="2572"/>
    </row>
    <row r="1043" spans="2:32" s="2872" customFormat="1" ht="13.5" thickBot="1" x14ac:dyDescent="0.25">
      <c r="B1043" s="3743"/>
      <c r="C1043" s="3744"/>
      <c r="D1043" s="3744"/>
      <c r="E1043" s="3744"/>
      <c r="F1043" s="3744"/>
      <c r="G1043" s="2571"/>
      <c r="H1043" s="2571"/>
      <c r="I1043" s="2571"/>
      <c r="J1043" s="2571"/>
      <c r="K1043" s="2571"/>
      <c r="L1043" s="2571"/>
      <c r="M1043" s="2571"/>
      <c r="N1043" s="2571"/>
      <c r="O1043" s="2571"/>
      <c r="P1043" s="2571"/>
      <c r="Q1043" s="2571"/>
      <c r="R1043" s="2571"/>
      <c r="S1043" s="2571"/>
      <c r="T1043" s="2571"/>
      <c r="U1043" s="2571"/>
      <c r="V1043" s="2571"/>
      <c r="W1043" s="2571"/>
      <c r="X1043" s="2571"/>
      <c r="Y1043" s="2571"/>
      <c r="Z1043" s="2571"/>
      <c r="AA1043" s="2571"/>
      <c r="AB1043" s="2571"/>
      <c r="AC1043" s="2571"/>
      <c r="AD1043" s="2571"/>
      <c r="AE1043" s="2571"/>
      <c r="AF1043" s="2572"/>
    </row>
    <row r="1044" spans="2:32" s="2872" customFormat="1" ht="74.25" customHeight="1" thickBot="1" x14ac:dyDescent="0.25">
      <c r="B1044" s="3993" t="s">
        <v>5067</v>
      </c>
      <c r="C1044" s="4036"/>
      <c r="D1044" s="4019" t="s">
        <v>6936</v>
      </c>
      <c r="E1044" s="4020"/>
      <c r="F1044" s="4020"/>
      <c r="G1044" s="4020"/>
      <c r="H1044" s="4020"/>
      <c r="I1044" s="4020"/>
      <c r="J1044" s="4020"/>
      <c r="K1044" s="4020"/>
      <c r="L1044" s="4020"/>
      <c r="M1044" s="4020"/>
      <c r="N1044" s="4020"/>
      <c r="O1044" s="4020"/>
      <c r="P1044" s="4020"/>
      <c r="Q1044" s="4021"/>
      <c r="R1044" s="2571"/>
      <c r="S1044" s="2571"/>
      <c r="T1044" s="2571"/>
      <c r="U1044" s="2571"/>
      <c r="V1044" s="2571"/>
      <c r="W1044" s="2571"/>
      <c r="X1044" s="2571"/>
      <c r="Y1044" s="2571"/>
      <c r="Z1044" s="2571"/>
      <c r="AA1044" s="2571"/>
      <c r="AB1044" s="2571"/>
      <c r="AC1044" s="2571"/>
      <c r="AD1044" s="2571"/>
      <c r="AE1044" s="2571"/>
      <c r="AF1044" s="2572"/>
    </row>
    <row r="1045" spans="2:32" s="2872" customFormat="1" ht="13.5" thickBot="1" x14ac:dyDescent="0.25">
      <c r="B1045" s="3743"/>
      <c r="C1045" s="3744"/>
      <c r="D1045" s="3744"/>
      <c r="E1045" s="3744"/>
      <c r="F1045" s="3744"/>
      <c r="G1045" s="2571"/>
      <c r="H1045" s="2571"/>
      <c r="I1045" s="2571"/>
      <c r="J1045" s="2571"/>
      <c r="K1045" s="2571"/>
      <c r="L1045" s="2571"/>
      <c r="M1045" s="2571"/>
      <c r="N1045" s="2571"/>
      <c r="O1045" s="2571"/>
      <c r="P1045" s="2571"/>
      <c r="Q1045" s="2571"/>
      <c r="R1045" s="2635"/>
      <c r="S1045" s="2571"/>
      <c r="T1045" s="2571"/>
      <c r="U1045" s="2571"/>
      <c r="V1045" s="2571"/>
      <c r="W1045" s="2571"/>
      <c r="X1045" s="2571"/>
      <c r="Y1045" s="2571"/>
      <c r="Z1045" s="2571"/>
      <c r="AA1045" s="2571"/>
      <c r="AB1045" s="2571"/>
      <c r="AC1045" s="2571"/>
      <c r="AD1045" s="2571"/>
      <c r="AE1045" s="2571"/>
      <c r="AF1045" s="2572"/>
    </row>
    <row r="1046" spans="2:32" s="2872" customFormat="1" ht="13.5" thickBot="1" x14ac:dyDescent="0.25">
      <c r="B1046" s="4022" t="s">
        <v>5069</v>
      </c>
      <c r="C1046" s="4023"/>
      <c r="D1046" s="4003" t="s">
        <v>5070</v>
      </c>
      <c r="E1046" s="4026" t="s">
        <v>224</v>
      </c>
      <c r="F1046" s="4027"/>
      <c r="G1046" s="4027"/>
      <c r="H1046" s="4027"/>
      <c r="I1046" s="4027"/>
      <c r="J1046" s="4027"/>
      <c r="K1046" s="4027"/>
      <c r="L1046" s="4027"/>
      <c r="M1046" s="4027"/>
      <c r="N1046" s="4027"/>
      <c r="O1046" s="4027"/>
      <c r="P1046" s="4028"/>
      <c r="Q1046" s="4029" t="s">
        <v>340</v>
      </c>
      <c r="R1046" s="4030"/>
      <c r="S1046" s="4031"/>
      <c r="T1046" s="4031"/>
      <c r="U1046" s="4031"/>
      <c r="V1046" s="4031"/>
      <c r="W1046" s="4031"/>
      <c r="X1046" s="4031"/>
      <c r="Y1046" s="4032"/>
      <c r="Z1046" s="4029" t="s">
        <v>225</v>
      </c>
      <c r="AA1046" s="4031"/>
      <c r="AB1046" s="4032"/>
      <c r="AC1046" s="4033" t="s">
        <v>4989</v>
      </c>
      <c r="AD1046" s="4034"/>
      <c r="AE1046" s="4035"/>
      <c r="AF1046" s="2572"/>
    </row>
    <row r="1047" spans="2:32" s="2872" customFormat="1" ht="13.5" thickBot="1" x14ac:dyDescent="0.25">
      <c r="B1047" s="4024"/>
      <c r="C1047" s="4025"/>
      <c r="D1047" s="4003"/>
      <c r="E1047" s="4003" t="s">
        <v>5007</v>
      </c>
      <c r="F1047" s="4003" t="s">
        <v>5008</v>
      </c>
      <c r="G1047" s="4004" t="s">
        <v>5010</v>
      </c>
      <c r="H1047" s="4004" t="s">
        <v>5071</v>
      </c>
      <c r="I1047" s="4009" t="s">
        <v>5072</v>
      </c>
      <c r="J1047" s="4009" t="s">
        <v>5073</v>
      </c>
      <c r="K1047" s="4009" t="s">
        <v>5013</v>
      </c>
      <c r="L1047" s="4009"/>
      <c r="M1047" s="4009" t="s">
        <v>5074</v>
      </c>
      <c r="N1047" s="4009" t="s">
        <v>5075</v>
      </c>
      <c r="O1047" s="4009" t="s">
        <v>5076</v>
      </c>
      <c r="P1047" s="4009" t="s">
        <v>5077</v>
      </c>
      <c r="Q1047" s="4000" t="s">
        <v>5019</v>
      </c>
      <c r="R1047" s="4000" t="s">
        <v>5020</v>
      </c>
      <c r="S1047" s="4000" t="s">
        <v>5021</v>
      </c>
      <c r="T1047" s="4000" t="s">
        <v>5078</v>
      </c>
      <c r="U1047" s="4000" t="s">
        <v>5079</v>
      </c>
      <c r="V1047" s="4000" t="s">
        <v>5024</v>
      </c>
      <c r="W1047" s="4000" t="s">
        <v>5026</v>
      </c>
      <c r="X1047" s="4004" t="s">
        <v>5080</v>
      </c>
      <c r="Y1047" s="4004" t="s">
        <v>5081</v>
      </c>
      <c r="Z1047" s="4000" t="s">
        <v>5082</v>
      </c>
      <c r="AA1047" s="4000" t="s">
        <v>5083</v>
      </c>
      <c r="AB1047" s="4000" t="s">
        <v>5084</v>
      </c>
      <c r="AC1047" s="4000" t="s">
        <v>1154</v>
      </c>
      <c r="AD1047" s="4000" t="s">
        <v>4990</v>
      </c>
      <c r="AE1047" s="4000" t="s">
        <v>4991</v>
      </c>
      <c r="AF1047" s="2572"/>
    </row>
    <row r="1048" spans="2:32" s="2872" customFormat="1" ht="13.5" thickBot="1" x14ac:dyDescent="0.25">
      <c r="B1048" s="4024"/>
      <c r="C1048" s="4025"/>
      <c r="D1048" s="4000"/>
      <c r="E1048" s="4000"/>
      <c r="F1048" s="4000"/>
      <c r="G1048" s="4005"/>
      <c r="H1048" s="4005"/>
      <c r="I1048" s="4004"/>
      <c r="J1048" s="4004"/>
      <c r="K1048" s="3739" t="s">
        <v>5033</v>
      </c>
      <c r="L1048" s="3740" t="s">
        <v>2798</v>
      </c>
      <c r="M1048" s="4004"/>
      <c r="N1048" s="4004"/>
      <c r="O1048" s="4004"/>
      <c r="P1048" s="4004"/>
      <c r="Q1048" s="4001"/>
      <c r="R1048" s="4001"/>
      <c r="S1048" s="4001"/>
      <c r="T1048" s="4001"/>
      <c r="U1048" s="4001"/>
      <c r="V1048" s="4001"/>
      <c r="W1048" s="4001"/>
      <c r="X1048" s="4005"/>
      <c r="Y1048" s="4005"/>
      <c r="Z1048" s="4001"/>
      <c r="AA1048" s="4001"/>
      <c r="AB1048" s="4001"/>
      <c r="AC1048" s="4001"/>
      <c r="AD1048" s="4001"/>
      <c r="AE1048" s="4001"/>
      <c r="AF1048" s="2572"/>
    </row>
    <row r="1049" spans="2:32" s="2872" customFormat="1" x14ac:dyDescent="0.2">
      <c r="B1049" s="4047" t="s">
        <v>6319</v>
      </c>
      <c r="C1049" s="4048"/>
      <c r="D1049" s="3135" t="s">
        <v>1534</v>
      </c>
      <c r="E1049" s="3135" t="s">
        <v>1534</v>
      </c>
      <c r="F1049" s="3135" t="s">
        <v>1534</v>
      </c>
      <c r="G1049" s="3136">
        <f>3/0.18</f>
        <v>16.666666666666668</v>
      </c>
      <c r="H1049" s="3135" t="s">
        <v>1534</v>
      </c>
      <c r="I1049" s="3137">
        <v>0.18</v>
      </c>
      <c r="J1049" s="3135" t="s">
        <v>1534</v>
      </c>
      <c r="K1049" s="3135" t="s">
        <v>1534</v>
      </c>
      <c r="L1049" s="3135" t="s">
        <v>1534</v>
      </c>
      <c r="M1049" s="3135" t="s">
        <v>1534</v>
      </c>
      <c r="N1049" s="3135" t="s">
        <v>1534</v>
      </c>
      <c r="O1049" s="3135" t="s">
        <v>1534</v>
      </c>
      <c r="P1049" s="3135" t="s">
        <v>1534</v>
      </c>
      <c r="Q1049" s="3135" t="s">
        <v>1534</v>
      </c>
      <c r="R1049" s="3135" t="s">
        <v>1534</v>
      </c>
      <c r="S1049" s="3135" t="s">
        <v>1534</v>
      </c>
      <c r="T1049" s="3135" t="s">
        <v>1534</v>
      </c>
      <c r="U1049" s="3135" t="s">
        <v>1534</v>
      </c>
      <c r="V1049" s="3135" t="s">
        <v>1534</v>
      </c>
      <c r="W1049" s="3135" t="s">
        <v>1534</v>
      </c>
      <c r="X1049" s="3135" t="s">
        <v>1534</v>
      </c>
      <c r="Y1049" s="3135" t="s">
        <v>1534</v>
      </c>
      <c r="Z1049" s="3135" t="s">
        <v>1534</v>
      </c>
      <c r="AA1049" s="3135" t="s">
        <v>1534</v>
      </c>
      <c r="AB1049" s="3135" t="s">
        <v>1534</v>
      </c>
      <c r="AC1049" s="3135" t="s">
        <v>1534</v>
      </c>
      <c r="AD1049" s="3135" t="s">
        <v>1534</v>
      </c>
      <c r="AE1049" s="3138" t="s">
        <v>1534</v>
      </c>
      <c r="AF1049" s="2572"/>
    </row>
    <row r="1050" spans="2:32" s="2872" customFormat="1" ht="13.5" thickBot="1" x14ac:dyDescent="0.25">
      <c r="B1050" s="3952" t="s">
        <v>6852</v>
      </c>
      <c r="C1050" s="3953"/>
      <c r="D1050" s="3139" t="s">
        <v>1534</v>
      </c>
      <c r="E1050" s="3139" t="s">
        <v>1534</v>
      </c>
      <c r="F1050" s="3139" t="s">
        <v>1534</v>
      </c>
      <c r="G1050" s="3140">
        <f>3/0.16</f>
        <v>18.75</v>
      </c>
      <c r="H1050" s="3139" t="s">
        <v>1534</v>
      </c>
      <c r="I1050" s="3141">
        <v>0.16</v>
      </c>
      <c r="J1050" s="3139" t="s">
        <v>1534</v>
      </c>
      <c r="K1050" s="3139" t="s">
        <v>1534</v>
      </c>
      <c r="L1050" s="3139" t="s">
        <v>1534</v>
      </c>
      <c r="M1050" s="3139" t="s">
        <v>1534</v>
      </c>
      <c r="N1050" s="3139" t="s">
        <v>1534</v>
      </c>
      <c r="O1050" s="3139" t="s">
        <v>1534</v>
      </c>
      <c r="P1050" s="3139" t="s">
        <v>1534</v>
      </c>
      <c r="Q1050" s="3139" t="s">
        <v>1534</v>
      </c>
      <c r="R1050" s="3139" t="s">
        <v>1534</v>
      </c>
      <c r="S1050" s="3139" t="s">
        <v>1534</v>
      </c>
      <c r="T1050" s="3139" t="s">
        <v>1534</v>
      </c>
      <c r="U1050" s="3139" t="s">
        <v>1534</v>
      </c>
      <c r="V1050" s="3139" t="s">
        <v>1534</v>
      </c>
      <c r="W1050" s="3139" t="s">
        <v>1534</v>
      </c>
      <c r="X1050" s="3139" t="s">
        <v>1534</v>
      </c>
      <c r="Y1050" s="3139" t="s">
        <v>1534</v>
      </c>
      <c r="Z1050" s="3139" t="s">
        <v>1534</v>
      </c>
      <c r="AA1050" s="3139" t="s">
        <v>1534</v>
      </c>
      <c r="AB1050" s="3139" t="s">
        <v>1534</v>
      </c>
      <c r="AC1050" s="3139" t="s">
        <v>1534</v>
      </c>
      <c r="AD1050" s="3139" t="s">
        <v>1534</v>
      </c>
      <c r="AE1050" s="3142" t="s">
        <v>1534</v>
      </c>
      <c r="AF1050" s="2572"/>
    </row>
    <row r="1051" spans="2:32" s="2872" customFormat="1" x14ac:dyDescent="0.2">
      <c r="B1051" s="2634"/>
      <c r="C1051" s="2566"/>
      <c r="D1051" s="2566"/>
      <c r="E1051" s="2566"/>
      <c r="F1051" s="2566"/>
      <c r="G1051" s="2567"/>
      <c r="H1051" s="2567"/>
      <c r="I1051" s="2567"/>
      <c r="J1051" s="2567"/>
      <c r="K1051" s="2566"/>
      <c r="L1051" s="2567"/>
      <c r="M1051" s="2567"/>
      <c r="N1051" s="2567"/>
      <c r="O1051" s="2567"/>
      <c r="P1051" s="2567"/>
      <c r="Q1051" s="2631"/>
      <c r="R1051" s="2631"/>
      <c r="S1051" s="2631"/>
      <c r="T1051" s="2631"/>
      <c r="U1051" s="2631"/>
      <c r="V1051" s="2631"/>
      <c r="W1051" s="2631"/>
      <c r="X1051" s="2631"/>
      <c r="Y1051" s="2631"/>
      <c r="Z1051" s="2631"/>
      <c r="AA1051" s="2631"/>
      <c r="AB1051" s="2631"/>
      <c r="AC1051" s="2631"/>
      <c r="AD1051" s="2631"/>
      <c r="AE1051" s="2631"/>
      <c r="AF1051" s="2572"/>
    </row>
    <row r="1052" spans="2:32" s="2872" customFormat="1" x14ac:dyDescent="0.2">
      <c r="B1052" s="4011" t="s">
        <v>4992</v>
      </c>
      <c r="C1052" s="4012"/>
      <c r="D1052" s="4042" t="s">
        <v>5086</v>
      </c>
      <c r="E1052" s="4042"/>
      <c r="F1052" s="4042"/>
      <c r="G1052" s="4042"/>
      <c r="H1052" s="4042"/>
      <c r="I1052" s="2632"/>
      <c r="J1052" s="2632"/>
      <c r="K1052" s="2632"/>
      <c r="L1052" s="2632"/>
      <c r="M1052" s="2632"/>
      <c r="N1052" s="2632"/>
      <c r="O1052" s="2632"/>
      <c r="P1052" s="2632"/>
      <c r="Q1052" s="2631"/>
      <c r="R1052" s="2631"/>
      <c r="S1052" s="2631"/>
      <c r="T1052" s="2631"/>
      <c r="U1052" s="2631"/>
      <c r="V1052" s="2631"/>
      <c r="W1052" s="2631"/>
      <c r="X1052" s="2631"/>
      <c r="Y1052" s="2631"/>
      <c r="Z1052" s="2631"/>
      <c r="AA1052" s="2631"/>
      <c r="AB1052" s="2631"/>
      <c r="AC1052" s="2631"/>
      <c r="AD1052" s="2631"/>
      <c r="AE1052" s="2631"/>
      <c r="AF1052" s="2572"/>
    </row>
    <row r="1053" spans="2:32" s="2872" customFormat="1" x14ac:dyDescent="0.2">
      <c r="B1053" s="4011" t="s">
        <v>4993</v>
      </c>
      <c r="C1053" s="4012"/>
      <c r="D1053" s="4042" t="s">
        <v>1517</v>
      </c>
      <c r="E1053" s="4042"/>
      <c r="F1053" s="4042"/>
      <c r="G1053" s="4042"/>
      <c r="H1053" s="4042"/>
      <c r="I1053" s="2632"/>
      <c r="J1053" s="2632"/>
      <c r="K1053" s="2632"/>
      <c r="L1053" s="2632"/>
      <c r="M1053" s="2632"/>
      <c r="N1053" s="2632"/>
      <c r="O1053" s="2632"/>
      <c r="P1053" s="2632"/>
      <c r="Q1053" s="2631"/>
      <c r="R1053" s="2631"/>
      <c r="S1053" s="2631"/>
      <c r="T1053" s="2631"/>
      <c r="U1053" s="2631"/>
      <c r="V1053" s="2631"/>
      <c r="W1053" s="2631"/>
      <c r="X1053" s="2631"/>
      <c r="Y1053" s="2631"/>
      <c r="Z1053" s="2631"/>
      <c r="AA1053" s="2631"/>
      <c r="AB1053" s="2631"/>
      <c r="AC1053" s="2631"/>
      <c r="AD1053" s="2631"/>
      <c r="AE1053" s="2631"/>
      <c r="AF1053" s="2572"/>
    </row>
    <row r="1054" spans="2:32" s="2872" customFormat="1" ht="13.5" thickBot="1" x14ac:dyDescent="0.25">
      <c r="B1054" s="3741"/>
      <c r="C1054" s="3742"/>
      <c r="D1054" s="3742"/>
      <c r="E1054" s="3742"/>
      <c r="F1054" s="3742"/>
      <c r="G1054" s="2635"/>
      <c r="H1054" s="2635"/>
      <c r="I1054" s="2635"/>
      <c r="J1054" s="2635"/>
      <c r="K1054" s="2635"/>
      <c r="L1054" s="2635"/>
      <c r="M1054" s="2635"/>
      <c r="N1054" s="2635"/>
      <c r="O1054" s="2635"/>
      <c r="P1054" s="2635"/>
      <c r="Q1054" s="2635"/>
      <c r="R1054" s="2635"/>
      <c r="S1054" s="2635"/>
      <c r="T1054" s="2635"/>
      <c r="U1054" s="2635"/>
      <c r="V1054" s="2635"/>
      <c r="W1054" s="2635"/>
      <c r="X1054" s="2635"/>
      <c r="Y1054" s="2635"/>
      <c r="Z1054" s="2635"/>
      <c r="AA1054" s="2635"/>
      <c r="AB1054" s="2635"/>
      <c r="AC1054" s="2635"/>
      <c r="AD1054" s="2635"/>
      <c r="AE1054" s="2635"/>
      <c r="AF1054" s="2577"/>
    </row>
    <row r="1055" spans="2:32" s="2872" customFormat="1" x14ac:dyDescent="0.2"/>
    <row r="1056" spans="2:32" s="2872" customFormat="1" ht="13.5" thickBot="1" x14ac:dyDescent="0.25"/>
    <row r="1057" spans="2:32" s="2872" customFormat="1" ht="20.25" x14ac:dyDescent="0.2">
      <c r="B1057" s="3987" t="s">
        <v>5065</v>
      </c>
      <c r="C1057" s="3988"/>
      <c r="D1057" s="3988"/>
      <c r="E1057" s="3988"/>
      <c r="F1057" s="3988"/>
      <c r="G1057" s="3988"/>
      <c r="H1057" s="3988"/>
      <c r="I1057" s="3988"/>
      <c r="J1057" s="3988"/>
      <c r="K1057" s="3988"/>
      <c r="L1057" s="3988"/>
      <c r="M1057" s="3988"/>
      <c r="N1057" s="3988"/>
      <c r="O1057" s="3988"/>
      <c r="P1057" s="3988"/>
      <c r="Q1057" s="3988"/>
      <c r="R1057" s="3988"/>
      <c r="S1057" s="3988"/>
      <c r="T1057" s="3988"/>
      <c r="U1057" s="3988"/>
      <c r="V1057" s="3988"/>
      <c r="W1057" s="3988"/>
      <c r="X1057" s="3988"/>
      <c r="Y1057" s="3988"/>
      <c r="Z1057" s="3988"/>
      <c r="AA1057" s="3988"/>
      <c r="AB1057" s="3988"/>
      <c r="AC1057" s="3988"/>
      <c r="AD1057" s="3988"/>
      <c r="AE1057" s="3988"/>
      <c r="AF1057" s="3989"/>
    </row>
    <row r="1058" spans="2:32" s="2872" customFormat="1" x14ac:dyDescent="0.2">
      <c r="B1058" s="3743"/>
      <c r="C1058" s="3744"/>
      <c r="D1058" s="3744"/>
      <c r="E1058" s="3744"/>
      <c r="F1058" s="3744"/>
      <c r="G1058" s="2571"/>
      <c r="H1058" s="2571"/>
      <c r="I1058" s="2571"/>
      <c r="J1058" s="2571"/>
      <c r="K1058" s="2571"/>
      <c r="L1058" s="2571"/>
      <c r="M1058" s="2571"/>
      <c r="N1058" s="2571"/>
      <c r="O1058" s="2571"/>
      <c r="P1058" s="2571"/>
      <c r="Q1058" s="2571"/>
      <c r="R1058" s="2571"/>
      <c r="S1058" s="2571"/>
      <c r="T1058" s="2571"/>
      <c r="U1058" s="2571"/>
      <c r="V1058" s="2571"/>
      <c r="W1058" s="2571"/>
      <c r="X1058" s="2571"/>
      <c r="Y1058" s="2571"/>
      <c r="Z1058" s="2571"/>
      <c r="AA1058" s="2571"/>
      <c r="AB1058" s="2571"/>
      <c r="AC1058" s="2571"/>
      <c r="AD1058" s="2571"/>
      <c r="AE1058" s="2571"/>
      <c r="AF1058" s="2572"/>
    </row>
    <row r="1059" spans="2:32" s="2872" customFormat="1" ht="12.75" customHeight="1" x14ac:dyDescent="0.2">
      <c r="B1059" s="2633" t="s">
        <v>5085</v>
      </c>
      <c r="C1059" s="3744"/>
      <c r="D1059" s="4016" t="s">
        <v>6850</v>
      </c>
      <c r="E1059" s="4016"/>
      <c r="F1059" s="4016"/>
      <c r="G1059" s="2571"/>
      <c r="H1059" s="2571"/>
      <c r="I1059" s="2571"/>
      <c r="J1059" s="2571"/>
      <c r="K1059" s="2571"/>
      <c r="L1059" s="2571"/>
      <c r="M1059" s="2571"/>
      <c r="N1059" s="2571"/>
      <c r="O1059" s="2571"/>
      <c r="P1059" s="2571"/>
      <c r="Q1059" s="2571"/>
      <c r="R1059" s="2571"/>
      <c r="S1059" s="2571"/>
      <c r="T1059" s="2571"/>
      <c r="U1059" s="2571"/>
      <c r="V1059" s="2571"/>
      <c r="W1059" s="2571"/>
      <c r="X1059" s="2571"/>
      <c r="Y1059" s="2571"/>
      <c r="Z1059" s="2571"/>
      <c r="AA1059" s="2571"/>
      <c r="AB1059" s="2571"/>
      <c r="AC1059" s="2571"/>
      <c r="AD1059" s="2571"/>
      <c r="AE1059" s="2571"/>
      <c r="AF1059" s="2572"/>
    </row>
    <row r="1060" spans="2:32" s="2872" customFormat="1" ht="12.75" customHeight="1" x14ac:dyDescent="0.2">
      <c r="B1060" s="4017" t="s">
        <v>5068</v>
      </c>
      <c r="C1060" s="4018"/>
      <c r="D1060" s="3962">
        <v>41845</v>
      </c>
      <c r="E1060" s="3962"/>
      <c r="F1060" s="3962"/>
      <c r="G1060" s="2571"/>
      <c r="H1060" s="2571"/>
      <c r="I1060" s="2571"/>
      <c r="J1060" s="2571"/>
      <c r="K1060" s="2571"/>
      <c r="L1060" s="2571"/>
      <c r="M1060" s="2571"/>
      <c r="N1060" s="2571"/>
      <c r="O1060" s="2571"/>
      <c r="P1060" s="2571"/>
      <c r="Q1060" s="2571"/>
      <c r="R1060" s="2571"/>
      <c r="S1060" s="2571"/>
      <c r="T1060" s="2571"/>
      <c r="U1060" s="2571"/>
      <c r="V1060" s="2571"/>
      <c r="W1060" s="2571"/>
      <c r="X1060" s="2571"/>
      <c r="Y1060" s="2571"/>
      <c r="Z1060" s="2571"/>
      <c r="AA1060" s="2571"/>
      <c r="AB1060" s="2571"/>
      <c r="AC1060" s="2571"/>
      <c r="AD1060" s="2571"/>
      <c r="AE1060" s="2571"/>
      <c r="AF1060" s="2572"/>
    </row>
    <row r="1061" spans="2:32" s="2872" customFormat="1" x14ac:dyDescent="0.2">
      <c r="B1061" s="3991" t="s">
        <v>5066</v>
      </c>
      <c r="C1061" s="3992"/>
      <c r="D1061" s="3962">
        <v>41847</v>
      </c>
      <c r="E1061" s="3962"/>
      <c r="F1061" s="3962"/>
      <c r="G1061" s="2571"/>
      <c r="H1061" s="2571"/>
      <c r="I1061" s="2571"/>
      <c r="J1061" s="2571"/>
      <c r="K1061" s="2571"/>
      <c r="L1061" s="2571"/>
      <c r="M1061" s="2571"/>
      <c r="N1061" s="2571"/>
      <c r="O1061" s="2571"/>
      <c r="P1061" s="2571"/>
      <c r="Q1061" s="2571"/>
      <c r="R1061" s="2571"/>
      <c r="S1061" s="2571"/>
      <c r="T1061" s="2571"/>
      <c r="U1061" s="2571"/>
      <c r="V1061" s="2571"/>
      <c r="W1061" s="2571"/>
      <c r="X1061" s="2571"/>
      <c r="Y1061" s="2571"/>
      <c r="Z1061" s="2571"/>
      <c r="AA1061" s="2571"/>
      <c r="AB1061" s="2571"/>
      <c r="AC1061" s="2571"/>
      <c r="AD1061" s="2571"/>
      <c r="AE1061" s="2571"/>
      <c r="AF1061" s="2572"/>
    </row>
    <row r="1062" spans="2:32" s="2872" customFormat="1" ht="13.5" customHeight="1" thickBot="1" x14ac:dyDescent="0.25">
      <c r="B1062" s="3743"/>
      <c r="C1062" s="3744"/>
      <c r="D1062" s="3744"/>
      <c r="E1062" s="3744"/>
      <c r="F1062" s="3744"/>
      <c r="G1062" s="2571"/>
      <c r="H1062" s="2571"/>
      <c r="I1062" s="2571"/>
      <c r="J1062" s="2571"/>
      <c r="K1062" s="2571"/>
      <c r="L1062" s="2571"/>
      <c r="M1062" s="2571"/>
      <c r="N1062" s="2571"/>
      <c r="O1062" s="2571"/>
      <c r="P1062" s="2571"/>
      <c r="Q1062" s="2571"/>
      <c r="R1062" s="2571"/>
      <c r="S1062" s="2571"/>
      <c r="T1062" s="2571"/>
      <c r="U1062" s="2571"/>
      <c r="V1062" s="2571"/>
      <c r="W1062" s="2571"/>
      <c r="X1062" s="2571"/>
      <c r="Y1062" s="2571"/>
      <c r="Z1062" s="2571"/>
      <c r="AA1062" s="2571"/>
      <c r="AB1062" s="2571"/>
      <c r="AC1062" s="2571"/>
      <c r="AD1062" s="2571"/>
      <c r="AE1062" s="2571"/>
      <c r="AF1062" s="2572"/>
    </row>
    <row r="1063" spans="2:32" s="2872" customFormat="1" ht="106.5" customHeight="1" thickBot="1" x14ac:dyDescent="0.25">
      <c r="B1063" s="3993" t="s">
        <v>5067</v>
      </c>
      <c r="C1063" s="4036"/>
      <c r="D1063" s="4019" t="s">
        <v>6935</v>
      </c>
      <c r="E1063" s="4020"/>
      <c r="F1063" s="4020"/>
      <c r="G1063" s="4020"/>
      <c r="H1063" s="4020"/>
      <c r="I1063" s="4020"/>
      <c r="J1063" s="4020"/>
      <c r="K1063" s="4020"/>
      <c r="L1063" s="4020"/>
      <c r="M1063" s="4020"/>
      <c r="N1063" s="4020"/>
      <c r="O1063" s="4020"/>
      <c r="P1063" s="4020"/>
      <c r="Q1063" s="4021"/>
      <c r="R1063" s="2571"/>
      <c r="S1063" s="2571"/>
      <c r="T1063" s="2571"/>
      <c r="U1063" s="2571"/>
      <c r="V1063" s="2571"/>
      <c r="W1063" s="2571"/>
      <c r="X1063" s="2571"/>
      <c r="Y1063" s="2571"/>
      <c r="Z1063" s="2571"/>
      <c r="AA1063" s="2571"/>
      <c r="AB1063" s="2571"/>
      <c r="AC1063" s="2571"/>
      <c r="AD1063" s="2571"/>
      <c r="AE1063" s="2571"/>
      <c r="AF1063" s="2572"/>
    </row>
    <row r="1064" spans="2:32" s="2872" customFormat="1" ht="13.5" customHeight="1" thickBot="1" x14ac:dyDescent="0.25">
      <c r="B1064" s="3743"/>
      <c r="C1064" s="3744"/>
      <c r="D1064" s="3744"/>
      <c r="E1064" s="3744"/>
      <c r="F1064" s="3744"/>
      <c r="G1064" s="2571"/>
      <c r="H1064" s="2571"/>
      <c r="I1064" s="2571"/>
      <c r="J1064" s="2571"/>
      <c r="K1064" s="2571"/>
      <c r="L1064" s="2571"/>
      <c r="M1064" s="2571"/>
      <c r="N1064" s="2571"/>
      <c r="O1064" s="2571"/>
      <c r="P1064" s="2571"/>
      <c r="Q1064" s="2571"/>
      <c r="R1064" s="2635"/>
      <c r="S1064" s="2571"/>
      <c r="T1064" s="2571"/>
      <c r="U1064" s="2571"/>
      <c r="V1064" s="2571"/>
      <c r="W1064" s="2571"/>
      <c r="X1064" s="2571"/>
      <c r="Y1064" s="2571"/>
      <c r="Z1064" s="2571"/>
      <c r="AA1064" s="2571"/>
      <c r="AB1064" s="2571"/>
      <c r="AC1064" s="2571"/>
      <c r="AD1064" s="2571"/>
      <c r="AE1064" s="2571"/>
      <c r="AF1064" s="2572"/>
    </row>
    <row r="1065" spans="2:32" s="2872" customFormat="1" ht="13.5" customHeight="1" thickBot="1" x14ac:dyDescent="0.25">
      <c r="B1065" s="4022" t="s">
        <v>5069</v>
      </c>
      <c r="C1065" s="4023"/>
      <c r="D1065" s="4003" t="s">
        <v>5070</v>
      </c>
      <c r="E1065" s="4026" t="s">
        <v>224</v>
      </c>
      <c r="F1065" s="4027"/>
      <c r="G1065" s="4027"/>
      <c r="H1065" s="4027"/>
      <c r="I1065" s="4027"/>
      <c r="J1065" s="4027"/>
      <c r="K1065" s="4027"/>
      <c r="L1065" s="4027"/>
      <c r="M1065" s="4027"/>
      <c r="N1065" s="4027"/>
      <c r="O1065" s="4027"/>
      <c r="P1065" s="4028"/>
      <c r="Q1065" s="4029" t="s">
        <v>340</v>
      </c>
      <c r="R1065" s="4030"/>
      <c r="S1065" s="4031"/>
      <c r="T1065" s="4031"/>
      <c r="U1065" s="4031"/>
      <c r="V1065" s="4031"/>
      <c r="W1065" s="4031"/>
      <c r="X1065" s="4031"/>
      <c r="Y1065" s="4032"/>
      <c r="Z1065" s="4029" t="s">
        <v>225</v>
      </c>
      <c r="AA1065" s="4031"/>
      <c r="AB1065" s="4032"/>
      <c r="AC1065" s="4033" t="s">
        <v>4989</v>
      </c>
      <c r="AD1065" s="4034"/>
      <c r="AE1065" s="4035"/>
      <c r="AF1065" s="2572"/>
    </row>
    <row r="1066" spans="2:32" s="2872" customFormat="1" ht="13.5" thickBot="1" x14ac:dyDescent="0.25">
      <c r="B1066" s="4024"/>
      <c r="C1066" s="4025"/>
      <c r="D1066" s="4003"/>
      <c r="E1066" s="4003" t="s">
        <v>5007</v>
      </c>
      <c r="F1066" s="4003" t="s">
        <v>5008</v>
      </c>
      <c r="G1066" s="4004" t="s">
        <v>5010</v>
      </c>
      <c r="H1066" s="4004" t="s">
        <v>5071</v>
      </c>
      <c r="I1066" s="4009" t="s">
        <v>5072</v>
      </c>
      <c r="J1066" s="4009" t="s">
        <v>5073</v>
      </c>
      <c r="K1066" s="4009" t="s">
        <v>5013</v>
      </c>
      <c r="L1066" s="4009"/>
      <c r="M1066" s="4009" t="s">
        <v>5074</v>
      </c>
      <c r="N1066" s="4009" t="s">
        <v>5075</v>
      </c>
      <c r="O1066" s="4009" t="s">
        <v>5076</v>
      </c>
      <c r="P1066" s="4009" t="s">
        <v>5077</v>
      </c>
      <c r="Q1066" s="4000" t="s">
        <v>5019</v>
      </c>
      <c r="R1066" s="4000" t="s">
        <v>5020</v>
      </c>
      <c r="S1066" s="4000" t="s">
        <v>5021</v>
      </c>
      <c r="T1066" s="4000" t="s">
        <v>5078</v>
      </c>
      <c r="U1066" s="4000" t="s">
        <v>5079</v>
      </c>
      <c r="V1066" s="4000" t="s">
        <v>5024</v>
      </c>
      <c r="W1066" s="4000" t="s">
        <v>5026</v>
      </c>
      <c r="X1066" s="4004" t="s">
        <v>5080</v>
      </c>
      <c r="Y1066" s="4004" t="s">
        <v>5081</v>
      </c>
      <c r="Z1066" s="4000" t="s">
        <v>5082</v>
      </c>
      <c r="AA1066" s="4000" t="s">
        <v>5083</v>
      </c>
      <c r="AB1066" s="4000" t="s">
        <v>5084</v>
      </c>
      <c r="AC1066" s="4000" t="s">
        <v>1154</v>
      </c>
      <c r="AD1066" s="4000" t="s">
        <v>4990</v>
      </c>
      <c r="AE1066" s="4000" t="s">
        <v>4991</v>
      </c>
      <c r="AF1066" s="2572"/>
    </row>
    <row r="1067" spans="2:32" s="2872" customFormat="1" ht="13.5" thickBot="1" x14ac:dyDescent="0.25">
      <c r="B1067" s="4024"/>
      <c r="C1067" s="4025"/>
      <c r="D1067" s="4000"/>
      <c r="E1067" s="4000"/>
      <c r="F1067" s="4000"/>
      <c r="G1067" s="4005"/>
      <c r="H1067" s="4005"/>
      <c r="I1067" s="4004"/>
      <c r="J1067" s="4004"/>
      <c r="K1067" s="3739" t="s">
        <v>5033</v>
      </c>
      <c r="L1067" s="3740" t="s">
        <v>2798</v>
      </c>
      <c r="M1067" s="4004"/>
      <c r="N1067" s="4004"/>
      <c r="O1067" s="4004"/>
      <c r="P1067" s="4004"/>
      <c r="Q1067" s="4001"/>
      <c r="R1067" s="4001"/>
      <c r="S1067" s="4001"/>
      <c r="T1067" s="4001"/>
      <c r="U1067" s="4001"/>
      <c r="V1067" s="4001"/>
      <c r="W1067" s="4001"/>
      <c r="X1067" s="4005"/>
      <c r="Y1067" s="4005"/>
      <c r="Z1067" s="4001"/>
      <c r="AA1067" s="4001"/>
      <c r="AB1067" s="4001"/>
      <c r="AC1067" s="4001"/>
      <c r="AD1067" s="4001"/>
      <c r="AE1067" s="4001"/>
      <c r="AF1067" s="2572"/>
    </row>
    <row r="1068" spans="2:32" s="2872" customFormat="1" x14ac:dyDescent="0.2">
      <c r="B1068" s="4047" t="s">
        <v>6319</v>
      </c>
      <c r="C1068" s="4048"/>
      <c r="D1068" s="3135" t="s">
        <v>1534</v>
      </c>
      <c r="E1068" s="3135" t="s">
        <v>1534</v>
      </c>
      <c r="F1068" s="3135" t="s">
        <v>1534</v>
      </c>
      <c r="G1068" s="3136">
        <f>3/0.18</f>
        <v>16.666666666666668</v>
      </c>
      <c r="H1068" s="3135" t="s">
        <v>1534</v>
      </c>
      <c r="I1068" s="3137">
        <v>0.18</v>
      </c>
      <c r="J1068" s="3135" t="s">
        <v>1534</v>
      </c>
      <c r="K1068" s="3135" t="s">
        <v>1534</v>
      </c>
      <c r="L1068" s="3135" t="s">
        <v>1534</v>
      </c>
      <c r="M1068" s="3135" t="s">
        <v>1534</v>
      </c>
      <c r="N1068" s="3135" t="s">
        <v>1534</v>
      </c>
      <c r="O1068" s="3135" t="s">
        <v>1534</v>
      </c>
      <c r="P1068" s="3135" t="s">
        <v>1534</v>
      </c>
      <c r="Q1068" s="3135" t="s">
        <v>1534</v>
      </c>
      <c r="R1068" s="3135" t="s">
        <v>1534</v>
      </c>
      <c r="S1068" s="3135" t="s">
        <v>1534</v>
      </c>
      <c r="T1068" s="3135" t="s">
        <v>1534</v>
      </c>
      <c r="U1068" s="3135" t="s">
        <v>1534</v>
      </c>
      <c r="V1068" s="3135" t="s">
        <v>1534</v>
      </c>
      <c r="W1068" s="3135" t="s">
        <v>1534</v>
      </c>
      <c r="X1068" s="3135" t="s">
        <v>1534</v>
      </c>
      <c r="Y1068" s="3135" t="s">
        <v>1534</v>
      </c>
      <c r="Z1068" s="3135" t="s">
        <v>1534</v>
      </c>
      <c r="AA1068" s="3135" t="s">
        <v>1534</v>
      </c>
      <c r="AB1068" s="3135" t="s">
        <v>1534</v>
      </c>
      <c r="AC1068" s="3135" t="s">
        <v>1534</v>
      </c>
      <c r="AD1068" s="3135" t="s">
        <v>1534</v>
      </c>
      <c r="AE1068" s="3138" t="s">
        <v>1534</v>
      </c>
      <c r="AF1068" s="2572"/>
    </row>
    <row r="1069" spans="2:32" s="2872" customFormat="1" ht="13.5" thickBot="1" x14ac:dyDescent="0.25">
      <c r="B1069" s="3952" t="s">
        <v>6852</v>
      </c>
      <c r="C1069" s="3953"/>
      <c r="D1069" s="3139" t="s">
        <v>1534</v>
      </c>
      <c r="E1069" s="3139" t="s">
        <v>1534</v>
      </c>
      <c r="F1069" s="3139" t="s">
        <v>1534</v>
      </c>
      <c r="G1069" s="3140">
        <f>3/0.16</f>
        <v>18.75</v>
      </c>
      <c r="H1069" s="3139" t="s">
        <v>1534</v>
      </c>
      <c r="I1069" s="3141">
        <v>0.16</v>
      </c>
      <c r="J1069" s="3139" t="s">
        <v>1534</v>
      </c>
      <c r="K1069" s="3139" t="s">
        <v>1534</v>
      </c>
      <c r="L1069" s="3139" t="s">
        <v>1534</v>
      </c>
      <c r="M1069" s="3139" t="s">
        <v>1534</v>
      </c>
      <c r="N1069" s="3139" t="s">
        <v>1534</v>
      </c>
      <c r="O1069" s="3139" t="s">
        <v>1534</v>
      </c>
      <c r="P1069" s="3139" t="s">
        <v>1534</v>
      </c>
      <c r="Q1069" s="3139" t="s">
        <v>1534</v>
      </c>
      <c r="R1069" s="3139" t="s">
        <v>1534</v>
      </c>
      <c r="S1069" s="3139" t="s">
        <v>1534</v>
      </c>
      <c r="T1069" s="3139" t="s">
        <v>1534</v>
      </c>
      <c r="U1069" s="3139" t="s">
        <v>1534</v>
      </c>
      <c r="V1069" s="3139" t="s">
        <v>1534</v>
      </c>
      <c r="W1069" s="3139" t="s">
        <v>1534</v>
      </c>
      <c r="X1069" s="3139" t="s">
        <v>1534</v>
      </c>
      <c r="Y1069" s="3139" t="s">
        <v>1534</v>
      </c>
      <c r="Z1069" s="3139" t="s">
        <v>1534</v>
      </c>
      <c r="AA1069" s="3139" t="s">
        <v>1534</v>
      </c>
      <c r="AB1069" s="3139" t="s">
        <v>1534</v>
      </c>
      <c r="AC1069" s="3139" t="s">
        <v>1534</v>
      </c>
      <c r="AD1069" s="3139" t="s">
        <v>1534</v>
      </c>
      <c r="AE1069" s="3142" t="s">
        <v>1534</v>
      </c>
      <c r="AF1069" s="2572"/>
    </row>
    <row r="1070" spans="2:32" s="2872" customFormat="1" x14ac:dyDescent="0.2">
      <c r="B1070" s="2634"/>
      <c r="C1070" s="2566"/>
      <c r="D1070" s="2566"/>
      <c r="E1070" s="2566"/>
      <c r="F1070" s="2566"/>
      <c r="G1070" s="2567"/>
      <c r="H1070" s="2567"/>
      <c r="I1070" s="2567"/>
      <c r="J1070" s="2567"/>
      <c r="K1070" s="2566"/>
      <c r="L1070" s="2567"/>
      <c r="M1070" s="2567"/>
      <c r="N1070" s="2567"/>
      <c r="O1070" s="2567"/>
      <c r="P1070" s="2567"/>
      <c r="Q1070" s="2631"/>
      <c r="R1070" s="2631"/>
      <c r="S1070" s="2631"/>
      <c r="T1070" s="2631"/>
      <c r="U1070" s="2631"/>
      <c r="V1070" s="2631"/>
      <c r="W1070" s="2631"/>
      <c r="X1070" s="2631"/>
      <c r="Y1070" s="2631"/>
      <c r="Z1070" s="2631"/>
      <c r="AA1070" s="2631"/>
      <c r="AB1070" s="2631"/>
      <c r="AC1070" s="2631"/>
      <c r="AD1070" s="2631"/>
      <c r="AE1070" s="2631"/>
      <c r="AF1070" s="2572"/>
    </row>
    <row r="1071" spans="2:32" s="2872" customFormat="1" x14ac:dyDescent="0.2">
      <c r="B1071" s="4011" t="s">
        <v>4992</v>
      </c>
      <c r="C1071" s="4012"/>
      <c r="D1071" s="4042" t="s">
        <v>5086</v>
      </c>
      <c r="E1071" s="4042"/>
      <c r="F1071" s="4042"/>
      <c r="G1071" s="4042"/>
      <c r="H1071" s="4042"/>
      <c r="I1071" s="2632"/>
      <c r="J1071" s="2632"/>
      <c r="K1071" s="2632"/>
      <c r="L1071" s="2632"/>
      <c r="M1071" s="2632"/>
      <c r="N1071" s="2632"/>
      <c r="O1071" s="2632"/>
      <c r="P1071" s="2632"/>
      <c r="Q1071" s="2631"/>
      <c r="R1071" s="2631"/>
      <c r="S1071" s="2631"/>
      <c r="T1071" s="2631"/>
      <c r="U1071" s="2631"/>
      <c r="V1071" s="2631"/>
      <c r="W1071" s="2631"/>
      <c r="X1071" s="2631"/>
      <c r="Y1071" s="2631"/>
      <c r="Z1071" s="2631"/>
      <c r="AA1071" s="2631"/>
      <c r="AB1071" s="2631"/>
      <c r="AC1071" s="2631"/>
      <c r="AD1071" s="2631"/>
      <c r="AE1071" s="2631"/>
      <c r="AF1071" s="2572"/>
    </row>
    <row r="1072" spans="2:32" s="2872" customFormat="1" x14ac:dyDescent="0.2">
      <c r="B1072" s="4011" t="s">
        <v>4993</v>
      </c>
      <c r="C1072" s="4012"/>
      <c r="D1072" s="4042" t="s">
        <v>1517</v>
      </c>
      <c r="E1072" s="4042"/>
      <c r="F1072" s="4042"/>
      <c r="G1072" s="4042"/>
      <c r="H1072" s="4042"/>
      <c r="I1072" s="2632"/>
      <c r="J1072" s="2632"/>
      <c r="K1072" s="2632"/>
      <c r="L1072" s="2632"/>
      <c r="M1072" s="2632"/>
      <c r="N1072" s="2632"/>
      <c r="O1072" s="2632"/>
      <c r="P1072" s="2632"/>
      <c r="Q1072" s="2631"/>
      <c r="R1072" s="2631"/>
      <c r="S1072" s="2631"/>
      <c r="T1072" s="2631"/>
      <c r="U1072" s="2631"/>
      <c r="V1072" s="2631"/>
      <c r="W1072" s="2631"/>
      <c r="X1072" s="2631"/>
      <c r="Y1072" s="2631"/>
      <c r="Z1072" s="2631"/>
      <c r="AA1072" s="2631"/>
      <c r="AB1072" s="2631"/>
      <c r="AC1072" s="2631"/>
      <c r="AD1072" s="2631"/>
      <c r="AE1072" s="2631"/>
      <c r="AF1072" s="2572"/>
    </row>
    <row r="1073" spans="2:32" s="2872" customFormat="1" ht="13.5" thickBot="1" x14ac:dyDescent="0.25">
      <c r="B1073" s="3741"/>
      <c r="C1073" s="3742"/>
      <c r="D1073" s="3742"/>
      <c r="E1073" s="3742"/>
      <c r="F1073" s="3742"/>
      <c r="G1073" s="2635"/>
      <c r="H1073" s="2635"/>
      <c r="I1073" s="2635"/>
      <c r="J1073" s="2635"/>
      <c r="K1073" s="2635"/>
      <c r="L1073" s="2635"/>
      <c r="M1073" s="2635"/>
      <c r="N1073" s="2635"/>
      <c r="O1073" s="2635"/>
      <c r="P1073" s="2635"/>
      <c r="Q1073" s="2635"/>
      <c r="R1073" s="2635"/>
      <c r="S1073" s="2635"/>
      <c r="T1073" s="2635"/>
      <c r="U1073" s="2635"/>
      <c r="V1073" s="2635"/>
      <c r="W1073" s="2635"/>
      <c r="X1073" s="2635"/>
      <c r="Y1073" s="2635"/>
      <c r="Z1073" s="2635"/>
      <c r="AA1073" s="2635"/>
      <c r="AB1073" s="2635"/>
      <c r="AC1073" s="2635"/>
      <c r="AD1073" s="2635"/>
      <c r="AE1073" s="2635"/>
      <c r="AF1073" s="2577"/>
    </row>
    <row r="1074" spans="2:32" s="2872" customFormat="1" x14ac:dyDescent="0.2"/>
    <row r="1075" spans="2:32" s="2872" customFormat="1" ht="13.5" thickBot="1" x14ac:dyDescent="0.25"/>
    <row r="1076" spans="2:32" s="2872" customFormat="1" ht="20.25" x14ac:dyDescent="0.2">
      <c r="B1076" s="3987" t="s">
        <v>5065</v>
      </c>
      <c r="C1076" s="3988"/>
      <c r="D1076" s="3988"/>
      <c r="E1076" s="3988"/>
      <c r="F1076" s="3988"/>
      <c r="G1076" s="3988"/>
      <c r="H1076" s="3988"/>
      <c r="I1076" s="3988"/>
      <c r="J1076" s="3988"/>
      <c r="K1076" s="3988"/>
      <c r="L1076" s="3988"/>
      <c r="M1076" s="3988"/>
      <c r="N1076" s="3988"/>
      <c r="O1076" s="3988"/>
      <c r="P1076" s="3988"/>
      <c r="Q1076" s="3988"/>
      <c r="R1076" s="3988"/>
      <c r="S1076" s="3988"/>
      <c r="T1076" s="3988"/>
      <c r="U1076" s="3988"/>
      <c r="V1076" s="3988"/>
      <c r="W1076" s="3988"/>
      <c r="X1076" s="3988"/>
      <c r="Y1076" s="3988"/>
      <c r="Z1076" s="3988"/>
      <c r="AA1076" s="3988"/>
      <c r="AB1076" s="3988"/>
      <c r="AC1076" s="3988"/>
      <c r="AD1076" s="3988"/>
      <c r="AE1076" s="3988"/>
      <c r="AF1076" s="3989"/>
    </row>
    <row r="1077" spans="2:32" s="2872" customFormat="1" x14ac:dyDescent="0.2">
      <c r="B1077" s="3743"/>
      <c r="C1077" s="3744"/>
      <c r="D1077" s="3744"/>
      <c r="E1077" s="3744"/>
      <c r="F1077" s="3744"/>
      <c r="G1077" s="2571"/>
      <c r="H1077" s="2571"/>
      <c r="I1077" s="2571"/>
      <c r="J1077" s="2571"/>
      <c r="K1077" s="2571"/>
      <c r="L1077" s="2571"/>
      <c r="M1077" s="2571"/>
      <c r="N1077" s="2571"/>
      <c r="O1077" s="2571"/>
      <c r="P1077" s="2571"/>
      <c r="Q1077" s="2571"/>
      <c r="R1077" s="2571"/>
      <c r="S1077" s="2571"/>
      <c r="T1077" s="2571"/>
      <c r="U1077" s="2571"/>
      <c r="V1077" s="2571"/>
      <c r="W1077" s="2571"/>
      <c r="X1077" s="2571"/>
      <c r="Y1077" s="2571"/>
      <c r="Z1077" s="2571"/>
      <c r="AA1077" s="2571"/>
      <c r="AB1077" s="2571"/>
      <c r="AC1077" s="2571"/>
      <c r="AD1077" s="2571"/>
      <c r="AE1077" s="2571"/>
      <c r="AF1077" s="2572"/>
    </row>
    <row r="1078" spans="2:32" s="2872" customFormat="1" ht="12.75" customHeight="1" x14ac:dyDescent="0.2">
      <c r="B1078" s="2633" t="s">
        <v>5085</v>
      </c>
      <c r="C1078" s="3744"/>
      <c r="D1078" s="4016" t="s">
        <v>6850</v>
      </c>
      <c r="E1078" s="4016"/>
      <c r="F1078" s="4016"/>
      <c r="G1078" s="2571"/>
      <c r="H1078" s="2571"/>
      <c r="I1078" s="2571"/>
      <c r="J1078" s="2571"/>
      <c r="K1078" s="2571"/>
      <c r="L1078" s="2571"/>
      <c r="M1078" s="2571"/>
      <c r="N1078" s="2571"/>
      <c r="O1078" s="2571"/>
      <c r="P1078" s="2571"/>
      <c r="Q1078" s="2571"/>
      <c r="R1078" s="2571"/>
      <c r="S1078" s="2571"/>
      <c r="T1078" s="2571"/>
      <c r="U1078" s="2571"/>
      <c r="V1078" s="2571"/>
      <c r="W1078" s="2571"/>
      <c r="X1078" s="2571"/>
      <c r="Y1078" s="2571"/>
      <c r="Z1078" s="2571"/>
      <c r="AA1078" s="2571"/>
      <c r="AB1078" s="2571"/>
      <c r="AC1078" s="2571"/>
      <c r="AD1078" s="2571"/>
      <c r="AE1078" s="2571"/>
      <c r="AF1078" s="2572"/>
    </row>
    <row r="1079" spans="2:32" s="2872" customFormat="1" ht="12.75" customHeight="1" x14ac:dyDescent="0.2">
      <c r="B1079" s="4017" t="s">
        <v>5068</v>
      </c>
      <c r="C1079" s="4018"/>
      <c r="D1079" s="3962">
        <v>41824</v>
      </c>
      <c r="E1079" s="3962"/>
      <c r="F1079" s="3962"/>
      <c r="G1079" s="2571"/>
      <c r="H1079" s="2571"/>
      <c r="I1079" s="2571"/>
      <c r="J1079" s="2571"/>
      <c r="K1079" s="2571"/>
      <c r="L1079" s="2571"/>
      <c r="M1079" s="2571"/>
      <c r="N1079" s="2571"/>
      <c r="O1079" s="2571"/>
      <c r="P1079" s="2571"/>
      <c r="Q1079" s="2571"/>
      <c r="R1079" s="2571"/>
      <c r="S1079" s="2571"/>
      <c r="T1079" s="2571"/>
      <c r="U1079" s="2571"/>
      <c r="V1079" s="2571"/>
      <c r="W1079" s="2571"/>
      <c r="X1079" s="2571"/>
      <c r="Y1079" s="2571"/>
      <c r="Z1079" s="2571"/>
      <c r="AA1079" s="2571"/>
      <c r="AB1079" s="2571"/>
      <c r="AC1079" s="2571"/>
      <c r="AD1079" s="2571"/>
      <c r="AE1079" s="2571"/>
      <c r="AF1079" s="2572"/>
    </row>
    <row r="1080" spans="2:32" s="2872" customFormat="1" x14ac:dyDescent="0.2">
      <c r="B1080" s="3991" t="s">
        <v>5066</v>
      </c>
      <c r="C1080" s="3992"/>
      <c r="D1080" s="3962">
        <v>41824</v>
      </c>
      <c r="E1080" s="3962"/>
      <c r="F1080" s="3962"/>
      <c r="G1080" s="2571"/>
      <c r="H1080" s="2571"/>
      <c r="I1080" s="2571"/>
      <c r="J1080" s="2571"/>
      <c r="K1080" s="2571"/>
      <c r="L1080" s="2571"/>
      <c r="M1080" s="2571"/>
      <c r="N1080" s="2571"/>
      <c r="O1080" s="2571"/>
      <c r="P1080" s="2571"/>
      <c r="Q1080" s="2571"/>
      <c r="R1080" s="2571"/>
      <c r="S1080" s="2571"/>
      <c r="T1080" s="2571"/>
      <c r="U1080" s="2571"/>
      <c r="V1080" s="2571"/>
      <c r="W1080" s="2571"/>
      <c r="X1080" s="2571"/>
      <c r="Y1080" s="2571"/>
      <c r="Z1080" s="2571"/>
      <c r="AA1080" s="2571"/>
      <c r="AB1080" s="2571"/>
      <c r="AC1080" s="2571"/>
      <c r="AD1080" s="2571"/>
      <c r="AE1080" s="2571"/>
      <c r="AF1080" s="2572"/>
    </row>
    <row r="1081" spans="2:32" s="2872" customFormat="1" ht="13.5" customHeight="1" thickBot="1" x14ac:dyDescent="0.25">
      <c r="B1081" s="3743"/>
      <c r="C1081" s="3744"/>
      <c r="D1081" s="3744"/>
      <c r="E1081" s="3744"/>
      <c r="F1081" s="3744"/>
      <c r="G1081" s="2571"/>
      <c r="H1081" s="2571"/>
      <c r="I1081" s="2571"/>
      <c r="J1081" s="2571"/>
      <c r="K1081" s="2571"/>
      <c r="L1081" s="2571"/>
      <c r="M1081" s="2571"/>
      <c r="N1081" s="2571"/>
      <c r="O1081" s="2571"/>
      <c r="P1081" s="2571"/>
      <c r="Q1081" s="2571"/>
      <c r="R1081" s="2571"/>
      <c r="S1081" s="2571"/>
      <c r="T1081" s="2571"/>
      <c r="U1081" s="2571"/>
      <c r="V1081" s="2571"/>
      <c r="W1081" s="2571"/>
      <c r="X1081" s="2571"/>
      <c r="Y1081" s="2571"/>
      <c r="Z1081" s="2571"/>
      <c r="AA1081" s="2571"/>
      <c r="AB1081" s="2571"/>
      <c r="AC1081" s="2571"/>
      <c r="AD1081" s="2571"/>
      <c r="AE1081" s="2571"/>
      <c r="AF1081" s="2572"/>
    </row>
    <row r="1082" spans="2:32" s="2872" customFormat="1" ht="62.25" customHeight="1" thickBot="1" x14ac:dyDescent="0.25">
      <c r="B1082" s="3993" t="s">
        <v>5067</v>
      </c>
      <c r="C1082" s="4036"/>
      <c r="D1082" s="4019" t="s">
        <v>6934</v>
      </c>
      <c r="E1082" s="4020"/>
      <c r="F1082" s="4020"/>
      <c r="G1082" s="4020"/>
      <c r="H1082" s="4020"/>
      <c r="I1082" s="4020"/>
      <c r="J1082" s="4020"/>
      <c r="K1082" s="4020"/>
      <c r="L1082" s="4020"/>
      <c r="M1082" s="4020"/>
      <c r="N1082" s="4020"/>
      <c r="O1082" s="4020"/>
      <c r="P1082" s="4020"/>
      <c r="Q1082" s="4021"/>
      <c r="R1082" s="2571"/>
      <c r="S1082" s="2571"/>
      <c r="T1082" s="2571"/>
      <c r="U1082" s="2571"/>
      <c r="V1082" s="2571"/>
      <c r="W1082" s="2571"/>
      <c r="X1082" s="2571"/>
      <c r="Y1082" s="2571"/>
      <c r="Z1082" s="2571"/>
      <c r="AA1082" s="2571"/>
      <c r="AB1082" s="2571"/>
      <c r="AC1082" s="2571"/>
      <c r="AD1082" s="2571"/>
      <c r="AE1082" s="2571"/>
      <c r="AF1082" s="2572"/>
    </row>
    <row r="1083" spans="2:32" s="2872" customFormat="1" ht="13.5" customHeight="1" thickBot="1" x14ac:dyDescent="0.25">
      <c r="B1083" s="3743"/>
      <c r="C1083" s="3744"/>
      <c r="D1083" s="3744"/>
      <c r="E1083" s="3744"/>
      <c r="F1083" s="3744"/>
      <c r="G1083" s="2571"/>
      <c r="H1083" s="2571"/>
      <c r="I1083" s="2571"/>
      <c r="J1083" s="2571"/>
      <c r="K1083" s="2571"/>
      <c r="L1083" s="2571"/>
      <c r="M1083" s="2571"/>
      <c r="N1083" s="2571"/>
      <c r="O1083" s="2571"/>
      <c r="P1083" s="2571"/>
      <c r="Q1083" s="2571"/>
      <c r="R1083" s="2635"/>
      <c r="S1083" s="2571"/>
      <c r="T1083" s="2571"/>
      <c r="U1083" s="2571"/>
      <c r="V1083" s="2571"/>
      <c r="W1083" s="2571"/>
      <c r="X1083" s="2571"/>
      <c r="Y1083" s="2571"/>
      <c r="Z1083" s="2571"/>
      <c r="AA1083" s="2571"/>
      <c r="AB1083" s="2571"/>
      <c r="AC1083" s="2571"/>
      <c r="AD1083" s="2571"/>
      <c r="AE1083" s="2571"/>
      <c r="AF1083" s="2572"/>
    </row>
    <row r="1084" spans="2:32" s="2872" customFormat="1" ht="13.5" customHeight="1" thickBot="1" x14ac:dyDescent="0.25">
      <c r="B1084" s="4022" t="s">
        <v>5069</v>
      </c>
      <c r="C1084" s="4023"/>
      <c r="D1084" s="4003" t="s">
        <v>5070</v>
      </c>
      <c r="E1084" s="4026" t="s">
        <v>224</v>
      </c>
      <c r="F1084" s="4027"/>
      <c r="G1084" s="4027"/>
      <c r="H1084" s="4027"/>
      <c r="I1084" s="4027"/>
      <c r="J1084" s="4027"/>
      <c r="K1084" s="4027"/>
      <c r="L1084" s="4027"/>
      <c r="M1084" s="4027"/>
      <c r="N1084" s="4027"/>
      <c r="O1084" s="4027"/>
      <c r="P1084" s="4028"/>
      <c r="Q1084" s="4029" t="s">
        <v>340</v>
      </c>
      <c r="R1084" s="4030"/>
      <c r="S1084" s="4031"/>
      <c r="T1084" s="4031"/>
      <c r="U1084" s="4031"/>
      <c r="V1084" s="4031"/>
      <c r="W1084" s="4031"/>
      <c r="X1084" s="4031"/>
      <c r="Y1084" s="4032"/>
      <c r="Z1084" s="4029" t="s">
        <v>225</v>
      </c>
      <c r="AA1084" s="4031"/>
      <c r="AB1084" s="4032"/>
      <c r="AC1084" s="4033" t="s">
        <v>4989</v>
      </c>
      <c r="AD1084" s="4034"/>
      <c r="AE1084" s="4035"/>
      <c r="AF1084" s="2572"/>
    </row>
    <row r="1085" spans="2:32" s="2872" customFormat="1" ht="13.5" thickBot="1" x14ac:dyDescent="0.25">
      <c r="B1085" s="4024"/>
      <c r="C1085" s="4025"/>
      <c r="D1085" s="4003"/>
      <c r="E1085" s="4003" t="s">
        <v>5007</v>
      </c>
      <c r="F1085" s="4003" t="s">
        <v>5008</v>
      </c>
      <c r="G1085" s="4004" t="s">
        <v>5010</v>
      </c>
      <c r="H1085" s="4004" t="s">
        <v>5071</v>
      </c>
      <c r="I1085" s="4009" t="s">
        <v>5072</v>
      </c>
      <c r="J1085" s="4009" t="s">
        <v>5073</v>
      </c>
      <c r="K1085" s="4009" t="s">
        <v>5013</v>
      </c>
      <c r="L1085" s="4009"/>
      <c r="M1085" s="4009" t="s">
        <v>5074</v>
      </c>
      <c r="N1085" s="4009" t="s">
        <v>5075</v>
      </c>
      <c r="O1085" s="4009" t="s">
        <v>5076</v>
      </c>
      <c r="P1085" s="4009" t="s">
        <v>5077</v>
      </c>
      <c r="Q1085" s="4000" t="s">
        <v>5019</v>
      </c>
      <c r="R1085" s="4000" t="s">
        <v>5020</v>
      </c>
      <c r="S1085" s="4000" t="s">
        <v>5021</v>
      </c>
      <c r="T1085" s="4000" t="s">
        <v>5078</v>
      </c>
      <c r="U1085" s="4000" t="s">
        <v>5079</v>
      </c>
      <c r="V1085" s="4000" t="s">
        <v>5024</v>
      </c>
      <c r="W1085" s="4000" t="s">
        <v>5026</v>
      </c>
      <c r="X1085" s="4004" t="s">
        <v>5080</v>
      </c>
      <c r="Y1085" s="4004" t="s">
        <v>5081</v>
      </c>
      <c r="Z1085" s="4000" t="s">
        <v>5082</v>
      </c>
      <c r="AA1085" s="4000" t="s">
        <v>5083</v>
      </c>
      <c r="AB1085" s="4000" t="s">
        <v>5084</v>
      </c>
      <c r="AC1085" s="4000" t="s">
        <v>1154</v>
      </c>
      <c r="AD1085" s="4000" t="s">
        <v>4990</v>
      </c>
      <c r="AE1085" s="4000" t="s">
        <v>4991</v>
      </c>
      <c r="AF1085" s="2572"/>
    </row>
    <row r="1086" spans="2:32" s="2872" customFormat="1" ht="13.5" thickBot="1" x14ac:dyDescent="0.25">
      <c r="B1086" s="4024"/>
      <c r="C1086" s="4025"/>
      <c r="D1086" s="4000"/>
      <c r="E1086" s="4000"/>
      <c r="F1086" s="4000"/>
      <c r="G1086" s="4005"/>
      <c r="H1086" s="4005"/>
      <c r="I1086" s="4004"/>
      <c r="J1086" s="4004"/>
      <c r="K1086" s="3739" t="s">
        <v>5033</v>
      </c>
      <c r="L1086" s="3740" t="s">
        <v>2798</v>
      </c>
      <c r="M1086" s="4004"/>
      <c r="N1086" s="4004"/>
      <c r="O1086" s="4004"/>
      <c r="P1086" s="4004"/>
      <c r="Q1086" s="4001"/>
      <c r="R1086" s="4001"/>
      <c r="S1086" s="4001"/>
      <c r="T1086" s="4001"/>
      <c r="U1086" s="4001"/>
      <c r="V1086" s="4001"/>
      <c r="W1086" s="4001"/>
      <c r="X1086" s="4005"/>
      <c r="Y1086" s="4005"/>
      <c r="Z1086" s="4001"/>
      <c r="AA1086" s="4001"/>
      <c r="AB1086" s="4001"/>
      <c r="AC1086" s="4001"/>
      <c r="AD1086" s="4001"/>
      <c r="AE1086" s="4001"/>
      <c r="AF1086" s="2572"/>
    </row>
    <row r="1087" spans="2:32" s="2872" customFormat="1" x14ac:dyDescent="0.2">
      <c r="B1087" s="4047" t="s">
        <v>6319</v>
      </c>
      <c r="C1087" s="4048"/>
      <c r="D1087" s="3135" t="s">
        <v>1534</v>
      </c>
      <c r="E1087" s="3135" t="s">
        <v>1534</v>
      </c>
      <c r="F1087" s="3135" t="s">
        <v>1534</v>
      </c>
      <c r="G1087" s="3136">
        <f>3/0.18</f>
        <v>16.666666666666668</v>
      </c>
      <c r="H1087" s="3135" t="s">
        <v>1534</v>
      </c>
      <c r="I1087" s="3137">
        <v>0.18</v>
      </c>
      <c r="J1087" s="3135" t="s">
        <v>1534</v>
      </c>
      <c r="K1087" s="3135" t="s">
        <v>1534</v>
      </c>
      <c r="L1087" s="3135" t="s">
        <v>1534</v>
      </c>
      <c r="M1087" s="3135" t="s">
        <v>1534</v>
      </c>
      <c r="N1087" s="3135" t="s">
        <v>1534</v>
      </c>
      <c r="O1087" s="3135" t="s">
        <v>1534</v>
      </c>
      <c r="P1087" s="3135" t="s">
        <v>1534</v>
      </c>
      <c r="Q1087" s="3135" t="s">
        <v>1534</v>
      </c>
      <c r="R1087" s="3135" t="s">
        <v>1534</v>
      </c>
      <c r="S1087" s="3135" t="s">
        <v>1534</v>
      </c>
      <c r="T1087" s="3135" t="s">
        <v>1534</v>
      </c>
      <c r="U1087" s="3135" t="s">
        <v>1534</v>
      </c>
      <c r="V1087" s="3135" t="s">
        <v>1534</v>
      </c>
      <c r="W1087" s="3135" t="s">
        <v>1534</v>
      </c>
      <c r="X1087" s="3135" t="s">
        <v>1534</v>
      </c>
      <c r="Y1087" s="3135" t="s">
        <v>1534</v>
      </c>
      <c r="Z1087" s="3135" t="s">
        <v>1534</v>
      </c>
      <c r="AA1087" s="3135" t="s">
        <v>1534</v>
      </c>
      <c r="AB1087" s="3135" t="s">
        <v>1534</v>
      </c>
      <c r="AC1087" s="3135" t="s">
        <v>1534</v>
      </c>
      <c r="AD1087" s="3135" t="s">
        <v>1534</v>
      </c>
      <c r="AE1087" s="3138" t="s">
        <v>1534</v>
      </c>
      <c r="AF1087" s="2572"/>
    </row>
    <row r="1088" spans="2:32" s="2872" customFormat="1" ht="13.5" thickBot="1" x14ac:dyDescent="0.25">
      <c r="B1088" s="3952" t="s">
        <v>6852</v>
      </c>
      <c r="C1088" s="3953"/>
      <c r="D1088" s="3139" t="s">
        <v>1534</v>
      </c>
      <c r="E1088" s="3139" t="s">
        <v>1534</v>
      </c>
      <c r="F1088" s="3139" t="s">
        <v>1534</v>
      </c>
      <c r="G1088" s="3140">
        <f>3/0.16</f>
        <v>18.75</v>
      </c>
      <c r="H1088" s="3139" t="s">
        <v>1534</v>
      </c>
      <c r="I1088" s="3141">
        <v>0.16</v>
      </c>
      <c r="J1088" s="3139" t="s">
        <v>1534</v>
      </c>
      <c r="K1088" s="3139" t="s">
        <v>1534</v>
      </c>
      <c r="L1088" s="3139" t="s">
        <v>1534</v>
      </c>
      <c r="M1088" s="3139" t="s">
        <v>1534</v>
      </c>
      <c r="N1088" s="3139" t="s">
        <v>1534</v>
      </c>
      <c r="O1088" s="3139" t="s">
        <v>1534</v>
      </c>
      <c r="P1088" s="3139" t="s">
        <v>1534</v>
      </c>
      <c r="Q1088" s="3139" t="s">
        <v>1534</v>
      </c>
      <c r="R1088" s="3139" t="s">
        <v>1534</v>
      </c>
      <c r="S1088" s="3139" t="s">
        <v>1534</v>
      </c>
      <c r="T1088" s="3139" t="s">
        <v>1534</v>
      </c>
      <c r="U1088" s="3139" t="s">
        <v>1534</v>
      </c>
      <c r="V1088" s="3139" t="s">
        <v>1534</v>
      </c>
      <c r="W1088" s="3139" t="s">
        <v>1534</v>
      </c>
      <c r="X1088" s="3139" t="s">
        <v>1534</v>
      </c>
      <c r="Y1088" s="3139" t="s">
        <v>1534</v>
      </c>
      <c r="Z1088" s="3139" t="s">
        <v>1534</v>
      </c>
      <c r="AA1088" s="3139" t="s">
        <v>1534</v>
      </c>
      <c r="AB1088" s="3139" t="s">
        <v>1534</v>
      </c>
      <c r="AC1088" s="3139" t="s">
        <v>1534</v>
      </c>
      <c r="AD1088" s="3139" t="s">
        <v>1534</v>
      </c>
      <c r="AE1088" s="3142" t="s">
        <v>1534</v>
      </c>
      <c r="AF1088" s="2572"/>
    </row>
    <row r="1089" spans="2:32" s="2872" customFormat="1" x14ac:dyDescent="0.2">
      <c r="B1089" s="3831"/>
      <c r="C1089" s="3832"/>
      <c r="D1089" s="3833"/>
      <c r="E1089" s="3833"/>
      <c r="F1089" s="3833"/>
      <c r="G1089" s="3833"/>
      <c r="H1089" s="3833"/>
      <c r="I1089" s="3833"/>
      <c r="J1089" s="3833"/>
      <c r="K1089" s="3833"/>
      <c r="L1089" s="3833"/>
      <c r="M1089" s="3833"/>
      <c r="N1089" s="3833"/>
      <c r="O1089" s="3833"/>
      <c r="P1089" s="3833"/>
      <c r="Q1089" s="3833"/>
      <c r="R1089" s="3833"/>
      <c r="S1089" s="3833"/>
      <c r="T1089" s="3833"/>
      <c r="U1089" s="3833"/>
      <c r="V1089" s="3833"/>
      <c r="W1089" s="3833"/>
      <c r="X1089" s="3833"/>
      <c r="Y1089" s="3833"/>
      <c r="Z1089" s="3834"/>
      <c r="AA1089" s="3835"/>
      <c r="AB1089" s="3835"/>
      <c r="AC1089" s="3836"/>
      <c r="AD1089" s="3836"/>
      <c r="AE1089" s="3836"/>
      <c r="AF1089" s="2572"/>
    </row>
    <row r="1090" spans="2:32" s="2872" customFormat="1" x14ac:dyDescent="0.2">
      <c r="B1090" s="4011" t="s">
        <v>4992</v>
      </c>
      <c r="C1090" s="4012"/>
      <c r="D1090" s="4042" t="s">
        <v>5086</v>
      </c>
      <c r="E1090" s="4042"/>
      <c r="F1090" s="4042"/>
      <c r="G1090" s="4042"/>
      <c r="H1090" s="4042"/>
      <c r="I1090" s="2632"/>
      <c r="J1090" s="2632"/>
      <c r="K1090" s="2632"/>
      <c r="L1090" s="2632"/>
      <c r="M1090" s="2632"/>
      <c r="N1090" s="2632"/>
      <c r="O1090" s="2632"/>
      <c r="P1090" s="2632"/>
      <c r="Q1090" s="2631"/>
      <c r="R1090" s="2631"/>
      <c r="S1090" s="2631"/>
      <c r="T1090" s="2631"/>
      <c r="U1090" s="2631"/>
      <c r="V1090" s="2631"/>
      <c r="W1090" s="2631"/>
      <c r="X1090" s="2631"/>
      <c r="Y1090" s="2631"/>
      <c r="Z1090" s="2631"/>
      <c r="AA1090" s="2631"/>
      <c r="AB1090" s="2631"/>
      <c r="AC1090" s="2631"/>
      <c r="AD1090" s="2631"/>
      <c r="AE1090" s="2631"/>
      <c r="AF1090" s="2572"/>
    </row>
    <row r="1091" spans="2:32" s="2872" customFormat="1" x14ac:dyDescent="0.2">
      <c r="B1091" s="4011" t="s">
        <v>4993</v>
      </c>
      <c r="C1091" s="4012"/>
      <c r="D1091" s="4042" t="s">
        <v>1517</v>
      </c>
      <c r="E1091" s="4042"/>
      <c r="F1091" s="4042"/>
      <c r="G1091" s="4042"/>
      <c r="H1091" s="4042"/>
      <c r="I1091" s="2632"/>
      <c r="J1091" s="2632"/>
      <c r="K1091" s="2632"/>
      <c r="L1091" s="2632"/>
      <c r="M1091" s="2632"/>
      <c r="N1091" s="2632"/>
      <c r="O1091" s="2632"/>
      <c r="P1091" s="2632"/>
      <c r="Q1091" s="2631"/>
      <c r="R1091" s="2631"/>
      <c r="S1091" s="2631"/>
      <c r="T1091" s="2631"/>
      <c r="U1091" s="2631"/>
      <c r="V1091" s="2631"/>
      <c r="W1091" s="2631"/>
      <c r="X1091" s="2631"/>
      <c r="Y1091" s="2631"/>
      <c r="Z1091" s="2631"/>
      <c r="AA1091" s="2631"/>
      <c r="AB1091" s="2631"/>
      <c r="AC1091" s="2631"/>
      <c r="AD1091" s="2631"/>
      <c r="AE1091" s="2631"/>
      <c r="AF1091" s="2572"/>
    </row>
    <row r="1092" spans="2:32" s="2872" customFormat="1" ht="13.5" thickBot="1" x14ac:dyDescent="0.25">
      <c r="B1092" s="3741"/>
      <c r="C1092" s="3742"/>
      <c r="D1092" s="3742"/>
      <c r="E1092" s="3742"/>
      <c r="F1092" s="3742"/>
      <c r="G1092" s="2635"/>
      <c r="H1092" s="2635"/>
      <c r="I1092" s="2635"/>
      <c r="J1092" s="2635"/>
      <c r="K1092" s="2635"/>
      <c r="L1092" s="2635"/>
      <c r="M1092" s="2635"/>
      <c r="N1092" s="2635"/>
      <c r="O1092" s="2635"/>
      <c r="P1092" s="2635"/>
      <c r="Q1092" s="2635"/>
      <c r="R1092" s="2635"/>
      <c r="S1092" s="2635"/>
      <c r="T1092" s="2635"/>
      <c r="U1092" s="2635"/>
      <c r="V1092" s="2635"/>
      <c r="W1092" s="2635"/>
      <c r="X1092" s="2635"/>
      <c r="Y1092" s="2635"/>
      <c r="Z1092" s="2635"/>
      <c r="AA1092" s="2635"/>
      <c r="AB1092" s="2635"/>
      <c r="AC1092" s="2635"/>
      <c r="AD1092" s="2635"/>
      <c r="AE1092" s="2635"/>
      <c r="AF1092" s="2577"/>
    </row>
    <row r="1093" spans="2:32" s="2872" customFormat="1" x14ac:dyDescent="0.2"/>
    <row r="1094" spans="2:32" s="2872" customFormat="1" ht="13.5" thickBot="1" x14ac:dyDescent="0.25"/>
    <row r="1095" spans="2:32" s="2872" customFormat="1" ht="20.25" x14ac:dyDescent="0.2">
      <c r="B1095" s="3987" t="s">
        <v>5065</v>
      </c>
      <c r="C1095" s="3988"/>
      <c r="D1095" s="3988"/>
      <c r="E1095" s="3988"/>
      <c r="F1095" s="3988"/>
      <c r="G1095" s="3988"/>
      <c r="H1095" s="3988"/>
      <c r="I1095" s="3988"/>
      <c r="J1095" s="3988"/>
      <c r="K1095" s="3988"/>
      <c r="L1095" s="3988"/>
      <c r="M1095" s="3988"/>
      <c r="N1095" s="3988"/>
      <c r="O1095" s="3988"/>
      <c r="P1095" s="3988"/>
      <c r="Q1095" s="3988"/>
      <c r="R1095" s="3988"/>
      <c r="S1095" s="3988"/>
      <c r="T1095" s="3988"/>
      <c r="U1095" s="3988"/>
      <c r="V1095" s="3988"/>
      <c r="W1095" s="3988"/>
      <c r="X1095" s="3988"/>
      <c r="Y1095" s="3988"/>
      <c r="Z1095" s="3988"/>
      <c r="AA1095" s="3988"/>
      <c r="AB1095" s="3988"/>
      <c r="AC1095" s="3988"/>
      <c r="AD1095" s="3988"/>
      <c r="AE1095" s="3988"/>
      <c r="AF1095" s="3989"/>
    </row>
    <row r="1096" spans="2:32" s="2872" customFormat="1" x14ac:dyDescent="0.2">
      <c r="B1096" s="3743"/>
      <c r="C1096" s="3744"/>
      <c r="D1096" s="3744"/>
      <c r="E1096" s="3744"/>
      <c r="F1096" s="3744"/>
      <c r="G1096" s="2571"/>
      <c r="H1096" s="2571"/>
      <c r="I1096" s="2571"/>
      <c r="J1096" s="2571"/>
      <c r="K1096" s="2571"/>
      <c r="L1096" s="2571"/>
      <c r="M1096" s="2571"/>
      <c r="N1096" s="2571"/>
      <c r="O1096" s="2571"/>
      <c r="P1096" s="2571"/>
      <c r="Q1096" s="2571"/>
      <c r="R1096" s="2571"/>
      <c r="S1096" s="2571"/>
      <c r="T1096" s="2571"/>
      <c r="U1096" s="2571"/>
      <c r="V1096" s="2571"/>
      <c r="W1096" s="2571"/>
      <c r="X1096" s="2571"/>
      <c r="Y1096" s="2571"/>
      <c r="Z1096" s="2571"/>
      <c r="AA1096" s="2571"/>
      <c r="AB1096" s="2571"/>
      <c r="AC1096" s="2571"/>
      <c r="AD1096" s="2571"/>
      <c r="AE1096" s="2571"/>
      <c r="AF1096" s="2572"/>
    </row>
    <row r="1097" spans="2:32" s="2872" customFormat="1" x14ac:dyDescent="0.2">
      <c r="B1097" s="2633" t="s">
        <v>5085</v>
      </c>
      <c r="C1097" s="3744"/>
      <c r="D1097" s="4016" t="s">
        <v>6850</v>
      </c>
      <c r="E1097" s="4016"/>
      <c r="F1097" s="4016"/>
      <c r="G1097" s="2571"/>
      <c r="H1097" s="2571"/>
      <c r="I1097" s="2571"/>
      <c r="J1097" s="2571"/>
      <c r="K1097" s="2571"/>
      <c r="L1097" s="2571"/>
      <c r="M1097" s="2571"/>
      <c r="N1097" s="2571"/>
      <c r="O1097" s="2571"/>
      <c r="P1097" s="2571"/>
      <c r="Q1097" s="2571"/>
      <c r="R1097" s="2571"/>
      <c r="S1097" s="2571"/>
      <c r="T1097" s="2571"/>
      <c r="U1097" s="2571"/>
      <c r="V1097" s="2571"/>
      <c r="W1097" s="2571"/>
      <c r="X1097" s="2571"/>
      <c r="Y1097" s="2571"/>
      <c r="Z1097" s="2571"/>
      <c r="AA1097" s="2571"/>
      <c r="AB1097" s="2571"/>
      <c r="AC1097" s="2571"/>
      <c r="AD1097" s="2571"/>
      <c r="AE1097" s="2571"/>
      <c r="AF1097" s="2572"/>
    </row>
    <row r="1098" spans="2:32" s="2872" customFormat="1" x14ac:dyDescent="0.2">
      <c r="B1098" s="4017" t="s">
        <v>5068</v>
      </c>
      <c r="C1098" s="4018"/>
      <c r="D1098" s="3962">
        <v>41832</v>
      </c>
      <c r="E1098" s="3962"/>
      <c r="F1098" s="3962"/>
      <c r="G1098" s="2571"/>
      <c r="H1098" s="2571"/>
      <c r="I1098" s="2571"/>
      <c r="J1098" s="2571"/>
      <c r="K1098" s="2571"/>
      <c r="L1098" s="2571"/>
      <c r="M1098" s="2571"/>
      <c r="N1098" s="2571"/>
      <c r="O1098" s="2571"/>
      <c r="P1098" s="2571"/>
      <c r="Q1098" s="2571"/>
      <c r="R1098" s="2571"/>
      <c r="S1098" s="2571"/>
      <c r="T1098" s="2571"/>
      <c r="U1098" s="2571"/>
      <c r="V1098" s="2571"/>
      <c r="W1098" s="2571"/>
      <c r="X1098" s="2571"/>
      <c r="Y1098" s="2571"/>
      <c r="Z1098" s="2571"/>
      <c r="AA1098" s="2571"/>
      <c r="AB1098" s="2571"/>
      <c r="AC1098" s="2571"/>
      <c r="AD1098" s="2571"/>
      <c r="AE1098" s="2571"/>
      <c r="AF1098" s="2572"/>
    </row>
    <row r="1099" spans="2:32" s="2872" customFormat="1" x14ac:dyDescent="0.2">
      <c r="B1099" s="3991" t="s">
        <v>5066</v>
      </c>
      <c r="C1099" s="3992"/>
      <c r="D1099" s="3962">
        <v>41832</v>
      </c>
      <c r="E1099" s="3962"/>
      <c r="F1099" s="3962"/>
      <c r="G1099" s="2571"/>
      <c r="H1099" s="2571"/>
      <c r="I1099" s="2571"/>
      <c r="J1099" s="2571"/>
      <c r="K1099" s="2571"/>
      <c r="L1099" s="2571"/>
      <c r="M1099" s="2571"/>
      <c r="N1099" s="2571"/>
      <c r="O1099" s="2571"/>
      <c r="P1099" s="2571"/>
      <c r="Q1099" s="2571"/>
      <c r="R1099" s="2571"/>
      <c r="S1099" s="2571"/>
      <c r="T1099" s="2571"/>
      <c r="U1099" s="2571"/>
      <c r="V1099" s="2571"/>
      <c r="W1099" s="2571"/>
      <c r="X1099" s="2571"/>
      <c r="Y1099" s="2571"/>
      <c r="Z1099" s="2571"/>
      <c r="AA1099" s="2571"/>
      <c r="AB1099" s="2571"/>
      <c r="AC1099" s="2571"/>
      <c r="AD1099" s="2571"/>
      <c r="AE1099" s="2571"/>
      <c r="AF1099" s="2572"/>
    </row>
    <row r="1100" spans="2:32" s="2872" customFormat="1" ht="13.5" thickBot="1" x14ac:dyDescent="0.25">
      <c r="B1100" s="3743"/>
      <c r="C1100" s="3744"/>
      <c r="D1100" s="3744"/>
      <c r="E1100" s="3744"/>
      <c r="F1100" s="3744"/>
      <c r="G1100" s="2571"/>
      <c r="H1100" s="2571"/>
      <c r="I1100" s="2571"/>
      <c r="J1100" s="2571"/>
      <c r="K1100" s="2571"/>
      <c r="L1100" s="2571"/>
      <c r="M1100" s="2571"/>
      <c r="N1100" s="2571"/>
      <c r="O1100" s="2571"/>
      <c r="P1100" s="2571"/>
      <c r="Q1100" s="2571"/>
      <c r="R1100" s="2571"/>
      <c r="S1100" s="2571"/>
      <c r="T1100" s="2571"/>
      <c r="U1100" s="2571"/>
      <c r="V1100" s="2571"/>
      <c r="W1100" s="2571"/>
      <c r="X1100" s="2571"/>
      <c r="Y1100" s="2571"/>
      <c r="Z1100" s="2571"/>
      <c r="AA1100" s="2571"/>
      <c r="AB1100" s="2571"/>
      <c r="AC1100" s="2571"/>
      <c r="AD1100" s="2571"/>
      <c r="AE1100" s="2571"/>
      <c r="AF1100" s="2572"/>
    </row>
    <row r="1101" spans="2:32" s="2872" customFormat="1" ht="99.75" customHeight="1" thickBot="1" x14ac:dyDescent="0.25">
      <c r="B1101" s="3993" t="s">
        <v>5067</v>
      </c>
      <c r="C1101" s="4036"/>
      <c r="D1101" s="4019" t="s">
        <v>6933</v>
      </c>
      <c r="E1101" s="4020"/>
      <c r="F1101" s="4020"/>
      <c r="G1101" s="4020"/>
      <c r="H1101" s="4020"/>
      <c r="I1101" s="4020"/>
      <c r="J1101" s="4020"/>
      <c r="K1101" s="4020"/>
      <c r="L1101" s="4020"/>
      <c r="M1101" s="4020"/>
      <c r="N1101" s="4020"/>
      <c r="O1101" s="4020"/>
      <c r="P1101" s="4020"/>
      <c r="Q1101" s="4021"/>
      <c r="R1101" s="2571"/>
      <c r="S1101" s="2571"/>
      <c r="T1101" s="2571"/>
      <c r="U1101" s="2571"/>
      <c r="V1101" s="2571"/>
      <c r="W1101" s="2571"/>
      <c r="X1101" s="2571"/>
      <c r="Y1101" s="2571"/>
      <c r="Z1101" s="2571"/>
      <c r="AA1101" s="2571"/>
      <c r="AB1101" s="2571"/>
      <c r="AC1101" s="2571"/>
      <c r="AD1101" s="2571"/>
      <c r="AE1101" s="2571"/>
      <c r="AF1101" s="2572"/>
    </row>
    <row r="1102" spans="2:32" s="2872" customFormat="1" ht="13.5" thickBot="1" x14ac:dyDescent="0.25">
      <c r="B1102" s="3743"/>
      <c r="C1102" s="3744"/>
      <c r="D1102" s="3744"/>
      <c r="E1102" s="3744"/>
      <c r="F1102" s="3744"/>
      <c r="G1102" s="2571"/>
      <c r="H1102" s="2571"/>
      <c r="I1102" s="2571"/>
      <c r="J1102" s="2571"/>
      <c r="K1102" s="2571"/>
      <c r="L1102" s="2571"/>
      <c r="M1102" s="2571"/>
      <c r="N1102" s="2571"/>
      <c r="O1102" s="2571"/>
      <c r="P1102" s="2571"/>
      <c r="Q1102" s="2571"/>
      <c r="R1102" s="2635"/>
      <c r="S1102" s="2571"/>
      <c r="T1102" s="2571"/>
      <c r="U1102" s="2571"/>
      <c r="V1102" s="2571"/>
      <c r="W1102" s="2571"/>
      <c r="X1102" s="2571"/>
      <c r="Y1102" s="2571"/>
      <c r="Z1102" s="2571"/>
      <c r="AA1102" s="2571"/>
      <c r="AB1102" s="2571"/>
      <c r="AC1102" s="2571"/>
      <c r="AD1102" s="2571"/>
      <c r="AE1102" s="2571"/>
      <c r="AF1102" s="2572"/>
    </row>
    <row r="1103" spans="2:32" s="2872" customFormat="1" ht="13.5" thickBot="1" x14ac:dyDescent="0.25">
      <c r="B1103" s="4022" t="s">
        <v>5069</v>
      </c>
      <c r="C1103" s="4023"/>
      <c r="D1103" s="4003" t="s">
        <v>5070</v>
      </c>
      <c r="E1103" s="4026" t="s">
        <v>224</v>
      </c>
      <c r="F1103" s="4027"/>
      <c r="G1103" s="4027"/>
      <c r="H1103" s="4027"/>
      <c r="I1103" s="4027"/>
      <c r="J1103" s="4027"/>
      <c r="K1103" s="4027"/>
      <c r="L1103" s="4027"/>
      <c r="M1103" s="4027"/>
      <c r="N1103" s="4027"/>
      <c r="O1103" s="4027"/>
      <c r="P1103" s="4028"/>
      <c r="Q1103" s="4029" t="s">
        <v>340</v>
      </c>
      <c r="R1103" s="4030"/>
      <c r="S1103" s="4031"/>
      <c r="T1103" s="4031"/>
      <c r="U1103" s="4031"/>
      <c r="V1103" s="4031"/>
      <c r="W1103" s="4031"/>
      <c r="X1103" s="4031"/>
      <c r="Y1103" s="4032"/>
      <c r="Z1103" s="4029" t="s">
        <v>225</v>
      </c>
      <c r="AA1103" s="4031"/>
      <c r="AB1103" s="4032"/>
      <c r="AC1103" s="4033" t="s">
        <v>4989</v>
      </c>
      <c r="AD1103" s="4034"/>
      <c r="AE1103" s="4035"/>
      <c r="AF1103" s="2572"/>
    </row>
    <row r="1104" spans="2:32" s="2872" customFormat="1" ht="13.5" thickBot="1" x14ac:dyDescent="0.25">
      <c r="B1104" s="4024"/>
      <c r="C1104" s="4025"/>
      <c r="D1104" s="4003"/>
      <c r="E1104" s="4003" t="s">
        <v>5007</v>
      </c>
      <c r="F1104" s="4003" t="s">
        <v>5008</v>
      </c>
      <c r="G1104" s="4004" t="s">
        <v>5010</v>
      </c>
      <c r="H1104" s="4004" t="s">
        <v>5071</v>
      </c>
      <c r="I1104" s="4009" t="s">
        <v>5072</v>
      </c>
      <c r="J1104" s="4009" t="s">
        <v>5073</v>
      </c>
      <c r="K1104" s="4009" t="s">
        <v>5013</v>
      </c>
      <c r="L1104" s="4009"/>
      <c r="M1104" s="4009" t="s">
        <v>5074</v>
      </c>
      <c r="N1104" s="4009" t="s">
        <v>5075</v>
      </c>
      <c r="O1104" s="4009" t="s">
        <v>5076</v>
      </c>
      <c r="P1104" s="4009" t="s">
        <v>5077</v>
      </c>
      <c r="Q1104" s="4000" t="s">
        <v>5019</v>
      </c>
      <c r="R1104" s="4000" t="s">
        <v>5020</v>
      </c>
      <c r="S1104" s="4000" t="s">
        <v>5021</v>
      </c>
      <c r="T1104" s="4000" t="s">
        <v>5078</v>
      </c>
      <c r="U1104" s="4000" t="s">
        <v>5079</v>
      </c>
      <c r="V1104" s="4000" t="s">
        <v>5024</v>
      </c>
      <c r="W1104" s="4000" t="s">
        <v>5026</v>
      </c>
      <c r="X1104" s="4004" t="s">
        <v>5080</v>
      </c>
      <c r="Y1104" s="4004" t="s">
        <v>5081</v>
      </c>
      <c r="Z1104" s="4000" t="s">
        <v>5082</v>
      </c>
      <c r="AA1104" s="4000" t="s">
        <v>5083</v>
      </c>
      <c r="AB1104" s="4000" t="s">
        <v>5084</v>
      </c>
      <c r="AC1104" s="4000" t="s">
        <v>1154</v>
      </c>
      <c r="AD1104" s="4000" t="s">
        <v>4990</v>
      </c>
      <c r="AE1104" s="4000" t="s">
        <v>4991</v>
      </c>
      <c r="AF1104" s="2572"/>
    </row>
    <row r="1105" spans="2:32" s="2872" customFormat="1" ht="13.5" thickBot="1" x14ac:dyDescent="0.25">
      <c r="B1105" s="4024"/>
      <c r="C1105" s="4025"/>
      <c r="D1105" s="4000"/>
      <c r="E1105" s="4000"/>
      <c r="F1105" s="4000"/>
      <c r="G1105" s="4005"/>
      <c r="H1105" s="4005"/>
      <c r="I1105" s="4004"/>
      <c r="J1105" s="4004"/>
      <c r="K1105" s="3739" t="s">
        <v>5033</v>
      </c>
      <c r="L1105" s="3740" t="s">
        <v>2798</v>
      </c>
      <c r="M1105" s="4004"/>
      <c r="N1105" s="4004"/>
      <c r="O1105" s="4004"/>
      <c r="P1105" s="4004"/>
      <c r="Q1105" s="4001"/>
      <c r="R1105" s="4001"/>
      <c r="S1105" s="4001"/>
      <c r="T1105" s="4001"/>
      <c r="U1105" s="4001"/>
      <c r="V1105" s="4001"/>
      <c r="W1105" s="4001"/>
      <c r="X1105" s="4005"/>
      <c r="Y1105" s="4005"/>
      <c r="Z1105" s="4001"/>
      <c r="AA1105" s="4001"/>
      <c r="AB1105" s="4001"/>
      <c r="AC1105" s="4001"/>
      <c r="AD1105" s="4001"/>
      <c r="AE1105" s="4001"/>
      <c r="AF1105" s="2572"/>
    </row>
    <row r="1106" spans="2:32" s="2872" customFormat="1" ht="21" customHeight="1" x14ac:dyDescent="0.2">
      <c r="B1106" s="4047" t="s">
        <v>6319</v>
      </c>
      <c r="C1106" s="4048"/>
      <c r="D1106" s="3135" t="s">
        <v>1534</v>
      </c>
      <c r="E1106" s="3135" t="s">
        <v>1534</v>
      </c>
      <c r="F1106" s="3135" t="s">
        <v>1534</v>
      </c>
      <c r="G1106" s="3136">
        <f>3/0.18</f>
        <v>16.666666666666668</v>
      </c>
      <c r="H1106" s="3135" t="s">
        <v>1534</v>
      </c>
      <c r="I1106" s="3137">
        <v>0.18</v>
      </c>
      <c r="J1106" s="3135" t="s">
        <v>1534</v>
      </c>
      <c r="K1106" s="3135" t="s">
        <v>1534</v>
      </c>
      <c r="L1106" s="3135" t="s">
        <v>1534</v>
      </c>
      <c r="M1106" s="3135" t="s">
        <v>1534</v>
      </c>
      <c r="N1106" s="3135" t="s">
        <v>1534</v>
      </c>
      <c r="O1106" s="3135" t="s">
        <v>1534</v>
      </c>
      <c r="P1106" s="3135" t="s">
        <v>1534</v>
      </c>
      <c r="Q1106" s="3135" t="s">
        <v>1534</v>
      </c>
      <c r="R1106" s="3135" t="s">
        <v>1534</v>
      </c>
      <c r="S1106" s="3135" t="s">
        <v>1534</v>
      </c>
      <c r="T1106" s="3135" t="s">
        <v>1534</v>
      </c>
      <c r="U1106" s="3135" t="s">
        <v>1534</v>
      </c>
      <c r="V1106" s="3135" t="s">
        <v>1534</v>
      </c>
      <c r="W1106" s="3135" t="s">
        <v>1534</v>
      </c>
      <c r="X1106" s="3135" t="s">
        <v>1534</v>
      </c>
      <c r="Y1106" s="3135" t="s">
        <v>1534</v>
      </c>
      <c r="Z1106" s="3135" t="s">
        <v>1534</v>
      </c>
      <c r="AA1106" s="3135" t="s">
        <v>1534</v>
      </c>
      <c r="AB1106" s="3135" t="s">
        <v>1534</v>
      </c>
      <c r="AC1106" s="3135" t="s">
        <v>1534</v>
      </c>
      <c r="AD1106" s="3135" t="s">
        <v>1534</v>
      </c>
      <c r="AE1106" s="3138" t="s">
        <v>1534</v>
      </c>
      <c r="AF1106" s="2572"/>
    </row>
    <row r="1107" spans="2:32" s="2872" customFormat="1" ht="21" customHeight="1" thickBot="1" x14ac:dyDescent="0.25">
      <c r="B1107" s="3952" t="s">
        <v>6852</v>
      </c>
      <c r="C1107" s="3953"/>
      <c r="D1107" s="3139" t="s">
        <v>1534</v>
      </c>
      <c r="E1107" s="3139" t="s">
        <v>1534</v>
      </c>
      <c r="F1107" s="3139" t="s">
        <v>1534</v>
      </c>
      <c r="G1107" s="3140">
        <f>3/0.16</f>
        <v>18.75</v>
      </c>
      <c r="H1107" s="3139" t="s">
        <v>1534</v>
      </c>
      <c r="I1107" s="3141">
        <v>0.16</v>
      </c>
      <c r="J1107" s="3139" t="s">
        <v>1534</v>
      </c>
      <c r="K1107" s="3139" t="s">
        <v>1534</v>
      </c>
      <c r="L1107" s="3139" t="s">
        <v>1534</v>
      </c>
      <c r="M1107" s="3139" t="s">
        <v>1534</v>
      </c>
      <c r="N1107" s="3139" t="s">
        <v>1534</v>
      </c>
      <c r="O1107" s="3139" t="s">
        <v>1534</v>
      </c>
      <c r="P1107" s="3139" t="s">
        <v>1534</v>
      </c>
      <c r="Q1107" s="3139" t="s">
        <v>1534</v>
      </c>
      <c r="R1107" s="3139" t="s">
        <v>1534</v>
      </c>
      <c r="S1107" s="3139" t="s">
        <v>1534</v>
      </c>
      <c r="T1107" s="3139" t="s">
        <v>1534</v>
      </c>
      <c r="U1107" s="3139" t="s">
        <v>1534</v>
      </c>
      <c r="V1107" s="3139" t="s">
        <v>1534</v>
      </c>
      <c r="W1107" s="3139" t="s">
        <v>1534</v>
      </c>
      <c r="X1107" s="3139" t="s">
        <v>1534</v>
      </c>
      <c r="Y1107" s="3139" t="s">
        <v>1534</v>
      </c>
      <c r="Z1107" s="3139" t="s">
        <v>1534</v>
      </c>
      <c r="AA1107" s="3139" t="s">
        <v>1534</v>
      </c>
      <c r="AB1107" s="3139" t="s">
        <v>1534</v>
      </c>
      <c r="AC1107" s="3139" t="s">
        <v>1534</v>
      </c>
      <c r="AD1107" s="3139" t="s">
        <v>1534</v>
      </c>
      <c r="AE1107" s="3142" t="s">
        <v>1534</v>
      </c>
      <c r="AF1107" s="2572"/>
    </row>
    <row r="1108" spans="2:32" s="2872" customFormat="1" x14ac:dyDescent="0.2">
      <c r="B1108" s="2634"/>
      <c r="C1108" s="2566"/>
      <c r="D1108" s="2566"/>
      <c r="E1108" s="2566"/>
      <c r="F1108" s="2566"/>
      <c r="G1108" s="2567"/>
      <c r="H1108" s="2567"/>
      <c r="I1108" s="2567"/>
      <c r="J1108" s="2567"/>
      <c r="K1108" s="2566"/>
      <c r="L1108" s="2567"/>
      <c r="M1108" s="2567"/>
      <c r="N1108" s="2567"/>
      <c r="O1108" s="2567"/>
      <c r="P1108" s="2567"/>
      <c r="Q1108" s="2631"/>
      <c r="R1108" s="2631"/>
      <c r="S1108" s="2631"/>
      <c r="T1108" s="2631"/>
      <c r="U1108" s="2631"/>
      <c r="V1108" s="2631"/>
      <c r="W1108" s="2631"/>
      <c r="X1108" s="2631"/>
      <c r="Y1108" s="2631"/>
      <c r="Z1108" s="2631"/>
      <c r="AA1108" s="2631"/>
      <c r="AB1108" s="2631"/>
      <c r="AC1108" s="2631"/>
      <c r="AD1108" s="2631"/>
      <c r="AE1108" s="2631"/>
      <c r="AF1108" s="2572"/>
    </row>
    <row r="1109" spans="2:32" s="2872" customFormat="1" x14ac:dyDescent="0.2">
      <c r="B1109" s="4011" t="s">
        <v>4992</v>
      </c>
      <c r="C1109" s="4012"/>
      <c r="D1109" s="4042" t="s">
        <v>5086</v>
      </c>
      <c r="E1109" s="4042"/>
      <c r="F1109" s="4042"/>
      <c r="G1109" s="4042"/>
      <c r="H1109" s="4042"/>
      <c r="I1109" s="2632"/>
      <c r="J1109" s="2632"/>
      <c r="K1109" s="2632"/>
      <c r="L1109" s="2632"/>
      <c r="M1109" s="2632"/>
      <c r="N1109" s="2632"/>
      <c r="O1109" s="2632"/>
      <c r="P1109" s="2632"/>
      <c r="Q1109" s="2631"/>
      <c r="R1109" s="2631"/>
      <c r="S1109" s="2631"/>
      <c r="T1109" s="2631"/>
      <c r="U1109" s="2631"/>
      <c r="V1109" s="2631"/>
      <c r="W1109" s="2631"/>
      <c r="X1109" s="2631"/>
      <c r="Y1109" s="2631"/>
      <c r="Z1109" s="2631"/>
      <c r="AA1109" s="2631"/>
      <c r="AB1109" s="2631"/>
      <c r="AC1109" s="2631"/>
      <c r="AD1109" s="2631"/>
      <c r="AE1109" s="2631"/>
      <c r="AF1109" s="2572"/>
    </row>
    <row r="1110" spans="2:32" s="2872" customFormat="1" x14ac:dyDescent="0.2">
      <c r="B1110" s="4011" t="s">
        <v>4993</v>
      </c>
      <c r="C1110" s="4012"/>
      <c r="D1110" s="4042" t="s">
        <v>1517</v>
      </c>
      <c r="E1110" s="4042"/>
      <c r="F1110" s="4042"/>
      <c r="G1110" s="4042"/>
      <c r="H1110" s="4042"/>
      <c r="I1110" s="2632"/>
      <c r="J1110" s="2632"/>
      <c r="K1110" s="2632"/>
      <c r="L1110" s="2632"/>
      <c r="M1110" s="2632"/>
      <c r="N1110" s="2632"/>
      <c r="O1110" s="2632"/>
      <c r="P1110" s="2632"/>
      <c r="Q1110" s="2631"/>
      <c r="R1110" s="2631"/>
      <c r="S1110" s="2631"/>
      <c r="T1110" s="2631"/>
      <c r="U1110" s="2631"/>
      <c r="V1110" s="2631"/>
      <c r="W1110" s="2631"/>
      <c r="X1110" s="2631"/>
      <c r="Y1110" s="2631"/>
      <c r="Z1110" s="2631"/>
      <c r="AA1110" s="2631"/>
      <c r="AB1110" s="2631"/>
      <c r="AC1110" s="2631"/>
      <c r="AD1110" s="2631"/>
      <c r="AE1110" s="2631"/>
      <c r="AF1110" s="2572"/>
    </row>
    <row r="1111" spans="2:32" s="2872" customFormat="1" ht="13.5" thickBot="1" x14ac:dyDescent="0.25">
      <c r="B1111" s="3741"/>
      <c r="C1111" s="3742"/>
      <c r="D1111" s="3742"/>
      <c r="E1111" s="3742"/>
      <c r="F1111" s="3742"/>
      <c r="G1111" s="2635"/>
      <c r="H1111" s="2635"/>
      <c r="I1111" s="2635"/>
      <c r="J1111" s="2635"/>
      <c r="K1111" s="2635"/>
      <c r="L1111" s="2635"/>
      <c r="M1111" s="2635"/>
      <c r="N1111" s="2635"/>
      <c r="O1111" s="2635"/>
      <c r="P1111" s="2635"/>
      <c r="Q1111" s="2635"/>
      <c r="R1111" s="2635"/>
      <c r="S1111" s="2635"/>
      <c r="T1111" s="2635"/>
      <c r="U1111" s="2635"/>
      <c r="V1111" s="2635"/>
      <c r="W1111" s="2635"/>
      <c r="X1111" s="2635"/>
      <c r="Y1111" s="2635"/>
      <c r="Z1111" s="2635"/>
      <c r="AA1111" s="2635"/>
      <c r="AB1111" s="2635"/>
      <c r="AC1111" s="2635"/>
      <c r="AD1111" s="2635"/>
      <c r="AE1111" s="2635"/>
      <c r="AF1111" s="2577"/>
    </row>
    <row r="1112" spans="2:32" s="2872" customFormat="1" x14ac:dyDescent="0.2"/>
    <row r="1113" spans="2:32" s="2872" customFormat="1" ht="13.5" thickBot="1" x14ac:dyDescent="0.25"/>
    <row r="1114" spans="2:32" s="2872" customFormat="1" ht="20.25" x14ac:dyDescent="0.2">
      <c r="B1114" s="3987" t="s">
        <v>5065</v>
      </c>
      <c r="C1114" s="3988"/>
      <c r="D1114" s="3988"/>
      <c r="E1114" s="3988"/>
      <c r="F1114" s="3988"/>
      <c r="G1114" s="3988"/>
      <c r="H1114" s="3988"/>
      <c r="I1114" s="3988"/>
      <c r="J1114" s="3988"/>
      <c r="K1114" s="3988"/>
      <c r="L1114" s="3988"/>
      <c r="M1114" s="3988"/>
      <c r="N1114" s="3988"/>
      <c r="O1114" s="3988"/>
      <c r="P1114" s="3988"/>
      <c r="Q1114" s="3988"/>
      <c r="R1114" s="3988"/>
      <c r="S1114" s="3988"/>
      <c r="T1114" s="3988"/>
      <c r="U1114" s="3988"/>
      <c r="V1114" s="3988"/>
      <c r="W1114" s="3988"/>
      <c r="X1114" s="3988"/>
      <c r="Y1114" s="3988"/>
      <c r="Z1114" s="3988"/>
      <c r="AA1114" s="3988"/>
      <c r="AB1114" s="3988"/>
      <c r="AC1114" s="3988"/>
      <c r="AD1114" s="3988"/>
      <c r="AE1114" s="3988"/>
      <c r="AF1114" s="3989"/>
    </row>
    <row r="1115" spans="2:32" s="2872" customFormat="1" x14ac:dyDescent="0.2">
      <c r="B1115" s="3743"/>
      <c r="C1115" s="3744"/>
      <c r="D1115" s="3744"/>
      <c r="E1115" s="3744"/>
      <c r="F1115" s="3744"/>
      <c r="G1115" s="2571"/>
      <c r="H1115" s="2571"/>
      <c r="I1115" s="2571"/>
      <c r="J1115" s="2571"/>
      <c r="K1115" s="2571"/>
      <c r="L1115" s="2571"/>
      <c r="M1115" s="2571"/>
      <c r="N1115" s="2571"/>
      <c r="O1115" s="2571"/>
      <c r="P1115" s="2571"/>
      <c r="Q1115" s="2571"/>
      <c r="R1115" s="2571"/>
      <c r="S1115" s="2571"/>
      <c r="T1115" s="2571"/>
      <c r="U1115" s="2571"/>
      <c r="V1115" s="2571"/>
      <c r="W1115" s="2571"/>
      <c r="X1115" s="2571"/>
      <c r="Y1115" s="2571"/>
      <c r="Z1115" s="2571"/>
      <c r="AA1115" s="2571"/>
      <c r="AB1115" s="2571"/>
      <c r="AC1115" s="2571"/>
      <c r="AD1115" s="2571"/>
      <c r="AE1115" s="2571"/>
      <c r="AF1115" s="2572"/>
    </row>
    <row r="1116" spans="2:32" s="2872" customFormat="1" x14ac:dyDescent="0.2">
      <c r="B1116" s="2633" t="s">
        <v>5085</v>
      </c>
      <c r="C1116" s="3744"/>
      <c r="D1116" s="4016" t="s">
        <v>6850</v>
      </c>
      <c r="E1116" s="4016"/>
      <c r="F1116" s="4016"/>
      <c r="G1116" s="2571"/>
      <c r="H1116" s="2571"/>
      <c r="I1116" s="2571"/>
      <c r="J1116" s="2571"/>
      <c r="K1116" s="2571"/>
      <c r="L1116" s="2571"/>
      <c r="M1116" s="2571"/>
      <c r="N1116" s="2571"/>
      <c r="O1116" s="2571"/>
      <c r="P1116" s="2571"/>
      <c r="Q1116" s="2571"/>
      <c r="R1116" s="2571"/>
      <c r="S1116" s="2571"/>
      <c r="T1116" s="2571"/>
      <c r="U1116" s="2571"/>
      <c r="V1116" s="2571"/>
      <c r="W1116" s="2571"/>
      <c r="X1116" s="2571"/>
      <c r="Y1116" s="2571"/>
      <c r="Z1116" s="2571"/>
      <c r="AA1116" s="2571"/>
      <c r="AB1116" s="2571"/>
      <c r="AC1116" s="2571"/>
      <c r="AD1116" s="2571"/>
      <c r="AE1116" s="2571"/>
      <c r="AF1116" s="2572"/>
    </row>
    <row r="1117" spans="2:32" s="2872" customFormat="1" x14ac:dyDescent="0.2">
      <c r="B1117" s="4017" t="s">
        <v>5068</v>
      </c>
      <c r="C1117" s="4018"/>
      <c r="D1117" s="3962">
        <v>41839</v>
      </c>
      <c r="E1117" s="3962"/>
      <c r="F1117" s="3962"/>
      <c r="G1117" s="2571"/>
      <c r="H1117" s="2571"/>
      <c r="I1117" s="2571"/>
      <c r="J1117" s="2571"/>
      <c r="K1117" s="2571"/>
      <c r="L1117" s="2571"/>
      <c r="M1117" s="2571"/>
      <c r="N1117" s="2571"/>
      <c r="O1117" s="2571"/>
      <c r="P1117" s="2571"/>
      <c r="Q1117" s="2571"/>
      <c r="R1117" s="2571"/>
      <c r="S1117" s="2571"/>
      <c r="T1117" s="2571"/>
      <c r="U1117" s="2571"/>
      <c r="V1117" s="2571"/>
      <c r="W1117" s="2571"/>
      <c r="X1117" s="2571"/>
      <c r="Y1117" s="2571"/>
      <c r="Z1117" s="2571"/>
      <c r="AA1117" s="2571"/>
      <c r="AB1117" s="2571"/>
      <c r="AC1117" s="2571"/>
      <c r="AD1117" s="2571"/>
      <c r="AE1117" s="2571"/>
      <c r="AF1117" s="2572"/>
    </row>
    <row r="1118" spans="2:32" s="2872" customFormat="1" x14ac:dyDescent="0.2">
      <c r="B1118" s="3991" t="s">
        <v>5066</v>
      </c>
      <c r="C1118" s="3992"/>
      <c r="D1118" s="3962">
        <v>41839</v>
      </c>
      <c r="E1118" s="3962"/>
      <c r="F1118" s="3962"/>
      <c r="G1118" s="2571"/>
      <c r="H1118" s="2571"/>
      <c r="I1118" s="2571"/>
      <c r="J1118" s="2571"/>
      <c r="K1118" s="2571"/>
      <c r="L1118" s="2571"/>
      <c r="M1118" s="2571"/>
      <c r="N1118" s="2571"/>
      <c r="O1118" s="2571"/>
      <c r="P1118" s="2571"/>
      <c r="Q1118" s="2571"/>
      <c r="R1118" s="2571"/>
      <c r="S1118" s="2571"/>
      <c r="T1118" s="2571"/>
      <c r="U1118" s="2571"/>
      <c r="V1118" s="2571"/>
      <c r="W1118" s="2571"/>
      <c r="X1118" s="2571"/>
      <c r="Y1118" s="2571"/>
      <c r="Z1118" s="2571"/>
      <c r="AA1118" s="2571"/>
      <c r="AB1118" s="2571"/>
      <c r="AC1118" s="2571"/>
      <c r="AD1118" s="2571"/>
      <c r="AE1118" s="2571"/>
      <c r="AF1118" s="2572"/>
    </row>
    <row r="1119" spans="2:32" s="2872" customFormat="1" ht="13.5" thickBot="1" x14ac:dyDescent="0.25">
      <c r="B1119" s="3743"/>
      <c r="C1119" s="3744"/>
      <c r="D1119" s="3744"/>
      <c r="E1119" s="3744"/>
      <c r="F1119" s="3744"/>
      <c r="G1119" s="2571"/>
      <c r="H1119" s="2571"/>
      <c r="I1119" s="2571"/>
      <c r="J1119" s="2571"/>
      <c r="K1119" s="2571"/>
      <c r="L1119" s="2571"/>
      <c r="M1119" s="2571"/>
      <c r="N1119" s="2571"/>
      <c r="O1119" s="2571"/>
      <c r="P1119" s="2571"/>
      <c r="Q1119" s="2571"/>
      <c r="R1119" s="2571"/>
      <c r="S1119" s="2571"/>
      <c r="T1119" s="2571"/>
      <c r="U1119" s="2571"/>
      <c r="V1119" s="2571"/>
      <c r="W1119" s="2571"/>
      <c r="X1119" s="2571"/>
      <c r="Y1119" s="2571"/>
      <c r="Z1119" s="2571"/>
      <c r="AA1119" s="2571"/>
      <c r="AB1119" s="2571"/>
      <c r="AC1119" s="2571"/>
      <c r="AD1119" s="2571"/>
      <c r="AE1119" s="2571"/>
      <c r="AF1119" s="2572"/>
    </row>
    <row r="1120" spans="2:32" s="2872" customFormat="1" ht="45.75" customHeight="1" thickBot="1" x14ac:dyDescent="0.25">
      <c r="B1120" s="3993" t="s">
        <v>5067</v>
      </c>
      <c r="C1120" s="4036"/>
      <c r="D1120" s="4019" t="s">
        <v>6932</v>
      </c>
      <c r="E1120" s="4020"/>
      <c r="F1120" s="4020"/>
      <c r="G1120" s="4020"/>
      <c r="H1120" s="4020"/>
      <c r="I1120" s="4020"/>
      <c r="J1120" s="4020"/>
      <c r="K1120" s="4020"/>
      <c r="L1120" s="4020"/>
      <c r="M1120" s="4020"/>
      <c r="N1120" s="4020"/>
      <c r="O1120" s="4020"/>
      <c r="P1120" s="4020"/>
      <c r="Q1120" s="4021"/>
      <c r="R1120" s="2571"/>
      <c r="S1120" s="2571"/>
      <c r="T1120" s="2571"/>
      <c r="U1120" s="2571"/>
      <c r="V1120" s="2571"/>
      <c r="W1120" s="2571"/>
      <c r="X1120" s="2571"/>
      <c r="Y1120" s="2571"/>
      <c r="Z1120" s="2571"/>
      <c r="AA1120" s="2571"/>
      <c r="AB1120" s="2571"/>
      <c r="AC1120" s="2571"/>
      <c r="AD1120" s="2571"/>
      <c r="AE1120" s="2571"/>
      <c r="AF1120" s="2572"/>
    </row>
    <row r="1121" spans="2:32" s="2872" customFormat="1" ht="13.5" thickBot="1" x14ac:dyDescent="0.25">
      <c r="B1121" s="3743"/>
      <c r="C1121" s="3744"/>
      <c r="D1121" s="3744"/>
      <c r="E1121" s="3744"/>
      <c r="F1121" s="3744"/>
      <c r="G1121" s="2571"/>
      <c r="H1121" s="2571"/>
      <c r="I1121" s="2571"/>
      <c r="J1121" s="2571"/>
      <c r="K1121" s="2571"/>
      <c r="L1121" s="2571"/>
      <c r="M1121" s="2571"/>
      <c r="N1121" s="2571"/>
      <c r="O1121" s="2571"/>
      <c r="P1121" s="2571"/>
      <c r="Q1121" s="2571"/>
      <c r="R1121" s="2635"/>
      <c r="S1121" s="2571"/>
      <c r="T1121" s="2571"/>
      <c r="U1121" s="2571"/>
      <c r="V1121" s="2571"/>
      <c r="W1121" s="2571"/>
      <c r="X1121" s="2571"/>
      <c r="Y1121" s="2571"/>
      <c r="Z1121" s="2571"/>
      <c r="AA1121" s="2571"/>
      <c r="AB1121" s="2571"/>
      <c r="AC1121" s="2571"/>
      <c r="AD1121" s="2571"/>
      <c r="AE1121" s="2571"/>
      <c r="AF1121" s="2572"/>
    </row>
    <row r="1122" spans="2:32" s="2872" customFormat="1" ht="13.5" thickBot="1" x14ac:dyDescent="0.25">
      <c r="B1122" s="4022" t="s">
        <v>5069</v>
      </c>
      <c r="C1122" s="4023"/>
      <c r="D1122" s="4003" t="s">
        <v>5070</v>
      </c>
      <c r="E1122" s="4026" t="s">
        <v>224</v>
      </c>
      <c r="F1122" s="4027"/>
      <c r="G1122" s="4027"/>
      <c r="H1122" s="4027"/>
      <c r="I1122" s="4027"/>
      <c r="J1122" s="4027"/>
      <c r="K1122" s="4027"/>
      <c r="L1122" s="4027"/>
      <c r="M1122" s="4027"/>
      <c r="N1122" s="4027"/>
      <c r="O1122" s="4027"/>
      <c r="P1122" s="4028"/>
      <c r="Q1122" s="4029" t="s">
        <v>340</v>
      </c>
      <c r="R1122" s="4030"/>
      <c r="S1122" s="4031"/>
      <c r="T1122" s="4031"/>
      <c r="U1122" s="4031"/>
      <c r="V1122" s="4031"/>
      <c r="W1122" s="4031"/>
      <c r="X1122" s="4031"/>
      <c r="Y1122" s="4032"/>
      <c r="Z1122" s="4029" t="s">
        <v>225</v>
      </c>
      <c r="AA1122" s="4031"/>
      <c r="AB1122" s="4032"/>
      <c r="AC1122" s="4033" t="s">
        <v>4989</v>
      </c>
      <c r="AD1122" s="4034"/>
      <c r="AE1122" s="4035"/>
      <c r="AF1122" s="2572"/>
    </row>
    <row r="1123" spans="2:32" s="2872" customFormat="1" ht="13.5" thickBot="1" x14ac:dyDescent="0.25">
      <c r="B1123" s="4024"/>
      <c r="C1123" s="4025"/>
      <c r="D1123" s="4003"/>
      <c r="E1123" s="4003" t="s">
        <v>5007</v>
      </c>
      <c r="F1123" s="4003" t="s">
        <v>5008</v>
      </c>
      <c r="G1123" s="4004" t="s">
        <v>5010</v>
      </c>
      <c r="H1123" s="4004" t="s">
        <v>5071</v>
      </c>
      <c r="I1123" s="4009" t="s">
        <v>5072</v>
      </c>
      <c r="J1123" s="4009" t="s">
        <v>5073</v>
      </c>
      <c r="K1123" s="4009" t="s">
        <v>5013</v>
      </c>
      <c r="L1123" s="4009"/>
      <c r="M1123" s="4009" t="s">
        <v>5074</v>
      </c>
      <c r="N1123" s="4009" t="s">
        <v>5075</v>
      </c>
      <c r="O1123" s="4009" t="s">
        <v>5076</v>
      </c>
      <c r="P1123" s="4009" t="s">
        <v>5077</v>
      </c>
      <c r="Q1123" s="4000" t="s">
        <v>5019</v>
      </c>
      <c r="R1123" s="4000" t="s">
        <v>5020</v>
      </c>
      <c r="S1123" s="4000" t="s">
        <v>5021</v>
      </c>
      <c r="T1123" s="4000" t="s">
        <v>5078</v>
      </c>
      <c r="U1123" s="4000" t="s">
        <v>5079</v>
      </c>
      <c r="V1123" s="4000" t="s">
        <v>5024</v>
      </c>
      <c r="W1123" s="4000" t="s">
        <v>5026</v>
      </c>
      <c r="X1123" s="4004" t="s">
        <v>5080</v>
      </c>
      <c r="Y1123" s="4004" t="s">
        <v>5081</v>
      </c>
      <c r="Z1123" s="4000" t="s">
        <v>5082</v>
      </c>
      <c r="AA1123" s="4000" t="s">
        <v>5083</v>
      </c>
      <c r="AB1123" s="4000" t="s">
        <v>5084</v>
      </c>
      <c r="AC1123" s="4000" t="s">
        <v>1154</v>
      </c>
      <c r="AD1123" s="4000" t="s">
        <v>4990</v>
      </c>
      <c r="AE1123" s="4000" t="s">
        <v>4991</v>
      </c>
      <c r="AF1123" s="2572"/>
    </row>
    <row r="1124" spans="2:32" s="2872" customFormat="1" ht="13.5" thickBot="1" x14ac:dyDescent="0.25">
      <c r="B1124" s="4024"/>
      <c r="C1124" s="4025"/>
      <c r="D1124" s="4000"/>
      <c r="E1124" s="4000"/>
      <c r="F1124" s="4000"/>
      <c r="G1124" s="4005"/>
      <c r="H1124" s="4005"/>
      <c r="I1124" s="4004"/>
      <c r="J1124" s="4004"/>
      <c r="K1124" s="3739" t="s">
        <v>5033</v>
      </c>
      <c r="L1124" s="3740" t="s">
        <v>2798</v>
      </c>
      <c r="M1124" s="4004"/>
      <c r="N1124" s="4004"/>
      <c r="O1124" s="4004"/>
      <c r="P1124" s="4004"/>
      <c r="Q1124" s="4001"/>
      <c r="R1124" s="4001"/>
      <c r="S1124" s="4001"/>
      <c r="T1124" s="4001"/>
      <c r="U1124" s="4001"/>
      <c r="V1124" s="4001"/>
      <c r="W1124" s="4001"/>
      <c r="X1124" s="4005"/>
      <c r="Y1124" s="4005"/>
      <c r="Z1124" s="4001"/>
      <c r="AA1124" s="4001"/>
      <c r="AB1124" s="4001"/>
      <c r="AC1124" s="4001"/>
      <c r="AD1124" s="4001"/>
      <c r="AE1124" s="4001"/>
      <c r="AF1124" s="2572"/>
    </row>
    <row r="1125" spans="2:32" s="2872" customFormat="1" x14ac:dyDescent="0.2">
      <c r="B1125" s="4047" t="s">
        <v>6319</v>
      </c>
      <c r="C1125" s="4048"/>
      <c r="D1125" s="3135" t="s">
        <v>1534</v>
      </c>
      <c r="E1125" s="3135" t="s">
        <v>1534</v>
      </c>
      <c r="F1125" s="3135" t="s">
        <v>1534</v>
      </c>
      <c r="G1125" s="3136">
        <f>3/0.18</f>
        <v>16.666666666666668</v>
      </c>
      <c r="H1125" s="3135" t="s">
        <v>1534</v>
      </c>
      <c r="I1125" s="3137">
        <v>0.18</v>
      </c>
      <c r="J1125" s="3135" t="s">
        <v>1534</v>
      </c>
      <c r="K1125" s="3135" t="s">
        <v>1534</v>
      </c>
      <c r="L1125" s="3135" t="s">
        <v>1534</v>
      </c>
      <c r="M1125" s="3135" t="s">
        <v>1534</v>
      </c>
      <c r="N1125" s="3135" t="s">
        <v>1534</v>
      </c>
      <c r="O1125" s="3135" t="s">
        <v>1534</v>
      </c>
      <c r="P1125" s="3135" t="s">
        <v>1534</v>
      </c>
      <c r="Q1125" s="3135" t="s">
        <v>1534</v>
      </c>
      <c r="R1125" s="3135" t="s">
        <v>1534</v>
      </c>
      <c r="S1125" s="3135" t="s">
        <v>1534</v>
      </c>
      <c r="T1125" s="3135" t="s">
        <v>1534</v>
      </c>
      <c r="U1125" s="3135" t="s">
        <v>1534</v>
      </c>
      <c r="V1125" s="3135" t="s">
        <v>1534</v>
      </c>
      <c r="W1125" s="3135" t="s">
        <v>1534</v>
      </c>
      <c r="X1125" s="3135" t="s">
        <v>1534</v>
      </c>
      <c r="Y1125" s="3135" t="s">
        <v>1534</v>
      </c>
      <c r="Z1125" s="3135" t="s">
        <v>1534</v>
      </c>
      <c r="AA1125" s="3135" t="s">
        <v>1534</v>
      </c>
      <c r="AB1125" s="3135" t="s">
        <v>1534</v>
      </c>
      <c r="AC1125" s="3135" t="s">
        <v>1534</v>
      </c>
      <c r="AD1125" s="3135" t="s">
        <v>1534</v>
      </c>
      <c r="AE1125" s="3138" t="s">
        <v>1534</v>
      </c>
      <c r="AF1125" s="2572"/>
    </row>
    <row r="1126" spans="2:32" s="2872" customFormat="1" ht="13.5" thickBot="1" x14ac:dyDescent="0.25">
      <c r="B1126" s="3952" t="s">
        <v>6852</v>
      </c>
      <c r="C1126" s="3953"/>
      <c r="D1126" s="3139" t="s">
        <v>1534</v>
      </c>
      <c r="E1126" s="3139" t="s">
        <v>1534</v>
      </c>
      <c r="F1126" s="3139" t="s">
        <v>1534</v>
      </c>
      <c r="G1126" s="3140">
        <f>3/0.16</f>
        <v>18.75</v>
      </c>
      <c r="H1126" s="3139" t="s">
        <v>1534</v>
      </c>
      <c r="I1126" s="3141">
        <v>0.16</v>
      </c>
      <c r="J1126" s="3139" t="s">
        <v>1534</v>
      </c>
      <c r="K1126" s="3139" t="s">
        <v>1534</v>
      </c>
      <c r="L1126" s="3139" t="s">
        <v>1534</v>
      </c>
      <c r="M1126" s="3139" t="s">
        <v>1534</v>
      </c>
      <c r="N1126" s="3139" t="s">
        <v>1534</v>
      </c>
      <c r="O1126" s="3139" t="s">
        <v>1534</v>
      </c>
      <c r="P1126" s="3139" t="s">
        <v>1534</v>
      </c>
      <c r="Q1126" s="3139" t="s">
        <v>1534</v>
      </c>
      <c r="R1126" s="3139" t="s">
        <v>1534</v>
      </c>
      <c r="S1126" s="3139" t="s">
        <v>1534</v>
      </c>
      <c r="T1126" s="3139" t="s">
        <v>1534</v>
      </c>
      <c r="U1126" s="3139" t="s">
        <v>1534</v>
      </c>
      <c r="V1126" s="3139" t="s">
        <v>1534</v>
      </c>
      <c r="W1126" s="3139" t="s">
        <v>1534</v>
      </c>
      <c r="X1126" s="3139" t="s">
        <v>1534</v>
      </c>
      <c r="Y1126" s="3139" t="s">
        <v>1534</v>
      </c>
      <c r="Z1126" s="3139" t="s">
        <v>1534</v>
      </c>
      <c r="AA1126" s="3139" t="s">
        <v>1534</v>
      </c>
      <c r="AB1126" s="3139" t="s">
        <v>1534</v>
      </c>
      <c r="AC1126" s="3139" t="s">
        <v>1534</v>
      </c>
      <c r="AD1126" s="3139" t="s">
        <v>1534</v>
      </c>
      <c r="AE1126" s="3142" t="s">
        <v>1534</v>
      </c>
      <c r="AF1126" s="2572"/>
    </row>
    <row r="1127" spans="2:32" s="2872" customFormat="1" x14ac:dyDescent="0.2">
      <c r="B1127" s="2634"/>
      <c r="C1127" s="2566"/>
      <c r="D1127" s="2566"/>
      <c r="E1127" s="2566"/>
      <c r="F1127" s="2566"/>
      <c r="G1127" s="2567"/>
      <c r="H1127" s="2567"/>
      <c r="I1127" s="2567"/>
      <c r="J1127" s="2567"/>
      <c r="K1127" s="2566"/>
      <c r="L1127" s="2567"/>
      <c r="M1127" s="2567"/>
      <c r="N1127" s="2567"/>
      <c r="O1127" s="2567"/>
      <c r="P1127" s="2567"/>
      <c r="Q1127" s="2631"/>
      <c r="R1127" s="2631"/>
      <c r="S1127" s="2631"/>
      <c r="T1127" s="2631"/>
      <c r="U1127" s="2631"/>
      <c r="V1127" s="2631"/>
      <c r="W1127" s="2631"/>
      <c r="X1127" s="2631"/>
      <c r="Y1127" s="2631"/>
      <c r="Z1127" s="2631"/>
      <c r="AA1127" s="2631"/>
      <c r="AB1127" s="2631"/>
      <c r="AC1127" s="2631"/>
      <c r="AD1127" s="2631"/>
      <c r="AE1127" s="2631"/>
      <c r="AF1127" s="2572"/>
    </row>
    <row r="1128" spans="2:32" s="2872" customFormat="1" x14ac:dyDescent="0.2">
      <c r="B1128" s="4011" t="s">
        <v>4992</v>
      </c>
      <c r="C1128" s="4012"/>
      <c r="D1128" s="4042" t="s">
        <v>5086</v>
      </c>
      <c r="E1128" s="4042"/>
      <c r="F1128" s="4042"/>
      <c r="G1128" s="4042"/>
      <c r="H1128" s="4042"/>
      <c r="I1128" s="2632"/>
      <c r="J1128" s="2632"/>
      <c r="K1128" s="2632"/>
      <c r="L1128" s="2632"/>
      <c r="M1128" s="2632"/>
      <c r="N1128" s="2632"/>
      <c r="O1128" s="2632"/>
      <c r="P1128" s="2632"/>
      <c r="Q1128" s="2631"/>
      <c r="R1128" s="2631"/>
      <c r="S1128" s="2631"/>
      <c r="T1128" s="2631"/>
      <c r="U1128" s="2631"/>
      <c r="V1128" s="2631"/>
      <c r="W1128" s="2631"/>
      <c r="X1128" s="2631"/>
      <c r="Y1128" s="2631"/>
      <c r="Z1128" s="2631"/>
      <c r="AA1128" s="2631"/>
      <c r="AB1128" s="2631"/>
      <c r="AC1128" s="2631"/>
      <c r="AD1128" s="2631"/>
      <c r="AE1128" s="2631"/>
      <c r="AF1128" s="2572"/>
    </row>
    <row r="1129" spans="2:32" s="2872" customFormat="1" x14ac:dyDescent="0.2">
      <c r="B1129" s="4011" t="s">
        <v>4993</v>
      </c>
      <c r="C1129" s="4012"/>
      <c r="D1129" s="4042" t="s">
        <v>1517</v>
      </c>
      <c r="E1129" s="4042"/>
      <c r="F1129" s="4042"/>
      <c r="G1129" s="4042"/>
      <c r="H1129" s="4042"/>
      <c r="I1129" s="2632"/>
      <c r="J1129" s="2632"/>
      <c r="K1129" s="2632"/>
      <c r="L1129" s="2632"/>
      <c r="M1129" s="2632"/>
      <c r="N1129" s="2632"/>
      <c r="O1129" s="2632"/>
      <c r="P1129" s="2632"/>
      <c r="Q1129" s="2631"/>
      <c r="R1129" s="2631"/>
      <c r="S1129" s="2631"/>
      <c r="T1129" s="2631"/>
      <c r="U1129" s="2631"/>
      <c r="V1129" s="2631"/>
      <c r="W1129" s="2631"/>
      <c r="X1129" s="2631"/>
      <c r="Y1129" s="2631"/>
      <c r="Z1129" s="2631"/>
      <c r="AA1129" s="2631"/>
      <c r="AB1129" s="2631"/>
      <c r="AC1129" s="2631"/>
      <c r="AD1129" s="2631"/>
      <c r="AE1129" s="2631"/>
      <c r="AF1129" s="2572"/>
    </row>
    <row r="1130" spans="2:32" s="2872" customFormat="1" ht="13.5" thickBot="1" x14ac:dyDescent="0.25">
      <c r="B1130" s="3741"/>
      <c r="C1130" s="3742"/>
      <c r="D1130" s="3742"/>
      <c r="E1130" s="3742"/>
      <c r="F1130" s="3742"/>
      <c r="G1130" s="2635"/>
      <c r="H1130" s="2635"/>
      <c r="I1130" s="2635"/>
      <c r="J1130" s="2635"/>
      <c r="K1130" s="2635"/>
      <c r="L1130" s="2635"/>
      <c r="M1130" s="2635"/>
      <c r="N1130" s="2635"/>
      <c r="O1130" s="2635"/>
      <c r="P1130" s="2635"/>
      <c r="Q1130" s="2635"/>
      <c r="R1130" s="2635"/>
      <c r="S1130" s="2635"/>
      <c r="T1130" s="2635"/>
      <c r="U1130" s="2635"/>
      <c r="V1130" s="2635"/>
      <c r="W1130" s="2635"/>
      <c r="X1130" s="2635"/>
      <c r="Y1130" s="2635"/>
      <c r="Z1130" s="2635"/>
      <c r="AA1130" s="2635"/>
      <c r="AB1130" s="2635"/>
      <c r="AC1130" s="2635"/>
      <c r="AD1130" s="2635"/>
      <c r="AE1130" s="2635"/>
      <c r="AF1130" s="2577"/>
    </row>
    <row r="1131" spans="2:32" s="2872" customFormat="1" x14ac:dyDescent="0.2"/>
    <row r="1132" spans="2:32" s="2872" customFormat="1" ht="13.5" thickBot="1" x14ac:dyDescent="0.25"/>
    <row r="1133" spans="2:32" s="2872" customFormat="1" ht="20.25" x14ac:dyDescent="0.2">
      <c r="B1133" s="3987" t="s">
        <v>5065</v>
      </c>
      <c r="C1133" s="3988"/>
      <c r="D1133" s="3988"/>
      <c r="E1133" s="3988"/>
      <c r="F1133" s="3988"/>
      <c r="G1133" s="3988"/>
      <c r="H1133" s="3988"/>
      <c r="I1133" s="3988"/>
      <c r="J1133" s="3988"/>
      <c r="K1133" s="3988"/>
      <c r="L1133" s="3988"/>
      <c r="M1133" s="3988"/>
      <c r="N1133" s="3988"/>
      <c r="O1133" s="3988"/>
      <c r="P1133" s="3988"/>
      <c r="Q1133" s="3988"/>
      <c r="R1133" s="3988"/>
      <c r="S1133" s="3988"/>
      <c r="T1133" s="3988"/>
      <c r="U1133" s="3988"/>
      <c r="V1133" s="3988"/>
      <c r="W1133" s="3988"/>
      <c r="X1133" s="3988"/>
      <c r="Y1133" s="3988"/>
      <c r="Z1133" s="3988"/>
      <c r="AA1133" s="3988"/>
      <c r="AB1133" s="3988"/>
      <c r="AC1133" s="3988"/>
      <c r="AD1133" s="3988"/>
      <c r="AE1133" s="3988"/>
      <c r="AF1133" s="3989"/>
    </row>
    <row r="1134" spans="2:32" s="2872" customFormat="1" x14ac:dyDescent="0.2">
      <c r="B1134" s="3842"/>
      <c r="C1134" s="3843"/>
      <c r="D1134" s="3843"/>
      <c r="E1134" s="3843"/>
      <c r="F1134" s="3843"/>
      <c r="G1134" s="2571"/>
      <c r="H1134" s="2571"/>
      <c r="I1134" s="2571"/>
      <c r="J1134" s="2571"/>
      <c r="K1134" s="2571"/>
      <c r="L1134" s="2571"/>
      <c r="M1134" s="2571"/>
      <c r="N1134" s="2571"/>
      <c r="O1134" s="2571"/>
      <c r="P1134" s="2571"/>
      <c r="Q1134" s="2571"/>
      <c r="R1134" s="2571"/>
      <c r="S1134" s="2571"/>
      <c r="T1134" s="2571"/>
      <c r="U1134" s="2571"/>
      <c r="V1134" s="2571"/>
      <c r="W1134" s="2571"/>
      <c r="X1134" s="2571"/>
      <c r="Y1134" s="2571"/>
      <c r="Z1134" s="2571"/>
      <c r="AA1134" s="2571"/>
      <c r="AB1134" s="2571"/>
      <c r="AC1134" s="2571"/>
      <c r="AD1134" s="2571"/>
      <c r="AE1134" s="2571"/>
      <c r="AF1134" s="2572"/>
    </row>
    <row r="1135" spans="2:32" s="2872" customFormat="1" x14ac:dyDescent="0.2">
      <c r="B1135" s="2633" t="s">
        <v>5085</v>
      </c>
      <c r="C1135" s="3843"/>
      <c r="D1135" s="4016" t="s">
        <v>6889</v>
      </c>
      <c r="E1135" s="4016"/>
      <c r="F1135" s="4016"/>
      <c r="G1135" s="2571"/>
      <c r="H1135" s="2571"/>
      <c r="I1135" s="2571"/>
      <c r="J1135" s="2571"/>
      <c r="K1135" s="2571"/>
      <c r="L1135" s="2571"/>
      <c r="M1135" s="2571"/>
      <c r="N1135" s="2571"/>
      <c r="O1135" s="2571"/>
      <c r="P1135" s="2571"/>
      <c r="Q1135" s="2571"/>
      <c r="R1135" s="2571"/>
      <c r="S1135" s="2571"/>
      <c r="T1135" s="2571"/>
      <c r="U1135" s="2571"/>
      <c r="V1135" s="2571"/>
      <c r="W1135" s="2571"/>
      <c r="X1135" s="2571"/>
      <c r="Y1135" s="2571"/>
      <c r="Z1135" s="2571"/>
      <c r="AA1135" s="2571"/>
      <c r="AB1135" s="2571"/>
      <c r="AC1135" s="2571"/>
      <c r="AD1135" s="2571"/>
      <c r="AE1135" s="2571"/>
      <c r="AF1135" s="2572"/>
    </row>
    <row r="1136" spans="2:32" s="2872" customFormat="1" ht="12.75" customHeight="1" x14ac:dyDescent="0.2">
      <c r="B1136" s="4017" t="s">
        <v>5068</v>
      </c>
      <c r="C1136" s="4018"/>
      <c r="D1136" s="4050">
        <v>41791</v>
      </c>
      <c r="E1136" s="4050"/>
      <c r="F1136" s="4050"/>
      <c r="G1136" s="2571"/>
      <c r="H1136" s="2571"/>
      <c r="I1136" s="2571"/>
      <c r="J1136" s="2571"/>
      <c r="K1136" s="2571"/>
      <c r="L1136" s="2571"/>
      <c r="M1136" s="2571"/>
      <c r="N1136" s="2571"/>
      <c r="O1136" s="2571"/>
      <c r="P1136" s="2571"/>
      <c r="Q1136" s="2571"/>
      <c r="R1136" s="2571"/>
      <c r="S1136" s="2571"/>
      <c r="T1136" s="2571"/>
      <c r="U1136" s="2571"/>
      <c r="V1136" s="2571"/>
      <c r="W1136" s="2571"/>
      <c r="X1136" s="2571"/>
      <c r="Y1136" s="2571"/>
      <c r="Z1136" s="2571"/>
      <c r="AA1136" s="2571"/>
      <c r="AB1136" s="2571"/>
      <c r="AC1136" s="2571"/>
      <c r="AD1136" s="2571"/>
      <c r="AE1136" s="2571"/>
      <c r="AF1136" s="2572"/>
    </row>
    <row r="1137" spans="2:32" s="2872" customFormat="1" ht="12.75" customHeight="1" x14ac:dyDescent="0.2">
      <c r="B1137" s="3991" t="s">
        <v>5066</v>
      </c>
      <c r="C1137" s="3992"/>
      <c r="D1137" s="4050">
        <v>41851</v>
      </c>
      <c r="E1137" s="4050"/>
      <c r="F1137" s="4050"/>
      <c r="G1137" s="2571"/>
      <c r="H1137" s="2571"/>
      <c r="I1137" s="2571"/>
      <c r="J1137" s="2571"/>
      <c r="K1137" s="2571"/>
      <c r="L1137" s="2571"/>
      <c r="M1137" s="2571"/>
      <c r="N1137" s="2571"/>
      <c r="O1137" s="2571"/>
      <c r="P1137" s="2571"/>
      <c r="Q1137" s="2571"/>
      <c r="R1137" s="2571"/>
      <c r="S1137" s="2571"/>
      <c r="T1137" s="2571"/>
      <c r="U1137" s="2571"/>
      <c r="V1137" s="2571"/>
      <c r="W1137" s="2571"/>
      <c r="X1137" s="2571"/>
      <c r="Y1137" s="2571"/>
      <c r="Z1137" s="2571"/>
      <c r="AA1137" s="2571"/>
      <c r="AB1137" s="2571"/>
      <c r="AC1137" s="2571"/>
      <c r="AD1137" s="2571"/>
      <c r="AE1137" s="2571"/>
      <c r="AF1137" s="2572"/>
    </row>
    <row r="1138" spans="2:32" s="2872" customFormat="1" ht="12.75" customHeight="1" thickBot="1" x14ac:dyDescent="0.25">
      <c r="B1138" s="3842"/>
      <c r="C1138" s="3843"/>
      <c r="D1138" s="3843"/>
      <c r="E1138" s="3843"/>
      <c r="F1138" s="3843"/>
      <c r="G1138" s="2571"/>
      <c r="H1138" s="2571"/>
      <c r="I1138" s="2571"/>
      <c r="J1138" s="2571"/>
      <c r="K1138" s="2571"/>
      <c r="L1138" s="2571"/>
      <c r="M1138" s="2571"/>
      <c r="N1138" s="2571"/>
      <c r="O1138" s="2571"/>
      <c r="P1138" s="2571"/>
      <c r="Q1138" s="2571"/>
      <c r="R1138" s="2571"/>
      <c r="S1138" s="2571"/>
      <c r="T1138" s="2571"/>
      <c r="U1138" s="2571"/>
      <c r="V1138" s="2571"/>
      <c r="W1138" s="2571"/>
      <c r="X1138" s="2571"/>
      <c r="Y1138" s="2571"/>
      <c r="Z1138" s="2571"/>
      <c r="AA1138" s="2571"/>
      <c r="AB1138" s="2571"/>
      <c r="AC1138" s="2571"/>
      <c r="AD1138" s="2571"/>
      <c r="AE1138" s="2571"/>
      <c r="AF1138" s="2572"/>
    </row>
    <row r="1139" spans="2:32" s="2872" customFormat="1" ht="48" customHeight="1" thickBot="1" x14ac:dyDescent="0.25">
      <c r="B1139" s="3993" t="s">
        <v>5067</v>
      </c>
      <c r="C1139" s="4036"/>
      <c r="D1139" s="4019" t="s">
        <v>6890</v>
      </c>
      <c r="E1139" s="4020"/>
      <c r="F1139" s="4020"/>
      <c r="G1139" s="4020"/>
      <c r="H1139" s="4020"/>
      <c r="I1139" s="4020"/>
      <c r="J1139" s="4020"/>
      <c r="K1139" s="4020"/>
      <c r="L1139" s="4020"/>
      <c r="M1139" s="4020"/>
      <c r="N1139" s="4020"/>
      <c r="O1139" s="4020"/>
      <c r="P1139" s="4020"/>
      <c r="Q1139" s="4021"/>
      <c r="R1139" s="2571"/>
      <c r="S1139" s="2571"/>
      <c r="T1139" s="2571"/>
      <c r="U1139" s="2571"/>
      <c r="V1139" s="2571"/>
      <c r="W1139" s="2571"/>
      <c r="X1139" s="2571"/>
      <c r="Y1139" s="2571"/>
      <c r="Z1139" s="2571"/>
      <c r="AA1139" s="2571"/>
      <c r="AB1139" s="2571"/>
      <c r="AC1139" s="2571"/>
      <c r="AD1139" s="2571"/>
      <c r="AE1139" s="2571"/>
      <c r="AF1139" s="2572"/>
    </row>
    <row r="1140" spans="2:32" s="2872" customFormat="1" ht="13.5" customHeight="1" thickBot="1" x14ac:dyDescent="0.25">
      <c r="B1140" s="3842"/>
      <c r="C1140" s="3843"/>
      <c r="D1140" s="3843"/>
      <c r="E1140" s="3843"/>
      <c r="F1140" s="3843"/>
      <c r="G1140" s="2571"/>
      <c r="H1140" s="2571"/>
      <c r="I1140" s="2571"/>
      <c r="J1140" s="2571"/>
      <c r="K1140" s="2571"/>
      <c r="L1140" s="2571"/>
      <c r="M1140" s="2571"/>
      <c r="N1140" s="2571"/>
      <c r="O1140" s="2571"/>
      <c r="P1140" s="2571"/>
      <c r="Q1140" s="2571"/>
      <c r="R1140" s="2635"/>
      <c r="S1140" s="2571"/>
      <c r="T1140" s="2571"/>
      <c r="U1140" s="2571"/>
      <c r="V1140" s="2571"/>
      <c r="W1140" s="2571"/>
      <c r="X1140" s="2571"/>
      <c r="Y1140" s="2571"/>
      <c r="Z1140" s="2571"/>
      <c r="AA1140" s="2571"/>
      <c r="AB1140" s="2571"/>
      <c r="AC1140" s="2571"/>
      <c r="AD1140" s="2571"/>
      <c r="AE1140" s="2571"/>
      <c r="AF1140" s="2572"/>
    </row>
    <row r="1141" spans="2:32" s="2872" customFormat="1" ht="13.5" customHeight="1" thickBot="1" x14ac:dyDescent="0.25">
      <c r="B1141" s="4022" t="s">
        <v>5069</v>
      </c>
      <c r="C1141" s="4023"/>
      <c r="D1141" s="4003" t="s">
        <v>5070</v>
      </c>
      <c r="E1141" s="4026" t="s">
        <v>224</v>
      </c>
      <c r="F1141" s="4027"/>
      <c r="G1141" s="4027"/>
      <c r="H1141" s="4027"/>
      <c r="I1141" s="4027"/>
      <c r="J1141" s="4027"/>
      <c r="K1141" s="4027"/>
      <c r="L1141" s="4027"/>
      <c r="M1141" s="4027"/>
      <c r="N1141" s="4027"/>
      <c r="O1141" s="4027"/>
      <c r="P1141" s="4028"/>
      <c r="Q1141" s="4029" t="s">
        <v>340</v>
      </c>
      <c r="R1141" s="4030"/>
      <c r="S1141" s="4031"/>
      <c r="T1141" s="4031"/>
      <c r="U1141" s="4031"/>
      <c r="V1141" s="4031"/>
      <c r="W1141" s="4031"/>
      <c r="X1141" s="4031"/>
      <c r="Y1141" s="4032"/>
      <c r="Z1141" s="4029" t="s">
        <v>225</v>
      </c>
      <c r="AA1141" s="4031"/>
      <c r="AB1141" s="4032"/>
      <c r="AC1141" s="4033" t="s">
        <v>4989</v>
      </c>
      <c r="AD1141" s="4034"/>
      <c r="AE1141" s="4035"/>
      <c r="AF1141" s="2572"/>
    </row>
    <row r="1142" spans="2:32" s="2872" customFormat="1" ht="13.5" customHeight="1" thickBot="1" x14ac:dyDescent="0.25">
      <c r="B1142" s="4024"/>
      <c r="C1142" s="4025"/>
      <c r="D1142" s="4003"/>
      <c r="E1142" s="4003" t="s">
        <v>5007</v>
      </c>
      <c r="F1142" s="4003" t="s">
        <v>5008</v>
      </c>
      <c r="G1142" s="4004" t="s">
        <v>5010</v>
      </c>
      <c r="H1142" s="4004" t="s">
        <v>5071</v>
      </c>
      <c r="I1142" s="4009" t="s">
        <v>5072</v>
      </c>
      <c r="J1142" s="4009" t="s">
        <v>5073</v>
      </c>
      <c r="K1142" s="4009" t="s">
        <v>5013</v>
      </c>
      <c r="L1142" s="4009"/>
      <c r="M1142" s="4009" t="s">
        <v>5074</v>
      </c>
      <c r="N1142" s="4009" t="s">
        <v>5075</v>
      </c>
      <c r="O1142" s="4009" t="s">
        <v>5076</v>
      </c>
      <c r="P1142" s="4009" t="s">
        <v>5077</v>
      </c>
      <c r="Q1142" s="4000" t="s">
        <v>5019</v>
      </c>
      <c r="R1142" s="4000" t="s">
        <v>5020</v>
      </c>
      <c r="S1142" s="4000" t="s">
        <v>5021</v>
      </c>
      <c r="T1142" s="4000" t="s">
        <v>5078</v>
      </c>
      <c r="U1142" s="4000" t="s">
        <v>5079</v>
      </c>
      <c r="V1142" s="4000" t="s">
        <v>5024</v>
      </c>
      <c r="W1142" s="4000" t="s">
        <v>5026</v>
      </c>
      <c r="X1142" s="4004" t="s">
        <v>5080</v>
      </c>
      <c r="Y1142" s="4004" t="s">
        <v>5081</v>
      </c>
      <c r="Z1142" s="4000" t="s">
        <v>5082</v>
      </c>
      <c r="AA1142" s="4000" t="s">
        <v>5083</v>
      </c>
      <c r="AB1142" s="4000" t="s">
        <v>5084</v>
      </c>
      <c r="AC1142" s="4000" t="s">
        <v>1154</v>
      </c>
      <c r="AD1142" s="4000" t="s">
        <v>4990</v>
      </c>
      <c r="AE1142" s="4000" t="s">
        <v>4991</v>
      </c>
      <c r="AF1142" s="2572"/>
    </row>
    <row r="1143" spans="2:32" s="2872" customFormat="1" ht="13.5" customHeight="1" thickBot="1" x14ac:dyDescent="0.25">
      <c r="B1143" s="4024"/>
      <c r="C1143" s="4025"/>
      <c r="D1143" s="4000"/>
      <c r="E1143" s="4000"/>
      <c r="F1143" s="4000"/>
      <c r="G1143" s="4005"/>
      <c r="H1143" s="4005"/>
      <c r="I1143" s="4004"/>
      <c r="J1143" s="4004"/>
      <c r="K1143" s="3844" t="s">
        <v>5033</v>
      </c>
      <c r="L1143" s="3845" t="s">
        <v>2798</v>
      </c>
      <c r="M1143" s="4004"/>
      <c r="N1143" s="4004"/>
      <c r="O1143" s="4004"/>
      <c r="P1143" s="4004"/>
      <c r="Q1143" s="4001"/>
      <c r="R1143" s="4001"/>
      <c r="S1143" s="4001"/>
      <c r="T1143" s="4001"/>
      <c r="U1143" s="4001"/>
      <c r="V1143" s="4001"/>
      <c r="W1143" s="4001"/>
      <c r="X1143" s="4005"/>
      <c r="Y1143" s="4005"/>
      <c r="Z1143" s="4001"/>
      <c r="AA1143" s="4001"/>
      <c r="AB1143" s="4001"/>
      <c r="AC1143" s="4001"/>
      <c r="AD1143" s="4001"/>
      <c r="AE1143" s="4001"/>
      <c r="AF1143" s="2572"/>
    </row>
    <row r="1144" spans="2:32" s="2872" customFormat="1" ht="36" x14ac:dyDescent="0.2">
      <c r="B1144" s="4880" t="s">
        <v>3124</v>
      </c>
      <c r="C1144" s="4880"/>
      <c r="D1144" s="3762" t="s">
        <v>1534</v>
      </c>
      <c r="E1144" s="3762" t="s">
        <v>1534</v>
      </c>
      <c r="F1144" s="3762" t="s">
        <v>1534</v>
      </c>
      <c r="G1144" s="3762" t="s">
        <v>1534</v>
      </c>
      <c r="H1144" s="3762" t="s">
        <v>1534</v>
      </c>
      <c r="I1144" s="3762" t="s">
        <v>1534</v>
      </c>
      <c r="J1144" s="3762" t="s">
        <v>1534</v>
      </c>
      <c r="K1144" s="3762" t="s">
        <v>1534</v>
      </c>
      <c r="L1144" s="3762" t="s">
        <v>1534</v>
      </c>
      <c r="M1144" s="3762" t="s">
        <v>1534</v>
      </c>
      <c r="N1144" s="3762" t="s">
        <v>1534</v>
      </c>
      <c r="O1144" s="3762" t="s">
        <v>1534</v>
      </c>
      <c r="P1144" s="3762" t="s">
        <v>1534</v>
      </c>
      <c r="Q1144" s="3762" t="s">
        <v>1534</v>
      </c>
      <c r="R1144" s="3762" t="s">
        <v>1534</v>
      </c>
      <c r="S1144" s="3762" t="s">
        <v>1534</v>
      </c>
      <c r="T1144" s="3762" t="s">
        <v>1534</v>
      </c>
      <c r="U1144" s="3762" t="s">
        <v>1534</v>
      </c>
      <c r="V1144" s="3762" t="s">
        <v>1534</v>
      </c>
      <c r="W1144" s="3762" t="s">
        <v>1534</v>
      </c>
      <c r="X1144" s="3762" t="s">
        <v>1534</v>
      </c>
      <c r="Y1144" s="3762" t="s">
        <v>1534</v>
      </c>
      <c r="Z1144" s="3762" t="s">
        <v>1534</v>
      </c>
      <c r="AA1144" s="3762" t="s">
        <v>1534</v>
      </c>
      <c r="AB1144" s="3762" t="s">
        <v>1534</v>
      </c>
      <c r="AC1144" s="3865" t="s">
        <v>3124</v>
      </c>
      <c r="AD1144" s="3865" t="s">
        <v>5302</v>
      </c>
      <c r="AE1144" s="3865">
        <v>0.75</v>
      </c>
      <c r="AF1144" s="2572"/>
    </row>
    <row r="1145" spans="2:32" s="2872" customFormat="1" ht="36" x14ac:dyDescent="0.2">
      <c r="B1145" s="4010" t="s">
        <v>5303</v>
      </c>
      <c r="C1145" s="4010"/>
      <c r="D1145" s="3866" t="s">
        <v>1534</v>
      </c>
      <c r="E1145" s="3866" t="s">
        <v>1534</v>
      </c>
      <c r="F1145" s="3866" t="s">
        <v>1534</v>
      </c>
      <c r="G1145" s="3866" t="s">
        <v>1534</v>
      </c>
      <c r="H1145" s="3866" t="s">
        <v>1534</v>
      </c>
      <c r="I1145" s="3866" t="s">
        <v>1534</v>
      </c>
      <c r="J1145" s="3866" t="s">
        <v>1534</v>
      </c>
      <c r="K1145" s="3866" t="s">
        <v>1534</v>
      </c>
      <c r="L1145" s="3866" t="s">
        <v>1534</v>
      </c>
      <c r="M1145" s="3866" t="s">
        <v>1534</v>
      </c>
      <c r="N1145" s="3866" t="s">
        <v>1534</v>
      </c>
      <c r="O1145" s="3866" t="s">
        <v>1534</v>
      </c>
      <c r="P1145" s="3866" t="s">
        <v>1534</v>
      </c>
      <c r="Q1145" s="3866" t="s">
        <v>1534</v>
      </c>
      <c r="R1145" s="3866" t="s">
        <v>1534</v>
      </c>
      <c r="S1145" s="3866" t="s">
        <v>1534</v>
      </c>
      <c r="T1145" s="3866" t="s">
        <v>1534</v>
      </c>
      <c r="U1145" s="3866" t="s">
        <v>1534</v>
      </c>
      <c r="V1145" s="3866" t="s">
        <v>1534</v>
      </c>
      <c r="W1145" s="3866" t="s">
        <v>1534</v>
      </c>
      <c r="X1145" s="3866" t="s">
        <v>1534</v>
      </c>
      <c r="Y1145" s="3866" t="s">
        <v>1534</v>
      </c>
      <c r="Z1145" s="3866" t="s">
        <v>1534</v>
      </c>
      <c r="AA1145" s="3866" t="s">
        <v>1534</v>
      </c>
      <c r="AB1145" s="3866" t="s">
        <v>1534</v>
      </c>
      <c r="AC1145" s="3867" t="s">
        <v>5303</v>
      </c>
      <c r="AD1145" s="3867" t="s">
        <v>5302</v>
      </c>
      <c r="AE1145" s="3867">
        <v>0.75</v>
      </c>
      <c r="AF1145" s="2572"/>
    </row>
    <row r="1146" spans="2:32" s="2872" customFormat="1" ht="60" x14ac:dyDescent="0.2">
      <c r="B1146" s="4010" t="s">
        <v>6199</v>
      </c>
      <c r="C1146" s="4010"/>
      <c r="D1146" s="3866" t="s">
        <v>1534</v>
      </c>
      <c r="E1146" s="3866" t="s">
        <v>1534</v>
      </c>
      <c r="F1146" s="3866" t="s">
        <v>1534</v>
      </c>
      <c r="G1146" s="3866" t="s">
        <v>1534</v>
      </c>
      <c r="H1146" s="3866" t="s">
        <v>1534</v>
      </c>
      <c r="I1146" s="3866" t="s">
        <v>1534</v>
      </c>
      <c r="J1146" s="3866" t="s">
        <v>1534</v>
      </c>
      <c r="K1146" s="3866" t="s">
        <v>1534</v>
      </c>
      <c r="L1146" s="3866" t="s">
        <v>1534</v>
      </c>
      <c r="M1146" s="3866" t="s">
        <v>1534</v>
      </c>
      <c r="N1146" s="3866" t="s">
        <v>1534</v>
      </c>
      <c r="O1146" s="3866" t="s">
        <v>1534</v>
      </c>
      <c r="P1146" s="3866" t="s">
        <v>1534</v>
      </c>
      <c r="Q1146" s="3866" t="s">
        <v>1534</v>
      </c>
      <c r="R1146" s="3866" t="s">
        <v>1534</v>
      </c>
      <c r="S1146" s="3866" t="s">
        <v>1534</v>
      </c>
      <c r="T1146" s="3866" t="s">
        <v>1534</v>
      </c>
      <c r="U1146" s="3866" t="s">
        <v>1534</v>
      </c>
      <c r="V1146" s="3866" t="s">
        <v>1534</v>
      </c>
      <c r="W1146" s="3866" t="s">
        <v>1534</v>
      </c>
      <c r="X1146" s="3866" t="s">
        <v>1534</v>
      </c>
      <c r="Y1146" s="3866" t="s">
        <v>1534</v>
      </c>
      <c r="Z1146" s="3866" t="s">
        <v>1534</v>
      </c>
      <c r="AA1146" s="3866" t="s">
        <v>1534</v>
      </c>
      <c r="AB1146" s="3866" t="s">
        <v>1534</v>
      </c>
      <c r="AC1146" s="3867" t="s">
        <v>5304</v>
      </c>
      <c r="AD1146" s="3867" t="s">
        <v>5302</v>
      </c>
      <c r="AE1146" s="3867">
        <v>0.75</v>
      </c>
      <c r="AF1146" s="2572"/>
    </row>
    <row r="1147" spans="2:32" s="2872" customFormat="1" x14ac:dyDescent="0.2">
      <c r="B1147" s="3859"/>
      <c r="C1147" s="3735"/>
      <c r="D1147" s="3860"/>
      <c r="E1147" s="3133"/>
      <c r="F1147" s="3133"/>
      <c r="G1147" s="3133"/>
      <c r="H1147" s="3133"/>
      <c r="I1147" s="3133"/>
      <c r="J1147" s="3133"/>
      <c r="K1147" s="3133"/>
      <c r="L1147" s="3133"/>
      <c r="M1147" s="3133"/>
      <c r="N1147" s="3133"/>
      <c r="O1147" s="3133"/>
      <c r="P1147" s="3133"/>
      <c r="Q1147" s="3133"/>
      <c r="R1147" s="3133"/>
      <c r="S1147" s="3132"/>
      <c r="T1147" s="3133"/>
      <c r="U1147" s="3133"/>
      <c r="V1147" s="3133"/>
      <c r="W1147" s="3133"/>
      <c r="X1147" s="3861"/>
      <c r="Y1147" s="3861"/>
      <c r="Z1147" s="3133"/>
      <c r="AA1147" s="3133"/>
      <c r="AB1147" s="3133"/>
      <c r="AC1147" s="3133"/>
      <c r="AD1147" s="3133"/>
      <c r="AE1147" s="3133"/>
      <c r="AF1147" s="2572"/>
    </row>
    <row r="1148" spans="2:32" s="2872" customFormat="1" x14ac:dyDescent="0.2">
      <c r="B1148" s="4011" t="s">
        <v>4992</v>
      </c>
      <c r="C1148" s="4012"/>
      <c r="D1148" s="4013" t="s">
        <v>1534</v>
      </c>
      <c r="E1148" s="4013"/>
      <c r="F1148" s="4013"/>
      <c r="G1148" s="4013"/>
      <c r="H1148" s="4013"/>
      <c r="I1148" s="2632"/>
      <c r="J1148" s="2632"/>
      <c r="K1148" s="2632"/>
      <c r="L1148" s="2632"/>
      <c r="M1148" s="2632"/>
      <c r="N1148" s="2632"/>
      <c r="O1148" s="2632"/>
      <c r="P1148" s="2632"/>
      <c r="Q1148" s="2631"/>
      <c r="R1148" s="2631"/>
      <c r="S1148" s="2631"/>
      <c r="T1148" s="2631"/>
      <c r="U1148" s="2631"/>
      <c r="V1148" s="2631"/>
      <c r="W1148" s="2631"/>
      <c r="X1148" s="2631"/>
      <c r="Y1148" s="2631"/>
      <c r="Z1148" s="2631"/>
      <c r="AA1148" s="2631"/>
      <c r="AB1148" s="2631"/>
      <c r="AC1148" s="2631"/>
      <c r="AD1148" s="2631"/>
      <c r="AE1148" s="2631"/>
      <c r="AF1148" s="2572"/>
    </row>
    <row r="1149" spans="2:32" s="2872" customFormat="1" x14ac:dyDescent="0.2">
      <c r="B1149" s="4011" t="s">
        <v>4993</v>
      </c>
      <c r="C1149" s="4012"/>
      <c r="D1149" s="4013" t="s">
        <v>1534</v>
      </c>
      <c r="E1149" s="4013"/>
      <c r="F1149" s="4013"/>
      <c r="G1149" s="4013"/>
      <c r="H1149" s="4013"/>
      <c r="I1149" s="2632"/>
      <c r="J1149" s="2632"/>
      <c r="K1149" s="2632"/>
      <c r="L1149" s="2632"/>
      <c r="M1149" s="2632"/>
      <c r="N1149" s="2632"/>
      <c r="O1149" s="2632"/>
      <c r="P1149" s="2632"/>
      <c r="Q1149" s="2631"/>
      <c r="R1149" s="2631"/>
      <c r="S1149" s="2631"/>
      <c r="T1149" s="2631"/>
      <c r="U1149" s="2631"/>
      <c r="V1149" s="2631"/>
      <c r="W1149" s="2631"/>
      <c r="X1149" s="2631"/>
      <c r="Y1149" s="2631"/>
      <c r="Z1149" s="2631"/>
      <c r="AA1149" s="2631"/>
      <c r="AB1149" s="2631"/>
      <c r="AC1149" s="2631"/>
      <c r="AD1149" s="2631"/>
      <c r="AE1149" s="2631"/>
      <c r="AF1149" s="2572"/>
    </row>
    <row r="1150" spans="2:32" s="2872" customFormat="1" ht="13.5" thickBot="1" x14ac:dyDescent="0.25">
      <c r="B1150" s="3846"/>
      <c r="C1150" s="3847"/>
      <c r="D1150" s="3847"/>
      <c r="E1150" s="3847"/>
      <c r="F1150" s="3847"/>
      <c r="G1150" s="3868"/>
      <c r="H1150" s="3868"/>
      <c r="I1150" s="3868"/>
      <c r="J1150" s="3868"/>
      <c r="K1150" s="3868"/>
      <c r="L1150" s="3868"/>
      <c r="M1150" s="3868"/>
      <c r="N1150" s="3868"/>
      <c r="O1150" s="3868"/>
      <c r="P1150" s="3868"/>
      <c r="Q1150" s="3868"/>
      <c r="R1150" s="3868"/>
      <c r="S1150" s="3868"/>
      <c r="T1150" s="3868"/>
      <c r="U1150" s="3868"/>
      <c r="V1150" s="3868"/>
      <c r="W1150" s="3868"/>
      <c r="X1150" s="3868"/>
      <c r="Y1150" s="3868"/>
      <c r="Z1150" s="3868"/>
      <c r="AA1150" s="3868"/>
      <c r="AB1150" s="3868"/>
      <c r="AC1150" s="3868"/>
      <c r="AD1150" s="3868"/>
      <c r="AE1150" s="3868"/>
      <c r="AF1150" s="3802"/>
    </row>
    <row r="1151" spans="2:32" s="2872" customFormat="1" x14ac:dyDescent="0.2">
      <c r="C1151" s="3843"/>
      <c r="D1151" s="3843"/>
      <c r="E1151" s="3843"/>
      <c r="F1151" s="3843"/>
      <c r="G1151" s="3231"/>
      <c r="H1151" s="3231"/>
      <c r="I1151" s="3231"/>
      <c r="J1151" s="3231"/>
      <c r="K1151" s="3231"/>
      <c r="L1151" s="3231"/>
      <c r="M1151" s="3231"/>
      <c r="N1151" s="3231"/>
      <c r="O1151" s="3231"/>
      <c r="P1151" s="3231"/>
      <c r="Q1151" s="3231"/>
      <c r="R1151" s="3231"/>
      <c r="S1151" s="3231"/>
      <c r="T1151" s="3231"/>
      <c r="U1151" s="3231"/>
      <c r="V1151" s="3231"/>
      <c r="W1151" s="3231"/>
      <c r="X1151" s="3231"/>
      <c r="Y1151" s="3231"/>
      <c r="Z1151" s="3231"/>
      <c r="AA1151" s="3231"/>
      <c r="AB1151" s="3231"/>
      <c r="AC1151" s="3231"/>
      <c r="AD1151" s="3231"/>
      <c r="AE1151" s="3231"/>
    </row>
    <row r="1152" spans="2:32" s="2872" customFormat="1" ht="13.5" thickBot="1" x14ac:dyDescent="0.25">
      <c r="C1152" s="3843"/>
      <c r="D1152" s="3843"/>
      <c r="E1152" s="3843"/>
      <c r="F1152" s="3843"/>
      <c r="G1152" s="3231"/>
      <c r="H1152" s="3231"/>
      <c r="I1152" s="3231"/>
      <c r="J1152" s="3231"/>
      <c r="K1152" s="3231"/>
      <c r="L1152" s="3231"/>
      <c r="M1152" s="3231"/>
      <c r="N1152" s="3231"/>
      <c r="O1152" s="3231"/>
      <c r="P1152" s="3231"/>
      <c r="Q1152" s="3231"/>
      <c r="R1152" s="3231"/>
      <c r="S1152" s="3231"/>
      <c r="T1152" s="3231"/>
      <c r="U1152" s="3231"/>
      <c r="V1152" s="3231"/>
      <c r="W1152" s="3231"/>
      <c r="X1152" s="3231"/>
      <c r="Y1152" s="3231"/>
      <c r="Z1152" s="3231"/>
      <c r="AA1152" s="3231"/>
      <c r="AB1152" s="3231"/>
      <c r="AC1152" s="3231"/>
      <c r="AD1152" s="3231"/>
      <c r="AE1152" s="3231"/>
    </row>
    <row r="1153" spans="2:32" s="2872" customFormat="1" ht="20.25" x14ac:dyDescent="0.2">
      <c r="B1153" s="3987" t="s">
        <v>5065</v>
      </c>
      <c r="C1153" s="3988"/>
      <c r="D1153" s="3988"/>
      <c r="E1153" s="3988"/>
      <c r="F1153" s="3988"/>
      <c r="G1153" s="3988"/>
      <c r="H1153" s="3988"/>
      <c r="I1153" s="3988"/>
      <c r="J1153" s="3988"/>
      <c r="K1153" s="3988"/>
      <c r="L1153" s="3988"/>
      <c r="M1153" s="3988"/>
      <c r="N1153" s="3988"/>
      <c r="O1153" s="3988"/>
      <c r="P1153" s="3988"/>
      <c r="Q1153" s="3988"/>
      <c r="R1153" s="3988"/>
      <c r="S1153" s="3988"/>
      <c r="T1153" s="3988"/>
      <c r="U1153" s="3988"/>
      <c r="V1153" s="3988"/>
      <c r="W1153" s="3988"/>
      <c r="X1153" s="3988"/>
      <c r="Y1153" s="3988"/>
      <c r="Z1153" s="3988"/>
      <c r="AA1153" s="3988"/>
      <c r="AB1153" s="3988"/>
      <c r="AC1153" s="3988"/>
      <c r="AD1153" s="3988"/>
      <c r="AE1153" s="3988"/>
      <c r="AF1153" s="3989"/>
    </row>
    <row r="1154" spans="2:32" s="2872" customFormat="1" x14ac:dyDescent="0.2">
      <c r="B1154" s="3842"/>
      <c r="C1154" s="3843"/>
      <c r="D1154" s="3843"/>
      <c r="E1154" s="3843"/>
      <c r="F1154" s="3843"/>
      <c r="G1154" s="2571"/>
      <c r="H1154" s="2571"/>
      <c r="I1154" s="2571"/>
      <c r="J1154" s="2571"/>
      <c r="K1154" s="2571"/>
      <c r="L1154" s="2571"/>
      <c r="M1154" s="2571"/>
      <c r="N1154" s="2571"/>
      <c r="O1154" s="2571"/>
      <c r="P1154" s="2571"/>
      <c r="Q1154" s="2571"/>
      <c r="R1154" s="2571"/>
      <c r="S1154" s="2571"/>
      <c r="T1154" s="2571"/>
      <c r="U1154" s="2571"/>
      <c r="V1154" s="2571"/>
      <c r="W1154" s="2571"/>
      <c r="X1154" s="2571"/>
      <c r="Y1154" s="2571"/>
      <c r="Z1154" s="2571"/>
      <c r="AA1154" s="2571"/>
      <c r="AB1154" s="2571"/>
      <c r="AC1154" s="2571"/>
      <c r="AD1154" s="2571"/>
      <c r="AE1154" s="2571"/>
      <c r="AF1154" s="2572"/>
    </row>
    <row r="1155" spans="2:32" s="2872" customFormat="1" ht="12.75" customHeight="1" x14ac:dyDescent="0.2">
      <c r="B1155" s="2633" t="s">
        <v>5085</v>
      </c>
      <c r="C1155" s="3843"/>
      <c r="D1155" s="4016" t="s">
        <v>6886</v>
      </c>
      <c r="E1155" s="4016"/>
      <c r="F1155" s="4016"/>
      <c r="G1155" s="2571"/>
      <c r="H1155" s="2571"/>
      <c r="I1155" s="2571"/>
      <c r="J1155" s="2571"/>
      <c r="K1155" s="2571"/>
      <c r="L1155" s="2571"/>
      <c r="M1155" s="2571"/>
      <c r="N1155" s="2571"/>
      <c r="O1155" s="2571"/>
      <c r="P1155" s="2571"/>
      <c r="Q1155" s="2571"/>
      <c r="R1155" s="2571"/>
      <c r="S1155" s="2571"/>
      <c r="T1155" s="2571"/>
      <c r="U1155" s="2571"/>
      <c r="V1155" s="2571"/>
      <c r="W1155" s="2571"/>
      <c r="X1155" s="2571"/>
      <c r="Y1155" s="2571"/>
      <c r="Z1155" s="2571"/>
      <c r="AA1155" s="2571"/>
      <c r="AB1155" s="2571"/>
      <c r="AC1155" s="2571"/>
      <c r="AD1155" s="2571"/>
      <c r="AE1155" s="2571"/>
      <c r="AF1155" s="2572"/>
    </row>
    <row r="1156" spans="2:32" s="2872" customFormat="1" ht="12.75" customHeight="1" x14ac:dyDescent="0.2">
      <c r="B1156" s="4017" t="s">
        <v>5068</v>
      </c>
      <c r="C1156" s="4018"/>
      <c r="D1156" s="4050">
        <v>41791</v>
      </c>
      <c r="E1156" s="4050"/>
      <c r="F1156" s="4050"/>
      <c r="G1156" s="2571"/>
      <c r="H1156" s="2571"/>
      <c r="I1156" s="2571"/>
      <c r="J1156" s="2571"/>
      <c r="K1156" s="2571"/>
      <c r="L1156" s="2571"/>
      <c r="M1156" s="2571"/>
      <c r="N1156" s="2571"/>
      <c r="O1156" s="2571"/>
      <c r="P1156" s="2571"/>
      <c r="Q1156" s="2571"/>
      <c r="R1156" s="2571"/>
      <c r="S1156" s="2571"/>
      <c r="T1156" s="2571"/>
      <c r="U1156" s="2571"/>
      <c r="V1156" s="2571"/>
      <c r="W1156" s="2571"/>
      <c r="X1156" s="2571"/>
      <c r="Y1156" s="2571"/>
      <c r="Z1156" s="2571"/>
      <c r="AA1156" s="2571"/>
      <c r="AB1156" s="2571"/>
      <c r="AC1156" s="2571"/>
      <c r="AD1156" s="2571"/>
      <c r="AE1156" s="2571"/>
      <c r="AF1156" s="2572"/>
    </row>
    <row r="1157" spans="2:32" s="2872" customFormat="1" ht="12.75" customHeight="1" x14ac:dyDescent="0.2">
      <c r="B1157" s="3991" t="s">
        <v>5066</v>
      </c>
      <c r="C1157" s="3992"/>
      <c r="D1157" s="4050">
        <v>41851</v>
      </c>
      <c r="E1157" s="4050"/>
      <c r="F1157" s="4050"/>
      <c r="G1157" s="2571"/>
      <c r="H1157" s="2571"/>
      <c r="I1157" s="2571"/>
      <c r="J1157" s="2571"/>
      <c r="K1157" s="2571"/>
      <c r="L1157" s="2571"/>
      <c r="M1157" s="2571"/>
      <c r="N1157" s="2571"/>
      <c r="O1157" s="2571"/>
      <c r="P1157" s="2571"/>
      <c r="Q1157" s="2571"/>
      <c r="R1157" s="2571"/>
      <c r="S1157" s="2571"/>
      <c r="T1157" s="2571"/>
      <c r="U1157" s="2571"/>
      <c r="V1157" s="2571"/>
      <c r="W1157" s="2571"/>
      <c r="X1157" s="2571"/>
      <c r="Y1157" s="2571"/>
      <c r="Z1157" s="2571"/>
      <c r="AA1157" s="2571"/>
      <c r="AB1157" s="2571"/>
      <c r="AC1157" s="2571"/>
      <c r="AD1157" s="2571"/>
      <c r="AE1157" s="2571"/>
      <c r="AF1157" s="2572"/>
    </row>
    <row r="1158" spans="2:32" s="2872" customFormat="1" ht="13.5" customHeight="1" thickBot="1" x14ac:dyDescent="0.25">
      <c r="B1158" s="3842"/>
      <c r="C1158" s="3843"/>
      <c r="D1158" s="3843"/>
      <c r="E1158" s="3843"/>
      <c r="F1158" s="3843"/>
      <c r="G1158" s="2571"/>
      <c r="H1158" s="2571"/>
      <c r="I1158" s="2571"/>
      <c r="J1158" s="2571"/>
      <c r="K1158" s="2571"/>
      <c r="L1158" s="2571"/>
      <c r="M1158" s="2571"/>
      <c r="N1158" s="2571"/>
      <c r="O1158" s="2571"/>
      <c r="P1158" s="2571"/>
      <c r="Q1158" s="2571"/>
      <c r="R1158" s="2571"/>
      <c r="S1158" s="2571"/>
      <c r="T1158" s="2571"/>
      <c r="U1158" s="2571"/>
      <c r="V1158" s="2571"/>
      <c r="W1158" s="2571"/>
      <c r="X1158" s="2571"/>
      <c r="Y1158" s="2571"/>
      <c r="Z1158" s="2571"/>
      <c r="AA1158" s="2571"/>
      <c r="AB1158" s="2571"/>
      <c r="AC1158" s="2571"/>
      <c r="AD1158" s="2571"/>
      <c r="AE1158" s="2571"/>
      <c r="AF1158" s="2572"/>
    </row>
    <row r="1159" spans="2:32" s="2872" customFormat="1" ht="147.75" customHeight="1" thickBot="1" x14ac:dyDescent="0.25">
      <c r="B1159" s="3993" t="s">
        <v>5067</v>
      </c>
      <c r="C1159" s="4036"/>
      <c r="D1159" s="4019" t="s">
        <v>6887</v>
      </c>
      <c r="E1159" s="4020"/>
      <c r="F1159" s="4020"/>
      <c r="G1159" s="4020"/>
      <c r="H1159" s="4020"/>
      <c r="I1159" s="4020"/>
      <c r="J1159" s="4020"/>
      <c r="K1159" s="4020"/>
      <c r="L1159" s="4020"/>
      <c r="M1159" s="4020"/>
      <c r="N1159" s="4020"/>
      <c r="O1159" s="4020"/>
      <c r="P1159" s="4020"/>
      <c r="Q1159" s="4021"/>
      <c r="R1159" s="2571"/>
      <c r="S1159" s="2571"/>
      <c r="T1159" s="2571"/>
      <c r="U1159" s="2571"/>
      <c r="V1159" s="2571"/>
      <c r="W1159" s="2571"/>
      <c r="X1159" s="2571"/>
      <c r="Y1159" s="2571"/>
      <c r="Z1159" s="2571"/>
      <c r="AA1159" s="2571"/>
      <c r="AB1159" s="2571"/>
      <c r="AC1159" s="2571"/>
      <c r="AD1159" s="2571"/>
      <c r="AE1159" s="2571"/>
      <c r="AF1159" s="2572"/>
    </row>
    <row r="1160" spans="2:32" s="2872" customFormat="1" ht="13.5" customHeight="1" thickBot="1" x14ac:dyDescent="0.25">
      <c r="B1160" s="3842"/>
      <c r="C1160" s="3843"/>
      <c r="D1160" s="3843"/>
      <c r="E1160" s="3843"/>
      <c r="F1160" s="3843"/>
      <c r="G1160" s="2571"/>
      <c r="H1160" s="2571"/>
      <c r="I1160" s="2571"/>
      <c r="J1160" s="2571"/>
      <c r="K1160" s="2571"/>
      <c r="L1160" s="2571"/>
      <c r="M1160" s="2571"/>
      <c r="N1160" s="2571"/>
      <c r="O1160" s="2571"/>
      <c r="P1160" s="2571"/>
      <c r="Q1160" s="2571"/>
      <c r="R1160" s="2635"/>
      <c r="S1160" s="2571"/>
      <c r="T1160" s="2571"/>
      <c r="U1160" s="2571"/>
      <c r="V1160" s="2571"/>
      <c r="W1160" s="2571"/>
      <c r="X1160" s="2571"/>
      <c r="Y1160" s="2571"/>
      <c r="Z1160" s="2571"/>
      <c r="AA1160" s="2571"/>
      <c r="AB1160" s="2571"/>
      <c r="AC1160" s="2571"/>
      <c r="AD1160" s="2571"/>
      <c r="AE1160" s="2571"/>
      <c r="AF1160" s="2572"/>
    </row>
    <row r="1161" spans="2:32" s="2872" customFormat="1" ht="13.5" customHeight="1" thickBot="1" x14ac:dyDescent="0.25">
      <c r="B1161" s="4022" t="s">
        <v>5069</v>
      </c>
      <c r="C1161" s="4023"/>
      <c r="D1161" s="4003" t="s">
        <v>5070</v>
      </c>
      <c r="E1161" s="4026" t="s">
        <v>224</v>
      </c>
      <c r="F1161" s="4027"/>
      <c r="G1161" s="4027"/>
      <c r="H1161" s="4027"/>
      <c r="I1161" s="4027"/>
      <c r="J1161" s="4027"/>
      <c r="K1161" s="4027"/>
      <c r="L1161" s="4027"/>
      <c r="M1161" s="4027"/>
      <c r="N1161" s="4027"/>
      <c r="O1161" s="4027"/>
      <c r="P1161" s="4028"/>
      <c r="Q1161" s="4029" t="s">
        <v>340</v>
      </c>
      <c r="R1161" s="4030"/>
      <c r="S1161" s="4031"/>
      <c r="T1161" s="4031"/>
      <c r="U1161" s="4031"/>
      <c r="V1161" s="4031"/>
      <c r="W1161" s="4031"/>
      <c r="X1161" s="4031"/>
      <c r="Y1161" s="4032"/>
      <c r="Z1161" s="4029" t="s">
        <v>225</v>
      </c>
      <c r="AA1161" s="4031"/>
      <c r="AB1161" s="4032"/>
      <c r="AC1161" s="4033" t="s">
        <v>4989</v>
      </c>
      <c r="AD1161" s="4034"/>
      <c r="AE1161" s="4035"/>
      <c r="AF1161" s="2572"/>
    </row>
    <row r="1162" spans="2:32" s="2872" customFormat="1" ht="13.5" customHeight="1" thickBot="1" x14ac:dyDescent="0.25">
      <c r="B1162" s="4024"/>
      <c r="C1162" s="4025"/>
      <c r="D1162" s="4003"/>
      <c r="E1162" s="4003" t="s">
        <v>5007</v>
      </c>
      <c r="F1162" s="4003" t="s">
        <v>5008</v>
      </c>
      <c r="G1162" s="4004" t="s">
        <v>5010</v>
      </c>
      <c r="H1162" s="4004" t="s">
        <v>5071</v>
      </c>
      <c r="I1162" s="4009" t="s">
        <v>5072</v>
      </c>
      <c r="J1162" s="4009" t="s">
        <v>5073</v>
      </c>
      <c r="K1162" s="4009" t="s">
        <v>5013</v>
      </c>
      <c r="L1162" s="4009"/>
      <c r="M1162" s="4009" t="s">
        <v>5074</v>
      </c>
      <c r="N1162" s="4009" t="s">
        <v>5075</v>
      </c>
      <c r="O1162" s="4009" t="s">
        <v>5076</v>
      </c>
      <c r="P1162" s="4009" t="s">
        <v>5077</v>
      </c>
      <c r="Q1162" s="4000" t="s">
        <v>5019</v>
      </c>
      <c r="R1162" s="4000" t="s">
        <v>5020</v>
      </c>
      <c r="S1162" s="4000" t="s">
        <v>5021</v>
      </c>
      <c r="T1162" s="4000" t="s">
        <v>5078</v>
      </c>
      <c r="U1162" s="4000" t="s">
        <v>5079</v>
      </c>
      <c r="V1162" s="4000" t="s">
        <v>5024</v>
      </c>
      <c r="W1162" s="4000" t="s">
        <v>5026</v>
      </c>
      <c r="X1162" s="4004" t="s">
        <v>5080</v>
      </c>
      <c r="Y1162" s="4004" t="s">
        <v>5081</v>
      </c>
      <c r="Z1162" s="4000" t="s">
        <v>5082</v>
      </c>
      <c r="AA1162" s="4000" t="s">
        <v>5083</v>
      </c>
      <c r="AB1162" s="4000" t="s">
        <v>5084</v>
      </c>
      <c r="AC1162" s="4000" t="s">
        <v>1154</v>
      </c>
      <c r="AD1162" s="4000" t="s">
        <v>4990</v>
      </c>
      <c r="AE1162" s="4000" t="s">
        <v>4991</v>
      </c>
      <c r="AF1162" s="2572"/>
    </row>
    <row r="1163" spans="2:32" s="2872" customFormat="1" ht="13.5" thickBot="1" x14ac:dyDescent="0.25">
      <c r="B1163" s="4024"/>
      <c r="C1163" s="4025"/>
      <c r="D1163" s="4000"/>
      <c r="E1163" s="4000"/>
      <c r="F1163" s="4000"/>
      <c r="G1163" s="4005"/>
      <c r="H1163" s="4005"/>
      <c r="I1163" s="4004"/>
      <c r="J1163" s="4004"/>
      <c r="K1163" s="3844" t="s">
        <v>5033</v>
      </c>
      <c r="L1163" s="3845" t="s">
        <v>2798</v>
      </c>
      <c r="M1163" s="4004"/>
      <c r="N1163" s="4004"/>
      <c r="O1163" s="4004"/>
      <c r="P1163" s="4004"/>
      <c r="Q1163" s="4001"/>
      <c r="R1163" s="4001"/>
      <c r="S1163" s="4001"/>
      <c r="T1163" s="4001"/>
      <c r="U1163" s="4001"/>
      <c r="V1163" s="4001"/>
      <c r="W1163" s="4001"/>
      <c r="X1163" s="4005"/>
      <c r="Y1163" s="4005"/>
      <c r="Z1163" s="4001"/>
      <c r="AA1163" s="4001"/>
      <c r="AB1163" s="4001"/>
      <c r="AC1163" s="4001"/>
      <c r="AD1163" s="4001"/>
      <c r="AE1163" s="4001"/>
      <c r="AF1163" s="2572"/>
    </row>
    <row r="1164" spans="2:32" s="2872" customFormat="1" ht="45.75" thickBot="1" x14ac:dyDescent="0.25">
      <c r="B1164" s="4014" t="s">
        <v>6888</v>
      </c>
      <c r="C1164" s="4015"/>
      <c r="D1164" s="3143" t="s">
        <v>1534</v>
      </c>
      <c r="E1164" s="3143" t="s">
        <v>1534</v>
      </c>
      <c r="F1164" s="3143" t="s">
        <v>1534</v>
      </c>
      <c r="G1164" s="3143" t="s">
        <v>1534</v>
      </c>
      <c r="H1164" s="3143" t="s">
        <v>1534</v>
      </c>
      <c r="I1164" s="3143" t="s">
        <v>1534</v>
      </c>
      <c r="J1164" s="3143" t="s">
        <v>1534</v>
      </c>
      <c r="K1164" s="3143" t="s">
        <v>1534</v>
      </c>
      <c r="L1164" s="3143" t="s">
        <v>1534</v>
      </c>
      <c r="M1164" s="3143" t="s">
        <v>1534</v>
      </c>
      <c r="N1164" s="3143" t="s">
        <v>1534</v>
      </c>
      <c r="O1164" s="3143" t="s">
        <v>1534</v>
      </c>
      <c r="P1164" s="3143" t="s">
        <v>1534</v>
      </c>
      <c r="Q1164" s="3143" t="s">
        <v>1534</v>
      </c>
      <c r="R1164" s="3143" t="s">
        <v>1534</v>
      </c>
      <c r="S1164" s="3143" t="s">
        <v>1534</v>
      </c>
      <c r="T1164" s="3143" t="s">
        <v>1534</v>
      </c>
      <c r="U1164" s="3143" t="s">
        <v>1534</v>
      </c>
      <c r="V1164" s="3143" t="s">
        <v>1534</v>
      </c>
      <c r="W1164" s="3143" t="s">
        <v>1534</v>
      </c>
      <c r="X1164" s="3143" t="s">
        <v>1534</v>
      </c>
      <c r="Y1164" s="3143" t="s">
        <v>1534</v>
      </c>
      <c r="Z1164" s="3145" t="s">
        <v>1534</v>
      </c>
      <c r="AA1164" s="3145" t="s">
        <v>1534</v>
      </c>
      <c r="AB1164" s="3145">
        <v>2.4900000000000002</v>
      </c>
      <c r="AC1164" s="3380" t="s">
        <v>6886</v>
      </c>
      <c r="AD1164" s="3380" t="s">
        <v>1534</v>
      </c>
      <c r="AE1164" s="3856">
        <v>1.99</v>
      </c>
      <c r="AF1164" s="2572"/>
    </row>
    <row r="1165" spans="2:32" s="2872" customFormat="1" x14ac:dyDescent="0.2">
      <c r="B1165" s="2634"/>
      <c r="C1165" s="2566"/>
      <c r="D1165" s="2566"/>
      <c r="E1165" s="2566"/>
      <c r="F1165" s="2566"/>
      <c r="G1165" s="2567"/>
      <c r="H1165" s="2567"/>
      <c r="I1165" s="2567"/>
      <c r="J1165" s="2567"/>
      <c r="K1165" s="2566"/>
      <c r="L1165" s="2567"/>
      <c r="M1165" s="2567"/>
      <c r="N1165" s="2567"/>
      <c r="O1165" s="2567"/>
      <c r="P1165" s="2567"/>
      <c r="Q1165" s="2631"/>
      <c r="R1165" s="2631"/>
      <c r="S1165" s="2631"/>
      <c r="T1165" s="2631"/>
      <c r="U1165" s="2631"/>
      <c r="V1165" s="2631"/>
      <c r="W1165" s="2631"/>
      <c r="X1165" s="2631"/>
      <c r="Y1165" s="2631"/>
      <c r="Z1165" s="2631"/>
      <c r="AA1165" s="2631"/>
      <c r="AB1165" s="2631"/>
      <c r="AC1165" s="2631"/>
      <c r="AD1165" s="2631"/>
      <c r="AE1165" s="2631"/>
      <c r="AF1165" s="2572"/>
    </row>
    <row r="1166" spans="2:32" s="2872" customFormat="1" x14ac:dyDescent="0.2">
      <c r="B1166" s="4011" t="s">
        <v>4992</v>
      </c>
      <c r="C1166" s="4012"/>
      <c r="D1166" s="4013" t="s">
        <v>1534</v>
      </c>
      <c r="E1166" s="4013"/>
      <c r="F1166" s="4013"/>
      <c r="G1166" s="4013"/>
      <c r="H1166" s="4013"/>
      <c r="I1166" s="2632"/>
      <c r="J1166" s="2632"/>
      <c r="K1166" s="2632"/>
      <c r="L1166" s="2632"/>
      <c r="M1166" s="2632"/>
      <c r="N1166" s="2632"/>
      <c r="O1166" s="2632"/>
      <c r="P1166" s="2632"/>
      <c r="Q1166" s="2631"/>
      <c r="R1166" s="2631"/>
      <c r="S1166" s="2631"/>
      <c r="T1166" s="2631"/>
      <c r="U1166" s="2631"/>
      <c r="V1166" s="2631"/>
      <c r="W1166" s="2631"/>
      <c r="X1166" s="2631"/>
      <c r="Y1166" s="2631"/>
      <c r="Z1166" s="2631"/>
      <c r="AA1166" s="2631"/>
      <c r="AB1166" s="2631"/>
      <c r="AC1166" s="2631"/>
      <c r="AD1166" s="2631"/>
      <c r="AE1166" s="2631"/>
      <c r="AF1166" s="2572"/>
    </row>
    <row r="1167" spans="2:32" s="2872" customFormat="1" x14ac:dyDescent="0.2">
      <c r="B1167" s="4011" t="s">
        <v>4993</v>
      </c>
      <c r="C1167" s="4012"/>
      <c r="D1167" s="4013" t="s">
        <v>1534</v>
      </c>
      <c r="E1167" s="4013"/>
      <c r="F1167" s="4013"/>
      <c r="G1167" s="4013"/>
      <c r="H1167" s="4013"/>
      <c r="I1167" s="2632"/>
      <c r="J1167" s="2632"/>
      <c r="K1167" s="2632"/>
      <c r="L1167" s="2632"/>
      <c r="M1167" s="2632"/>
      <c r="N1167" s="2632"/>
      <c r="O1167" s="2632"/>
      <c r="P1167" s="2632"/>
      <c r="Q1167" s="2631"/>
      <c r="R1167" s="2631"/>
      <c r="S1167" s="2631"/>
      <c r="T1167" s="2631"/>
      <c r="U1167" s="2631"/>
      <c r="V1167" s="2631"/>
      <c r="W1167" s="2631"/>
      <c r="X1167" s="2631"/>
      <c r="Y1167" s="2631"/>
      <c r="Z1167" s="2631"/>
      <c r="AA1167" s="2631"/>
      <c r="AB1167" s="2631"/>
      <c r="AC1167" s="2631"/>
      <c r="AD1167" s="2631"/>
      <c r="AE1167" s="2631"/>
      <c r="AF1167" s="2572"/>
    </row>
    <row r="1168" spans="2:32" s="2872" customFormat="1" ht="13.5" thickBot="1" x14ac:dyDescent="0.25">
      <c r="B1168" s="3846"/>
      <c r="C1168" s="3847"/>
      <c r="D1168" s="3847"/>
      <c r="E1168" s="3847"/>
      <c r="F1168" s="3847"/>
      <c r="G1168" s="2635"/>
      <c r="H1168" s="2635"/>
      <c r="I1168" s="2635"/>
      <c r="J1168" s="2635"/>
      <c r="K1168" s="2635"/>
      <c r="L1168" s="2635"/>
      <c r="M1168" s="2635"/>
      <c r="N1168" s="2635"/>
      <c r="O1168" s="2635"/>
      <c r="P1168" s="2635"/>
      <c r="Q1168" s="2635"/>
      <c r="R1168" s="2635"/>
      <c r="S1168" s="2635"/>
      <c r="T1168" s="2635"/>
      <c r="U1168" s="2635"/>
      <c r="V1168" s="2635"/>
      <c r="W1168" s="2635"/>
      <c r="X1168" s="2635"/>
      <c r="Y1168" s="2635"/>
      <c r="Z1168" s="2635"/>
      <c r="AA1168" s="2635"/>
      <c r="AB1168" s="2635"/>
      <c r="AC1168" s="2635"/>
      <c r="AD1168" s="2635"/>
      <c r="AE1168" s="2635"/>
      <c r="AF1168" s="2577"/>
    </row>
    <row r="1169" spans="2:32" s="2872" customFormat="1" x14ac:dyDescent="0.2"/>
    <row r="1170" spans="2:32" s="2872" customFormat="1" ht="13.5" thickBot="1" x14ac:dyDescent="0.25"/>
    <row r="1171" spans="2:32" s="2872" customFormat="1" ht="20.25" x14ac:dyDescent="0.2">
      <c r="B1171" s="3987" t="s">
        <v>5065</v>
      </c>
      <c r="C1171" s="3988"/>
      <c r="D1171" s="3988"/>
      <c r="E1171" s="3988"/>
      <c r="F1171" s="3988"/>
      <c r="G1171" s="3988"/>
      <c r="H1171" s="3988"/>
      <c r="I1171" s="3988"/>
      <c r="J1171" s="3988"/>
      <c r="K1171" s="3988"/>
      <c r="L1171" s="3988"/>
      <c r="M1171" s="3988"/>
      <c r="N1171" s="3988"/>
      <c r="O1171" s="3988"/>
      <c r="P1171" s="3988"/>
      <c r="Q1171" s="3988"/>
      <c r="R1171" s="3988"/>
      <c r="S1171" s="3988"/>
      <c r="T1171" s="3988"/>
      <c r="U1171" s="3988"/>
      <c r="V1171" s="3988"/>
      <c r="W1171" s="3988"/>
      <c r="X1171" s="3988"/>
      <c r="Y1171" s="3988"/>
      <c r="Z1171" s="3988"/>
      <c r="AA1171" s="3988"/>
      <c r="AB1171" s="3988"/>
      <c r="AC1171" s="3988"/>
      <c r="AD1171" s="3988"/>
      <c r="AE1171" s="3988"/>
      <c r="AF1171" s="3989"/>
    </row>
    <row r="1172" spans="2:32" s="2872" customFormat="1" x14ac:dyDescent="0.2">
      <c r="B1172" s="3842"/>
      <c r="C1172" s="3843"/>
      <c r="D1172" s="3843"/>
      <c r="E1172" s="3843"/>
      <c r="F1172" s="3843"/>
      <c r="G1172" s="2571"/>
      <c r="H1172" s="2571"/>
      <c r="I1172" s="2571"/>
      <c r="J1172" s="2571"/>
      <c r="K1172" s="2571"/>
      <c r="L1172" s="2571"/>
      <c r="M1172" s="2571"/>
      <c r="N1172" s="2571"/>
      <c r="O1172" s="2571"/>
      <c r="P1172" s="2571"/>
      <c r="Q1172" s="2571"/>
      <c r="R1172" s="2571"/>
      <c r="S1172" s="2571"/>
      <c r="T1172" s="2571"/>
      <c r="U1172" s="2571"/>
      <c r="V1172" s="2571"/>
      <c r="W1172" s="2571"/>
      <c r="X1172" s="2571"/>
      <c r="Y1172" s="2571"/>
      <c r="Z1172" s="2571"/>
      <c r="AA1172" s="2571"/>
      <c r="AB1172" s="2571"/>
      <c r="AC1172" s="2571"/>
      <c r="AD1172" s="2571"/>
      <c r="AE1172" s="2571"/>
      <c r="AF1172" s="2572"/>
    </row>
    <row r="1173" spans="2:32" s="2872" customFormat="1" x14ac:dyDescent="0.2">
      <c r="B1173" s="2633" t="s">
        <v>5085</v>
      </c>
      <c r="C1173" s="3843"/>
      <c r="D1173" s="4016" t="s">
        <v>6883</v>
      </c>
      <c r="E1173" s="4016"/>
      <c r="F1173" s="4016"/>
      <c r="G1173" s="2571"/>
      <c r="H1173" s="2571"/>
      <c r="I1173" s="2571"/>
      <c r="J1173" s="2571"/>
      <c r="K1173" s="2571"/>
      <c r="L1173" s="2571"/>
      <c r="M1173" s="2571"/>
      <c r="N1173" s="2571"/>
      <c r="O1173" s="2571"/>
      <c r="P1173" s="2571"/>
      <c r="Q1173" s="2571"/>
      <c r="R1173" s="2571"/>
      <c r="S1173" s="2571"/>
      <c r="T1173" s="2571"/>
      <c r="U1173" s="2571"/>
      <c r="V1173" s="2571"/>
      <c r="W1173" s="2571"/>
      <c r="X1173" s="2571"/>
      <c r="Y1173" s="2571"/>
      <c r="Z1173" s="2571"/>
      <c r="AA1173" s="2571"/>
      <c r="AB1173" s="2571"/>
      <c r="AC1173" s="2571"/>
      <c r="AD1173" s="2571"/>
      <c r="AE1173" s="2571"/>
      <c r="AF1173" s="2572"/>
    </row>
    <row r="1174" spans="2:32" s="2872" customFormat="1" ht="12.75" customHeight="1" x14ac:dyDescent="0.2">
      <c r="B1174" s="4017" t="s">
        <v>5068</v>
      </c>
      <c r="C1174" s="4018"/>
      <c r="D1174" s="4050">
        <v>41791</v>
      </c>
      <c r="E1174" s="4050"/>
      <c r="F1174" s="4050"/>
      <c r="G1174" s="2571"/>
      <c r="H1174" s="2571"/>
      <c r="I1174" s="2571"/>
      <c r="J1174" s="2571"/>
      <c r="K1174" s="2571"/>
      <c r="L1174" s="2571"/>
      <c r="M1174" s="2571"/>
      <c r="N1174" s="2571"/>
      <c r="O1174" s="2571"/>
      <c r="P1174" s="2571"/>
      <c r="Q1174" s="2571"/>
      <c r="R1174" s="2571"/>
      <c r="S1174" s="2571"/>
      <c r="T1174" s="2571"/>
      <c r="U1174" s="2571"/>
      <c r="V1174" s="2571"/>
      <c r="W1174" s="2571"/>
      <c r="X1174" s="2571"/>
      <c r="Y1174" s="2571"/>
      <c r="Z1174" s="2571"/>
      <c r="AA1174" s="2571"/>
      <c r="AB1174" s="2571"/>
      <c r="AC1174" s="2571"/>
      <c r="AD1174" s="2571"/>
      <c r="AE1174" s="2571"/>
      <c r="AF1174" s="2572"/>
    </row>
    <row r="1175" spans="2:32" s="2872" customFormat="1" ht="12.75" customHeight="1" x14ac:dyDescent="0.2">
      <c r="B1175" s="3991" t="s">
        <v>5066</v>
      </c>
      <c r="C1175" s="3992"/>
      <c r="D1175" s="4050">
        <v>41851</v>
      </c>
      <c r="E1175" s="4050"/>
      <c r="F1175" s="4050"/>
      <c r="G1175" s="2571"/>
      <c r="H1175" s="2571"/>
      <c r="I1175" s="2571"/>
      <c r="J1175" s="2571"/>
      <c r="K1175" s="2571"/>
      <c r="L1175" s="2571"/>
      <c r="M1175" s="2571"/>
      <c r="N1175" s="2571"/>
      <c r="O1175" s="2571"/>
      <c r="P1175" s="2571"/>
      <c r="Q1175" s="2571"/>
      <c r="R1175" s="2571"/>
      <c r="S1175" s="2571"/>
      <c r="T1175" s="2571"/>
      <c r="U1175" s="2571"/>
      <c r="V1175" s="2571"/>
      <c r="W1175" s="2571"/>
      <c r="X1175" s="2571"/>
      <c r="Y1175" s="2571"/>
      <c r="Z1175" s="2571"/>
      <c r="AA1175" s="2571"/>
      <c r="AB1175" s="2571"/>
      <c r="AC1175" s="2571"/>
      <c r="AD1175" s="2571"/>
      <c r="AE1175" s="2571"/>
      <c r="AF1175" s="2572"/>
    </row>
    <row r="1176" spans="2:32" s="2872" customFormat="1" ht="13.5" thickBot="1" x14ac:dyDescent="0.25">
      <c r="B1176" s="3842"/>
      <c r="C1176" s="3843"/>
      <c r="D1176" s="3843"/>
      <c r="E1176" s="3843"/>
      <c r="F1176" s="3843"/>
      <c r="G1176" s="2571"/>
      <c r="H1176" s="2571"/>
      <c r="I1176" s="2571"/>
      <c r="J1176" s="2571"/>
      <c r="K1176" s="2571"/>
      <c r="L1176" s="2571"/>
      <c r="M1176" s="2571"/>
      <c r="N1176" s="2571"/>
      <c r="O1176" s="2571"/>
      <c r="P1176" s="2571"/>
      <c r="Q1176" s="2571"/>
      <c r="R1176" s="2571"/>
      <c r="S1176" s="2571"/>
      <c r="T1176" s="2571"/>
      <c r="U1176" s="2571"/>
      <c r="V1176" s="2571"/>
      <c r="W1176" s="2571"/>
      <c r="X1176" s="2571"/>
      <c r="Y1176" s="2571"/>
      <c r="Z1176" s="2571"/>
      <c r="AA1176" s="2571"/>
      <c r="AB1176" s="2571"/>
      <c r="AC1176" s="2571"/>
      <c r="AD1176" s="2571"/>
      <c r="AE1176" s="2571"/>
      <c r="AF1176" s="2572"/>
    </row>
    <row r="1177" spans="2:32" s="2872" customFormat="1" ht="155.25" customHeight="1" thickBot="1" x14ac:dyDescent="0.25">
      <c r="B1177" s="3993" t="s">
        <v>5067</v>
      </c>
      <c r="C1177" s="4036"/>
      <c r="D1177" s="4019" t="s">
        <v>6884</v>
      </c>
      <c r="E1177" s="4020"/>
      <c r="F1177" s="4020"/>
      <c r="G1177" s="4020"/>
      <c r="H1177" s="4020"/>
      <c r="I1177" s="4020"/>
      <c r="J1177" s="4020"/>
      <c r="K1177" s="4020"/>
      <c r="L1177" s="4020"/>
      <c r="M1177" s="4020"/>
      <c r="N1177" s="4020"/>
      <c r="O1177" s="4020"/>
      <c r="P1177" s="4020"/>
      <c r="Q1177" s="4021"/>
      <c r="R1177" s="2571"/>
      <c r="S1177" s="2571"/>
      <c r="T1177" s="2571"/>
      <c r="U1177" s="2571"/>
      <c r="V1177" s="2571"/>
      <c r="W1177" s="2571"/>
      <c r="X1177" s="2571"/>
      <c r="Y1177" s="2571"/>
      <c r="Z1177" s="2571"/>
      <c r="AA1177" s="2571"/>
      <c r="AB1177" s="2571"/>
      <c r="AC1177" s="2571"/>
      <c r="AD1177" s="2571"/>
      <c r="AE1177" s="2571"/>
      <c r="AF1177" s="2572"/>
    </row>
    <row r="1178" spans="2:32" s="2872" customFormat="1" ht="13.5" thickBot="1" x14ac:dyDescent="0.25">
      <c r="B1178" s="3842"/>
      <c r="C1178" s="3843"/>
      <c r="D1178" s="3843"/>
      <c r="E1178" s="3843"/>
      <c r="F1178" s="3843"/>
      <c r="G1178" s="2571"/>
      <c r="H1178" s="2571"/>
      <c r="I1178" s="2571"/>
      <c r="J1178" s="2571"/>
      <c r="K1178" s="2571"/>
      <c r="L1178" s="2571"/>
      <c r="M1178" s="2571"/>
      <c r="N1178" s="2571"/>
      <c r="O1178" s="2571"/>
      <c r="P1178" s="2571"/>
      <c r="Q1178" s="2571"/>
      <c r="R1178" s="2635"/>
      <c r="S1178" s="2571"/>
      <c r="T1178" s="2571"/>
      <c r="U1178" s="2571"/>
      <c r="V1178" s="2571"/>
      <c r="W1178" s="2571"/>
      <c r="X1178" s="2571"/>
      <c r="Y1178" s="2571"/>
      <c r="Z1178" s="2571"/>
      <c r="AA1178" s="2571"/>
      <c r="AB1178" s="2571"/>
      <c r="AC1178" s="2571"/>
      <c r="AD1178" s="2571"/>
      <c r="AE1178" s="2571"/>
      <c r="AF1178" s="2572"/>
    </row>
    <row r="1179" spans="2:32" s="2872" customFormat="1" ht="13.5" customHeight="1" thickBot="1" x14ac:dyDescent="0.25">
      <c r="B1179" s="4022" t="s">
        <v>5069</v>
      </c>
      <c r="C1179" s="4023"/>
      <c r="D1179" s="4003" t="s">
        <v>5070</v>
      </c>
      <c r="E1179" s="4026" t="s">
        <v>224</v>
      </c>
      <c r="F1179" s="4027"/>
      <c r="G1179" s="4027"/>
      <c r="H1179" s="4027"/>
      <c r="I1179" s="4027"/>
      <c r="J1179" s="4027"/>
      <c r="K1179" s="4027"/>
      <c r="L1179" s="4027"/>
      <c r="M1179" s="4027"/>
      <c r="N1179" s="4027"/>
      <c r="O1179" s="4027"/>
      <c r="P1179" s="4028"/>
      <c r="Q1179" s="4029" t="s">
        <v>340</v>
      </c>
      <c r="R1179" s="4030"/>
      <c r="S1179" s="4031"/>
      <c r="T1179" s="4031"/>
      <c r="U1179" s="4031"/>
      <c r="V1179" s="4031"/>
      <c r="W1179" s="4031"/>
      <c r="X1179" s="4031"/>
      <c r="Y1179" s="4032"/>
      <c r="Z1179" s="4029" t="s">
        <v>225</v>
      </c>
      <c r="AA1179" s="4031"/>
      <c r="AB1179" s="4032"/>
      <c r="AC1179" s="4033" t="s">
        <v>4989</v>
      </c>
      <c r="AD1179" s="4034"/>
      <c r="AE1179" s="4035"/>
      <c r="AF1179" s="2572"/>
    </row>
    <row r="1180" spans="2:32" s="2872" customFormat="1" ht="13.5" customHeight="1" thickBot="1" x14ac:dyDescent="0.25">
      <c r="B1180" s="4024"/>
      <c r="C1180" s="4025"/>
      <c r="D1180" s="4003"/>
      <c r="E1180" s="4003" t="s">
        <v>5007</v>
      </c>
      <c r="F1180" s="4003" t="s">
        <v>5008</v>
      </c>
      <c r="G1180" s="4004" t="s">
        <v>5010</v>
      </c>
      <c r="H1180" s="4004" t="s">
        <v>5071</v>
      </c>
      <c r="I1180" s="4009" t="s">
        <v>5072</v>
      </c>
      <c r="J1180" s="4009" t="s">
        <v>5073</v>
      </c>
      <c r="K1180" s="4009" t="s">
        <v>5013</v>
      </c>
      <c r="L1180" s="4009"/>
      <c r="M1180" s="4009" t="s">
        <v>5074</v>
      </c>
      <c r="N1180" s="4009" t="s">
        <v>5075</v>
      </c>
      <c r="O1180" s="4009" t="s">
        <v>5076</v>
      </c>
      <c r="P1180" s="4009" t="s">
        <v>5077</v>
      </c>
      <c r="Q1180" s="4000" t="s">
        <v>5019</v>
      </c>
      <c r="R1180" s="4000" t="s">
        <v>5020</v>
      </c>
      <c r="S1180" s="4000" t="s">
        <v>5021</v>
      </c>
      <c r="T1180" s="4000" t="s">
        <v>5078</v>
      </c>
      <c r="U1180" s="4000" t="s">
        <v>5079</v>
      </c>
      <c r="V1180" s="4000" t="s">
        <v>5024</v>
      </c>
      <c r="W1180" s="4000" t="s">
        <v>5026</v>
      </c>
      <c r="X1180" s="4004" t="s">
        <v>5080</v>
      </c>
      <c r="Y1180" s="4004" t="s">
        <v>5081</v>
      </c>
      <c r="Z1180" s="4000" t="s">
        <v>5082</v>
      </c>
      <c r="AA1180" s="4000" t="s">
        <v>5083</v>
      </c>
      <c r="AB1180" s="4000" t="s">
        <v>5084</v>
      </c>
      <c r="AC1180" s="4000" t="s">
        <v>1154</v>
      </c>
      <c r="AD1180" s="4000" t="s">
        <v>4990</v>
      </c>
      <c r="AE1180" s="4000" t="s">
        <v>4991</v>
      </c>
      <c r="AF1180" s="2572"/>
    </row>
    <row r="1181" spans="2:32" s="2872" customFormat="1" ht="13.5" thickBot="1" x14ac:dyDescent="0.25">
      <c r="B1181" s="4024"/>
      <c r="C1181" s="4025"/>
      <c r="D1181" s="4000"/>
      <c r="E1181" s="4000"/>
      <c r="F1181" s="4000"/>
      <c r="G1181" s="4005"/>
      <c r="H1181" s="4005"/>
      <c r="I1181" s="4004"/>
      <c r="J1181" s="4004"/>
      <c r="K1181" s="3844" t="s">
        <v>5033</v>
      </c>
      <c r="L1181" s="3845" t="s">
        <v>2798</v>
      </c>
      <c r="M1181" s="4004"/>
      <c r="N1181" s="4004"/>
      <c r="O1181" s="4004"/>
      <c r="P1181" s="4004"/>
      <c r="Q1181" s="4001"/>
      <c r="R1181" s="4001"/>
      <c r="S1181" s="4001"/>
      <c r="T1181" s="4001"/>
      <c r="U1181" s="4001"/>
      <c r="V1181" s="4001"/>
      <c r="W1181" s="4001"/>
      <c r="X1181" s="4005"/>
      <c r="Y1181" s="4005"/>
      <c r="Z1181" s="4001"/>
      <c r="AA1181" s="4001"/>
      <c r="AB1181" s="4001"/>
      <c r="AC1181" s="4001"/>
      <c r="AD1181" s="4001"/>
      <c r="AE1181" s="4001"/>
      <c r="AF1181" s="2572"/>
    </row>
    <row r="1182" spans="2:32" s="2872" customFormat="1" ht="13.5" thickBot="1" x14ac:dyDescent="0.25">
      <c r="B1182" s="4045" t="s">
        <v>6885</v>
      </c>
      <c r="C1182" s="4046"/>
      <c r="D1182" s="3143" t="s">
        <v>1534</v>
      </c>
      <c r="E1182" s="3143" t="s">
        <v>1534</v>
      </c>
      <c r="F1182" s="3143" t="s">
        <v>1534</v>
      </c>
      <c r="G1182" s="3143" t="s">
        <v>1534</v>
      </c>
      <c r="H1182" s="3143" t="s">
        <v>1534</v>
      </c>
      <c r="I1182" s="3143" t="s">
        <v>1534</v>
      </c>
      <c r="J1182" s="3143" t="s">
        <v>1534</v>
      </c>
      <c r="K1182" s="3143" t="s">
        <v>1534</v>
      </c>
      <c r="L1182" s="3143" t="s">
        <v>1534</v>
      </c>
      <c r="M1182" s="3143" t="s">
        <v>1534</v>
      </c>
      <c r="N1182" s="3143" t="s">
        <v>1534</v>
      </c>
      <c r="O1182" s="3143" t="s">
        <v>1534</v>
      </c>
      <c r="P1182" s="3143" t="s">
        <v>1534</v>
      </c>
      <c r="Q1182" s="3143" t="s">
        <v>1534</v>
      </c>
      <c r="R1182" s="3143" t="s">
        <v>1534</v>
      </c>
      <c r="S1182" s="3143" t="s">
        <v>1534</v>
      </c>
      <c r="T1182" s="3143" t="s">
        <v>1534</v>
      </c>
      <c r="U1182" s="3143" t="s">
        <v>1534</v>
      </c>
      <c r="V1182" s="3143" t="s">
        <v>1534</v>
      </c>
      <c r="W1182" s="3143" t="s">
        <v>1534</v>
      </c>
      <c r="X1182" s="3143" t="s">
        <v>1534</v>
      </c>
      <c r="Y1182" s="3143" t="s">
        <v>1534</v>
      </c>
      <c r="Z1182" s="3144">
        <v>10</v>
      </c>
      <c r="AA1182" s="3145">
        <f>AB1182/Z1182</f>
        <v>0.749</v>
      </c>
      <c r="AB1182" s="3145">
        <v>7.49</v>
      </c>
      <c r="AC1182" s="3380" t="s">
        <v>1534</v>
      </c>
      <c r="AD1182" s="3380" t="s">
        <v>1534</v>
      </c>
      <c r="AE1182" s="3380" t="s">
        <v>1534</v>
      </c>
      <c r="AF1182" s="2572"/>
    </row>
    <row r="1183" spans="2:32" s="2872" customFormat="1" x14ac:dyDescent="0.2">
      <c r="B1183" s="2634"/>
      <c r="C1183" s="2566"/>
      <c r="D1183" s="2566"/>
      <c r="E1183" s="2566"/>
      <c r="F1183" s="2566"/>
      <c r="G1183" s="2567"/>
      <c r="H1183" s="2567"/>
      <c r="I1183" s="2567"/>
      <c r="J1183" s="2567"/>
      <c r="K1183" s="2566"/>
      <c r="L1183" s="2567"/>
      <c r="M1183" s="2567"/>
      <c r="N1183" s="2567"/>
      <c r="O1183" s="2567"/>
      <c r="P1183" s="2567"/>
      <c r="Q1183" s="2631"/>
      <c r="R1183" s="2631"/>
      <c r="S1183" s="2631"/>
      <c r="T1183" s="2631"/>
      <c r="U1183" s="2631"/>
      <c r="V1183" s="2631"/>
      <c r="W1183" s="2631"/>
      <c r="X1183" s="2631"/>
      <c r="Y1183" s="2631"/>
      <c r="Z1183" s="2631"/>
      <c r="AA1183" s="2631"/>
      <c r="AB1183" s="2631"/>
      <c r="AC1183" s="2631"/>
      <c r="AD1183" s="2631"/>
      <c r="AE1183" s="2631"/>
      <c r="AF1183" s="2572"/>
    </row>
    <row r="1184" spans="2:32" s="2872" customFormat="1" x14ac:dyDescent="0.2">
      <c r="B1184" s="4011" t="s">
        <v>4992</v>
      </c>
      <c r="C1184" s="4012"/>
      <c r="D1184" s="4013" t="s">
        <v>1534</v>
      </c>
      <c r="E1184" s="4013"/>
      <c r="F1184" s="4013"/>
      <c r="G1184" s="4013"/>
      <c r="H1184" s="4013"/>
      <c r="I1184" s="2632"/>
      <c r="J1184" s="2632"/>
      <c r="K1184" s="2632"/>
      <c r="L1184" s="2632"/>
      <c r="M1184" s="2632"/>
      <c r="N1184" s="2632"/>
      <c r="O1184" s="2632"/>
      <c r="P1184" s="2632"/>
      <c r="Q1184" s="2631"/>
      <c r="R1184" s="2631"/>
      <c r="S1184" s="2631"/>
      <c r="T1184" s="2631"/>
      <c r="U1184" s="2631"/>
      <c r="V1184" s="2631"/>
      <c r="W1184" s="2631"/>
      <c r="X1184" s="2631"/>
      <c r="Y1184" s="2631"/>
      <c r="Z1184" s="2631"/>
      <c r="AA1184" s="2631"/>
      <c r="AB1184" s="2631"/>
      <c r="AC1184" s="2631"/>
      <c r="AD1184" s="2631"/>
      <c r="AE1184" s="2631"/>
      <c r="AF1184" s="2572"/>
    </row>
    <row r="1185" spans="2:32" s="2872" customFormat="1" x14ac:dyDescent="0.2">
      <c r="B1185" s="4011" t="s">
        <v>4993</v>
      </c>
      <c r="C1185" s="4012"/>
      <c r="D1185" s="4013" t="s">
        <v>1534</v>
      </c>
      <c r="E1185" s="4013"/>
      <c r="F1185" s="4013"/>
      <c r="G1185" s="4013"/>
      <c r="H1185" s="4013"/>
      <c r="I1185" s="2632"/>
      <c r="J1185" s="2632"/>
      <c r="K1185" s="2632"/>
      <c r="L1185" s="2632"/>
      <c r="M1185" s="2632"/>
      <c r="N1185" s="2632"/>
      <c r="O1185" s="2632"/>
      <c r="P1185" s="2632"/>
      <c r="Q1185" s="2631"/>
      <c r="R1185" s="2631"/>
      <c r="S1185" s="2631"/>
      <c r="T1185" s="2631"/>
      <c r="U1185" s="2631"/>
      <c r="V1185" s="2631"/>
      <c r="W1185" s="2631"/>
      <c r="X1185" s="2631"/>
      <c r="Y1185" s="2631"/>
      <c r="Z1185" s="2631"/>
      <c r="AA1185" s="2631"/>
      <c r="AB1185" s="2631"/>
      <c r="AC1185" s="2631"/>
      <c r="AD1185" s="2631"/>
      <c r="AE1185" s="2631"/>
      <c r="AF1185" s="2572"/>
    </row>
    <row r="1186" spans="2:32" s="2872" customFormat="1" ht="13.5" thickBot="1" x14ac:dyDescent="0.25">
      <c r="B1186" s="3846"/>
      <c r="C1186" s="3847"/>
      <c r="D1186" s="3847"/>
      <c r="E1186" s="3847"/>
      <c r="F1186" s="3847"/>
      <c r="G1186" s="2635"/>
      <c r="H1186" s="2635"/>
      <c r="I1186" s="2635"/>
      <c r="J1186" s="2635"/>
      <c r="K1186" s="2635"/>
      <c r="L1186" s="2635"/>
      <c r="M1186" s="2635"/>
      <c r="N1186" s="2635"/>
      <c r="O1186" s="2635"/>
      <c r="P1186" s="2635"/>
      <c r="Q1186" s="2635"/>
      <c r="R1186" s="2635"/>
      <c r="S1186" s="2635"/>
      <c r="T1186" s="2635"/>
      <c r="U1186" s="2635"/>
      <c r="V1186" s="2635"/>
      <c r="W1186" s="2635"/>
      <c r="X1186" s="2635"/>
      <c r="Y1186" s="2635"/>
      <c r="Z1186" s="2635"/>
      <c r="AA1186" s="2635"/>
      <c r="AB1186" s="2635"/>
      <c r="AC1186" s="2635"/>
      <c r="AD1186" s="2635"/>
      <c r="AE1186" s="2635"/>
      <c r="AF1186" s="2577"/>
    </row>
    <row r="1187" spans="2:32" s="2872" customFormat="1" x14ac:dyDescent="0.2"/>
    <row r="1188" spans="2:32" s="2872" customFormat="1" ht="13.5" thickBot="1" x14ac:dyDescent="0.25"/>
    <row r="1189" spans="2:32" s="2872" customFormat="1" ht="20.25" x14ac:dyDescent="0.2">
      <c r="B1189" s="3987" t="s">
        <v>5065</v>
      </c>
      <c r="C1189" s="3988"/>
      <c r="D1189" s="3988"/>
      <c r="E1189" s="3988"/>
      <c r="F1189" s="3988"/>
      <c r="G1189" s="3988"/>
      <c r="H1189" s="3988"/>
      <c r="I1189" s="3988"/>
      <c r="J1189" s="3988"/>
      <c r="K1189" s="3988"/>
      <c r="L1189" s="3988"/>
      <c r="M1189" s="3988"/>
      <c r="N1189" s="3988"/>
      <c r="O1189" s="3988"/>
      <c r="P1189" s="3988"/>
      <c r="Q1189" s="3988"/>
      <c r="R1189" s="3988"/>
      <c r="S1189" s="3988"/>
      <c r="T1189" s="3988"/>
      <c r="U1189" s="3988"/>
      <c r="V1189" s="3988"/>
      <c r="W1189" s="3988"/>
      <c r="X1189" s="3988"/>
      <c r="Y1189" s="3988"/>
      <c r="Z1189" s="3988"/>
      <c r="AA1189" s="3988"/>
      <c r="AB1189" s="3988"/>
      <c r="AC1189" s="3988"/>
      <c r="AD1189" s="3988"/>
      <c r="AE1189" s="3988"/>
      <c r="AF1189" s="3989"/>
    </row>
    <row r="1190" spans="2:32" s="2872" customFormat="1" ht="12.75" customHeight="1" x14ac:dyDescent="0.2">
      <c r="B1190" s="3842"/>
      <c r="C1190" s="3843"/>
      <c r="D1190" s="3843"/>
      <c r="E1190" s="3843"/>
      <c r="F1190" s="3843"/>
      <c r="G1190" s="2571"/>
      <c r="H1190" s="2571"/>
      <c r="I1190" s="2571"/>
      <c r="J1190" s="2571"/>
      <c r="K1190" s="2571"/>
      <c r="L1190" s="2571"/>
      <c r="M1190" s="2571"/>
      <c r="N1190" s="2571"/>
      <c r="O1190" s="2571"/>
      <c r="P1190" s="2571"/>
      <c r="Q1190" s="2571"/>
      <c r="R1190" s="2571"/>
      <c r="S1190" s="2571"/>
      <c r="T1190" s="2571"/>
      <c r="U1190" s="2571"/>
      <c r="V1190" s="2571"/>
      <c r="W1190" s="2571"/>
      <c r="X1190" s="2571"/>
      <c r="Y1190" s="2571"/>
      <c r="Z1190" s="2571"/>
      <c r="AA1190" s="2571"/>
      <c r="AB1190" s="2571"/>
      <c r="AC1190" s="2571"/>
      <c r="AD1190" s="2571"/>
      <c r="AE1190" s="2571"/>
      <c r="AF1190" s="2572"/>
    </row>
    <row r="1191" spans="2:32" s="2872" customFormat="1" ht="12.75" customHeight="1" x14ac:dyDescent="0.2">
      <c r="B1191" s="2633" t="s">
        <v>5085</v>
      </c>
      <c r="C1191" s="3843"/>
      <c r="D1191" s="4016" t="s">
        <v>6880</v>
      </c>
      <c r="E1191" s="4016"/>
      <c r="F1191" s="4016"/>
      <c r="G1191" s="2571"/>
      <c r="H1191" s="2571"/>
      <c r="I1191" s="2571"/>
      <c r="J1191" s="2571"/>
      <c r="K1191" s="2571"/>
      <c r="L1191" s="2571"/>
      <c r="M1191" s="2571"/>
      <c r="N1191" s="2571"/>
      <c r="O1191" s="2571"/>
      <c r="P1191" s="2571"/>
      <c r="Q1191" s="2571"/>
      <c r="R1191" s="2571"/>
      <c r="S1191" s="2571"/>
      <c r="T1191" s="2571"/>
      <c r="U1191" s="2571"/>
      <c r="V1191" s="2571"/>
      <c r="W1191" s="2571"/>
      <c r="X1191" s="2571"/>
      <c r="Y1191" s="2571"/>
      <c r="Z1191" s="2571"/>
      <c r="AA1191" s="2571"/>
      <c r="AB1191" s="2571"/>
      <c r="AC1191" s="2571"/>
      <c r="AD1191" s="2571"/>
      <c r="AE1191" s="2571"/>
      <c r="AF1191" s="2572"/>
    </row>
    <row r="1192" spans="2:32" s="2872" customFormat="1" ht="12.75" customHeight="1" x14ac:dyDescent="0.2">
      <c r="B1192" s="4017" t="s">
        <v>5068</v>
      </c>
      <c r="C1192" s="4018"/>
      <c r="D1192" s="4050">
        <v>41791</v>
      </c>
      <c r="E1192" s="4050"/>
      <c r="F1192" s="4050"/>
      <c r="G1192" s="2571"/>
      <c r="H1192" s="2571"/>
      <c r="I1192" s="2571"/>
      <c r="J1192" s="2571"/>
      <c r="K1192" s="2571"/>
      <c r="L1192" s="2571"/>
      <c r="M1192" s="2571"/>
      <c r="N1192" s="2571"/>
      <c r="O1192" s="2571"/>
      <c r="P1192" s="2571"/>
      <c r="Q1192" s="2571"/>
      <c r="R1192" s="2571"/>
      <c r="S1192" s="2571"/>
      <c r="T1192" s="2571"/>
      <c r="U1192" s="2571"/>
      <c r="V1192" s="2571"/>
      <c r="W1192" s="2571"/>
      <c r="X1192" s="2571"/>
      <c r="Y1192" s="2571"/>
      <c r="Z1192" s="2571"/>
      <c r="AA1192" s="2571"/>
      <c r="AB1192" s="2571"/>
      <c r="AC1192" s="2571"/>
      <c r="AD1192" s="2571"/>
      <c r="AE1192" s="2571"/>
      <c r="AF1192" s="2572"/>
    </row>
    <row r="1193" spans="2:32" s="2872" customFormat="1" ht="13.5" customHeight="1" x14ac:dyDescent="0.2">
      <c r="B1193" s="3991" t="s">
        <v>5066</v>
      </c>
      <c r="C1193" s="3992"/>
      <c r="D1193" s="4050">
        <v>41851</v>
      </c>
      <c r="E1193" s="4050"/>
      <c r="F1193" s="4050"/>
      <c r="G1193" s="2571"/>
      <c r="H1193" s="2571"/>
      <c r="I1193" s="2571"/>
      <c r="J1193" s="2571"/>
      <c r="K1193" s="2571"/>
      <c r="L1193" s="2571"/>
      <c r="M1193" s="2571"/>
      <c r="N1193" s="2571"/>
      <c r="O1193" s="2571"/>
      <c r="P1193" s="2571"/>
      <c r="Q1193" s="2571"/>
      <c r="R1193" s="2571"/>
      <c r="S1193" s="2571"/>
      <c r="T1193" s="2571"/>
      <c r="U1193" s="2571"/>
      <c r="V1193" s="2571"/>
      <c r="W1193" s="2571"/>
      <c r="X1193" s="2571"/>
      <c r="Y1193" s="2571"/>
      <c r="Z1193" s="2571"/>
      <c r="AA1193" s="2571"/>
      <c r="AB1193" s="2571"/>
      <c r="AC1193" s="2571"/>
      <c r="AD1193" s="2571"/>
      <c r="AE1193" s="2571"/>
      <c r="AF1193" s="2572"/>
    </row>
    <row r="1194" spans="2:32" s="2872" customFormat="1" ht="13.5" thickBot="1" x14ac:dyDescent="0.25">
      <c r="B1194" s="3842"/>
      <c r="C1194" s="3843"/>
      <c r="D1194" s="3843"/>
      <c r="E1194" s="3843"/>
      <c r="F1194" s="3843"/>
      <c r="G1194" s="2571"/>
      <c r="H1194" s="2571"/>
      <c r="I1194" s="2571"/>
      <c r="J1194" s="2571"/>
      <c r="K1194" s="2571"/>
      <c r="L1194" s="2571"/>
      <c r="M1194" s="2571"/>
      <c r="N1194" s="2571"/>
      <c r="O1194" s="2571"/>
      <c r="P1194" s="2571"/>
      <c r="Q1194" s="2571"/>
      <c r="R1194" s="2571"/>
      <c r="S1194" s="2571"/>
      <c r="T1194" s="2571"/>
      <c r="U1194" s="2571"/>
      <c r="V1194" s="2571"/>
      <c r="W1194" s="2571"/>
      <c r="X1194" s="2571"/>
      <c r="Y1194" s="2571"/>
      <c r="Z1194" s="2571"/>
      <c r="AA1194" s="2571"/>
      <c r="AB1194" s="2571"/>
      <c r="AC1194" s="2571"/>
      <c r="AD1194" s="2571"/>
      <c r="AE1194" s="2571"/>
      <c r="AF1194" s="2572"/>
    </row>
    <row r="1195" spans="2:32" s="2872" customFormat="1" ht="93" customHeight="1" thickBot="1" x14ac:dyDescent="0.25">
      <c r="B1195" s="3993" t="s">
        <v>5067</v>
      </c>
      <c r="C1195" s="4036"/>
      <c r="D1195" s="4019" t="s">
        <v>6881</v>
      </c>
      <c r="E1195" s="4020"/>
      <c r="F1195" s="4020"/>
      <c r="G1195" s="4020"/>
      <c r="H1195" s="4020"/>
      <c r="I1195" s="4020"/>
      <c r="J1195" s="4020"/>
      <c r="K1195" s="4020"/>
      <c r="L1195" s="4020"/>
      <c r="M1195" s="4020"/>
      <c r="N1195" s="4020"/>
      <c r="O1195" s="4020"/>
      <c r="P1195" s="4020"/>
      <c r="Q1195" s="4021"/>
      <c r="R1195" s="2571"/>
      <c r="S1195" s="2571"/>
      <c r="T1195" s="2571"/>
      <c r="U1195" s="2571"/>
      <c r="V1195" s="2571"/>
      <c r="W1195" s="2571"/>
      <c r="X1195" s="2571"/>
      <c r="Y1195" s="2571"/>
      <c r="Z1195" s="2571"/>
      <c r="AA1195" s="2571"/>
      <c r="AB1195" s="2571"/>
      <c r="AC1195" s="2571"/>
      <c r="AD1195" s="2571"/>
      <c r="AE1195" s="2571"/>
      <c r="AF1195" s="2572"/>
    </row>
    <row r="1196" spans="2:32" s="2872" customFormat="1" ht="13.5" customHeight="1" thickBot="1" x14ac:dyDescent="0.25">
      <c r="B1196" s="3842"/>
      <c r="C1196" s="3843"/>
      <c r="D1196" s="3843"/>
      <c r="E1196" s="3843"/>
      <c r="F1196" s="3843"/>
      <c r="G1196" s="2571"/>
      <c r="H1196" s="2571"/>
      <c r="I1196" s="2571"/>
      <c r="J1196" s="2571"/>
      <c r="K1196" s="2571"/>
      <c r="L1196" s="2571"/>
      <c r="M1196" s="2571"/>
      <c r="N1196" s="2571"/>
      <c r="O1196" s="2571"/>
      <c r="P1196" s="2571"/>
      <c r="Q1196" s="2571"/>
      <c r="R1196" s="2635"/>
      <c r="S1196" s="2571"/>
      <c r="T1196" s="2571"/>
      <c r="U1196" s="2571"/>
      <c r="V1196" s="2571"/>
      <c r="W1196" s="2571"/>
      <c r="X1196" s="2571"/>
      <c r="Y1196" s="2571"/>
      <c r="Z1196" s="2571"/>
      <c r="AA1196" s="2571"/>
      <c r="AB1196" s="2571"/>
      <c r="AC1196" s="2571"/>
      <c r="AD1196" s="2571"/>
      <c r="AE1196" s="2571"/>
      <c r="AF1196" s="2572"/>
    </row>
    <row r="1197" spans="2:32" s="2872" customFormat="1" ht="13.5" customHeight="1" thickBot="1" x14ac:dyDescent="0.25">
      <c r="B1197" s="4022" t="s">
        <v>5069</v>
      </c>
      <c r="C1197" s="4023"/>
      <c r="D1197" s="4003" t="s">
        <v>5070</v>
      </c>
      <c r="E1197" s="4026" t="s">
        <v>224</v>
      </c>
      <c r="F1197" s="4027"/>
      <c r="G1197" s="4027"/>
      <c r="H1197" s="4027"/>
      <c r="I1197" s="4027"/>
      <c r="J1197" s="4027"/>
      <c r="K1197" s="4027"/>
      <c r="L1197" s="4027"/>
      <c r="M1197" s="4027"/>
      <c r="N1197" s="4027"/>
      <c r="O1197" s="4027"/>
      <c r="P1197" s="4028"/>
      <c r="Q1197" s="4029" t="s">
        <v>340</v>
      </c>
      <c r="R1197" s="4030"/>
      <c r="S1197" s="4031"/>
      <c r="T1197" s="4031"/>
      <c r="U1197" s="4031"/>
      <c r="V1197" s="4031"/>
      <c r="W1197" s="4031"/>
      <c r="X1197" s="4031"/>
      <c r="Y1197" s="4032"/>
      <c r="Z1197" s="4029" t="s">
        <v>225</v>
      </c>
      <c r="AA1197" s="4031"/>
      <c r="AB1197" s="4032"/>
      <c r="AC1197" s="4033" t="s">
        <v>4989</v>
      </c>
      <c r="AD1197" s="4034"/>
      <c r="AE1197" s="4035"/>
      <c r="AF1197" s="2572"/>
    </row>
    <row r="1198" spans="2:32" s="2872" customFormat="1" ht="13.5" customHeight="1" thickBot="1" x14ac:dyDescent="0.25">
      <c r="B1198" s="4024"/>
      <c r="C1198" s="4025"/>
      <c r="D1198" s="4003"/>
      <c r="E1198" s="4003" t="s">
        <v>5007</v>
      </c>
      <c r="F1198" s="4003" t="s">
        <v>5008</v>
      </c>
      <c r="G1198" s="4004" t="s">
        <v>5010</v>
      </c>
      <c r="H1198" s="4004" t="s">
        <v>5071</v>
      </c>
      <c r="I1198" s="4009" t="s">
        <v>5072</v>
      </c>
      <c r="J1198" s="4009" t="s">
        <v>5073</v>
      </c>
      <c r="K1198" s="4009" t="s">
        <v>5013</v>
      </c>
      <c r="L1198" s="4009"/>
      <c r="M1198" s="4009" t="s">
        <v>5074</v>
      </c>
      <c r="N1198" s="4009" t="s">
        <v>5075</v>
      </c>
      <c r="O1198" s="4009" t="s">
        <v>5076</v>
      </c>
      <c r="P1198" s="4009" t="s">
        <v>5077</v>
      </c>
      <c r="Q1198" s="4000" t="s">
        <v>5019</v>
      </c>
      <c r="R1198" s="4000" t="s">
        <v>5020</v>
      </c>
      <c r="S1198" s="4000" t="s">
        <v>5021</v>
      </c>
      <c r="T1198" s="4000" t="s">
        <v>5078</v>
      </c>
      <c r="U1198" s="4000" t="s">
        <v>5079</v>
      </c>
      <c r="V1198" s="4000" t="s">
        <v>5024</v>
      </c>
      <c r="W1198" s="4000" t="s">
        <v>5026</v>
      </c>
      <c r="X1198" s="4004" t="s">
        <v>5080</v>
      </c>
      <c r="Y1198" s="4004" t="s">
        <v>5081</v>
      </c>
      <c r="Z1198" s="4000" t="s">
        <v>5082</v>
      </c>
      <c r="AA1198" s="4000" t="s">
        <v>5083</v>
      </c>
      <c r="AB1198" s="4000" t="s">
        <v>5084</v>
      </c>
      <c r="AC1198" s="4000" t="s">
        <v>1154</v>
      </c>
      <c r="AD1198" s="4000" t="s">
        <v>4990</v>
      </c>
      <c r="AE1198" s="4000" t="s">
        <v>4991</v>
      </c>
      <c r="AF1198" s="2572"/>
    </row>
    <row r="1199" spans="2:32" s="2872" customFormat="1" ht="13.5" thickBot="1" x14ac:dyDescent="0.25">
      <c r="B1199" s="4024"/>
      <c r="C1199" s="4025"/>
      <c r="D1199" s="4000"/>
      <c r="E1199" s="4000"/>
      <c r="F1199" s="4000"/>
      <c r="G1199" s="4005"/>
      <c r="H1199" s="4005"/>
      <c r="I1199" s="4004"/>
      <c r="J1199" s="4004"/>
      <c r="K1199" s="3844" t="s">
        <v>5033</v>
      </c>
      <c r="L1199" s="3845" t="s">
        <v>2798</v>
      </c>
      <c r="M1199" s="4004"/>
      <c r="N1199" s="4004"/>
      <c r="O1199" s="4004"/>
      <c r="P1199" s="4004"/>
      <c r="Q1199" s="4001"/>
      <c r="R1199" s="4001"/>
      <c r="S1199" s="4001"/>
      <c r="T1199" s="4001"/>
      <c r="U1199" s="4001"/>
      <c r="V1199" s="4001"/>
      <c r="W1199" s="4001"/>
      <c r="X1199" s="4005"/>
      <c r="Y1199" s="4005"/>
      <c r="Z1199" s="4001"/>
      <c r="AA1199" s="4001"/>
      <c r="AB1199" s="4001"/>
      <c r="AC1199" s="4001"/>
      <c r="AD1199" s="4001"/>
      <c r="AE1199" s="4001"/>
      <c r="AF1199" s="2572"/>
    </row>
    <row r="1200" spans="2:32" s="2872" customFormat="1" ht="13.5" thickBot="1" x14ac:dyDescent="0.25">
      <c r="B1200" s="4045" t="s">
        <v>6882</v>
      </c>
      <c r="C1200" s="4046"/>
      <c r="D1200" s="3143" t="s">
        <v>1534</v>
      </c>
      <c r="E1200" s="3143" t="s">
        <v>1534</v>
      </c>
      <c r="F1200" s="3143" t="s">
        <v>1534</v>
      </c>
      <c r="G1200" s="3143" t="s">
        <v>1534</v>
      </c>
      <c r="H1200" s="3143" t="s">
        <v>1534</v>
      </c>
      <c r="I1200" s="3143" t="s">
        <v>1534</v>
      </c>
      <c r="J1200" s="3143" t="s">
        <v>1534</v>
      </c>
      <c r="K1200" s="3143" t="s">
        <v>1534</v>
      </c>
      <c r="L1200" s="3143" t="s">
        <v>1534</v>
      </c>
      <c r="M1200" s="3143" t="s">
        <v>1534</v>
      </c>
      <c r="N1200" s="3143" t="s">
        <v>1534</v>
      </c>
      <c r="O1200" s="3143" t="s">
        <v>1534</v>
      </c>
      <c r="P1200" s="3143" t="s">
        <v>1534</v>
      </c>
      <c r="Q1200" s="3143" t="s">
        <v>1534</v>
      </c>
      <c r="R1200" s="3143" t="s">
        <v>1534</v>
      </c>
      <c r="S1200" s="3143" t="s">
        <v>1534</v>
      </c>
      <c r="T1200" s="3143" t="s">
        <v>1534</v>
      </c>
      <c r="U1200" s="3143" t="s">
        <v>1534</v>
      </c>
      <c r="V1200" s="3143" t="s">
        <v>1534</v>
      </c>
      <c r="W1200" s="3143" t="s">
        <v>1534</v>
      </c>
      <c r="X1200" s="3143" t="s">
        <v>1534</v>
      </c>
      <c r="Y1200" s="3143" t="s">
        <v>1534</v>
      </c>
      <c r="Z1200" s="3144">
        <v>3</v>
      </c>
      <c r="AA1200" s="3145">
        <f>2.49/3</f>
        <v>0.83000000000000007</v>
      </c>
      <c r="AB1200" s="3145">
        <v>2.4900000000000002</v>
      </c>
      <c r="AC1200" s="3380" t="s">
        <v>1534</v>
      </c>
      <c r="AD1200" s="3380" t="s">
        <v>1534</v>
      </c>
      <c r="AE1200" s="3380" t="s">
        <v>1534</v>
      </c>
      <c r="AF1200" s="2572"/>
    </row>
    <row r="1201" spans="2:32" s="2872" customFormat="1" x14ac:dyDescent="0.2">
      <c r="B1201" s="2634"/>
      <c r="C1201" s="2566"/>
      <c r="D1201" s="2566"/>
      <c r="E1201" s="2566"/>
      <c r="F1201" s="2566"/>
      <c r="G1201" s="2567"/>
      <c r="H1201" s="2567"/>
      <c r="I1201" s="2567"/>
      <c r="J1201" s="2567"/>
      <c r="K1201" s="2566"/>
      <c r="L1201" s="2567"/>
      <c r="M1201" s="2567"/>
      <c r="N1201" s="2567"/>
      <c r="O1201" s="2567"/>
      <c r="P1201" s="2567"/>
      <c r="Q1201" s="2631"/>
      <c r="R1201" s="2631"/>
      <c r="S1201" s="2631"/>
      <c r="T1201" s="2631"/>
      <c r="U1201" s="2631"/>
      <c r="V1201" s="2631"/>
      <c r="W1201" s="2631"/>
      <c r="X1201" s="2631"/>
      <c r="Y1201" s="2631"/>
      <c r="Z1201" s="2631"/>
      <c r="AA1201" s="2631"/>
      <c r="AB1201" s="2631"/>
      <c r="AC1201" s="2631"/>
      <c r="AD1201" s="2631"/>
      <c r="AE1201" s="2631"/>
      <c r="AF1201" s="2572"/>
    </row>
    <row r="1202" spans="2:32" s="2872" customFormat="1" x14ac:dyDescent="0.2">
      <c r="B1202" s="4011" t="s">
        <v>4992</v>
      </c>
      <c r="C1202" s="4012"/>
      <c r="D1202" s="4013" t="s">
        <v>1534</v>
      </c>
      <c r="E1202" s="4013"/>
      <c r="F1202" s="4013"/>
      <c r="G1202" s="4013"/>
      <c r="H1202" s="4013"/>
      <c r="I1202" s="2632"/>
      <c r="J1202" s="2632"/>
      <c r="K1202" s="2632"/>
      <c r="L1202" s="2632"/>
      <c r="M1202" s="2632"/>
      <c r="N1202" s="2632"/>
      <c r="O1202" s="2632"/>
      <c r="P1202" s="2632"/>
      <c r="Q1202" s="2631"/>
      <c r="R1202" s="2631"/>
      <c r="S1202" s="2631"/>
      <c r="T1202" s="2631"/>
      <c r="U1202" s="2631"/>
      <c r="V1202" s="2631"/>
      <c r="W1202" s="2631"/>
      <c r="X1202" s="2631"/>
      <c r="Y1202" s="2631"/>
      <c r="Z1202" s="2631"/>
      <c r="AA1202" s="2631"/>
      <c r="AB1202" s="2631"/>
      <c r="AC1202" s="2631"/>
      <c r="AD1202" s="2631"/>
      <c r="AE1202" s="2631"/>
      <c r="AF1202" s="2572"/>
    </row>
    <row r="1203" spans="2:32" s="2872" customFormat="1" x14ac:dyDescent="0.2">
      <c r="B1203" s="4011" t="s">
        <v>4993</v>
      </c>
      <c r="C1203" s="4012"/>
      <c r="D1203" s="4013" t="s">
        <v>1534</v>
      </c>
      <c r="E1203" s="4013"/>
      <c r="F1203" s="4013"/>
      <c r="G1203" s="4013"/>
      <c r="H1203" s="4013"/>
      <c r="I1203" s="2632"/>
      <c r="J1203" s="2632"/>
      <c r="K1203" s="2632"/>
      <c r="L1203" s="2632"/>
      <c r="M1203" s="2632"/>
      <c r="N1203" s="2632"/>
      <c r="O1203" s="2632"/>
      <c r="P1203" s="2632"/>
      <c r="Q1203" s="2631"/>
      <c r="R1203" s="2631"/>
      <c r="S1203" s="2631"/>
      <c r="T1203" s="2631"/>
      <c r="U1203" s="2631"/>
      <c r="V1203" s="2631"/>
      <c r="W1203" s="2631"/>
      <c r="X1203" s="2631"/>
      <c r="Y1203" s="2631"/>
      <c r="Z1203" s="2631"/>
      <c r="AA1203" s="2631"/>
      <c r="AB1203" s="2631"/>
      <c r="AC1203" s="2631"/>
      <c r="AD1203" s="2631"/>
      <c r="AE1203" s="2631"/>
      <c r="AF1203" s="2572"/>
    </row>
    <row r="1204" spans="2:32" s="2872" customFormat="1" ht="13.5" thickBot="1" x14ac:dyDescent="0.25">
      <c r="B1204" s="3846"/>
      <c r="C1204" s="3847"/>
      <c r="D1204" s="3847"/>
      <c r="E1204" s="3847"/>
      <c r="F1204" s="3847"/>
      <c r="G1204" s="2635"/>
      <c r="H1204" s="2635"/>
      <c r="I1204" s="2635"/>
      <c r="J1204" s="2635"/>
      <c r="K1204" s="2635"/>
      <c r="L1204" s="2635"/>
      <c r="M1204" s="2635"/>
      <c r="N1204" s="2635"/>
      <c r="O1204" s="2635"/>
      <c r="P1204" s="2635"/>
      <c r="Q1204" s="2635"/>
      <c r="R1204" s="2635"/>
      <c r="S1204" s="2635"/>
      <c r="T1204" s="2635"/>
      <c r="U1204" s="2635"/>
      <c r="V1204" s="2635"/>
      <c r="W1204" s="2635"/>
      <c r="X1204" s="2635"/>
      <c r="Y1204" s="2635"/>
      <c r="Z1204" s="2635"/>
      <c r="AA1204" s="2635"/>
      <c r="AB1204" s="2635"/>
      <c r="AC1204" s="2635"/>
      <c r="AD1204" s="2635"/>
      <c r="AE1204" s="2635"/>
      <c r="AF1204" s="2577"/>
    </row>
    <row r="1205" spans="2:32" s="2872" customFormat="1" x14ac:dyDescent="0.2"/>
    <row r="1206" spans="2:32" s="2872" customFormat="1" ht="13.5" thickBot="1" x14ac:dyDescent="0.25"/>
    <row r="1207" spans="2:32" s="2872" customFormat="1" ht="12.75" customHeight="1" x14ac:dyDescent="0.2">
      <c r="B1207" s="3987" t="s">
        <v>5065</v>
      </c>
      <c r="C1207" s="3988"/>
      <c r="D1207" s="3988"/>
      <c r="E1207" s="3988"/>
      <c r="F1207" s="3988"/>
      <c r="G1207" s="3988"/>
      <c r="H1207" s="3988"/>
      <c r="I1207" s="3988"/>
      <c r="J1207" s="3988"/>
      <c r="K1207" s="3988"/>
      <c r="L1207" s="3988"/>
      <c r="M1207" s="3988"/>
      <c r="N1207" s="3988"/>
      <c r="O1207" s="3988"/>
      <c r="P1207" s="3988"/>
      <c r="Q1207" s="3988"/>
      <c r="R1207" s="3988"/>
      <c r="S1207" s="3988"/>
      <c r="T1207" s="3988"/>
      <c r="U1207" s="3988"/>
      <c r="V1207" s="3988"/>
      <c r="W1207" s="3988"/>
      <c r="X1207" s="3988"/>
      <c r="Y1207" s="3988"/>
      <c r="Z1207" s="3988"/>
      <c r="AA1207" s="3988"/>
      <c r="AB1207" s="3988"/>
      <c r="AC1207" s="3988"/>
      <c r="AD1207" s="3988"/>
      <c r="AE1207" s="3988"/>
      <c r="AF1207" s="3989"/>
    </row>
    <row r="1208" spans="2:32" s="2872" customFormat="1" ht="12.75" customHeight="1" x14ac:dyDescent="0.2">
      <c r="B1208" s="3842"/>
      <c r="C1208" s="3843"/>
      <c r="D1208" s="3843"/>
      <c r="E1208" s="3843"/>
      <c r="F1208" s="3843"/>
      <c r="G1208" s="2571"/>
      <c r="H1208" s="2571"/>
      <c r="I1208" s="2571"/>
      <c r="J1208" s="2571"/>
      <c r="K1208" s="2571"/>
      <c r="L1208" s="2571"/>
      <c r="M1208" s="2571"/>
      <c r="N1208" s="2571"/>
      <c r="O1208" s="2571"/>
      <c r="P1208" s="2571"/>
      <c r="Q1208" s="2571"/>
      <c r="R1208" s="2571"/>
      <c r="S1208" s="2571"/>
      <c r="T1208" s="2571"/>
      <c r="U1208" s="2571"/>
      <c r="V1208" s="2571"/>
      <c r="W1208" s="2571"/>
      <c r="X1208" s="2571"/>
      <c r="Y1208" s="2571"/>
      <c r="Z1208" s="2571"/>
      <c r="AA1208" s="2571"/>
      <c r="AB1208" s="2571"/>
      <c r="AC1208" s="2571"/>
      <c r="AD1208" s="2571"/>
      <c r="AE1208" s="2571"/>
      <c r="AF1208" s="2572"/>
    </row>
    <row r="1209" spans="2:32" s="2872" customFormat="1" ht="12.75" customHeight="1" x14ac:dyDescent="0.2">
      <c r="B1209" s="2633" t="s">
        <v>5085</v>
      </c>
      <c r="C1209" s="3843"/>
      <c r="D1209" s="4016" t="s">
        <v>6877</v>
      </c>
      <c r="E1209" s="4016"/>
      <c r="F1209" s="4016"/>
      <c r="G1209" s="2571"/>
      <c r="H1209" s="2571"/>
      <c r="I1209" s="2571"/>
      <c r="J1209" s="2571"/>
      <c r="K1209" s="2571"/>
      <c r="L1209" s="2571"/>
      <c r="M1209" s="2571"/>
      <c r="N1209" s="2571"/>
      <c r="O1209" s="2571"/>
      <c r="P1209" s="2571"/>
      <c r="Q1209" s="2571"/>
      <c r="R1209" s="2571"/>
      <c r="S1209" s="2571"/>
      <c r="T1209" s="2571"/>
      <c r="U1209" s="2571"/>
      <c r="V1209" s="2571"/>
      <c r="W1209" s="2571"/>
      <c r="X1209" s="2571"/>
      <c r="Y1209" s="2571"/>
      <c r="Z1209" s="2571"/>
      <c r="AA1209" s="2571"/>
      <c r="AB1209" s="2571"/>
      <c r="AC1209" s="2571"/>
      <c r="AD1209" s="2571"/>
      <c r="AE1209" s="2571"/>
      <c r="AF1209" s="2572"/>
    </row>
    <row r="1210" spans="2:32" s="2872" customFormat="1" ht="13.5" customHeight="1" x14ac:dyDescent="0.2">
      <c r="B1210" s="4017" t="s">
        <v>5068</v>
      </c>
      <c r="C1210" s="4018"/>
      <c r="D1210" s="4050">
        <v>41791</v>
      </c>
      <c r="E1210" s="4050"/>
      <c r="F1210" s="4050"/>
      <c r="G1210" s="2571"/>
      <c r="H1210" s="2571"/>
      <c r="I1210" s="2571"/>
      <c r="J1210" s="2571"/>
      <c r="K1210" s="2571"/>
      <c r="L1210" s="2571"/>
      <c r="M1210" s="2571"/>
      <c r="N1210" s="2571"/>
      <c r="O1210" s="2571"/>
      <c r="P1210" s="2571"/>
      <c r="Q1210" s="2571"/>
      <c r="R1210" s="2571"/>
      <c r="S1210" s="2571"/>
      <c r="T1210" s="2571"/>
      <c r="U1210" s="2571"/>
      <c r="V1210" s="2571"/>
      <c r="W1210" s="2571"/>
      <c r="X1210" s="2571"/>
      <c r="Y1210" s="2571"/>
      <c r="Z1210" s="2571"/>
      <c r="AA1210" s="2571"/>
      <c r="AB1210" s="2571"/>
      <c r="AC1210" s="2571"/>
      <c r="AD1210" s="2571"/>
      <c r="AE1210" s="2571"/>
      <c r="AF1210" s="2572"/>
    </row>
    <row r="1211" spans="2:32" s="2872" customFormat="1" ht="12.75" customHeight="1" x14ac:dyDescent="0.2">
      <c r="B1211" s="3991" t="s">
        <v>5066</v>
      </c>
      <c r="C1211" s="3992"/>
      <c r="D1211" s="4050">
        <v>41851</v>
      </c>
      <c r="E1211" s="4050"/>
      <c r="F1211" s="4050"/>
      <c r="G1211" s="2571"/>
      <c r="H1211" s="2571"/>
      <c r="I1211" s="2571"/>
      <c r="J1211" s="2571"/>
      <c r="K1211" s="2571"/>
      <c r="L1211" s="2571"/>
      <c r="M1211" s="2571"/>
      <c r="N1211" s="2571"/>
      <c r="O1211" s="2571"/>
      <c r="P1211" s="2571"/>
      <c r="Q1211" s="2571"/>
      <c r="R1211" s="2571"/>
      <c r="S1211" s="2571"/>
      <c r="T1211" s="2571"/>
      <c r="U1211" s="2571"/>
      <c r="V1211" s="2571"/>
      <c r="W1211" s="2571"/>
      <c r="X1211" s="2571"/>
      <c r="Y1211" s="2571"/>
      <c r="Z1211" s="2571"/>
      <c r="AA1211" s="2571"/>
      <c r="AB1211" s="2571"/>
      <c r="AC1211" s="2571"/>
      <c r="AD1211" s="2571"/>
      <c r="AE1211" s="2571"/>
      <c r="AF1211" s="2572"/>
    </row>
    <row r="1212" spans="2:32" s="2872" customFormat="1" ht="13.5" customHeight="1" thickBot="1" x14ac:dyDescent="0.25">
      <c r="B1212" s="3842"/>
      <c r="C1212" s="3843"/>
      <c r="D1212" s="3843"/>
      <c r="E1212" s="3843"/>
      <c r="F1212" s="3843"/>
      <c r="G1212" s="2571"/>
      <c r="H1212" s="2571"/>
      <c r="I1212" s="2571"/>
      <c r="J1212" s="2571"/>
      <c r="K1212" s="2571"/>
      <c r="L1212" s="2571"/>
      <c r="M1212" s="2571"/>
      <c r="N1212" s="2571"/>
      <c r="O1212" s="2571"/>
      <c r="P1212" s="2571"/>
      <c r="Q1212" s="2571"/>
      <c r="R1212" s="2571"/>
      <c r="S1212" s="2571"/>
      <c r="T1212" s="2571"/>
      <c r="U1212" s="2571"/>
      <c r="V1212" s="2571"/>
      <c r="W1212" s="2571"/>
      <c r="X1212" s="2571"/>
      <c r="Y1212" s="2571"/>
      <c r="Z1212" s="2571"/>
      <c r="AA1212" s="2571"/>
      <c r="AB1212" s="2571"/>
      <c r="AC1212" s="2571"/>
      <c r="AD1212" s="2571"/>
      <c r="AE1212" s="2571"/>
      <c r="AF1212" s="2572"/>
    </row>
    <row r="1213" spans="2:32" s="2872" customFormat="1" ht="40.5" customHeight="1" thickBot="1" x14ac:dyDescent="0.25">
      <c r="B1213" s="3993" t="s">
        <v>5067</v>
      </c>
      <c r="C1213" s="4036"/>
      <c r="D1213" s="4019" t="s">
        <v>6878</v>
      </c>
      <c r="E1213" s="4020"/>
      <c r="F1213" s="4020"/>
      <c r="G1213" s="4020"/>
      <c r="H1213" s="4020"/>
      <c r="I1213" s="4020"/>
      <c r="J1213" s="4020"/>
      <c r="K1213" s="4020"/>
      <c r="L1213" s="4020"/>
      <c r="M1213" s="4020"/>
      <c r="N1213" s="4020"/>
      <c r="O1213" s="4020"/>
      <c r="P1213" s="4020"/>
      <c r="Q1213" s="4021"/>
      <c r="R1213" s="2571"/>
      <c r="S1213" s="2571"/>
      <c r="T1213" s="2571"/>
      <c r="U1213" s="2571"/>
      <c r="V1213" s="2571"/>
      <c r="W1213" s="2571"/>
      <c r="X1213" s="2571"/>
      <c r="Y1213" s="2571"/>
      <c r="Z1213" s="2571"/>
      <c r="AA1213" s="2571"/>
      <c r="AB1213" s="2571"/>
      <c r="AC1213" s="2571"/>
      <c r="AD1213" s="2571"/>
      <c r="AE1213" s="2571"/>
      <c r="AF1213" s="2572"/>
    </row>
    <row r="1214" spans="2:32" s="2872" customFormat="1" ht="13.5" customHeight="1" thickBot="1" x14ac:dyDescent="0.25">
      <c r="B1214" s="3842"/>
      <c r="C1214" s="3843"/>
      <c r="D1214" s="3843"/>
      <c r="E1214" s="3843"/>
      <c r="F1214" s="3843"/>
      <c r="G1214" s="2571"/>
      <c r="H1214" s="2571"/>
      <c r="I1214" s="2571"/>
      <c r="J1214" s="2571"/>
      <c r="K1214" s="2571"/>
      <c r="L1214" s="2571"/>
      <c r="M1214" s="2571"/>
      <c r="N1214" s="2571"/>
      <c r="O1214" s="2571"/>
      <c r="P1214" s="2571"/>
      <c r="Q1214" s="2571"/>
      <c r="R1214" s="2635"/>
      <c r="S1214" s="2571"/>
      <c r="T1214" s="2571"/>
      <c r="U1214" s="2571"/>
      <c r="V1214" s="2571"/>
      <c r="W1214" s="2571"/>
      <c r="X1214" s="2571"/>
      <c r="Y1214" s="2571"/>
      <c r="Z1214" s="2571"/>
      <c r="AA1214" s="2571"/>
      <c r="AB1214" s="2571"/>
      <c r="AC1214" s="2571"/>
      <c r="AD1214" s="2571"/>
      <c r="AE1214" s="2571"/>
      <c r="AF1214" s="2572"/>
    </row>
    <row r="1215" spans="2:32" s="2872" customFormat="1" ht="13.5" customHeight="1" thickBot="1" x14ac:dyDescent="0.25">
      <c r="B1215" s="4022" t="s">
        <v>5069</v>
      </c>
      <c r="C1215" s="4023"/>
      <c r="D1215" s="4003" t="s">
        <v>5070</v>
      </c>
      <c r="E1215" s="4026" t="s">
        <v>224</v>
      </c>
      <c r="F1215" s="4027"/>
      <c r="G1215" s="4027"/>
      <c r="H1215" s="4027"/>
      <c r="I1215" s="4027"/>
      <c r="J1215" s="4027"/>
      <c r="K1215" s="4027"/>
      <c r="L1215" s="4027"/>
      <c r="M1215" s="4027"/>
      <c r="N1215" s="4027"/>
      <c r="O1215" s="4027"/>
      <c r="P1215" s="4028"/>
      <c r="Q1215" s="4029" t="s">
        <v>340</v>
      </c>
      <c r="R1215" s="4030"/>
      <c r="S1215" s="4031"/>
      <c r="T1215" s="4031"/>
      <c r="U1215" s="4031"/>
      <c r="V1215" s="4031"/>
      <c r="W1215" s="4031"/>
      <c r="X1215" s="4031"/>
      <c r="Y1215" s="4032"/>
      <c r="Z1215" s="4029" t="s">
        <v>225</v>
      </c>
      <c r="AA1215" s="4031"/>
      <c r="AB1215" s="4032"/>
      <c r="AC1215" s="4033" t="s">
        <v>4989</v>
      </c>
      <c r="AD1215" s="4034"/>
      <c r="AE1215" s="4035"/>
      <c r="AF1215" s="2572"/>
    </row>
    <row r="1216" spans="2:32" s="2872" customFormat="1" ht="13.5" customHeight="1" thickBot="1" x14ac:dyDescent="0.25">
      <c r="B1216" s="4024"/>
      <c r="C1216" s="4025"/>
      <c r="D1216" s="4003"/>
      <c r="E1216" s="4003" t="s">
        <v>5007</v>
      </c>
      <c r="F1216" s="4003" t="s">
        <v>5008</v>
      </c>
      <c r="G1216" s="4004" t="s">
        <v>5010</v>
      </c>
      <c r="H1216" s="4004" t="s">
        <v>5071</v>
      </c>
      <c r="I1216" s="4009" t="s">
        <v>5072</v>
      </c>
      <c r="J1216" s="4009" t="s">
        <v>5073</v>
      </c>
      <c r="K1216" s="4009" t="s">
        <v>5013</v>
      </c>
      <c r="L1216" s="4009"/>
      <c r="M1216" s="4009" t="s">
        <v>5074</v>
      </c>
      <c r="N1216" s="4009" t="s">
        <v>5075</v>
      </c>
      <c r="O1216" s="4009" t="s">
        <v>5076</v>
      </c>
      <c r="P1216" s="4009" t="s">
        <v>5077</v>
      </c>
      <c r="Q1216" s="4000" t="s">
        <v>5019</v>
      </c>
      <c r="R1216" s="4000" t="s">
        <v>5020</v>
      </c>
      <c r="S1216" s="4000" t="s">
        <v>5021</v>
      </c>
      <c r="T1216" s="4000" t="s">
        <v>5078</v>
      </c>
      <c r="U1216" s="4000" t="s">
        <v>5079</v>
      </c>
      <c r="V1216" s="4000" t="s">
        <v>5024</v>
      </c>
      <c r="W1216" s="4000" t="s">
        <v>5026</v>
      </c>
      <c r="X1216" s="4004" t="s">
        <v>5080</v>
      </c>
      <c r="Y1216" s="4004" t="s">
        <v>5081</v>
      </c>
      <c r="Z1216" s="4000" t="s">
        <v>5082</v>
      </c>
      <c r="AA1216" s="4000" t="s">
        <v>5083</v>
      </c>
      <c r="AB1216" s="4000" t="s">
        <v>5084</v>
      </c>
      <c r="AC1216" s="4000" t="s">
        <v>1154</v>
      </c>
      <c r="AD1216" s="4000" t="s">
        <v>4990</v>
      </c>
      <c r="AE1216" s="4000" t="s">
        <v>4991</v>
      </c>
      <c r="AF1216" s="2572"/>
    </row>
    <row r="1217" spans="2:32" s="2872" customFormat="1" ht="13.5" thickBot="1" x14ac:dyDescent="0.25">
      <c r="B1217" s="4024"/>
      <c r="C1217" s="4025"/>
      <c r="D1217" s="4000"/>
      <c r="E1217" s="4000"/>
      <c r="F1217" s="4000"/>
      <c r="G1217" s="4005"/>
      <c r="H1217" s="4005"/>
      <c r="I1217" s="4004"/>
      <c r="J1217" s="4004"/>
      <c r="K1217" s="3844" t="s">
        <v>5033</v>
      </c>
      <c r="L1217" s="3845" t="s">
        <v>2798</v>
      </c>
      <c r="M1217" s="4004"/>
      <c r="N1217" s="4004"/>
      <c r="O1217" s="4004"/>
      <c r="P1217" s="4004"/>
      <c r="Q1217" s="4001"/>
      <c r="R1217" s="4001"/>
      <c r="S1217" s="4001"/>
      <c r="T1217" s="4001"/>
      <c r="U1217" s="4001"/>
      <c r="V1217" s="4001"/>
      <c r="W1217" s="4001"/>
      <c r="X1217" s="4005"/>
      <c r="Y1217" s="4005"/>
      <c r="Z1217" s="4001"/>
      <c r="AA1217" s="4001"/>
      <c r="AB1217" s="4001"/>
      <c r="AC1217" s="4001"/>
      <c r="AD1217" s="4001"/>
      <c r="AE1217" s="4001"/>
      <c r="AF1217" s="2572"/>
    </row>
    <row r="1218" spans="2:32" s="2872" customFormat="1" ht="45" x14ac:dyDescent="0.2">
      <c r="B1218" s="4878" t="s">
        <v>6879</v>
      </c>
      <c r="C1218" s="4879"/>
      <c r="D1218" s="3762" t="s">
        <v>1534</v>
      </c>
      <c r="E1218" s="3762" t="s">
        <v>1534</v>
      </c>
      <c r="F1218" s="3762" t="s">
        <v>1534</v>
      </c>
      <c r="G1218" s="3762" t="s">
        <v>1534</v>
      </c>
      <c r="H1218" s="3762" t="s">
        <v>1534</v>
      </c>
      <c r="I1218" s="3762" t="s">
        <v>1534</v>
      </c>
      <c r="J1218" s="3762" t="s">
        <v>1534</v>
      </c>
      <c r="K1218" s="3762" t="s">
        <v>1534</v>
      </c>
      <c r="L1218" s="3762" t="s">
        <v>1534</v>
      </c>
      <c r="M1218" s="3762" t="s">
        <v>1534</v>
      </c>
      <c r="N1218" s="3762" t="s">
        <v>1534</v>
      </c>
      <c r="O1218" s="3762" t="s">
        <v>1534</v>
      </c>
      <c r="P1218" s="3762" t="s">
        <v>1534</v>
      </c>
      <c r="Q1218" s="3762" t="s">
        <v>1534</v>
      </c>
      <c r="R1218" s="3762" t="s">
        <v>1534</v>
      </c>
      <c r="S1218" s="3762" t="s">
        <v>1534</v>
      </c>
      <c r="T1218" s="3762" t="s">
        <v>1534</v>
      </c>
      <c r="U1218" s="3762" t="s">
        <v>1534</v>
      </c>
      <c r="V1218" s="3762" t="s">
        <v>1534</v>
      </c>
      <c r="W1218" s="3762" t="s">
        <v>1534</v>
      </c>
      <c r="X1218" s="3762" t="s">
        <v>1534</v>
      </c>
      <c r="Y1218" s="3762" t="s">
        <v>1534</v>
      </c>
      <c r="Z1218" s="3764" t="s">
        <v>1534</v>
      </c>
      <c r="AA1218" s="3764" t="s">
        <v>1534</v>
      </c>
      <c r="AB1218" s="3764">
        <v>2.4900000000000002</v>
      </c>
      <c r="AC1218" s="3765" t="s">
        <v>6877</v>
      </c>
      <c r="AD1218" s="3765" t="s">
        <v>1534</v>
      </c>
      <c r="AE1218" s="3858">
        <v>44.99</v>
      </c>
      <c r="AF1218" s="2572"/>
    </row>
    <row r="1219" spans="2:32" s="2872" customFormat="1" x14ac:dyDescent="0.2">
      <c r="B1219" s="2634"/>
      <c r="C1219" s="2566"/>
      <c r="D1219" s="2566"/>
      <c r="E1219" s="2566"/>
      <c r="F1219" s="2566"/>
      <c r="G1219" s="2567"/>
      <c r="H1219" s="2567"/>
      <c r="I1219" s="2567"/>
      <c r="J1219" s="2567"/>
      <c r="K1219" s="2566"/>
      <c r="L1219" s="2567"/>
      <c r="M1219" s="2567"/>
      <c r="N1219" s="2567"/>
      <c r="O1219" s="2567"/>
      <c r="P1219" s="2567"/>
      <c r="Q1219" s="2631"/>
      <c r="R1219" s="2631"/>
      <c r="S1219" s="2631"/>
      <c r="T1219" s="2631"/>
      <c r="U1219" s="2631"/>
      <c r="V1219" s="2631"/>
      <c r="W1219" s="2631"/>
      <c r="X1219" s="2631"/>
      <c r="Y1219" s="2631"/>
      <c r="Z1219" s="2631"/>
      <c r="AA1219" s="2631"/>
      <c r="AB1219" s="2631"/>
      <c r="AC1219" s="2631"/>
      <c r="AD1219" s="2631"/>
      <c r="AE1219" s="2631"/>
      <c r="AF1219" s="2572"/>
    </row>
    <row r="1220" spans="2:32" s="2872" customFormat="1" x14ac:dyDescent="0.2">
      <c r="B1220" s="4011" t="s">
        <v>4992</v>
      </c>
      <c r="C1220" s="4012"/>
      <c r="D1220" s="4013" t="s">
        <v>1534</v>
      </c>
      <c r="E1220" s="4013"/>
      <c r="F1220" s="4013"/>
      <c r="G1220" s="4013"/>
      <c r="H1220" s="4013"/>
      <c r="I1220" s="2632"/>
      <c r="J1220" s="2632"/>
      <c r="K1220" s="2632"/>
      <c r="L1220" s="2632"/>
      <c r="M1220" s="2632"/>
      <c r="N1220" s="2632"/>
      <c r="O1220" s="2632"/>
      <c r="P1220" s="2632"/>
      <c r="Q1220" s="2631"/>
      <c r="R1220" s="2631"/>
      <c r="S1220" s="2631"/>
      <c r="T1220" s="2631"/>
      <c r="U1220" s="2631"/>
      <c r="V1220" s="2631"/>
      <c r="W1220" s="2631"/>
      <c r="X1220" s="2631"/>
      <c r="Y1220" s="2631"/>
      <c r="Z1220" s="2631"/>
      <c r="AA1220" s="2631"/>
      <c r="AB1220" s="2631"/>
      <c r="AC1220" s="2631"/>
      <c r="AD1220" s="2631"/>
      <c r="AE1220" s="2631"/>
      <c r="AF1220" s="2572"/>
    </row>
    <row r="1221" spans="2:32" s="2872" customFormat="1" x14ac:dyDescent="0.2">
      <c r="B1221" s="4011" t="s">
        <v>4993</v>
      </c>
      <c r="C1221" s="4012"/>
      <c r="D1221" s="4013" t="s">
        <v>1534</v>
      </c>
      <c r="E1221" s="4013"/>
      <c r="F1221" s="4013"/>
      <c r="G1221" s="4013"/>
      <c r="H1221" s="4013"/>
      <c r="I1221" s="2632"/>
      <c r="J1221" s="2632"/>
      <c r="K1221" s="2632"/>
      <c r="L1221" s="2632"/>
      <c r="M1221" s="2632"/>
      <c r="N1221" s="2632"/>
      <c r="O1221" s="2632"/>
      <c r="P1221" s="2632"/>
      <c r="Q1221" s="2631"/>
      <c r="R1221" s="2631"/>
      <c r="S1221" s="2631"/>
      <c r="T1221" s="2631"/>
      <c r="U1221" s="2631"/>
      <c r="V1221" s="2631"/>
      <c r="W1221" s="2631"/>
      <c r="X1221" s="2631"/>
      <c r="Y1221" s="2631"/>
      <c r="Z1221" s="2631"/>
      <c r="AA1221" s="2631"/>
      <c r="AB1221" s="2631"/>
      <c r="AC1221" s="2631"/>
      <c r="AD1221" s="2631"/>
      <c r="AE1221" s="2631"/>
      <c r="AF1221" s="2572"/>
    </row>
    <row r="1222" spans="2:32" s="2872" customFormat="1" ht="13.5" thickBot="1" x14ac:dyDescent="0.25">
      <c r="B1222" s="3846"/>
      <c r="C1222" s="3847"/>
      <c r="D1222" s="3847"/>
      <c r="E1222" s="3847"/>
      <c r="F1222" s="3847"/>
      <c r="G1222" s="2635"/>
      <c r="H1222" s="2635"/>
      <c r="I1222" s="2635"/>
      <c r="J1222" s="2635"/>
      <c r="K1222" s="2635"/>
      <c r="L1222" s="2635"/>
      <c r="M1222" s="2635"/>
      <c r="N1222" s="2635"/>
      <c r="O1222" s="2635"/>
      <c r="P1222" s="2635"/>
      <c r="Q1222" s="2635"/>
      <c r="R1222" s="2635"/>
      <c r="S1222" s="2635"/>
      <c r="T1222" s="2635"/>
      <c r="U1222" s="2635"/>
      <c r="V1222" s="2635"/>
      <c r="W1222" s="2635"/>
      <c r="X1222" s="2635"/>
      <c r="Y1222" s="2635"/>
      <c r="Z1222" s="2635"/>
      <c r="AA1222" s="2635"/>
      <c r="AB1222" s="2635"/>
      <c r="AC1222" s="2635"/>
      <c r="AD1222" s="2635"/>
      <c r="AE1222" s="2635"/>
      <c r="AF1222" s="2577"/>
    </row>
    <row r="1223" spans="2:32" s="2872" customFormat="1" x14ac:dyDescent="0.2"/>
    <row r="1224" spans="2:32" s="2872" customFormat="1" ht="13.5" thickBot="1" x14ac:dyDescent="0.25"/>
    <row r="1225" spans="2:32" s="2872" customFormat="1" ht="20.25" x14ac:dyDescent="0.2">
      <c r="B1225" s="3987" t="s">
        <v>5065</v>
      </c>
      <c r="C1225" s="3988"/>
      <c r="D1225" s="3988"/>
      <c r="E1225" s="3988"/>
      <c r="F1225" s="3988"/>
      <c r="G1225" s="3988"/>
      <c r="H1225" s="3988"/>
      <c r="I1225" s="3988"/>
      <c r="J1225" s="3988"/>
      <c r="K1225" s="3988"/>
      <c r="L1225" s="3988"/>
      <c r="M1225" s="3988"/>
      <c r="N1225" s="3988"/>
      <c r="O1225" s="3988"/>
      <c r="P1225" s="3988"/>
      <c r="Q1225" s="3988"/>
      <c r="R1225" s="3988"/>
      <c r="S1225" s="3988"/>
      <c r="T1225" s="3988"/>
      <c r="U1225" s="3988"/>
      <c r="V1225" s="3988"/>
      <c r="W1225" s="3988"/>
      <c r="X1225" s="3988"/>
      <c r="Y1225" s="3988"/>
      <c r="Z1225" s="3988"/>
      <c r="AA1225" s="3988"/>
      <c r="AB1225" s="3988"/>
      <c r="AC1225" s="3988"/>
      <c r="AD1225" s="3988"/>
      <c r="AE1225" s="3988"/>
      <c r="AF1225" s="3989"/>
    </row>
    <row r="1226" spans="2:32" s="2872" customFormat="1" x14ac:dyDescent="0.2">
      <c r="B1226" s="3842"/>
      <c r="C1226" s="3843"/>
      <c r="D1226" s="3843"/>
      <c r="E1226" s="3843"/>
      <c r="F1226" s="3843"/>
      <c r="G1226" s="2571"/>
      <c r="H1226" s="2571"/>
      <c r="I1226" s="2571"/>
      <c r="J1226" s="2571"/>
      <c r="K1226" s="2571"/>
      <c r="L1226" s="2571"/>
      <c r="M1226" s="2571"/>
      <c r="N1226" s="2571"/>
      <c r="O1226" s="2571"/>
      <c r="P1226" s="2571"/>
      <c r="Q1226" s="2571"/>
      <c r="R1226" s="2571"/>
      <c r="S1226" s="2571"/>
      <c r="T1226" s="2571"/>
      <c r="U1226" s="2571"/>
      <c r="V1226" s="2571"/>
      <c r="W1226" s="2571"/>
      <c r="X1226" s="2571"/>
      <c r="Y1226" s="2571"/>
      <c r="Z1226" s="2571"/>
      <c r="AA1226" s="2571"/>
      <c r="AB1226" s="2571"/>
      <c r="AC1226" s="2571"/>
      <c r="AD1226" s="2571"/>
      <c r="AE1226" s="2571"/>
      <c r="AF1226" s="2572"/>
    </row>
    <row r="1227" spans="2:32" s="2872" customFormat="1" x14ac:dyDescent="0.2">
      <c r="B1227" s="2633" t="s">
        <v>5085</v>
      </c>
      <c r="C1227" s="3843"/>
      <c r="D1227" s="4016" t="s">
        <v>6874</v>
      </c>
      <c r="E1227" s="4016"/>
      <c r="F1227" s="4016"/>
      <c r="G1227" s="2571"/>
      <c r="H1227" s="2571"/>
      <c r="I1227" s="2571"/>
      <c r="J1227" s="2571"/>
      <c r="K1227" s="2571"/>
      <c r="L1227" s="2571"/>
      <c r="M1227" s="2571"/>
      <c r="N1227" s="2571"/>
      <c r="O1227" s="2571"/>
      <c r="P1227" s="2571"/>
      <c r="Q1227" s="2571"/>
      <c r="R1227" s="2571"/>
      <c r="S1227" s="2571"/>
      <c r="T1227" s="2571"/>
      <c r="U1227" s="2571"/>
      <c r="V1227" s="2571"/>
      <c r="W1227" s="2571"/>
      <c r="X1227" s="2571"/>
      <c r="Y1227" s="2571"/>
      <c r="Z1227" s="2571"/>
      <c r="AA1227" s="2571"/>
      <c r="AB1227" s="2571"/>
      <c r="AC1227" s="2571"/>
      <c r="AD1227" s="2571"/>
      <c r="AE1227" s="2571"/>
      <c r="AF1227" s="2572"/>
    </row>
    <row r="1228" spans="2:32" s="2872" customFormat="1" ht="12.75" customHeight="1" x14ac:dyDescent="0.2">
      <c r="B1228" s="4017" t="s">
        <v>5068</v>
      </c>
      <c r="C1228" s="4018"/>
      <c r="D1228" s="4050">
        <v>41791</v>
      </c>
      <c r="E1228" s="4050"/>
      <c r="F1228" s="4050"/>
      <c r="G1228" s="2571"/>
      <c r="H1228" s="2571"/>
      <c r="I1228" s="2571"/>
      <c r="J1228" s="2571"/>
      <c r="K1228" s="2571"/>
      <c r="L1228" s="2571"/>
      <c r="M1228" s="2571"/>
      <c r="N1228" s="2571"/>
      <c r="O1228" s="2571"/>
      <c r="P1228" s="2571"/>
      <c r="Q1228" s="2571"/>
      <c r="R1228" s="2571"/>
      <c r="S1228" s="2571"/>
      <c r="T1228" s="2571"/>
      <c r="U1228" s="2571"/>
      <c r="V1228" s="2571"/>
      <c r="W1228" s="2571"/>
      <c r="X1228" s="2571"/>
      <c r="Y1228" s="2571"/>
      <c r="Z1228" s="2571"/>
      <c r="AA1228" s="2571"/>
      <c r="AB1228" s="2571"/>
      <c r="AC1228" s="2571"/>
      <c r="AD1228" s="2571"/>
      <c r="AE1228" s="2571"/>
      <c r="AF1228" s="2572"/>
    </row>
    <row r="1229" spans="2:32" s="2872" customFormat="1" ht="12.75" customHeight="1" x14ac:dyDescent="0.2">
      <c r="B1229" s="3991" t="s">
        <v>5066</v>
      </c>
      <c r="C1229" s="3992"/>
      <c r="D1229" s="4050">
        <v>41851</v>
      </c>
      <c r="E1229" s="4050"/>
      <c r="F1229" s="4050"/>
      <c r="G1229" s="2571"/>
      <c r="H1229" s="2571"/>
      <c r="I1229" s="2571"/>
      <c r="J1229" s="2571"/>
      <c r="K1229" s="2571"/>
      <c r="L1229" s="2571"/>
      <c r="M1229" s="2571"/>
      <c r="N1229" s="2571"/>
      <c r="O1229" s="2571"/>
      <c r="P1229" s="2571"/>
      <c r="Q1229" s="2571"/>
      <c r="R1229" s="2571"/>
      <c r="S1229" s="2571"/>
      <c r="T1229" s="2571"/>
      <c r="U1229" s="2571"/>
      <c r="V1229" s="2571"/>
      <c r="W1229" s="2571"/>
      <c r="X1229" s="2571"/>
      <c r="Y1229" s="2571"/>
      <c r="Z1229" s="2571"/>
      <c r="AA1229" s="2571"/>
      <c r="AB1229" s="2571"/>
      <c r="AC1229" s="2571"/>
      <c r="AD1229" s="2571"/>
      <c r="AE1229" s="2571"/>
      <c r="AF1229" s="2572"/>
    </row>
    <row r="1230" spans="2:32" s="2872" customFormat="1" ht="13.5" thickBot="1" x14ac:dyDescent="0.25">
      <c r="B1230" s="3842"/>
      <c r="C1230" s="3843"/>
      <c r="D1230" s="3843"/>
      <c r="E1230" s="3843"/>
      <c r="F1230" s="3843"/>
      <c r="G1230" s="2571"/>
      <c r="H1230" s="2571"/>
      <c r="I1230" s="2571"/>
      <c r="J1230" s="2571"/>
      <c r="K1230" s="2571"/>
      <c r="L1230" s="2571"/>
      <c r="M1230" s="2571"/>
      <c r="N1230" s="2571"/>
      <c r="O1230" s="2571"/>
      <c r="P1230" s="2571"/>
      <c r="Q1230" s="2571"/>
      <c r="R1230" s="2571"/>
      <c r="S1230" s="2571"/>
      <c r="T1230" s="2571"/>
      <c r="U1230" s="2571"/>
      <c r="V1230" s="2571"/>
      <c r="W1230" s="2571"/>
      <c r="X1230" s="2571"/>
      <c r="Y1230" s="2571"/>
      <c r="Z1230" s="2571"/>
      <c r="AA1230" s="2571"/>
      <c r="AB1230" s="2571"/>
      <c r="AC1230" s="2571"/>
      <c r="AD1230" s="2571"/>
      <c r="AE1230" s="2571"/>
      <c r="AF1230" s="2572"/>
    </row>
    <row r="1231" spans="2:32" s="2872" customFormat="1" ht="46.5" customHeight="1" thickBot="1" x14ac:dyDescent="0.25">
      <c r="B1231" s="3993" t="s">
        <v>5067</v>
      </c>
      <c r="C1231" s="4036"/>
      <c r="D1231" s="4019" t="s">
        <v>6875</v>
      </c>
      <c r="E1231" s="4020"/>
      <c r="F1231" s="4020"/>
      <c r="G1231" s="4020"/>
      <c r="H1231" s="4020"/>
      <c r="I1231" s="4020"/>
      <c r="J1231" s="4020"/>
      <c r="K1231" s="4020"/>
      <c r="L1231" s="4020"/>
      <c r="M1231" s="4020"/>
      <c r="N1231" s="4020"/>
      <c r="O1231" s="4020"/>
      <c r="P1231" s="4020"/>
      <c r="Q1231" s="4021"/>
      <c r="R1231" s="2571"/>
      <c r="S1231" s="2571"/>
      <c r="T1231" s="2571"/>
      <c r="U1231" s="2571"/>
      <c r="V1231" s="2571"/>
      <c r="W1231" s="2571"/>
      <c r="X1231" s="2571"/>
      <c r="Y1231" s="2571"/>
      <c r="Z1231" s="2571"/>
      <c r="AA1231" s="2571"/>
      <c r="AB1231" s="2571"/>
      <c r="AC1231" s="2571"/>
      <c r="AD1231" s="2571"/>
      <c r="AE1231" s="2571"/>
      <c r="AF1231" s="2572"/>
    </row>
    <row r="1232" spans="2:32" s="2872" customFormat="1" ht="13.5" thickBot="1" x14ac:dyDescent="0.25">
      <c r="B1232" s="3842"/>
      <c r="C1232" s="3843"/>
      <c r="D1232" s="3843"/>
      <c r="E1232" s="3843"/>
      <c r="F1232" s="3843"/>
      <c r="G1232" s="2571"/>
      <c r="H1232" s="2571"/>
      <c r="I1232" s="2571"/>
      <c r="J1232" s="2571"/>
      <c r="K1232" s="2571"/>
      <c r="L1232" s="2571"/>
      <c r="M1232" s="2571"/>
      <c r="N1232" s="2571"/>
      <c r="O1232" s="2571"/>
      <c r="P1232" s="2571"/>
      <c r="Q1232" s="2571"/>
      <c r="R1232" s="2635"/>
      <c r="S1232" s="2571"/>
      <c r="T1232" s="2571"/>
      <c r="U1232" s="2571"/>
      <c r="V1232" s="2571"/>
      <c r="W1232" s="2571"/>
      <c r="X1232" s="2571"/>
      <c r="Y1232" s="2571"/>
      <c r="Z1232" s="2571"/>
      <c r="AA1232" s="2571"/>
      <c r="AB1232" s="2571"/>
      <c r="AC1232" s="2571"/>
      <c r="AD1232" s="2571"/>
      <c r="AE1232" s="2571"/>
      <c r="AF1232" s="2572"/>
    </row>
    <row r="1233" spans="2:32" s="2872" customFormat="1" ht="13.5" customHeight="1" thickBot="1" x14ac:dyDescent="0.25">
      <c r="B1233" s="4022" t="s">
        <v>5069</v>
      </c>
      <c r="C1233" s="4023"/>
      <c r="D1233" s="4003" t="s">
        <v>5070</v>
      </c>
      <c r="E1233" s="4026" t="s">
        <v>224</v>
      </c>
      <c r="F1233" s="4027"/>
      <c r="G1233" s="4027"/>
      <c r="H1233" s="4027"/>
      <c r="I1233" s="4027"/>
      <c r="J1233" s="4027"/>
      <c r="K1233" s="4027"/>
      <c r="L1233" s="4027"/>
      <c r="M1233" s="4027"/>
      <c r="N1233" s="4027"/>
      <c r="O1233" s="4027"/>
      <c r="P1233" s="4028"/>
      <c r="Q1233" s="4029" t="s">
        <v>340</v>
      </c>
      <c r="R1233" s="4030"/>
      <c r="S1233" s="4031"/>
      <c r="T1233" s="4031"/>
      <c r="U1233" s="4031"/>
      <c r="V1233" s="4031"/>
      <c r="W1233" s="4031"/>
      <c r="X1233" s="4031"/>
      <c r="Y1233" s="4032"/>
      <c r="Z1233" s="4029" t="s">
        <v>225</v>
      </c>
      <c r="AA1233" s="4031"/>
      <c r="AB1233" s="4032"/>
      <c r="AC1233" s="4033" t="s">
        <v>4989</v>
      </c>
      <c r="AD1233" s="4034"/>
      <c r="AE1233" s="4035"/>
      <c r="AF1233" s="2572"/>
    </row>
    <row r="1234" spans="2:32" s="2872" customFormat="1" ht="13.5" customHeight="1" thickBot="1" x14ac:dyDescent="0.25">
      <c r="B1234" s="4024"/>
      <c r="C1234" s="4025"/>
      <c r="D1234" s="4003"/>
      <c r="E1234" s="4003" t="s">
        <v>5007</v>
      </c>
      <c r="F1234" s="4003" t="s">
        <v>5008</v>
      </c>
      <c r="G1234" s="4004" t="s">
        <v>5010</v>
      </c>
      <c r="H1234" s="4004" t="s">
        <v>5071</v>
      </c>
      <c r="I1234" s="4009" t="s">
        <v>5072</v>
      </c>
      <c r="J1234" s="4009" t="s">
        <v>5073</v>
      </c>
      <c r="K1234" s="4009" t="s">
        <v>5013</v>
      </c>
      <c r="L1234" s="4009"/>
      <c r="M1234" s="4009" t="s">
        <v>5074</v>
      </c>
      <c r="N1234" s="4009" t="s">
        <v>5075</v>
      </c>
      <c r="O1234" s="4009" t="s">
        <v>5076</v>
      </c>
      <c r="P1234" s="4009" t="s">
        <v>5077</v>
      </c>
      <c r="Q1234" s="4000" t="s">
        <v>5019</v>
      </c>
      <c r="R1234" s="4000" t="s">
        <v>5020</v>
      </c>
      <c r="S1234" s="4000" t="s">
        <v>5021</v>
      </c>
      <c r="T1234" s="4000" t="s">
        <v>5078</v>
      </c>
      <c r="U1234" s="4000" t="s">
        <v>5079</v>
      </c>
      <c r="V1234" s="4000" t="s">
        <v>5024</v>
      </c>
      <c r="W1234" s="4000" t="s">
        <v>5026</v>
      </c>
      <c r="X1234" s="4004" t="s">
        <v>5080</v>
      </c>
      <c r="Y1234" s="4004" t="s">
        <v>5081</v>
      </c>
      <c r="Z1234" s="4000" t="s">
        <v>5082</v>
      </c>
      <c r="AA1234" s="4000" t="s">
        <v>5083</v>
      </c>
      <c r="AB1234" s="4000" t="s">
        <v>5084</v>
      </c>
      <c r="AC1234" s="4000" t="s">
        <v>1154</v>
      </c>
      <c r="AD1234" s="4000" t="s">
        <v>4990</v>
      </c>
      <c r="AE1234" s="4000" t="s">
        <v>4991</v>
      </c>
      <c r="AF1234" s="2572"/>
    </row>
    <row r="1235" spans="2:32" s="2872" customFormat="1" ht="13.5" thickBot="1" x14ac:dyDescent="0.25">
      <c r="B1235" s="4024"/>
      <c r="C1235" s="4025"/>
      <c r="D1235" s="4000"/>
      <c r="E1235" s="4000"/>
      <c r="F1235" s="4000"/>
      <c r="G1235" s="4005"/>
      <c r="H1235" s="4005"/>
      <c r="I1235" s="4004"/>
      <c r="J1235" s="4004"/>
      <c r="K1235" s="3844" t="s">
        <v>5033</v>
      </c>
      <c r="L1235" s="3845" t="s">
        <v>2798</v>
      </c>
      <c r="M1235" s="4004"/>
      <c r="N1235" s="4004"/>
      <c r="O1235" s="4004"/>
      <c r="P1235" s="4004"/>
      <c r="Q1235" s="4001"/>
      <c r="R1235" s="4001"/>
      <c r="S1235" s="4001"/>
      <c r="T1235" s="4001"/>
      <c r="U1235" s="4001"/>
      <c r="V1235" s="4001"/>
      <c r="W1235" s="4001"/>
      <c r="X1235" s="4005"/>
      <c r="Y1235" s="4005"/>
      <c r="Z1235" s="4001"/>
      <c r="AA1235" s="4001"/>
      <c r="AB1235" s="4001"/>
      <c r="AC1235" s="4001"/>
      <c r="AD1235" s="4001"/>
      <c r="AE1235" s="4001"/>
      <c r="AF1235" s="2572"/>
    </row>
    <row r="1236" spans="2:32" s="2872" customFormat="1" ht="45" x14ac:dyDescent="0.2">
      <c r="B1236" s="4878" t="s">
        <v>6876</v>
      </c>
      <c r="C1236" s="4879"/>
      <c r="D1236" s="3762" t="s">
        <v>1534</v>
      </c>
      <c r="E1236" s="3762" t="s">
        <v>1534</v>
      </c>
      <c r="F1236" s="3762" t="s">
        <v>1534</v>
      </c>
      <c r="G1236" s="3762" t="s">
        <v>1534</v>
      </c>
      <c r="H1236" s="3762" t="s">
        <v>1534</v>
      </c>
      <c r="I1236" s="3762" t="s">
        <v>1534</v>
      </c>
      <c r="J1236" s="3762" t="s">
        <v>1534</v>
      </c>
      <c r="K1236" s="3762" t="s">
        <v>1534</v>
      </c>
      <c r="L1236" s="3762" t="s">
        <v>1534</v>
      </c>
      <c r="M1236" s="3762" t="s">
        <v>1534</v>
      </c>
      <c r="N1236" s="3762" t="s">
        <v>1534</v>
      </c>
      <c r="O1236" s="3762" t="s">
        <v>1534</v>
      </c>
      <c r="P1236" s="3762" t="s">
        <v>1534</v>
      </c>
      <c r="Q1236" s="3762" t="s">
        <v>1534</v>
      </c>
      <c r="R1236" s="3762" t="s">
        <v>1534</v>
      </c>
      <c r="S1236" s="3762" t="s">
        <v>1534</v>
      </c>
      <c r="T1236" s="3762" t="s">
        <v>1534</v>
      </c>
      <c r="U1236" s="3762" t="s">
        <v>1534</v>
      </c>
      <c r="V1236" s="3762" t="s">
        <v>1534</v>
      </c>
      <c r="W1236" s="3762" t="s">
        <v>1534</v>
      </c>
      <c r="X1236" s="3762" t="s">
        <v>1534</v>
      </c>
      <c r="Y1236" s="3762" t="s">
        <v>1534</v>
      </c>
      <c r="Z1236" s="3764" t="s">
        <v>1534</v>
      </c>
      <c r="AA1236" s="3764" t="s">
        <v>1534</v>
      </c>
      <c r="AB1236" s="3764">
        <v>2.4900000000000002</v>
      </c>
      <c r="AC1236" s="3765" t="s">
        <v>6874</v>
      </c>
      <c r="AD1236" s="3765" t="s">
        <v>1534</v>
      </c>
      <c r="AE1236" s="3857">
        <v>24.99</v>
      </c>
      <c r="AF1236" s="2572"/>
    </row>
    <row r="1237" spans="2:32" s="2872" customFormat="1" x14ac:dyDescent="0.2">
      <c r="B1237" s="2634"/>
      <c r="C1237" s="2566"/>
      <c r="D1237" s="2566"/>
      <c r="E1237" s="2566"/>
      <c r="F1237" s="2566"/>
      <c r="G1237" s="2567"/>
      <c r="H1237" s="2567"/>
      <c r="I1237" s="2567"/>
      <c r="J1237" s="2567"/>
      <c r="K1237" s="2566"/>
      <c r="L1237" s="2567"/>
      <c r="M1237" s="2567"/>
      <c r="N1237" s="2567"/>
      <c r="O1237" s="2567"/>
      <c r="P1237" s="2567"/>
      <c r="Q1237" s="2631"/>
      <c r="R1237" s="2631"/>
      <c r="S1237" s="2631"/>
      <c r="T1237" s="2631"/>
      <c r="U1237" s="2631"/>
      <c r="V1237" s="2631"/>
      <c r="W1237" s="2631"/>
      <c r="X1237" s="2631"/>
      <c r="Y1237" s="2631"/>
      <c r="Z1237" s="2631"/>
      <c r="AA1237" s="2631"/>
      <c r="AB1237" s="2631"/>
      <c r="AC1237" s="2631"/>
      <c r="AD1237" s="2631"/>
      <c r="AE1237" s="2631"/>
      <c r="AF1237" s="2572"/>
    </row>
    <row r="1238" spans="2:32" s="2872" customFormat="1" x14ac:dyDescent="0.2">
      <c r="B1238" s="4011" t="s">
        <v>4992</v>
      </c>
      <c r="C1238" s="4012"/>
      <c r="D1238" s="4013" t="s">
        <v>1534</v>
      </c>
      <c r="E1238" s="4013"/>
      <c r="F1238" s="4013"/>
      <c r="G1238" s="4013"/>
      <c r="H1238" s="4013"/>
      <c r="I1238" s="2632"/>
      <c r="J1238" s="2632"/>
      <c r="K1238" s="2632"/>
      <c r="L1238" s="2632"/>
      <c r="M1238" s="2632"/>
      <c r="N1238" s="2632"/>
      <c r="O1238" s="2632"/>
      <c r="P1238" s="2632"/>
      <c r="Q1238" s="2631"/>
      <c r="R1238" s="2631"/>
      <c r="S1238" s="2631"/>
      <c r="T1238" s="2631"/>
      <c r="U1238" s="2631"/>
      <c r="V1238" s="2631"/>
      <c r="W1238" s="2631"/>
      <c r="X1238" s="2631"/>
      <c r="Y1238" s="2631"/>
      <c r="Z1238" s="2631"/>
      <c r="AA1238" s="2631"/>
      <c r="AB1238" s="2631"/>
      <c r="AC1238" s="2631"/>
      <c r="AD1238" s="2631"/>
      <c r="AE1238" s="2631"/>
      <c r="AF1238" s="2572"/>
    </row>
    <row r="1239" spans="2:32" s="2872" customFormat="1" x14ac:dyDescent="0.2">
      <c r="B1239" s="4011" t="s">
        <v>4993</v>
      </c>
      <c r="C1239" s="4012"/>
      <c r="D1239" s="4013" t="s">
        <v>1534</v>
      </c>
      <c r="E1239" s="4013"/>
      <c r="F1239" s="4013"/>
      <c r="G1239" s="4013"/>
      <c r="H1239" s="4013"/>
      <c r="I1239" s="2632"/>
      <c r="J1239" s="2632"/>
      <c r="K1239" s="2632"/>
      <c r="L1239" s="2632"/>
      <c r="M1239" s="2632"/>
      <c r="N1239" s="2632"/>
      <c r="O1239" s="2632"/>
      <c r="P1239" s="2632"/>
      <c r="Q1239" s="2631"/>
      <c r="R1239" s="2631"/>
      <c r="S1239" s="2631"/>
      <c r="T1239" s="2631"/>
      <c r="U1239" s="2631"/>
      <c r="V1239" s="2631"/>
      <c r="W1239" s="2631"/>
      <c r="X1239" s="2631"/>
      <c r="Y1239" s="2631"/>
      <c r="Z1239" s="2631"/>
      <c r="AA1239" s="2631"/>
      <c r="AB1239" s="2631"/>
      <c r="AC1239" s="2631"/>
      <c r="AD1239" s="2631"/>
      <c r="AE1239" s="2631"/>
      <c r="AF1239" s="2572"/>
    </row>
    <row r="1240" spans="2:32" s="2872" customFormat="1" ht="13.5" thickBot="1" x14ac:dyDescent="0.25">
      <c r="B1240" s="3846"/>
      <c r="C1240" s="3847"/>
      <c r="D1240" s="3847"/>
      <c r="E1240" s="3847"/>
      <c r="F1240" s="3847"/>
      <c r="G1240" s="2635"/>
      <c r="H1240" s="2635"/>
      <c r="I1240" s="2635"/>
      <c r="J1240" s="2635"/>
      <c r="K1240" s="2635"/>
      <c r="L1240" s="2635"/>
      <c r="M1240" s="2635"/>
      <c r="N1240" s="2635"/>
      <c r="O1240" s="2635"/>
      <c r="P1240" s="2635"/>
      <c r="Q1240" s="2635"/>
      <c r="R1240" s="2635"/>
      <c r="S1240" s="2635"/>
      <c r="T1240" s="2635"/>
      <c r="U1240" s="2635"/>
      <c r="V1240" s="2635"/>
      <c r="W1240" s="2635"/>
      <c r="X1240" s="2635"/>
      <c r="Y1240" s="2635"/>
      <c r="Z1240" s="2635"/>
      <c r="AA1240" s="2635"/>
      <c r="AB1240" s="2635"/>
      <c r="AC1240" s="2635"/>
      <c r="AD1240" s="2635"/>
      <c r="AE1240" s="2635"/>
      <c r="AF1240" s="2577"/>
    </row>
    <row r="1241" spans="2:32" s="2872" customFormat="1" x14ac:dyDescent="0.2"/>
    <row r="1242" spans="2:32" s="2872" customFormat="1" ht="13.5" thickBot="1" x14ac:dyDescent="0.25"/>
    <row r="1243" spans="2:32" s="2872" customFormat="1" ht="20.25" x14ac:dyDescent="0.2">
      <c r="B1243" s="3987" t="s">
        <v>5065</v>
      </c>
      <c r="C1243" s="3988"/>
      <c r="D1243" s="3988"/>
      <c r="E1243" s="3988"/>
      <c r="F1243" s="3988"/>
      <c r="G1243" s="3988"/>
      <c r="H1243" s="3988"/>
      <c r="I1243" s="3988"/>
      <c r="J1243" s="3988"/>
      <c r="K1243" s="3988"/>
      <c r="L1243" s="3988"/>
      <c r="M1243" s="3988"/>
      <c r="N1243" s="3988"/>
      <c r="O1243" s="3988"/>
      <c r="P1243" s="3988"/>
      <c r="Q1243" s="3988"/>
      <c r="R1243" s="3988"/>
      <c r="S1243" s="3988"/>
      <c r="T1243" s="3988"/>
      <c r="U1243" s="3988"/>
      <c r="V1243" s="3988"/>
      <c r="W1243" s="3988"/>
      <c r="X1243" s="3988"/>
      <c r="Y1243" s="3988"/>
      <c r="Z1243" s="3988"/>
      <c r="AA1243" s="3988"/>
      <c r="AB1243" s="3988"/>
      <c r="AC1243" s="3988"/>
      <c r="AD1243" s="3988"/>
      <c r="AE1243" s="3988"/>
      <c r="AF1243" s="3989"/>
    </row>
    <row r="1244" spans="2:32" s="2872" customFormat="1" x14ac:dyDescent="0.2">
      <c r="B1244" s="3842"/>
      <c r="C1244" s="3843"/>
      <c r="D1244" s="3843"/>
      <c r="E1244" s="3843"/>
      <c r="F1244" s="3843"/>
      <c r="G1244" s="2571"/>
      <c r="H1244" s="2571"/>
      <c r="I1244" s="2571"/>
      <c r="J1244" s="2571"/>
      <c r="K1244" s="2571"/>
      <c r="L1244" s="2571"/>
      <c r="M1244" s="2571"/>
      <c r="N1244" s="2571"/>
      <c r="O1244" s="2571"/>
      <c r="P1244" s="2571"/>
      <c r="Q1244" s="2571"/>
      <c r="R1244" s="2571"/>
      <c r="S1244" s="2571"/>
      <c r="T1244" s="2571"/>
      <c r="U1244" s="2571"/>
      <c r="V1244" s="2571"/>
      <c r="W1244" s="2571"/>
      <c r="X1244" s="2571"/>
      <c r="Y1244" s="2571"/>
      <c r="Z1244" s="2571"/>
      <c r="AA1244" s="2571"/>
      <c r="AB1244" s="2571"/>
      <c r="AC1244" s="2571"/>
      <c r="AD1244" s="2571"/>
      <c r="AE1244" s="2571"/>
      <c r="AF1244" s="2572"/>
    </row>
    <row r="1245" spans="2:32" s="2872" customFormat="1" x14ac:dyDescent="0.2">
      <c r="B1245" s="2633" t="s">
        <v>5085</v>
      </c>
      <c r="C1245" s="3843"/>
      <c r="D1245" s="4016" t="s">
        <v>6871</v>
      </c>
      <c r="E1245" s="4016"/>
      <c r="F1245" s="4016"/>
      <c r="G1245" s="2571"/>
      <c r="H1245" s="2571"/>
      <c r="I1245" s="2571"/>
      <c r="J1245" s="2571"/>
      <c r="K1245" s="2571"/>
      <c r="L1245" s="2571"/>
      <c r="M1245" s="2571"/>
      <c r="N1245" s="2571"/>
      <c r="O1245" s="2571"/>
      <c r="P1245" s="2571"/>
      <c r="Q1245" s="2571"/>
      <c r="R1245" s="2571"/>
      <c r="S1245" s="2571"/>
      <c r="T1245" s="2571"/>
      <c r="U1245" s="2571"/>
      <c r="V1245" s="2571"/>
      <c r="W1245" s="2571"/>
      <c r="X1245" s="2571"/>
      <c r="Y1245" s="2571"/>
      <c r="Z1245" s="2571"/>
      <c r="AA1245" s="2571"/>
      <c r="AB1245" s="2571"/>
      <c r="AC1245" s="2571"/>
      <c r="AD1245" s="2571"/>
      <c r="AE1245" s="2571"/>
      <c r="AF1245" s="2572"/>
    </row>
    <row r="1246" spans="2:32" s="2872" customFormat="1" ht="12.75" customHeight="1" x14ac:dyDescent="0.2">
      <c r="B1246" s="4017" t="s">
        <v>5068</v>
      </c>
      <c r="C1246" s="4018"/>
      <c r="D1246" s="4050">
        <v>41791</v>
      </c>
      <c r="E1246" s="4050"/>
      <c r="F1246" s="4050"/>
      <c r="G1246" s="2571"/>
      <c r="H1246" s="2571"/>
      <c r="I1246" s="2571"/>
      <c r="J1246" s="2571"/>
      <c r="K1246" s="2571"/>
      <c r="L1246" s="2571"/>
      <c r="M1246" s="2571"/>
      <c r="N1246" s="2571"/>
      <c r="O1246" s="2571"/>
      <c r="P1246" s="2571"/>
      <c r="Q1246" s="2571"/>
      <c r="R1246" s="2571"/>
      <c r="S1246" s="2571"/>
      <c r="T1246" s="2571"/>
      <c r="U1246" s="2571"/>
      <c r="V1246" s="2571"/>
      <c r="W1246" s="2571"/>
      <c r="X1246" s="2571"/>
      <c r="Y1246" s="2571"/>
      <c r="Z1246" s="2571"/>
      <c r="AA1246" s="2571"/>
      <c r="AB1246" s="2571"/>
      <c r="AC1246" s="2571"/>
      <c r="AD1246" s="2571"/>
      <c r="AE1246" s="2571"/>
      <c r="AF1246" s="2572"/>
    </row>
    <row r="1247" spans="2:32" s="2872" customFormat="1" ht="12.75" customHeight="1" x14ac:dyDescent="0.2">
      <c r="B1247" s="3991" t="s">
        <v>5066</v>
      </c>
      <c r="C1247" s="3992"/>
      <c r="D1247" s="4050">
        <v>41851</v>
      </c>
      <c r="E1247" s="4050"/>
      <c r="F1247" s="4050"/>
      <c r="G1247" s="2571"/>
      <c r="H1247" s="2571"/>
      <c r="I1247" s="2571"/>
      <c r="J1247" s="2571"/>
      <c r="K1247" s="2571"/>
      <c r="L1247" s="2571"/>
      <c r="M1247" s="2571"/>
      <c r="N1247" s="2571"/>
      <c r="O1247" s="2571"/>
      <c r="P1247" s="2571"/>
      <c r="Q1247" s="2571"/>
      <c r="R1247" s="2571"/>
      <c r="S1247" s="2571"/>
      <c r="T1247" s="2571"/>
      <c r="U1247" s="2571"/>
      <c r="V1247" s="2571"/>
      <c r="W1247" s="2571"/>
      <c r="X1247" s="2571"/>
      <c r="Y1247" s="2571"/>
      <c r="Z1247" s="2571"/>
      <c r="AA1247" s="2571"/>
      <c r="AB1247" s="2571"/>
      <c r="AC1247" s="2571"/>
      <c r="AD1247" s="2571"/>
      <c r="AE1247" s="2571"/>
      <c r="AF1247" s="2572"/>
    </row>
    <row r="1248" spans="2:32" s="2872" customFormat="1" ht="12.75" customHeight="1" thickBot="1" x14ac:dyDescent="0.25">
      <c r="B1248" s="3842"/>
      <c r="C1248" s="3843"/>
      <c r="D1248" s="3843"/>
      <c r="E1248" s="3843"/>
      <c r="F1248" s="3843"/>
      <c r="G1248" s="2571"/>
      <c r="H1248" s="2571"/>
      <c r="I1248" s="2571"/>
      <c r="J1248" s="2571"/>
      <c r="K1248" s="2571"/>
      <c r="L1248" s="2571"/>
      <c r="M1248" s="2571"/>
      <c r="N1248" s="2571"/>
      <c r="O1248" s="2571"/>
      <c r="P1248" s="2571"/>
      <c r="Q1248" s="2571"/>
      <c r="R1248" s="2571"/>
      <c r="S1248" s="2571"/>
      <c r="T1248" s="2571"/>
      <c r="U1248" s="2571"/>
      <c r="V1248" s="2571"/>
      <c r="W1248" s="2571"/>
      <c r="X1248" s="2571"/>
      <c r="Y1248" s="2571"/>
      <c r="Z1248" s="2571"/>
      <c r="AA1248" s="2571"/>
      <c r="AB1248" s="2571"/>
      <c r="AC1248" s="2571"/>
      <c r="AD1248" s="2571"/>
      <c r="AE1248" s="2571"/>
      <c r="AF1248" s="2572"/>
    </row>
    <row r="1249" spans="2:32" s="2872" customFormat="1" ht="111" customHeight="1" thickBot="1" x14ac:dyDescent="0.25">
      <c r="B1249" s="3993" t="s">
        <v>5067</v>
      </c>
      <c r="C1249" s="4036"/>
      <c r="D1249" s="4019" t="s">
        <v>6872</v>
      </c>
      <c r="E1249" s="4020"/>
      <c r="F1249" s="4020"/>
      <c r="G1249" s="4020"/>
      <c r="H1249" s="4020"/>
      <c r="I1249" s="4020"/>
      <c r="J1249" s="4020"/>
      <c r="K1249" s="4020"/>
      <c r="L1249" s="4020"/>
      <c r="M1249" s="4020"/>
      <c r="N1249" s="4020"/>
      <c r="O1249" s="4020"/>
      <c r="P1249" s="4020"/>
      <c r="Q1249" s="4021"/>
      <c r="R1249" s="2571"/>
      <c r="S1249" s="2571"/>
      <c r="T1249" s="2571"/>
      <c r="U1249" s="2571"/>
      <c r="V1249" s="2571"/>
      <c r="W1249" s="2571"/>
      <c r="X1249" s="2571"/>
      <c r="Y1249" s="2571"/>
      <c r="Z1249" s="2571"/>
      <c r="AA1249" s="2571"/>
      <c r="AB1249" s="2571"/>
      <c r="AC1249" s="2571"/>
      <c r="AD1249" s="2571"/>
      <c r="AE1249" s="2571"/>
      <c r="AF1249" s="2572"/>
    </row>
    <row r="1250" spans="2:32" s="2872" customFormat="1" ht="13.5" customHeight="1" thickBot="1" x14ac:dyDescent="0.25">
      <c r="B1250" s="3842"/>
      <c r="C1250" s="3843"/>
      <c r="D1250" s="3843"/>
      <c r="E1250" s="3843"/>
      <c r="F1250" s="3843"/>
      <c r="G1250" s="2571"/>
      <c r="H1250" s="2571"/>
      <c r="I1250" s="2571"/>
      <c r="J1250" s="2571"/>
      <c r="K1250" s="2571"/>
      <c r="L1250" s="2571"/>
      <c r="M1250" s="2571"/>
      <c r="N1250" s="2571"/>
      <c r="O1250" s="2571"/>
      <c r="P1250" s="2571"/>
      <c r="Q1250" s="2571"/>
      <c r="R1250" s="2635"/>
      <c r="S1250" s="2571"/>
      <c r="T1250" s="2571"/>
      <c r="U1250" s="2571"/>
      <c r="V1250" s="2571"/>
      <c r="W1250" s="2571"/>
      <c r="X1250" s="2571"/>
      <c r="Y1250" s="2571"/>
      <c r="Z1250" s="2571"/>
      <c r="AA1250" s="2571"/>
      <c r="AB1250" s="2571"/>
      <c r="AC1250" s="2571"/>
      <c r="AD1250" s="2571"/>
      <c r="AE1250" s="2571"/>
      <c r="AF1250" s="2572"/>
    </row>
    <row r="1251" spans="2:32" s="2872" customFormat="1" ht="13.5" customHeight="1" thickBot="1" x14ac:dyDescent="0.25">
      <c r="B1251" s="4022" t="s">
        <v>5069</v>
      </c>
      <c r="C1251" s="4023"/>
      <c r="D1251" s="4003" t="s">
        <v>5070</v>
      </c>
      <c r="E1251" s="4026" t="s">
        <v>224</v>
      </c>
      <c r="F1251" s="4027"/>
      <c r="G1251" s="4027"/>
      <c r="H1251" s="4027"/>
      <c r="I1251" s="4027"/>
      <c r="J1251" s="4027"/>
      <c r="K1251" s="4027"/>
      <c r="L1251" s="4027"/>
      <c r="M1251" s="4027"/>
      <c r="N1251" s="4027"/>
      <c r="O1251" s="4027"/>
      <c r="P1251" s="4028"/>
      <c r="Q1251" s="4029" t="s">
        <v>340</v>
      </c>
      <c r="R1251" s="4030"/>
      <c r="S1251" s="4031"/>
      <c r="T1251" s="4031"/>
      <c r="U1251" s="4031"/>
      <c r="V1251" s="4031"/>
      <c r="W1251" s="4031"/>
      <c r="X1251" s="4031"/>
      <c r="Y1251" s="4032"/>
      <c r="Z1251" s="4029" t="s">
        <v>225</v>
      </c>
      <c r="AA1251" s="4031"/>
      <c r="AB1251" s="4032"/>
      <c r="AC1251" s="4033" t="s">
        <v>4989</v>
      </c>
      <c r="AD1251" s="4034"/>
      <c r="AE1251" s="4035"/>
      <c r="AF1251" s="2572"/>
    </row>
    <row r="1252" spans="2:32" s="2872" customFormat="1" ht="13.5" customHeight="1" thickBot="1" x14ac:dyDescent="0.25">
      <c r="B1252" s="4024"/>
      <c r="C1252" s="4025"/>
      <c r="D1252" s="4003"/>
      <c r="E1252" s="4003" t="s">
        <v>5007</v>
      </c>
      <c r="F1252" s="4003" t="s">
        <v>5008</v>
      </c>
      <c r="G1252" s="4004" t="s">
        <v>5010</v>
      </c>
      <c r="H1252" s="4004" t="s">
        <v>5071</v>
      </c>
      <c r="I1252" s="4009" t="s">
        <v>5072</v>
      </c>
      <c r="J1252" s="4009" t="s">
        <v>5073</v>
      </c>
      <c r="K1252" s="4009" t="s">
        <v>5013</v>
      </c>
      <c r="L1252" s="4009"/>
      <c r="M1252" s="4009" t="s">
        <v>5074</v>
      </c>
      <c r="N1252" s="4009" t="s">
        <v>5075</v>
      </c>
      <c r="O1252" s="4009" t="s">
        <v>5076</v>
      </c>
      <c r="P1252" s="4009" t="s">
        <v>5077</v>
      </c>
      <c r="Q1252" s="4000" t="s">
        <v>5019</v>
      </c>
      <c r="R1252" s="4000" t="s">
        <v>5020</v>
      </c>
      <c r="S1252" s="4000" t="s">
        <v>5021</v>
      </c>
      <c r="T1252" s="4000" t="s">
        <v>5078</v>
      </c>
      <c r="U1252" s="4000" t="s">
        <v>5079</v>
      </c>
      <c r="V1252" s="4000" t="s">
        <v>5024</v>
      </c>
      <c r="W1252" s="4000" t="s">
        <v>5026</v>
      </c>
      <c r="X1252" s="4004" t="s">
        <v>5080</v>
      </c>
      <c r="Y1252" s="4004" t="s">
        <v>5081</v>
      </c>
      <c r="Z1252" s="4000" t="s">
        <v>5082</v>
      </c>
      <c r="AA1252" s="4000" t="s">
        <v>5083</v>
      </c>
      <c r="AB1252" s="4000" t="s">
        <v>5084</v>
      </c>
      <c r="AC1252" s="4000" t="s">
        <v>1154</v>
      </c>
      <c r="AD1252" s="4000" t="s">
        <v>4990</v>
      </c>
      <c r="AE1252" s="4000" t="s">
        <v>4991</v>
      </c>
      <c r="AF1252" s="2572"/>
    </row>
    <row r="1253" spans="2:32" s="2872" customFormat="1" ht="13.5" customHeight="1" thickBot="1" x14ac:dyDescent="0.25">
      <c r="B1253" s="4024"/>
      <c r="C1253" s="4025"/>
      <c r="D1253" s="4000"/>
      <c r="E1253" s="4000"/>
      <c r="F1253" s="4000"/>
      <c r="G1253" s="4005"/>
      <c r="H1253" s="4005"/>
      <c r="I1253" s="4004"/>
      <c r="J1253" s="4004"/>
      <c r="K1253" s="3844" t="s">
        <v>5033</v>
      </c>
      <c r="L1253" s="3845" t="s">
        <v>2798</v>
      </c>
      <c r="M1253" s="4004"/>
      <c r="N1253" s="4004"/>
      <c r="O1253" s="4004"/>
      <c r="P1253" s="4004"/>
      <c r="Q1253" s="4001"/>
      <c r="R1253" s="4001"/>
      <c r="S1253" s="4001"/>
      <c r="T1253" s="4001"/>
      <c r="U1253" s="4001"/>
      <c r="V1253" s="4001"/>
      <c r="W1253" s="4001"/>
      <c r="X1253" s="4005"/>
      <c r="Y1253" s="4005"/>
      <c r="Z1253" s="4001"/>
      <c r="AA1253" s="4001"/>
      <c r="AB1253" s="4001"/>
      <c r="AC1253" s="4001"/>
      <c r="AD1253" s="4001"/>
      <c r="AE1253" s="4001"/>
      <c r="AF1253" s="2572"/>
    </row>
    <row r="1254" spans="2:32" s="2872" customFormat="1" ht="45.75" thickBot="1" x14ac:dyDescent="0.25">
      <c r="B1254" s="4014" t="s">
        <v>6873</v>
      </c>
      <c r="C1254" s="4015"/>
      <c r="D1254" s="3143" t="s">
        <v>1534</v>
      </c>
      <c r="E1254" s="3143" t="s">
        <v>1534</v>
      </c>
      <c r="F1254" s="3143" t="s">
        <v>1534</v>
      </c>
      <c r="G1254" s="3143" t="s">
        <v>1534</v>
      </c>
      <c r="H1254" s="3143" t="s">
        <v>1534</v>
      </c>
      <c r="I1254" s="3143" t="s">
        <v>1534</v>
      </c>
      <c r="J1254" s="3143" t="s">
        <v>1534</v>
      </c>
      <c r="K1254" s="3143" t="s">
        <v>1534</v>
      </c>
      <c r="L1254" s="3143" t="s">
        <v>1534</v>
      </c>
      <c r="M1254" s="3143" t="s">
        <v>1534</v>
      </c>
      <c r="N1254" s="3143" t="s">
        <v>1534</v>
      </c>
      <c r="O1254" s="3143" t="s">
        <v>1534</v>
      </c>
      <c r="P1254" s="3143" t="s">
        <v>1534</v>
      </c>
      <c r="Q1254" s="3143" t="s">
        <v>1534</v>
      </c>
      <c r="R1254" s="3143" t="s">
        <v>1534</v>
      </c>
      <c r="S1254" s="3143" t="s">
        <v>1534</v>
      </c>
      <c r="T1254" s="3143" t="s">
        <v>1534</v>
      </c>
      <c r="U1254" s="3143" t="s">
        <v>1534</v>
      </c>
      <c r="V1254" s="3143" t="s">
        <v>1534</v>
      </c>
      <c r="W1254" s="3143" t="s">
        <v>1534</v>
      </c>
      <c r="X1254" s="3143" t="s">
        <v>1534</v>
      </c>
      <c r="Y1254" s="3143" t="s">
        <v>1534</v>
      </c>
      <c r="Z1254" s="3145" t="s">
        <v>1534</v>
      </c>
      <c r="AA1254" s="3145" t="s">
        <v>1534</v>
      </c>
      <c r="AB1254" s="3145">
        <v>2.4900000000000002</v>
      </c>
      <c r="AC1254" s="3380" t="s">
        <v>6871</v>
      </c>
      <c r="AD1254" s="3380" t="s">
        <v>1534</v>
      </c>
      <c r="AE1254" s="3856">
        <v>12.49</v>
      </c>
      <c r="AF1254" s="2572"/>
    </row>
    <row r="1255" spans="2:32" s="2872" customFormat="1" x14ac:dyDescent="0.2">
      <c r="B1255" s="2634"/>
      <c r="C1255" s="2566"/>
      <c r="D1255" s="2566"/>
      <c r="E1255" s="2566"/>
      <c r="F1255" s="2566"/>
      <c r="G1255" s="2567"/>
      <c r="H1255" s="2567"/>
      <c r="I1255" s="2567"/>
      <c r="J1255" s="2567"/>
      <c r="K1255" s="2566"/>
      <c r="L1255" s="2567"/>
      <c r="M1255" s="2567"/>
      <c r="N1255" s="2567"/>
      <c r="O1255" s="2567"/>
      <c r="P1255" s="2567"/>
      <c r="Q1255" s="2631"/>
      <c r="R1255" s="2631"/>
      <c r="S1255" s="2631"/>
      <c r="T1255" s="2631"/>
      <c r="U1255" s="2631"/>
      <c r="V1255" s="2631"/>
      <c r="W1255" s="2631"/>
      <c r="X1255" s="2631"/>
      <c r="Y1255" s="2631"/>
      <c r="Z1255" s="2631"/>
      <c r="AA1255" s="2631"/>
      <c r="AB1255" s="2631"/>
      <c r="AC1255" s="2631"/>
      <c r="AD1255" s="2631"/>
      <c r="AE1255" s="2631"/>
      <c r="AF1255" s="2572"/>
    </row>
    <row r="1256" spans="2:32" s="2872" customFormat="1" x14ac:dyDescent="0.2">
      <c r="B1256" s="4011" t="s">
        <v>4992</v>
      </c>
      <c r="C1256" s="4012"/>
      <c r="D1256" s="4013" t="s">
        <v>1534</v>
      </c>
      <c r="E1256" s="4013"/>
      <c r="F1256" s="4013"/>
      <c r="G1256" s="4013"/>
      <c r="H1256" s="4013"/>
      <c r="I1256" s="2632"/>
      <c r="J1256" s="2632"/>
      <c r="K1256" s="2632"/>
      <c r="L1256" s="2632"/>
      <c r="M1256" s="2632"/>
      <c r="N1256" s="2632"/>
      <c r="O1256" s="2632"/>
      <c r="P1256" s="2632"/>
      <c r="Q1256" s="2631"/>
      <c r="R1256" s="2631"/>
      <c r="S1256" s="2631"/>
      <c r="T1256" s="2631"/>
      <c r="U1256" s="2631"/>
      <c r="V1256" s="2631"/>
      <c r="W1256" s="2631"/>
      <c r="X1256" s="2631"/>
      <c r="Y1256" s="2631"/>
      <c r="Z1256" s="2631"/>
      <c r="AA1256" s="2631"/>
      <c r="AB1256" s="2631"/>
      <c r="AC1256" s="2631"/>
      <c r="AD1256" s="2631"/>
      <c r="AE1256" s="2631"/>
      <c r="AF1256" s="2572"/>
    </row>
    <row r="1257" spans="2:32" s="2872" customFormat="1" x14ac:dyDescent="0.2">
      <c r="B1257" s="4011" t="s">
        <v>4993</v>
      </c>
      <c r="C1257" s="4012"/>
      <c r="D1257" s="4013" t="s">
        <v>1534</v>
      </c>
      <c r="E1257" s="4013"/>
      <c r="F1257" s="4013"/>
      <c r="G1257" s="4013"/>
      <c r="H1257" s="4013"/>
      <c r="I1257" s="2632"/>
      <c r="J1257" s="2632"/>
      <c r="K1257" s="2632"/>
      <c r="L1257" s="2632"/>
      <c r="M1257" s="2632"/>
      <c r="N1257" s="2632"/>
      <c r="O1257" s="2632"/>
      <c r="P1257" s="2632"/>
      <c r="Q1257" s="2631"/>
      <c r="R1257" s="2631"/>
      <c r="S1257" s="2631"/>
      <c r="T1257" s="2631"/>
      <c r="U1257" s="2631"/>
      <c r="V1257" s="2631"/>
      <c r="W1257" s="2631"/>
      <c r="X1257" s="2631"/>
      <c r="Y1257" s="2631"/>
      <c r="Z1257" s="2631"/>
      <c r="AA1257" s="2631"/>
      <c r="AB1257" s="2631"/>
      <c r="AC1257" s="2631"/>
      <c r="AD1257" s="2631"/>
      <c r="AE1257" s="2631"/>
      <c r="AF1257" s="2572"/>
    </row>
    <row r="1258" spans="2:32" s="2872" customFormat="1" ht="13.5" thickBot="1" x14ac:dyDescent="0.25">
      <c r="B1258" s="3846"/>
      <c r="C1258" s="3847"/>
      <c r="D1258" s="3847"/>
      <c r="E1258" s="3847"/>
      <c r="F1258" s="3847"/>
      <c r="G1258" s="2635"/>
      <c r="H1258" s="2635"/>
      <c r="I1258" s="2635"/>
      <c r="J1258" s="2635"/>
      <c r="K1258" s="2635"/>
      <c r="L1258" s="2635"/>
      <c r="M1258" s="2635"/>
      <c r="N1258" s="2635"/>
      <c r="O1258" s="2635"/>
      <c r="P1258" s="2635"/>
      <c r="Q1258" s="2635"/>
      <c r="R1258" s="2635"/>
      <c r="S1258" s="2635"/>
      <c r="T1258" s="2635"/>
      <c r="U1258" s="2635"/>
      <c r="V1258" s="2635"/>
      <c r="W1258" s="2635"/>
      <c r="X1258" s="2635"/>
      <c r="Y1258" s="2635"/>
      <c r="Z1258" s="2635"/>
      <c r="AA1258" s="2635"/>
      <c r="AB1258" s="2635"/>
      <c r="AC1258" s="2635"/>
      <c r="AD1258" s="2635"/>
      <c r="AE1258" s="2635"/>
      <c r="AF1258" s="2577"/>
    </row>
    <row r="1259" spans="2:32" s="2872" customFormat="1" x14ac:dyDescent="0.2"/>
    <row r="1260" spans="2:32" s="2872" customFormat="1" ht="13.5" thickBot="1" x14ac:dyDescent="0.25"/>
    <row r="1261" spans="2:32" s="2872" customFormat="1" ht="20.25" x14ac:dyDescent="0.2">
      <c r="B1261" s="3987" t="s">
        <v>5065</v>
      </c>
      <c r="C1261" s="3988"/>
      <c r="D1261" s="3988"/>
      <c r="E1261" s="3988"/>
      <c r="F1261" s="3988"/>
      <c r="G1261" s="3988"/>
      <c r="H1261" s="3988"/>
      <c r="I1261" s="3988"/>
      <c r="J1261" s="3988"/>
      <c r="K1261" s="3988"/>
      <c r="L1261" s="3988"/>
      <c r="M1261" s="3988"/>
      <c r="N1261" s="3988"/>
      <c r="O1261" s="3988"/>
      <c r="P1261" s="3988"/>
      <c r="Q1261" s="3988"/>
      <c r="R1261" s="3988"/>
      <c r="S1261" s="3988"/>
      <c r="T1261" s="3988"/>
      <c r="U1261" s="3988"/>
      <c r="V1261" s="3988"/>
      <c r="W1261" s="3988"/>
      <c r="X1261" s="3988"/>
      <c r="Y1261" s="3988"/>
      <c r="Z1261" s="3988"/>
      <c r="AA1261" s="3988"/>
      <c r="AB1261" s="3988"/>
      <c r="AC1261" s="3988"/>
      <c r="AD1261" s="3988"/>
      <c r="AE1261" s="3988"/>
      <c r="AF1261" s="3989"/>
    </row>
    <row r="1262" spans="2:32" s="2872" customFormat="1" x14ac:dyDescent="0.2">
      <c r="B1262" s="3842"/>
      <c r="C1262" s="3843"/>
      <c r="D1262" s="3843"/>
      <c r="E1262" s="3843"/>
      <c r="F1262" s="3843"/>
      <c r="G1262" s="2571"/>
      <c r="H1262" s="2571"/>
      <c r="I1262" s="2571"/>
      <c r="J1262" s="2571"/>
      <c r="K1262" s="2571"/>
      <c r="L1262" s="2571"/>
      <c r="M1262" s="2571"/>
      <c r="N1262" s="2571"/>
      <c r="O1262" s="2571"/>
      <c r="P1262" s="2571"/>
      <c r="Q1262" s="2571"/>
      <c r="R1262" s="2571"/>
      <c r="S1262" s="2571"/>
      <c r="T1262" s="2571"/>
      <c r="U1262" s="2571"/>
      <c r="V1262" s="2571"/>
      <c r="W1262" s="2571"/>
      <c r="X1262" s="2571"/>
      <c r="Y1262" s="2571"/>
      <c r="Z1262" s="2571"/>
      <c r="AA1262" s="2571"/>
      <c r="AB1262" s="2571"/>
      <c r="AC1262" s="2571"/>
      <c r="AD1262" s="2571"/>
      <c r="AE1262" s="2571"/>
      <c r="AF1262" s="2572"/>
    </row>
    <row r="1263" spans="2:32" s="2872" customFormat="1" x14ac:dyDescent="0.2">
      <c r="B1263" s="2633" t="s">
        <v>5085</v>
      </c>
      <c r="C1263" s="3843"/>
      <c r="D1263" s="4016" t="s">
        <v>6868</v>
      </c>
      <c r="E1263" s="4016"/>
      <c r="F1263" s="4016"/>
      <c r="G1263" s="2571"/>
      <c r="H1263" s="2571"/>
      <c r="I1263" s="2571"/>
      <c r="J1263" s="2571"/>
      <c r="K1263" s="2571"/>
      <c r="L1263" s="2571"/>
      <c r="M1263" s="2571"/>
      <c r="N1263" s="2571"/>
      <c r="O1263" s="2571"/>
      <c r="P1263" s="2571"/>
      <c r="Q1263" s="2571"/>
      <c r="R1263" s="2571"/>
      <c r="S1263" s="2571"/>
      <c r="T1263" s="2571"/>
      <c r="U1263" s="2571"/>
      <c r="V1263" s="2571"/>
      <c r="W1263" s="2571"/>
      <c r="X1263" s="2571"/>
      <c r="Y1263" s="2571"/>
      <c r="Z1263" s="2571"/>
      <c r="AA1263" s="2571"/>
      <c r="AB1263" s="2571"/>
      <c r="AC1263" s="2571"/>
      <c r="AD1263" s="2571"/>
      <c r="AE1263" s="2571"/>
      <c r="AF1263" s="2572"/>
    </row>
    <row r="1264" spans="2:32" s="2872" customFormat="1" x14ac:dyDescent="0.2">
      <c r="B1264" s="4017" t="s">
        <v>5068</v>
      </c>
      <c r="C1264" s="4018"/>
      <c r="D1264" s="3849">
        <v>41791</v>
      </c>
      <c r="E1264" s="3849"/>
      <c r="F1264" s="3849"/>
      <c r="G1264" s="2571"/>
      <c r="H1264" s="2571"/>
      <c r="I1264" s="2571"/>
      <c r="J1264" s="2571"/>
      <c r="K1264" s="2571"/>
      <c r="L1264" s="2571"/>
      <c r="M1264" s="2571"/>
      <c r="N1264" s="2571"/>
      <c r="O1264" s="2571"/>
      <c r="P1264" s="2571"/>
      <c r="Q1264" s="2571"/>
      <c r="R1264" s="2571"/>
      <c r="S1264" s="2571"/>
      <c r="T1264" s="2571"/>
      <c r="U1264" s="2571"/>
      <c r="V1264" s="2571"/>
      <c r="W1264" s="2571"/>
      <c r="X1264" s="2571"/>
      <c r="Y1264" s="2571"/>
      <c r="Z1264" s="2571"/>
      <c r="AA1264" s="2571"/>
      <c r="AB1264" s="2571"/>
      <c r="AC1264" s="2571"/>
      <c r="AD1264" s="2571"/>
      <c r="AE1264" s="2571"/>
      <c r="AF1264" s="2572"/>
    </row>
    <row r="1265" spans="2:32" s="2872" customFormat="1" ht="12.75" customHeight="1" x14ac:dyDescent="0.2">
      <c r="B1265" s="3991" t="s">
        <v>5066</v>
      </c>
      <c r="C1265" s="3992"/>
      <c r="D1265" s="3848">
        <v>41851</v>
      </c>
      <c r="E1265" s="3455"/>
      <c r="F1265" s="3455"/>
      <c r="G1265" s="2571"/>
      <c r="H1265" s="2571"/>
      <c r="I1265" s="2571"/>
      <c r="J1265" s="2571"/>
      <c r="K1265" s="2571"/>
      <c r="L1265" s="2571"/>
      <c r="M1265" s="2571"/>
      <c r="N1265" s="2571"/>
      <c r="O1265" s="2571"/>
      <c r="P1265" s="2571"/>
      <c r="Q1265" s="2571"/>
      <c r="R1265" s="2571"/>
      <c r="S1265" s="2571"/>
      <c r="T1265" s="2571"/>
      <c r="U1265" s="2571"/>
      <c r="V1265" s="2571"/>
      <c r="W1265" s="2571"/>
      <c r="X1265" s="2571"/>
      <c r="Y1265" s="2571"/>
      <c r="Z1265" s="2571"/>
      <c r="AA1265" s="2571"/>
      <c r="AB1265" s="2571"/>
      <c r="AC1265" s="2571"/>
      <c r="AD1265" s="2571"/>
      <c r="AE1265" s="2571"/>
      <c r="AF1265" s="2572"/>
    </row>
    <row r="1266" spans="2:32" s="2872" customFormat="1" ht="12.75" customHeight="1" thickBot="1" x14ac:dyDescent="0.25">
      <c r="B1266" s="3842"/>
      <c r="C1266" s="3843"/>
      <c r="D1266" s="3843"/>
      <c r="E1266" s="3843"/>
      <c r="F1266" s="3843"/>
      <c r="G1266" s="2571"/>
      <c r="H1266" s="2571"/>
      <c r="I1266" s="2571"/>
      <c r="J1266" s="2571"/>
      <c r="K1266" s="2571"/>
      <c r="L1266" s="2571"/>
      <c r="M1266" s="2571"/>
      <c r="N1266" s="2571"/>
      <c r="O1266" s="2571"/>
      <c r="P1266" s="2571"/>
      <c r="Q1266" s="2571"/>
      <c r="R1266" s="2571"/>
      <c r="S1266" s="2571"/>
      <c r="T1266" s="2571"/>
      <c r="U1266" s="2571"/>
      <c r="V1266" s="2571"/>
      <c r="W1266" s="2571"/>
      <c r="X1266" s="2571"/>
      <c r="Y1266" s="2571"/>
      <c r="Z1266" s="2571"/>
      <c r="AA1266" s="2571"/>
      <c r="AB1266" s="2571"/>
      <c r="AC1266" s="2571"/>
      <c r="AD1266" s="2571"/>
      <c r="AE1266" s="2571"/>
      <c r="AF1266" s="2572"/>
    </row>
    <row r="1267" spans="2:32" s="2872" customFormat="1" ht="13.5" thickBot="1" x14ac:dyDescent="0.25">
      <c r="B1267" s="3993" t="s">
        <v>5067</v>
      </c>
      <c r="C1267" s="4036"/>
      <c r="D1267" s="4019" t="s">
        <v>6869</v>
      </c>
      <c r="E1267" s="4020"/>
      <c r="F1267" s="4020"/>
      <c r="G1267" s="4020"/>
      <c r="H1267" s="4020"/>
      <c r="I1267" s="4020"/>
      <c r="J1267" s="4020"/>
      <c r="K1267" s="4020"/>
      <c r="L1267" s="4020"/>
      <c r="M1267" s="4020"/>
      <c r="N1267" s="4020"/>
      <c r="O1267" s="4020"/>
      <c r="P1267" s="4020"/>
      <c r="Q1267" s="4021"/>
      <c r="R1267" s="2571"/>
      <c r="S1267" s="2571"/>
      <c r="T1267" s="2571"/>
      <c r="U1267" s="2571"/>
      <c r="V1267" s="2571"/>
      <c r="W1267" s="2571"/>
      <c r="X1267" s="2571"/>
      <c r="Y1267" s="2571"/>
      <c r="Z1267" s="2571"/>
      <c r="AA1267" s="2571"/>
      <c r="AB1267" s="2571"/>
      <c r="AC1267" s="2571"/>
      <c r="AD1267" s="2571"/>
      <c r="AE1267" s="2571"/>
      <c r="AF1267" s="2572"/>
    </row>
    <row r="1268" spans="2:32" s="2872" customFormat="1" ht="24" customHeight="1" thickBot="1" x14ac:dyDescent="0.25">
      <c r="B1268" s="3842"/>
      <c r="C1268" s="3843"/>
      <c r="D1268" s="3843"/>
      <c r="E1268" s="3843"/>
      <c r="F1268" s="3843"/>
      <c r="G1268" s="2571"/>
      <c r="H1268" s="2571"/>
      <c r="I1268" s="2571"/>
      <c r="J1268" s="2571"/>
      <c r="K1268" s="2571"/>
      <c r="L1268" s="2571"/>
      <c r="M1268" s="2571"/>
      <c r="N1268" s="2571"/>
      <c r="O1268" s="2571"/>
      <c r="P1268" s="2571"/>
      <c r="Q1268" s="2571"/>
      <c r="R1268" s="2635"/>
      <c r="S1268" s="2571"/>
      <c r="T1268" s="2571"/>
      <c r="U1268" s="2571"/>
      <c r="V1268" s="2571"/>
      <c r="W1268" s="2571"/>
      <c r="X1268" s="2571"/>
      <c r="Y1268" s="2571"/>
      <c r="Z1268" s="2571"/>
      <c r="AA1268" s="2571"/>
      <c r="AB1268" s="2571"/>
      <c r="AC1268" s="2571"/>
      <c r="AD1268" s="2571"/>
      <c r="AE1268" s="2571"/>
      <c r="AF1268" s="2572"/>
    </row>
    <row r="1269" spans="2:32" s="2872" customFormat="1" ht="13.5" thickBot="1" x14ac:dyDescent="0.25">
      <c r="B1269" s="4022" t="s">
        <v>5069</v>
      </c>
      <c r="C1269" s="4023"/>
      <c r="D1269" s="4003" t="s">
        <v>5070</v>
      </c>
      <c r="E1269" s="4026" t="s">
        <v>224</v>
      </c>
      <c r="F1269" s="4027"/>
      <c r="G1269" s="4027"/>
      <c r="H1269" s="4027"/>
      <c r="I1269" s="4027"/>
      <c r="J1269" s="4027"/>
      <c r="K1269" s="4027"/>
      <c r="L1269" s="4027"/>
      <c r="M1269" s="4027"/>
      <c r="N1269" s="4027"/>
      <c r="O1269" s="4027"/>
      <c r="P1269" s="4028"/>
      <c r="Q1269" s="4029" t="s">
        <v>340</v>
      </c>
      <c r="R1269" s="4030"/>
      <c r="S1269" s="4031"/>
      <c r="T1269" s="4031"/>
      <c r="U1269" s="4031"/>
      <c r="V1269" s="4031"/>
      <c r="W1269" s="4031"/>
      <c r="X1269" s="4031"/>
      <c r="Y1269" s="4032"/>
      <c r="Z1269" s="4029" t="s">
        <v>225</v>
      </c>
      <c r="AA1269" s="4031"/>
      <c r="AB1269" s="4032"/>
      <c r="AC1269" s="4033" t="s">
        <v>4989</v>
      </c>
      <c r="AD1269" s="4034"/>
      <c r="AE1269" s="4035"/>
      <c r="AF1269" s="2572"/>
    </row>
    <row r="1270" spans="2:32" s="2872" customFormat="1" ht="13.5" customHeight="1" thickBot="1" x14ac:dyDescent="0.25">
      <c r="B1270" s="4024"/>
      <c r="C1270" s="4025"/>
      <c r="D1270" s="4003"/>
      <c r="E1270" s="4003" t="s">
        <v>5007</v>
      </c>
      <c r="F1270" s="4003" t="s">
        <v>5008</v>
      </c>
      <c r="G1270" s="4004" t="s">
        <v>5010</v>
      </c>
      <c r="H1270" s="4004" t="s">
        <v>5071</v>
      </c>
      <c r="I1270" s="4009" t="s">
        <v>5072</v>
      </c>
      <c r="J1270" s="4009" t="s">
        <v>5073</v>
      </c>
      <c r="K1270" s="4009" t="s">
        <v>5013</v>
      </c>
      <c r="L1270" s="4009"/>
      <c r="M1270" s="4009" t="s">
        <v>5074</v>
      </c>
      <c r="N1270" s="4009" t="s">
        <v>5075</v>
      </c>
      <c r="O1270" s="4009" t="s">
        <v>5076</v>
      </c>
      <c r="P1270" s="4009" t="s">
        <v>5077</v>
      </c>
      <c r="Q1270" s="4000" t="s">
        <v>5019</v>
      </c>
      <c r="R1270" s="4000" t="s">
        <v>5020</v>
      </c>
      <c r="S1270" s="4000" t="s">
        <v>5021</v>
      </c>
      <c r="T1270" s="4000" t="s">
        <v>5078</v>
      </c>
      <c r="U1270" s="4000" t="s">
        <v>5079</v>
      </c>
      <c r="V1270" s="4000" t="s">
        <v>5024</v>
      </c>
      <c r="W1270" s="4000" t="s">
        <v>5026</v>
      </c>
      <c r="X1270" s="4004" t="s">
        <v>5080</v>
      </c>
      <c r="Y1270" s="4004" t="s">
        <v>5081</v>
      </c>
      <c r="Z1270" s="4000" t="s">
        <v>5082</v>
      </c>
      <c r="AA1270" s="4000" t="s">
        <v>5083</v>
      </c>
      <c r="AB1270" s="4000" t="s">
        <v>5084</v>
      </c>
      <c r="AC1270" s="4000" t="s">
        <v>1154</v>
      </c>
      <c r="AD1270" s="4000" t="s">
        <v>4990</v>
      </c>
      <c r="AE1270" s="4000" t="s">
        <v>4991</v>
      </c>
      <c r="AF1270" s="2572"/>
    </row>
    <row r="1271" spans="2:32" s="2872" customFormat="1" ht="13.5" customHeight="1" thickBot="1" x14ac:dyDescent="0.25">
      <c r="B1271" s="4024"/>
      <c r="C1271" s="4025"/>
      <c r="D1271" s="4000"/>
      <c r="E1271" s="4000"/>
      <c r="F1271" s="4000"/>
      <c r="G1271" s="4005"/>
      <c r="H1271" s="4005"/>
      <c r="I1271" s="4004"/>
      <c r="J1271" s="4004"/>
      <c r="K1271" s="3844" t="s">
        <v>5033</v>
      </c>
      <c r="L1271" s="3845" t="s">
        <v>2798</v>
      </c>
      <c r="M1271" s="4004"/>
      <c r="N1271" s="4004"/>
      <c r="O1271" s="4004"/>
      <c r="P1271" s="4004"/>
      <c r="Q1271" s="4001"/>
      <c r="R1271" s="4001"/>
      <c r="S1271" s="4001"/>
      <c r="T1271" s="4001"/>
      <c r="U1271" s="4001"/>
      <c r="V1271" s="4001"/>
      <c r="W1271" s="4001"/>
      <c r="X1271" s="4005"/>
      <c r="Y1271" s="4005"/>
      <c r="Z1271" s="4001"/>
      <c r="AA1271" s="4001"/>
      <c r="AB1271" s="4001"/>
      <c r="AC1271" s="4001"/>
      <c r="AD1271" s="4001"/>
      <c r="AE1271" s="4001"/>
      <c r="AF1271" s="2572"/>
    </row>
    <row r="1272" spans="2:32" s="2872" customFormat="1" ht="13.5" thickBot="1" x14ac:dyDescent="0.25">
      <c r="B1272" s="4014" t="s">
        <v>6870</v>
      </c>
      <c r="C1272" s="4015"/>
      <c r="D1272" s="3143" t="s">
        <v>1534</v>
      </c>
      <c r="E1272" s="3143" t="s">
        <v>1534</v>
      </c>
      <c r="F1272" s="3143" t="s">
        <v>1534</v>
      </c>
      <c r="G1272" s="3143" t="s">
        <v>1534</v>
      </c>
      <c r="H1272" s="3143" t="s">
        <v>1534</v>
      </c>
      <c r="I1272" s="3143" t="s">
        <v>1534</v>
      </c>
      <c r="J1272" s="3143" t="s">
        <v>1534</v>
      </c>
      <c r="K1272" s="3143" t="s">
        <v>1534</v>
      </c>
      <c r="L1272" s="3143" t="s">
        <v>1534</v>
      </c>
      <c r="M1272" s="3143" t="s">
        <v>1534</v>
      </c>
      <c r="N1272" s="3143" t="s">
        <v>1534</v>
      </c>
      <c r="O1272" s="3143" t="s">
        <v>1534</v>
      </c>
      <c r="P1272" s="3143" t="s">
        <v>1534</v>
      </c>
      <c r="Q1272" s="3143" t="s">
        <v>1534</v>
      </c>
      <c r="R1272" s="3143" t="s">
        <v>1534</v>
      </c>
      <c r="S1272" s="3143" t="s">
        <v>1534</v>
      </c>
      <c r="T1272" s="3143" t="s">
        <v>1534</v>
      </c>
      <c r="U1272" s="3143" t="s">
        <v>1534</v>
      </c>
      <c r="V1272" s="3143" t="s">
        <v>1534</v>
      </c>
      <c r="W1272" s="3143" t="s">
        <v>1534</v>
      </c>
      <c r="X1272" s="3143" t="s">
        <v>1534</v>
      </c>
      <c r="Y1272" s="3143" t="s">
        <v>1534</v>
      </c>
      <c r="Z1272" s="3144">
        <v>200</v>
      </c>
      <c r="AA1272" s="3145">
        <f>AB1272/Z1272</f>
        <v>0.49994999999999995</v>
      </c>
      <c r="AB1272" s="3145">
        <v>99.99</v>
      </c>
      <c r="AC1272" s="3380" t="s">
        <v>1534</v>
      </c>
      <c r="AD1272" s="3380" t="s">
        <v>1534</v>
      </c>
      <c r="AE1272" s="3380" t="s">
        <v>1534</v>
      </c>
      <c r="AF1272" s="2572"/>
    </row>
    <row r="1273" spans="2:32" s="2872" customFormat="1" x14ac:dyDescent="0.2">
      <c r="B1273" s="2634"/>
      <c r="C1273" s="2566"/>
      <c r="D1273" s="2566"/>
      <c r="E1273" s="2566"/>
      <c r="F1273" s="2566"/>
      <c r="G1273" s="2567"/>
      <c r="H1273" s="2567"/>
      <c r="I1273" s="2567"/>
      <c r="J1273" s="2567"/>
      <c r="K1273" s="2566"/>
      <c r="L1273" s="2567"/>
      <c r="M1273" s="2567"/>
      <c r="N1273" s="2567"/>
      <c r="O1273" s="2567"/>
      <c r="P1273" s="2567"/>
      <c r="Q1273" s="2631"/>
      <c r="R1273" s="2631"/>
      <c r="S1273" s="2631"/>
      <c r="T1273" s="2631"/>
      <c r="U1273" s="2631"/>
      <c r="V1273" s="2631"/>
      <c r="W1273" s="2631"/>
      <c r="X1273" s="2631"/>
      <c r="Y1273" s="2631"/>
      <c r="Z1273" s="2631"/>
      <c r="AA1273" s="2631"/>
      <c r="AB1273" s="2631"/>
      <c r="AC1273" s="2631"/>
      <c r="AD1273" s="2631"/>
      <c r="AE1273" s="2631"/>
      <c r="AF1273" s="2572"/>
    </row>
    <row r="1274" spans="2:32" s="2872" customFormat="1" x14ac:dyDescent="0.2">
      <c r="B1274" s="4011" t="s">
        <v>4992</v>
      </c>
      <c r="C1274" s="4012"/>
      <c r="D1274" s="4013" t="s">
        <v>1534</v>
      </c>
      <c r="E1274" s="4013"/>
      <c r="F1274" s="4013"/>
      <c r="G1274" s="4013"/>
      <c r="H1274" s="4013"/>
      <c r="I1274" s="2632"/>
      <c r="J1274" s="2632"/>
      <c r="K1274" s="2632"/>
      <c r="L1274" s="2632"/>
      <c r="M1274" s="2632"/>
      <c r="N1274" s="2632"/>
      <c r="O1274" s="2632"/>
      <c r="P1274" s="2632"/>
      <c r="Q1274" s="2631"/>
      <c r="R1274" s="2631"/>
      <c r="S1274" s="2631"/>
      <c r="T1274" s="2631"/>
      <c r="U1274" s="2631"/>
      <c r="V1274" s="2631"/>
      <c r="W1274" s="2631"/>
      <c r="X1274" s="2631"/>
      <c r="Y1274" s="2631"/>
      <c r="Z1274" s="2631"/>
      <c r="AA1274" s="2631"/>
      <c r="AB1274" s="2631"/>
      <c r="AC1274" s="2631"/>
      <c r="AD1274" s="2631"/>
      <c r="AE1274" s="2631"/>
      <c r="AF1274" s="2572"/>
    </row>
    <row r="1275" spans="2:32" s="2872" customFormat="1" x14ac:dyDescent="0.2">
      <c r="B1275" s="4011" t="s">
        <v>4993</v>
      </c>
      <c r="C1275" s="4012"/>
      <c r="D1275" s="4013" t="s">
        <v>1534</v>
      </c>
      <c r="E1275" s="4013"/>
      <c r="F1275" s="4013"/>
      <c r="G1275" s="4013"/>
      <c r="H1275" s="4013"/>
      <c r="I1275" s="2632"/>
      <c r="J1275" s="2632"/>
      <c r="K1275" s="2632"/>
      <c r="L1275" s="2632"/>
      <c r="M1275" s="2632"/>
      <c r="N1275" s="2632"/>
      <c r="O1275" s="2632"/>
      <c r="P1275" s="2632"/>
      <c r="Q1275" s="2631"/>
      <c r="R1275" s="2631"/>
      <c r="S1275" s="2631"/>
      <c r="T1275" s="2631"/>
      <c r="U1275" s="2631"/>
      <c r="V1275" s="2631"/>
      <c r="W1275" s="2631"/>
      <c r="X1275" s="2631"/>
      <c r="Y1275" s="2631"/>
      <c r="Z1275" s="2631"/>
      <c r="AA1275" s="2631"/>
      <c r="AB1275" s="2631"/>
      <c r="AC1275" s="2631"/>
      <c r="AD1275" s="2631"/>
      <c r="AE1275" s="2631"/>
      <c r="AF1275" s="2572"/>
    </row>
    <row r="1276" spans="2:32" s="2872" customFormat="1" ht="13.5" thickBot="1" x14ac:dyDescent="0.25">
      <c r="B1276" s="3846"/>
      <c r="C1276" s="3847"/>
      <c r="D1276" s="3847"/>
      <c r="E1276" s="3847"/>
      <c r="F1276" s="3847"/>
      <c r="G1276" s="2635"/>
      <c r="H1276" s="2635"/>
      <c r="I1276" s="2635"/>
      <c r="J1276" s="2635"/>
      <c r="K1276" s="2635"/>
      <c r="L1276" s="2635"/>
      <c r="M1276" s="2635"/>
      <c r="N1276" s="2635"/>
      <c r="O1276" s="2635"/>
      <c r="P1276" s="2635"/>
      <c r="Q1276" s="2635"/>
      <c r="R1276" s="2635"/>
      <c r="S1276" s="2635"/>
      <c r="T1276" s="2635"/>
      <c r="U1276" s="2635"/>
      <c r="V1276" s="2635"/>
      <c r="W1276" s="2635"/>
      <c r="X1276" s="2635"/>
      <c r="Y1276" s="2635"/>
      <c r="Z1276" s="2635"/>
      <c r="AA1276" s="2635"/>
      <c r="AB1276" s="2635"/>
      <c r="AC1276" s="2635"/>
      <c r="AD1276" s="2635"/>
      <c r="AE1276" s="2635"/>
      <c r="AF1276" s="2577"/>
    </row>
    <row r="1277" spans="2:32" s="2872" customFormat="1" x14ac:dyDescent="0.2"/>
    <row r="1278" spans="2:32" s="2872" customFormat="1" ht="13.5" thickBot="1" x14ac:dyDescent="0.25"/>
    <row r="1279" spans="2:32" s="2872" customFormat="1" ht="20.25" x14ac:dyDescent="0.2">
      <c r="B1279" s="3987" t="s">
        <v>5065</v>
      </c>
      <c r="C1279" s="3988"/>
      <c r="D1279" s="3988"/>
      <c r="E1279" s="3988"/>
      <c r="F1279" s="3988"/>
      <c r="G1279" s="3988"/>
      <c r="H1279" s="3988"/>
      <c r="I1279" s="3988"/>
      <c r="J1279" s="3988"/>
      <c r="K1279" s="3988"/>
      <c r="L1279" s="3988"/>
      <c r="M1279" s="3988"/>
      <c r="N1279" s="3988"/>
      <c r="O1279" s="3988"/>
      <c r="P1279" s="3988"/>
      <c r="Q1279" s="3988"/>
      <c r="R1279" s="3988"/>
      <c r="S1279" s="3988"/>
      <c r="T1279" s="3988"/>
      <c r="U1279" s="3988"/>
      <c r="V1279" s="3988"/>
      <c r="W1279" s="3988"/>
      <c r="X1279" s="3988"/>
      <c r="Y1279" s="3988"/>
      <c r="Z1279" s="3988"/>
      <c r="AA1279" s="3988"/>
      <c r="AB1279" s="3988"/>
      <c r="AC1279" s="3988"/>
      <c r="AD1279" s="3988"/>
      <c r="AE1279" s="3988"/>
      <c r="AF1279" s="3989"/>
    </row>
    <row r="1280" spans="2:32" s="2872" customFormat="1" x14ac:dyDescent="0.2">
      <c r="B1280" s="3842"/>
      <c r="C1280" s="3843"/>
      <c r="D1280" s="3843"/>
      <c r="E1280" s="3843"/>
      <c r="F1280" s="3843"/>
      <c r="G1280" s="2571"/>
      <c r="H1280" s="2571"/>
      <c r="I1280" s="2571"/>
      <c r="J1280" s="2571"/>
      <c r="K1280" s="2571"/>
      <c r="L1280" s="2571"/>
      <c r="M1280" s="2571"/>
      <c r="N1280" s="2571"/>
      <c r="O1280" s="2571"/>
      <c r="P1280" s="2571"/>
      <c r="Q1280" s="2571"/>
      <c r="R1280" s="2571"/>
      <c r="S1280" s="2571"/>
      <c r="T1280" s="2571"/>
      <c r="U1280" s="2571"/>
      <c r="V1280" s="2571"/>
      <c r="W1280" s="2571"/>
      <c r="X1280" s="2571"/>
      <c r="Y1280" s="2571"/>
      <c r="Z1280" s="2571"/>
      <c r="AA1280" s="2571"/>
      <c r="AB1280" s="2571"/>
      <c r="AC1280" s="2571"/>
      <c r="AD1280" s="2571"/>
      <c r="AE1280" s="2571"/>
      <c r="AF1280" s="2572"/>
    </row>
    <row r="1281" spans="2:32" s="2872" customFormat="1" x14ac:dyDescent="0.2">
      <c r="B1281" s="2633" t="s">
        <v>5085</v>
      </c>
      <c r="C1281" s="3843"/>
      <c r="D1281" s="4016" t="s">
        <v>6865</v>
      </c>
      <c r="E1281" s="4016"/>
      <c r="F1281" s="4016"/>
      <c r="G1281" s="2571"/>
      <c r="H1281" s="2571"/>
      <c r="I1281" s="2571"/>
      <c r="J1281" s="2571"/>
      <c r="K1281" s="2571"/>
      <c r="L1281" s="2571"/>
      <c r="M1281" s="2571"/>
      <c r="N1281" s="2571"/>
      <c r="O1281" s="2571"/>
      <c r="P1281" s="2571"/>
      <c r="Q1281" s="2571"/>
      <c r="R1281" s="2571"/>
      <c r="S1281" s="2571"/>
      <c r="T1281" s="2571"/>
      <c r="U1281" s="2571"/>
      <c r="V1281" s="2571"/>
      <c r="W1281" s="2571"/>
      <c r="X1281" s="2571"/>
      <c r="Y1281" s="2571"/>
      <c r="Z1281" s="2571"/>
      <c r="AA1281" s="2571"/>
      <c r="AB1281" s="2571"/>
      <c r="AC1281" s="2571"/>
      <c r="AD1281" s="2571"/>
      <c r="AE1281" s="2571"/>
      <c r="AF1281" s="2572"/>
    </row>
    <row r="1282" spans="2:32" s="2872" customFormat="1" ht="12.75" customHeight="1" x14ac:dyDescent="0.2">
      <c r="B1282" s="4017" t="s">
        <v>5068</v>
      </c>
      <c r="C1282" s="4018"/>
      <c r="D1282" s="3849">
        <v>41791</v>
      </c>
      <c r="E1282" s="3849"/>
      <c r="F1282" s="3849"/>
      <c r="G1282" s="2571"/>
      <c r="H1282" s="2571"/>
      <c r="I1282" s="2571"/>
      <c r="J1282" s="2571"/>
      <c r="K1282" s="2571"/>
      <c r="L1282" s="2571"/>
      <c r="M1282" s="2571"/>
      <c r="N1282" s="2571"/>
      <c r="O1282" s="2571"/>
      <c r="P1282" s="2571"/>
      <c r="Q1282" s="2571"/>
      <c r="R1282" s="2571"/>
      <c r="S1282" s="2571"/>
      <c r="T1282" s="2571"/>
      <c r="U1282" s="2571"/>
      <c r="V1282" s="2571"/>
      <c r="W1282" s="2571"/>
      <c r="X1282" s="2571"/>
      <c r="Y1282" s="2571"/>
      <c r="Z1282" s="2571"/>
      <c r="AA1282" s="2571"/>
      <c r="AB1282" s="2571"/>
      <c r="AC1282" s="2571"/>
      <c r="AD1282" s="2571"/>
      <c r="AE1282" s="2571"/>
      <c r="AF1282" s="2572"/>
    </row>
    <row r="1283" spans="2:32" s="2872" customFormat="1" ht="12.75" customHeight="1" x14ac:dyDescent="0.2">
      <c r="B1283" s="3991" t="s">
        <v>5066</v>
      </c>
      <c r="C1283" s="3992"/>
      <c r="D1283" s="3848">
        <v>41851</v>
      </c>
      <c r="E1283" s="3455"/>
      <c r="F1283" s="3455"/>
      <c r="G1283" s="2571"/>
      <c r="H1283" s="2571"/>
      <c r="I1283" s="2571"/>
      <c r="J1283" s="2571"/>
      <c r="K1283" s="2571"/>
      <c r="L1283" s="2571"/>
      <c r="M1283" s="2571"/>
      <c r="N1283" s="2571"/>
      <c r="O1283" s="2571"/>
      <c r="P1283" s="2571"/>
      <c r="Q1283" s="2571"/>
      <c r="R1283" s="2571"/>
      <c r="S1283" s="2571"/>
      <c r="T1283" s="2571"/>
      <c r="U1283" s="2571"/>
      <c r="V1283" s="2571"/>
      <c r="W1283" s="2571"/>
      <c r="X1283" s="2571"/>
      <c r="Y1283" s="2571"/>
      <c r="Z1283" s="2571"/>
      <c r="AA1283" s="2571"/>
      <c r="AB1283" s="2571"/>
      <c r="AC1283" s="2571"/>
      <c r="AD1283" s="2571"/>
      <c r="AE1283" s="2571"/>
      <c r="AF1283" s="2572"/>
    </row>
    <row r="1284" spans="2:32" s="2872" customFormat="1" ht="12.75" customHeight="1" thickBot="1" x14ac:dyDescent="0.25">
      <c r="B1284" s="3842"/>
      <c r="C1284" s="3843"/>
      <c r="D1284" s="3843"/>
      <c r="E1284" s="3843"/>
      <c r="F1284" s="3843"/>
      <c r="G1284" s="2571"/>
      <c r="H1284" s="2571"/>
      <c r="I1284" s="2571"/>
      <c r="J1284" s="2571"/>
      <c r="K1284" s="2571"/>
      <c r="L1284" s="2571"/>
      <c r="M1284" s="2571"/>
      <c r="N1284" s="2571"/>
      <c r="O1284" s="2571"/>
      <c r="P1284" s="2571"/>
      <c r="Q1284" s="2571"/>
      <c r="R1284" s="2571"/>
      <c r="S1284" s="2571"/>
      <c r="T1284" s="2571"/>
      <c r="U1284" s="2571"/>
      <c r="V1284" s="2571"/>
      <c r="W1284" s="2571"/>
      <c r="X1284" s="2571"/>
      <c r="Y1284" s="2571"/>
      <c r="Z1284" s="2571"/>
      <c r="AA1284" s="2571"/>
      <c r="AB1284" s="2571"/>
      <c r="AC1284" s="2571"/>
      <c r="AD1284" s="2571"/>
      <c r="AE1284" s="2571"/>
      <c r="AF1284" s="2572"/>
    </row>
    <row r="1285" spans="2:32" s="2872" customFormat="1" ht="13.5" customHeight="1" thickBot="1" x14ac:dyDescent="0.25">
      <c r="B1285" s="3993" t="s">
        <v>5067</v>
      </c>
      <c r="C1285" s="4036"/>
      <c r="D1285" s="4019" t="s">
        <v>6866</v>
      </c>
      <c r="E1285" s="4020"/>
      <c r="F1285" s="4020"/>
      <c r="G1285" s="4020"/>
      <c r="H1285" s="4020"/>
      <c r="I1285" s="4020"/>
      <c r="J1285" s="4020"/>
      <c r="K1285" s="4020"/>
      <c r="L1285" s="4020"/>
      <c r="M1285" s="4020"/>
      <c r="N1285" s="4020"/>
      <c r="O1285" s="4020"/>
      <c r="P1285" s="4020"/>
      <c r="Q1285" s="4021"/>
      <c r="R1285" s="2571"/>
      <c r="S1285" s="2571"/>
      <c r="T1285" s="2571"/>
      <c r="U1285" s="2571"/>
      <c r="V1285" s="2571"/>
      <c r="W1285" s="2571"/>
      <c r="X1285" s="2571"/>
      <c r="Y1285" s="2571"/>
      <c r="Z1285" s="2571"/>
      <c r="AA1285" s="2571"/>
      <c r="AB1285" s="2571"/>
      <c r="AC1285" s="2571"/>
      <c r="AD1285" s="2571"/>
      <c r="AE1285" s="2571"/>
      <c r="AF1285" s="2572"/>
    </row>
    <row r="1286" spans="2:32" s="2872" customFormat="1" ht="13.5" thickBot="1" x14ac:dyDescent="0.25">
      <c r="B1286" s="3842"/>
      <c r="C1286" s="3843"/>
      <c r="D1286" s="3843"/>
      <c r="E1286" s="3843"/>
      <c r="F1286" s="3843"/>
      <c r="G1286" s="2571"/>
      <c r="H1286" s="2571"/>
      <c r="I1286" s="2571"/>
      <c r="J1286" s="2571"/>
      <c r="K1286" s="2571"/>
      <c r="L1286" s="2571"/>
      <c r="M1286" s="2571"/>
      <c r="N1286" s="2571"/>
      <c r="O1286" s="2571"/>
      <c r="P1286" s="2571"/>
      <c r="Q1286" s="2571"/>
      <c r="R1286" s="2635"/>
      <c r="S1286" s="2571"/>
      <c r="T1286" s="2571"/>
      <c r="U1286" s="2571"/>
      <c r="V1286" s="2571"/>
      <c r="W1286" s="2571"/>
      <c r="X1286" s="2571"/>
      <c r="Y1286" s="2571"/>
      <c r="Z1286" s="2571"/>
      <c r="AA1286" s="2571"/>
      <c r="AB1286" s="2571"/>
      <c r="AC1286" s="2571"/>
      <c r="AD1286" s="2571"/>
      <c r="AE1286" s="2571"/>
      <c r="AF1286" s="2572"/>
    </row>
    <row r="1287" spans="2:32" s="2872" customFormat="1" ht="18.75" customHeight="1" thickBot="1" x14ac:dyDescent="0.25">
      <c r="B1287" s="4022" t="s">
        <v>5069</v>
      </c>
      <c r="C1287" s="4023"/>
      <c r="D1287" s="4003" t="s">
        <v>5070</v>
      </c>
      <c r="E1287" s="4026" t="s">
        <v>224</v>
      </c>
      <c r="F1287" s="4027"/>
      <c r="G1287" s="4027"/>
      <c r="H1287" s="4027"/>
      <c r="I1287" s="4027"/>
      <c r="J1287" s="4027"/>
      <c r="K1287" s="4027"/>
      <c r="L1287" s="4027"/>
      <c r="M1287" s="4027"/>
      <c r="N1287" s="4027"/>
      <c r="O1287" s="4027"/>
      <c r="P1287" s="4028"/>
      <c r="Q1287" s="4029" t="s">
        <v>340</v>
      </c>
      <c r="R1287" s="4030"/>
      <c r="S1287" s="4031"/>
      <c r="T1287" s="4031"/>
      <c r="U1287" s="4031"/>
      <c r="V1287" s="4031"/>
      <c r="W1287" s="4031"/>
      <c r="X1287" s="4031"/>
      <c r="Y1287" s="4032"/>
      <c r="Z1287" s="4029" t="s">
        <v>225</v>
      </c>
      <c r="AA1287" s="4031"/>
      <c r="AB1287" s="4032"/>
      <c r="AC1287" s="4033" t="s">
        <v>4989</v>
      </c>
      <c r="AD1287" s="4034"/>
      <c r="AE1287" s="4035"/>
      <c r="AF1287" s="2572"/>
    </row>
    <row r="1288" spans="2:32" s="2872" customFormat="1" ht="13.5" customHeight="1" thickBot="1" x14ac:dyDescent="0.25">
      <c r="B1288" s="4024"/>
      <c r="C1288" s="4025"/>
      <c r="D1288" s="4003"/>
      <c r="E1288" s="4003" t="s">
        <v>5007</v>
      </c>
      <c r="F1288" s="4003" t="s">
        <v>5008</v>
      </c>
      <c r="G1288" s="4004" t="s">
        <v>5010</v>
      </c>
      <c r="H1288" s="4004" t="s">
        <v>5071</v>
      </c>
      <c r="I1288" s="4009" t="s">
        <v>5072</v>
      </c>
      <c r="J1288" s="4009" t="s">
        <v>5073</v>
      </c>
      <c r="K1288" s="4009" t="s">
        <v>5013</v>
      </c>
      <c r="L1288" s="4009"/>
      <c r="M1288" s="4009" t="s">
        <v>5074</v>
      </c>
      <c r="N1288" s="4009" t="s">
        <v>5075</v>
      </c>
      <c r="O1288" s="4009" t="s">
        <v>5076</v>
      </c>
      <c r="P1288" s="4009" t="s">
        <v>5077</v>
      </c>
      <c r="Q1288" s="4000" t="s">
        <v>5019</v>
      </c>
      <c r="R1288" s="4000" t="s">
        <v>5020</v>
      </c>
      <c r="S1288" s="4000" t="s">
        <v>5021</v>
      </c>
      <c r="T1288" s="4000" t="s">
        <v>5078</v>
      </c>
      <c r="U1288" s="4000" t="s">
        <v>5079</v>
      </c>
      <c r="V1288" s="4000" t="s">
        <v>5024</v>
      </c>
      <c r="W1288" s="4000" t="s">
        <v>5026</v>
      </c>
      <c r="X1288" s="4004" t="s">
        <v>5080</v>
      </c>
      <c r="Y1288" s="4004" t="s">
        <v>5081</v>
      </c>
      <c r="Z1288" s="4000" t="s">
        <v>5082</v>
      </c>
      <c r="AA1288" s="4000" t="s">
        <v>5083</v>
      </c>
      <c r="AB1288" s="4000" t="s">
        <v>5084</v>
      </c>
      <c r="AC1288" s="4000" t="s">
        <v>1154</v>
      </c>
      <c r="AD1288" s="4000" t="s">
        <v>4990</v>
      </c>
      <c r="AE1288" s="4000" t="s">
        <v>4991</v>
      </c>
      <c r="AF1288" s="2572"/>
    </row>
    <row r="1289" spans="2:32" s="2872" customFormat="1" ht="13.5" customHeight="1" thickBot="1" x14ac:dyDescent="0.25">
      <c r="B1289" s="4024"/>
      <c r="C1289" s="4025"/>
      <c r="D1289" s="4000"/>
      <c r="E1289" s="4000"/>
      <c r="F1289" s="4000"/>
      <c r="G1289" s="4005"/>
      <c r="H1289" s="4005"/>
      <c r="I1289" s="4004"/>
      <c r="J1289" s="4004"/>
      <c r="K1289" s="3844" t="s">
        <v>5033</v>
      </c>
      <c r="L1289" s="3845" t="s">
        <v>2798</v>
      </c>
      <c r="M1289" s="4004"/>
      <c r="N1289" s="4004"/>
      <c r="O1289" s="4004"/>
      <c r="P1289" s="4004"/>
      <c r="Q1289" s="4001"/>
      <c r="R1289" s="4001"/>
      <c r="S1289" s="4001"/>
      <c r="T1289" s="4001"/>
      <c r="U1289" s="4001"/>
      <c r="V1289" s="4001"/>
      <c r="W1289" s="4001"/>
      <c r="X1289" s="4005"/>
      <c r="Y1289" s="4005"/>
      <c r="Z1289" s="4001"/>
      <c r="AA1289" s="4001"/>
      <c r="AB1289" s="4001"/>
      <c r="AC1289" s="4001"/>
      <c r="AD1289" s="4001"/>
      <c r="AE1289" s="4001"/>
      <c r="AF1289" s="2572"/>
    </row>
    <row r="1290" spans="2:32" s="2872" customFormat="1" ht="22.5" customHeight="1" thickBot="1" x14ac:dyDescent="0.25">
      <c r="B1290" s="4014" t="s">
        <v>6867</v>
      </c>
      <c r="C1290" s="4015"/>
      <c r="D1290" s="3143" t="s">
        <v>1534</v>
      </c>
      <c r="E1290" s="3143" t="s">
        <v>1534</v>
      </c>
      <c r="F1290" s="3143" t="s">
        <v>1534</v>
      </c>
      <c r="G1290" s="3143" t="s">
        <v>1534</v>
      </c>
      <c r="H1290" s="3143" t="s">
        <v>1534</v>
      </c>
      <c r="I1290" s="3143" t="s">
        <v>1534</v>
      </c>
      <c r="J1290" s="3143" t="s">
        <v>1534</v>
      </c>
      <c r="K1290" s="3143" t="s">
        <v>1534</v>
      </c>
      <c r="L1290" s="3143" t="s">
        <v>1534</v>
      </c>
      <c r="M1290" s="3143" t="s">
        <v>1534</v>
      </c>
      <c r="N1290" s="3143" t="s">
        <v>1534</v>
      </c>
      <c r="O1290" s="3143" t="s">
        <v>1534</v>
      </c>
      <c r="P1290" s="3143" t="s">
        <v>1534</v>
      </c>
      <c r="Q1290" s="3143" t="s">
        <v>1534</v>
      </c>
      <c r="R1290" s="3143" t="s">
        <v>1534</v>
      </c>
      <c r="S1290" s="3143" t="s">
        <v>1534</v>
      </c>
      <c r="T1290" s="3143" t="s">
        <v>1534</v>
      </c>
      <c r="U1290" s="3143" t="s">
        <v>1534</v>
      </c>
      <c r="V1290" s="3143" t="s">
        <v>1534</v>
      </c>
      <c r="W1290" s="3143" t="s">
        <v>1534</v>
      </c>
      <c r="X1290" s="3143" t="s">
        <v>1534</v>
      </c>
      <c r="Y1290" s="3143" t="s">
        <v>1534</v>
      </c>
      <c r="Z1290" s="3144">
        <v>100</v>
      </c>
      <c r="AA1290" s="3145">
        <f>AB1290/Z1290</f>
        <v>0.49990000000000001</v>
      </c>
      <c r="AB1290" s="3145">
        <v>49.99</v>
      </c>
      <c r="AC1290" s="3380" t="s">
        <v>1534</v>
      </c>
      <c r="AD1290" s="3380" t="s">
        <v>1534</v>
      </c>
      <c r="AE1290" s="3380" t="s">
        <v>1534</v>
      </c>
      <c r="AF1290" s="2572"/>
    </row>
    <row r="1291" spans="2:32" s="2872" customFormat="1" x14ac:dyDescent="0.2">
      <c r="B1291" s="2634"/>
      <c r="C1291" s="2566"/>
      <c r="D1291" s="2566"/>
      <c r="E1291" s="2566"/>
      <c r="F1291" s="2566"/>
      <c r="G1291" s="2567"/>
      <c r="H1291" s="2567"/>
      <c r="I1291" s="2567"/>
      <c r="J1291" s="2567"/>
      <c r="K1291" s="2566"/>
      <c r="L1291" s="2567"/>
      <c r="M1291" s="2567"/>
      <c r="N1291" s="2567"/>
      <c r="O1291" s="2567"/>
      <c r="P1291" s="2567"/>
      <c r="Q1291" s="2631"/>
      <c r="R1291" s="2631"/>
      <c r="S1291" s="2631"/>
      <c r="T1291" s="2631"/>
      <c r="U1291" s="2631"/>
      <c r="V1291" s="2631"/>
      <c r="W1291" s="2631"/>
      <c r="X1291" s="2631"/>
      <c r="Y1291" s="2631"/>
      <c r="Z1291" s="2631"/>
      <c r="AA1291" s="2631"/>
      <c r="AB1291" s="2631"/>
      <c r="AC1291" s="2631"/>
      <c r="AD1291" s="2631"/>
      <c r="AE1291" s="2631"/>
      <c r="AF1291" s="2572"/>
    </row>
    <row r="1292" spans="2:32" s="2872" customFormat="1" x14ac:dyDescent="0.2">
      <c r="B1292" s="4011" t="s">
        <v>4992</v>
      </c>
      <c r="C1292" s="4012"/>
      <c r="D1292" s="4013" t="s">
        <v>1534</v>
      </c>
      <c r="E1292" s="4013"/>
      <c r="F1292" s="4013"/>
      <c r="G1292" s="4013"/>
      <c r="H1292" s="4013"/>
      <c r="I1292" s="2632"/>
      <c r="J1292" s="2632"/>
      <c r="K1292" s="2632"/>
      <c r="L1292" s="2632"/>
      <c r="M1292" s="2632"/>
      <c r="N1292" s="2632"/>
      <c r="O1292" s="2632"/>
      <c r="P1292" s="2632"/>
      <c r="Q1292" s="2631"/>
      <c r="R1292" s="2631"/>
      <c r="S1292" s="2631"/>
      <c r="T1292" s="2631"/>
      <c r="U1292" s="2631"/>
      <c r="V1292" s="2631"/>
      <c r="W1292" s="2631"/>
      <c r="X1292" s="2631"/>
      <c r="Y1292" s="2631"/>
      <c r="Z1292" s="2631"/>
      <c r="AA1292" s="2631"/>
      <c r="AB1292" s="2631"/>
      <c r="AC1292" s="2631"/>
      <c r="AD1292" s="2631"/>
      <c r="AE1292" s="2631"/>
      <c r="AF1292" s="2572"/>
    </row>
    <row r="1293" spans="2:32" s="2872" customFormat="1" x14ac:dyDescent="0.2">
      <c r="B1293" s="4011" t="s">
        <v>4993</v>
      </c>
      <c r="C1293" s="4012"/>
      <c r="D1293" s="4013" t="s">
        <v>1534</v>
      </c>
      <c r="E1293" s="4013"/>
      <c r="F1293" s="4013"/>
      <c r="G1293" s="4013"/>
      <c r="H1293" s="4013"/>
      <c r="I1293" s="2632"/>
      <c r="J1293" s="2632"/>
      <c r="K1293" s="2632"/>
      <c r="L1293" s="2632"/>
      <c r="M1293" s="2632"/>
      <c r="N1293" s="2632"/>
      <c r="O1293" s="2632"/>
      <c r="P1293" s="2632"/>
      <c r="Q1293" s="2631"/>
      <c r="R1293" s="2631"/>
      <c r="S1293" s="2631"/>
      <c r="T1293" s="2631"/>
      <c r="U1293" s="2631"/>
      <c r="V1293" s="2631"/>
      <c r="W1293" s="2631"/>
      <c r="X1293" s="2631"/>
      <c r="Y1293" s="2631"/>
      <c r="Z1293" s="2631"/>
      <c r="AA1293" s="2631"/>
      <c r="AB1293" s="2631"/>
      <c r="AC1293" s="2631"/>
      <c r="AD1293" s="2631"/>
      <c r="AE1293" s="2631"/>
      <c r="AF1293" s="2572"/>
    </row>
    <row r="1294" spans="2:32" s="2872" customFormat="1" ht="13.5" thickBot="1" x14ac:dyDescent="0.25">
      <c r="B1294" s="3846"/>
      <c r="C1294" s="3847"/>
      <c r="D1294" s="3847"/>
      <c r="E1294" s="3847"/>
      <c r="F1294" s="3847"/>
      <c r="G1294" s="2635"/>
      <c r="H1294" s="2635"/>
      <c r="I1294" s="2635"/>
      <c r="J1294" s="2635"/>
      <c r="K1294" s="2635"/>
      <c r="L1294" s="2635"/>
      <c r="M1294" s="2635"/>
      <c r="N1294" s="2635"/>
      <c r="O1294" s="2635"/>
      <c r="P1294" s="2635"/>
      <c r="Q1294" s="2635"/>
      <c r="R1294" s="2635"/>
      <c r="S1294" s="2635"/>
      <c r="T1294" s="2635"/>
      <c r="U1294" s="2635"/>
      <c r="V1294" s="2635"/>
      <c r="W1294" s="2635"/>
      <c r="X1294" s="2635"/>
      <c r="Y1294" s="2635"/>
      <c r="Z1294" s="2635"/>
      <c r="AA1294" s="2635"/>
      <c r="AB1294" s="2635"/>
      <c r="AC1294" s="2635"/>
      <c r="AD1294" s="2635"/>
      <c r="AE1294" s="2635"/>
      <c r="AF1294" s="2577"/>
    </row>
    <row r="1295" spans="2:32" s="2872" customFormat="1" x14ac:dyDescent="0.2"/>
    <row r="1296" spans="2:32" s="2872" customFormat="1" ht="13.5" thickBot="1" x14ac:dyDescent="0.25"/>
    <row r="1297" spans="2:32" s="2872" customFormat="1" ht="20.25" x14ac:dyDescent="0.2">
      <c r="B1297" s="3987" t="s">
        <v>5065</v>
      </c>
      <c r="C1297" s="3988"/>
      <c r="D1297" s="3988"/>
      <c r="E1297" s="3988"/>
      <c r="F1297" s="3988"/>
      <c r="G1297" s="3988"/>
      <c r="H1297" s="3988"/>
      <c r="I1297" s="3988"/>
      <c r="J1297" s="3988"/>
      <c r="K1297" s="3988"/>
      <c r="L1297" s="3988"/>
      <c r="M1297" s="3988"/>
      <c r="N1297" s="3988"/>
      <c r="O1297" s="3988"/>
      <c r="P1297" s="3988"/>
      <c r="Q1297" s="3988"/>
      <c r="R1297" s="3988"/>
      <c r="S1297" s="3988"/>
      <c r="T1297" s="3988"/>
      <c r="U1297" s="3988"/>
      <c r="V1297" s="3988"/>
      <c r="W1297" s="3988"/>
      <c r="X1297" s="3988"/>
      <c r="Y1297" s="3988"/>
      <c r="Z1297" s="3988"/>
      <c r="AA1297" s="3988"/>
      <c r="AB1297" s="3988"/>
      <c r="AC1297" s="3988"/>
      <c r="AD1297" s="3988"/>
      <c r="AE1297" s="3988"/>
      <c r="AF1297" s="3989"/>
    </row>
    <row r="1298" spans="2:32" s="2872" customFormat="1" x14ac:dyDescent="0.2">
      <c r="B1298" s="3842"/>
      <c r="C1298" s="3843"/>
      <c r="D1298" s="3843"/>
      <c r="E1298" s="3843"/>
      <c r="F1298" s="3843"/>
      <c r="G1298" s="2571"/>
      <c r="H1298" s="2571"/>
      <c r="I1298" s="2571"/>
      <c r="J1298" s="2571"/>
      <c r="K1298" s="2571"/>
      <c r="L1298" s="2571"/>
      <c r="M1298" s="2571"/>
      <c r="N1298" s="2571"/>
      <c r="O1298" s="2571"/>
      <c r="P1298" s="2571"/>
      <c r="Q1298" s="2571"/>
      <c r="R1298" s="2571"/>
      <c r="S1298" s="2571"/>
      <c r="T1298" s="2571"/>
      <c r="U1298" s="2571"/>
      <c r="V1298" s="2571"/>
      <c r="W1298" s="2571"/>
      <c r="X1298" s="2571"/>
      <c r="Y1298" s="2571"/>
      <c r="Z1298" s="2571"/>
      <c r="AA1298" s="2571"/>
      <c r="AB1298" s="2571"/>
      <c r="AC1298" s="2571"/>
      <c r="AD1298" s="2571"/>
      <c r="AE1298" s="2571"/>
      <c r="AF1298" s="2572"/>
    </row>
    <row r="1299" spans="2:32" s="2872" customFormat="1" x14ac:dyDescent="0.2">
      <c r="B1299" s="2633" t="s">
        <v>5085</v>
      </c>
      <c r="C1299" s="3843"/>
      <c r="D1299" s="4016" t="s">
        <v>6862</v>
      </c>
      <c r="E1299" s="4016"/>
      <c r="F1299" s="4016"/>
      <c r="G1299" s="2571"/>
      <c r="H1299" s="2571"/>
      <c r="I1299" s="2571"/>
      <c r="J1299" s="2571"/>
      <c r="K1299" s="2571"/>
      <c r="L1299" s="2571"/>
      <c r="M1299" s="2571"/>
      <c r="N1299" s="2571"/>
      <c r="O1299" s="2571"/>
      <c r="P1299" s="2571"/>
      <c r="Q1299" s="2571"/>
      <c r="R1299" s="2571"/>
      <c r="S1299" s="2571"/>
      <c r="T1299" s="2571"/>
      <c r="U1299" s="2571"/>
      <c r="V1299" s="2571"/>
      <c r="W1299" s="2571"/>
      <c r="X1299" s="2571"/>
      <c r="Y1299" s="2571"/>
      <c r="Z1299" s="2571"/>
      <c r="AA1299" s="2571"/>
      <c r="AB1299" s="2571"/>
      <c r="AC1299" s="2571"/>
      <c r="AD1299" s="2571"/>
      <c r="AE1299" s="2571"/>
      <c r="AF1299" s="2572"/>
    </row>
    <row r="1300" spans="2:32" s="2872" customFormat="1" x14ac:dyDescent="0.2">
      <c r="B1300" s="4017" t="s">
        <v>5068</v>
      </c>
      <c r="C1300" s="4018"/>
      <c r="D1300" s="3849">
        <v>41791</v>
      </c>
      <c r="E1300" s="3849"/>
      <c r="F1300" s="3849"/>
      <c r="G1300" s="2571"/>
      <c r="H1300" s="2571"/>
      <c r="I1300" s="2571"/>
      <c r="J1300" s="2571"/>
      <c r="K1300" s="2571"/>
      <c r="L1300" s="2571"/>
      <c r="M1300" s="2571"/>
      <c r="N1300" s="2571"/>
      <c r="O1300" s="2571"/>
      <c r="P1300" s="2571"/>
      <c r="Q1300" s="2571"/>
      <c r="R1300" s="2571"/>
      <c r="S1300" s="2571"/>
      <c r="T1300" s="2571"/>
      <c r="U1300" s="2571"/>
      <c r="V1300" s="2571"/>
      <c r="W1300" s="2571"/>
      <c r="X1300" s="2571"/>
      <c r="Y1300" s="2571"/>
      <c r="Z1300" s="2571"/>
      <c r="AA1300" s="2571"/>
      <c r="AB1300" s="2571"/>
      <c r="AC1300" s="2571"/>
      <c r="AD1300" s="2571"/>
      <c r="AE1300" s="2571"/>
      <c r="AF1300" s="2572"/>
    </row>
    <row r="1301" spans="2:32" s="2872" customFormat="1" x14ac:dyDescent="0.2">
      <c r="B1301" s="3991" t="s">
        <v>5066</v>
      </c>
      <c r="C1301" s="3992"/>
      <c r="D1301" s="3848">
        <v>41851</v>
      </c>
      <c r="E1301" s="3455"/>
      <c r="F1301" s="3455"/>
      <c r="G1301" s="2571"/>
      <c r="H1301" s="2571"/>
      <c r="I1301" s="2571"/>
      <c r="J1301" s="2571"/>
      <c r="K1301" s="2571"/>
      <c r="L1301" s="2571"/>
      <c r="M1301" s="2571"/>
      <c r="N1301" s="2571"/>
      <c r="O1301" s="2571"/>
      <c r="P1301" s="2571"/>
      <c r="Q1301" s="2571"/>
      <c r="R1301" s="2571"/>
      <c r="S1301" s="2571"/>
      <c r="T1301" s="2571"/>
      <c r="U1301" s="2571"/>
      <c r="V1301" s="2571"/>
      <c r="W1301" s="2571"/>
      <c r="X1301" s="2571"/>
      <c r="Y1301" s="2571"/>
      <c r="Z1301" s="2571"/>
      <c r="AA1301" s="2571"/>
      <c r="AB1301" s="2571"/>
      <c r="AC1301" s="2571"/>
      <c r="AD1301" s="2571"/>
      <c r="AE1301" s="2571"/>
      <c r="AF1301" s="2572"/>
    </row>
    <row r="1302" spans="2:32" s="2872" customFormat="1" ht="13.5" thickBot="1" x14ac:dyDescent="0.25">
      <c r="B1302" s="3842"/>
      <c r="C1302" s="3843"/>
      <c r="D1302" s="3843"/>
      <c r="E1302" s="3843"/>
      <c r="F1302" s="3843"/>
      <c r="G1302" s="2571"/>
      <c r="H1302" s="2571"/>
      <c r="I1302" s="2571"/>
      <c r="J1302" s="2571"/>
      <c r="K1302" s="2571"/>
      <c r="L1302" s="2571"/>
      <c r="M1302" s="2571"/>
      <c r="N1302" s="2571"/>
      <c r="O1302" s="2571"/>
      <c r="P1302" s="2571"/>
      <c r="Q1302" s="2571"/>
      <c r="R1302" s="2571"/>
      <c r="S1302" s="2571"/>
      <c r="T1302" s="2571"/>
      <c r="U1302" s="2571"/>
      <c r="V1302" s="2571"/>
      <c r="W1302" s="2571"/>
      <c r="X1302" s="2571"/>
      <c r="Y1302" s="2571"/>
      <c r="Z1302" s="2571"/>
      <c r="AA1302" s="2571"/>
      <c r="AB1302" s="2571"/>
      <c r="AC1302" s="2571"/>
      <c r="AD1302" s="2571"/>
      <c r="AE1302" s="2571"/>
      <c r="AF1302" s="2572"/>
    </row>
    <row r="1303" spans="2:32" s="2872" customFormat="1" ht="12.75" customHeight="1" thickBot="1" x14ac:dyDescent="0.25">
      <c r="B1303" s="3993" t="s">
        <v>5067</v>
      </c>
      <c r="C1303" s="4036"/>
      <c r="D1303" s="4019" t="s">
        <v>6863</v>
      </c>
      <c r="E1303" s="4020"/>
      <c r="F1303" s="4020"/>
      <c r="G1303" s="4020"/>
      <c r="H1303" s="4020"/>
      <c r="I1303" s="4020"/>
      <c r="J1303" s="4020"/>
      <c r="K1303" s="4020"/>
      <c r="L1303" s="4020"/>
      <c r="M1303" s="4020"/>
      <c r="N1303" s="4020"/>
      <c r="O1303" s="4020"/>
      <c r="P1303" s="4020"/>
      <c r="Q1303" s="4021"/>
      <c r="R1303" s="2571"/>
      <c r="S1303" s="2571"/>
      <c r="T1303" s="2571"/>
      <c r="U1303" s="2571"/>
      <c r="V1303" s="2571"/>
      <c r="W1303" s="2571"/>
      <c r="X1303" s="2571"/>
      <c r="Y1303" s="2571"/>
      <c r="Z1303" s="2571"/>
      <c r="AA1303" s="2571"/>
      <c r="AB1303" s="2571"/>
      <c r="AC1303" s="2571"/>
      <c r="AD1303" s="2571"/>
      <c r="AE1303" s="2571"/>
      <c r="AF1303" s="2572"/>
    </row>
    <row r="1304" spans="2:32" s="2872" customFormat="1" ht="12.75" customHeight="1" thickBot="1" x14ac:dyDescent="0.25">
      <c r="B1304" s="3842"/>
      <c r="C1304" s="3843"/>
      <c r="D1304" s="3843"/>
      <c r="E1304" s="3843"/>
      <c r="F1304" s="3843"/>
      <c r="G1304" s="2571"/>
      <c r="H1304" s="2571"/>
      <c r="I1304" s="2571"/>
      <c r="J1304" s="2571"/>
      <c r="K1304" s="2571"/>
      <c r="L1304" s="2571"/>
      <c r="M1304" s="2571"/>
      <c r="N1304" s="2571"/>
      <c r="O1304" s="2571"/>
      <c r="P1304" s="2571"/>
      <c r="Q1304" s="2571"/>
      <c r="R1304" s="2635"/>
      <c r="S1304" s="2571"/>
      <c r="T1304" s="2571"/>
      <c r="U1304" s="2571"/>
      <c r="V1304" s="2571"/>
      <c r="W1304" s="2571"/>
      <c r="X1304" s="2571"/>
      <c r="Y1304" s="2571"/>
      <c r="Z1304" s="2571"/>
      <c r="AA1304" s="2571"/>
      <c r="AB1304" s="2571"/>
      <c r="AC1304" s="2571"/>
      <c r="AD1304" s="2571"/>
      <c r="AE1304" s="2571"/>
      <c r="AF1304" s="2572"/>
    </row>
    <row r="1305" spans="2:32" s="2872" customFormat="1" ht="13.5" thickBot="1" x14ac:dyDescent="0.25">
      <c r="B1305" s="4022" t="s">
        <v>5069</v>
      </c>
      <c r="C1305" s="4023"/>
      <c r="D1305" s="4003" t="s">
        <v>5070</v>
      </c>
      <c r="E1305" s="4026" t="s">
        <v>224</v>
      </c>
      <c r="F1305" s="4027"/>
      <c r="G1305" s="4027"/>
      <c r="H1305" s="4027"/>
      <c r="I1305" s="4027"/>
      <c r="J1305" s="4027"/>
      <c r="K1305" s="4027"/>
      <c r="L1305" s="4027"/>
      <c r="M1305" s="4027"/>
      <c r="N1305" s="4027"/>
      <c r="O1305" s="4027"/>
      <c r="P1305" s="4028"/>
      <c r="Q1305" s="4029" t="s">
        <v>340</v>
      </c>
      <c r="R1305" s="4030"/>
      <c r="S1305" s="4031"/>
      <c r="T1305" s="4031"/>
      <c r="U1305" s="4031"/>
      <c r="V1305" s="4031"/>
      <c r="W1305" s="4031"/>
      <c r="X1305" s="4031"/>
      <c r="Y1305" s="4032"/>
      <c r="Z1305" s="4029" t="s">
        <v>225</v>
      </c>
      <c r="AA1305" s="4031"/>
      <c r="AB1305" s="4032"/>
      <c r="AC1305" s="4033" t="s">
        <v>4989</v>
      </c>
      <c r="AD1305" s="4034"/>
      <c r="AE1305" s="4035"/>
      <c r="AF1305" s="2572"/>
    </row>
    <row r="1306" spans="2:32" s="2872" customFormat="1" ht="78.75" customHeight="1" thickBot="1" x14ac:dyDescent="0.25">
      <c r="B1306" s="4024"/>
      <c r="C1306" s="4025"/>
      <c r="D1306" s="4003"/>
      <c r="E1306" s="4003" t="s">
        <v>5007</v>
      </c>
      <c r="F1306" s="4003" t="s">
        <v>5008</v>
      </c>
      <c r="G1306" s="4004" t="s">
        <v>5010</v>
      </c>
      <c r="H1306" s="4004" t="s">
        <v>5071</v>
      </c>
      <c r="I1306" s="4009" t="s">
        <v>5072</v>
      </c>
      <c r="J1306" s="4009" t="s">
        <v>5073</v>
      </c>
      <c r="K1306" s="4009" t="s">
        <v>5013</v>
      </c>
      <c r="L1306" s="4009"/>
      <c r="M1306" s="4009" t="s">
        <v>5074</v>
      </c>
      <c r="N1306" s="4009" t="s">
        <v>5075</v>
      </c>
      <c r="O1306" s="4009" t="s">
        <v>5076</v>
      </c>
      <c r="P1306" s="4009" t="s">
        <v>5077</v>
      </c>
      <c r="Q1306" s="4000" t="s">
        <v>5019</v>
      </c>
      <c r="R1306" s="4000" t="s">
        <v>5020</v>
      </c>
      <c r="S1306" s="4000" t="s">
        <v>5021</v>
      </c>
      <c r="T1306" s="4000" t="s">
        <v>5078</v>
      </c>
      <c r="U1306" s="4000" t="s">
        <v>5079</v>
      </c>
      <c r="V1306" s="4000" t="s">
        <v>5024</v>
      </c>
      <c r="W1306" s="4000" t="s">
        <v>5026</v>
      </c>
      <c r="X1306" s="4004" t="s">
        <v>5080</v>
      </c>
      <c r="Y1306" s="4004" t="s">
        <v>5081</v>
      </c>
      <c r="Z1306" s="4000" t="s">
        <v>5082</v>
      </c>
      <c r="AA1306" s="4000" t="s">
        <v>5083</v>
      </c>
      <c r="AB1306" s="4000" t="s">
        <v>5084</v>
      </c>
      <c r="AC1306" s="4000" t="s">
        <v>1154</v>
      </c>
      <c r="AD1306" s="4000" t="s">
        <v>4990</v>
      </c>
      <c r="AE1306" s="4000" t="s">
        <v>4991</v>
      </c>
      <c r="AF1306" s="2572"/>
    </row>
    <row r="1307" spans="2:32" s="2872" customFormat="1" ht="13.5" thickBot="1" x14ac:dyDescent="0.25">
      <c r="B1307" s="4024"/>
      <c r="C1307" s="4025"/>
      <c r="D1307" s="4000"/>
      <c r="E1307" s="4000"/>
      <c r="F1307" s="4000"/>
      <c r="G1307" s="4005"/>
      <c r="H1307" s="4005"/>
      <c r="I1307" s="4004"/>
      <c r="J1307" s="4004"/>
      <c r="K1307" s="3844" t="s">
        <v>5033</v>
      </c>
      <c r="L1307" s="3845" t="s">
        <v>2798</v>
      </c>
      <c r="M1307" s="4004"/>
      <c r="N1307" s="4004"/>
      <c r="O1307" s="4004"/>
      <c r="P1307" s="4004"/>
      <c r="Q1307" s="4001"/>
      <c r="R1307" s="4001"/>
      <c r="S1307" s="4001"/>
      <c r="T1307" s="4001"/>
      <c r="U1307" s="4001"/>
      <c r="V1307" s="4001"/>
      <c r="W1307" s="4001"/>
      <c r="X1307" s="4005"/>
      <c r="Y1307" s="4005"/>
      <c r="Z1307" s="4001"/>
      <c r="AA1307" s="4001"/>
      <c r="AB1307" s="4001"/>
      <c r="AC1307" s="4001"/>
      <c r="AD1307" s="4001"/>
      <c r="AE1307" s="4001"/>
      <c r="AF1307" s="2572"/>
    </row>
    <row r="1308" spans="2:32" s="2872" customFormat="1" ht="13.5" customHeight="1" thickBot="1" x14ac:dyDescent="0.25">
      <c r="B1308" s="4045" t="s">
        <v>6864</v>
      </c>
      <c r="C1308" s="4046"/>
      <c r="D1308" s="3143" t="s">
        <v>1534</v>
      </c>
      <c r="E1308" s="3143" t="s">
        <v>1534</v>
      </c>
      <c r="F1308" s="3143" t="s">
        <v>1534</v>
      </c>
      <c r="G1308" s="3143" t="s">
        <v>1534</v>
      </c>
      <c r="H1308" s="3143" t="s">
        <v>1534</v>
      </c>
      <c r="I1308" s="3143" t="s">
        <v>1534</v>
      </c>
      <c r="J1308" s="3143" t="s">
        <v>1534</v>
      </c>
      <c r="K1308" s="3143" t="s">
        <v>1534</v>
      </c>
      <c r="L1308" s="3143" t="s">
        <v>1534</v>
      </c>
      <c r="M1308" s="3143" t="s">
        <v>1534</v>
      </c>
      <c r="N1308" s="3143" t="s">
        <v>1534</v>
      </c>
      <c r="O1308" s="3143" t="s">
        <v>1534</v>
      </c>
      <c r="P1308" s="3143" t="s">
        <v>1534</v>
      </c>
      <c r="Q1308" s="3143" t="s">
        <v>1534</v>
      </c>
      <c r="R1308" s="3143" t="s">
        <v>1534</v>
      </c>
      <c r="S1308" s="3143" t="s">
        <v>1534</v>
      </c>
      <c r="T1308" s="3143" t="s">
        <v>1534</v>
      </c>
      <c r="U1308" s="3143" t="s">
        <v>1534</v>
      </c>
      <c r="V1308" s="3143" t="s">
        <v>1534</v>
      </c>
      <c r="W1308" s="3143" t="s">
        <v>1534</v>
      </c>
      <c r="X1308" s="3143" t="s">
        <v>1534</v>
      </c>
      <c r="Y1308" s="3143" t="s">
        <v>1534</v>
      </c>
      <c r="Z1308" s="3144">
        <v>40</v>
      </c>
      <c r="AA1308" s="3145">
        <f>AB1308/Z1308</f>
        <v>0.62474999999999992</v>
      </c>
      <c r="AB1308" s="3145">
        <v>24.99</v>
      </c>
      <c r="AC1308" s="3380" t="s">
        <v>1534</v>
      </c>
      <c r="AD1308" s="3380" t="s">
        <v>1534</v>
      </c>
      <c r="AE1308" s="3380" t="s">
        <v>1534</v>
      </c>
      <c r="AF1308" s="2572"/>
    </row>
    <row r="1309" spans="2:32" s="2872" customFormat="1" ht="13.5" customHeight="1" x14ac:dyDescent="0.2">
      <c r="B1309" s="2634"/>
      <c r="C1309" s="2566"/>
      <c r="D1309" s="2566"/>
      <c r="E1309" s="2566"/>
      <c r="F1309" s="2566"/>
      <c r="G1309" s="2567"/>
      <c r="H1309" s="2567"/>
      <c r="I1309" s="2567"/>
      <c r="J1309" s="2567"/>
      <c r="K1309" s="2566"/>
      <c r="L1309" s="2567"/>
      <c r="M1309" s="2567"/>
      <c r="N1309" s="2567"/>
      <c r="O1309" s="2567"/>
      <c r="P1309" s="2567"/>
      <c r="Q1309" s="2631"/>
      <c r="R1309" s="2631"/>
      <c r="S1309" s="2631"/>
      <c r="T1309" s="2631"/>
      <c r="U1309" s="2631"/>
      <c r="V1309" s="2631"/>
      <c r="W1309" s="2631"/>
      <c r="X1309" s="2631"/>
      <c r="Y1309" s="2631"/>
      <c r="Z1309" s="2631"/>
      <c r="AA1309" s="2631"/>
      <c r="AB1309" s="2631"/>
      <c r="AC1309" s="2631"/>
      <c r="AD1309" s="2631"/>
      <c r="AE1309" s="2631"/>
      <c r="AF1309" s="2572"/>
    </row>
    <row r="1310" spans="2:32" s="2872" customFormat="1" x14ac:dyDescent="0.2">
      <c r="B1310" s="4011" t="s">
        <v>4992</v>
      </c>
      <c r="C1310" s="4012"/>
      <c r="D1310" s="4013" t="s">
        <v>1534</v>
      </c>
      <c r="E1310" s="4013"/>
      <c r="F1310" s="4013"/>
      <c r="G1310" s="4013"/>
      <c r="H1310" s="4013"/>
      <c r="I1310" s="2632"/>
      <c r="J1310" s="2632"/>
      <c r="K1310" s="2632"/>
      <c r="L1310" s="2632"/>
      <c r="M1310" s="2632"/>
      <c r="N1310" s="2632"/>
      <c r="O1310" s="2632"/>
      <c r="P1310" s="2632"/>
      <c r="Q1310" s="2631"/>
      <c r="R1310" s="2631"/>
      <c r="S1310" s="2631"/>
      <c r="T1310" s="2631"/>
      <c r="U1310" s="2631"/>
      <c r="V1310" s="2631"/>
      <c r="W1310" s="2631"/>
      <c r="X1310" s="2631"/>
      <c r="Y1310" s="2631"/>
      <c r="Z1310" s="2631"/>
      <c r="AA1310" s="2631"/>
      <c r="AB1310" s="2631"/>
      <c r="AC1310" s="2631"/>
      <c r="AD1310" s="2631"/>
      <c r="AE1310" s="2631"/>
      <c r="AF1310" s="2572"/>
    </row>
    <row r="1311" spans="2:32" s="2872" customFormat="1" ht="15.75" customHeight="1" x14ac:dyDescent="0.2">
      <c r="B1311" s="4011" t="s">
        <v>4993</v>
      </c>
      <c r="C1311" s="4012"/>
      <c r="D1311" s="4013" t="s">
        <v>1534</v>
      </c>
      <c r="E1311" s="4013"/>
      <c r="F1311" s="4013"/>
      <c r="G1311" s="4013"/>
      <c r="H1311" s="4013"/>
      <c r="I1311" s="2632"/>
      <c r="J1311" s="2632"/>
      <c r="K1311" s="2632"/>
      <c r="L1311" s="2632"/>
      <c r="M1311" s="2632"/>
      <c r="N1311" s="2632"/>
      <c r="O1311" s="2632"/>
      <c r="P1311" s="2632"/>
      <c r="Q1311" s="2631"/>
      <c r="R1311" s="2631"/>
      <c r="S1311" s="2631"/>
      <c r="T1311" s="2631"/>
      <c r="U1311" s="2631"/>
      <c r="V1311" s="2631"/>
      <c r="W1311" s="2631"/>
      <c r="X1311" s="2631"/>
      <c r="Y1311" s="2631"/>
      <c r="Z1311" s="2631"/>
      <c r="AA1311" s="2631"/>
      <c r="AB1311" s="2631"/>
      <c r="AC1311" s="2631"/>
      <c r="AD1311" s="2631"/>
      <c r="AE1311" s="2631"/>
      <c r="AF1311" s="2572"/>
    </row>
    <row r="1312" spans="2:32" s="2872" customFormat="1" ht="17.25" customHeight="1" thickBot="1" x14ac:dyDescent="0.25">
      <c r="B1312" s="3846"/>
      <c r="C1312" s="3847"/>
      <c r="D1312" s="3847"/>
      <c r="E1312" s="3847"/>
      <c r="F1312" s="3847"/>
      <c r="G1312" s="2635"/>
      <c r="H1312" s="2635"/>
      <c r="I1312" s="2635"/>
      <c r="J1312" s="2635"/>
      <c r="K1312" s="2635"/>
      <c r="L1312" s="2635"/>
      <c r="M1312" s="2635"/>
      <c r="N1312" s="2635"/>
      <c r="O1312" s="2635"/>
      <c r="P1312" s="2635"/>
      <c r="Q1312" s="2635"/>
      <c r="R1312" s="2635"/>
      <c r="S1312" s="2635"/>
      <c r="T1312" s="2635"/>
      <c r="U1312" s="2635"/>
      <c r="V1312" s="2635"/>
      <c r="W1312" s="2635"/>
      <c r="X1312" s="2635"/>
      <c r="Y1312" s="2635"/>
      <c r="Z1312" s="2635"/>
      <c r="AA1312" s="2635"/>
      <c r="AB1312" s="2635"/>
      <c r="AC1312" s="2635"/>
      <c r="AD1312" s="2635"/>
      <c r="AE1312" s="2635"/>
      <c r="AF1312" s="2577"/>
    </row>
    <row r="1313" spans="2:32" s="2872" customFormat="1" x14ac:dyDescent="0.2">
      <c r="B1313" s="3607"/>
      <c r="C1313" s="3607"/>
      <c r="D1313" s="3607"/>
      <c r="E1313" s="3607"/>
      <c r="F1313" s="3607"/>
      <c r="G1313" s="2571"/>
      <c r="H1313" s="2571"/>
      <c r="I1313" s="2571"/>
      <c r="J1313" s="2571"/>
      <c r="K1313" s="2571"/>
      <c r="L1313" s="2571"/>
      <c r="M1313" s="2571"/>
      <c r="N1313" s="2571"/>
      <c r="O1313" s="2571"/>
      <c r="P1313" s="2571"/>
      <c r="Q1313" s="2571"/>
      <c r="R1313" s="2571"/>
      <c r="S1313" s="2571"/>
      <c r="T1313" s="2571"/>
      <c r="U1313" s="2571"/>
      <c r="V1313" s="2571"/>
      <c r="W1313" s="2571"/>
      <c r="X1313" s="2571"/>
      <c r="Y1313" s="2571"/>
      <c r="Z1313" s="2571"/>
      <c r="AA1313" s="2571"/>
      <c r="AB1313" s="2571"/>
      <c r="AC1313" s="2571"/>
      <c r="AD1313" s="2571"/>
      <c r="AE1313" s="2571"/>
      <c r="AF1313" s="2571"/>
    </row>
    <row r="1314" spans="2:32" s="2872" customFormat="1" ht="13.5" thickBot="1" x14ac:dyDescent="0.25"/>
    <row r="1315" spans="2:32" s="2872" customFormat="1" ht="20.25" x14ac:dyDescent="0.2">
      <c r="B1315" s="3987" t="s">
        <v>5065</v>
      </c>
      <c r="C1315" s="3988"/>
      <c r="D1315" s="3988"/>
      <c r="E1315" s="3988"/>
      <c r="F1315" s="3988"/>
      <c r="G1315" s="3988"/>
      <c r="H1315" s="3988"/>
      <c r="I1315" s="3988"/>
      <c r="J1315" s="3988"/>
      <c r="K1315" s="3988"/>
      <c r="L1315" s="3988"/>
      <c r="M1315" s="3988"/>
      <c r="N1315" s="3988"/>
      <c r="O1315" s="3988"/>
      <c r="P1315" s="3988"/>
      <c r="Q1315" s="3988"/>
      <c r="R1315" s="3988"/>
      <c r="S1315" s="3988"/>
      <c r="T1315" s="3988"/>
      <c r="U1315" s="3988"/>
      <c r="V1315" s="3988"/>
      <c r="W1315" s="3988"/>
      <c r="X1315" s="3988"/>
      <c r="Y1315" s="3988"/>
      <c r="Z1315" s="3988"/>
      <c r="AA1315" s="3988"/>
      <c r="AB1315" s="3988"/>
      <c r="AC1315" s="3988"/>
      <c r="AD1315" s="3988"/>
      <c r="AE1315" s="3988"/>
      <c r="AF1315" s="3989"/>
    </row>
    <row r="1316" spans="2:32" s="2872" customFormat="1" x14ac:dyDescent="0.2">
      <c r="B1316" s="3842"/>
      <c r="C1316" s="3843"/>
      <c r="D1316" s="3843"/>
      <c r="E1316" s="3843"/>
      <c r="F1316" s="3843"/>
      <c r="G1316" s="2571"/>
      <c r="H1316" s="2571"/>
      <c r="I1316" s="2571"/>
      <c r="J1316" s="2571"/>
      <c r="K1316" s="2571"/>
      <c r="L1316" s="2571"/>
      <c r="M1316" s="2571"/>
      <c r="N1316" s="2571"/>
      <c r="O1316" s="2571"/>
      <c r="P1316" s="2571"/>
      <c r="Q1316" s="2571"/>
      <c r="R1316" s="2571"/>
      <c r="S1316" s="2571"/>
      <c r="T1316" s="2571"/>
      <c r="U1316" s="2571"/>
      <c r="V1316" s="2571"/>
      <c r="W1316" s="2571"/>
      <c r="X1316" s="2571"/>
      <c r="Y1316" s="2571"/>
      <c r="Z1316" s="2571"/>
      <c r="AA1316" s="2571"/>
      <c r="AB1316" s="2571"/>
      <c r="AC1316" s="2571"/>
      <c r="AD1316" s="2571"/>
      <c r="AE1316" s="2571"/>
      <c r="AF1316" s="2572"/>
    </row>
    <row r="1317" spans="2:32" s="2872" customFormat="1" x14ac:dyDescent="0.2">
      <c r="B1317" s="2633" t="s">
        <v>5085</v>
      </c>
      <c r="C1317" s="3843"/>
      <c r="D1317" s="4016" t="s">
        <v>6859</v>
      </c>
      <c r="E1317" s="4016"/>
      <c r="F1317" s="4016"/>
      <c r="G1317" s="2571"/>
      <c r="H1317" s="2571"/>
      <c r="I1317" s="2571"/>
      <c r="J1317" s="2571"/>
      <c r="K1317" s="2571"/>
      <c r="L1317" s="2571"/>
      <c r="M1317" s="2571"/>
      <c r="N1317" s="2571"/>
      <c r="O1317" s="2571"/>
      <c r="P1317" s="2571"/>
      <c r="Q1317" s="2571"/>
      <c r="R1317" s="2571"/>
      <c r="S1317" s="2571"/>
      <c r="T1317" s="2571"/>
      <c r="U1317" s="2571"/>
      <c r="V1317" s="2571"/>
      <c r="W1317" s="2571"/>
      <c r="X1317" s="2571"/>
      <c r="Y1317" s="2571"/>
      <c r="Z1317" s="2571"/>
      <c r="AA1317" s="2571"/>
      <c r="AB1317" s="2571"/>
      <c r="AC1317" s="2571"/>
      <c r="AD1317" s="2571"/>
      <c r="AE1317" s="2571"/>
      <c r="AF1317" s="2572"/>
    </row>
    <row r="1318" spans="2:32" s="2872" customFormat="1" ht="12.75" customHeight="1" x14ac:dyDescent="0.2">
      <c r="B1318" s="4017" t="s">
        <v>5068</v>
      </c>
      <c r="C1318" s="4018"/>
      <c r="D1318" s="3849">
        <v>41791</v>
      </c>
      <c r="E1318" s="3849"/>
      <c r="F1318" s="3849"/>
      <c r="G1318" s="2571"/>
      <c r="H1318" s="2571"/>
      <c r="I1318" s="2571"/>
      <c r="J1318" s="2571"/>
      <c r="K1318" s="2571"/>
      <c r="L1318" s="2571"/>
      <c r="M1318" s="2571"/>
      <c r="N1318" s="2571"/>
      <c r="O1318" s="2571"/>
      <c r="P1318" s="2571"/>
      <c r="Q1318" s="2571"/>
      <c r="R1318" s="2571"/>
      <c r="S1318" s="2571"/>
      <c r="T1318" s="2571"/>
      <c r="U1318" s="2571"/>
      <c r="V1318" s="2571"/>
      <c r="W1318" s="2571"/>
      <c r="X1318" s="2571"/>
      <c r="Y1318" s="2571"/>
      <c r="Z1318" s="2571"/>
      <c r="AA1318" s="2571"/>
      <c r="AB1318" s="2571"/>
      <c r="AC1318" s="2571"/>
      <c r="AD1318" s="2571"/>
      <c r="AE1318" s="2571"/>
      <c r="AF1318" s="2572"/>
    </row>
    <row r="1319" spans="2:32" s="2872" customFormat="1" ht="12.75" customHeight="1" x14ac:dyDescent="0.2">
      <c r="B1319" s="3991" t="s">
        <v>5066</v>
      </c>
      <c r="C1319" s="3992"/>
      <c r="D1319" s="3848">
        <v>41851</v>
      </c>
      <c r="E1319" s="3455"/>
      <c r="F1319" s="3455"/>
      <c r="G1319" s="2571"/>
      <c r="H1319" s="2571"/>
      <c r="I1319" s="2571"/>
      <c r="J1319" s="2571"/>
      <c r="K1319" s="2571"/>
      <c r="L1319" s="2571"/>
      <c r="M1319" s="2571"/>
      <c r="N1319" s="2571"/>
      <c r="O1319" s="2571"/>
      <c r="P1319" s="2571"/>
      <c r="Q1319" s="2571"/>
      <c r="R1319" s="2571"/>
      <c r="S1319" s="2571"/>
      <c r="T1319" s="2571"/>
      <c r="U1319" s="2571"/>
      <c r="V1319" s="2571"/>
      <c r="W1319" s="2571"/>
      <c r="X1319" s="2571"/>
      <c r="Y1319" s="2571"/>
      <c r="Z1319" s="2571"/>
      <c r="AA1319" s="2571"/>
      <c r="AB1319" s="2571"/>
      <c r="AC1319" s="2571"/>
      <c r="AD1319" s="2571"/>
      <c r="AE1319" s="2571"/>
      <c r="AF1319" s="2572"/>
    </row>
    <row r="1320" spans="2:32" s="2872" customFormat="1" ht="12.75" customHeight="1" thickBot="1" x14ac:dyDescent="0.25">
      <c r="B1320" s="3842"/>
      <c r="C1320" s="3843"/>
      <c r="D1320" s="3843"/>
      <c r="E1320" s="3843"/>
      <c r="F1320" s="3843"/>
      <c r="G1320" s="2571"/>
      <c r="H1320" s="2571"/>
      <c r="I1320" s="2571"/>
      <c r="J1320" s="2571"/>
      <c r="K1320" s="2571"/>
      <c r="L1320" s="2571"/>
      <c r="M1320" s="2571"/>
      <c r="N1320" s="2571"/>
      <c r="O1320" s="2571"/>
      <c r="P1320" s="2571"/>
      <c r="Q1320" s="2571"/>
      <c r="R1320" s="2571"/>
      <c r="S1320" s="2571"/>
      <c r="T1320" s="2571"/>
      <c r="U1320" s="2571"/>
      <c r="V1320" s="2571"/>
      <c r="W1320" s="2571"/>
      <c r="X1320" s="2571"/>
      <c r="Y1320" s="2571"/>
      <c r="Z1320" s="2571"/>
      <c r="AA1320" s="2571"/>
      <c r="AB1320" s="2571"/>
      <c r="AC1320" s="2571"/>
      <c r="AD1320" s="2571"/>
      <c r="AE1320" s="2571"/>
      <c r="AF1320" s="2572"/>
    </row>
    <row r="1321" spans="2:32" s="2872" customFormat="1" ht="32.25" customHeight="1" thickBot="1" x14ac:dyDescent="0.25">
      <c r="B1321" s="3993" t="s">
        <v>5067</v>
      </c>
      <c r="C1321" s="4036"/>
      <c r="D1321" s="4019" t="s">
        <v>6860</v>
      </c>
      <c r="E1321" s="4020"/>
      <c r="F1321" s="4020"/>
      <c r="G1321" s="4020"/>
      <c r="H1321" s="4020"/>
      <c r="I1321" s="4020"/>
      <c r="J1321" s="4020"/>
      <c r="K1321" s="4020"/>
      <c r="L1321" s="4020"/>
      <c r="M1321" s="4020"/>
      <c r="N1321" s="4020"/>
      <c r="O1321" s="4020"/>
      <c r="P1321" s="4020"/>
      <c r="Q1321" s="4021"/>
      <c r="R1321" s="2571"/>
      <c r="S1321" s="2571"/>
      <c r="T1321" s="2571"/>
      <c r="U1321" s="2571"/>
      <c r="V1321" s="2571"/>
      <c r="W1321" s="2571"/>
      <c r="X1321" s="2571"/>
      <c r="Y1321" s="2571"/>
      <c r="Z1321" s="2571"/>
      <c r="AA1321" s="2571"/>
      <c r="AB1321" s="2571"/>
      <c r="AC1321" s="2571"/>
      <c r="AD1321" s="2571"/>
      <c r="AE1321" s="2571"/>
      <c r="AF1321" s="2572"/>
    </row>
    <row r="1322" spans="2:32" s="2872" customFormat="1" ht="13.5" thickBot="1" x14ac:dyDescent="0.25">
      <c r="B1322" s="3842"/>
      <c r="C1322" s="3843"/>
      <c r="D1322" s="3843"/>
      <c r="E1322" s="3843"/>
      <c r="F1322" s="3843"/>
      <c r="G1322" s="2571"/>
      <c r="H1322" s="2571"/>
      <c r="I1322" s="2571"/>
      <c r="J1322" s="2571"/>
      <c r="K1322" s="2571"/>
      <c r="L1322" s="2571"/>
      <c r="M1322" s="2571"/>
      <c r="N1322" s="2571"/>
      <c r="O1322" s="2571"/>
      <c r="P1322" s="2571"/>
      <c r="Q1322" s="2571"/>
      <c r="R1322" s="2635"/>
      <c r="S1322" s="2571"/>
      <c r="T1322" s="2571"/>
      <c r="U1322" s="2571"/>
      <c r="V1322" s="2571"/>
      <c r="W1322" s="2571"/>
      <c r="X1322" s="2571"/>
      <c r="Y1322" s="2571"/>
      <c r="Z1322" s="2571"/>
      <c r="AA1322" s="2571"/>
      <c r="AB1322" s="2571"/>
      <c r="AC1322" s="2571"/>
      <c r="AD1322" s="2571"/>
      <c r="AE1322" s="2571"/>
      <c r="AF1322" s="2572"/>
    </row>
    <row r="1323" spans="2:32" s="2872" customFormat="1" ht="13.5" customHeight="1" thickBot="1" x14ac:dyDescent="0.25">
      <c r="B1323" s="4022" t="s">
        <v>5069</v>
      </c>
      <c r="C1323" s="4023"/>
      <c r="D1323" s="4003" t="s">
        <v>5070</v>
      </c>
      <c r="E1323" s="4026" t="s">
        <v>224</v>
      </c>
      <c r="F1323" s="4027"/>
      <c r="G1323" s="4027"/>
      <c r="H1323" s="4027"/>
      <c r="I1323" s="4027"/>
      <c r="J1323" s="4027"/>
      <c r="K1323" s="4027"/>
      <c r="L1323" s="4027"/>
      <c r="M1323" s="4027"/>
      <c r="N1323" s="4027"/>
      <c r="O1323" s="4027"/>
      <c r="P1323" s="4028"/>
      <c r="Q1323" s="4029" t="s">
        <v>340</v>
      </c>
      <c r="R1323" s="4030"/>
      <c r="S1323" s="4031"/>
      <c r="T1323" s="4031"/>
      <c r="U1323" s="4031"/>
      <c r="V1323" s="4031"/>
      <c r="W1323" s="4031"/>
      <c r="X1323" s="4031"/>
      <c r="Y1323" s="4032"/>
      <c r="Z1323" s="4029" t="s">
        <v>225</v>
      </c>
      <c r="AA1323" s="4031"/>
      <c r="AB1323" s="4032"/>
      <c r="AC1323" s="4033" t="s">
        <v>4989</v>
      </c>
      <c r="AD1323" s="4034"/>
      <c r="AE1323" s="4035"/>
      <c r="AF1323" s="2572"/>
    </row>
    <row r="1324" spans="2:32" s="2872" customFormat="1" ht="13.5" customHeight="1" thickBot="1" x14ac:dyDescent="0.25">
      <c r="B1324" s="4024"/>
      <c r="C1324" s="4025"/>
      <c r="D1324" s="4003"/>
      <c r="E1324" s="4003" t="s">
        <v>5007</v>
      </c>
      <c r="F1324" s="4003" t="s">
        <v>5008</v>
      </c>
      <c r="G1324" s="4004" t="s">
        <v>5010</v>
      </c>
      <c r="H1324" s="4004" t="s">
        <v>5071</v>
      </c>
      <c r="I1324" s="4009" t="s">
        <v>5072</v>
      </c>
      <c r="J1324" s="4009" t="s">
        <v>5073</v>
      </c>
      <c r="K1324" s="4009" t="s">
        <v>5013</v>
      </c>
      <c r="L1324" s="4009"/>
      <c r="M1324" s="4009" t="s">
        <v>5074</v>
      </c>
      <c r="N1324" s="4009" t="s">
        <v>5075</v>
      </c>
      <c r="O1324" s="4009" t="s">
        <v>5076</v>
      </c>
      <c r="P1324" s="4009" t="s">
        <v>5077</v>
      </c>
      <c r="Q1324" s="4000" t="s">
        <v>5019</v>
      </c>
      <c r="R1324" s="4000" t="s">
        <v>5020</v>
      </c>
      <c r="S1324" s="4000" t="s">
        <v>5021</v>
      </c>
      <c r="T1324" s="4000" t="s">
        <v>5078</v>
      </c>
      <c r="U1324" s="4000" t="s">
        <v>5079</v>
      </c>
      <c r="V1324" s="4000" t="s">
        <v>5024</v>
      </c>
      <c r="W1324" s="4000" t="s">
        <v>5026</v>
      </c>
      <c r="X1324" s="4004" t="s">
        <v>5080</v>
      </c>
      <c r="Y1324" s="4004" t="s">
        <v>5081</v>
      </c>
      <c r="Z1324" s="4000" t="s">
        <v>5082</v>
      </c>
      <c r="AA1324" s="4000" t="s">
        <v>5083</v>
      </c>
      <c r="AB1324" s="4000" t="s">
        <v>5084</v>
      </c>
      <c r="AC1324" s="4000" t="s">
        <v>1154</v>
      </c>
      <c r="AD1324" s="4000" t="s">
        <v>4990</v>
      </c>
      <c r="AE1324" s="4000" t="s">
        <v>4991</v>
      </c>
      <c r="AF1324" s="2572"/>
    </row>
    <row r="1325" spans="2:32" s="2872" customFormat="1" ht="13.5" customHeight="1" thickBot="1" x14ac:dyDescent="0.25">
      <c r="B1325" s="4024"/>
      <c r="C1325" s="4025"/>
      <c r="D1325" s="4000"/>
      <c r="E1325" s="4000"/>
      <c r="F1325" s="4000"/>
      <c r="G1325" s="4005"/>
      <c r="H1325" s="4005"/>
      <c r="I1325" s="4004"/>
      <c r="J1325" s="4004"/>
      <c r="K1325" s="3844" t="s">
        <v>5033</v>
      </c>
      <c r="L1325" s="3845" t="s">
        <v>2798</v>
      </c>
      <c r="M1325" s="4004"/>
      <c r="N1325" s="4004"/>
      <c r="O1325" s="4004"/>
      <c r="P1325" s="4004"/>
      <c r="Q1325" s="4001"/>
      <c r="R1325" s="4001"/>
      <c r="S1325" s="4001"/>
      <c r="T1325" s="4001"/>
      <c r="U1325" s="4001"/>
      <c r="V1325" s="4001"/>
      <c r="W1325" s="4001"/>
      <c r="X1325" s="4005"/>
      <c r="Y1325" s="4005"/>
      <c r="Z1325" s="4001"/>
      <c r="AA1325" s="4001"/>
      <c r="AB1325" s="4001"/>
      <c r="AC1325" s="4001"/>
      <c r="AD1325" s="4001"/>
      <c r="AE1325" s="4001"/>
      <c r="AF1325" s="2572"/>
    </row>
    <row r="1326" spans="2:32" s="2872" customFormat="1" ht="22.5" customHeight="1" x14ac:dyDescent="0.2">
      <c r="B1326" s="4053" t="s">
        <v>6861</v>
      </c>
      <c r="C1326" s="4054"/>
      <c r="D1326" s="3762" t="s">
        <v>1534</v>
      </c>
      <c r="E1326" s="3762" t="s">
        <v>1534</v>
      </c>
      <c r="F1326" s="3762" t="s">
        <v>1534</v>
      </c>
      <c r="G1326" s="3762" t="s">
        <v>1534</v>
      </c>
      <c r="H1326" s="3762" t="s">
        <v>1534</v>
      </c>
      <c r="I1326" s="3762" t="s">
        <v>1534</v>
      </c>
      <c r="J1326" s="3762" t="s">
        <v>1534</v>
      </c>
      <c r="K1326" s="3762" t="s">
        <v>1534</v>
      </c>
      <c r="L1326" s="3762" t="s">
        <v>1534</v>
      </c>
      <c r="M1326" s="3762" t="s">
        <v>1534</v>
      </c>
      <c r="N1326" s="3762" t="s">
        <v>1534</v>
      </c>
      <c r="O1326" s="3762" t="s">
        <v>1534</v>
      </c>
      <c r="P1326" s="3762" t="s">
        <v>1534</v>
      </c>
      <c r="Q1326" s="3762" t="s">
        <v>1534</v>
      </c>
      <c r="R1326" s="3762" t="s">
        <v>1534</v>
      </c>
      <c r="S1326" s="3762" t="s">
        <v>1534</v>
      </c>
      <c r="T1326" s="3762" t="s">
        <v>1534</v>
      </c>
      <c r="U1326" s="3762" t="s">
        <v>1534</v>
      </c>
      <c r="V1326" s="3762" t="s">
        <v>1534</v>
      </c>
      <c r="W1326" s="3762" t="s">
        <v>1534</v>
      </c>
      <c r="X1326" s="3762" t="s">
        <v>1534</v>
      </c>
      <c r="Y1326" s="3762" t="s">
        <v>1534</v>
      </c>
      <c r="Z1326" s="3763">
        <v>20</v>
      </c>
      <c r="AA1326" s="3764">
        <f>AB1326/Z1326</f>
        <v>0.74950000000000006</v>
      </c>
      <c r="AB1326" s="3764">
        <v>14.99</v>
      </c>
      <c r="AC1326" s="3765" t="s">
        <v>1534</v>
      </c>
      <c r="AD1326" s="3765" t="s">
        <v>1534</v>
      </c>
      <c r="AE1326" s="3765" t="s">
        <v>1534</v>
      </c>
      <c r="AF1326" s="2572"/>
    </row>
    <row r="1327" spans="2:32" s="2872" customFormat="1" ht="13.5" customHeight="1" x14ac:dyDescent="0.2">
      <c r="B1327" s="2634"/>
      <c r="C1327" s="2566"/>
      <c r="D1327" s="2566"/>
      <c r="E1327" s="2566"/>
      <c r="F1327" s="2566"/>
      <c r="G1327" s="2567"/>
      <c r="H1327" s="2567"/>
      <c r="I1327" s="2567"/>
      <c r="J1327" s="2567"/>
      <c r="K1327" s="2566"/>
      <c r="L1327" s="2567"/>
      <c r="M1327" s="2567"/>
      <c r="N1327" s="2567"/>
      <c r="O1327" s="2567"/>
      <c r="P1327" s="2567"/>
      <c r="Q1327" s="2631"/>
      <c r="R1327" s="2631"/>
      <c r="S1327" s="2631"/>
      <c r="T1327" s="2631"/>
      <c r="U1327" s="2631"/>
      <c r="V1327" s="2631"/>
      <c r="W1327" s="2631"/>
      <c r="X1327" s="2631"/>
      <c r="Y1327" s="2631"/>
      <c r="Z1327" s="2631"/>
      <c r="AA1327" s="2631"/>
      <c r="AB1327" s="2631"/>
      <c r="AC1327" s="2631"/>
      <c r="AD1327" s="2631"/>
      <c r="AE1327" s="2631"/>
      <c r="AF1327" s="2572"/>
    </row>
    <row r="1328" spans="2:32" s="2872" customFormat="1" x14ac:dyDescent="0.2">
      <c r="B1328" s="4011" t="s">
        <v>4992</v>
      </c>
      <c r="C1328" s="4012"/>
      <c r="D1328" s="4013" t="s">
        <v>1534</v>
      </c>
      <c r="E1328" s="4013"/>
      <c r="F1328" s="4013"/>
      <c r="G1328" s="4013"/>
      <c r="H1328" s="4013"/>
      <c r="I1328" s="2632"/>
      <c r="J1328" s="2632"/>
      <c r="K1328" s="2632"/>
      <c r="L1328" s="2632"/>
      <c r="M1328" s="2632"/>
      <c r="N1328" s="2632"/>
      <c r="O1328" s="2632"/>
      <c r="P1328" s="2632"/>
      <c r="Q1328" s="2631"/>
      <c r="R1328" s="2631"/>
      <c r="S1328" s="2631"/>
      <c r="T1328" s="2631"/>
      <c r="U1328" s="2631"/>
      <c r="V1328" s="2631"/>
      <c r="W1328" s="2631"/>
      <c r="X1328" s="2631"/>
      <c r="Y1328" s="2631"/>
      <c r="Z1328" s="2631"/>
      <c r="AA1328" s="2631"/>
      <c r="AB1328" s="2631"/>
      <c r="AC1328" s="2631"/>
      <c r="AD1328" s="2631"/>
      <c r="AE1328" s="2631"/>
      <c r="AF1328" s="2572"/>
    </row>
    <row r="1329" spans="2:32" s="2872" customFormat="1" x14ac:dyDescent="0.2">
      <c r="B1329" s="4011" t="s">
        <v>4993</v>
      </c>
      <c r="C1329" s="4012"/>
      <c r="D1329" s="4013" t="s">
        <v>1534</v>
      </c>
      <c r="E1329" s="4013"/>
      <c r="F1329" s="4013"/>
      <c r="G1329" s="4013"/>
      <c r="H1329" s="4013"/>
      <c r="I1329" s="2632"/>
      <c r="J1329" s="2632"/>
      <c r="K1329" s="2632"/>
      <c r="L1329" s="2632"/>
      <c r="M1329" s="2632"/>
      <c r="N1329" s="2632"/>
      <c r="O1329" s="2632"/>
      <c r="P1329" s="2632"/>
      <c r="Q1329" s="2631"/>
      <c r="R1329" s="2631"/>
      <c r="S1329" s="2631"/>
      <c r="T1329" s="2631"/>
      <c r="U1329" s="2631"/>
      <c r="V1329" s="2631"/>
      <c r="W1329" s="2631"/>
      <c r="X1329" s="2631"/>
      <c r="Y1329" s="2631"/>
      <c r="Z1329" s="2631"/>
      <c r="AA1329" s="2631"/>
      <c r="AB1329" s="2631"/>
      <c r="AC1329" s="2631"/>
      <c r="AD1329" s="2631"/>
      <c r="AE1329" s="2631"/>
      <c r="AF1329" s="2572"/>
    </row>
    <row r="1330" spans="2:32" s="2872" customFormat="1" ht="13.5" thickBot="1" x14ac:dyDescent="0.25">
      <c r="B1330" s="3846"/>
      <c r="C1330" s="3847"/>
      <c r="D1330" s="3847"/>
      <c r="E1330" s="3847"/>
      <c r="F1330" s="3847"/>
      <c r="G1330" s="2635"/>
      <c r="H1330" s="2635"/>
      <c r="I1330" s="2635"/>
      <c r="J1330" s="2635"/>
      <c r="K1330" s="2635"/>
      <c r="L1330" s="2635"/>
      <c r="M1330" s="2635"/>
      <c r="N1330" s="2635"/>
      <c r="O1330" s="2635"/>
      <c r="P1330" s="2635"/>
      <c r="Q1330" s="2635"/>
      <c r="R1330" s="2635"/>
      <c r="S1330" s="2635"/>
      <c r="T1330" s="2635"/>
      <c r="U1330" s="2635"/>
      <c r="V1330" s="2635"/>
      <c r="W1330" s="2635"/>
      <c r="X1330" s="2635"/>
      <c r="Y1330" s="2635"/>
      <c r="Z1330" s="2635"/>
      <c r="AA1330" s="2635"/>
      <c r="AB1330" s="2635"/>
      <c r="AC1330" s="2635"/>
      <c r="AD1330" s="2635"/>
      <c r="AE1330" s="2635"/>
      <c r="AF1330" s="2577"/>
    </row>
    <row r="1331" spans="2:32" s="2872" customFormat="1" x14ac:dyDescent="0.2"/>
    <row r="1332" spans="2:32" s="2872" customFormat="1" ht="13.5" thickBot="1" x14ac:dyDescent="0.25"/>
    <row r="1333" spans="2:32" s="2872" customFormat="1" ht="20.25" x14ac:dyDescent="0.2">
      <c r="B1333" s="3987" t="s">
        <v>5065</v>
      </c>
      <c r="C1333" s="3988"/>
      <c r="D1333" s="3988"/>
      <c r="E1333" s="3988"/>
      <c r="F1333" s="3988"/>
      <c r="G1333" s="3988"/>
      <c r="H1333" s="3988"/>
      <c r="I1333" s="3988"/>
      <c r="J1333" s="3988"/>
      <c r="K1333" s="3988"/>
      <c r="L1333" s="3988"/>
      <c r="M1333" s="3988"/>
      <c r="N1333" s="3988"/>
      <c r="O1333" s="3988"/>
      <c r="P1333" s="3988"/>
      <c r="Q1333" s="3988"/>
      <c r="R1333" s="3988"/>
      <c r="S1333" s="3988"/>
      <c r="T1333" s="3988"/>
      <c r="U1333" s="3988"/>
      <c r="V1333" s="3988"/>
      <c r="W1333" s="3988"/>
      <c r="X1333" s="3988"/>
      <c r="Y1333" s="3988"/>
      <c r="Z1333" s="3988"/>
      <c r="AA1333" s="3988"/>
      <c r="AB1333" s="3988"/>
      <c r="AC1333" s="3988"/>
      <c r="AD1333" s="3988"/>
      <c r="AE1333" s="3988"/>
      <c r="AF1333" s="3989"/>
    </row>
    <row r="1334" spans="2:32" s="2872" customFormat="1" x14ac:dyDescent="0.2">
      <c r="B1334" s="3842"/>
      <c r="C1334" s="3843"/>
      <c r="D1334" s="3843"/>
      <c r="E1334" s="3843"/>
      <c r="F1334" s="3843"/>
      <c r="G1334" s="2571"/>
      <c r="H1334" s="2571"/>
      <c r="I1334" s="2571"/>
      <c r="J1334" s="2571"/>
      <c r="K1334" s="2571"/>
      <c r="L1334" s="2571"/>
      <c r="M1334" s="2571"/>
      <c r="N1334" s="2571"/>
      <c r="O1334" s="2571"/>
      <c r="P1334" s="2571"/>
      <c r="Q1334" s="2571"/>
      <c r="R1334" s="2571"/>
      <c r="S1334" s="2571"/>
      <c r="T1334" s="2571"/>
      <c r="U1334" s="2571"/>
      <c r="V1334" s="2571"/>
      <c r="W1334" s="2571"/>
      <c r="X1334" s="2571"/>
      <c r="Y1334" s="2571"/>
      <c r="Z1334" s="2571"/>
      <c r="AA1334" s="2571"/>
      <c r="AB1334" s="2571"/>
      <c r="AC1334" s="2571"/>
      <c r="AD1334" s="2571"/>
      <c r="AE1334" s="2571"/>
      <c r="AF1334" s="2572"/>
    </row>
    <row r="1335" spans="2:32" s="2872" customFormat="1" ht="12.75" customHeight="1" x14ac:dyDescent="0.2">
      <c r="B1335" s="2633" t="s">
        <v>5085</v>
      </c>
      <c r="C1335" s="3843"/>
      <c r="D1335" s="4016" t="s">
        <v>6856</v>
      </c>
      <c r="E1335" s="4016"/>
      <c r="F1335" s="4016"/>
      <c r="G1335" s="2571"/>
      <c r="H1335" s="2571"/>
      <c r="I1335" s="2571"/>
      <c r="J1335" s="2571"/>
      <c r="K1335" s="2571"/>
      <c r="L1335" s="2571"/>
      <c r="M1335" s="2571"/>
      <c r="N1335" s="2571"/>
      <c r="O1335" s="2571"/>
      <c r="P1335" s="2571"/>
      <c r="Q1335" s="2571"/>
      <c r="R1335" s="2571"/>
      <c r="S1335" s="2571"/>
      <c r="T1335" s="2571"/>
      <c r="U1335" s="2571"/>
      <c r="V1335" s="2571"/>
      <c r="W1335" s="2571"/>
      <c r="X1335" s="2571"/>
      <c r="Y1335" s="2571"/>
      <c r="Z1335" s="2571"/>
      <c r="AA1335" s="2571"/>
      <c r="AB1335" s="2571"/>
      <c r="AC1335" s="2571"/>
      <c r="AD1335" s="2571"/>
      <c r="AE1335" s="2571"/>
      <c r="AF1335" s="2572"/>
    </row>
    <row r="1336" spans="2:32" s="2872" customFormat="1" ht="12.75" customHeight="1" x14ac:dyDescent="0.2">
      <c r="B1336" s="4017" t="s">
        <v>5068</v>
      </c>
      <c r="C1336" s="4018"/>
      <c r="D1336" s="4049">
        <v>41810</v>
      </c>
      <c r="E1336" s="4049"/>
      <c r="F1336" s="4049"/>
      <c r="G1336" s="2571"/>
      <c r="H1336" s="2571"/>
      <c r="I1336" s="2571"/>
      <c r="J1336" s="2571"/>
      <c r="K1336" s="2571"/>
      <c r="L1336" s="2571"/>
      <c r="M1336" s="2571"/>
      <c r="N1336" s="2571"/>
      <c r="O1336" s="2571"/>
      <c r="P1336" s="2571"/>
      <c r="Q1336" s="2571"/>
      <c r="R1336" s="2571"/>
      <c r="S1336" s="2571"/>
      <c r="T1336" s="2571"/>
      <c r="U1336" s="2571"/>
      <c r="V1336" s="2571"/>
      <c r="W1336" s="2571"/>
      <c r="X1336" s="2571"/>
      <c r="Y1336" s="2571"/>
      <c r="Z1336" s="2571"/>
      <c r="AA1336" s="2571"/>
      <c r="AB1336" s="2571"/>
      <c r="AC1336" s="2571"/>
      <c r="AD1336" s="2571"/>
      <c r="AE1336" s="2571"/>
      <c r="AF1336" s="2572"/>
    </row>
    <row r="1337" spans="2:32" s="2872" customFormat="1" ht="12.75" customHeight="1" x14ac:dyDescent="0.2">
      <c r="B1337" s="3991" t="s">
        <v>5066</v>
      </c>
      <c r="C1337" s="3992"/>
      <c r="D1337" s="4050">
        <v>41851</v>
      </c>
      <c r="E1337" s="4050"/>
      <c r="F1337" s="4050"/>
      <c r="G1337" s="2571"/>
      <c r="H1337" s="2571"/>
      <c r="I1337" s="2571"/>
      <c r="J1337" s="2571"/>
      <c r="K1337" s="2571"/>
      <c r="L1337" s="2571"/>
      <c r="M1337" s="2571"/>
      <c r="N1337" s="2571"/>
      <c r="O1337" s="2571"/>
      <c r="P1337" s="2571"/>
      <c r="Q1337" s="2571"/>
      <c r="R1337" s="2571"/>
      <c r="S1337" s="2571"/>
      <c r="T1337" s="2571"/>
      <c r="U1337" s="2571"/>
      <c r="V1337" s="2571"/>
      <c r="W1337" s="2571"/>
      <c r="X1337" s="2571"/>
      <c r="Y1337" s="2571"/>
      <c r="Z1337" s="2571"/>
      <c r="AA1337" s="2571"/>
      <c r="AB1337" s="2571"/>
      <c r="AC1337" s="2571"/>
      <c r="AD1337" s="2571"/>
      <c r="AE1337" s="2571"/>
      <c r="AF1337" s="2572"/>
    </row>
    <row r="1338" spans="2:32" s="2872" customFormat="1" ht="13.5" customHeight="1" thickBot="1" x14ac:dyDescent="0.25">
      <c r="B1338" s="3842"/>
      <c r="C1338" s="3843"/>
      <c r="D1338" s="3843"/>
      <c r="E1338" s="3843"/>
      <c r="F1338" s="3843"/>
      <c r="G1338" s="2571"/>
      <c r="H1338" s="2571"/>
      <c r="I1338" s="2571"/>
      <c r="J1338" s="2571"/>
      <c r="K1338" s="2571"/>
      <c r="L1338" s="2571"/>
      <c r="M1338" s="2571"/>
      <c r="N1338" s="2571"/>
      <c r="O1338" s="2571"/>
      <c r="P1338" s="2571"/>
      <c r="Q1338" s="2571"/>
      <c r="R1338" s="2571"/>
      <c r="S1338" s="2571"/>
      <c r="T1338" s="2571"/>
      <c r="U1338" s="2571"/>
      <c r="V1338" s="2571"/>
      <c r="W1338" s="2571"/>
      <c r="X1338" s="2571"/>
      <c r="Y1338" s="2571"/>
      <c r="Z1338" s="2571"/>
      <c r="AA1338" s="2571"/>
      <c r="AB1338" s="2571"/>
      <c r="AC1338" s="2571"/>
      <c r="AD1338" s="2571"/>
      <c r="AE1338" s="2571"/>
      <c r="AF1338" s="2572"/>
    </row>
    <row r="1339" spans="2:32" s="2872" customFormat="1" ht="84.75" customHeight="1" thickBot="1" x14ac:dyDescent="0.25">
      <c r="B1339" s="3993" t="s">
        <v>5067</v>
      </c>
      <c r="C1339" s="4036"/>
      <c r="D1339" s="4019" t="s">
        <v>6857</v>
      </c>
      <c r="E1339" s="4020"/>
      <c r="F1339" s="4020"/>
      <c r="G1339" s="4020"/>
      <c r="H1339" s="4020"/>
      <c r="I1339" s="4020"/>
      <c r="J1339" s="4020"/>
      <c r="K1339" s="4020"/>
      <c r="L1339" s="4020"/>
      <c r="M1339" s="4020"/>
      <c r="N1339" s="4020"/>
      <c r="O1339" s="4020"/>
      <c r="P1339" s="4020"/>
      <c r="Q1339" s="4021"/>
      <c r="R1339" s="2571"/>
      <c r="S1339" s="2571"/>
      <c r="T1339" s="2571"/>
      <c r="U1339" s="2571"/>
      <c r="V1339" s="2571"/>
      <c r="W1339" s="2571"/>
      <c r="X1339" s="2571"/>
      <c r="Y1339" s="2571"/>
      <c r="Z1339" s="2571"/>
      <c r="AA1339" s="2571"/>
      <c r="AB1339" s="2571"/>
      <c r="AC1339" s="2571"/>
      <c r="AD1339" s="2571"/>
      <c r="AE1339" s="2571"/>
      <c r="AF1339" s="2572"/>
    </row>
    <row r="1340" spans="2:32" s="2872" customFormat="1" ht="13.5" customHeight="1" thickBot="1" x14ac:dyDescent="0.25">
      <c r="B1340" s="3842"/>
      <c r="C1340" s="3843"/>
      <c r="D1340" s="3843"/>
      <c r="E1340" s="3843"/>
      <c r="F1340" s="3843"/>
      <c r="G1340" s="2571"/>
      <c r="H1340" s="2571"/>
      <c r="I1340" s="2571"/>
      <c r="J1340" s="2571"/>
      <c r="K1340" s="2571"/>
      <c r="L1340" s="2571"/>
      <c r="M1340" s="2571"/>
      <c r="N1340" s="2571"/>
      <c r="O1340" s="2571"/>
      <c r="P1340" s="2571"/>
      <c r="Q1340" s="2571"/>
      <c r="R1340" s="2635"/>
      <c r="S1340" s="2571"/>
      <c r="T1340" s="2571"/>
      <c r="U1340" s="2571"/>
      <c r="V1340" s="2571"/>
      <c r="W1340" s="2571"/>
      <c r="X1340" s="2571"/>
      <c r="Y1340" s="2571"/>
      <c r="Z1340" s="2571"/>
      <c r="AA1340" s="2571"/>
      <c r="AB1340" s="2571"/>
      <c r="AC1340" s="2571"/>
      <c r="AD1340" s="2571"/>
      <c r="AE1340" s="2571"/>
      <c r="AF1340" s="2572"/>
    </row>
    <row r="1341" spans="2:32" s="2872" customFormat="1" ht="13.5" customHeight="1" thickBot="1" x14ac:dyDescent="0.25">
      <c r="B1341" s="4022" t="s">
        <v>5069</v>
      </c>
      <c r="C1341" s="4023"/>
      <c r="D1341" s="4003" t="s">
        <v>5070</v>
      </c>
      <c r="E1341" s="4026" t="s">
        <v>224</v>
      </c>
      <c r="F1341" s="4027"/>
      <c r="G1341" s="4027"/>
      <c r="H1341" s="4027"/>
      <c r="I1341" s="4027"/>
      <c r="J1341" s="4027"/>
      <c r="K1341" s="4027"/>
      <c r="L1341" s="4027"/>
      <c r="M1341" s="4027"/>
      <c r="N1341" s="4027"/>
      <c r="O1341" s="4027"/>
      <c r="P1341" s="4028"/>
      <c r="Q1341" s="4029" t="s">
        <v>340</v>
      </c>
      <c r="R1341" s="4030"/>
      <c r="S1341" s="4031"/>
      <c r="T1341" s="4031"/>
      <c r="U1341" s="4031"/>
      <c r="V1341" s="4031"/>
      <c r="W1341" s="4031"/>
      <c r="X1341" s="4031"/>
      <c r="Y1341" s="4032"/>
      <c r="Z1341" s="4029" t="s">
        <v>225</v>
      </c>
      <c r="AA1341" s="4031"/>
      <c r="AB1341" s="4032"/>
      <c r="AC1341" s="4033" t="s">
        <v>4989</v>
      </c>
      <c r="AD1341" s="4034"/>
      <c r="AE1341" s="4035"/>
      <c r="AF1341" s="2572"/>
    </row>
    <row r="1342" spans="2:32" s="2872" customFormat="1" ht="13.5" customHeight="1" thickBot="1" x14ac:dyDescent="0.25">
      <c r="B1342" s="4024"/>
      <c r="C1342" s="4025"/>
      <c r="D1342" s="4003"/>
      <c r="E1342" s="4003" t="s">
        <v>5007</v>
      </c>
      <c r="F1342" s="4003" t="s">
        <v>5008</v>
      </c>
      <c r="G1342" s="4004" t="s">
        <v>5010</v>
      </c>
      <c r="H1342" s="4004" t="s">
        <v>5071</v>
      </c>
      <c r="I1342" s="4009" t="s">
        <v>5072</v>
      </c>
      <c r="J1342" s="4009" t="s">
        <v>5073</v>
      </c>
      <c r="K1342" s="4009" t="s">
        <v>5013</v>
      </c>
      <c r="L1342" s="4009"/>
      <c r="M1342" s="4009" t="s">
        <v>5074</v>
      </c>
      <c r="N1342" s="4009" t="s">
        <v>5075</v>
      </c>
      <c r="O1342" s="4009" t="s">
        <v>5076</v>
      </c>
      <c r="P1342" s="4009" t="s">
        <v>5077</v>
      </c>
      <c r="Q1342" s="4000" t="s">
        <v>5019</v>
      </c>
      <c r="R1342" s="4000" t="s">
        <v>5020</v>
      </c>
      <c r="S1342" s="4000" t="s">
        <v>5021</v>
      </c>
      <c r="T1342" s="4000" t="s">
        <v>5078</v>
      </c>
      <c r="U1342" s="4000" t="s">
        <v>5079</v>
      </c>
      <c r="V1342" s="4000" t="s">
        <v>5024</v>
      </c>
      <c r="W1342" s="4000" t="s">
        <v>5026</v>
      </c>
      <c r="X1342" s="4004" t="s">
        <v>5080</v>
      </c>
      <c r="Y1342" s="4004" t="s">
        <v>5081</v>
      </c>
      <c r="Z1342" s="4000" t="s">
        <v>5082</v>
      </c>
      <c r="AA1342" s="4000" t="s">
        <v>5083</v>
      </c>
      <c r="AB1342" s="4000" t="s">
        <v>5084</v>
      </c>
      <c r="AC1342" s="4000" t="s">
        <v>1154</v>
      </c>
      <c r="AD1342" s="4000" t="s">
        <v>4990</v>
      </c>
      <c r="AE1342" s="4000" t="s">
        <v>4991</v>
      </c>
      <c r="AF1342" s="2572"/>
    </row>
    <row r="1343" spans="2:32" s="2872" customFormat="1" ht="13.5" thickBot="1" x14ac:dyDescent="0.25">
      <c r="B1343" s="4024"/>
      <c r="C1343" s="4025"/>
      <c r="D1343" s="4000"/>
      <c r="E1343" s="4000"/>
      <c r="F1343" s="4000"/>
      <c r="G1343" s="4005"/>
      <c r="H1343" s="4005"/>
      <c r="I1343" s="4004"/>
      <c r="J1343" s="4004"/>
      <c r="K1343" s="3844" t="s">
        <v>5033</v>
      </c>
      <c r="L1343" s="3845" t="s">
        <v>2798</v>
      </c>
      <c r="M1343" s="4004"/>
      <c r="N1343" s="4004"/>
      <c r="O1343" s="4004"/>
      <c r="P1343" s="4004"/>
      <c r="Q1343" s="4001"/>
      <c r="R1343" s="4001"/>
      <c r="S1343" s="4001"/>
      <c r="T1343" s="4001"/>
      <c r="U1343" s="4001"/>
      <c r="V1343" s="4001"/>
      <c r="W1343" s="4001"/>
      <c r="X1343" s="4005"/>
      <c r="Y1343" s="4005"/>
      <c r="Z1343" s="4001"/>
      <c r="AA1343" s="4001"/>
      <c r="AB1343" s="4001"/>
      <c r="AC1343" s="4001"/>
      <c r="AD1343" s="4001"/>
      <c r="AE1343" s="4001"/>
      <c r="AF1343" s="2572"/>
    </row>
    <row r="1344" spans="2:32" s="2872" customFormat="1" ht="21" customHeight="1" thickBot="1" x14ac:dyDescent="0.25">
      <c r="B1344" s="4051" t="s">
        <v>6858</v>
      </c>
      <c r="C1344" s="4052"/>
      <c r="D1344" s="3143" t="s">
        <v>1534</v>
      </c>
      <c r="E1344" s="3143" t="s">
        <v>1534</v>
      </c>
      <c r="F1344" s="3143" t="s">
        <v>1534</v>
      </c>
      <c r="G1344" s="3143" t="s">
        <v>1534</v>
      </c>
      <c r="H1344" s="3143" t="s">
        <v>1534</v>
      </c>
      <c r="I1344" s="3143" t="s">
        <v>1534</v>
      </c>
      <c r="J1344" s="3143" t="s">
        <v>1534</v>
      </c>
      <c r="K1344" s="3143" t="s">
        <v>1534</v>
      </c>
      <c r="L1344" s="3143" t="s">
        <v>1534</v>
      </c>
      <c r="M1344" s="3143" t="s">
        <v>1534</v>
      </c>
      <c r="N1344" s="3143" t="s">
        <v>1534</v>
      </c>
      <c r="O1344" s="3143" t="s">
        <v>1534</v>
      </c>
      <c r="P1344" s="3143" t="s">
        <v>1534</v>
      </c>
      <c r="Q1344" s="3143" t="s">
        <v>1534</v>
      </c>
      <c r="R1344" s="3143" t="s">
        <v>1534</v>
      </c>
      <c r="S1344" s="3143" t="s">
        <v>1534</v>
      </c>
      <c r="T1344" s="3143" t="s">
        <v>1534</v>
      </c>
      <c r="U1344" s="3143" t="s">
        <v>1534</v>
      </c>
      <c r="V1344" s="3143" t="s">
        <v>1534</v>
      </c>
      <c r="W1344" s="3143" t="s">
        <v>1534</v>
      </c>
      <c r="X1344" s="3143" t="s">
        <v>1534</v>
      </c>
      <c r="Y1344" s="3143" t="s">
        <v>1534</v>
      </c>
      <c r="Z1344" s="3144" t="s">
        <v>4365</v>
      </c>
      <c r="AA1344" s="3145">
        <f>0.5/5</f>
        <v>0.1</v>
      </c>
      <c r="AB1344" s="3145">
        <v>0.28000000000000003</v>
      </c>
      <c r="AC1344" s="3380" t="s">
        <v>1534</v>
      </c>
      <c r="AD1344" s="3380" t="s">
        <v>1534</v>
      </c>
      <c r="AE1344" s="3380" t="s">
        <v>1534</v>
      </c>
      <c r="AF1344" s="2572"/>
    </row>
    <row r="1345" spans="2:32" s="2872" customFormat="1" ht="18" customHeight="1" x14ac:dyDescent="0.2">
      <c r="B1345" s="2634"/>
      <c r="C1345" s="2566"/>
      <c r="D1345" s="2566"/>
      <c r="E1345" s="2566"/>
      <c r="F1345" s="2566"/>
      <c r="G1345" s="2567"/>
      <c r="H1345" s="2567"/>
      <c r="I1345" s="2567"/>
      <c r="J1345" s="2567"/>
      <c r="K1345" s="2566"/>
      <c r="L1345" s="2567"/>
      <c r="M1345" s="2567"/>
      <c r="N1345" s="2567"/>
      <c r="O1345" s="2567"/>
      <c r="P1345" s="2567"/>
      <c r="Q1345" s="2631"/>
      <c r="R1345" s="2631"/>
      <c r="S1345" s="2631"/>
      <c r="T1345" s="2631"/>
      <c r="U1345" s="2631"/>
      <c r="V1345" s="2631"/>
      <c r="W1345" s="2631"/>
      <c r="X1345" s="2631"/>
      <c r="Y1345" s="2631"/>
      <c r="Z1345" s="2631"/>
      <c r="AA1345" s="2631"/>
      <c r="AB1345" s="2631"/>
      <c r="AC1345" s="2631"/>
      <c r="AD1345" s="2631"/>
      <c r="AE1345" s="2631"/>
      <c r="AF1345" s="2572"/>
    </row>
    <row r="1346" spans="2:32" s="2872" customFormat="1" x14ac:dyDescent="0.2">
      <c r="B1346" s="4011" t="s">
        <v>4992</v>
      </c>
      <c r="C1346" s="4012"/>
      <c r="D1346" s="4013" t="s">
        <v>1534</v>
      </c>
      <c r="E1346" s="4013"/>
      <c r="F1346" s="4013"/>
      <c r="G1346" s="4013"/>
      <c r="H1346" s="4013"/>
      <c r="I1346" s="2632"/>
      <c r="J1346" s="2632"/>
      <c r="K1346" s="2632"/>
      <c r="L1346" s="2632"/>
      <c r="M1346" s="2632"/>
      <c r="N1346" s="2632"/>
      <c r="O1346" s="2632"/>
      <c r="P1346" s="2632"/>
      <c r="Q1346" s="2631"/>
      <c r="R1346" s="2631"/>
      <c r="S1346" s="2631"/>
      <c r="T1346" s="2631"/>
      <c r="U1346" s="2631"/>
      <c r="V1346" s="2631"/>
      <c r="W1346" s="2631"/>
      <c r="X1346" s="2631"/>
      <c r="Y1346" s="2631"/>
      <c r="Z1346" s="2631"/>
      <c r="AA1346" s="2631"/>
      <c r="AB1346" s="2631"/>
      <c r="AC1346" s="2631"/>
      <c r="AD1346" s="2631"/>
      <c r="AE1346" s="2631"/>
      <c r="AF1346" s="2572"/>
    </row>
    <row r="1347" spans="2:32" s="2872" customFormat="1" x14ac:dyDescent="0.2">
      <c r="B1347" s="4011" t="s">
        <v>4993</v>
      </c>
      <c r="C1347" s="4012"/>
      <c r="D1347" s="4013" t="s">
        <v>10</v>
      </c>
      <c r="E1347" s="4013"/>
      <c r="F1347" s="4013"/>
      <c r="G1347" s="4013"/>
      <c r="H1347" s="4013"/>
      <c r="I1347" s="2632"/>
      <c r="J1347" s="2632"/>
      <c r="K1347" s="2632"/>
      <c r="L1347" s="2632"/>
      <c r="M1347" s="2632"/>
      <c r="N1347" s="2632"/>
      <c r="O1347" s="2632"/>
      <c r="P1347" s="2632"/>
      <c r="Q1347" s="2631"/>
      <c r="R1347" s="2631"/>
      <c r="S1347" s="2631"/>
      <c r="T1347" s="2631"/>
      <c r="U1347" s="2631"/>
      <c r="V1347" s="2631"/>
      <c r="W1347" s="2631"/>
      <c r="X1347" s="2631"/>
      <c r="Y1347" s="2631"/>
      <c r="Z1347" s="2631"/>
      <c r="AA1347" s="2631"/>
      <c r="AB1347" s="2631"/>
      <c r="AC1347" s="2631"/>
      <c r="AD1347" s="2631"/>
      <c r="AE1347" s="2631"/>
      <c r="AF1347" s="2572"/>
    </row>
    <row r="1348" spans="2:32" s="2872" customFormat="1" ht="13.5" thickBot="1" x14ac:dyDescent="0.25">
      <c r="B1348" s="3846"/>
      <c r="C1348" s="3847"/>
      <c r="D1348" s="3847"/>
      <c r="E1348" s="3847"/>
      <c r="F1348" s="3847"/>
      <c r="G1348" s="2635"/>
      <c r="H1348" s="2635"/>
      <c r="I1348" s="2635"/>
      <c r="J1348" s="2635"/>
      <c r="K1348" s="2635"/>
      <c r="L1348" s="2635"/>
      <c r="M1348" s="2635"/>
      <c r="N1348" s="2635"/>
      <c r="O1348" s="2635"/>
      <c r="P1348" s="2635"/>
      <c r="Q1348" s="2635"/>
      <c r="R1348" s="2635"/>
      <c r="S1348" s="2635"/>
      <c r="T1348" s="2635"/>
      <c r="U1348" s="2635"/>
      <c r="V1348" s="2635"/>
      <c r="W1348" s="2635"/>
      <c r="X1348" s="2635"/>
      <c r="Y1348" s="2635"/>
      <c r="Z1348" s="2635"/>
      <c r="AA1348" s="2635"/>
      <c r="AB1348" s="2635"/>
      <c r="AC1348" s="2635"/>
      <c r="AD1348" s="2635"/>
      <c r="AE1348" s="2635"/>
      <c r="AF1348" s="2577"/>
    </row>
    <row r="1349" spans="2:32" s="2872" customFormat="1" x14ac:dyDescent="0.2"/>
    <row r="1350" spans="2:32" s="2872" customFormat="1" ht="13.5" thickBot="1" x14ac:dyDescent="0.25"/>
    <row r="1351" spans="2:32" s="2872" customFormat="1" ht="20.25" x14ac:dyDescent="0.2">
      <c r="B1351" s="3987" t="s">
        <v>5065</v>
      </c>
      <c r="C1351" s="3988"/>
      <c r="D1351" s="3988"/>
      <c r="E1351" s="3988"/>
      <c r="F1351" s="3988"/>
      <c r="G1351" s="3988"/>
      <c r="H1351" s="3988"/>
      <c r="I1351" s="3988"/>
      <c r="J1351" s="3988"/>
      <c r="K1351" s="3988"/>
      <c r="L1351" s="3988"/>
      <c r="M1351" s="3988"/>
      <c r="N1351" s="3988"/>
      <c r="O1351" s="3988"/>
      <c r="P1351" s="3988"/>
      <c r="Q1351" s="3988"/>
      <c r="R1351" s="3988"/>
      <c r="S1351" s="3988"/>
      <c r="T1351" s="3988"/>
      <c r="U1351" s="3988"/>
      <c r="V1351" s="3988"/>
      <c r="W1351" s="3988"/>
      <c r="X1351" s="3988"/>
      <c r="Y1351" s="3988"/>
      <c r="Z1351" s="3988"/>
      <c r="AA1351" s="3988"/>
      <c r="AB1351" s="3988"/>
      <c r="AC1351" s="3988"/>
      <c r="AD1351" s="3988"/>
      <c r="AE1351" s="3988"/>
      <c r="AF1351" s="3989"/>
    </row>
    <row r="1352" spans="2:32" s="2872" customFormat="1" x14ac:dyDescent="0.2">
      <c r="B1352" s="3842"/>
      <c r="C1352" s="3843"/>
      <c r="D1352" s="3843"/>
      <c r="E1352" s="3843"/>
      <c r="F1352" s="3843"/>
      <c r="G1352" s="2571"/>
      <c r="H1352" s="2571"/>
      <c r="I1352" s="2571"/>
      <c r="J1352" s="2571"/>
      <c r="K1352" s="2571"/>
      <c r="L1352" s="2571"/>
      <c r="M1352" s="2571"/>
      <c r="N1352" s="2571"/>
      <c r="O1352" s="2571"/>
      <c r="P1352" s="2571"/>
      <c r="Q1352" s="2571"/>
      <c r="R1352" s="2571"/>
      <c r="S1352" s="2571"/>
      <c r="T1352" s="2571"/>
      <c r="U1352" s="2571"/>
      <c r="V1352" s="2571"/>
      <c r="W1352" s="2571"/>
      <c r="X1352" s="2571"/>
      <c r="Y1352" s="2571"/>
      <c r="Z1352" s="2571"/>
      <c r="AA1352" s="2571"/>
      <c r="AB1352" s="2571"/>
      <c r="AC1352" s="2571"/>
      <c r="AD1352" s="2571"/>
      <c r="AE1352" s="2571"/>
      <c r="AF1352" s="2572"/>
    </row>
    <row r="1353" spans="2:32" s="2872" customFormat="1" x14ac:dyDescent="0.2">
      <c r="B1353" s="2633" t="s">
        <v>5085</v>
      </c>
      <c r="C1353" s="3843"/>
      <c r="D1353" s="4016" t="s">
        <v>6853</v>
      </c>
      <c r="E1353" s="4016"/>
      <c r="F1353" s="4016"/>
      <c r="G1353" s="2571"/>
      <c r="H1353" s="2571"/>
      <c r="I1353" s="2571"/>
      <c r="J1353" s="2571"/>
      <c r="K1353" s="2571"/>
      <c r="L1353" s="2571"/>
      <c r="M1353" s="2571"/>
      <c r="N1353" s="2571"/>
      <c r="O1353" s="2571"/>
      <c r="P1353" s="2571"/>
      <c r="Q1353" s="2571"/>
      <c r="R1353" s="2571"/>
      <c r="S1353" s="2571"/>
      <c r="T1353" s="2571"/>
      <c r="U1353" s="2571"/>
      <c r="V1353" s="2571"/>
      <c r="W1353" s="2571"/>
      <c r="X1353" s="2571"/>
      <c r="Y1353" s="2571"/>
      <c r="Z1353" s="2571"/>
      <c r="AA1353" s="2571"/>
      <c r="AB1353" s="2571"/>
      <c r="AC1353" s="2571"/>
      <c r="AD1353" s="2571"/>
      <c r="AE1353" s="2571"/>
      <c r="AF1353" s="2572"/>
    </row>
    <row r="1354" spans="2:32" s="2872" customFormat="1" ht="12.75" customHeight="1" x14ac:dyDescent="0.2">
      <c r="B1354" s="4017" t="s">
        <v>5068</v>
      </c>
      <c r="C1354" s="4018"/>
      <c r="D1354" s="3962">
        <v>41791</v>
      </c>
      <c r="E1354" s="3962"/>
      <c r="F1354" s="3962"/>
      <c r="G1354" s="2571"/>
      <c r="H1354" s="2571"/>
      <c r="I1354" s="2571"/>
      <c r="J1354" s="2571"/>
      <c r="K1354" s="2571"/>
      <c r="L1354" s="2571"/>
      <c r="M1354" s="2571"/>
      <c r="N1354" s="2571"/>
      <c r="O1354" s="2571"/>
      <c r="P1354" s="2571"/>
      <c r="Q1354" s="2571"/>
      <c r="R1354" s="2571"/>
      <c r="S1354" s="2571"/>
      <c r="T1354" s="2571"/>
      <c r="U1354" s="2571"/>
      <c r="V1354" s="2571"/>
      <c r="W1354" s="2571"/>
      <c r="X1354" s="2571"/>
      <c r="Y1354" s="2571"/>
      <c r="Z1354" s="2571"/>
      <c r="AA1354" s="2571"/>
      <c r="AB1354" s="2571"/>
      <c r="AC1354" s="2571"/>
      <c r="AD1354" s="2571"/>
      <c r="AE1354" s="2571"/>
      <c r="AF1354" s="2572"/>
    </row>
    <row r="1355" spans="2:32" s="2872" customFormat="1" ht="12.75" customHeight="1" x14ac:dyDescent="0.2">
      <c r="B1355" s="3991" t="s">
        <v>5066</v>
      </c>
      <c r="C1355" s="3992"/>
      <c r="D1355" s="3965">
        <v>41882</v>
      </c>
      <c r="E1355" s="3965"/>
      <c r="F1355" s="3965"/>
      <c r="G1355" s="2571"/>
      <c r="H1355" s="2571"/>
      <c r="I1355" s="2571"/>
      <c r="J1355" s="2571"/>
      <c r="K1355" s="2571"/>
      <c r="L1355" s="2571"/>
      <c r="M1355" s="2571"/>
      <c r="N1355" s="2571"/>
      <c r="O1355" s="2571"/>
      <c r="P1355" s="2571"/>
      <c r="Q1355" s="2571"/>
      <c r="R1355" s="2571"/>
      <c r="S1355" s="2571"/>
      <c r="T1355" s="2571"/>
      <c r="U1355" s="2571"/>
      <c r="V1355" s="2571"/>
      <c r="W1355" s="2571"/>
      <c r="X1355" s="2571"/>
      <c r="Y1355" s="2571"/>
      <c r="Z1355" s="2571"/>
      <c r="AA1355" s="2571"/>
      <c r="AB1355" s="2571"/>
      <c r="AC1355" s="2571"/>
      <c r="AD1355" s="2571"/>
      <c r="AE1355" s="2571"/>
      <c r="AF1355" s="2572"/>
    </row>
    <row r="1356" spans="2:32" s="2872" customFormat="1" ht="12.75" customHeight="1" thickBot="1" x14ac:dyDescent="0.25">
      <c r="B1356" s="3842"/>
      <c r="C1356" s="3843"/>
      <c r="D1356" s="3843"/>
      <c r="E1356" s="3843"/>
      <c r="F1356" s="3843"/>
      <c r="G1356" s="2571"/>
      <c r="H1356" s="2571"/>
      <c r="I1356" s="2571"/>
      <c r="J1356" s="2571"/>
      <c r="K1356" s="2571"/>
      <c r="L1356" s="2571"/>
      <c r="M1356" s="2571"/>
      <c r="N1356" s="2571"/>
      <c r="O1356" s="2571"/>
      <c r="P1356" s="2571"/>
      <c r="Q1356" s="2571"/>
      <c r="R1356" s="2571"/>
      <c r="S1356" s="2571"/>
      <c r="T1356" s="2571"/>
      <c r="U1356" s="2571"/>
      <c r="V1356" s="2571"/>
      <c r="W1356" s="2571"/>
      <c r="X1356" s="2571"/>
      <c r="Y1356" s="2571"/>
      <c r="Z1356" s="2571"/>
      <c r="AA1356" s="2571"/>
      <c r="AB1356" s="2571"/>
      <c r="AC1356" s="2571"/>
      <c r="AD1356" s="2571"/>
      <c r="AE1356" s="2571"/>
      <c r="AF1356" s="2572"/>
    </row>
    <row r="1357" spans="2:32" s="2872" customFormat="1" ht="117.75" customHeight="1" thickBot="1" x14ac:dyDescent="0.25">
      <c r="B1357" s="3993" t="s">
        <v>5067</v>
      </c>
      <c r="C1357" s="4036"/>
      <c r="D1357" s="4019" t="s">
        <v>6854</v>
      </c>
      <c r="E1357" s="4020"/>
      <c r="F1357" s="4020"/>
      <c r="G1357" s="4020"/>
      <c r="H1357" s="4020"/>
      <c r="I1357" s="4020"/>
      <c r="J1357" s="4020"/>
      <c r="K1357" s="4020"/>
      <c r="L1357" s="4020"/>
      <c r="M1357" s="4020"/>
      <c r="N1357" s="4020"/>
      <c r="O1357" s="4020"/>
      <c r="P1357" s="4020"/>
      <c r="Q1357" s="4021"/>
      <c r="R1357" s="2571"/>
      <c r="S1357" s="2571"/>
      <c r="T1357" s="2571"/>
      <c r="U1357" s="2571"/>
      <c r="V1357" s="2571"/>
      <c r="W1357" s="2571"/>
      <c r="X1357" s="2571"/>
      <c r="Y1357" s="2571"/>
      <c r="Z1357" s="2571"/>
      <c r="AA1357" s="2571"/>
      <c r="AB1357" s="2571"/>
      <c r="AC1357" s="2571"/>
      <c r="AD1357" s="2571"/>
      <c r="AE1357" s="2571"/>
      <c r="AF1357" s="2572"/>
    </row>
    <row r="1358" spans="2:32" s="2872" customFormat="1" ht="13.5" customHeight="1" thickBot="1" x14ac:dyDescent="0.25">
      <c r="B1358" s="3842"/>
      <c r="C1358" s="3843"/>
      <c r="D1358" s="3843"/>
      <c r="E1358" s="3843"/>
      <c r="F1358" s="3843"/>
      <c r="G1358" s="2571"/>
      <c r="H1358" s="2571"/>
      <c r="I1358" s="2571"/>
      <c r="J1358" s="2571"/>
      <c r="K1358" s="2571"/>
      <c r="L1358" s="2571"/>
      <c r="M1358" s="2571"/>
      <c r="N1358" s="2571"/>
      <c r="O1358" s="2571"/>
      <c r="P1358" s="2571"/>
      <c r="Q1358" s="2571"/>
      <c r="R1358" s="2635"/>
      <c r="S1358" s="2571"/>
      <c r="T1358" s="2571"/>
      <c r="U1358" s="2571"/>
      <c r="V1358" s="2571"/>
      <c r="W1358" s="2571"/>
      <c r="X1358" s="2571"/>
      <c r="Y1358" s="2571"/>
      <c r="Z1358" s="2571"/>
      <c r="AA1358" s="2571"/>
      <c r="AB1358" s="2571"/>
      <c r="AC1358" s="2571"/>
      <c r="AD1358" s="2571"/>
      <c r="AE1358" s="2571"/>
      <c r="AF1358" s="2572"/>
    </row>
    <row r="1359" spans="2:32" s="2872" customFormat="1" ht="13.5" customHeight="1" thickBot="1" x14ac:dyDescent="0.25">
      <c r="B1359" s="4022" t="s">
        <v>5069</v>
      </c>
      <c r="C1359" s="4023"/>
      <c r="D1359" s="4003" t="s">
        <v>5070</v>
      </c>
      <c r="E1359" s="4026" t="s">
        <v>224</v>
      </c>
      <c r="F1359" s="4027"/>
      <c r="G1359" s="4027"/>
      <c r="H1359" s="4027"/>
      <c r="I1359" s="4027"/>
      <c r="J1359" s="4027"/>
      <c r="K1359" s="4027"/>
      <c r="L1359" s="4027"/>
      <c r="M1359" s="4027"/>
      <c r="N1359" s="4027"/>
      <c r="O1359" s="4027"/>
      <c r="P1359" s="4028"/>
      <c r="Q1359" s="4029" t="s">
        <v>340</v>
      </c>
      <c r="R1359" s="4030"/>
      <c r="S1359" s="4031"/>
      <c r="T1359" s="4031"/>
      <c r="U1359" s="4031"/>
      <c r="V1359" s="4031"/>
      <c r="W1359" s="4031"/>
      <c r="X1359" s="4031"/>
      <c r="Y1359" s="4032"/>
      <c r="Z1359" s="4029" t="s">
        <v>225</v>
      </c>
      <c r="AA1359" s="4031"/>
      <c r="AB1359" s="4032"/>
      <c r="AC1359" s="4033" t="s">
        <v>4989</v>
      </c>
      <c r="AD1359" s="4034"/>
      <c r="AE1359" s="4035"/>
      <c r="AF1359" s="2572"/>
    </row>
    <row r="1360" spans="2:32" s="2872" customFormat="1" ht="13.5" customHeight="1" thickBot="1" x14ac:dyDescent="0.25">
      <c r="B1360" s="4024"/>
      <c r="C1360" s="4025"/>
      <c r="D1360" s="4003"/>
      <c r="E1360" s="4003" t="s">
        <v>5007</v>
      </c>
      <c r="F1360" s="4003" t="s">
        <v>5008</v>
      </c>
      <c r="G1360" s="4004" t="s">
        <v>5010</v>
      </c>
      <c r="H1360" s="4004" t="s">
        <v>5071</v>
      </c>
      <c r="I1360" s="4009" t="s">
        <v>5072</v>
      </c>
      <c r="J1360" s="4009" t="s">
        <v>5073</v>
      </c>
      <c r="K1360" s="4009" t="s">
        <v>5013</v>
      </c>
      <c r="L1360" s="4009"/>
      <c r="M1360" s="4009" t="s">
        <v>5074</v>
      </c>
      <c r="N1360" s="4009" t="s">
        <v>5075</v>
      </c>
      <c r="O1360" s="4009" t="s">
        <v>5076</v>
      </c>
      <c r="P1360" s="4009" t="s">
        <v>5077</v>
      </c>
      <c r="Q1360" s="4000" t="s">
        <v>5019</v>
      </c>
      <c r="R1360" s="4000" t="s">
        <v>5020</v>
      </c>
      <c r="S1360" s="4000" t="s">
        <v>5021</v>
      </c>
      <c r="T1360" s="4000" t="s">
        <v>5078</v>
      </c>
      <c r="U1360" s="4000" t="s">
        <v>5079</v>
      </c>
      <c r="V1360" s="4000" t="s">
        <v>5024</v>
      </c>
      <c r="W1360" s="4000" t="s">
        <v>5026</v>
      </c>
      <c r="X1360" s="4004" t="s">
        <v>5080</v>
      </c>
      <c r="Y1360" s="4004" t="s">
        <v>5081</v>
      </c>
      <c r="Z1360" s="4000" t="s">
        <v>5082</v>
      </c>
      <c r="AA1360" s="4000" t="s">
        <v>5083</v>
      </c>
      <c r="AB1360" s="4000" t="s">
        <v>5084</v>
      </c>
      <c r="AC1360" s="4000" t="s">
        <v>1154</v>
      </c>
      <c r="AD1360" s="4000" t="s">
        <v>4990</v>
      </c>
      <c r="AE1360" s="4000" t="s">
        <v>4991</v>
      </c>
      <c r="AF1360" s="2572"/>
    </row>
    <row r="1361" spans="2:32" s="2872" customFormat="1" ht="13.5" customHeight="1" thickBot="1" x14ac:dyDescent="0.25">
      <c r="B1361" s="4024"/>
      <c r="C1361" s="4025"/>
      <c r="D1361" s="4000"/>
      <c r="E1361" s="4000"/>
      <c r="F1361" s="4000"/>
      <c r="G1361" s="4005"/>
      <c r="H1361" s="4005"/>
      <c r="I1361" s="4004"/>
      <c r="J1361" s="4004"/>
      <c r="K1361" s="3844" t="s">
        <v>5033</v>
      </c>
      <c r="L1361" s="3845" t="s">
        <v>2798</v>
      </c>
      <c r="M1361" s="4004"/>
      <c r="N1361" s="4004"/>
      <c r="O1361" s="4004"/>
      <c r="P1361" s="4004"/>
      <c r="Q1361" s="4001"/>
      <c r="R1361" s="4001"/>
      <c r="S1361" s="4001"/>
      <c r="T1361" s="4001"/>
      <c r="U1361" s="4001"/>
      <c r="V1361" s="4001"/>
      <c r="W1361" s="4001"/>
      <c r="X1361" s="4005"/>
      <c r="Y1361" s="4005"/>
      <c r="Z1361" s="4001"/>
      <c r="AA1361" s="4001"/>
      <c r="AB1361" s="4001"/>
      <c r="AC1361" s="4001"/>
      <c r="AD1361" s="4001"/>
      <c r="AE1361" s="4001"/>
      <c r="AF1361" s="2572"/>
    </row>
    <row r="1362" spans="2:32" s="2872" customFormat="1" ht="20.25" customHeight="1" thickBot="1" x14ac:dyDescent="0.25">
      <c r="B1362" s="3954" t="s">
        <v>6855</v>
      </c>
      <c r="C1362" s="3955"/>
      <c r="D1362" s="3152" t="s">
        <v>1534</v>
      </c>
      <c r="E1362" s="3152" t="s">
        <v>1534</v>
      </c>
      <c r="F1362" s="3152" t="s">
        <v>1534</v>
      </c>
      <c r="G1362" s="3152" t="s">
        <v>1534</v>
      </c>
      <c r="H1362" s="3152" t="s">
        <v>1534</v>
      </c>
      <c r="I1362" s="3134" t="s">
        <v>1534</v>
      </c>
      <c r="J1362" s="3152" t="s">
        <v>1534</v>
      </c>
      <c r="K1362" s="3152" t="s">
        <v>1534</v>
      </c>
      <c r="L1362" s="3152" t="s">
        <v>1534</v>
      </c>
      <c r="M1362" s="3152" t="s">
        <v>1534</v>
      </c>
      <c r="N1362" s="3152" t="s">
        <v>1534</v>
      </c>
      <c r="O1362" s="3152" t="s">
        <v>1534</v>
      </c>
      <c r="P1362" s="3152" t="s">
        <v>1534</v>
      </c>
      <c r="Q1362" s="3152" t="s">
        <v>1534</v>
      </c>
      <c r="R1362" s="3152" t="s">
        <v>1534</v>
      </c>
      <c r="S1362" s="3152" t="s">
        <v>1534</v>
      </c>
      <c r="T1362" s="3152" t="s">
        <v>1534</v>
      </c>
      <c r="U1362" s="3152" t="s">
        <v>1534</v>
      </c>
      <c r="V1362" s="3152" t="s">
        <v>1534</v>
      </c>
      <c r="W1362" s="3152" t="s">
        <v>1534</v>
      </c>
      <c r="X1362" s="3152" t="s">
        <v>1534</v>
      </c>
      <c r="Y1362" s="3152" t="s">
        <v>1534</v>
      </c>
      <c r="Z1362" s="3144" t="s">
        <v>4998</v>
      </c>
      <c r="AA1362" s="3145" t="s">
        <v>1534</v>
      </c>
      <c r="AB1362" s="3145">
        <v>0.25</v>
      </c>
      <c r="AC1362" s="3152" t="s">
        <v>1534</v>
      </c>
      <c r="AD1362" s="3152" t="s">
        <v>1534</v>
      </c>
      <c r="AE1362" s="3152" t="s">
        <v>1534</v>
      </c>
      <c r="AF1362" s="2572"/>
    </row>
    <row r="1363" spans="2:32" s="2872" customFormat="1" ht="15" customHeight="1" x14ac:dyDescent="0.2">
      <c r="B1363" s="2634"/>
      <c r="C1363" s="2566"/>
      <c r="D1363" s="2566"/>
      <c r="E1363" s="2566"/>
      <c r="F1363" s="2566"/>
      <c r="G1363" s="2567"/>
      <c r="H1363" s="2567"/>
      <c r="I1363" s="2567"/>
      <c r="J1363" s="2567"/>
      <c r="K1363" s="2566"/>
      <c r="L1363" s="2567"/>
      <c r="M1363" s="2567"/>
      <c r="N1363" s="2567"/>
      <c r="O1363" s="2567"/>
      <c r="P1363" s="2567"/>
      <c r="Q1363" s="2631"/>
      <c r="R1363" s="2631"/>
      <c r="S1363" s="2631"/>
      <c r="T1363" s="2631"/>
      <c r="U1363" s="2631"/>
      <c r="V1363" s="2631"/>
      <c r="W1363" s="2631"/>
      <c r="X1363" s="2631"/>
      <c r="Y1363" s="2631"/>
      <c r="Z1363" s="2631"/>
      <c r="AA1363" s="2631"/>
      <c r="AB1363" s="2631"/>
      <c r="AC1363" s="2631"/>
      <c r="AD1363" s="2631"/>
      <c r="AE1363" s="2631"/>
      <c r="AF1363" s="2572"/>
    </row>
    <row r="1364" spans="2:32" s="2872" customFormat="1" x14ac:dyDescent="0.2">
      <c r="B1364" s="4011" t="s">
        <v>4992</v>
      </c>
      <c r="C1364" s="4012"/>
      <c r="D1364" s="4042" t="s">
        <v>5086</v>
      </c>
      <c r="E1364" s="4042"/>
      <c r="F1364" s="4042"/>
      <c r="G1364" s="4042"/>
      <c r="H1364" s="4042"/>
      <c r="I1364" s="2632"/>
      <c r="J1364" s="2632"/>
      <c r="K1364" s="2632"/>
      <c r="L1364" s="2632"/>
      <c r="M1364" s="2632"/>
      <c r="N1364" s="2632"/>
      <c r="O1364" s="2632"/>
      <c r="P1364" s="2632"/>
      <c r="Q1364" s="2631"/>
      <c r="R1364" s="2631"/>
      <c r="S1364" s="2631"/>
      <c r="T1364" s="2631"/>
      <c r="U1364" s="2631"/>
      <c r="V1364" s="2631"/>
      <c r="W1364" s="2631"/>
      <c r="X1364" s="2631"/>
      <c r="Y1364" s="2631"/>
      <c r="Z1364" s="2631"/>
      <c r="AA1364" s="2631"/>
      <c r="AB1364" s="2631"/>
      <c r="AC1364" s="2631"/>
      <c r="AD1364" s="2631"/>
      <c r="AE1364" s="2631"/>
      <c r="AF1364" s="2572"/>
    </row>
    <row r="1365" spans="2:32" s="2872" customFormat="1" x14ac:dyDescent="0.2">
      <c r="B1365" s="4011" t="s">
        <v>4993</v>
      </c>
      <c r="C1365" s="4012"/>
      <c r="D1365" s="4042" t="s">
        <v>1517</v>
      </c>
      <c r="E1365" s="4042"/>
      <c r="F1365" s="4042"/>
      <c r="G1365" s="4042"/>
      <c r="H1365" s="4042"/>
      <c r="I1365" s="2632"/>
      <c r="J1365" s="2632"/>
      <c r="K1365" s="2632"/>
      <c r="L1365" s="2632"/>
      <c r="M1365" s="2632"/>
      <c r="N1365" s="2632"/>
      <c r="O1365" s="2632"/>
      <c r="P1365" s="2632"/>
      <c r="Q1365" s="2631"/>
      <c r="R1365" s="2631"/>
      <c r="S1365" s="2631"/>
      <c r="T1365" s="2631"/>
      <c r="U1365" s="2631"/>
      <c r="V1365" s="2631"/>
      <c r="W1365" s="2631"/>
      <c r="X1365" s="2631"/>
      <c r="Y1365" s="2631"/>
      <c r="Z1365" s="2631"/>
      <c r="AA1365" s="2631"/>
      <c r="AB1365" s="2631"/>
      <c r="AC1365" s="2631"/>
      <c r="AD1365" s="2631"/>
      <c r="AE1365" s="2631"/>
      <c r="AF1365" s="2572"/>
    </row>
    <row r="1366" spans="2:32" s="2872" customFormat="1" ht="13.5" thickBot="1" x14ac:dyDescent="0.25">
      <c r="B1366" s="3846"/>
      <c r="C1366" s="3847"/>
      <c r="D1366" s="3847"/>
      <c r="E1366" s="3847"/>
      <c r="F1366" s="3847"/>
      <c r="G1366" s="2635"/>
      <c r="H1366" s="2635"/>
      <c r="I1366" s="2635"/>
      <c r="J1366" s="2635"/>
      <c r="K1366" s="2635"/>
      <c r="L1366" s="2635"/>
      <c r="M1366" s="2635"/>
      <c r="N1366" s="2635"/>
      <c r="O1366" s="2635"/>
      <c r="P1366" s="2635"/>
      <c r="Q1366" s="2635"/>
      <c r="R1366" s="2635"/>
      <c r="S1366" s="2635"/>
      <c r="T1366" s="2635"/>
      <c r="U1366" s="2635"/>
      <c r="V1366" s="2635"/>
      <c r="W1366" s="2635"/>
      <c r="X1366" s="2635"/>
      <c r="Y1366" s="2635"/>
      <c r="Z1366" s="2635"/>
      <c r="AA1366" s="2635"/>
      <c r="AB1366" s="2635"/>
      <c r="AC1366" s="2635"/>
      <c r="AD1366" s="2635"/>
      <c r="AE1366" s="2635"/>
      <c r="AF1366" s="2577"/>
    </row>
    <row r="1367" spans="2:32" s="2872" customFormat="1" x14ac:dyDescent="0.2"/>
    <row r="1368" spans="2:32" s="2872" customFormat="1" ht="13.5" thickBot="1" x14ac:dyDescent="0.25"/>
    <row r="1369" spans="2:32" s="2872" customFormat="1" ht="20.25" x14ac:dyDescent="0.2">
      <c r="B1369" s="3987" t="s">
        <v>5065</v>
      </c>
      <c r="C1369" s="3988"/>
      <c r="D1369" s="3988"/>
      <c r="E1369" s="3988"/>
      <c r="F1369" s="3988"/>
      <c r="G1369" s="3988"/>
      <c r="H1369" s="3988"/>
      <c r="I1369" s="3988"/>
      <c r="J1369" s="3988"/>
      <c r="K1369" s="3988"/>
      <c r="L1369" s="3988"/>
      <c r="M1369" s="3988"/>
      <c r="N1369" s="3988"/>
      <c r="O1369" s="3988"/>
      <c r="P1369" s="3988"/>
      <c r="Q1369" s="3988"/>
      <c r="R1369" s="3988"/>
      <c r="S1369" s="3988"/>
      <c r="T1369" s="3988"/>
      <c r="U1369" s="3988"/>
      <c r="V1369" s="3988"/>
      <c r="W1369" s="3988"/>
      <c r="X1369" s="3988"/>
      <c r="Y1369" s="3988"/>
      <c r="Z1369" s="3988"/>
      <c r="AA1369" s="3988"/>
      <c r="AB1369" s="3988"/>
      <c r="AC1369" s="3988"/>
      <c r="AD1369" s="3988"/>
      <c r="AE1369" s="3988"/>
      <c r="AF1369" s="3989"/>
    </row>
    <row r="1370" spans="2:32" s="2872" customFormat="1" x14ac:dyDescent="0.2">
      <c r="B1370" s="3606"/>
      <c r="C1370" s="3607"/>
      <c r="D1370" s="3607"/>
      <c r="E1370" s="3607"/>
      <c r="F1370" s="3607"/>
      <c r="G1370" s="2571"/>
      <c r="H1370" s="2571"/>
      <c r="I1370" s="2571"/>
      <c r="J1370" s="2571"/>
      <c r="K1370" s="2571"/>
      <c r="L1370" s="2571"/>
      <c r="M1370" s="2571"/>
      <c r="N1370" s="2571"/>
      <c r="O1370" s="2571"/>
      <c r="P1370" s="2571"/>
      <c r="Q1370" s="2571"/>
      <c r="R1370" s="2571"/>
      <c r="S1370" s="2571"/>
      <c r="T1370" s="2571"/>
      <c r="U1370" s="2571"/>
      <c r="V1370" s="2571"/>
      <c r="W1370" s="2571"/>
      <c r="X1370" s="2571"/>
      <c r="Y1370" s="2571"/>
      <c r="Z1370" s="2571"/>
      <c r="AA1370" s="2571"/>
      <c r="AB1370" s="2571"/>
      <c r="AC1370" s="2571"/>
      <c r="AD1370" s="2571"/>
      <c r="AE1370" s="2571"/>
      <c r="AF1370" s="2572"/>
    </row>
    <row r="1371" spans="2:32" s="2872" customFormat="1" x14ac:dyDescent="0.2">
      <c r="B1371" s="2633" t="s">
        <v>5085</v>
      </c>
      <c r="C1371" s="3607"/>
      <c r="D1371" s="4016" t="s">
        <v>6850</v>
      </c>
      <c r="E1371" s="4016"/>
      <c r="F1371" s="4016"/>
      <c r="G1371" s="2571"/>
      <c r="H1371" s="2571"/>
      <c r="I1371" s="2571"/>
      <c r="J1371" s="2571"/>
      <c r="K1371" s="2571"/>
      <c r="L1371" s="2571"/>
      <c r="M1371" s="2571"/>
      <c r="N1371" s="2571"/>
      <c r="O1371" s="2571"/>
      <c r="P1371" s="2571"/>
      <c r="Q1371" s="2571"/>
      <c r="R1371" s="2571"/>
      <c r="S1371" s="2571"/>
      <c r="T1371" s="2571"/>
      <c r="U1371" s="2571"/>
      <c r="V1371" s="2571"/>
      <c r="W1371" s="2571"/>
      <c r="X1371" s="2571"/>
      <c r="Y1371" s="2571"/>
      <c r="Z1371" s="2571"/>
      <c r="AA1371" s="2571"/>
      <c r="AB1371" s="2571"/>
      <c r="AC1371" s="2571"/>
      <c r="AD1371" s="2571"/>
      <c r="AE1371" s="2571"/>
      <c r="AF1371" s="2572"/>
    </row>
    <row r="1372" spans="2:32" s="2872" customFormat="1" x14ac:dyDescent="0.2">
      <c r="B1372" s="4017" t="s">
        <v>5068</v>
      </c>
      <c r="C1372" s="4018"/>
      <c r="D1372" s="3962">
        <v>41797</v>
      </c>
      <c r="E1372" s="3962"/>
      <c r="F1372" s="3962"/>
      <c r="G1372" s="2571"/>
      <c r="H1372" s="2571"/>
      <c r="I1372" s="2571"/>
      <c r="J1372" s="2571"/>
      <c r="K1372" s="2571"/>
      <c r="L1372" s="2571"/>
      <c r="M1372" s="2571"/>
      <c r="N1372" s="2571"/>
      <c r="O1372" s="2571"/>
      <c r="P1372" s="2571"/>
      <c r="Q1372" s="2571"/>
      <c r="R1372" s="2571"/>
      <c r="S1372" s="2571"/>
      <c r="T1372" s="2571"/>
      <c r="U1372" s="2571"/>
      <c r="V1372" s="2571"/>
      <c r="W1372" s="2571"/>
      <c r="X1372" s="2571"/>
      <c r="Y1372" s="2571"/>
      <c r="Z1372" s="2571"/>
      <c r="AA1372" s="2571"/>
      <c r="AB1372" s="2571"/>
      <c r="AC1372" s="2571"/>
      <c r="AD1372" s="2571"/>
      <c r="AE1372" s="2571"/>
      <c r="AF1372" s="2572"/>
    </row>
    <row r="1373" spans="2:32" s="2872" customFormat="1" x14ac:dyDescent="0.2">
      <c r="B1373" s="3991" t="s">
        <v>5066</v>
      </c>
      <c r="C1373" s="3992"/>
      <c r="D1373" s="3962">
        <v>41826</v>
      </c>
      <c r="E1373" s="3962"/>
      <c r="F1373" s="3962"/>
      <c r="G1373" s="2571"/>
      <c r="H1373" s="2571"/>
      <c r="I1373" s="2571"/>
      <c r="J1373" s="2571"/>
      <c r="K1373" s="2571"/>
      <c r="L1373" s="2571"/>
      <c r="M1373" s="2571"/>
      <c r="N1373" s="2571"/>
      <c r="O1373" s="2571"/>
      <c r="P1373" s="2571"/>
      <c r="Q1373" s="2571"/>
      <c r="R1373" s="2571"/>
      <c r="S1373" s="2571"/>
      <c r="T1373" s="2571"/>
      <c r="U1373" s="2571"/>
      <c r="V1373" s="2571"/>
      <c r="W1373" s="2571"/>
      <c r="X1373" s="2571"/>
      <c r="Y1373" s="2571"/>
      <c r="Z1373" s="2571"/>
      <c r="AA1373" s="2571"/>
      <c r="AB1373" s="2571"/>
      <c r="AC1373" s="2571"/>
      <c r="AD1373" s="2571"/>
      <c r="AE1373" s="2571"/>
      <c r="AF1373" s="2572"/>
    </row>
    <row r="1374" spans="2:32" s="2872" customFormat="1" ht="12.75" customHeight="1" thickBot="1" x14ac:dyDescent="0.25">
      <c r="B1374" s="3606"/>
      <c r="C1374" s="3607"/>
      <c r="D1374" s="3607"/>
      <c r="E1374" s="3607"/>
      <c r="F1374" s="3607"/>
      <c r="G1374" s="2571"/>
      <c r="H1374" s="2571"/>
      <c r="I1374" s="2571"/>
      <c r="J1374" s="2571"/>
      <c r="K1374" s="2571"/>
      <c r="L1374" s="2571"/>
      <c r="M1374" s="2571"/>
      <c r="N1374" s="2571"/>
      <c r="O1374" s="2571"/>
      <c r="P1374" s="2571"/>
      <c r="Q1374" s="2571"/>
      <c r="R1374" s="2571"/>
      <c r="S1374" s="2571"/>
      <c r="T1374" s="2571"/>
      <c r="U1374" s="2571"/>
      <c r="V1374" s="2571"/>
      <c r="W1374" s="2571"/>
      <c r="X1374" s="2571"/>
      <c r="Y1374" s="2571"/>
      <c r="Z1374" s="2571"/>
      <c r="AA1374" s="2571"/>
      <c r="AB1374" s="2571"/>
      <c r="AC1374" s="2571"/>
      <c r="AD1374" s="2571"/>
      <c r="AE1374" s="2571"/>
      <c r="AF1374" s="2572"/>
    </row>
    <row r="1375" spans="2:32" s="2872" customFormat="1" ht="66" customHeight="1" thickBot="1" x14ac:dyDescent="0.25">
      <c r="B1375" s="3993" t="s">
        <v>5067</v>
      </c>
      <c r="C1375" s="4036"/>
      <c r="D1375" s="4019" t="s">
        <v>6851</v>
      </c>
      <c r="E1375" s="4020"/>
      <c r="F1375" s="4020"/>
      <c r="G1375" s="4020"/>
      <c r="H1375" s="4020"/>
      <c r="I1375" s="4020"/>
      <c r="J1375" s="4020"/>
      <c r="K1375" s="4020"/>
      <c r="L1375" s="4020"/>
      <c r="M1375" s="4020"/>
      <c r="N1375" s="4020"/>
      <c r="O1375" s="4020"/>
      <c r="P1375" s="4020"/>
      <c r="Q1375" s="4021"/>
      <c r="R1375" s="2571"/>
      <c r="S1375" s="2571"/>
      <c r="T1375" s="2571"/>
      <c r="U1375" s="2571"/>
      <c r="V1375" s="2571"/>
      <c r="W1375" s="2571"/>
      <c r="X1375" s="2571"/>
      <c r="Y1375" s="2571"/>
      <c r="Z1375" s="2571"/>
      <c r="AA1375" s="2571"/>
      <c r="AB1375" s="2571"/>
      <c r="AC1375" s="2571"/>
      <c r="AD1375" s="2571"/>
      <c r="AE1375" s="2571"/>
      <c r="AF1375" s="2572"/>
    </row>
    <row r="1376" spans="2:32" s="2872" customFormat="1" ht="13.5" thickBot="1" x14ac:dyDescent="0.25">
      <c r="B1376" s="3606"/>
      <c r="C1376" s="3607"/>
      <c r="D1376" s="3607"/>
      <c r="E1376" s="3607"/>
      <c r="F1376" s="3607"/>
      <c r="G1376" s="2571"/>
      <c r="H1376" s="2571"/>
      <c r="I1376" s="2571"/>
      <c r="J1376" s="2571"/>
      <c r="K1376" s="2571"/>
      <c r="L1376" s="2571"/>
      <c r="M1376" s="2571"/>
      <c r="N1376" s="2571"/>
      <c r="O1376" s="2571"/>
      <c r="P1376" s="2571"/>
      <c r="Q1376" s="2571"/>
      <c r="R1376" s="2635"/>
      <c r="S1376" s="2571"/>
      <c r="T1376" s="2571"/>
      <c r="U1376" s="2571"/>
      <c r="V1376" s="2571"/>
      <c r="W1376" s="2571"/>
      <c r="X1376" s="2571"/>
      <c r="Y1376" s="2571"/>
      <c r="Z1376" s="2571"/>
      <c r="AA1376" s="2571"/>
      <c r="AB1376" s="2571"/>
      <c r="AC1376" s="2571"/>
      <c r="AD1376" s="2571"/>
      <c r="AE1376" s="2571"/>
      <c r="AF1376" s="2572"/>
    </row>
    <row r="1377" spans="2:32" s="2872" customFormat="1" ht="13.5" customHeight="1" thickBot="1" x14ac:dyDescent="0.25">
      <c r="B1377" s="4022" t="s">
        <v>5069</v>
      </c>
      <c r="C1377" s="4023"/>
      <c r="D1377" s="4003" t="s">
        <v>5070</v>
      </c>
      <c r="E1377" s="4026" t="s">
        <v>224</v>
      </c>
      <c r="F1377" s="4027"/>
      <c r="G1377" s="4027"/>
      <c r="H1377" s="4027"/>
      <c r="I1377" s="4027"/>
      <c r="J1377" s="4027"/>
      <c r="K1377" s="4027"/>
      <c r="L1377" s="4027"/>
      <c r="M1377" s="4027"/>
      <c r="N1377" s="4027"/>
      <c r="O1377" s="4027"/>
      <c r="P1377" s="4028"/>
      <c r="Q1377" s="4029" t="s">
        <v>340</v>
      </c>
      <c r="R1377" s="4030"/>
      <c r="S1377" s="4031"/>
      <c r="T1377" s="4031"/>
      <c r="U1377" s="4031"/>
      <c r="V1377" s="4031"/>
      <c r="W1377" s="4031"/>
      <c r="X1377" s="4031"/>
      <c r="Y1377" s="4032"/>
      <c r="Z1377" s="4029" t="s">
        <v>225</v>
      </c>
      <c r="AA1377" s="4031"/>
      <c r="AB1377" s="4032"/>
      <c r="AC1377" s="4033" t="s">
        <v>4989</v>
      </c>
      <c r="AD1377" s="4034"/>
      <c r="AE1377" s="4035"/>
      <c r="AF1377" s="2572"/>
    </row>
    <row r="1378" spans="2:32" s="2872" customFormat="1" ht="13.5" thickBot="1" x14ac:dyDescent="0.25">
      <c r="B1378" s="4024"/>
      <c r="C1378" s="4025"/>
      <c r="D1378" s="4003"/>
      <c r="E1378" s="4003" t="s">
        <v>5007</v>
      </c>
      <c r="F1378" s="4003" t="s">
        <v>5008</v>
      </c>
      <c r="G1378" s="4004" t="s">
        <v>5010</v>
      </c>
      <c r="H1378" s="4004" t="s">
        <v>5071</v>
      </c>
      <c r="I1378" s="4009" t="s">
        <v>5072</v>
      </c>
      <c r="J1378" s="4009" t="s">
        <v>5073</v>
      </c>
      <c r="K1378" s="4009" t="s">
        <v>5013</v>
      </c>
      <c r="L1378" s="4009"/>
      <c r="M1378" s="4009" t="s">
        <v>5074</v>
      </c>
      <c r="N1378" s="4009" t="s">
        <v>5075</v>
      </c>
      <c r="O1378" s="4009" t="s">
        <v>5076</v>
      </c>
      <c r="P1378" s="4009" t="s">
        <v>5077</v>
      </c>
      <c r="Q1378" s="4000" t="s">
        <v>5019</v>
      </c>
      <c r="R1378" s="4000" t="s">
        <v>5020</v>
      </c>
      <c r="S1378" s="4000" t="s">
        <v>5021</v>
      </c>
      <c r="T1378" s="4000" t="s">
        <v>5078</v>
      </c>
      <c r="U1378" s="4000" t="s">
        <v>5079</v>
      </c>
      <c r="V1378" s="4000" t="s">
        <v>5024</v>
      </c>
      <c r="W1378" s="4000" t="s">
        <v>5026</v>
      </c>
      <c r="X1378" s="4004" t="s">
        <v>5080</v>
      </c>
      <c r="Y1378" s="4004" t="s">
        <v>5081</v>
      </c>
      <c r="Z1378" s="4000" t="s">
        <v>5082</v>
      </c>
      <c r="AA1378" s="4000" t="s">
        <v>5083</v>
      </c>
      <c r="AB1378" s="4000" t="s">
        <v>5084</v>
      </c>
      <c r="AC1378" s="4000" t="s">
        <v>1154</v>
      </c>
      <c r="AD1378" s="4000" t="s">
        <v>4990</v>
      </c>
      <c r="AE1378" s="4000" t="s">
        <v>4991</v>
      </c>
      <c r="AF1378" s="2572"/>
    </row>
    <row r="1379" spans="2:32" s="2872" customFormat="1" ht="13.5" customHeight="1" thickBot="1" x14ac:dyDescent="0.25">
      <c r="B1379" s="4024"/>
      <c r="C1379" s="4025"/>
      <c r="D1379" s="4000"/>
      <c r="E1379" s="4000"/>
      <c r="F1379" s="4000"/>
      <c r="G1379" s="4005"/>
      <c r="H1379" s="4005"/>
      <c r="I1379" s="4004"/>
      <c r="J1379" s="4004"/>
      <c r="K1379" s="3604" t="s">
        <v>5033</v>
      </c>
      <c r="L1379" s="3605" t="s">
        <v>2798</v>
      </c>
      <c r="M1379" s="4004"/>
      <c r="N1379" s="4004"/>
      <c r="O1379" s="4004"/>
      <c r="P1379" s="4004"/>
      <c r="Q1379" s="4001"/>
      <c r="R1379" s="4001"/>
      <c r="S1379" s="4001"/>
      <c r="T1379" s="4001"/>
      <c r="U1379" s="4001"/>
      <c r="V1379" s="4001"/>
      <c r="W1379" s="4001"/>
      <c r="X1379" s="4005"/>
      <c r="Y1379" s="4005"/>
      <c r="Z1379" s="4001"/>
      <c r="AA1379" s="4001"/>
      <c r="AB1379" s="4001"/>
      <c r="AC1379" s="4001"/>
      <c r="AD1379" s="4001"/>
      <c r="AE1379" s="4001"/>
      <c r="AF1379" s="2572"/>
    </row>
    <row r="1380" spans="2:32" s="2872" customFormat="1" ht="24.75" customHeight="1" x14ac:dyDescent="0.2">
      <c r="B1380" s="4047" t="s">
        <v>6319</v>
      </c>
      <c r="C1380" s="4048"/>
      <c r="D1380" s="3135" t="s">
        <v>1534</v>
      </c>
      <c r="E1380" s="3135" t="s">
        <v>1534</v>
      </c>
      <c r="F1380" s="3135" t="s">
        <v>1534</v>
      </c>
      <c r="G1380" s="3136">
        <f>3/0.18</f>
        <v>16.666666666666668</v>
      </c>
      <c r="H1380" s="3135" t="s">
        <v>1534</v>
      </c>
      <c r="I1380" s="3137">
        <v>0.18</v>
      </c>
      <c r="J1380" s="3135" t="s">
        <v>1534</v>
      </c>
      <c r="K1380" s="3135" t="s">
        <v>1534</v>
      </c>
      <c r="L1380" s="3135" t="s">
        <v>1534</v>
      </c>
      <c r="M1380" s="3135" t="s">
        <v>1534</v>
      </c>
      <c r="N1380" s="3135" t="s">
        <v>1534</v>
      </c>
      <c r="O1380" s="3135" t="s">
        <v>1534</v>
      </c>
      <c r="P1380" s="3135" t="s">
        <v>1534</v>
      </c>
      <c r="Q1380" s="3135" t="s">
        <v>1534</v>
      </c>
      <c r="R1380" s="3135" t="s">
        <v>1534</v>
      </c>
      <c r="S1380" s="3135" t="s">
        <v>1534</v>
      </c>
      <c r="T1380" s="3135" t="s">
        <v>1534</v>
      </c>
      <c r="U1380" s="3135" t="s">
        <v>1534</v>
      </c>
      <c r="V1380" s="3135" t="s">
        <v>1534</v>
      </c>
      <c r="W1380" s="3135" t="s">
        <v>1534</v>
      </c>
      <c r="X1380" s="3135" t="s">
        <v>1534</v>
      </c>
      <c r="Y1380" s="3135" t="s">
        <v>1534</v>
      </c>
      <c r="Z1380" s="3135" t="s">
        <v>1534</v>
      </c>
      <c r="AA1380" s="3135" t="s">
        <v>1534</v>
      </c>
      <c r="AB1380" s="3135" t="s">
        <v>1534</v>
      </c>
      <c r="AC1380" s="3135" t="s">
        <v>1534</v>
      </c>
      <c r="AD1380" s="3135" t="s">
        <v>1534</v>
      </c>
      <c r="AE1380" s="3138" t="s">
        <v>1534</v>
      </c>
      <c r="AF1380" s="2572"/>
    </row>
    <row r="1381" spans="2:32" s="2872" customFormat="1" ht="21" customHeight="1" thickBot="1" x14ac:dyDescent="0.25">
      <c r="B1381" s="3952" t="s">
        <v>6852</v>
      </c>
      <c r="C1381" s="3953"/>
      <c r="D1381" s="3139" t="s">
        <v>1534</v>
      </c>
      <c r="E1381" s="3139" t="s">
        <v>1534</v>
      </c>
      <c r="F1381" s="3139" t="s">
        <v>1534</v>
      </c>
      <c r="G1381" s="3140">
        <f>3/0.16</f>
        <v>18.75</v>
      </c>
      <c r="H1381" s="3139" t="s">
        <v>1534</v>
      </c>
      <c r="I1381" s="3141">
        <v>0.16</v>
      </c>
      <c r="J1381" s="3139" t="s">
        <v>1534</v>
      </c>
      <c r="K1381" s="3139" t="s">
        <v>1534</v>
      </c>
      <c r="L1381" s="3139" t="s">
        <v>1534</v>
      </c>
      <c r="M1381" s="3139" t="s">
        <v>1534</v>
      </c>
      <c r="N1381" s="3139" t="s">
        <v>1534</v>
      </c>
      <c r="O1381" s="3139" t="s">
        <v>1534</v>
      </c>
      <c r="P1381" s="3139" t="s">
        <v>1534</v>
      </c>
      <c r="Q1381" s="3139" t="s">
        <v>1534</v>
      </c>
      <c r="R1381" s="3139" t="s">
        <v>1534</v>
      </c>
      <c r="S1381" s="3139" t="s">
        <v>1534</v>
      </c>
      <c r="T1381" s="3139" t="s">
        <v>1534</v>
      </c>
      <c r="U1381" s="3139" t="s">
        <v>1534</v>
      </c>
      <c r="V1381" s="3139" t="s">
        <v>1534</v>
      </c>
      <c r="W1381" s="3139" t="s">
        <v>1534</v>
      </c>
      <c r="X1381" s="3139" t="s">
        <v>1534</v>
      </c>
      <c r="Y1381" s="3139" t="s">
        <v>1534</v>
      </c>
      <c r="Z1381" s="3139" t="s">
        <v>1534</v>
      </c>
      <c r="AA1381" s="3139" t="s">
        <v>1534</v>
      </c>
      <c r="AB1381" s="3139" t="s">
        <v>1534</v>
      </c>
      <c r="AC1381" s="3139" t="s">
        <v>1534</v>
      </c>
      <c r="AD1381" s="3139" t="s">
        <v>1534</v>
      </c>
      <c r="AE1381" s="3142" t="s">
        <v>1534</v>
      </c>
      <c r="AF1381" s="2572"/>
    </row>
    <row r="1382" spans="2:32" s="2872" customFormat="1" x14ac:dyDescent="0.2">
      <c r="B1382" s="2634"/>
      <c r="C1382" s="2566"/>
      <c r="D1382" s="2566"/>
      <c r="E1382" s="2566"/>
      <c r="F1382" s="2566"/>
      <c r="G1382" s="2567"/>
      <c r="H1382" s="2567"/>
      <c r="I1382" s="2567"/>
      <c r="J1382" s="2567"/>
      <c r="K1382" s="2566"/>
      <c r="L1382" s="2567"/>
      <c r="M1382" s="2567"/>
      <c r="N1382" s="2567"/>
      <c r="O1382" s="2567"/>
      <c r="P1382" s="2567"/>
      <c r="Q1382" s="2631"/>
      <c r="R1382" s="2631"/>
      <c r="S1382" s="2631"/>
      <c r="T1382" s="2631"/>
      <c r="U1382" s="2631"/>
      <c r="V1382" s="2631"/>
      <c r="W1382" s="2631"/>
      <c r="X1382" s="2631"/>
      <c r="Y1382" s="2631"/>
      <c r="Z1382" s="2631"/>
      <c r="AA1382" s="2631"/>
      <c r="AB1382" s="2631"/>
      <c r="AC1382" s="2631"/>
      <c r="AD1382" s="2631"/>
      <c r="AE1382" s="2631"/>
      <c r="AF1382" s="2572"/>
    </row>
    <row r="1383" spans="2:32" s="2872" customFormat="1" x14ac:dyDescent="0.2">
      <c r="B1383" s="4011" t="s">
        <v>4992</v>
      </c>
      <c r="C1383" s="4012"/>
      <c r="D1383" s="4042" t="s">
        <v>5086</v>
      </c>
      <c r="E1383" s="4042"/>
      <c r="F1383" s="4042"/>
      <c r="G1383" s="4042"/>
      <c r="H1383" s="4042"/>
      <c r="I1383" s="2632"/>
      <c r="J1383" s="2632"/>
      <c r="K1383" s="2632"/>
      <c r="L1383" s="2632"/>
      <c r="M1383" s="2632"/>
      <c r="N1383" s="2632"/>
      <c r="O1383" s="2632"/>
      <c r="P1383" s="2632"/>
      <c r="Q1383" s="2631"/>
      <c r="R1383" s="2631"/>
      <c r="S1383" s="2631"/>
      <c r="T1383" s="2631"/>
      <c r="U1383" s="2631"/>
      <c r="V1383" s="2631"/>
      <c r="W1383" s="2631"/>
      <c r="X1383" s="2631"/>
      <c r="Y1383" s="2631"/>
      <c r="Z1383" s="2631"/>
      <c r="AA1383" s="2631"/>
      <c r="AB1383" s="2631"/>
      <c r="AC1383" s="2631"/>
      <c r="AD1383" s="2631"/>
      <c r="AE1383" s="2631"/>
      <c r="AF1383" s="2572"/>
    </row>
    <row r="1384" spans="2:32" s="2872" customFormat="1" x14ac:dyDescent="0.2">
      <c r="B1384" s="4011" t="s">
        <v>4993</v>
      </c>
      <c r="C1384" s="4012"/>
      <c r="D1384" s="4042" t="s">
        <v>1517</v>
      </c>
      <c r="E1384" s="4042"/>
      <c r="F1384" s="4042"/>
      <c r="G1384" s="4042"/>
      <c r="H1384" s="4042"/>
      <c r="I1384" s="2632"/>
      <c r="J1384" s="2632"/>
      <c r="K1384" s="2632"/>
      <c r="L1384" s="2632"/>
      <c r="M1384" s="2632"/>
      <c r="N1384" s="2632"/>
      <c r="O1384" s="2632"/>
      <c r="P1384" s="2632"/>
      <c r="Q1384" s="2631"/>
      <c r="R1384" s="2631"/>
      <c r="S1384" s="2631"/>
      <c r="T1384" s="2631"/>
      <c r="U1384" s="2631"/>
      <c r="V1384" s="2631"/>
      <c r="W1384" s="2631"/>
      <c r="X1384" s="2631"/>
      <c r="Y1384" s="2631"/>
      <c r="Z1384" s="2631"/>
      <c r="AA1384" s="2631"/>
      <c r="AB1384" s="2631"/>
      <c r="AC1384" s="2631"/>
      <c r="AD1384" s="2631"/>
      <c r="AE1384" s="2631"/>
      <c r="AF1384" s="2572"/>
    </row>
    <row r="1385" spans="2:32" s="2872" customFormat="1" ht="13.5" thickBot="1" x14ac:dyDescent="0.25">
      <c r="B1385" s="3609"/>
      <c r="C1385" s="3608"/>
      <c r="D1385" s="3608"/>
      <c r="E1385" s="3608"/>
      <c r="F1385" s="3608"/>
      <c r="G1385" s="2635"/>
      <c r="H1385" s="2635"/>
      <c r="I1385" s="2635"/>
      <c r="J1385" s="2635"/>
      <c r="K1385" s="2635"/>
      <c r="L1385" s="2635"/>
      <c r="M1385" s="2635"/>
      <c r="N1385" s="2635"/>
      <c r="O1385" s="2635"/>
      <c r="P1385" s="2635"/>
      <c r="Q1385" s="2635"/>
      <c r="R1385" s="2635"/>
      <c r="S1385" s="2635"/>
      <c r="T1385" s="2635"/>
      <c r="U1385" s="2635"/>
      <c r="V1385" s="2635"/>
      <c r="W1385" s="2635"/>
      <c r="X1385" s="2635"/>
      <c r="Y1385" s="2635"/>
      <c r="Z1385" s="2635"/>
      <c r="AA1385" s="2635"/>
      <c r="AB1385" s="2635"/>
      <c r="AC1385" s="2635"/>
      <c r="AD1385" s="2635"/>
      <c r="AE1385" s="2635"/>
      <c r="AF1385" s="2577"/>
    </row>
    <row r="1386" spans="2:32" s="2872" customFormat="1" x14ac:dyDescent="0.2">
      <c r="B1386" s="3744"/>
      <c r="C1386" s="3744"/>
      <c r="D1386" s="3744"/>
      <c r="E1386" s="3744"/>
      <c r="F1386" s="3744"/>
      <c r="G1386" s="2571"/>
      <c r="H1386" s="2571"/>
      <c r="I1386" s="2571"/>
      <c r="J1386" s="2571"/>
      <c r="K1386" s="2571"/>
      <c r="L1386" s="2571"/>
      <c r="M1386" s="2571"/>
      <c r="N1386" s="2571"/>
      <c r="O1386" s="2571"/>
      <c r="P1386" s="2571"/>
      <c r="Q1386" s="2571"/>
      <c r="R1386" s="2571"/>
      <c r="S1386" s="2571"/>
      <c r="T1386" s="2571"/>
      <c r="U1386" s="2571"/>
      <c r="V1386" s="2571"/>
      <c r="W1386" s="2571"/>
      <c r="X1386" s="2571"/>
      <c r="Y1386" s="2571"/>
      <c r="Z1386" s="2571"/>
      <c r="AA1386" s="2571"/>
      <c r="AB1386" s="2571"/>
      <c r="AC1386" s="2571"/>
      <c r="AD1386" s="2571"/>
      <c r="AE1386" s="2571"/>
      <c r="AF1386" s="2571"/>
    </row>
    <row r="1387" spans="2:32" s="2872" customFormat="1" ht="13.5" thickBot="1" x14ac:dyDescent="0.25">
      <c r="B1387" s="3843"/>
      <c r="C1387" s="3843"/>
      <c r="D1387" s="3843"/>
      <c r="E1387" s="3843"/>
      <c r="F1387" s="3843"/>
      <c r="G1387" s="3231"/>
      <c r="H1387" s="3231"/>
      <c r="I1387" s="3231"/>
      <c r="J1387" s="3231"/>
      <c r="K1387" s="3231"/>
      <c r="L1387" s="3231"/>
      <c r="M1387" s="3231"/>
      <c r="N1387" s="3231"/>
      <c r="O1387" s="3231"/>
      <c r="P1387" s="3231"/>
      <c r="Q1387" s="3231"/>
      <c r="R1387" s="3231"/>
      <c r="S1387" s="3231"/>
      <c r="T1387" s="3231"/>
      <c r="U1387" s="3231"/>
      <c r="V1387" s="3231"/>
      <c r="W1387" s="3231"/>
      <c r="X1387" s="3231"/>
      <c r="Y1387" s="3231"/>
      <c r="Z1387" s="3231"/>
      <c r="AA1387" s="3231"/>
      <c r="AB1387" s="3231"/>
      <c r="AC1387" s="3231"/>
      <c r="AD1387" s="3231"/>
      <c r="AE1387" s="3231"/>
      <c r="AF1387" s="3231"/>
    </row>
    <row r="1388" spans="2:32" s="2872" customFormat="1" ht="20.25" x14ac:dyDescent="0.2">
      <c r="B1388" s="3987" t="s">
        <v>6608</v>
      </c>
      <c r="C1388" s="3988"/>
      <c r="D1388" s="3988"/>
      <c r="E1388" s="3988"/>
      <c r="F1388" s="3988"/>
      <c r="G1388" s="3988"/>
      <c r="H1388" s="3988"/>
      <c r="I1388" s="3988"/>
      <c r="J1388" s="3988"/>
      <c r="K1388" s="3988"/>
      <c r="L1388" s="3988"/>
      <c r="M1388" s="3988"/>
      <c r="N1388" s="3988"/>
      <c r="O1388" s="3988"/>
      <c r="P1388" s="3988"/>
      <c r="Q1388" s="3988"/>
      <c r="R1388" s="3988"/>
      <c r="S1388" s="3988"/>
      <c r="T1388" s="3988"/>
      <c r="U1388" s="3988"/>
      <c r="V1388" s="3988"/>
      <c r="W1388" s="3988"/>
      <c r="X1388" s="3988"/>
      <c r="Y1388" s="3988"/>
      <c r="Z1388" s="3988"/>
      <c r="AA1388" s="3988"/>
      <c r="AB1388" s="3988"/>
      <c r="AC1388" s="3988"/>
      <c r="AD1388" s="3988"/>
      <c r="AE1388" s="3988"/>
      <c r="AF1388" s="3989"/>
    </row>
    <row r="1389" spans="2:32" s="2872" customFormat="1" x14ac:dyDescent="0.2">
      <c r="B1389" s="2634"/>
      <c r="C1389" s="2631"/>
      <c r="D1389" s="2631"/>
      <c r="E1389" s="3730"/>
      <c r="F1389" s="3730"/>
      <c r="G1389" s="3730"/>
      <c r="H1389" s="3730"/>
      <c r="I1389" s="3730"/>
      <c r="J1389" s="3730"/>
      <c r="K1389" s="3730"/>
      <c r="L1389" s="3730"/>
      <c r="M1389" s="3730"/>
      <c r="N1389" s="3730"/>
      <c r="O1389" s="3730"/>
      <c r="P1389" s="3730"/>
      <c r="Q1389" s="3730"/>
      <c r="R1389" s="2631"/>
      <c r="S1389" s="2631"/>
      <c r="T1389" s="2631"/>
      <c r="U1389" s="2631"/>
      <c r="V1389" s="2631"/>
      <c r="W1389" s="2631"/>
      <c r="X1389" s="2631"/>
      <c r="Y1389" s="2631"/>
      <c r="Z1389" s="2631"/>
      <c r="AA1389" s="2631"/>
      <c r="AB1389" s="2631"/>
      <c r="AC1389" s="2631"/>
      <c r="AD1389" s="2631"/>
      <c r="AE1389" s="2631"/>
      <c r="AF1389" s="3731"/>
    </row>
    <row r="1390" spans="2:32" s="2872" customFormat="1" x14ac:dyDescent="0.2">
      <c r="B1390" s="2634"/>
      <c r="C1390" s="3732" t="s">
        <v>6375</v>
      </c>
      <c r="D1390" s="3732"/>
      <c r="E1390" s="4888" t="s">
        <v>6376</v>
      </c>
      <c r="F1390" s="4888"/>
      <c r="G1390" s="4888"/>
      <c r="H1390" s="3733"/>
      <c r="I1390" s="3733"/>
      <c r="J1390" s="3734"/>
      <c r="K1390" s="2631"/>
      <c r="L1390" s="2631"/>
      <c r="M1390" s="2631"/>
      <c r="N1390" s="2631"/>
      <c r="O1390" s="2631"/>
      <c r="P1390" s="2631"/>
      <c r="Q1390" s="2631"/>
      <c r="R1390" s="2631"/>
      <c r="S1390" s="2631"/>
      <c r="T1390" s="2631"/>
      <c r="U1390" s="2631"/>
      <c r="V1390" s="2631"/>
      <c r="W1390" s="2631"/>
      <c r="X1390" s="2631"/>
      <c r="Y1390" s="2631"/>
      <c r="Z1390" s="2631"/>
      <c r="AA1390" s="2631"/>
      <c r="AB1390" s="2631"/>
      <c r="AC1390" s="2631"/>
      <c r="AD1390" s="2631"/>
      <c r="AE1390" s="2631"/>
      <c r="AF1390" s="3731"/>
    </row>
    <row r="1391" spans="2:32" s="2872" customFormat="1" x14ac:dyDescent="0.2">
      <c r="B1391" s="2634"/>
      <c r="C1391" s="3732" t="s">
        <v>5085</v>
      </c>
      <c r="D1391" s="3732"/>
      <c r="E1391" s="4889" t="s">
        <v>6655</v>
      </c>
      <c r="F1391" s="4889"/>
      <c r="G1391" s="4889"/>
      <c r="H1391" s="3735"/>
      <c r="I1391" s="3735"/>
      <c r="J1391" s="3734"/>
      <c r="K1391" s="2631"/>
      <c r="L1391" s="2631"/>
      <c r="M1391" s="2631"/>
      <c r="N1391" s="2631"/>
      <c r="O1391" s="2631"/>
      <c r="P1391" s="2631"/>
      <c r="Q1391" s="2631"/>
      <c r="R1391" s="2631"/>
      <c r="S1391" s="2631"/>
      <c r="T1391" s="2631"/>
      <c r="U1391" s="2631"/>
      <c r="V1391" s="2631"/>
      <c r="W1391" s="2631"/>
      <c r="X1391" s="2631"/>
      <c r="Y1391" s="2631"/>
      <c r="Z1391" s="2631"/>
      <c r="AA1391" s="2631"/>
      <c r="AB1391" s="2631"/>
      <c r="AC1391" s="2631"/>
      <c r="AD1391" s="2631"/>
      <c r="AE1391" s="2631"/>
      <c r="AF1391" s="3731"/>
    </row>
    <row r="1392" spans="2:32" s="2872" customFormat="1" x14ac:dyDescent="0.2">
      <c r="B1392" s="2634"/>
      <c r="C1392" s="4018" t="s">
        <v>6656</v>
      </c>
      <c r="D1392" s="4018"/>
      <c r="E1392" s="4882" t="s">
        <v>6657</v>
      </c>
      <c r="F1392" s="4882"/>
      <c r="G1392" s="4882"/>
      <c r="H1392" s="2631"/>
      <c r="I1392" s="2631"/>
      <c r="J1392" s="2631"/>
      <c r="K1392" s="2631"/>
      <c r="L1392" s="2631"/>
      <c r="M1392" s="2631"/>
      <c r="N1392" s="2631"/>
      <c r="O1392" s="2631"/>
      <c r="P1392" s="2631"/>
      <c r="Q1392" s="2631"/>
      <c r="R1392" s="2631"/>
      <c r="S1392" s="2631"/>
      <c r="T1392" s="2631"/>
      <c r="U1392" s="2631"/>
      <c r="V1392" s="2631"/>
      <c r="W1392" s="2631"/>
      <c r="X1392" s="2631"/>
      <c r="Y1392" s="2631"/>
      <c r="Z1392" s="2631"/>
      <c r="AA1392" s="2631"/>
      <c r="AB1392" s="2631"/>
      <c r="AC1392" s="2631"/>
      <c r="AD1392" s="2631"/>
      <c r="AE1392" s="2631"/>
      <c r="AF1392" s="3731"/>
    </row>
    <row r="1393" spans="2:32" s="2872" customFormat="1" x14ac:dyDescent="0.2">
      <c r="B1393" s="2634"/>
      <c r="C1393" s="4018" t="s">
        <v>6658</v>
      </c>
      <c r="D1393" s="4018"/>
      <c r="E1393" s="4882" t="s">
        <v>6659</v>
      </c>
      <c r="F1393" s="4882"/>
      <c r="G1393" s="4882"/>
      <c r="H1393" s="2631"/>
      <c r="I1393" s="2631"/>
      <c r="J1393" s="2631"/>
      <c r="K1393" s="2631"/>
      <c r="L1393" s="2631"/>
      <c r="M1393" s="2631"/>
      <c r="N1393" s="2631"/>
      <c r="O1393" s="2631"/>
      <c r="P1393" s="2631"/>
      <c r="Q1393" s="2631"/>
      <c r="R1393" s="2631"/>
      <c r="S1393" s="2631"/>
      <c r="T1393" s="2631"/>
      <c r="U1393" s="2631"/>
      <c r="V1393" s="2631"/>
      <c r="W1393" s="2631"/>
      <c r="X1393" s="2631"/>
      <c r="Y1393" s="2631"/>
      <c r="Z1393" s="2631"/>
      <c r="AA1393" s="2631"/>
      <c r="AB1393" s="2631"/>
      <c r="AC1393" s="2631"/>
      <c r="AD1393" s="2631"/>
      <c r="AE1393" s="2631"/>
      <c r="AF1393" s="3731"/>
    </row>
    <row r="1394" spans="2:32" s="2872" customFormat="1" ht="13.5" thickBot="1" x14ac:dyDescent="0.25">
      <c r="B1394" s="2634"/>
      <c r="C1394" s="3732"/>
      <c r="D1394" s="3732"/>
      <c r="E1394" s="2631"/>
      <c r="F1394" s="2631"/>
      <c r="G1394" s="2631"/>
      <c r="H1394" s="2631"/>
      <c r="I1394" s="2631"/>
      <c r="J1394" s="2631"/>
      <c r="K1394" s="2631"/>
      <c r="L1394" s="2631"/>
      <c r="M1394" s="2631"/>
      <c r="N1394" s="2631"/>
      <c r="O1394" s="2631"/>
      <c r="P1394" s="2631"/>
      <c r="Q1394" s="2631"/>
      <c r="R1394" s="2631"/>
      <c r="S1394" s="2631"/>
      <c r="T1394" s="2631"/>
      <c r="U1394" s="2631"/>
      <c r="V1394" s="2631"/>
      <c r="W1394" s="2631"/>
      <c r="X1394" s="2631"/>
      <c r="Y1394" s="2631"/>
      <c r="Z1394" s="2631"/>
      <c r="AA1394" s="2631"/>
      <c r="AB1394" s="2631"/>
      <c r="AC1394" s="2631"/>
      <c r="AD1394" s="2631"/>
      <c r="AE1394" s="2631"/>
      <c r="AF1394" s="3731"/>
    </row>
    <row r="1395" spans="2:32" s="2872" customFormat="1" ht="175.5" customHeight="1" thickBot="1" x14ac:dyDescent="0.25">
      <c r="B1395" s="2634"/>
      <c r="C1395" s="4883" t="s">
        <v>5067</v>
      </c>
      <c r="D1395" s="4884"/>
      <c r="E1395" s="4885" t="s">
        <v>6660</v>
      </c>
      <c r="F1395" s="4886"/>
      <c r="G1395" s="4886"/>
      <c r="H1395" s="4886"/>
      <c r="I1395" s="4886"/>
      <c r="J1395" s="4886"/>
      <c r="K1395" s="4886"/>
      <c r="L1395" s="4886"/>
      <c r="M1395" s="4886"/>
      <c r="N1395" s="4886"/>
      <c r="O1395" s="4886"/>
      <c r="P1395" s="4886"/>
      <c r="Q1395" s="4886"/>
      <c r="R1395" s="4886"/>
      <c r="S1395" s="4886"/>
      <c r="T1395" s="4886"/>
      <c r="U1395" s="4886"/>
      <c r="V1395" s="4886"/>
      <c r="W1395" s="4886"/>
      <c r="X1395" s="4886"/>
      <c r="Y1395" s="4886"/>
      <c r="Z1395" s="4886"/>
      <c r="AA1395" s="4886"/>
      <c r="AB1395" s="4886"/>
      <c r="AC1395" s="4886"/>
      <c r="AD1395" s="4886"/>
      <c r="AE1395" s="4886"/>
      <c r="AF1395" s="4887"/>
    </row>
    <row r="1396" spans="2:32" s="2872" customFormat="1" ht="13.5" thickBot="1" x14ac:dyDescent="0.25">
      <c r="B1396" s="3736"/>
      <c r="C1396" s="3737"/>
      <c r="D1396" s="3737"/>
      <c r="E1396" s="3737"/>
      <c r="F1396" s="3737"/>
      <c r="G1396" s="3737"/>
      <c r="H1396" s="3737"/>
      <c r="I1396" s="3737"/>
      <c r="J1396" s="3737"/>
      <c r="K1396" s="3737"/>
      <c r="L1396" s="3737"/>
      <c r="M1396" s="3737"/>
      <c r="N1396" s="3737"/>
      <c r="O1396" s="3737"/>
      <c r="P1396" s="3737"/>
      <c r="Q1396" s="3737"/>
      <c r="R1396" s="3737"/>
      <c r="S1396" s="3737"/>
      <c r="T1396" s="3737"/>
      <c r="U1396" s="3737"/>
      <c r="V1396" s="3737"/>
      <c r="W1396" s="3737"/>
      <c r="X1396" s="3737"/>
      <c r="Y1396" s="3737"/>
      <c r="Z1396" s="3737"/>
      <c r="AA1396" s="3737"/>
      <c r="AB1396" s="3737"/>
      <c r="AC1396" s="3737"/>
      <c r="AD1396" s="3737"/>
      <c r="AE1396" s="3737"/>
      <c r="AF1396" s="3738"/>
    </row>
    <row r="1397" spans="2:32" s="2872" customFormat="1" x14ac:dyDescent="0.2">
      <c r="B1397" s="3744"/>
      <c r="C1397" s="3744"/>
      <c r="D1397" s="3744"/>
      <c r="E1397" s="3744"/>
      <c r="F1397" s="3744"/>
      <c r="G1397" s="2571"/>
      <c r="H1397" s="2571"/>
      <c r="I1397" s="2571"/>
      <c r="J1397" s="2571"/>
      <c r="K1397" s="2571"/>
      <c r="L1397" s="2571"/>
      <c r="M1397" s="2571"/>
      <c r="N1397" s="2571"/>
      <c r="O1397" s="2571"/>
      <c r="P1397" s="2571"/>
      <c r="Q1397" s="2571"/>
      <c r="R1397" s="2571"/>
      <c r="S1397" s="2571"/>
      <c r="T1397" s="2571"/>
      <c r="U1397" s="2571"/>
      <c r="V1397" s="2571"/>
      <c r="W1397" s="2571"/>
      <c r="X1397" s="2571"/>
      <c r="Y1397" s="2571"/>
      <c r="Z1397" s="2571"/>
      <c r="AA1397" s="2571"/>
      <c r="AB1397" s="2571"/>
      <c r="AC1397" s="2571"/>
      <c r="AD1397" s="2571"/>
      <c r="AE1397" s="2571"/>
      <c r="AF1397" s="2571"/>
    </row>
    <row r="1398" spans="2:32" s="2872" customFormat="1" ht="13.5" thickBot="1" x14ac:dyDescent="0.25"/>
    <row r="1399" spans="2:32" s="2872" customFormat="1" ht="20.25" x14ac:dyDescent="0.2">
      <c r="B1399" s="3987" t="s">
        <v>5065</v>
      </c>
      <c r="C1399" s="3988"/>
      <c r="D1399" s="3988"/>
      <c r="E1399" s="3988"/>
      <c r="F1399" s="3988"/>
      <c r="G1399" s="3988"/>
      <c r="H1399" s="3988"/>
      <c r="I1399" s="3988"/>
      <c r="J1399" s="3988"/>
      <c r="K1399" s="3988"/>
      <c r="L1399" s="3988"/>
      <c r="M1399" s="3988"/>
      <c r="N1399" s="3988"/>
      <c r="O1399" s="3988"/>
      <c r="P1399" s="3988"/>
      <c r="Q1399" s="3988"/>
      <c r="R1399" s="3988"/>
      <c r="S1399" s="3988"/>
      <c r="T1399" s="3988"/>
      <c r="U1399" s="3988"/>
      <c r="V1399" s="3988"/>
      <c r="W1399" s="3988"/>
      <c r="X1399" s="3988"/>
      <c r="Y1399" s="3988"/>
      <c r="Z1399" s="3988"/>
      <c r="AA1399" s="3988"/>
      <c r="AB1399" s="3988"/>
      <c r="AC1399" s="3988"/>
      <c r="AD1399" s="3988"/>
      <c r="AE1399" s="3988"/>
      <c r="AF1399" s="3989"/>
    </row>
    <row r="1400" spans="2:32" s="2872" customFormat="1" x14ac:dyDescent="0.2">
      <c r="B1400" s="3743"/>
      <c r="C1400" s="3744"/>
      <c r="D1400" s="3744"/>
      <c r="E1400" s="3744"/>
      <c r="F1400" s="3744"/>
      <c r="G1400" s="2571"/>
      <c r="H1400" s="2571"/>
      <c r="I1400" s="2571"/>
      <c r="J1400" s="2571"/>
      <c r="K1400" s="2571"/>
      <c r="L1400" s="2571"/>
      <c r="M1400" s="2571"/>
      <c r="N1400" s="2571"/>
      <c r="O1400" s="2571"/>
      <c r="P1400" s="2571"/>
      <c r="Q1400" s="2571"/>
      <c r="R1400" s="2571"/>
      <c r="S1400" s="2571"/>
      <c r="T1400" s="2571"/>
      <c r="U1400" s="2571"/>
      <c r="V1400" s="2571"/>
      <c r="W1400" s="2571"/>
      <c r="X1400" s="2571"/>
      <c r="Y1400" s="2571"/>
      <c r="Z1400" s="2571"/>
      <c r="AA1400" s="2571"/>
      <c r="AB1400" s="2571"/>
      <c r="AC1400" s="2571"/>
      <c r="AD1400" s="2571"/>
      <c r="AE1400" s="2571"/>
      <c r="AF1400" s="2572"/>
    </row>
    <row r="1401" spans="2:32" s="2872" customFormat="1" x14ac:dyDescent="0.2">
      <c r="B1401" s="2633" t="s">
        <v>5085</v>
      </c>
      <c r="C1401" s="3744"/>
      <c r="D1401" s="4016" t="s">
        <v>6320</v>
      </c>
      <c r="E1401" s="4016"/>
      <c r="F1401" s="4016"/>
      <c r="G1401" s="2571"/>
      <c r="H1401" s="2571"/>
      <c r="I1401" s="2571"/>
      <c r="J1401" s="2571"/>
      <c r="K1401" s="2571"/>
      <c r="L1401" s="2571"/>
      <c r="M1401" s="2571"/>
      <c r="N1401" s="2571"/>
      <c r="O1401" s="2571"/>
      <c r="P1401" s="2571"/>
      <c r="Q1401" s="2571"/>
      <c r="R1401" s="2571"/>
      <c r="S1401" s="2571"/>
      <c r="T1401" s="2571"/>
      <c r="U1401" s="2571"/>
      <c r="V1401" s="2571"/>
      <c r="W1401" s="2571"/>
      <c r="X1401" s="2571"/>
      <c r="Y1401" s="2571"/>
      <c r="Z1401" s="2571"/>
      <c r="AA1401" s="2571"/>
      <c r="AB1401" s="2571"/>
      <c r="AC1401" s="2571"/>
      <c r="AD1401" s="2571"/>
      <c r="AE1401" s="2571"/>
      <c r="AF1401" s="2572"/>
    </row>
    <row r="1402" spans="2:32" s="2872" customFormat="1" ht="12.75" customHeight="1" x14ac:dyDescent="0.2">
      <c r="B1402" s="4017" t="s">
        <v>5068</v>
      </c>
      <c r="C1402" s="4018"/>
      <c r="D1402" s="3962">
        <v>41744</v>
      </c>
      <c r="E1402" s="3962"/>
      <c r="F1402" s="3962"/>
      <c r="G1402" s="2571"/>
      <c r="H1402" s="2571"/>
      <c r="I1402" s="2571"/>
      <c r="J1402" s="2571"/>
      <c r="K1402" s="2571"/>
      <c r="L1402" s="2571"/>
      <c r="M1402" s="2571"/>
      <c r="N1402" s="2571"/>
      <c r="O1402" s="2571"/>
      <c r="P1402" s="2571"/>
      <c r="Q1402" s="2571"/>
      <c r="R1402" s="2571"/>
      <c r="S1402" s="2571"/>
      <c r="T1402" s="2571"/>
      <c r="U1402" s="2571"/>
      <c r="V1402" s="2571"/>
      <c r="W1402" s="2571"/>
      <c r="X1402" s="2571"/>
      <c r="Y1402" s="2571"/>
      <c r="Z1402" s="2571"/>
      <c r="AA1402" s="2571"/>
      <c r="AB1402" s="2571"/>
      <c r="AC1402" s="2571"/>
      <c r="AD1402" s="2571"/>
      <c r="AE1402" s="2571"/>
      <c r="AF1402" s="2572"/>
    </row>
    <row r="1403" spans="2:32" s="2872" customFormat="1" ht="12.75" customHeight="1" x14ac:dyDescent="0.2">
      <c r="B1403" s="3991" t="s">
        <v>5066</v>
      </c>
      <c r="C1403" s="3992"/>
      <c r="D1403" s="3965">
        <v>41912</v>
      </c>
      <c r="E1403" s="3965"/>
      <c r="F1403" s="3965"/>
      <c r="G1403" s="2571"/>
      <c r="H1403" s="2571"/>
      <c r="I1403" s="2571"/>
      <c r="J1403" s="2571"/>
      <c r="K1403" s="2571"/>
      <c r="L1403" s="2571"/>
      <c r="M1403" s="2571"/>
      <c r="N1403" s="2571"/>
      <c r="O1403" s="2571"/>
      <c r="P1403" s="2571"/>
      <c r="Q1403" s="2571"/>
      <c r="R1403" s="2571"/>
      <c r="S1403" s="2571"/>
      <c r="T1403" s="2571"/>
      <c r="U1403" s="2571"/>
      <c r="V1403" s="2571"/>
      <c r="W1403" s="2571"/>
      <c r="X1403" s="2571"/>
      <c r="Y1403" s="2571"/>
      <c r="Z1403" s="2571"/>
      <c r="AA1403" s="2571"/>
      <c r="AB1403" s="2571"/>
      <c r="AC1403" s="2571"/>
      <c r="AD1403" s="2571"/>
      <c r="AE1403" s="2571"/>
      <c r="AF1403" s="2572"/>
    </row>
    <row r="1404" spans="2:32" s="2872" customFormat="1" ht="12.75" customHeight="1" thickBot="1" x14ac:dyDescent="0.25">
      <c r="B1404" s="3743"/>
      <c r="C1404" s="3744"/>
      <c r="D1404" s="3744"/>
      <c r="E1404" s="3744"/>
      <c r="F1404" s="3744"/>
      <c r="G1404" s="2571"/>
      <c r="H1404" s="2571"/>
      <c r="I1404" s="2571"/>
      <c r="J1404" s="2571"/>
      <c r="K1404" s="2571"/>
      <c r="L1404" s="2571"/>
      <c r="M1404" s="2571"/>
      <c r="N1404" s="2571"/>
      <c r="O1404" s="2571"/>
      <c r="P1404" s="2571"/>
      <c r="Q1404" s="2571"/>
      <c r="R1404" s="2571"/>
      <c r="S1404" s="2571"/>
      <c r="T1404" s="2571"/>
      <c r="U1404" s="2571"/>
      <c r="V1404" s="2571"/>
      <c r="W1404" s="2571"/>
      <c r="X1404" s="2571"/>
      <c r="Y1404" s="2571"/>
      <c r="Z1404" s="2571"/>
      <c r="AA1404" s="2571"/>
      <c r="AB1404" s="2571"/>
      <c r="AC1404" s="2571"/>
      <c r="AD1404" s="2571"/>
      <c r="AE1404" s="2571"/>
      <c r="AF1404" s="2572"/>
    </row>
    <row r="1405" spans="2:32" s="2872" customFormat="1" ht="100.5" customHeight="1" thickBot="1" x14ac:dyDescent="0.25">
      <c r="B1405" s="3993" t="s">
        <v>5067</v>
      </c>
      <c r="C1405" s="4036"/>
      <c r="D1405" s="4019" t="s">
        <v>6565</v>
      </c>
      <c r="E1405" s="4020"/>
      <c r="F1405" s="4020"/>
      <c r="G1405" s="4020"/>
      <c r="H1405" s="4020"/>
      <c r="I1405" s="4020"/>
      <c r="J1405" s="4020"/>
      <c r="K1405" s="4020"/>
      <c r="L1405" s="4020"/>
      <c r="M1405" s="4020"/>
      <c r="N1405" s="4020"/>
      <c r="O1405" s="4020"/>
      <c r="P1405" s="4020"/>
      <c r="Q1405" s="4021"/>
      <c r="R1405" s="2571"/>
      <c r="S1405" s="2571"/>
      <c r="T1405" s="2571"/>
      <c r="U1405" s="2571"/>
      <c r="V1405" s="2571"/>
      <c r="W1405" s="2571"/>
      <c r="X1405" s="2571"/>
      <c r="Y1405" s="2571"/>
      <c r="Z1405" s="2571"/>
      <c r="AA1405" s="2571"/>
      <c r="AB1405" s="2571"/>
      <c r="AC1405" s="2571"/>
      <c r="AD1405" s="2571"/>
      <c r="AE1405" s="2571"/>
      <c r="AF1405" s="2572"/>
    </row>
    <row r="1406" spans="2:32" s="2872" customFormat="1" ht="13.5" customHeight="1" thickBot="1" x14ac:dyDescent="0.25">
      <c r="B1406" s="3743"/>
      <c r="C1406" s="3744"/>
      <c r="D1406" s="3744"/>
      <c r="E1406" s="3744"/>
      <c r="F1406" s="3744"/>
      <c r="G1406" s="2571"/>
      <c r="H1406" s="2571"/>
      <c r="I1406" s="2571"/>
      <c r="J1406" s="2571"/>
      <c r="K1406" s="2571"/>
      <c r="L1406" s="2571"/>
      <c r="M1406" s="2571"/>
      <c r="N1406" s="2571"/>
      <c r="O1406" s="2571"/>
      <c r="P1406" s="2571"/>
      <c r="Q1406" s="2571"/>
      <c r="R1406" s="2635"/>
      <c r="S1406" s="2571"/>
      <c r="T1406" s="2571"/>
      <c r="U1406" s="2571"/>
      <c r="V1406" s="2571"/>
      <c r="W1406" s="2571"/>
      <c r="X1406" s="2571"/>
      <c r="Y1406" s="2571"/>
      <c r="Z1406" s="2571"/>
      <c r="AA1406" s="2571"/>
      <c r="AB1406" s="2571"/>
      <c r="AC1406" s="2571"/>
      <c r="AD1406" s="2571"/>
      <c r="AE1406" s="2571"/>
      <c r="AF1406" s="2572"/>
    </row>
    <row r="1407" spans="2:32" s="2872" customFormat="1" ht="13.5" customHeight="1" thickBot="1" x14ac:dyDescent="0.25">
      <c r="B1407" s="4022" t="s">
        <v>5069</v>
      </c>
      <c r="C1407" s="4023"/>
      <c r="D1407" s="4003" t="s">
        <v>5070</v>
      </c>
      <c r="E1407" s="4026" t="s">
        <v>224</v>
      </c>
      <c r="F1407" s="4027"/>
      <c r="G1407" s="4027"/>
      <c r="H1407" s="4027"/>
      <c r="I1407" s="4027"/>
      <c r="J1407" s="4027"/>
      <c r="K1407" s="4027"/>
      <c r="L1407" s="4027"/>
      <c r="M1407" s="4027"/>
      <c r="N1407" s="4027"/>
      <c r="O1407" s="4027"/>
      <c r="P1407" s="4028"/>
      <c r="Q1407" s="4029" t="s">
        <v>340</v>
      </c>
      <c r="R1407" s="4030"/>
      <c r="S1407" s="4031"/>
      <c r="T1407" s="4031"/>
      <c r="U1407" s="4031"/>
      <c r="V1407" s="4031"/>
      <c r="W1407" s="4031"/>
      <c r="X1407" s="4031"/>
      <c r="Y1407" s="4032"/>
      <c r="Z1407" s="4029" t="s">
        <v>225</v>
      </c>
      <c r="AA1407" s="4031"/>
      <c r="AB1407" s="4032"/>
      <c r="AC1407" s="4033" t="s">
        <v>4989</v>
      </c>
      <c r="AD1407" s="4034"/>
      <c r="AE1407" s="4035"/>
      <c r="AF1407" s="2572"/>
    </row>
    <row r="1408" spans="2:32" s="2872" customFormat="1" ht="13.5" customHeight="1" thickBot="1" x14ac:dyDescent="0.25">
      <c r="B1408" s="4024"/>
      <c r="C1408" s="4025"/>
      <c r="D1408" s="4003"/>
      <c r="E1408" s="4003" t="s">
        <v>5007</v>
      </c>
      <c r="F1408" s="4003" t="s">
        <v>5008</v>
      </c>
      <c r="G1408" s="4004" t="s">
        <v>5010</v>
      </c>
      <c r="H1408" s="4004" t="s">
        <v>5071</v>
      </c>
      <c r="I1408" s="4009" t="s">
        <v>5072</v>
      </c>
      <c r="J1408" s="4009" t="s">
        <v>5073</v>
      </c>
      <c r="K1408" s="4009" t="s">
        <v>5013</v>
      </c>
      <c r="L1408" s="4009"/>
      <c r="M1408" s="4009" t="s">
        <v>5074</v>
      </c>
      <c r="N1408" s="4009" t="s">
        <v>5075</v>
      </c>
      <c r="O1408" s="4009" t="s">
        <v>5076</v>
      </c>
      <c r="P1408" s="4009" t="s">
        <v>5077</v>
      </c>
      <c r="Q1408" s="4000" t="s">
        <v>5019</v>
      </c>
      <c r="R1408" s="4000" t="s">
        <v>5020</v>
      </c>
      <c r="S1408" s="4000" t="s">
        <v>5021</v>
      </c>
      <c r="T1408" s="4000" t="s">
        <v>5078</v>
      </c>
      <c r="U1408" s="4000" t="s">
        <v>5079</v>
      </c>
      <c r="V1408" s="4000" t="s">
        <v>5024</v>
      </c>
      <c r="W1408" s="4000" t="s">
        <v>5026</v>
      </c>
      <c r="X1408" s="4004" t="s">
        <v>5080</v>
      </c>
      <c r="Y1408" s="4004" t="s">
        <v>5081</v>
      </c>
      <c r="Z1408" s="4000" t="s">
        <v>5082</v>
      </c>
      <c r="AA1408" s="4000" t="s">
        <v>5083</v>
      </c>
      <c r="AB1408" s="4000" t="s">
        <v>5084</v>
      </c>
      <c r="AC1408" s="4000" t="s">
        <v>1154</v>
      </c>
      <c r="AD1408" s="4000" t="s">
        <v>4990</v>
      </c>
      <c r="AE1408" s="4000" t="s">
        <v>4991</v>
      </c>
      <c r="AF1408" s="2572"/>
    </row>
    <row r="1409" spans="2:32" s="2872" customFormat="1" ht="13.5" customHeight="1" thickBot="1" x14ac:dyDescent="0.25">
      <c r="B1409" s="4024"/>
      <c r="C1409" s="4025"/>
      <c r="D1409" s="4000"/>
      <c r="E1409" s="4000"/>
      <c r="F1409" s="4000"/>
      <c r="G1409" s="4005"/>
      <c r="H1409" s="4005"/>
      <c r="I1409" s="4004"/>
      <c r="J1409" s="4004"/>
      <c r="K1409" s="3739" t="s">
        <v>5033</v>
      </c>
      <c r="L1409" s="3740" t="s">
        <v>2798</v>
      </c>
      <c r="M1409" s="4004"/>
      <c r="N1409" s="4004"/>
      <c r="O1409" s="4004"/>
      <c r="P1409" s="4004"/>
      <c r="Q1409" s="4001"/>
      <c r="R1409" s="4001"/>
      <c r="S1409" s="4001"/>
      <c r="T1409" s="4001"/>
      <c r="U1409" s="4001"/>
      <c r="V1409" s="4001"/>
      <c r="W1409" s="4001"/>
      <c r="X1409" s="4005"/>
      <c r="Y1409" s="4005"/>
      <c r="Z1409" s="4001"/>
      <c r="AA1409" s="4001"/>
      <c r="AB1409" s="4001"/>
      <c r="AC1409" s="4001"/>
      <c r="AD1409" s="4001"/>
      <c r="AE1409" s="4001"/>
      <c r="AF1409" s="2572"/>
    </row>
    <row r="1410" spans="2:32" s="2872" customFormat="1" ht="18" customHeight="1" thickBot="1" x14ac:dyDescent="0.25">
      <c r="B1410" s="3954" t="s">
        <v>6319</v>
      </c>
      <c r="C1410" s="3955"/>
      <c r="D1410" s="3152" t="s">
        <v>1534</v>
      </c>
      <c r="E1410" s="3152" t="s">
        <v>1534</v>
      </c>
      <c r="F1410" s="3152" t="s">
        <v>1534</v>
      </c>
      <c r="G1410" s="3153">
        <v>16.670000000000002</v>
      </c>
      <c r="H1410" s="3152" t="s">
        <v>1534</v>
      </c>
      <c r="I1410" s="3134">
        <v>0.18</v>
      </c>
      <c r="J1410" s="3152" t="s">
        <v>1534</v>
      </c>
      <c r="K1410" s="3152" t="s">
        <v>1534</v>
      </c>
      <c r="L1410" s="3152" t="s">
        <v>1534</v>
      </c>
      <c r="M1410" s="3152" t="s">
        <v>1534</v>
      </c>
      <c r="N1410" s="3152" t="s">
        <v>1534</v>
      </c>
      <c r="O1410" s="3152" t="s">
        <v>1534</v>
      </c>
      <c r="P1410" s="3152" t="s">
        <v>1534</v>
      </c>
      <c r="Q1410" s="3152" t="s">
        <v>1534</v>
      </c>
      <c r="R1410" s="3152" t="s">
        <v>1534</v>
      </c>
      <c r="S1410" s="3152" t="s">
        <v>1534</v>
      </c>
      <c r="T1410" s="3152" t="s">
        <v>1534</v>
      </c>
      <c r="U1410" s="3152" t="s">
        <v>1534</v>
      </c>
      <c r="V1410" s="3152" t="s">
        <v>1534</v>
      </c>
      <c r="W1410" s="3152" t="s">
        <v>1534</v>
      </c>
      <c r="X1410" s="3152" t="s">
        <v>1534</v>
      </c>
      <c r="Y1410" s="3152" t="s">
        <v>1534</v>
      </c>
      <c r="Z1410" s="3152" t="s">
        <v>1534</v>
      </c>
      <c r="AA1410" s="3152" t="s">
        <v>1534</v>
      </c>
      <c r="AB1410" s="3152" t="s">
        <v>1534</v>
      </c>
      <c r="AC1410" s="3152" t="s">
        <v>1534</v>
      </c>
      <c r="AD1410" s="3152" t="s">
        <v>1534</v>
      </c>
      <c r="AE1410" s="3152" t="s">
        <v>1534</v>
      </c>
      <c r="AF1410" s="2572"/>
    </row>
    <row r="1411" spans="2:32" s="2872" customFormat="1" ht="16.5" customHeight="1" x14ac:dyDescent="0.2">
      <c r="B1411" s="2634"/>
      <c r="C1411" s="2566"/>
      <c r="D1411" s="2566"/>
      <c r="E1411" s="2566"/>
      <c r="F1411" s="2566"/>
      <c r="G1411" s="2567"/>
      <c r="H1411" s="2567"/>
      <c r="I1411" s="2567"/>
      <c r="J1411" s="2567"/>
      <c r="K1411" s="2566"/>
      <c r="L1411" s="2567"/>
      <c r="M1411" s="2567"/>
      <c r="N1411" s="2567"/>
      <c r="O1411" s="2567"/>
      <c r="P1411" s="2567"/>
      <c r="Q1411" s="2631"/>
      <c r="R1411" s="2631"/>
      <c r="S1411" s="2631"/>
      <c r="T1411" s="2631"/>
      <c r="U1411" s="2631"/>
      <c r="V1411" s="2631"/>
      <c r="W1411" s="2631"/>
      <c r="X1411" s="2631"/>
      <c r="Y1411" s="2631"/>
      <c r="Z1411" s="2631"/>
      <c r="AA1411" s="2631"/>
      <c r="AB1411" s="2631"/>
      <c r="AC1411" s="2631"/>
      <c r="AD1411" s="2631"/>
      <c r="AE1411" s="2631"/>
      <c r="AF1411" s="2572"/>
    </row>
    <row r="1412" spans="2:32" s="2872" customFormat="1" x14ac:dyDescent="0.2">
      <c r="B1412" s="4011" t="s">
        <v>4992</v>
      </c>
      <c r="C1412" s="4012"/>
      <c r="D1412" s="4042" t="s">
        <v>5086</v>
      </c>
      <c r="E1412" s="4042"/>
      <c r="F1412" s="4042"/>
      <c r="G1412" s="4042"/>
      <c r="H1412" s="4042"/>
      <c r="I1412" s="2632"/>
      <c r="J1412" s="2632"/>
      <c r="K1412" s="2632"/>
      <c r="L1412" s="2632"/>
      <c r="M1412" s="2632"/>
      <c r="N1412" s="2632"/>
      <c r="O1412" s="2632"/>
      <c r="P1412" s="2632"/>
      <c r="Q1412" s="2631"/>
      <c r="R1412" s="2631"/>
      <c r="S1412" s="2631"/>
      <c r="T1412" s="2631"/>
      <c r="U1412" s="2631"/>
      <c r="V1412" s="2631"/>
      <c r="W1412" s="2631"/>
      <c r="X1412" s="2631"/>
      <c r="Y1412" s="2631"/>
      <c r="Z1412" s="2631"/>
      <c r="AA1412" s="2631"/>
      <c r="AB1412" s="2631"/>
      <c r="AC1412" s="2631"/>
      <c r="AD1412" s="2631"/>
      <c r="AE1412" s="2631"/>
      <c r="AF1412" s="2572"/>
    </row>
    <row r="1413" spans="2:32" s="2872" customFormat="1" x14ac:dyDescent="0.2">
      <c r="B1413" s="4011" t="s">
        <v>4993</v>
      </c>
      <c r="C1413" s="4012"/>
      <c r="D1413" s="4042" t="s">
        <v>1517</v>
      </c>
      <c r="E1413" s="4042"/>
      <c r="F1413" s="4042"/>
      <c r="G1413" s="4042"/>
      <c r="H1413" s="4042"/>
      <c r="I1413" s="2632"/>
      <c r="J1413" s="2632"/>
      <c r="K1413" s="2632"/>
      <c r="L1413" s="2632"/>
      <c r="M1413" s="2632"/>
      <c r="N1413" s="2632"/>
      <c r="O1413" s="2632"/>
      <c r="P1413" s="2632"/>
      <c r="Q1413" s="2631"/>
      <c r="R1413" s="2631"/>
      <c r="S1413" s="2631"/>
      <c r="T1413" s="2631"/>
      <c r="U1413" s="2631"/>
      <c r="V1413" s="2631"/>
      <c r="W1413" s="2631"/>
      <c r="X1413" s="2631"/>
      <c r="Y1413" s="2631"/>
      <c r="Z1413" s="2631"/>
      <c r="AA1413" s="2631"/>
      <c r="AB1413" s="2631"/>
      <c r="AC1413" s="2631"/>
      <c r="AD1413" s="2631"/>
      <c r="AE1413" s="2631"/>
      <c r="AF1413" s="2572"/>
    </row>
    <row r="1414" spans="2:32" s="2872" customFormat="1" ht="13.5" thickBot="1" x14ac:dyDescent="0.25">
      <c r="B1414" s="3741"/>
      <c r="C1414" s="3742"/>
      <c r="D1414" s="3742"/>
      <c r="E1414" s="3742"/>
      <c r="F1414" s="3742"/>
      <c r="G1414" s="2635"/>
      <c r="H1414" s="2635"/>
      <c r="I1414" s="2635"/>
      <c r="J1414" s="2635"/>
      <c r="K1414" s="2635"/>
      <c r="L1414" s="2635"/>
      <c r="M1414" s="2635"/>
      <c r="N1414" s="2635"/>
      <c r="O1414" s="2635"/>
      <c r="P1414" s="2635"/>
      <c r="Q1414" s="2635"/>
      <c r="R1414" s="2635"/>
      <c r="S1414" s="2635"/>
      <c r="T1414" s="2635"/>
      <c r="U1414" s="2635"/>
      <c r="V1414" s="2635"/>
      <c r="W1414" s="2635"/>
      <c r="X1414" s="2635"/>
      <c r="Y1414" s="2635"/>
      <c r="Z1414" s="2635"/>
      <c r="AA1414" s="2635"/>
      <c r="AB1414" s="2635"/>
      <c r="AC1414" s="2635"/>
      <c r="AD1414" s="2635"/>
      <c r="AE1414" s="2635"/>
      <c r="AF1414" s="2577"/>
    </row>
    <row r="1415" spans="2:32" s="2872" customFormat="1" x14ac:dyDescent="0.2">
      <c r="B1415" s="2774"/>
    </row>
    <row r="1416" spans="2:32" s="2872" customFormat="1" ht="13.5" thickBot="1" x14ac:dyDescent="0.25"/>
    <row r="1417" spans="2:32" s="2872" customFormat="1" ht="20.25" x14ac:dyDescent="0.2">
      <c r="B1417" s="3987" t="s">
        <v>5065</v>
      </c>
      <c r="C1417" s="3988"/>
      <c r="D1417" s="3988"/>
      <c r="E1417" s="3988"/>
      <c r="F1417" s="3988"/>
      <c r="G1417" s="3988"/>
      <c r="H1417" s="3988"/>
      <c r="I1417" s="3988"/>
      <c r="J1417" s="3988"/>
      <c r="K1417" s="3988"/>
      <c r="L1417" s="3988"/>
      <c r="M1417" s="3988"/>
      <c r="N1417" s="3988"/>
      <c r="O1417" s="3988"/>
      <c r="P1417" s="3988"/>
      <c r="Q1417" s="3988"/>
      <c r="R1417" s="3988"/>
      <c r="S1417" s="3988"/>
      <c r="T1417" s="3988"/>
      <c r="U1417" s="3988"/>
      <c r="V1417" s="3988"/>
      <c r="W1417" s="3988"/>
      <c r="X1417" s="3988"/>
      <c r="Y1417" s="3988"/>
      <c r="Z1417" s="3988"/>
      <c r="AA1417" s="3988"/>
      <c r="AB1417" s="3988"/>
      <c r="AC1417" s="3988"/>
      <c r="AD1417" s="3988"/>
      <c r="AE1417" s="3988"/>
      <c r="AF1417" s="3989"/>
    </row>
    <row r="1418" spans="2:32" s="2872" customFormat="1" x14ac:dyDescent="0.2">
      <c r="B1418" s="3480"/>
      <c r="C1418" s="3481"/>
      <c r="D1418" s="3481"/>
      <c r="E1418" s="3481"/>
      <c r="F1418" s="3481"/>
      <c r="G1418" s="2571"/>
      <c r="H1418" s="2571"/>
      <c r="I1418" s="2571"/>
      <c r="J1418" s="2571"/>
      <c r="K1418" s="2571"/>
      <c r="L1418" s="2571"/>
      <c r="M1418" s="2571"/>
      <c r="N1418" s="2571"/>
      <c r="O1418" s="2571"/>
      <c r="P1418" s="2571"/>
      <c r="Q1418" s="2571"/>
      <c r="R1418" s="2571"/>
      <c r="S1418" s="2571"/>
      <c r="T1418" s="2571"/>
      <c r="U1418" s="2571"/>
      <c r="V1418" s="2571"/>
      <c r="W1418" s="2571"/>
      <c r="X1418" s="2571"/>
      <c r="Y1418" s="2571"/>
      <c r="Z1418" s="2571"/>
      <c r="AA1418" s="2571"/>
      <c r="AB1418" s="2571"/>
      <c r="AC1418" s="2571"/>
      <c r="AD1418" s="2571"/>
      <c r="AE1418" s="2571"/>
      <c r="AF1418" s="2572"/>
    </row>
    <row r="1419" spans="2:32" s="2872" customFormat="1" ht="27.75" customHeight="1" x14ac:dyDescent="0.2">
      <c r="B1419" s="2633" t="s">
        <v>5085</v>
      </c>
      <c r="C1419" s="3481"/>
      <c r="D1419" s="4016" t="s">
        <v>6325</v>
      </c>
      <c r="E1419" s="4016"/>
      <c r="F1419" s="4016"/>
      <c r="G1419" s="2571"/>
      <c r="H1419" s="2571"/>
      <c r="I1419" s="2571"/>
      <c r="J1419" s="2571"/>
      <c r="K1419" s="2571"/>
      <c r="L1419" s="2571"/>
      <c r="M1419" s="2571"/>
      <c r="N1419" s="2571"/>
      <c r="O1419" s="2571"/>
      <c r="P1419" s="2571"/>
      <c r="Q1419" s="2571"/>
      <c r="R1419" s="2571"/>
      <c r="S1419" s="2571"/>
      <c r="T1419" s="2571"/>
      <c r="U1419" s="2571"/>
      <c r="V1419" s="2571"/>
      <c r="W1419" s="2571"/>
      <c r="X1419" s="2571"/>
      <c r="Y1419" s="2571"/>
      <c r="Z1419" s="2571"/>
      <c r="AA1419" s="2571"/>
      <c r="AB1419" s="2571"/>
      <c r="AC1419" s="2571"/>
      <c r="AD1419" s="2571"/>
      <c r="AE1419" s="2571"/>
      <c r="AF1419" s="2572"/>
    </row>
    <row r="1420" spans="2:32" s="2872" customFormat="1" x14ac:dyDescent="0.2">
      <c r="B1420" s="4017" t="s">
        <v>5068</v>
      </c>
      <c r="C1420" s="4018"/>
      <c r="D1420" s="3962">
        <v>41643</v>
      </c>
      <c r="E1420" s="3962"/>
      <c r="F1420" s="3962"/>
      <c r="G1420" s="2571"/>
      <c r="H1420" s="2571"/>
      <c r="I1420" s="2571"/>
      <c r="J1420" s="2571"/>
      <c r="K1420" s="2571"/>
      <c r="L1420" s="2571"/>
      <c r="M1420" s="2571"/>
      <c r="N1420" s="2571"/>
      <c r="O1420" s="2571"/>
      <c r="P1420" s="2571"/>
      <c r="Q1420" s="2571"/>
      <c r="R1420" s="2571"/>
      <c r="S1420" s="2571"/>
      <c r="T1420" s="2571"/>
      <c r="U1420" s="2571"/>
      <c r="V1420" s="2571"/>
      <c r="W1420" s="2571"/>
      <c r="X1420" s="2571"/>
      <c r="Y1420" s="2571"/>
      <c r="Z1420" s="2571"/>
      <c r="AA1420" s="2571"/>
      <c r="AB1420" s="2571"/>
      <c r="AC1420" s="2571"/>
      <c r="AD1420" s="2571"/>
      <c r="AE1420" s="2571"/>
      <c r="AF1420" s="2572"/>
    </row>
    <row r="1421" spans="2:32" s="2872" customFormat="1" x14ac:dyDescent="0.2">
      <c r="B1421" s="3991" t="s">
        <v>5066</v>
      </c>
      <c r="C1421" s="3992"/>
      <c r="D1421" s="4875">
        <v>42000</v>
      </c>
      <c r="E1421" s="4875"/>
      <c r="F1421" s="4875"/>
      <c r="G1421" s="2571"/>
      <c r="H1421" s="2571"/>
      <c r="I1421" s="2571"/>
      <c r="J1421" s="2571"/>
      <c r="K1421" s="2571"/>
      <c r="L1421" s="2571"/>
      <c r="M1421" s="2571"/>
      <c r="N1421" s="2571"/>
      <c r="O1421" s="2571"/>
      <c r="P1421" s="2571"/>
      <c r="Q1421" s="2571"/>
      <c r="R1421" s="2571"/>
      <c r="S1421" s="2571"/>
      <c r="T1421" s="2571"/>
      <c r="U1421" s="2571"/>
      <c r="V1421" s="2571"/>
      <c r="W1421" s="2571"/>
      <c r="X1421" s="2571"/>
      <c r="Y1421" s="2571"/>
      <c r="Z1421" s="2571"/>
      <c r="AA1421" s="2571"/>
      <c r="AB1421" s="2571"/>
      <c r="AC1421" s="2571"/>
      <c r="AD1421" s="2571"/>
      <c r="AE1421" s="2571"/>
      <c r="AF1421" s="2572"/>
    </row>
    <row r="1422" spans="2:32" s="2872" customFormat="1" ht="13.5" thickBot="1" x14ac:dyDescent="0.25">
      <c r="B1422" s="3480"/>
      <c r="C1422" s="3481"/>
      <c r="D1422" s="3481"/>
      <c r="E1422" s="3481"/>
      <c r="F1422" s="3481"/>
      <c r="G1422" s="2571"/>
      <c r="H1422" s="2571"/>
      <c r="I1422" s="2571"/>
      <c r="J1422" s="2571"/>
      <c r="K1422" s="2571"/>
      <c r="L1422" s="2571"/>
      <c r="M1422" s="2571"/>
      <c r="N1422" s="2571"/>
      <c r="O1422" s="2571"/>
      <c r="P1422" s="2571"/>
      <c r="Q1422" s="2571"/>
      <c r="R1422" s="2571"/>
      <c r="S1422" s="2571"/>
      <c r="T1422" s="2571"/>
      <c r="U1422" s="2571"/>
      <c r="V1422" s="2571"/>
      <c r="W1422" s="2571"/>
      <c r="X1422" s="2571"/>
      <c r="Y1422" s="2571"/>
      <c r="Z1422" s="2571"/>
      <c r="AA1422" s="2571"/>
      <c r="AB1422" s="2571"/>
      <c r="AC1422" s="2571"/>
      <c r="AD1422" s="2571"/>
      <c r="AE1422" s="2571"/>
      <c r="AF1422" s="2572"/>
    </row>
    <row r="1423" spans="2:32" s="2872" customFormat="1" ht="69" customHeight="1" thickBot="1" x14ac:dyDescent="0.25">
      <c r="B1423" s="3993" t="s">
        <v>5067</v>
      </c>
      <c r="C1423" s="4036"/>
      <c r="D1423" s="4019" t="s">
        <v>6326</v>
      </c>
      <c r="E1423" s="4020"/>
      <c r="F1423" s="4020"/>
      <c r="G1423" s="4020"/>
      <c r="H1423" s="4020"/>
      <c r="I1423" s="4020"/>
      <c r="J1423" s="4020"/>
      <c r="K1423" s="4020"/>
      <c r="L1423" s="4020"/>
      <c r="M1423" s="4020"/>
      <c r="N1423" s="4020"/>
      <c r="O1423" s="4020"/>
      <c r="P1423" s="4020"/>
      <c r="Q1423" s="4021"/>
      <c r="R1423" s="2571"/>
      <c r="S1423" s="2571"/>
      <c r="T1423" s="2571"/>
      <c r="U1423" s="2571"/>
      <c r="V1423" s="2571"/>
      <c r="W1423" s="2571"/>
      <c r="X1423" s="2571"/>
      <c r="Y1423" s="2571"/>
      <c r="Z1423" s="2571"/>
      <c r="AA1423" s="2571"/>
      <c r="AB1423" s="2571"/>
      <c r="AC1423" s="2571"/>
      <c r="AD1423" s="2571"/>
      <c r="AE1423" s="2571"/>
      <c r="AF1423" s="2572"/>
    </row>
    <row r="1424" spans="2:32" s="2872" customFormat="1" ht="13.5" thickBot="1" x14ac:dyDescent="0.25">
      <c r="B1424" s="3480"/>
      <c r="C1424" s="3481"/>
      <c r="D1424" s="3481"/>
      <c r="E1424" s="3481"/>
      <c r="F1424" s="3481"/>
      <c r="G1424" s="2571"/>
      <c r="H1424" s="2571"/>
      <c r="I1424" s="2571"/>
      <c r="J1424" s="2571"/>
      <c r="K1424" s="2571"/>
      <c r="L1424" s="2571"/>
      <c r="M1424" s="2571"/>
      <c r="N1424" s="2571"/>
      <c r="O1424" s="2571"/>
      <c r="P1424" s="2571"/>
      <c r="Q1424" s="2571"/>
      <c r="R1424" s="2635"/>
      <c r="S1424" s="2571"/>
      <c r="T1424" s="2571"/>
      <c r="U1424" s="2571"/>
      <c r="V1424" s="2571"/>
      <c r="W1424" s="2571"/>
      <c r="X1424" s="2571"/>
      <c r="Y1424" s="2571"/>
      <c r="Z1424" s="2571"/>
      <c r="AA1424" s="2571"/>
      <c r="AB1424" s="2571"/>
      <c r="AC1424" s="2571"/>
      <c r="AD1424" s="2571"/>
      <c r="AE1424" s="2571"/>
      <c r="AF1424" s="2572"/>
    </row>
    <row r="1425" spans="2:32" s="2872" customFormat="1" ht="13.5" thickBot="1" x14ac:dyDescent="0.25">
      <c r="B1425" s="4022" t="s">
        <v>5069</v>
      </c>
      <c r="C1425" s="4023"/>
      <c r="D1425" s="4003" t="s">
        <v>5070</v>
      </c>
      <c r="E1425" s="4026" t="s">
        <v>224</v>
      </c>
      <c r="F1425" s="4027"/>
      <c r="G1425" s="4027"/>
      <c r="H1425" s="4027"/>
      <c r="I1425" s="4027"/>
      <c r="J1425" s="4027"/>
      <c r="K1425" s="4027"/>
      <c r="L1425" s="4027"/>
      <c r="M1425" s="4027"/>
      <c r="N1425" s="4027"/>
      <c r="O1425" s="4027"/>
      <c r="P1425" s="4028"/>
      <c r="Q1425" s="4029" t="s">
        <v>340</v>
      </c>
      <c r="R1425" s="4030"/>
      <c r="S1425" s="4031"/>
      <c r="T1425" s="4031"/>
      <c r="U1425" s="4031"/>
      <c r="V1425" s="4031"/>
      <c r="W1425" s="4031"/>
      <c r="X1425" s="4031"/>
      <c r="Y1425" s="4032"/>
      <c r="Z1425" s="4029" t="s">
        <v>225</v>
      </c>
      <c r="AA1425" s="4031"/>
      <c r="AB1425" s="4032"/>
      <c r="AC1425" s="4033" t="s">
        <v>4989</v>
      </c>
      <c r="AD1425" s="4034"/>
      <c r="AE1425" s="4035"/>
      <c r="AF1425" s="2572"/>
    </row>
    <row r="1426" spans="2:32" s="2872" customFormat="1" ht="13.5" thickBot="1" x14ac:dyDescent="0.25">
      <c r="B1426" s="4024"/>
      <c r="C1426" s="4025"/>
      <c r="D1426" s="4003"/>
      <c r="E1426" s="4003" t="s">
        <v>5007</v>
      </c>
      <c r="F1426" s="4003" t="s">
        <v>5008</v>
      </c>
      <c r="G1426" s="4004" t="s">
        <v>5010</v>
      </c>
      <c r="H1426" s="4004" t="s">
        <v>5071</v>
      </c>
      <c r="I1426" s="4009" t="s">
        <v>5072</v>
      </c>
      <c r="J1426" s="4009" t="s">
        <v>5073</v>
      </c>
      <c r="K1426" s="4009" t="s">
        <v>5013</v>
      </c>
      <c r="L1426" s="4009"/>
      <c r="M1426" s="4009" t="s">
        <v>5074</v>
      </c>
      <c r="N1426" s="4009" t="s">
        <v>5075</v>
      </c>
      <c r="O1426" s="4009" t="s">
        <v>5076</v>
      </c>
      <c r="P1426" s="4009" t="s">
        <v>5077</v>
      </c>
      <c r="Q1426" s="4000" t="s">
        <v>5019</v>
      </c>
      <c r="R1426" s="4000" t="s">
        <v>5020</v>
      </c>
      <c r="S1426" s="4000" t="s">
        <v>5021</v>
      </c>
      <c r="T1426" s="4000" t="s">
        <v>5078</v>
      </c>
      <c r="U1426" s="4000" t="s">
        <v>5079</v>
      </c>
      <c r="V1426" s="4000" t="s">
        <v>5024</v>
      </c>
      <c r="W1426" s="4000" t="s">
        <v>5026</v>
      </c>
      <c r="X1426" s="4004" t="s">
        <v>5080</v>
      </c>
      <c r="Y1426" s="4004" t="s">
        <v>5081</v>
      </c>
      <c r="Z1426" s="4000" t="s">
        <v>5082</v>
      </c>
      <c r="AA1426" s="4000" t="s">
        <v>5083</v>
      </c>
      <c r="AB1426" s="4000" t="s">
        <v>5084</v>
      </c>
      <c r="AC1426" s="4000" t="s">
        <v>1154</v>
      </c>
      <c r="AD1426" s="4000" t="s">
        <v>4990</v>
      </c>
      <c r="AE1426" s="4000" t="s">
        <v>4991</v>
      </c>
      <c r="AF1426" s="2572"/>
    </row>
    <row r="1427" spans="2:32" s="2872" customFormat="1" ht="13.5" thickBot="1" x14ac:dyDescent="0.25">
      <c r="B1427" s="4024"/>
      <c r="C1427" s="4025"/>
      <c r="D1427" s="4000"/>
      <c r="E1427" s="4000"/>
      <c r="F1427" s="4000"/>
      <c r="G1427" s="4005"/>
      <c r="H1427" s="4005"/>
      <c r="I1427" s="4004"/>
      <c r="J1427" s="4004"/>
      <c r="K1427" s="3483" t="s">
        <v>5033</v>
      </c>
      <c r="L1427" s="3484" t="s">
        <v>2798</v>
      </c>
      <c r="M1427" s="4004"/>
      <c r="N1427" s="4004"/>
      <c r="O1427" s="4004"/>
      <c r="P1427" s="4004"/>
      <c r="Q1427" s="4001"/>
      <c r="R1427" s="4001"/>
      <c r="S1427" s="4001"/>
      <c r="T1427" s="4001"/>
      <c r="U1427" s="4001"/>
      <c r="V1427" s="4001"/>
      <c r="W1427" s="4001"/>
      <c r="X1427" s="4005"/>
      <c r="Y1427" s="4005"/>
      <c r="Z1427" s="4001"/>
      <c r="AA1427" s="4001"/>
      <c r="AB1427" s="4001"/>
      <c r="AC1427" s="4001"/>
      <c r="AD1427" s="4001"/>
      <c r="AE1427" s="4001"/>
      <c r="AF1427" s="2572"/>
    </row>
    <row r="1428" spans="2:32" s="2872" customFormat="1" x14ac:dyDescent="0.2">
      <c r="B1428" s="4047" t="s">
        <v>6323</v>
      </c>
      <c r="C1428" s="4048"/>
      <c r="D1428" s="3135" t="s">
        <v>1534</v>
      </c>
      <c r="E1428" s="3135" t="s">
        <v>1534</v>
      </c>
      <c r="F1428" s="3135" t="s">
        <v>1534</v>
      </c>
      <c r="G1428" s="3136">
        <v>8</v>
      </c>
      <c r="H1428" s="3135" t="s">
        <v>1534</v>
      </c>
      <c r="I1428" s="3137">
        <v>0.18</v>
      </c>
      <c r="J1428" s="3135" t="s">
        <v>1534</v>
      </c>
      <c r="K1428" s="3135" t="s">
        <v>1534</v>
      </c>
      <c r="L1428" s="3135" t="s">
        <v>1534</v>
      </c>
      <c r="M1428" s="3135" t="s">
        <v>1534</v>
      </c>
      <c r="N1428" s="3135" t="s">
        <v>1534</v>
      </c>
      <c r="O1428" s="3135" t="s">
        <v>1534</v>
      </c>
      <c r="P1428" s="3135" t="s">
        <v>1534</v>
      </c>
      <c r="Q1428" s="3135" t="s">
        <v>1534</v>
      </c>
      <c r="R1428" s="3135" t="s">
        <v>1534</v>
      </c>
      <c r="S1428" s="3135" t="s">
        <v>1534</v>
      </c>
      <c r="T1428" s="3135" t="s">
        <v>1534</v>
      </c>
      <c r="U1428" s="3135" t="s">
        <v>1534</v>
      </c>
      <c r="V1428" s="3135" t="s">
        <v>1534</v>
      </c>
      <c r="W1428" s="3135" t="s">
        <v>1534</v>
      </c>
      <c r="X1428" s="3135" t="s">
        <v>1534</v>
      </c>
      <c r="Y1428" s="3135" t="s">
        <v>1534</v>
      </c>
      <c r="Z1428" s="3135" t="s">
        <v>1534</v>
      </c>
      <c r="AA1428" s="3135" t="s">
        <v>1534</v>
      </c>
      <c r="AB1428" s="3135" t="s">
        <v>1534</v>
      </c>
      <c r="AC1428" s="3135" t="s">
        <v>1534</v>
      </c>
      <c r="AD1428" s="3135" t="s">
        <v>1534</v>
      </c>
      <c r="AE1428" s="3138" t="s">
        <v>1534</v>
      </c>
      <c r="AF1428" s="2572"/>
    </row>
    <row r="1429" spans="2:32" s="2872" customFormat="1" ht="13.5" thickBot="1" x14ac:dyDescent="0.25">
      <c r="B1429" s="3952" t="s">
        <v>6324</v>
      </c>
      <c r="C1429" s="3953"/>
      <c r="D1429" s="3139" t="s">
        <v>1534</v>
      </c>
      <c r="E1429" s="3139" t="s">
        <v>1534</v>
      </c>
      <c r="F1429" s="3139" t="s">
        <v>1534</v>
      </c>
      <c r="G1429" s="3140">
        <v>9</v>
      </c>
      <c r="H1429" s="3139" t="s">
        <v>1534</v>
      </c>
      <c r="I1429" s="3141">
        <v>0.16</v>
      </c>
      <c r="J1429" s="3139" t="s">
        <v>1534</v>
      </c>
      <c r="K1429" s="3139" t="s">
        <v>1534</v>
      </c>
      <c r="L1429" s="3139" t="s">
        <v>1534</v>
      </c>
      <c r="M1429" s="3139" t="s">
        <v>1534</v>
      </c>
      <c r="N1429" s="3139" t="s">
        <v>1534</v>
      </c>
      <c r="O1429" s="3139" t="s">
        <v>1534</v>
      </c>
      <c r="P1429" s="3139" t="s">
        <v>1534</v>
      </c>
      <c r="Q1429" s="3139" t="s">
        <v>1534</v>
      </c>
      <c r="R1429" s="3139" t="s">
        <v>1534</v>
      </c>
      <c r="S1429" s="3139" t="s">
        <v>1534</v>
      </c>
      <c r="T1429" s="3139" t="s">
        <v>1534</v>
      </c>
      <c r="U1429" s="3139" t="s">
        <v>1534</v>
      </c>
      <c r="V1429" s="3139" t="s">
        <v>1534</v>
      </c>
      <c r="W1429" s="3139" t="s">
        <v>1534</v>
      </c>
      <c r="X1429" s="3139" t="s">
        <v>1534</v>
      </c>
      <c r="Y1429" s="3139" t="s">
        <v>1534</v>
      </c>
      <c r="Z1429" s="3139" t="s">
        <v>1534</v>
      </c>
      <c r="AA1429" s="3139" t="s">
        <v>1534</v>
      </c>
      <c r="AB1429" s="3139" t="s">
        <v>1534</v>
      </c>
      <c r="AC1429" s="3139" t="s">
        <v>1534</v>
      </c>
      <c r="AD1429" s="3139" t="s">
        <v>1534</v>
      </c>
      <c r="AE1429" s="3142" t="s">
        <v>1534</v>
      </c>
      <c r="AF1429" s="2572"/>
    </row>
    <row r="1430" spans="2:32" s="2872" customFormat="1" x14ac:dyDescent="0.2">
      <c r="B1430" s="2634"/>
      <c r="C1430" s="2566"/>
      <c r="D1430" s="2566"/>
      <c r="E1430" s="2566"/>
      <c r="F1430" s="2566"/>
      <c r="G1430" s="2567"/>
      <c r="H1430" s="2567"/>
      <c r="I1430" s="2567"/>
      <c r="J1430" s="2567"/>
      <c r="K1430" s="2566"/>
      <c r="L1430" s="2567"/>
      <c r="M1430" s="2567"/>
      <c r="N1430" s="2567"/>
      <c r="O1430" s="2567"/>
      <c r="P1430" s="2567"/>
      <c r="Q1430" s="2631"/>
      <c r="R1430" s="2631"/>
      <c r="S1430" s="2631"/>
      <c r="T1430" s="2631"/>
      <c r="U1430" s="2631"/>
      <c r="V1430" s="2631"/>
      <c r="W1430" s="2631"/>
      <c r="X1430" s="2631"/>
      <c r="Y1430" s="2631"/>
      <c r="Z1430" s="2631"/>
      <c r="AA1430" s="2631"/>
      <c r="AB1430" s="2631"/>
      <c r="AC1430" s="2631"/>
      <c r="AD1430" s="2631"/>
      <c r="AE1430" s="2631"/>
      <c r="AF1430" s="2572"/>
    </row>
    <row r="1431" spans="2:32" s="2872" customFormat="1" x14ac:dyDescent="0.2">
      <c r="B1431" s="4011" t="s">
        <v>4992</v>
      </c>
      <c r="C1431" s="4012"/>
      <c r="D1431" s="4042" t="s">
        <v>5086</v>
      </c>
      <c r="E1431" s="4042"/>
      <c r="F1431" s="4042"/>
      <c r="G1431" s="4042"/>
      <c r="H1431" s="4042"/>
      <c r="I1431" s="2632"/>
      <c r="J1431" s="2632"/>
      <c r="K1431" s="2632"/>
      <c r="L1431" s="2632"/>
      <c r="M1431" s="2632"/>
      <c r="N1431" s="2632"/>
      <c r="O1431" s="2632"/>
      <c r="P1431" s="2632"/>
      <c r="Q1431" s="2631"/>
      <c r="R1431" s="2631"/>
      <c r="S1431" s="2631"/>
      <c r="T1431" s="2631"/>
      <c r="U1431" s="2631"/>
      <c r="V1431" s="2631"/>
      <c r="W1431" s="2631"/>
      <c r="X1431" s="2631"/>
      <c r="Y1431" s="2631"/>
      <c r="Z1431" s="2631"/>
      <c r="AA1431" s="2631"/>
      <c r="AB1431" s="2631"/>
      <c r="AC1431" s="2631"/>
      <c r="AD1431" s="2631"/>
      <c r="AE1431" s="2631"/>
      <c r="AF1431" s="2572"/>
    </row>
    <row r="1432" spans="2:32" s="2872" customFormat="1" x14ac:dyDescent="0.2">
      <c r="B1432" s="4011" t="s">
        <v>4993</v>
      </c>
      <c r="C1432" s="4012"/>
      <c r="D1432" s="4042" t="s">
        <v>1517</v>
      </c>
      <c r="E1432" s="4042"/>
      <c r="F1432" s="4042"/>
      <c r="G1432" s="4042"/>
      <c r="H1432" s="4042"/>
      <c r="I1432" s="2632"/>
      <c r="J1432" s="2632"/>
      <c r="K1432" s="2632"/>
      <c r="L1432" s="2632"/>
      <c r="M1432" s="2632"/>
      <c r="N1432" s="2632"/>
      <c r="O1432" s="2632"/>
      <c r="P1432" s="2632"/>
      <c r="Q1432" s="2631"/>
      <c r="R1432" s="2631"/>
      <c r="S1432" s="2631"/>
      <c r="T1432" s="2631"/>
      <c r="U1432" s="2631"/>
      <c r="V1432" s="2631"/>
      <c r="W1432" s="2631"/>
      <c r="X1432" s="2631"/>
      <c r="Y1432" s="2631"/>
      <c r="Z1432" s="2631"/>
      <c r="AA1432" s="2631"/>
      <c r="AB1432" s="2631"/>
      <c r="AC1432" s="2631"/>
      <c r="AD1432" s="2631"/>
      <c r="AE1432" s="2631"/>
      <c r="AF1432" s="2572"/>
    </row>
    <row r="1433" spans="2:32" s="2872" customFormat="1" ht="13.5" thickBot="1" x14ac:dyDescent="0.25">
      <c r="B1433" s="3485"/>
      <c r="C1433" s="3482"/>
      <c r="D1433" s="3482"/>
      <c r="E1433" s="3482"/>
      <c r="F1433" s="3482"/>
      <c r="G1433" s="2635"/>
      <c r="H1433" s="2635"/>
      <c r="I1433" s="2635"/>
      <c r="J1433" s="2635"/>
      <c r="K1433" s="2635"/>
      <c r="L1433" s="2635"/>
      <c r="M1433" s="2635"/>
      <c r="N1433" s="2635"/>
      <c r="O1433" s="2635"/>
      <c r="P1433" s="2635"/>
      <c r="Q1433" s="2635"/>
      <c r="R1433" s="2635"/>
      <c r="S1433" s="2635"/>
      <c r="T1433" s="2635"/>
      <c r="U1433" s="2635"/>
      <c r="V1433" s="2635"/>
      <c r="W1433" s="2635"/>
      <c r="X1433" s="2635"/>
      <c r="Y1433" s="2635"/>
      <c r="Z1433" s="2635"/>
      <c r="AA1433" s="2635"/>
      <c r="AB1433" s="2635"/>
      <c r="AC1433" s="2635"/>
      <c r="AD1433" s="2635"/>
      <c r="AE1433" s="2635"/>
      <c r="AF1433" s="2577"/>
    </row>
    <row r="1434" spans="2:32" s="2872" customFormat="1" x14ac:dyDescent="0.2"/>
    <row r="1435" spans="2:32" s="2872" customFormat="1" ht="13.5" thickBot="1" x14ac:dyDescent="0.25"/>
    <row r="1436" spans="2:32" s="2872" customFormat="1" ht="20.25" x14ac:dyDescent="0.2">
      <c r="B1436" s="3987" t="s">
        <v>5065</v>
      </c>
      <c r="C1436" s="3988"/>
      <c r="D1436" s="3988"/>
      <c r="E1436" s="3988"/>
      <c r="F1436" s="3988"/>
      <c r="G1436" s="3988"/>
      <c r="H1436" s="3988"/>
      <c r="I1436" s="3988"/>
      <c r="J1436" s="3988"/>
      <c r="K1436" s="3988"/>
      <c r="L1436" s="3988"/>
      <c r="M1436" s="3988"/>
      <c r="N1436" s="3988"/>
      <c r="O1436" s="3988"/>
      <c r="P1436" s="3988"/>
      <c r="Q1436" s="3988"/>
      <c r="R1436" s="3988"/>
      <c r="S1436" s="3988"/>
      <c r="T1436" s="3988"/>
      <c r="U1436" s="3988"/>
      <c r="V1436" s="3988"/>
      <c r="W1436" s="3988"/>
      <c r="X1436" s="3988"/>
      <c r="Y1436" s="3988"/>
      <c r="Z1436" s="3988"/>
      <c r="AA1436" s="3988"/>
      <c r="AB1436" s="3988"/>
      <c r="AC1436" s="3988"/>
      <c r="AD1436" s="3988"/>
      <c r="AE1436" s="3988"/>
      <c r="AF1436" s="3989"/>
    </row>
    <row r="1437" spans="2:32" s="2872" customFormat="1" x14ac:dyDescent="0.2">
      <c r="B1437" s="2944"/>
      <c r="C1437" s="2945"/>
      <c r="D1437" s="2945"/>
      <c r="E1437" s="2945"/>
      <c r="F1437" s="2945"/>
      <c r="G1437" s="2571"/>
      <c r="H1437" s="2571"/>
      <c r="I1437" s="2571"/>
      <c r="J1437" s="2571"/>
      <c r="K1437" s="2571"/>
      <c r="L1437" s="2571"/>
      <c r="M1437" s="2571"/>
      <c r="N1437" s="2571"/>
      <c r="O1437" s="2571"/>
      <c r="P1437" s="2571"/>
      <c r="Q1437" s="2571"/>
      <c r="R1437" s="2571"/>
      <c r="S1437" s="2571"/>
      <c r="T1437" s="2571"/>
      <c r="U1437" s="2571"/>
      <c r="V1437" s="2571"/>
      <c r="W1437" s="2571"/>
      <c r="X1437" s="2571"/>
      <c r="Y1437" s="2571"/>
      <c r="Z1437" s="2571"/>
      <c r="AA1437" s="2571"/>
      <c r="AB1437" s="2571"/>
      <c r="AC1437" s="2571"/>
      <c r="AD1437" s="2571"/>
      <c r="AE1437" s="2571"/>
      <c r="AF1437" s="2572"/>
    </row>
    <row r="1438" spans="2:32" s="2872" customFormat="1" ht="24.75" customHeight="1" x14ac:dyDescent="0.2">
      <c r="B1438" s="2633" t="s">
        <v>5085</v>
      </c>
      <c r="C1438" s="2945"/>
      <c r="D1438" s="4016" t="s">
        <v>6321</v>
      </c>
      <c r="E1438" s="4016"/>
      <c r="F1438" s="4016"/>
      <c r="G1438" s="2571"/>
      <c r="H1438" s="2571"/>
      <c r="I1438" s="2571"/>
      <c r="J1438" s="2571"/>
      <c r="K1438" s="2571"/>
      <c r="L1438" s="2571"/>
      <c r="M1438" s="2571"/>
      <c r="N1438" s="2571"/>
      <c r="O1438" s="2571"/>
      <c r="P1438" s="2571"/>
      <c r="Q1438" s="2571"/>
      <c r="R1438" s="2571"/>
      <c r="S1438" s="2571"/>
      <c r="T1438" s="2571"/>
      <c r="U1438" s="2571"/>
      <c r="V1438" s="2571"/>
      <c r="W1438" s="2571"/>
      <c r="X1438" s="2571"/>
      <c r="Y1438" s="2571"/>
      <c r="Z1438" s="2571"/>
      <c r="AA1438" s="2571"/>
      <c r="AB1438" s="2571"/>
      <c r="AC1438" s="2571"/>
      <c r="AD1438" s="2571"/>
      <c r="AE1438" s="2571"/>
      <c r="AF1438" s="2572"/>
    </row>
    <row r="1439" spans="2:32" s="2872" customFormat="1" x14ac:dyDescent="0.2">
      <c r="B1439" s="4017" t="s">
        <v>5068</v>
      </c>
      <c r="C1439" s="4018"/>
      <c r="D1439" s="3962">
        <v>41645</v>
      </c>
      <c r="E1439" s="3962"/>
      <c r="F1439" s="3962"/>
      <c r="G1439" s="2571"/>
      <c r="H1439" s="2571"/>
      <c r="I1439" s="2571"/>
      <c r="J1439" s="2571"/>
      <c r="K1439" s="2571"/>
      <c r="L1439" s="2571"/>
      <c r="M1439" s="2571"/>
      <c r="N1439" s="2571"/>
      <c r="O1439" s="2571"/>
      <c r="P1439" s="2571"/>
      <c r="Q1439" s="2571"/>
      <c r="R1439" s="2571"/>
      <c r="S1439" s="2571"/>
      <c r="T1439" s="2571"/>
      <c r="U1439" s="2571"/>
      <c r="V1439" s="2571"/>
      <c r="W1439" s="2571"/>
      <c r="X1439" s="2571"/>
      <c r="Y1439" s="2571"/>
      <c r="Z1439" s="2571"/>
      <c r="AA1439" s="2571"/>
      <c r="AB1439" s="2571"/>
      <c r="AC1439" s="2571"/>
      <c r="AD1439" s="2571"/>
      <c r="AE1439" s="2571"/>
      <c r="AF1439" s="2572"/>
    </row>
    <row r="1440" spans="2:32" s="2872" customFormat="1" x14ac:dyDescent="0.2">
      <c r="B1440" s="3991" t="s">
        <v>5066</v>
      </c>
      <c r="C1440" s="3992"/>
      <c r="D1440" s="4875">
        <v>42002</v>
      </c>
      <c r="E1440" s="4875"/>
      <c r="F1440" s="4875"/>
      <c r="G1440" s="2571"/>
      <c r="H1440" s="2571"/>
      <c r="I1440" s="2571"/>
      <c r="J1440" s="2571"/>
      <c r="K1440" s="2571"/>
      <c r="L1440" s="2571"/>
      <c r="M1440" s="2571"/>
      <c r="N1440" s="2571"/>
      <c r="O1440" s="2571"/>
      <c r="P1440" s="2571"/>
      <c r="Q1440" s="2571"/>
      <c r="R1440" s="2571"/>
      <c r="S1440" s="2571"/>
      <c r="T1440" s="2571"/>
      <c r="U1440" s="2571"/>
      <c r="V1440" s="2571"/>
      <c r="W1440" s="2571"/>
      <c r="X1440" s="2571"/>
      <c r="Y1440" s="2571"/>
      <c r="Z1440" s="2571"/>
      <c r="AA1440" s="2571"/>
      <c r="AB1440" s="2571"/>
      <c r="AC1440" s="2571"/>
      <c r="AD1440" s="2571"/>
      <c r="AE1440" s="2571"/>
      <c r="AF1440" s="2572"/>
    </row>
    <row r="1441" spans="2:32" s="2872" customFormat="1" ht="13.5" thickBot="1" x14ac:dyDescent="0.25">
      <c r="B1441" s="2944"/>
      <c r="C1441" s="2945"/>
      <c r="D1441" s="2945"/>
      <c r="E1441" s="2945"/>
      <c r="F1441" s="2945"/>
      <c r="G1441" s="2571"/>
      <c r="H1441" s="2571"/>
      <c r="I1441" s="2571"/>
      <c r="J1441" s="2571"/>
      <c r="K1441" s="2571"/>
      <c r="L1441" s="2571"/>
      <c r="M1441" s="2571"/>
      <c r="N1441" s="2571"/>
      <c r="O1441" s="2571"/>
      <c r="P1441" s="2571"/>
      <c r="Q1441" s="2571"/>
      <c r="R1441" s="2571"/>
      <c r="S1441" s="2571"/>
      <c r="T1441" s="2571"/>
      <c r="U1441" s="2571"/>
      <c r="V1441" s="2571"/>
      <c r="W1441" s="2571"/>
      <c r="X1441" s="2571"/>
      <c r="Y1441" s="2571"/>
      <c r="Z1441" s="2571"/>
      <c r="AA1441" s="2571"/>
      <c r="AB1441" s="2571"/>
      <c r="AC1441" s="2571"/>
      <c r="AD1441" s="2571"/>
      <c r="AE1441" s="2571"/>
      <c r="AF1441" s="2572"/>
    </row>
    <row r="1442" spans="2:32" s="2872" customFormat="1" ht="83.25" customHeight="1" thickBot="1" x14ac:dyDescent="0.25">
      <c r="B1442" s="3993" t="s">
        <v>5067</v>
      </c>
      <c r="C1442" s="4036"/>
      <c r="D1442" s="4019" t="s">
        <v>6322</v>
      </c>
      <c r="E1442" s="4020"/>
      <c r="F1442" s="4020"/>
      <c r="G1442" s="4020"/>
      <c r="H1442" s="4020"/>
      <c r="I1442" s="4020"/>
      <c r="J1442" s="4020"/>
      <c r="K1442" s="4020"/>
      <c r="L1442" s="4020"/>
      <c r="M1442" s="4020"/>
      <c r="N1442" s="4020"/>
      <c r="O1442" s="4020"/>
      <c r="P1442" s="4020"/>
      <c r="Q1442" s="4021"/>
      <c r="R1442" s="2571"/>
      <c r="S1442" s="2571"/>
      <c r="T1442" s="2571"/>
      <c r="U1442" s="2571"/>
      <c r="V1442" s="2571"/>
      <c r="W1442" s="2571"/>
      <c r="X1442" s="2571"/>
      <c r="Y1442" s="2571"/>
      <c r="Z1442" s="2571"/>
      <c r="AA1442" s="2571"/>
      <c r="AB1442" s="2571"/>
      <c r="AC1442" s="2571"/>
      <c r="AD1442" s="2571"/>
      <c r="AE1442" s="2571"/>
      <c r="AF1442" s="2572"/>
    </row>
    <row r="1443" spans="2:32" s="2872" customFormat="1" ht="13.5" thickBot="1" x14ac:dyDescent="0.25">
      <c r="B1443" s="2944"/>
      <c r="C1443" s="2945"/>
      <c r="D1443" s="2945"/>
      <c r="E1443" s="2945"/>
      <c r="F1443" s="2945"/>
      <c r="G1443" s="2571"/>
      <c r="H1443" s="2571"/>
      <c r="I1443" s="2571"/>
      <c r="J1443" s="2571"/>
      <c r="K1443" s="2571"/>
      <c r="L1443" s="2571"/>
      <c r="M1443" s="2571"/>
      <c r="N1443" s="2571"/>
      <c r="O1443" s="2571"/>
      <c r="P1443" s="2571"/>
      <c r="Q1443" s="2571"/>
      <c r="R1443" s="2635"/>
      <c r="S1443" s="2571"/>
      <c r="T1443" s="2571"/>
      <c r="U1443" s="2571"/>
      <c r="V1443" s="2571"/>
      <c r="W1443" s="2571"/>
      <c r="X1443" s="2571"/>
      <c r="Y1443" s="2571"/>
      <c r="Z1443" s="2571"/>
      <c r="AA1443" s="2571"/>
      <c r="AB1443" s="2571"/>
      <c r="AC1443" s="2571"/>
      <c r="AD1443" s="2571"/>
      <c r="AE1443" s="2571"/>
      <c r="AF1443" s="2572"/>
    </row>
    <row r="1444" spans="2:32" s="2872" customFormat="1" ht="13.5" thickBot="1" x14ac:dyDescent="0.25">
      <c r="B1444" s="4022" t="s">
        <v>5069</v>
      </c>
      <c r="C1444" s="4023"/>
      <c r="D1444" s="4003" t="s">
        <v>5070</v>
      </c>
      <c r="E1444" s="4026" t="s">
        <v>224</v>
      </c>
      <c r="F1444" s="4027"/>
      <c r="G1444" s="4027"/>
      <c r="H1444" s="4027"/>
      <c r="I1444" s="4027"/>
      <c r="J1444" s="4027"/>
      <c r="K1444" s="4027"/>
      <c r="L1444" s="4027"/>
      <c r="M1444" s="4027"/>
      <c r="N1444" s="4027"/>
      <c r="O1444" s="4027"/>
      <c r="P1444" s="4028"/>
      <c r="Q1444" s="4029" t="s">
        <v>340</v>
      </c>
      <c r="R1444" s="4030"/>
      <c r="S1444" s="4031"/>
      <c r="T1444" s="4031"/>
      <c r="U1444" s="4031"/>
      <c r="V1444" s="4031"/>
      <c r="W1444" s="4031"/>
      <c r="X1444" s="4031"/>
      <c r="Y1444" s="4032"/>
      <c r="Z1444" s="4029" t="s">
        <v>225</v>
      </c>
      <c r="AA1444" s="4031"/>
      <c r="AB1444" s="4032"/>
      <c r="AC1444" s="4033" t="s">
        <v>4989</v>
      </c>
      <c r="AD1444" s="4034"/>
      <c r="AE1444" s="4035"/>
      <c r="AF1444" s="2572"/>
    </row>
    <row r="1445" spans="2:32" s="2872" customFormat="1" ht="21" customHeight="1" thickBot="1" x14ac:dyDescent="0.25">
      <c r="B1445" s="4024"/>
      <c r="C1445" s="4025"/>
      <c r="D1445" s="4003"/>
      <c r="E1445" s="4003" t="s">
        <v>5007</v>
      </c>
      <c r="F1445" s="4003" t="s">
        <v>5008</v>
      </c>
      <c r="G1445" s="4004" t="s">
        <v>5010</v>
      </c>
      <c r="H1445" s="4004" t="s">
        <v>5071</v>
      </c>
      <c r="I1445" s="4009" t="s">
        <v>5072</v>
      </c>
      <c r="J1445" s="4009" t="s">
        <v>5073</v>
      </c>
      <c r="K1445" s="4009" t="s">
        <v>5013</v>
      </c>
      <c r="L1445" s="4009"/>
      <c r="M1445" s="4009" t="s">
        <v>5074</v>
      </c>
      <c r="N1445" s="4009" t="s">
        <v>5075</v>
      </c>
      <c r="O1445" s="4009" t="s">
        <v>5076</v>
      </c>
      <c r="P1445" s="4009" t="s">
        <v>5077</v>
      </c>
      <c r="Q1445" s="4000" t="s">
        <v>5019</v>
      </c>
      <c r="R1445" s="4000" t="s">
        <v>5020</v>
      </c>
      <c r="S1445" s="4000" t="s">
        <v>5021</v>
      </c>
      <c r="T1445" s="4000" t="s">
        <v>5078</v>
      </c>
      <c r="U1445" s="4000" t="s">
        <v>5079</v>
      </c>
      <c r="V1445" s="4000" t="s">
        <v>5024</v>
      </c>
      <c r="W1445" s="4000" t="s">
        <v>5026</v>
      </c>
      <c r="X1445" s="4004" t="s">
        <v>5080</v>
      </c>
      <c r="Y1445" s="4004" t="s">
        <v>5081</v>
      </c>
      <c r="Z1445" s="4000" t="s">
        <v>5082</v>
      </c>
      <c r="AA1445" s="4000" t="s">
        <v>5083</v>
      </c>
      <c r="AB1445" s="4000" t="s">
        <v>5084</v>
      </c>
      <c r="AC1445" s="4000" t="s">
        <v>1154</v>
      </c>
      <c r="AD1445" s="4000" t="s">
        <v>4990</v>
      </c>
      <c r="AE1445" s="4000" t="s">
        <v>4991</v>
      </c>
      <c r="AF1445" s="2572"/>
    </row>
    <row r="1446" spans="2:32" s="2872" customFormat="1" ht="21" customHeight="1" thickBot="1" x14ac:dyDescent="0.25">
      <c r="B1446" s="4024"/>
      <c r="C1446" s="4025"/>
      <c r="D1446" s="4000"/>
      <c r="E1446" s="4000"/>
      <c r="F1446" s="4000"/>
      <c r="G1446" s="4005"/>
      <c r="H1446" s="4005"/>
      <c r="I1446" s="4004"/>
      <c r="J1446" s="4004"/>
      <c r="K1446" s="2942" t="s">
        <v>5033</v>
      </c>
      <c r="L1446" s="2943" t="s">
        <v>2798</v>
      </c>
      <c r="M1446" s="4004"/>
      <c r="N1446" s="4004"/>
      <c r="O1446" s="4004"/>
      <c r="P1446" s="4004"/>
      <c r="Q1446" s="4001"/>
      <c r="R1446" s="4001"/>
      <c r="S1446" s="4001"/>
      <c r="T1446" s="4001"/>
      <c r="U1446" s="4001"/>
      <c r="V1446" s="4001"/>
      <c r="W1446" s="4001"/>
      <c r="X1446" s="4005"/>
      <c r="Y1446" s="4005"/>
      <c r="Z1446" s="4001"/>
      <c r="AA1446" s="4001"/>
      <c r="AB1446" s="4001"/>
      <c r="AC1446" s="4001"/>
      <c r="AD1446" s="4001"/>
      <c r="AE1446" s="4001"/>
      <c r="AF1446" s="2572"/>
    </row>
    <row r="1447" spans="2:32" s="2872" customFormat="1" x14ac:dyDescent="0.2">
      <c r="B1447" s="4047" t="s">
        <v>6323</v>
      </c>
      <c r="C1447" s="4048"/>
      <c r="D1447" s="3135" t="s">
        <v>1534</v>
      </c>
      <c r="E1447" s="3135" t="s">
        <v>1534</v>
      </c>
      <c r="F1447" s="3135" t="s">
        <v>1534</v>
      </c>
      <c r="G1447" s="3136">
        <v>8</v>
      </c>
      <c r="H1447" s="3135" t="s">
        <v>1534</v>
      </c>
      <c r="I1447" s="3137">
        <v>0.18</v>
      </c>
      <c r="J1447" s="3135" t="s">
        <v>1534</v>
      </c>
      <c r="K1447" s="3135" t="s">
        <v>1534</v>
      </c>
      <c r="L1447" s="3135" t="s">
        <v>1534</v>
      </c>
      <c r="M1447" s="3135" t="s">
        <v>1534</v>
      </c>
      <c r="N1447" s="3135" t="s">
        <v>1534</v>
      </c>
      <c r="O1447" s="3135" t="s">
        <v>1534</v>
      </c>
      <c r="P1447" s="3135" t="s">
        <v>1534</v>
      </c>
      <c r="Q1447" s="3135" t="s">
        <v>1534</v>
      </c>
      <c r="R1447" s="3135" t="s">
        <v>1534</v>
      </c>
      <c r="S1447" s="3135" t="s">
        <v>1534</v>
      </c>
      <c r="T1447" s="3135" t="s">
        <v>1534</v>
      </c>
      <c r="U1447" s="3135" t="s">
        <v>1534</v>
      </c>
      <c r="V1447" s="3135" t="s">
        <v>1534</v>
      </c>
      <c r="W1447" s="3135" t="s">
        <v>1534</v>
      </c>
      <c r="X1447" s="3135" t="s">
        <v>1534</v>
      </c>
      <c r="Y1447" s="3135" t="s">
        <v>1534</v>
      </c>
      <c r="Z1447" s="3135" t="s">
        <v>1534</v>
      </c>
      <c r="AA1447" s="3135" t="s">
        <v>1534</v>
      </c>
      <c r="AB1447" s="3135" t="s">
        <v>1534</v>
      </c>
      <c r="AC1447" s="3135" t="s">
        <v>1534</v>
      </c>
      <c r="AD1447" s="3135" t="s">
        <v>1534</v>
      </c>
      <c r="AE1447" s="3138" t="s">
        <v>1534</v>
      </c>
      <c r="AF1447" s="2572"/>
    </row>
    <row r="1448" spans="2:32" s="2872" customFormat="1" ht="13.5" thickBot="1" x14ac:dyDescent="0.25">
      <c r="B1448" s="3952" t="s">
        <v>6324</v>
      </c>
      <c r="C1448" s="3953"/>
      <c r="D1448" s="3139" t="s">
        <v>1534</v>
      </c>
      <c r="E1448" s="3139" t="s">
        <v>1534</v>
      </c>
      <c r="F1448" s="3139" t="s">
        <v>1534</v>
      </c>
      <c r="G1448" s="3140">
        <v>9</v>
      </c>
      <c r="H1448" s="3139" t="s">
        <v>1534</v>
      </c>
      <c r="I1448" s="3141">
        <v>0.16</v>
      </c>
      <c r="J1448" s="3139" t="s">
        <v>1534</v>
      </c>
      <c r="K1448" s="3139" t="s">
        <v>1534</v>
      </c>
      <c r="L1448" s="3139" t="s">
        <v>1534</v>
      </c>
      <c r="M1448" s="3139" t="s">
        <v>1534</v>
      </c>
      <c r="N1448" s="3139" t="s">
        <v>1534</v>
      </c>
      <c r="O1448" s="3139" t="s">
        <v>1534</v>
      </c>
      <c r="P1448" s="3139" t="s">
        <v>1534</v>
      </c>
      <c r="Q1448" s="3139" t="s">
        <v>1534</v>
      </c>
      <c r="R1448" s="3139" t="s">
        <v>1534</v>
      </c>
      <c r="S1448" s="3139" t="s">
        <v>1534</v>
      </c>
      <c r="T1448" s="3139" t="s">
        <v>1534</v>
      </c>
      <c r="U1448" s="3139" t="s">
        <v>1534</v>
      </c>
      <c r="V1448" s="3139" t="s">
        <v>1534</v>
      </c>
      <c r="W1448" s="3139" t="s">
        <v>1534</v>
      </c>
      <c r="X1448" s="3139" t="s">
        <v>1534</v>
      </c>
      <c r="Y1448" s="3139" t="s">
        <v>1534</v>
      </c>
      <c r="Z1448" s="3139" t="s">
        <v>1534</v>
      </c>
      <c r="AA1448" s="3139" t="s">
        <v>1534</v>
      </c>
      <c r="AB1448" s="3139" t="s">
        <v>1534</v>
      </c>
      <c r="AC1448" s="3139" t="s">
        <v>1534</v>
      </c>
      <c r="AD1448" s="3139" t="s">
        <v>1534</v>
      </c>
      <c r="AE1448" s="3142" t="s">
        <v>1534</v>
      </c>
      <c r="AF1448" s="2572"/>
    </row>
    <row r="1449" spans="2:32" s="2872" customFormat="1" x14ac:dyDescent="0.2">
      <c r="B1449" s="2634"/>
      <c r="C1449" s="2566"/>
      <c r="D1449" s="2566"/>
      <c r="E1449" s="2566"/>
      <c r="F1449" s="2566"/>
      <c r="G1449" s="2567"/>
      <c r="H1449" s="2567"/>
      <c r="I1449" s="2567"/>
      <c r="J1449" s="2567"/>
      <c r="K1449" s="2566"/>
      <c r="L1449" s="2567"/>
      <c r="M1449" s="2567"/>
      <c r="N1449" s="2567"/>
      <c r="O1449" s="2567"/>
      <c r="P1449" s="2567"/>
      <c r="Q1449" s="2631"/>
      <c r="R1449" s="2631"/>
      <c r="S1449" s="2631"/>
      <c r="T1449" s="2631"/>
      <c r="U1449" s="2631"/>
      <c r="V1449" s="2631"/>
      <c r="W1449" s="2631"/>
      <c r="X1449" s="2631"/>
      <c r="Y1449" s="2631"/>
      <c r="Z1449" s="2631"/>
      <c r="AA1449" s="2631"/>
      <c r="AB1449" s="2631"/>
      <c r="AC1449" s="2631"/>
      <c r="AD1449" s="2631"/>
      <c r="AE1449" s="2631"/>
      <c r="AF1449" s="2572"/>
    </row>
    <row r="1450" spans="2:32" s="2872" customFormat="1" x14ac:dyDescent="0.2">
      <c r="B1450" s="4011" t="s">
        <v>4992</v>
      </c>
      <c r="C1450" s="4012"/>
      <c r="D1450" s="4042" t="s">
        <v>5086</v>
      </c>
      <c r="E1450" s="4042"/>
      <c r="F1450" s="4042"/>
      <c r="G1450" s="4042"/>
      <c r="H1450" s="4042"/>
      <c r="I1450" s="2632"/>
      <c r="J1450" s="2632"/>
      <c r="K1450" s="2632"/>
      <c r="L1450" s="2632"/>
      <c r="M1450" s="2632"/>
      <c r="N1450" s="2632"/>
      <c r="O1450" s="2632"/>
      <c r="P1450" s="2632"/>
      <c r="Q1450" s="2631"/>
      <c r="R1450" s="2631"/>
      <c r="S1450" s="2631"/>
      <c r="T1450" s="2631"/>
      <c r="U1450" s="2631"/>
      <c r="V1450" s="2631"/>
      <c r="W1450" s="2631"/>
      <c r="X1450" s="2631"/>
      <c r="Y1450" s="2631"/>
      <c r="Z1450" s="2631"/>
      <c r="AA1450" s="2631"/>
      <c r="AB1450" s="2631"/>
      <c r="AC1450" s="2631"/>
      <c r="AD1450" s="2631"/>
      <c r="AE1450" s="2631"/>
      <c r="AF1450" s="2572"/>
    </row>
    <row r="1451" spans="2:32" s="2872" customFormat="1" x14ac:dyDescent="0.2">
      <c r="B1451" s="4011" t="s">
        <v>4993</v>
      </c>
      <c r="C1451" s="4012"/>
      <c r="D1451" s="4042" t="s">
        <v>1517</v>
      </c>
      <c r="E1451" s="4042"/>
      <c r="F1451" s="4042"/>
      <c r="G1451" s="4042"/>
      <c r="H1451" s="4042"/>
      <c r="I1451" s="2632"/>
      <c r="J1451" s="2632"/>
      <c r="K1451" s="2632"/>
      <c r="L1451" s="2632"/>
      <c r="M1451" s="2632"/>
      <c r="N1451" s="2632"/>
      <c r="O1451" s="2632"/>
      <c r="P1451" s="2632"/>
      <c r="Q1451" s="2631"/>
      <c r="R1451" s="2631"/>
      <c r="S1451" s="2631"/>
      <c r="T1451" s="2631"/>
      <c r="U1451" s="2631"/>
      <c r="V1451" s="2631"/>
      <c r="W1451" s="2631"/>
      <c r="X1451" s="2631"/>
      <c r="Y1451" s="2631"/>
      <c r="Z1451" s="2631"/>
      <c r="AA1451" s="2631"/>
      <c r="AB1451" s="2631"/>
      <c r="AC1451" s="2631"/>
      <c r="AD1451" s="2631"/>
      <c r="AE1451" s="2631"/>
      <c r="AF1451" s="2572"/>
    </row>
    <row r="1452" spans="2:32" s="2872" customFormat="1" ht="13.5" thickBot="1" x14ac:dyDescent="0.25">
      <c r="B1452" s="2947"/>
      <c r="C1452" s="2941"/>
      <c r="D1452" s="2941"/>
      <c r="E1452" s="2941"/>
      <c r="F1452" s="2941"/>
      <c r="G1452" s="2635"/>
      <c r="H1452" s="2635"/>
      <c r="I1452" s="2635"/>
      <c r="J1452" s="2635"/>
      <c r="K1452" s="2635"/>
      <c r="L1452" s="2635"/>
      <c r="M1452" s="2635"/>
      <c r="N1452" s="2635"/>
      <c r="O1452" s="2635"/>
      <c r="P1452" s="2635"/>
      <c r="Q1452" s="2635"/>
      <c r="R1452" s="2635"/>
      <c r="S1452" s="2635"/>
      <c r="T1452" s="2635"/>
      <c r="U1452" s="2635"/>
      <c r="V1452" s="2635"/>
      <c r="W1452" s="2635"/>
      <c r="X1452" s="2635"/>
      <c r="Y1452" s="2635"/>
      <c r="Z1452" s="2635"/>
      <c r="AA1452" s="2635"/>
      <c r="AB1452" s="2635"/>
      <c r="AC1452" s="2635"/>
      <c r="AD1452" s="2635"/>
      <c r="AE1452" s="2635"/>
      <c r="AF1452" s="2577"/>
    </row>
    <row r="1453" spans="2:32" s="2872" customFormat="1" x14ac:dyDescent="0.2">
      <c r="B1453" s="3481"/>
      <c r="C1453" s="3481"/>
      <c r="D1453" s="3481"/>
      <c r="E1453" s="3481"/>
      <c r="F1453" s="3481"/>
      <c r="G1453" s="2571"/>
      <c r="H1453" s="2571"/>
      <c r="I1453" s="2571"/>
      <c r="J1453" s="2571"/>
      <c r="K1453" s="2571"/>
      <c r="L1453" s="2571"/>
      <c r="M1453" s="2571"/>
      <c r="N1453" s="2571"/>
      <c r="O1453" s="2571"/>
      <c r="P1453" s="2571"/>
      <c r="Q1453" s="2571"/>
      <c r="R1453" s="2571"/>
      <c r="S1453" s="2571"/>
      <c r="T1453" s="2571"/>
      <c r="U1453" s="2571"/>
      <c r="V1453" s="2571"/>
      <c r="W1453" s="2571"/>
      <c r="X1453" s="2571"/>
      <c r="Y1453" s="2571"/>
      <c r="Z1453" s="2571"/>
      <c r="AA1453" s="2571"/>
      <c r="AB1453" s="2571"/>
      <c r="AC1453" s="2571"/>
      <c r="AD1453" s="2571"/>
      <c r="AE1453" s="2571"/>
      <c r="AF1453" s="2571"/>
    </row>
    <row r="1454" spans="2:32" s="2872" customFormat="1" ht="13.5" thickBot="1" x14ac:dyDescent="0.25"/>
    <row r="1455" spans="2:32" s="2872" customFormat="1" ht="20.25" x14ac:dyDescent="0.2">
      <c r="B1455" s="3987" t="s">
        <v>5065</v>
      </c>
      <c r="C1455" s="3988"/>
      <c r="D1455" s="3988"/>
      <c r="E1455" s="3988"/>
      <c r="F1455" s="3988"/>
      <c r="G1455" s="3988"/>
      <c r="H1455" s="3988"/>
      <c r="I1455" s="3988"/>
      <c r="J1455" s="3988"/>
      <c r="K1455" s="3988"/>
      <c r="L1455" s="3988"/>
      <c r="M1455" s="3988"/>
      <c r="N1455" s="3988"/>
      <c r="O1455" s="3988"/>
      <c r="P1455" s="3988"/>
      <c r="Q1455" s="3988"/>
      <c r="R1455" s="3988"/>
      <c r="S1455" s="3988"/>
      <c r="T1455" s="3988"/>
      <c r="U1455" s="3988"/>
      <c r="V1455" s="3988"/>
      <c r="W1455" s="3988"/>
      <c r="X1455" s="3988"/>
      <c r="Y1455" s="3988"/>
      <c r="Z1455" s="3988"/>
      <c r="AA1455" s="3988"/>
      <c r="AB1455" s="3988"/>
      <c r="AC1455" s="3988"/>
      <c r="AD1455" s="3988"/>
      <c r="AE1455" s="3988"/>
      <c r="AF1455" s="3989"/>
    </row>
    <row r="1456" spans="2:32" s="2872" customFormat="1" x14ac:dyDescent="0.2">
      <c r="B1456" s="2944"/>
      <c r="C1456" s="2945"/>
      <c r="D1456" s="2945"/>
      <c r="E1456" s="2945"/>
      <c r="F1456" s="2945"/>
      <c r="G1456" s="2571"/>
      <c r="H1456" s="2571"/>
      <c r="I1456" s="2571"/>
      <c r="J1456" s="2571"/>
      <c r="K1456" s="2571"/>
      <c r="L1456" s="2571"/>
      <c r="M1456" s="2571"/>
      <c r="N1456" s="2571"/>
      <c r="O1456" s="2571"/>
      <c r="P1456" s="2571"/>
      <c r="Q1456" s="2571"/>
      <c r="R1456" s="2571"/>
      <c r="S1456" s="2571"/>
      <c r="T1456" s="2571"/>
      <c r="U1456" s="2571"/>
      <c r="V1456" s="2571"/>
      <c r="W1456" s="2571"/>
      <c r="X1456" s="2571"/>
      <c r="Y1456" s="2571"/>
      <c r="Z1456" s="2571"/>
      <c r="AA1456" s="2571"/>
      <c r="AB1456" s="2571"/>
      <c r="AC1456" s="2571"/>
      <c r="AD1456" s="2571"/>
      <c r="AE1456" s="2571"/>
      <c r="AF1456" s="2572"/>
    </row>
    <row r="1457" spans="2:32" s="2872" customFormat="1" ht="33" customHeight="1" x14ac:dyDescent="0.2">
      <c r="B1457" s="2633" t="s">
        <v>5085</v>
      </c>
      <c r="C1457" s="2945"/>
      <c r="D1457" s="4016" t="s">
        <v>5880</v>
      </c>
      <c r="E1457" s="4016"/>
      <c r="F1457" s="4016"/>
      <c r="G1457" s="2571"/>
      <c r="H1457" s="2571"/>
      <c r="I1457" s="2571"/>
      <c r="J1457" s="2571"/>
      <c r="K1457" s="2571"/>
      <c r="L1457" s="2571"/>
      <c r="M1457" s="2571"/>
      <c r="N1457" s="2571"/>
      <c r="O1457" s="2571"/>
      <c r="P1457" s="2571"/>
      <c r="Q1457" s="2571"/>
      <c r="R1457" s="2571"/>
      <c r="S1457" s="2571"/>
      <c r="T1457" s="2571"/>
      <c r="U1457" s="2571"/>
      <c r="V1457" s="2571"/>
      <c r="W1457" s="2571"/>
      <c r="X1457" s="2571"/>
      <c r="Y1457" s="2571"/>
      <c r="Z1457" s="2571"/>
      <c r="AA1457" s="2571"/>
      <c r="AB1457" s="2571"/>
      <c r="AC1457" s="2571"/>
      <c r="AD1457" s="2571"/>
      <c r="AE1457" s="2571"/>
      <c r="AF1457" s="2572"/>
    </row>
    <row r="1458" spans="2:32" s="2872" customFormat="1" x14ac:dyDescent="0.2">
      <c r="B1458" s="4017" t="s">
        <v>5068</v>
      </c>
      <c r="C1458" s="4018"/>
      <c r="D1458" s="4877">
        <v>41819</v>
      </c>
      <c r="E1458" s="4877"/>
      <c r="F1458" s="4877"/>
      <c r="G1458" s="3892"/>
      <c r="H1458" s="2571"/>
      <c r="I1458" s="2571"/>
      <c r="J1458" s="2571"/>
      <c r="K1458" s="2571"/>
      <c r="L1458" s="2571"/>
      <c r="M1458" s="2571"/>
      <c r="N1458" s="2571"/>
      <c r="O1458" s="2571"/>
      <c r="P1458" s="2571"/>
      <c r="Q1458" s="2571"/>
      <c r="R1458" s="2571"/>
      <c r="S1458" s="2571"/>
      <c r="T1458" s="2571"/>
      <c r="U1458" s="2571"/>
      <c r="V1458" s="2571"/>
      <c r="W1458" s="2571"/>
      <c r="X1458" s="2571"/>
      <c r="Y1458" s="2571"/>
      <c r="Z1458" s="2571"/>
      <c r="AA1458" s="2571"/>
      <c r="AB1458" s="2571"/>
      <c r="AC1458" s="2571"/>
      <c r="AD1458" s="2571"/>
      <c r="AE1458" s="2571"/>
      <c r="AF1458" s="2572"/>
    </row>
    <row r="1459" spans="2:32" s="2872" customFormat="1" x14ac:dyDescent="0.2">
      <c r="B1459" s="3991" t="s">
        <v>5066</v>
      </c>
      <c r="C1459" s="3992"/>
      <c r="D1459" s="4877">
        <v>41849</v>
      </c>
      <c r="E1459" s="4877"/>
      <c r="F1459" s="4877"/>
      <c r="G1459" s="2571"/>
      <c r="H1459" s="2571"/>
      <c r="I1459" s="2571"/>
      <c r="J1459" s="2571"/>
      <c r="K1459" s="2571"/>
      <c r="L1459" s="2571"/>
      <c r="M1459" s="2571"/>
      <c r="N1459" s="2571"/>
      <c r="O1459" s="2571"/>
      <c r="P1459" s="2571"/>
      <c r="Q1459" s="2571"/>
      <c r="R1459" s="2571"/>
      <c r="S1459" s="2571"/>
      <c r="T1459" s="2571"/>
      <c r="U1459" s="2571"/>
      <c r="V1459" s="2571"/>
      <c r="W1459" s="2571"/>
      <c r="X1459" s="2571"/>
      <c r="Y1459" s="2571"/>
      <c r="Z1459" s="2571"/>
      <c r="AA1459" s="2571"/>
      <c r="AB1459" s="2571"/>
      <c r="AC1459" s="2571"/>
      <c r="AD1459" s="2571"/>
      <c r="AE1459" s="2571"/>
      <c r="AF1459" s="2572"/>
    </row>
    <row r="1460" spans="2:32" s="2872" customFormat="1" ht="13.5" thickBot="1" x14ac:dyDescent="0.25">
      <c r="B1460" s="2944"/>
      <c r="C1460" s="2945"/>
      <c r="D1460" s="2945"/>
      <c r="E1460" s="2945"/>
      <c r="F1460" s="2945"/>
      <c r="G1460" s="2571"/>
      <c r="H1460" s="2571"/>
      <c r="I1460" s="2571"/>
      <c r="J1460" s="2571"/>
      <c r="K1460" s="2571"/>
      <c r="L1460" s="2571"/>
      <c r="M1460" s="2571"/>
      <c r="N1460" s="2571"/>
      <c r="O1460" s="2571"/>
      <c r="P1460" s="2571"/>
      <c r="Q1460" s="2571"/>
      <c r="R1460" s="2571"/>
      <c r="S1460" s="2571"/>
      <c r="T1460" s="2571"/>
      <c r="U1460" s="2571"/>
      <c r="V1460" s="2571"/>
      <c r="W1460" s="2571"/>
      <c r="X1460" s="2571"/>
      <c r="Y1460" s="2571"/>
      <c r="Z1460" s="2571"/>
      <c r="AA1460" s="2571"/>
      <c r="AB1460" s="2571"/>
      <c r="AC1460" s="2571"/>
      <c r="AD1460" s="2571"/>
      <c r="AE1460" s="2571"/>
      <c r="AF1460" s="2572"/>
    </row>
    <row r="1461" spans="2:32" s="2872" customFormat="1" ht="69.75" customHeight="1" thickBot="1" x14ac:dyDescent="0.25">
      <c r="B1461" s="3993" t="s">
        <v>5067</v>
      </c>
      <c r="C1461" s="4036"/>
      <c r="D1461" s="4019" t="s">
        <v>5807</v>
      </c>
      <c r="E1461" s="4020"/>
      <c r="F1461" s="4020"/>
      <c r="G1461" s="4020"/>
      <c r="H1461" s="4020"/>
      <c r="I1461" s="4020"/>
      <c r="J1461" s="4020"/>
      <c r="K1461" s="4020"/>
      <c r="L1461" s="4020"/>
      <c r="M1461" s="4020"/>
      <c r="N1461" s="4020"/>
      <c r="O1461" s="4020"/>
      <c r="P1461" s="4020"/>
      <c r="Q1461" s="4021"/>
      <c r="R1461" s="2571"/>
      <c r="S1461" s="2571"/>
      <c r="T1461" s="2571"/>
      <c r="U1461" s="2571"/>
      <c r="V1461" s="2571"/>
      <c r="W1461" s="2571"/>
      <c r="X1461" s="2571"/>
      <c r="Y1461" s="2571"/>
      <c r="Z1461" s="2571"/>
      <c r="AA1461" s="2571"/>
      <c r="AB1461" s="2571"/>
      <c r="AC1461" s="2571"/>
      <c r="AD1461" s="2571"/>
      <c r="AE1461" s="2571"/>
      <c r="AF1461" s="2572"/>
    </row>
    <row r="1462" spans="2:32" s="2872" customFormat="1" ht="12.75" customHeight="1" thickBot="1" x14ac:dyDescent="0.25">
      <c r="B1462" s="2944"/>
      <c r="C1462" s="2945"/>
      <c r="D1462" s="2945"/>
      <c r="E1462" s="2945"/>
      <c r="F1462" s="2945"/>
      <c r="G1462" s="2571"/>
      <c r="H1462" s="2571"/>
      <c r="I1462" s="2571"/>
      <c r="J1462" s="2571"/>
      <c r="K1462" s="2571"/>
      <c r="L1462" s="2571"/>
      <c r="M1462" s="2571"/>
      <c r="N1462" s="2571"/>
      <c r="O1462" s="2571"/>
      <c r="P1462" s="2571"/>
      <c r="Q1462" s="2571"/>
      <c r="R1462" s="2635"/>
      <c r="S1462" s="2571"/>
      <c r="T1462" s="2571"/>
      <c r="U1462" s="2571"/>
      <c r="V1462" s="2571"/>
      <c r="W1462" s="2571"/>
      <c r="X1462" s="2571"/>
      <c r="Y1462" s="2571"/>
      <c r="Z1462" s="2571"/>
      <c r="AA1462" s="2571"/>
      <c r="AB1462" s="2571"/>
      <c r="AC1462" s="2571"/>
      <c r="AD1462" s="2571"/>
      <c r="AE1462" s="2571"/>
      <c r="AF1462" s="2572"/>
    </row>
    <row r="1463" spans="2:32" s="2872" customFormat="1" ht="12.75" customHeight="1" thickBot="1" x14ac:dyDescent="0.25">
      <c r="B1463" s="4022" t="s">
        <v>5069</v>
      </c>
      <c r="C1463" s="4023"/>
      <c r="D1463" s="4003" t="s">
        <v>5070</v>
      </c>
      <c r="E1463" s="4026" t="s">
        <v>224</v>
      </c>
      <c r="F1463" s="4027"/>
      <c r="G1463" s="4027"/>
      <c r="H1463" s="4027"/>
      <c r="I1463" s="4027"/>
      <c r="J1463" s="4027"/>
      <c r="K1463" s="4027"/>
      <c r="L1463" s="4027"/>
      <c r="M1463" s="4027"/>
      <c r="N1463" s="4027"/>
      <c r="O1463" s="4027"/>
      <c r="P1463" s="4028"/>
      <c r="Q1463" s="4029" t="s">
        <v>340</v>
      </c>
      <c r="R1463" s="4030"/>
      <c r="S1463" s="4031"/>
      <c r="T1463" s="4031"/>
      <c r="U1463" s="4031"/>
      <c r="V1463" s="4031"/>
      <c r="W1463" s="4031"/>
      <c r="X1463" s="4031"/>
      <c r="Y1463" s="4032"/>
      <c r="Z1463" s="4029" t="s">
        <v>225</v>
      </c>
      <c r="AA1463" s="4031"/>
      <c r="AB1463" s="4032"/>
      <c r="AC1463" s="4033" t="s">
        <v>4989</v>
      </c>
      <c r="AD1463" s="4034"/>
      <c r="AE1463" s="4035"/>
      <c r="AF1463" s="2572"/>
    </row>
    <row r="1464" spans="2:32" s="2872" customFormat="1" ht="18.75" customHeight="1" thickBot="1" x14ac:dyDescent="0.25">
      <c r="B1464" s="4024"/>
      <c r="C1464" s="4025"/>
      <c r="D1464" s="4003"/>
      <c r="E1464" s="4003" t="s">
        <v>5007</v>
      </c>
      <c r="F1464" s="4003" t="s">
        <v>5008</v>
      </c>
      <c r="G1464" s="4004" t="s">
        <v>5010</v>
      </c>
      <c r="H1464" s="4004" t="s">
        <v>5071</v>
      </c>
      <c r="I1464" s="4009" t="s">
        <v>5072</v>
      </c>
      <c r="J1464" s="4009" t="s">
        <v>5073</v>
      </c>
      <c r="K1464" s="4009" t="s">
        <v>5013</v>
      </c>
      <c r="L1464" s="4009"/>
      <c r="M1464" s="4009" t="s">
        <v>5074</v>
      </c>
      <c r="N1464" s="4009" t="s">
        <v>5075</v>
      </c>
      <c r="O1464" s="4009" t="s">
        <v>5076</v>
      </c>
      <c r="P1464" s="4009" t="s">
        <v>5077</v>
      </c>
      <c r="Q1464" s="4000" t="s">
        <v>5019</v>
      </c>
      <c r="R1464" s="4000" t="s">
        <v>5020</v>
      </c>
      <c r="S1464" s="4000" t="s">
        <v>5021</v>
      </c>
      <c r="T1464" s="4000" t="s">
        <v>5078</v>
      </c>
      <c r="U1464" s="4000" t="s">
        <v>5079</v>
      </c>
      <c r="V1464" s="4000" t="s">
        <v>5024</v>
      </c>
      <c r="W1464" s="4000" t="s">
        <v>5026</v>
      </c>
      <c r="X1464" s="4004" t="s">
        <v>5080</v>
      </c>
      <c r="Y1464" s="4004" t="s">
        <v>5081</v>
      </c>
      <c r="Z1464" s="4000" t="s">
        <v>5082</v>
      </c>
      <c r="AA1464" s="4000" t="s">
        <v>5083</v>
      </c>
      <c r="AB1464" s="4000" t="s">
        <v>5084</v>
      </c>
      <c r="AC1464" s="4000" t="s">
        <v>1154</v>
      </c>
      <c r="AD1464" s="4000" t="s">
        <v>4990</v>
      </c>
      <c r="AE1464" s="4000" t="s">
        <v>4991</v>
      </c>
      <c r="AF1464" s="2572"/>
    </row>
    <row r="1465" spans="2:32" s="2872" customFormat="1" ht="18.75" customHeight="1" thickBot="1" x14ac:dyDescent="0.25">
      <c r="B1465" s="4024"/>
      <c r="C1465" s="4025"/>
      <c r="D1465" s="4000"/>
      <c r="E1465" s="4000"/>
      <c r="F1465" s="4000"/>
      <c r="G1465" s="4005"/>
      <c r="H1465" s="4005"/>
      <c r="I1465" s="4004"/>
      <c r="J1465" s="4004"/>
      <c r="K1465" s="2942" t="s">
        <v>5033</v>
      </c>
      <c r="L1465" s="2943" t="s">
        <v>2798</v>
      </c>
      <c r="M1465" s="4004"/>
      <c r="N1465" s="4004"/>
      <c r="O1465" s="4004"/>
      <c r="P1465" s="4004"/>
      <c r="Q1465" s="4001"/>
      <c r="R1465" s="4001"/>
      <c r="S1465" s="4001"/>
      <c r="T1465" s="4001"/>
      <c r="U1465" s="4001"/>
      <c r="V1465" s="4001"/>
      <c r="W1465" s="4001"/>
      <c r="X1465" s="4005"/>
      <c r="Y1465" s="4005"/>
      <c r="Z1465" s="4001"/>
      <c r="AA1465" s="4001"/>
      <c r="AB1465" s="4001"/>
      <c r="AC1465" s="4001"/>
      <c r="AD1465" s="4001"/>
      <c r="AE1465" s="4001"/>
      <c r="AF1465" s="2572"/>
    </row>
    <row r="1466" spans="2:32" s="2872" customFormat="1" ht="60.75" thickBot="1" x14ac:dyDescent="0.25">
      <c r="B1466" s="4123" t="s">
        <v>5880</v>
      </c>
      <c r="C1466" s="4124"/>
      <c r="D1466" s="2977"/>
      <c r="E1466" s="2978"/>
      <c r="F1466" s="2979"/>
      <c r="G1466" s="2950"/>
      <c r="H1466" s="2950"/>
      <c r="I1466" s="2978"/>
      <c r="J1466" s="2978"/>
      <c r="K1466" s="2979"/>
      <c r="L1466" s="2950"/>
      <c r="M1466" s="2978"/>
      <c r="N1466" s="2978"/>
      <c r="O1466" s="2978"/>
      <c r="P1466" s="2978"/>
      <c r="Q1466" s="2978"/>
      <c r="R1466" s="2979"/>
      <c r="S1466" s="2979"/>
      <c r="T1466" s="2978"/>
      <c r="U1466" s="2978"/>
      <c r="V1466" s="2979"/>
      <c r="W1466" s="2979"/>
      <c r="X1466" s="2978"/>
      <c r="Y1466" s="2978"/>
      <c r="Z1466" s="2980" t="s">
        <v>5805</v>
      </c>
      <c r="AA1466" s="2980" t="s">
        <v>5806</v>
      </c>
      <c r="AB1466" s="2981">
        <v>0.1</v>
      </c>
      <c r="AC1466" s="2982"/>
      <c r="AD1466" s="2982"/>
      <c r="AE1466" s="2983"/>
      <c r="AF1466" s="2572"/>
    </row>
    <row r="1467" spans="2:32" s="2872" customFormat="1" x14ac:dyDescent="0.2">
      <c r="B1467" s="2634"/>
      <c r="C1467" s="2566"/>
      <c r="D1467" s="2566"/>
      <c r="E1467" s="2566"/>
      <c r="F1467" s="2566"/>
      <c r="G1467" s="2567"/>
      <c r="H1467" s="2567"/>
      <c r="I1467" s="2567"/>
      <c r="J1467" s="2567"/>
      <c r="K1467" s="2566"/>
      <c r="L1467" s="2567"/>
      <c r="M1467" s="2567"/>
      <c r="N1467" s="2567"/>
      <c r="O1467" s="2567"/>
      <c r="P1467" s="2567"/>
      <c r="Q1467" s="2631"/>
      <c r="R1467" s="2631"/>
      <c r="S1467" s="2631"/>
      <c r="T1467" s="2631"/>
      <c r="U1467" s="2631"/>
      <c r="V1467" s="2631"/>
      <c r="W1467" s="2631"/>
      <c r="X1467" s="2631"/>
      <c r="Y1467" s="2631"/>
      <c r="Z1467" s="2631"/>
      <c r="AA1467" s="2631"/>
      <c r="AB1467" s="2631"/>
      <c r="AC1467" s="2631"/>
      <c r="AD1467" s="2631"/>
      <c r="AE1467" s="2631"/>
      <c r="AF1467" s="2572"/>
    </row>
    <row r="1468" spans="2:32" s="2872" customFormat="1" x14ac:dyDescent="0.2">
      <c r="B1468" s="4011" t="s">
        <v>4992</v>
      </c>
      <c r="C1468" s="4012"/>
      <c r="D1468" s="4042" t="s">
        <v>1534</v>
      </c>
      <c r="E1468" s="4042"/>
      <c r="F1468" s="4042"/>
      <c r="G1468" s="4042"/>
      <c r="H1468" s="4042"/>
      <c r="I1468" s="2632"/>
      <c r="J1468" s="2632"/>
      <c r="K1468" s="2632"/>
      <c r="L1468" s="2632"/>
      <c r="M1468" s="2632"/>
      <c r="N1468" s="2632"/>
      <c r="O1468" s="2632"/>
      <c r="P1468" s="2632"/>
      <c r="Q1468" s="2631"/>
      <c r="R1468" s="2631"/>
      <c r="S1468" s="2631"/>
      <c r="T1468" s="2631"/>
      <c r="U1468" s="2631"/>
      <c r="V1468" s="2631"/>
      <c r="W1468" s="2631"/>
      <c r="X1468" s="2631"/>
      <c r="Y1468" s="2631"/>
      <c r="Z1468" s="2631"/>
      <c r="AA1468" s="2631"/>
      <c r="AB1468" s="2631"/>
      <c r="AC1468" s="2631"/>
      <c r="AD1468" s="2631"/>
      <c r="AE1468" s="2631"/>
      <c r="AF1468" s="2572"/>
    </row>
    <row r="1469" spans="2:32" s="2872" customFormat="1" x14ac:dyDescent="0.2">
      <c r="B1469" s="4011" t="s">
        <v>4993</v>
      </c>
      <c r="C1469" s="4012"/>
      <c r="D1469" s="4042" t="s">
        <v>1534</v>
      </c>
      <c r="E1469" s="4042"/>
      <c r="F1469" s="4042"/>
      <c r="G1469" s="4042"/>
      <c r="H1469" s="4042"/>
      <c r="I1469" s="2632"/>
      <c r="J1469" s="2632"/>
      <c r="K1469" s="2632"/>
      <c r="L1469" s="2632"/>
      <c r="M1469" s="2632"/>
      <c r="N1469" s="2632"/>
      <c r="O1469" s="2632"/>
      <c r="P1469" s="2632"/>
      <c r="Q1469" s="2631"/>
      <c r="R1469" s="2631"/>
      <c r="S1469" s="2631"/>
      <c r="T1469" s="2631"/>
      <c r="U1469" s="2631"/>
      <c r="V1469" s="2631"/>
      <c r="W1469" s="2631"/>
      <c r="X1469" s="2631"/>
      <c r="Y1469" s="2631"/>
      <c r="Z1469" s="2631"/>
      <c r="AA1469" s="2631"/>
      <c r="AB1469" s="2631"/>
      <c r="AC1469" s="2631"/>
      <c r="AD1469" s="2631"/>
      <c r="AE1469" s="2631"/>
      <c r="AF1469" s="2572"/>
    </row>
    <row r="1470" spans="2:32" s="2872" customFormat="1" ht="13.5" thickBot="1" x14ac:dyDescent="0.25">
      <c r="B1470" s="2947"/>
      <c r="C1470" s="2941"/>
      <c r="D1470" s="2941"/>
      <c r="E1470" s="2941"/>
      <c r="F1470" s="2941"/>
      <c r="G1470" s="2635"/>
      <c r="H1470" s="2635"/>
      <c r="I1470" s="2635"/>
      <c r="J1470" s="2635"/>
      <c r="K1470" s="2635"/>
      <c r="L1470" s="2635"/>
      <c r="M1470" s="2635"/>
      <c r="N1470" s="2635"/>
      <c r="O1470" s="2635"/>
      <c r="P1470" s="2635"/>
      <c r="Q1470" s="2635"/>
      <c r="R1470" s="2635"/>
      <c r="S1470" s="2635"/>
      <c r="T1470" s="2635"/>
      <c r="U1470" s="2635"/>
      <c r="V1470" s="2635"/>
      <c r="W1470" s="2635"/>
      <c r="X1470" s="2635"/>
      <c r="Y1470" s="2635"/>
      <c r="Z1470" s="2635"/>
      <c r="AA1470" s="2635"/>
      <c r="AB1470" s="2635"/>
      <c r="AC1470" s="2635"/>
      <c r="AD1470" s="2635"/>
      <c r="AE1470" s="2635"/>
      <c r="AF1470" s="2577"/>
    </row>
    <row r="1471" spans="2:32" s="2872" customFormat="1" x14ac:dyDescent="0.2">
      <c r="B1471" s="2774"/>
    </row>
    <row r="1472" spans="2:32" s="2872" customFormat="1" ht="12" customHeight="1" thickBot="1" x14ac:dyDescent="0.25">
      <c r="B1472" s="2774"/>
    </row>
    <row r="1473" spans="2:37" s="2872" customFormat="1" ht="12" customHeight="1" x14ac:dyDescent="0.2">
      <c r="B1473" s="3987" t="s">
        <v>5001</v>
      </c>
      <c r="C1473" s="3988"/>
      <c r="D1473" s="3988"/>
      <c r="E1473" s="3988"/>
      <c r="F1473" s="3988"/>
      <c r="G1473" s="3988"/>
      <c r="H1473" s="3988"/>
      <c r="I1473" s="3988"/>
      <c r="J1473" s="3988"/>
      <c r="K1473" s="3988"/>
      <c r="L1473" s="3988"/>
      <c r="M1473" s="3988"/>
      <c r="N1473" s="3988"/>
      <c r="O1473" s="3988"/>
      <c r="P1473" s="3988"/>
      <c r="Q1473" s="3988"/>
      <c r="R1473" s="3988"/>
      <c r="S1473" s="3988"/>
      <c r="T1473" s="3988"/>
      <c r="U1473" s="3988"/>
      <c r="V1473" s="3988"/>
      <c r="W1473" s="3988"/>
      <c r="X1473" s="3988"/>
      <c r="Y1473" s="3988"/>
      <c r="Z1473" s="3988"/>
      <c r="AA1473" s="3988"/>
      <c r="AB1473" s="3988"/>
      <c r="AC1473" s="3988"/>
      <c r="AD1473" s="3988"/>
      <c r="AE1473" s="3988"/>
      <c r="AF1473" s="3988"/>
      <c r="AG1473" s="3988"/>
      <c r="AH1473" s="3988"/>
      <c r="AI1473" s="3988"/>
      <c r="AJ1473" s="3988"/>
      <c r="AK1473" s="3989"/>
    </row>
    <row r="1474" spans="2:37" s="2872" customFormat="1" ht="12" customHeight="1" x14ac:dyDescent="0.2">
      <c r="B1474" s="2570"/>
      <c r="C1474" s="3874"/>
      <c r="D1474" s="3874"/>
      <c r="E1474" s="3874"/>
      <c r="F1474" s="3874"/>
      <c r="G1474" s="2571"/>
      <c r="H1474" s="2571"/>
      <c r="I1474" s="2571"/>
      <c r="J1474" s="2571"/>
      <c r="K1474" s="2571"/>
      <c r="L1474" s="2571"/>
      <c r="M1474" s="2571"/>
      <c r="N1474" s="2571"/>
      <c r="O1474" s="2571"/>
      <c r="P1474" s="2571"/>
      <c r="Q1474" s="2571"/>
      <c r="R1474" s="2571"/>
      <c r="S1474" s="2571"/>
      <c r="T1474" s="2571"/>
      <c r="U1474" s="2571"/>
      <c r="V1474" s="2571"/>
      <c r="W1474" s="2571"/>
      <c r="X1474" s="2571"/>
      <c r="Y1474" s="2571"/>
      <c r="Z1474" s="2571"/>
      <c r="AA1474" s="2571"/>
      <c r="AB1474" s="2571"/>
      <c r="AC1474" s="2571"/>
      <c r="AD1474" s="2571"/>
      <c r="AE1474" s="2571"/>
      <c r="AF1474" s="2571"/>
      <c r="AG1474" s="2571"/>
      <c r="AH1474" s="2571"/>
      <c r="AI1474" s="2571"/>
      <c r="AJ1474" s="2571"/>
      <c r="AK1474" s="2572"/>
    </row>
    <row r="1475" spans="2:37" s="2872" customFormat="1" ht="12" customHeight="1" x14ac:dyDescent="0.2">
      <c r="B1475" s="2570" t="s">
        <v>4988</v>
      </c>
      <c r="C1475" s="3874"/>
      <c r="D1475" s="3990" t="s">
        <v>6929</v>
      </c>
      <c r="E1475" s="3990"/>
      <c r="F1475" s="3990"/>
      <c r="G1475" s="2571"/>
      <c r="H1475" s="2571"/>
      <c r="I1475" s="2571"/>
      <c r="J1475" s="2571"/>
      <c r="K1475" s="2571"/>
      <c r="L1475" s="2571"/>
      <c r="M1475" s="2571"/>
      <c r="N1475" s="2571"/>
      <c r="O1475" s="2571"/>
      <c r="P1475" s="2571"/>
      <c r="Q1475" s="2571"/>
      <c r="R1475" s="2571"/>
      <c r="S1475" s="2571"/>
      <c r="T1475" s="2571"/>
      <c r="U1475" s="2571"/>
      <c r="V1475" s="2571"/>
      <c r="W1475" s="2571"/>
      <c r="X1475" s="2571"/>
      <c r="Y1475" s="2571"/>
      <c r="Z1475" s="2571"/>
      <c r="AA1475" s="2571"/>
      <c r="AB1475" s="2571"/>
      <c r="AC1475" s="2571"/>
      <c r="AD1475" s="2571"/>
      <c r="AE1475" s="2571"/>
      <c r="AF1475" s="2571"/>
      <c r="AG1475" s="2571"/>
      <c r="AH1475" s="2571"/>
      <c r="AI1475" s="2571"/>
      <c r="AJ1475" s="2571"/>
      <c r="AK1475" s="2572"/>
    </row>
    <row r="1476" spans="2:37" s="2872" customFormat="1" ht="12" customHeight="1" thickBot="1" x14ac:dyDescent="0.25">
      <c r="B1476" s="3991" t="s">
        <v>5002</v>
      </c>
      <c r="C1476" s="3992"/>
      <c r="D1476" s="3963">
        <v>41821</v>
      </c>
      <c r="E1476" s="3963"/>
      <c r="F1476" s="3874"/>
      <c r="G1476" s="2571"/>
      <c r="H1476" s="2571"/>
      <c r="I1476" s="2571"/>
      <c r="J1476" s="2571"/>
      <c r="K1476" s="2571"/>
      <c r="L1476" s="2571"/>
      <c r="M1476" s="2571"/>
      <c r="N1476" s="2571"/>
      <c r="O1476" s="2571"/>
      <c r="P1476" s="2571"/>
      <c r="Q1476" s="2571"/>
      <c r="R1476" s="2571"/>
      <c r="S1476" s="2571"/>
      <c r="T1476" s="2571"/>
      <c r="U1476" s="2571"/>
      <c r="V1476" s="2571"/>
      <c r="W1476" s="2571"/>
      <c r="X1476" s="2571"/>
      <c r="Y1476" s="2571"/>
      <c r="Z1476" s="2571"/>
      <c r="AA1476" s="2571"/>
      <c r="AB1476" s="2571"/>
      <c r="AC1476" s="2571"/>
      <c r="AD1476" s="2571"/>
      <c r="AE1476" s="2571"/>
      <c r="AF1476" s="2571"/>
      <c r="AG1476" s="2571"/>
      <c r="AH1476" s="2571"/>
      <c r="AI1476" s="2571"/>
      <c r="AJ1476" s="2571"/>
      <c r="AK1476" s="2572"/>
    </row>
    <row r="1477" spans="2:37" s="2872" customFormat="1" ht="76.5" customHeight="1" thickBot="1" x14ac:dyDescent="0.25">
      <c r="B1477" s="3993" t="s">
        <v>5003</v>
      </c>
      <c r="C1477" s="3994"/>
      <c r="D1477" s="3995" t="s">
        <v>6930</v>
      </c>
      <c r="E1477" s="3996"/>
      <c r="F1477" s="3996"/>
      <c r="G1477" s="3996"/>
      <c r="H1477" s="3996"/>
      <c r="I1477" s="3996"/>
      <c r="J1477" s="3996"/>
      <c r="K1477" s="3997"/>
      <c r="L1477" s="2571"/>
      <c r="M1477" s="2571"/>
      <c r="N1477" s="2571"/>
      <c r="O1477" s="2571"/>
      <c r="P1477" s="2571"/>
      <c r="Q1477" s="2571"/>
      <c r="R1477" s="2571"/>
      <c r="S1477" s="2571"/>
      <c r="T1477" s="2571"/>
      <c r="U1477" s="2571"/>
      <c r="V1477" s="2571"/>
      <c r="W1477" s="2571"/>
      <c r="X1477" s="2571"/>
      <c r="Y1477" s="2571"/>
      <c r="Z1477" s="2571"/>
      <c r="AA1477" s="2571"/>
      <c r="AB1477" s="2571"/>
      <c r="AC1477" s="2571"/>
      <c r="AD1477" s="2571"/>
      <c r="AE1477" s="2571"/>
      <c r="AF1477" s="2571"/>
      <c r="AG1477" s="2571"/>
      <c r="AH1477" s="2571"/>
      <c r="AI1477" s="2571"/>
      <c r="AJ1477" s="2571"/>
      <c r="AK1477" s="2572"/>
    </row>
    <row r="1478" spans="2:37" s="2872" customFormat="1" ht="12" customHeight="1" thickBot="1" x14ac:dyDescent="0.25">
      <c r="B1478" s="3998"/>
      <c r="C1478" s="3999"/>
      <c r="D1478" s="3999"/>
      <c r="E1478" s="3999"/>
      <c r="F1478" s="3999"/>
      <c r="G1478" s="3999"/>
      <c r="H1478" s="3999"/>
      <c r="I1478" s="3999"/>
      <c r="J1478" s="3999"/>
      <c r="K1478" s="3999"/>
      <c r="L1478" s="3999"/>
      <c r="M1478" s="3999"/>
      <c r="N1478" s="3999"/>
      <c r="O1478" s="3999"/>
      <c r="P1478" s="3999"/>
      <c r="Q1478" s="3999"/>
      <c r="R1478" s="2571"/>
      <c r="S1478" s="2571"/>
      <c r="T1478" s="2571"/>
      <c r="U1478" s="2571"/>
      <c r="V1478" s="2571"/>
      <c r="W1478" s="2571"/>
      <c r="X1478" s="2571"/>
      <c r="Y1478" s="2571"/>
      <c r="Z1478" s="2571"/>
      <c r="AA1478" s="2571"/>
      <c r="AB1478" s="2571"/>
      <c r="AC1478" s="2571"/>
      <c r="AD1478" s="2571"/>
      <c r="AE1478" s="2571"/>
      <c r="AF1478" s="2571"/>
      <c r="AG1478" s="2571"/>
      <c r="AH1478" s="2571"/>
      <c r="AI1478" s="2571"/>
      <c r="AJ1478" s="2571"/>
      <c r="AK1478" s="2572"/>
    </row>
    <row r="1479" spans="2:37" s="2872" customFormat="1" ht="12" customHeight="1" thickBot="1" x14ac:dyDescent="0.25">
      <c r="B1479" s="4000" t="s">
        <v>5004</v>
      </c>
      <c r="C1479" s="4000"/>
      <c r="D1479" s="4000" t="s">
        <v>4994</v>
      </c>
      <c r="E1479" s="4000" t="s">
        <v>5005</v>
      </c>
      <c r="F1479" s="4002" t="s">
        <v>224</v>
      </c>
      <c r="G1479" s="4002"/>
      <c r="H1479" s="4002"/>
      <c r="I1479" s="4002"/>
      <c r="J1479" s="4002"/>
      <c r="K1479" s="4002"/>
      <c r="L1479" s="4002"/>
      <c r="M1479" s="4002"/>
      <c r="N1479" s="4002"/>
      <c r="O1479" s="4002"/>
      <c r="P1479" s="4002"/>
      <c r="Q1479" s="4002"/>
      <c r="R1479" s="4002"/>
      <c r="S1479" s="4002" t="s">
        <v>340</v>
      </c>
      <c r="T1479" s="4002"/>
      <c r="U1479" s="4002"/>
      <c r="V1479" s="4002"/>
      <c r="W1479" s="4002"/>
      <c r="X1479" s="4002"/>
      <c r="Y1479" s="4002"/>
      <c r="Z1479" s="4002"/>
      <c r="AA1479" s="4002"/>
      <c r="AB1479" s="4002"/>
      <c r="AC1479" s="4002"/>
      <c r="AD1479" s="4002" t="s">
        <v>225</v>
      </c>
      <c r="AE1479" s="4002"/>
      <c r="AF1479" s="4002"/>
      <c r="AG1479" s="4002"/>
      <c r="AH1479" s="4003" t="s">
        <v>4989</v>
      </c>
      <c r="AI1479" s="4003"/>
      <c r="AJ1479" s="4003"/>
      <c r="AK1479" s="2572"/>
    </row>
    <row r="1480" spans="2:37" s="2872" customFormat="1" ht="12" customHeight="1" thickBot="1" x14ac:dyDescent="0.25">
      <c r="B1480" s="4001"/>
      <c r="C1480" s="4001"/>
      <c r="D1480" s="4001"/>
      <c r="E1480" s="4001"/>
      <c r="F1480" s="4001" t="s">
        <v>5006</v>
      </c>
      <c r="G1480" s="4001" t="s">
        <v>5007</v>
      </c>
      <c r="H1480" s="4000" t="s">
        <v>5008</v>
      </c>
      <c r="I1480" s="4004" t="s">
        <v>5009</v>
      </c>
      <c r="J1480" s="4004" t="s">
        <v>5010</v>
      </c>
      <c r="K1480" s="4005" t="s">
        <v>5011</v>
      </c>
      <c r="L1480" s="4005" t="s">
        <v>5012</v>
      </c>
      <c r="M1480" s="4004" t="s">
        <v>5013</v>
      </c>
      <c r="N1480" s="4004"/>
      <c r="O1480" s="4005" t="s">
        <v>5014</v>
      </c>
      <c r="P1480" s="4005" t="s">
        <v>5015</v>
      </c>
      <c r="Q1480" s="4005" t="s">
        <v>5016</v>
      </c>
      <c r="R1480" s="4005" t="s">
        <v>5017</v>
      </c>
      <c r="S1480" s="4000" t="s">
        <v>5018</v>
      </c>
      <c r="T1480" s="4000" t="s">
        <v>5019</v>
      </c>
      <c r="U1480" s="4000" t="s">
        <v>5020</v>
      </c>
      <c r="V1480" s="4000" t="s">
        <v>5021</v>
      </c>
      <c r="W1480" s="4000" t="s">
        <v>5022</v>
      </c>
      <c r="X1480" s="4000" t="s">
        <v>5023</v>
      </c>
      <c r="Y1480" s="4000" t="s">
        <v>5024</v>
      </c>
      <c r="Z1480" s="4000" t="s">
        <v>5025</v>
      </c>
      <c r="AA1480" s="4000" t="s">
        <v>5026</v>
      </c>
      <c r="AB1480" s="4004" t="s">
        <v>5027</v>
      </c>
      <c r="AC1480" s="4004" t="s">
        <v>5028</v>
      </c>
      <c r="AD1480" s="4000" t="s">
        <v>5029</v>
      </c>
      <c r="AE1480" s="4000" t="s">
        <v>5030</v>
      </c>
      <c r="AF1480" s="4000" t="s">
        <v>5031</v>
      </c>
      <c r="AG1480" s="4000" t="s">
        <v>5032</v>
      </c>
      <c r="AH1480" s="4000" t="s">
        <v>1154</v>
      </c>
      <c r="AI1480" s="4000" t="s">
        <v>4990</v>
      </c>
      <c r="AJ1480" s="4000" t="s">
        <v>4991</v>
      </c>
      <c r="AK1480" s="2572"/>
    </row>
    <row r="1481" spans="2:37" s="2872" customFormat="1" ht="12" customHeight="1" thickBot="1" x14ac:dyDescent="0.25">
      <c r="B1481" s="4001"/>
      <c r="C1481" s="4001"/>
      <c r="D1481" s="4001"/>
      <c r="E1481" s="4001"/>
      <c r="F1481" s="4001"/>
      <c r="G1481" s="4001"/>
      <c r="H1481" s="4001"/>
      <c r="I1481" s="4005"/>
      <c r="J1481" s="4005"/>
      <c r="K1481" s="4005"/>
      <c r="L1481" s="4005"/>
      <c r="M1481" s="3872" t="s">
        <v>5033</v>
      </c>
      <c r="N1481" s="3873" t="s">
        <v>2798</v>
      </c>
      <c r="O1481" s="4005"/>
      <c r="P1481" s="4005"/>
      <c r="Q1481" s="4005"/>
      <c r="R1481" s="4005"/>
      <c r="S1481" s="4001"/>
      <c r="T1481" s="4001"/>
      <c r="U1481" s="4001"/>
      <c r="V1481" s="4001"/>
      <c r="W1481" s="4001"/>
      <c r="X1481" s="4001"/>
      <c r="Y1481" s="4001"/>
      <c r="Z1481" s="4001"/>
      <c r="AA1481" s="4001"/>
      <c r="AB1481" s="4005"/>
      <c r="AC1481" s="4005"/>
      <c r="AD1481" s="4001"/>
      <c r="AE1481" s="4001"/>
      <c r="AF1481" s="4001"/>
      <c r="AG1481" s="4001"/>
      <c r="AH1481" s="4001"/>
      <c r="AI1481" s="4001"/>
      <c r="AJ1481" s="4001"/>
      <c r="AK1481" s="2572"/>
    </row>
    <row r="1482" spans="2:37" s="2872" customFormat="1" ht="12" customHeight="1" thickBot="1" x14ac:dyDescent="0.25">
      <c r="B1482" s="3977" t="s">
        <v>6929</v>
      </c>
      <c r="C1482" s="3978"/>
      <c r="D1482" s="2998" t="s">
        <v>6931</v>
      </c>
      <c r="E1482" s="3243">
        <f>15*1.12</f>
        <v>16.8</v>
      </c>
      <c r="F1482" s="3243">
        <f>5.01*1.12</f>
        <v>5.6112000000000002</v>
      </c>
      <c r="G1482" s="3008" t="s">
        <v>1534</v>
      </c>
      <c r="H1482" s="3008" t="s">
        <v>1534</v>
      </c>
      <c r="I1482" s="3008" t="s">
        <v>1534</v>
      </c>
      <c r="J1482" s="3001">
        <v>33</v>
      </c>
      <c r="K1482" s="3009">
        <v>0.16800000000000001</v>
      </c>
      <c r="L1482" s="3009">
        <v>0.16800000000000001</v>
      </c>
      <c r="M1482" s="3001">
        <v>33</v>
      </c>
      <c r="N1482" s="3001">
        <v>33</v>
      </c>
      <c r="O1482" s="3009">
        <v>0.16800000000000001</v>
      </c>
      <c r="P1482" s="3009">
        <v>0.16800000000000001</v>
      </c>
      <c r="Q1482" s="3009">
        <v>0.16800000000000001</v>
      </c>
      <c r="R1482" s="3009">
        <v>0.16800000000000001</v>
      </c>
      <c r="S1482" s="2727">
        <v>0.56000000000000005</v>
      </c>
      <c r="T1482" s="3008" t="s">
        <v>1534</v>
      </c>
      <c r="U1482" s="3008" t="s">
        <v>1534</v>
      </c>
      <c r="V1482" s="3004" t="s">
        <v>1534</v>
      </c>
      <c r="W1482" s="3009" t="s">
        <v>1534</v>
      </c>
      <c r="X1482" s="3009">
        <v>6.720000000000001E-2</v>
      </c>
      <c r="Y1482" s="3004" t="s">
        <v>1534</v>
      </c>
      <c r="Z1482" s="3004" t="s">
        <v>1534</v>
      </c>
      <c r="AA1482" s="3004" t="s">
        <v>1534</v>
      </c>
      <c r="AB1482" s="3004" t="s">
        <v>1534</v>
      </c>
      <c r="AC1482" s="3009">
        <v>6.720000000000001E-2</v>
      </c>
      <c r="AD1482" s="3243" t="s">
        <v>1534</v>
      </c>
      <c r="AE1482" s="3004" t="s">
        <v>1534</v>
      </c>
      <c r="AF1482" s="3070" t="s">
        <v>1534</v>
      </c>
      <c r="AG1482" s="3070">
        <f>0.5*1.12</f>
        <v>0.56000000000000005</v>
      </c>
      <c r="AH1482" s="2952" t="s">
        <v>6192</v>
      </c>
      <c r="AI1482" s="2952" t="s">
        <v>4998</v>
      </c>
      <c r="AJ1482" s="3007">
        <f>9.99*1.12</f>
        <v>11.188800000000001</v>
      </c>
      <c r="AK1482" s="2572"/>
    </row>
    <row r="1483" spans="2:37" s="2872" customFormat="1" ht="12" customHeight="1" x14ac:dyDescent="0.2">
      <c r="B1483" s="2573"/>
      <c r="C1483" s="2566"/>
      <c r="D1483" s="4006"/>
      <c r="E1483" s="4006"/>
      <c r="F1483" s="4006"/>
      <c r="G1483" s="4006"/>
      <c r="H1483" s="2566"/>
      <c r="I1483" s="2567"/>
      <c r="J1483" s="2567"/>
      <c r="K1483" s="2567"/>
      <c r="L1483" s="2567"/>
      <c r="M1483" s="2566"/>
      <c r="N1483" s="2567"/>
      <c r="O1483" s="2567"/>
      <c r="P1483" s="2567"/>
      <c r="Q1483" s="2567"/>
      <c r="R1483" s="2567"/>
      <c r="S1483" s="2566"/>
      <c r="T1483" s="2565"/>
      <c r="U1483" s="2565"/>
      <c r="V1483" s="2565"/>
      <c r="W1483" s="2565"/>
      <c r="X1483" s="2565"/>
      <c r="Y1483" s="2565"/>
      <c r="Z1483" s="2565"/>
      <c r="AA1483" s="2565"/>
      <c r="AB1483" s="2565"/>
      <c r="AC1483" s="2565"/>
      <c r="AD1483" s="2565"/>
      <c r="AE1483" s="2565"/>
      <c r="AF1483" s="2565"/>
      <c r="AG1483" s="2565"/>
      <c r="AH1483" s="2565"/>
      <c r="AI1483" s="2565"/>
      <c r="AJ1483" s="2565"/>
      <c r="AK1483" s="2572"/>
    </row>
    <row r="1484" spans="2:37" s="2872" customFormat="1" ht="12" customHeight="1" x14ac:dyDescent="0.2">
      <c r="B1484" s="3979" t="s">
        <v>4992</v>
      </c>
      <c r="C1484" s="3980"/>
      <c r="D1484" s="3981" t="s">
        <v>10</v>
      </c>
      <c r="E1484" s="3981"/>
      <c r="F1484" s="3981"/>
      <c r="G1484" s="3981"/>
      <c r="H1484" s="2569"/>
      <c r="I1484" s="2569"/>
      <c r="J1484" s="2569"/>
      <c r="K1484" s="2569"/>
      <c r="L1484" s="2569"/>
      <c r="M1484" s="2569"/>
      <c r="N1484" s="2569"/>
      <c r="O1484" s="2569"/>
      <c r="P1484" s="2569"/>
      <c r="Q1484" s="2569"/>
      <c r="R1484" s="2569"/>
      <c r="S1484" s="2569"/>
      <c r="T1484" s="2565"/>
      <c r="U1484" s="2565"/>
      <c r="V1484" s="2565"/>
      <c r="W1484" s="2565"/>
      <c r="X1484" s="2565"/>
      <c r="Y1484" s="2565"/>
      <c r="Z1484" s="2565"/>
      <c r="AA1484" s="2565"/>
      <c r="AB1484" s="2565"/>
      <c r="AC1484" s="2565"/>
      <c r="AD1484" s="2565"/>
      <c r="AE1484" s="2565"/>
      <c r="AF1484" s="2565"/>
      <c r="AG1484" s="2565"/>
      <c r="AH1484" s="2565"/>
      <c r="AI1484" s="2565"/>
      <c r="AJ1484" s="2565"/>
      <c r="AK1484" s="2572"/>
    </row>
    <row r="1485" spans="2:37" s="2872" customFormat="1" ht="12" customHeight="1" x14ac:dyDescent="0.2">
      <c r="B1485" s="3979" t="s">
        <v>4993</v>
      </c>
      <c r="C1485" s="3980"/>
      <c r="D1485" s="3981" t="s">
        <v>10</v>
      </c>
      <c r="E1485" s="3981"/>
      <c r="F1485" s="3981"/>
      <c r="G1485" s="3981"/>
      <c r="H1485" s="2569"/>
      <c r="I1485" s="2569"/>
      <c r="J1485" s="2569"/>
      <c r="K1485" s="2569"/>
      <c r="L1485" s="2569"/>
      <c r="M1485" s="2569"/>
      <c r="N1485" s="2569"/>
      <c r="O1485" s="2569"/>
      <c r="P1485" s="2569"/>
      <c r="Q1485" s="2569"/>
      <c r="R1485" s="2569"/>
      <c r="S1485" s="2569"/>
      <c r="T1485" s="2565"/>
      <c r="U1485" s="2565"/>
      <c r="V1485" s="2565"/>
      <c r="W1485" s="2565"/>
      <c r="X1485" s="2565"/>
      <c r="Y1485" s="2565"/>
      <c r="Z1485" s="2565"/>
      <c r="AA1485" s="2565"/>
      <c r="AB1485" s="2565"/>
      <c r="AC1485" s="2565"/>
      <c r="AD1485" s="2565"/>
      <c r="AE1485" s="2565"/>
      <c r="AF1485" s="2565"/>
      <c r="AG1485" s="2565"/>
      <c r="AH1485" s="2565"/>
      <c r="AI1485" s="2565"/>
      <c r="AJ1485" s="2565"/>
      <c r="AK1485" s="2572"/>
    </row>
    <row r="1486" spans="2:37" s="2872" customFormat="1" ht="12" customHeight="1" thickBot="1" x14ac:dyDescent="0.25">
      <c r="B1486" s="3613"/>
      <c r="C1486" s="3465"/>
      <c r="D1486" s="3465"/>
      <c r="E1486" s="3465"/>
      <c r="F1486" s="3465"/>
      <c r="G1486" s="3465"/>
      <c r="H1486" s="3465"/>
      <c r="I1486" s="3465"/>
      <c r="J1486" s="3465"/>
      <c r="K1486" s="3465"/>
      <c r="L1486" s="3465"/>
      <c r="M1486" s="3465"/>
      <c r="N1486" s="3465"/>
      <c r="O1486" s="3465"/>
      <c r="P1486" s="3465"/>
      <c r="Q1486" s="3465"/>
      <c r="R1486" s="3465"/>
      <c r="S1486" s="3465"/>
      <c r="T1486" s="3465"/>
      <c r="U1486" s="3465"/>
      <c r="V1486" s="3465"/>
      <c r="W1486" s="3465"/>
      <c r="X1486" s="3465"/>
      <c r="Y1486" s="3465"/>
      <c r="Z1486" s="3465"/>
      <c r="AA1486" s="3465"/>
      <c r="AB1486" s="3465"/>
      <c r="AC1486" s="3465"/>
      <c r="AD1486" s="3465"/>
      <c r="AE1486" s="3465"/>
      <c r="AF1486" s="3465"/>
      <c r="AG1486" s="3465"/>
      <c r="AH1486" s="3465"/>
      <c r="AI1486" s="3465"/>
      <c r="AJ1486" s="3465"/>
      <c r="AK1486" s="3467"/>
    </row>
    <row r="1487" spans="2:37" s="2872" customFormat="1" ht="12" customHeight="1" x14ac:dyDescent="0.2">
      <c r="B1487" s="2774"/>
    </row>
    <row r="1488" spans="2:37" s="2872" customFormat="1" ht="12" customHeight="1" thickBot="1" x14ac:dyDescent="0.25">
      <c r="B1488" s="2774"/>
    </row>
    <row r="1489" spans="2:37" s="2872" customFormat="1" ht="12" customHeight="1" x14ac:dyDescent="0.2">
      <c r="B1489" s="3987" t="s">
        <v>5001</v>
      </c>
      <c r="C1489" s="3988"/>
      <c r="D1489" s="3988"/>
      <c r="E1489" s="3988"/>
      <c r="F1489" s="3988"/>
      <c r="G1489" s="3988"/>
      <c r="H1489" s="3988"/>
      <c r="I1489" s="3988"/>
      <c r="J1489" s="3988"/>
      <c r="K1489" s="3988"/>
      <c r="L1489" s="3988"/>
      <c r="M1489" s="3988"/>
      <c r="N1489" s="3988"/>
      <c r="O1489" s="3988"/>
      <c r="P1489" s="3988"/>
      <c r="Q1489" s="3988"/>
      <c r="R1489" s="3988"/>
      <c r="S1489" s="3988"/>
      <c r="T1489" s="3988"/>
      <c r="U1489" s="3988"/>
      <c r="V1489" s="3988"/>
      <c r="W1489" s="3988"/>
      <c r="X1489" s="3988"/>
      <c r="Y1489" s="3988"/>
      <c r="Z1489" s="3988"/>
      <c r="AA1489" s="3988"/>
      <c r="AB1489" s="3988"/>
      <c r="AC1489" s="3988"/>
      <c r="AD1489" s="3988"/>
      <c r="AE1489" s="3988"/>
      <c r="AF1489" s="3988"/>
      <c r="AG1489" s="3988"/>
      <c r="AH1489" s="3988"/>
      <c r="AI1489" s="3988"/>
      <c r="AJ1489" s="3988"/>
      <c r="AK1489" s="3989"/>
    </row>
    <row r="1490" spans="2:37" s="2872" customFormat="1" ht="12" customHeight="1" x14ac:dyDescent="0.2">
      <c r="B1490" s="2570"/>
      <c r="C1490" s="3874"/>
      <c r="D1490" s="3874"/>
      <c r="E1490" s="3874"/>
      <c r="F1490" s="3874"/>
      <c r="G1490" s="2571"/>
      <c r="H1490" s="2571"/>
      <c r="I1490" s="2571"/>
      <c r="J1490" s="2571"/>
      <c r="K1490" s="2571"/>
      <c r="L1490" s="2571"/>
      <c r="M1490" s="2571"/>
      <c r="N1490" s="2571"/>
      <c r="O1490" s="2571"/>
      <c r="P1490" s="2571"/>
      <c r="Q1490" s="2571"/>
      <c r="R1490" s="2571"/>
      <c r="S1490" s="2571"/>
      <c r="T1490" s="2571"/>
      <c r="U1490" s="2571"/>
      <c r="V1490" s="2571"/>
      <c r="W1490" s="2571"/>
      <c r="X1490" s="2571"/>
      <c r="Y1490" s="2571"/>
      <c r="Z1490" s="2571"/>
      <c r="AA1490" s="2571"/>
      <c r="AB1490" s="2571"/>
      <c r="AC1490" s="2571"/>
      <c r="AD1490" s="2571"/>
      <c r="AE1490" s="2571"/>
      <c r="AF1490" s="2571"/>
      <c r="AG1490" s="2571"/>
      <c r="AH1490" s="2571"/>
      <c r="AI1490" s="2571"/>
      <c r="AJ1490" s="2571"/>
      <c r="AK1490" s="2572"/>
    </row>
    <row r="1491" spans="2:37" s="2872" customFormat="1" ht="12" customHeight="1" x14ac:dyDescent="0.2">
      <c r="B1491" s="2570" t="s">
        <v>4988</v>
      </c>
      <c r="C1491" s="3874"/>
      <c r="D1491" s="3990" t="s">
        <v>6922</v>
      </c>
      <c r="E1491" s="3990"/>
      <c r="F1491" s="3990"/>
      <c r="G1491" s="2571"/>
      <c r="H1491" s="2571"/>
      <c r="I1491" s="2571"/>
      <c r="J1491" s="2571"/>
      <c r="K1491" s="2571"/>
      <c r="L1491" s="2571"/>
      <c r="M1491" s="2571"/>
      <c r="N1491" s="2571"/>
      <c r="O1491" s="2571"/>
      <c r="P1491" s="2571"/>
      <c r="Q1491" s="2571"/>
      <c r="R1491" s="2571"/>
      <c r="S1491" s="2571"/>
      <c r="T1491" s="2571"/>
      <c r="U1491" s="2571"/>
      <c r="V1491" s="2571"/>
      <c r="W1491" s="2571"/>
      <c r="X1491" s="2571"/>
      <c r="Y1491" s="2571"/>
      <c r="Z1491" s="2571"/>
      <c r="AA1491" s="2571"/>
      <c r="AB1491" s="2571"/>
      <c r="AC1491" s="2571"/>
      <c r="AD1491" s="2571"/>
      <c r="AE1491" s="2571"/>
      <c r="AF1491" s="2571"/>
      <c r="AG1491" s="2571"/>
      <c r="AH1491" s="2571"/>
      <c r="AI1491" s="2571"/>
      <c r="AJ1491" s="2571"/>
      <c r="AK1491" s="2572"/>
    </row>
    <row r="1492" spans="2:37" s="2872" customFormat="1" ht="12" customHeight="1" thickBot="1" x14ac:dyDescent="0.25">
      <c r="B1492" s="3991" t="s">
        <v>5002</v>
      </c>
      <c r="C1492" s="3992"/>
      <c r="D1492" s="3963">
        <v>41821</v>
      </c>
      <c r="E1492" s="3963"/>
      <c r="F1492" s="3874"/>
      <c r="G1492" s="2571"/>
      <c r="H1492" s="2571"/>
      <c r="I1492" s="2571"/>
      <c r="J1492" s="2571"/>
      <c r="K1492" s="2571"/>
      <c r="L1492" s="2571"/>
      <c r="M1492" s="2571"/>
      <c r="N1492" s="2571"/>
      <c r="O1492" s="2571"/>
      <c r="P1492" s="2571"/>
      <c r="Q1492" s="2571"/>
      <c r="R1492" s="2571"/>
      <c r="S1492" s="2571"/>
      <c r="T1492" s="2571"/>
      <c r="U1492" s="2571"/>
      <c r="V1492" s="2571"/>
      <c r="W1492" s="2571"/>
      <c r="X1492" s="2571"/>
      <c r="Y1492" s="2571"/>
      <c r="Z1492" s="2571"/>
      <c r="AA1492" s="2571"/>
      <c r="AB1492" s="2571"/>
      <c r="AC1492" s="2571"/>
      <c r="AD1492" s="2571"/>
      <c r="AE1492" s="2571"/>
      <c r="AF1492" s="2571"/>
      <c r="AG1492" s="2571"/>
      <c r="AH1492" s="2571"/>
      <c r="AI1492" s="2571"/>
      <c r="AJ1492" s="2571"/>
      <c r="AK1492" s="2572"/>
    </row>
    <row r="1493" spans="2:37" s="2872" customFormat="1" ht="48" customHeight="1" thickBot="1" x14ac:dyDescent="0.25">
      <c r="B1493" s="3993" t="s">
        <v>5003</v>
      </c>
      <c r="C1493" s="3994"/>
      <c r="D1493" s="3995" t="s">
        <v>6923</v>
      </c>
      <c r="E1493" s="3996"/>
      <c r="F1493" s="3996"/>
      <c r="G1493" s="3996"/>
      <c r="H1493" s="3996"/>
      <c r="I1493" s="3996"/>
      <c r="J1493" s="3996"/>
      <c r="K1493" s="3997"/>
      <c r="L1493" s="2571"/>
      <c r="M1493" s="2571"/>
      <c r="N1493" s="2571"/>
      <c r="O1493" s="2571"/>
      <c r="P1493" s="2571"/>
      <c r="Q1493" s="2571"/>
      <c r="R1493" s="2571"/>
      <c r="S1493" s="2571"/>
      <c r="T1493" s="2571"/>
      <c r="U1493" s="2571"/>
      <c r="V1493" s="2571"/>
      <c r="W1493" s="2571"/>
      <c r="X1493" s="2571"/>
      <c r="Y1493" s="2571"/>
      <c r="Z1493" s="2571"/>
      <c r="AA1493" s="2571"/>
      <c r="AB1493" s="2571"/>
      <c r="AC1493" s="2571"/>
      <c r="AD1493" s="2571"/>
      <c r="AE1493" s="2571"/>
      <c r="AF1493" s="2571"/>
      <c r="AG1493" s="2571"/>
      <c r="AH1493" s="2571"/>
      <c r="AI1493" s="2571"/>
      <c r="AJ1493" s="2571"/>
      <c r="AK1493" s="2572"/>
    </row>
    <row r="1494" spans="2:37" s="2872" customFormat="1" ht="12" customHeight="1" thickBot="1" x14ac:dyDescent="0.25">
      <c r="B1494" s="3998"/>
      <c r="C1494" s="3999"/>
      <c r="D1494" s="3999"/>
      <c r="E1494" s="3999"/>
      <c r="F1494" s="3999"/>
      <c r="G1494" s="3999"/>
      <c r="H1494" s="3999"/>
      <c r="I1494" s="3999"/>
      <c r="J1494" s="3999"/>
      <c r="K1494" s="3999"/>
      <c r="L1494" s="3999"/>
      <c r="M1494" s="3999"/>
      <c r="N1494" s="3999"/>
      <c r="O1494" s="3999"/>
      <c r="P1494" s="3999"/>
      <c r="Q1494" s="3999"/>
      <c r="R1494" s="2571"/>
      <c r="S1494" s="2571"/>
      <c r="T1494" s="2571"/>
      <c r="U1494" s="2571"/>
      <c r="V1494" s="2571"/>
      <c r="W1494" s="2571"/>
      <c r="X1494" s="2571"/>
      <c r="Y1494" s="2571"/>
      <c r="Z1494" s="2571"/>
      <c r="AA1494" s="2571"/>
      <c r="AB1494" s="2571"/>
      <c r="AC1494" s="2571"/>
      <c r="AD1494" s="2571"/>
      <c r="AE1494" s="2571"/>
      <c r="AF1494" s="2571"/>
      <c r="AG1494" s="2571"/>
      <c r="AH1494" s="2571"/>
      <c r="AI1494" s="2571"/>
      <c r="AJ1494" s="2571"/>
      <c r="AK1494" s="2572"/>
    </row>
    <row r="1495" spans="2:37" s="2872" customFormat="1" ht="12" customHeight="1" thickBot="1" x14ac:dyDescent="0.25">
      <c r="B1495" s="4000" t="s">
        <v>5004</v>
      </c>
      <c r="C1495" s="4000"/>
      <c r="D1495" s="4000" t="s">
        <v>4994</v>
      </c>
      <c r="E1495" s="4000" t="s">
        <v>5005</v>
      </c>
      <c r="F1495" s="4002" t="s">
        <v>224</v>
      </c>
      <c r="G1495" s="4002"/>
      <c r="H1495" s="4002"/>
      <c r="I1495" s="4002"/>
      <c r="J1495" s="4002"/>
      <c r="K1495" s="4002"/>
      <c r="L1495" s="4002"/>
      <c r="M1495" s="4002"/>
      <c r="N1495" s="4002"/>
      <c r="O1495" s="4002"/>
      <c r="P1495" s="4002"/>
      <c r="Q1495" s="4002"/>
      <c r="R1495" s="4002"/>
      <c r="S1495" s="4002" t="s">
        <v>340</v>
      </c>
      <c r="T1495" s="4002"/>
      <c r="U1495" s="4002"/>
      <c r="V1495" s="4002"/>
      <c r="W1495" s="4002"/>
      <c r="X1495" s="4002"/>
      <c r="Y1495" s="4002"/>
      <c r="Z1495" s="4002"/>
      <c r="AA1495" s="4002"/>
      <c r="AB1495" s="4002"/>
      <c r="AC1495" s="4002"/>
      <c r="AD1495" s="4002" t="s">
        <v>225</v>
      </c>
      <c r="AE1495" s="4002"/>
      <c r="AF1495" s="4002"/>
      <c r="AG1495" s="4002"/>
      <c r="AH1495" s="4003" t="s">
        <v>4989</v>
      </c>
      <c r="AI1495" s="4003"/>
      <c r="AJ1495" s="4003"/>
      <c r="AK1495" s="2572"/>
    </row>
    <row r="1496" spans="2:37" s="2872" customFormat="1" ht="12" customHeight="1" thickBot="1" x14ac:dyDescent="0.25">
      <c r="B1496" s="4001"/>
      <c r="C1496" s="4001"/>
      <c r="D1496" s="4001"/>
      <c r="E1496" s="4001"/>
      <c r="F1496" s="4001" t="s">
        <v>5006</v>
      </c>
      <c r="G1496" s="4001" t="s">
        <v>5007</v>
      </c>
      <c r="H1496" s="4000" t="s">
        <v>5008</v>
      </c>
      <c r="I1496" s="4004" t="s">
        <v>5009</v>
      </c>
      <c r="J1496" s="4004" t="s">
        <v>5010</v>
      </c>
      <c r="K1496" s="4005" t="s">
        <v>5011</v>
      </c>
      <c r="L1496" s="4005" t="s">
        <v>5012</v>
      </c>
      <c r="M1496" s="4004" t="s">
        <v>5013</v>
      </c>
      <c r="N1496" s="4004"/>
      <c r="O1496" s="4005" t="s">
        <v>5014</v>
      </c>
      <c r="P1496" s="4005" t="s">
        <v>5015</v>
      </c>
      <c r="Q1496" s="4005" t="s">
        <v>5016</v>
      </c>
      <c r="R1496" s="4005" t="s">
        <v>5017</v>
      </c>
      <c r="S1496" s="4000" t="s">
        <v>5018</v>
      </c>
      <c r="T1496" s="4000" t="s">
        <v>5019</v>
      </c>
      <c r="U1496" s="4000" t="s">
        <v>5020</v>
      </c>
      <c r="V1496" s="4000" t="s">
        <v>5021</v>
      </c>
      <c r="W1496" s="4000" t="s">
        <v>5022</v>
      </c>
      <c r="X1496" s="4000" t="s">
        <v>5023</v>
      </c>
      <c r="Y1496" s="4000" t="s">
        <v>5024</v>
      </c>
      <c r="Z1496" s="4000" t="s">
        <v>5025</v>
      </c>
      <c r="AA1496" s="4000" t="s">
        <v>5026</v>
      </c>
      <c r="AB1496" s="4004" t="s">
        <v>5027</v>
      </c>
      <c r="AC1496" s="4004" t="s">
        <v>5028</v>
      </c>
      <c r="AD1496" s="4000" t="s">
        <v>5029</v>
      </c>
      <c r="AE1496" s="4000" t="s">
        <v>5030</v>
      </c>
      <c r="AF1496" s="4000" t="s">
        <v>5031</v>
      </c>
      <c r="AG1496" s="4000" t="s">
        <v>5032</v>
      </c>
      <c r="AH1496" s="4000" t="s">
        <v>1154</v>
      </c>
      <c r="AI1496" s="4000" t="s">
        <v>4990</v>
      </c>
      <c r="AJ1496" s="4000" t="s">
        <v>4991</v>
      </c>
      <c r="AK1496" s="2572"/>
    </row>
    <row r="1497" spans="2:37" s="2872" customFormat="1" ht="12" customHeight="1" thickBot="1" x14ac:dyDescent="0.25">
      <c r="B1497" s="4001"/>
      <c r="C1497" s="4001"/>
      <c r="D1497" s="4001"/>
      <c r="E1497" s="4001"/>
      <c r="F1497" s="4001"/>
      <c r="G1497" s="4001"/>
      <c r="H1497" s="4001"/>
      <c r="I1497" s="4005"/>
      <c r="J1497" s="4005"/>
      <c r="K1497" s="4005"/>
      <c r="L1497" s="4005"/>
      <c r="M1497" s="3872" t="s">
        <v>5033</v>
      </c>
      <c r="N1497" s="3873" t="s">
        <v>2798</v>
      </c>
      <c r="O1497" s="4005"/>
      <c r="P1497" s="4005"/>
      <c r="Q1497" s="4005"/>
      <c r="R1497" s="4005"/>
      <c r="S1497" s="4001"/>
      <c r="T1497" s="4001"/>
      <c r="U1497" s="4001"/>
      <c r="V1497" s="4001"/>
      <c r="W1497" s="4001"/>
      <c r="X1497" s="4001"/>
      <c r="Y1497" s="4001"/>
      <c r="Z1497" s="4001"/>
      <c r="AA1497" s="4001"/>
      <c r="AB1497" s="4005"/>
      <c r="AC1497" s="4005"/>
      <c r="AD1497" s="4001"/>
      <c r="AE1497" s="4001"/>
      <c r="AF1497" s="4001"/>
      <c r="AG1497" s="4001"/>
      <c r="AH1497" s="4001"/>
      <c r="AI1497" s="4001"/>
      <c r="AJ1497" s="4001"/>
      <c r="AK1497" s="2572"/>
    </row>
    <row r="1498" spans="2:37" s="2872" customFormat="1" ht="12" customHeight="1" x14ac:dyDescent="0.2">
      <c r="B1498" s="3969" t="s">
        <v>6908</v>
      </c>
      <c r="C1498" s="3970"/>
      <c r="D1498" s="2960" t="s">
        <v>6924</v>
      </c>
      <c r="E1498" s="2960" t="s">
        <v>1534</v>
      </c>
      <c r="F1498" s="2960" t="s">
        <v>1534</v>
      </c>
      <c r="G1498" s="2960" t="s">
        <v>1534</v>
      </c>
      <c r="H1498" s="2960" t="s">
        <v>1534</v>
      </c>
      <c r="I1498" s="2960" t="s">
        <v>1534</v>
      </c>
      <c r="J1498" s="2960" t="s">
        <v>1534</v>
      </c>
      <c r="K1498" s="2960" t="s">
        <v>1534</v>
      </c>
      <c r="L1498" s="2960" t="s">
        <v>1534</v>
      </c>
      <c r="M1498" s="2960" t="s">
        <v>1534</v>
      </c>
      <c r="N1498" s="2960" t="s">
        <v>1534</v>
      </c>
      <c r="O1498" s="2960" t="s">
        <v>1534</v>
      </c>
      <c r="P1498" s="2960" t="s">
        <v>1534</v>
      </c>
      <c r="Q1498" s="2960" t="s">
        <v>1534</v>
      </c>
      <c r="R1498" s="2960" t="s">
        <v>1534</v>
      </c>
      <c r="S1498" s="2960" t="s">
        <v>1534</v>
      </c>
      <c r="T1498" s="2960" t="s">
        <v>1534</v>
      </c>
      <c r="U1498" s="2960" t="s">
        <v>1534</v>
      </c>
      <c r="V1498" s="2960" t="s">
        <v>1534</v>
      </c>
      <c r="W1498" s="2960" t="s">
        <v>1534</v>
      </c>
      <c r="X1498" s="2960" t="s">
        <v>1534</v>
      </c>
      <c r="Y1498" s="2960" t="s">
        <v>1534</v>
      </c>
      <c r="Z1498" s="2960" t="s">
        <v>1534</v>
      </c>
      <c r="AA1498" s="2960" t="s">
        <v>1534</v>
      </c>
      <c r="AB1498" s="2960" t="s">
        <v>1534</v>
      </c>
      <c r="AC1498" s="2960" t="s">
        <v>1534</v>
      </c>
      <c r="AD1498" s="2960" t="s">
        <v>1534</v>
      </c>
      <c r="AE1498" s="2960" t="s">
        <v>1534</v>
      </c>
      <c r="AF1498" s="2960" t="s">
        <v>1534</v>
      </c>
      <c r="AG1498" s="2960" t="s">
        <v>1534</v>
      </c>
      <c r="AH1498" s="3896" t="s">
        <v>6907</v>
      </c>
      <c r="AI1498" s="3897">
        <v>200</v>
      </c>
      <c r="AJ1498" s="3898">
        <v>5.99</v>
      </c>
      <c r="AK1498" s="2572"/>
    </row>
    <row r="1499" spans="2:37" s="2872" customFormat="1" ht="12" customHeight="1" x14ac:dyDescent="0.2">
      <c r="B1499" s="3971" t="s">
        <v>6914</v>
      </c>
      <c r="C1499" s="3972"/>
      <c r="D1499" s="2967" t="s">
        <v>6925</v>
      </c>
      <c r="E1499" s="2967" t="s">
        <v>1534</v>
      </c>
      <c r="F1499" s="2967" t="s">
        <v>1534</v>
      </c>
      <c r="G1499" s="2967" t="s">
        <v>1534</v>
      </c>
      <c r="H1499" s="2967" t="s">
        <v>1534</v>
      </c>
      <c r="I1499" s="2967" t="s">
        <v>1534</v>
      </c>
      <c r="J1499" s="2967" t="s">
        <v>1534</v>
      </c>
      <c r="K1499" s="2967" t="s">
        <v>1534</v>
      </c>
      <c r="L1499" s="2967" t="s">
        <v>1534</v>
      </c>
      <c r="M1499" s="2967" t="s">
        <v>1534</v>
      </c>
      <c r="N1499" s="2967" t="s">
        <v>1534</v>
      </c>
      <c r="O1499" s="2967" t="s">
        <v>1534</v>
      </c>
      <c r="P1499" s="2967" t="s">
        <v>1534</v>
      </c>
      <c r="Q1499" s="2967" t="s">
        <v>1534</v>
      </c>
      <c r="R1499" s="2967" t="s">
        <v>1534</v>
      </c>
      <c r="S1499" s="2967" t="s">
        <v>1534</v>
      </c>
      <c r="T1499" s="2967" t="s">
        <v>1534</v>
      </c>
      <c r="U1499" s="2967" t="s">
        <v>1534</v>
      </c>
      <c r="V1499" s="2967" t="s">
        <v>1534</v>
      </c>
      <c r="W1499" s="2967" t="s">
        <v>1534</v>
      </c>
      <c r="X1499" s="2967" t="s">
        <v>1534</v>
      </c>
      <c r="Y1499" s="2967" t="s">
        <v>1534</v>
      </c>
      <c r="Z1499" s="2967" t="s">
        <v>1534</v>
      </c>
      <c r="AA1499" s="2967" t="s">
        <v>1534</v>
      </c>
      <c r="AB1499" s="2967" t="s">
        <v>1534</v>
      </c>
      <c r="AC1499" s="2967" t="s">
        <v>1534</v>
      </c>
      <c r="AD1499" s="2967" t="s">
        <v>1534</v>
      </c>
      <c r="AE1499" s="2967" t="s">
        <v>1534</v>
      </c>
      <c r="AF1499" s="2967" t="s">
        <v>1534</v>
      </c>
      <c r="AG1499" s="2967" t="s">
        <v>1534</v>
      </c>
      <c r="AH1499" s="3899" t="s">
        <v>6907</v>
      </c>
      <c r="AI1499" s="3900">
        <v>1000</v>
      </c>
      <c r="AJ1499" s="3901">
        <v>19.989999999999998</v>
      </c>
      <c r="AK1499" s="2572"/>
    </row>
    <row r="1500" spans="2:37" s="2872" customFormat="1" ht="12" customHeight="1" x14ac:dyDescent="0.2">
      <c r="B1500" s="3971" t="s">
        <v>6916</v>
      </c>
      <c r="C1500" s="3972"/>
      <c r="D1500" s="2967" t="s">
        <v>6926</v>
      </c>
      <c r="E1500" s="2967" t="s">
        <v>1534</v>
      </c>
      <c r="F1500" s="2967" t="s">
        <v>1534</v>
      </c>
      <c r="G1500" s="2967" t="s">
        <v>1534</v>
      </c>
      <c r="H1500" s="2967" t="s">
        <v>1534</v>
      </c>
      <c r="I1500" s="2967" t="s">
        <v>1534</v>
      </c>
      <c r="J1500" s="2967" t="s">
        <v>1534</v>
      </c>
      <c r="K1500" s="2967" t="s">
        <v>1534</v>
      </c>
      <c r="L1500" s="2967" t="s">
        <v>1534</v>
      </c>
      <c r="M1500" s="2967" t="s">
        <v>1534</v>
      </c>
      <c r="N1500" s="2967" t="s">
        <v>1534</v>
      </c>
      <c r="O1500" s="2967" t="s">
        <v>1534</v>
      </c>
      <c r="P1500" s="2967" t="s">
        <v>1534</v>
      </c>
      <c r="Q1500" s="2967" t="s">
        <v>1534</v>
      </c>
      <c r="R1500" s="2967" t="s">
        <v>1534</v>
      </c>
      <c r="S1500" s="2967" t="s">
        <v>1534</v>
      </c>
      <c r="T1500" s="2967" t="s">
        <v>1534</v>
      </c>
      <c r="U1500" s="2967" t="s">
        <v>1534</v>
      </c>
      <c r="V1500" s="2967" t="s">
        <v>1534</v>
      </c>
      <c r="W1500" s="2967" t="s">
        <v>1534</v>
      </c>
      <c r="X1500" s="2967" t="s">
        <v>1534</v>
      </c>
      <c r="Y1500" s="2967" t="s">
        <v>1534</v>
      </c>
      <c r="Z1500" s="2967" t="s">
        <v>1534</v>
      </c>
      <c r="AA1500" s="2967" t="s">
        <v>1534</v>
      </c>
      <c r="AB1500" s="2967" t="s">
        <v>1534</v>
      </c>
      <c r="AC1500" s="2967" t="s">
        <v>1534</v>
      </c>
      <c r="AD1500" s="2967" t="s">
        <v>1534</v>
      </c>
      <c r="AE1500" s="2967" t="s">
        <v>1534</v>
      </c>
      <c r="AF1500" s="2967" t="s">
        <v>1534</v>
      </c>
      <c r="AG1500" s="2967" t="s">
        <v>1534</v>
      </c>
      <c r="AH1500" s="3899" t="s">
        <v>6907</v>
      </c>
      <c r="AI1500" s="3900">
        <v>2000</v>
      </c>
      <c r="AJ1500" s="3901">
        <v>29</v>
      </c>
      <c r="AK1500" s="2572"/>
    </row>
    <row r="1501" spans="2:37" s="2872" customFormat="1" ht="12" customHeight="1" x14ac:dyDescent="0.2">
      <c r="B1501" s="3971" t="s">
        <v>6918</v>
      </c>
      <c r="C1501" s="3972"/>
      <c r="D1501" s="2967" t="s">
        <v>6927</v>
      </c>
      <c r="E1501" s="2967" t="s">
        <v>1534</v>
      </c>
      <c r="F1501" s="2967" t="s">
        <v>1534</v>
      </c>
      <c r="G1501" s="2967" t="s">
        <v>1534</v>
      </c>
      <c r="H1501" s="2967" t="s">
        <v>1534</v>
      </c>
      <c r="I1501" s="2967" t="s">
        <v>1534</v>
      </c>
      <c r="J1501" s="2967" t="s">
        <v>1534</v>
      </c>
      <c r="K1501" s="2967" t="s">
        <v>1534</v>
      </c>
      <c r="L1501" s="2967" t="s">
        <v>1534</v>
      </c>
      <c r="M1501" s="2967" t="s">
        <v>1534</v>
      </c>
      <c r="N1501" s="2967" t="s">
        <v>1534</v>
      </c>
      <c r="O1501" s="2967" t="s">
        <v>1534</v>
      </c>
      <c r="P1501" s="2967" t="s">
        <v>1534</v>
      </c>
      <c r="Q1501" s="2967" t="s">
        <v>1534</v>
      </c>
      <c r="R1501" s="2967" t="s">
        <v>1534</v>
      </c>
      <c r="S1501" s="2967" t="s">
        <v>1534</v>
      </c>
      <c r="T1501" s="2967" t="s">
        <v>1534</v>
      </c>
      <c r="U1501" s="2967" t="s">
        <v>1534</v>
      </c>
      <c r="V1501" s="2967" t="s">
        <v>1534</v>
      </c>
      <c r="W1501" s="2967" t="s">
        <v>1534</v>
      </c>
      <c r="X1501" s="2967" t="s">
        <v>1534</v>
      </c>
      <c r="Y1501" s="2967" t="s">
        <v>1534</v>
      </c>
      <c r="Z1501" s="2967" t="s">
        <v>1534</v>
      </c>
      <c r="AA1501" s="2967" t="s">
        <v>1534</v>
      </c>
      <c r="AB1501" s="2967" t="s">
        <v>1534</v>
      </c>
      <c r="AC1501" s="2967" t="s">
        <v>1534</v>
      </c>
      <c r="AD1501" s="2967" t="s">
        <v>1534</v>
      </c>
      <c r="AE1501" s="2967" t="s">
        <v>1534</v>
      </c>
      <c r="AF1501" s="2967" t="s">
        <v>1534</v>
      </c>
      <c r="AG1501" s="2967" t="s">
        <v>1534</v>
      </c>
      <c r="AH1501" s="3899" t="s">
        <v>6907</v>
      </c>
      <c r="AI1501" s="3900">
        <v>3000</v>
      </c>
      <c r="AJ1501" s="3901">
        <v>39</v>
      </c>
      <c r="AK1501" s="2572"/>
    </row>
    <row r="1502" spans="2:37" s="2872" customFormat="1" ht="12" customHeight="1" thickBot="1" x14ac:dyDescent="0.25">
      <c r="B1502" s="3975" t="s">
        <v>6920</v>
      </c>
      <c r="C1502" s="3976"/>
      <c r="D1502" s="3063" t="s">
        <v>6928</v>
      </c>
      <c r="E1502" s="3063" t="s">
        <v>1534</v>
      </c>
      <c r="F1502" s="3063" t="s">
        <v>1534</v>
      </c>
      <c r="G1502" s="3063" t="s">
        <v>1534</v>
      </c>
      <c r="H1502" s="3063" t="s">
        <v>1534</v>
      </c>
      <c r="I1502" s="3063" t="s">
        <v>1534</v>
      </c>
      <c r="J1502" s="3063" t="s">
        <v>1534</v>
      </c>
      <c r="K1502" s="3063" t="s">
        <v>1534</v>
      </c>
      <c r="L1502" s="3063" t="s">
        <v>1534</v>
      </c>
      <c r="M1502" s="3063" t="s">
        <v>1534</v>
      </c>
      <c r="N1502" s="3063" t="s">
        <v>1534</v>
      </c>
      <c r="O1502" s="3063" t="s">
        <v>1534</v>
      </c>
      <c r="P1502" s="3063" t="s">
        <v>1534</v>
      </c>
      <c r="Q1502" s="3063" t="s">
        <v>1534</v>
      </c>
      <c r="R1502" s="3063" t="s">
        <v>1534</v>
      </c>
      <c r="S1502" s="3063" t="s">
        <v>1534</v>
      </c>
      <c r="T1502" s="3063" t="s">
        <v>1534</v>
      </c>
      <c r="U1502" s="3063" t="s">
        <v>1534</v>
      </c>
      <c r="V1502" s="3063" t="s">
        <v>1534</v>
      </c>
      <c r="W1502" s="3063" t="s">
        <v>1534</v>
      </c>
      <c r="X1502" s="3063" t="s">
        <v>1534</v>
      </c>
      <c r="Y1502" s="3063" t="s">
        <v>1534</v>
      </c>
      <c r="Z1502" s="3063" t="s">
        <v>1534</v>
      </c>
      <c r="AA1502" s="3063" t="s">
        <v>1534</v>
      </c>
      <c r="AB1502" s="3063" t="s">
        <v>1534</v>
      </c>
      <c r="AC1502" s="3063" t="s">
        <v>1534</v>
      </c>
      <c r="AD1502" s="3063" t="s">
        <v>1534</v>
      </c>
      <c r="AE1502" s="3063" t="s">
        <v>1534</v>
      </c>
      <c r="AF1502" s="3063" t="s">
        <v>1534</v>
      </c>
      <c r="AG1502" s="3063" t="s">
        <v>1534</v>
      </c>
      <c r="AH1502" s="3902" t="s">
        <v>6907</v>
      </c>
      <c r="AI1502" s="3903">
        <v>5000</v>
      </c>
      <c r="AJ1502" s="3904">
        <v>49</v>
      </c>
      <c r="AK1502" s="2572"/>
    </row>
    <row r="1503" spans="2:37" s="2872" customFormat="1" ht="12" customHeight="1" x14ac:dyDescent="0.2">
      <c r="B1503" s="2573"/>
      <c r="C1503" s="2566"/>
      <c r="D1503" s="4006"/>
      <c r="E1503" s="4006"/>
      <c r="F1503" s="4006"/>
      <c r="G1503" s="4006"/>
      <c r="H1503" s="2566"/>
      <c r="I1503" s="2567"/>
      <c r="J1503" s="2567"/>
      <c r="K1503" s="2567"/>
      <c r="L1503" s="2567"/>
      <c r="M1503" s="2566"/>
      <c r="N1503" s="2567"/>
      <c r="O1503" s="2567"/>
      <c r="P1503" s="2567"/>
      <c r="Q1503" s="2567"/>
      <c r="R1503" s="2567"/>
      <c r="S1503" s="2566"/>
      <c r="T1503" s="2565"/>
      <c r="U1503" s="2565"/>
      <c r="V1503" s="2565"/>
      <c r="W1503" s="2565"/>
      <c r="X1503" s="2565"/>
      <c r="Y1503" s="2565"/>
      <c r="Z1503" s="2565"/>
      <c r="AA1503" s="2565"/>
      <c r="AB1503" s="2565"/>
      <c r="AC1503" s="2565"/>
      <c r="AD1503" s="2565"/>
      <c r="AE1503" s="2565"/>
      <c r="AF1503" s="2565"/>
      <c r="AG1503" s="2565"/>
      <c r="AH1503" s="2565"/>
      <c r="AI1503" s="2565"/>
      <c r="AJ1503" s="2565"/>
      <c r="AK1503" s="2572"/>
    </row>
    <row r="1504" spans="2:37" s="2872" customFormat="1" ht="12" customHeight="1" x14ac:dyDescent="0.2">
      <c r="B1504" s="3979" t="s">
        <v>4992</v>
      </c>
      <c r="C1504" s="3980"/>
      <c r="D1504" s="3986" t="s">
        <v>6653</v>
      </c>
      <c r="E1504" s="3986"/>
      <c r="F1504" s="3986"/>
      <c r="G1504" s="3986"/>
      <c r="H1504" s="2569"/>
      <c r="I1504" s="2569"/>
      <c r="J1504" s="2569"/>
      <c r="K1504" s="2569"/>
      <c r="L1504" s="2569"/>
      <c r="M1504" s="2569"/>
      <c r="N1504" s="2569"/>
      <c r="O1504" s="2569"/>
      <c r="P1504" s="2569"/>
      <c r="Q1504" s="2569"/>
      <c r="R1504" s="2569"/>
      <c r="S1504" s="2569"/>
      <c r="T1504" s="2565"/>
      <c r="U1504" s="2565"/>
      <c r="V1504" s="2565"/>
      <c r="W1504" s="2565"/>
      <c r="X1504" s="2565"/>
      <c r="Y1504" s="2565"/>
      <c r="Z1504" s="2565"/>
      <c r="AA1504" s="2565"/>
      <c r="AB1504" s="2565"/>
      <c r="AC1504" s="2565"/>
      <c r="AD1504" s="2565"/>
      <c r="AE1504" s="2565"/>
      <c r="AF1504" s="2565"/>
      <c r="AG1504" s="2565"/>
      <c r="AH1504" s="2565"/>
      <c r="AI1504" s="2565"/>
      <c r="AJ1504" s="2565"/>
      <c r="AK1504" s="2572"/>
    </row>
    <row r="1505" spans="2:37" s="2872" customFormat="1" ht="12" customHeight="1" x14ac:dyDescent="0.2">
      <c r="B1505" s="3979" t="s">
        <v>4993</v>
      </c>
      <c r="C1505" s="3980"/>
      <c r="D1505" s="3986" t="s">
        <v>1517</v>
      </c>
      <c r="E1505" s="3986"/>
      <c r="F1505" s="3986"/>
      <c r="G1505" s="3986"/>
      <c r="H1505" s="2569"/>
      <c r="I1505" s="2569"/>
      <c r="J1505" s="2569"/>
      <c r="K1505" s="2569"/>
      <c r="L1505" s="2569"/>
      <c r="M1505" s="2569"/>
      <c r="N1505" s="2569"/>
      <c r="O1505" s="2569"/>
      <c r="P1505" s="2569"/>
      <c r="Q1505" s="2569"/>
      <c r="R1505" s="2569"/>
      <c r="S1505" s="2569"/>
      <c r="T1505" s="2565"/>
      <c r="U1505" s="2565"/>
      <c r="V1505" s="2565"/>
      <c r="W1505" s="2565"/>
      <c r="X1505" s="2565"/>
      <c r="Y1505" s="2565"/>
      <c r="Z1505" s="2565"/>
      <c r="AA1505" s="2565"/>
      <c r="AB1505" s="2565"/>
      <c r="AC1505" s="2565"/>
      <c r="AD1505" s="2565"/>
      <c r="AE1505" s="2565"/>
      <c r="AF1505" s="2565"/>
      <c r="AG1505" s="2565"/>
      <c r="AH1505" s="2565"/>
      <c r="AI1505" s="2565"/>
      <c r="AJ1505" s="2565"/>
      <c r="AK1505" s="2572"/>
    </row>
    <row r="1506" spans="2:37" s="2872" customFormat="1" ht="12" customHeight="1" thickBot="1" x14ac:dyDescent="0.25">
      <c r="B1506" s="3613"/>
      <c r="C1506" s="3465"/>
      <c r="D1506" s="3465"/>
      <c r="E1506" s="3465"/>
      <c r="F1506" s="3465"/>
      <c r="G1506" s="3465"/>
      <c r="H1506" s="3465"/>
      <c r="I1506" s="3465"/>
      <c r="J1506" s="3465"/>
      <c r="K1506" s="3465"/>
      <c r="L1506" s="3465"/>
      <c r="M1506" s="3465"/>
      <c r="N1506" s="3465"/>
      <c r="O1506" s="3465"/>
      <c r="P1506" s="3465"/>
      <c r="Q1506" s="3465"/>
      <c r="R1506" s="3465"/>
      <c r="S1506" s="3465"/>
      <c r="T1506" s="3465"/>
      <c r="U1506" s="3465"/>
      <c r="V1506" s="3465"/>
      <c r="W1506" s="3465"/>
      <c r="X1506" s="3465"/>
      <c r="Y1506" s="3465"/>
      <c r="Z1506" s="3465"/>
      <c r="AA1506" s="3465"/>
      <c r="AB1506" s="3465"/>
      <c r="AC1506" s="3465"/>
      <c r="AD1506" s="3465"/>
      <c r="AE1506" s="3465"/>
      <c r="AF1506" s="3465"/>
      <c r="AG1506" s="3465"/>
      <c r="AH1506" s="3465"/>
      <c r="AI1506" s="3465"/>
      <c r="AJ1506" s="3465"/>
      <c r="AK1506" s="3467"/>
    </row>
    <row r="1507" spans="2:37" s="2872" customFormat="1" ht="12" customHeight="1" x14ac:dyDescent="0.2">
      <c r="B1507" s="2774"/>
    </row>
    <row r="1508" spans="2:37" s="2872" customFormat="1" ht="12" customHeight="1" thickBot="1" x14ac:dyDescent="0.25">
      <c r="B1508" s="2774"/>
    </row>
    <row r="1509" spans="2:37" s="2872" customFormat="1" ht="12" customHeight="1" x14ac:dyDescent="0.2">
      <c r="B1509" s="3987" t="s">
        <v>5001</v>
      </c>
      <c r="C1509" s="3988"/>
      <c r="D1509" s="3988"/>
      <c r="E1509" s="3988"/>
      <c r="F1509" s="3988"/>
      <c r="G1509" s="3988"/>
      <c r="H1509" s="3988"/>
      <c r="I1509" s="3988"/>
      <c r="J1509" s="3988"/>
      <c r="K1509" s="3988"/>
      <c r="L1509" s="3988"/>
      <c r="M1509" s="3988"/>
      <c r="N1509" s="3988"/>
      <c r="O1509" s="3988"/>
      <c r="P1509" s="3988"/>
      <c r="Q1509" s="3988"/>
      <c r="R1509" s="3988"/>
      <c r="S1509" s="3988"/>
      <c r="T1509" s="3988"/>
      <c r="U1509" s="3988"/>
      <c r="V1509" s="3988"/>
      <c r="W1509" s="3988"/>
      <c r="X1509" s="3988"/>
      <c r="Y1509" s="3988"/>
      <c r="Z1509" s="3988"/>
      <c r="AA1509" s="3988"/>
      <c r="AB1509" s="3988"/>
      <c r="AC1509" s="3988"/>
      <c r="AD1509" s="3988"/>
      <c r="AE1509" s="3988"/>
      <c r="AF1509" s="3988"/>
      <c r="AG1509" s="3988"/>
      <c r="AH1509" s="3988"/>
      <c r="AI1509" s="3988"/>
      <c r="AJ1509" s="3988"/>
      <c r="AK1509" s="3989"/>
    </row>
    <row r="1510" spans="2:37" s="2872" customFormat="1" ht="12" customHeight="1" x14ac:dyDescent="0.2">
      <c r="B1510" s="2570"/>
      <c r="C1510" s="3874"/>
      <c r="D1510" s="3874"/>
      <c r="E1510" s="3874"/>
      <c r="F1510" s="3874"/>
      <c r="G1510" s="2571"/>
      <c r="H1510" s="2571"/>
      <c r="I1510" s="2571"/>
      <c r="J1510" s="2571"/>
      <c r="K1510" s="2571"/>
      <c r="L1510" s="2571"/>
      <c r="M1510" s="2571"/>
      <c r="N1510" s="2571"/>
      <c r="O1510" s="2571"/>
      <c r="P1510" s="2571"/>
      <c r="Q1510" s="2571"/>
      <c r="R1510" s="2571"/>
      <c r="S1510" s="2571"/>
      <c r="T1510" s="2571"/>
      <c r="U1510" s="2571"/>
      <c r="V1510" s="2571"/>
      <c r="W1510" s="2571"/>
      <c r="X1510" s="2571"/>
      <c r="Y1510" s="2571"/>
      <c r="Z1510" s="2571"/>
      <c r="AA1510" s="2571"/>
      <c r="AB1510" s="2571"/>
      <c r="AC1510" s="2571"/>
      <c r="AD1510" s="2571"/>
      <c r="AE1510" s="2571"/>
      <c r="AF1510" s="2571"/>
      <c r="AG1510" s="2571"/>
      <c r="AH1510" s="2571"/>
      <c r="AI1510" s="2571"/>
      <c r="AJ1510" s="2571"/>
      <c r="AK1510" s="2572"/>
    </row>
    <row r="1511" spans="2:37" s="2872" customFormat="1" ht="12" customHeight="1" x14ac:dyDescent="0.2">
      <c r="B1511" s="2570" t="s">
        <v>4988</v>
      </c>
      <c r="C1511" s="3874"/>
      <c r="D1511" s="3990" t="s">
        <v>6903</v>
      </c>
      <c r="E1511" s="3990"/>
      <c r="F1511" s="3990"/>
      <c r="G1511" s="2571"/>
      <c r="H1511" s="2571"/>
      <c r="I1511" s="2571"/>
      <c r="J1511" s="2571"/>
      <c r="K1511" s="2571"/>
      <c r="L1511" s="2571"/>
      <c r="M1511" s="2571"/>
      <c r="N1511" s="2571"/>
      <c r="O1511" s="2571"/>
      <c r="P1511" s="2571"/>
      <c r="Q1511" s="2571"/>
      <c r="R1511" s="2571"/>
      <c r="S1511" s="2571"/>
      <c r="T1511" s="2571"/>
      <c r="U1511" s="2571"/>
      <c r="V1511" s="2571"/>
      <c r="W1511" s="2571"/>
      <c r="X1511" s="2571"/>
      <c r="Y1511" s="2571"/>
      <c r="Z1511" s="2571"/>
      <c r="AA1511" s="2571"/>
      <c r="AB1511" s="2571"/>
      <c r="AC1511" s="2571"/>
      <c r="AD1511" s="2571"/>
      <c r="AE1511" s="2571"/>
      <c r="AF1511" s="2571"/>
      <c r="AG1511" s="2571"/>
      <c r="AH1511" s="2571"/>
      <c r="AI1511" s="2571"/>
      <c r="AJ1511" s="2571"/>
      <c r="AK1511" s="2572"/>
    </row>
    <row r="1512" spans="2:37" s="2872" customFormat="1" ht="12" customHeight="1" thickBot="1" x14ac:dyDescent="0.25">
      <c r="B1512" s="3991" t="s">
        <v>5002</v>
      </c>
      <c r="C1512" s="3992"/>
      <c r="D1512" s="3963">
        <v>41821</v>
      </c>
      <c r="E1512" s="3963"/>
      <c r="F1512" s="3874"/>
      <c r="G1512" s="2571"/>
      <c r="H1512" s="2571"/>
      <c r="I1512" s="2571"/>
      <c r="J1512" s="2571"/>
      <c r="K1512" s="2571"/>
      <c r="L1512" s="2571"/>
      <c r="M1512" s="2571"/>
      <c r="N1512" s="2571"/>
      <c r="O1512" s="2571"/>
      <c r="P1512" s="2571"/>
      <c r="Q1512" s="2571"/>
      <c r="R1512" s="2571"/>
      <c r="S1512" s="2571"/>
      <c r="T1512" s="2571"/>
      <c r="U1512" s="2571"/>
      <c r="V1512" s="2571"/>
      <c r="W1512" s="2571"/>
      <c r="X1512" s="2571"/>
      <c r="Y1512" s="2571"/>
      <c r="Z1512" s="2571"/>
      <c r="AA1512" s="2571"/>
      <c r="AB1512" s="2571"/>
      <c r="AC1512" s="2571"/>
      <c r="AD1512" s="2571"/>
      <c r="AE1512" s="2571"/>
      <c r="AF1512" s="2571"/>
      <c r="AG1512" s="2571"/>
      <c r="AH1512" s="2571"/>
      <c r="AI1512" s="2571"/>
      <c r="AJ1512" s="2571"/>
      <c r="AK1512" s="2572"/>
    </row>
    <row r="1513" spans="2:37" s="2872" customFormat="1" ht="36" customHeight="1" thickBot="1" x14ac:dyDescent="0.25">
      <c r="B1513" s="3993" t="s">
        <v>5003</v>
      </c>
      <c r="C1513" s="3994"/>
      <c r="D1513" s="3995" t="s">
        <v>6904</v>
      </c>
      <c r="E1513" s="3996"/>
      <c r="F1513" s="3996"/>
      <c r="G1513" s="3996"/>
      <c r="H1513" s="3996"/>
      <c r="I1513" s="3996"/>
      <c r="J1513" s="3996"/>
      <c r="K1513" s="3997"/>
      <c r="L1513" s="2571"/>
      <c r="M1513" s="2571"/>
      <c r="N1513" s="2571"/>
      <c r="O1513" s="2571"/>
      <c r="P1513" s="2571"/>
      <c r="Q1513" s="2571"/>
      <c r="R1513" s="2571"/>
      <c r="S1513" s="2571"/>
      <c r="T1513" s="2571"/>
      <c r="U1513" s="2571"/>
      <c r="V1513" s="2571"/>
      <c r="W1513" s="2571"/>
      <c r="X1513" s="2571"/>
      <c r="Y1513" s="2571"/>
      <c r="Z1513" s="2571"/>
      <c r="AA1513" s="2571"/>
      <c r="AB1513" s="2571"/>
      <c r="AC1513" s="2571"/>
      <c r="AD1513" s="2571"/>
      <c r="AE1513" s="2571"/>
      <c r="AF1513" s="2571"/>
      <c r="AG1513" s="2571"/>
      <c r="AH1513" s="2571"/>
      <c r="AI1513" s="2571"/>
      <c r="AJ1513" s="2571"/>
      <c r="AK1513" s="2572"/>
    </row>
    <row r="1514" spans="2:37" s="2872" customFormat="1" ht="12" customHeight="1" thickBot="1" x14ac:dyDescent="0.25">
      <c r="B1514" s="3998"/>
      <c r="C1514" s="3999"/>
      <c r="D1514" s="3999"/>
      <c r="E1514" s="3999"/>
      <c r="F1514" s="3999"/>
      <c r="G1514" s="3999"/>
      <c r="H1514" s="3999"/>
      <c r="I1514" s="3999"/>
      <c r="J1514" s="3999"/>
      <c r="K1514" s="3999"/>
      <c r="L1514" s="3999"/>
      <c r="M1514" s="3999"/>
      <c r="N1514" s="3999"/>
      <c r="O1514" s="3999"/>
      <c r="P1514" s="3999"/>
      <c r="Q1514" s="3999"/>
      <c r="R1514" s="2571"/>
      <c r="S1514" s="2571"/>
      <c r="T1514" s="2571"/>
      <c r="U1514" s="2571"/>
      <c r="V1514" s="2571"/>
      <c r="W1514" s="2571"/>
      <c r="X1514" s="2571"/>
      <c r="Y1514" s="2571"/>
      <c r="Z1514" s="2571"/>
      <c r="AA1514" s="2571"/>
      <c r="AB1514" s="2571"/>
      <c r="AC1514" s="2571"/>
      <c r="AD1514" s="2571"/>
      <c r="AE1514" s="2571"/>
      <c r="AF1514" s="2571"/>
      <c r="AG1514" s="2571"/>
      <c r="AH1514" s="2571"/>
      <c r="AI1514" s="2571"/>
      <c r="AJ1514" s="2571"/>
      <c r="AK1514" s="2572"/>
    </row>
    <row r="1515" spans="2:37" s="2872" customFormat="1" ht="12" customHeight="1" thickBot="1" x14ac:dyDescent="0.25">
      <c r="B1515" s="4000" t="s">
        <v>5004</v>
      </c>
      <c r="C1515" s="4000"/>
      <c r="D1515" s="4000" t="s">
        <v>4994</v>
      </c>
      <c r="E1515" s="4000" t="s">
        <v>5005</v>
      </c>
      <c r="F1515" s="4002" t="s">
        <v>224</v>
      </c>
      <c r="G1515" s="4002"/>
      <c r="H1515" s="4002"/>
      <c r="I1515" s="4002"/>
      <c r="J1515" s="4002"/>
      <c r="K1515" s="4002"/>
      <c r="L1515" s="4002"/>
      <c r="M1515" s="4002"/>
      <c r="N1515" s="4002"/>
      <c r="O1515" s="4002"/>
      <c r="P1515" s="4002"/>
      <c r="Q1515" s="4002"/>
      <c r="R1515" s="4002"/>
      <c r="S1515" s="4002" t="s">
        <v>340</v>
      </c>
      <c r="T1515" s="4002"/>
      <c r="U1515" s="4002"/>
      <c r="V1515" s="4002"/>
      <c r="W1515" s="4002"/>
      <c r="X1515" s="4002"/>
      <c r="Y1515" s="4002"/>
      <c r="Z1515" s="4002"/>
      <c r="AA1515" s="4002"/>
      <c r="AB1515" s="4002"/>
      <c r="AC1515" s="4002"/>
      <c r="AD1515" s="4002" t="s">
        <v>225</v>
      </c>
      <c r="AE1515" s="4002"/>
      <c r="AF1515" s="4002"/>
      <c r="AG1515" s="4002"/>
      <c r="AH1515" s="4003" t="s">
        <v>4989</v>
      </c>
      <c r="AI1515" s="4003"/>
      <c r="AJ1515" s="4003"/>
      <c r="AK1515" s="2572"/>
    </row>
    <row r="1516" spans="2:37" s="2872" customFormat="1" ht="12" customHeight="1" thickBot="1" x14ac:dyDescent="0.25">
      <c r="B1516" s="4001"/>
      <c r="C1516" s="4001"/>
      <c r="D1516" s="4001"/>
      <c r="E1516" s="4001"/>
      <c r="F1516" s="4001" t="s">
        <v>5006</v>
      </c>
      <c r="G1516" s="4001" t="s">
        <v>5007</v>
      </c>
      <c r="H1516" s="4000" t="s">
        <v>5008</v>
      </c>
      <c r="I1516" s="4004" t="s">
        <v>5009</v>
      </c>
      <c r="J1516" s="4004" t="s">
        <v>5010</v>
      </c>
      <c r="K1516" s="4005" t="s">
        <v>5011</v>
      </c>
      <c r="L1516" s="4005" t="s">
        <v>5012</v>
      </c>
      <c r="M1516" s="4004" t="s">
        <v>5013</v>
      </c>
      <c r="N1516" s="4004"/>
      <c r="O1516" s="4005" t="s">
        <v>5014</v>
      </c>
      <c r="P1516" s="4005" t="s">
        <v>5015</v>
      </c>
      <c r="Q1516" s="4005" t="s">
        <v>5016</v>
      </c>
      <c r="R1516" s="4005" t="s">
        <v>5017</v>
      </c>
      <c r="S1516" s="4000" t="s">
        <v>5018</v>
      </c>
      <c r="T1516" s="4000" t="s">
        <v>5019</v>
      </c>
      <c r="U1516" s="4000" t="s">
        <v>5020</v>
      </c>
      <c r="V1516" s="4000" t="s">
        <v>5021</v>
      </c>
      <c r="W1516" s="4000" t="s">
        <v>5022</v>
      </c>
      <c r="X1516" s="4000" t="s">
        <v>5023</v>
      </c>
      <c r="Y1516" s="4000" t="s">
        <v>5024</v>
      </c>
      <c r="Z1516" s="4000" t="s">
        <v>5025</v>
      </c>
      <c r="AA1516" s="4000" t="s">
        <v>5026</v>
      </c>
      <c r="AB1516" s="4004" t="s">
        <v>5027</v>
      </c>
      <c r="AC1516" s="4004" t="s">
        <v>5028</v>
      </c>
      <c r="AD1516" s="4000" t="s">
        <v>5029</v>
      </c>
      <c r="AE1516" s="4000" t="s">
        <v>5030</v>
      </c>
      <c r="AF1516" s="4000" t="s">
        <v>5031</v>
      </c>
      <c r="AG1516" s="4000" t="s">
        <v>5032</v>
      </c>
      <c r="AH1516" s="4000" t="s">
        <v>1154</v>
      </c>
      <c r="AI1516" s="4000" t="s">
        <v>4990</v>
      </c>
      <c r="AJ1516" s="4000" t="s">
        <v>4991</v>
      </c>
      <c r="AK1516" s="2572"/>
    </row>
    <row r="1517" spans="2:37" s="2872" customFormat="1" ht="12" customHeight="1" thickBot="1" x14ac:dyDescent="0.25">
      <c r="B1517" s="4001"/>
      <c r="C1517" s="4001"/>
      <c r="D1517" s="4001"/>
      <c r="E1517" s="4001"/>
      <c r="F1517" s="4001"/>
      <c r="G1517" s="4001"/>
      <c r="H1517" s="4001"/>
      <c r="I1517" s="4005"/>
      <c r="J1517" s="4005"/>
      <c r="K1517" s="4005"/>
      <c r="L1517" s="4005"/>
      <c r="M1517" s="3872" t="s">
        <v>5033</v>
      </c>
      <c r="N1517" s="3873" t="s">
        <v>2798</v>
      </c>
      <c r="O1517" s="4005"/>
      <c r="P1517" s="4005"/>
      <c r="Q1517" s="4005"/>
      <c r="R1517" s="4005"/>
      <c r="S1517" s="4001"/>
      <c r="T1517" s="4001"/>
      <c r="U1517" s="4001"/>
      <c r="V1517" s="4001"/>
      <c r="W1517" s="4001"/>
      <c r="X1517" s="4001"/>
      <c r="Y1517" s="4001"/>
      <c r="Z1517" s="4001"/>
      <c r="AA1517" s="4001"/>
      <c r="AB1517" s="4005"/>
      <c r="AC1517" s="4005"/>
      <c r="AD1517" s="4001"/>
      <c r="AE1517" s="4001"/>
      <c r="AF1517" s="4001"/>
      <c r="AG1517" s="4001"/>
      <c r="AH1517" s="4001"/>
      <c r="AI1517" s="4001"/>
      <c r="AJ1517" s="4001"/>
      <c r="AK1517" s="2572"/>
    </row>
    <row r="1518" spans="2:37" s="2872" customFormat="1" ht="12" customHeight="1" x14ac:dyDescent="0.2">
      <c r="B1518" s="3969" t="s">
        <v>6905</v>
      </c>
      <c r="C1518" s="3970"/>
      <c r="D1518" s="2960" t="s">
        <v>6906</v>
      </c>
      <c r="E1518" s="2960" t="s">
        <v>1534</v>
      </c>
      <c r="F1518" s="2960" t="s">
        <v>1534</v>
      </c>
      <c r="G1518" s="2960" t="s">
        <v>1534</v>
      </c>
      <c r="H1518" s="2960" t="s">
        <v>1534</v>
      </c>
      <c r="I1518" s="2960" t="s">
        <v>1534</v>
      </c>
      <c r="J1518" s="2960" t="s">
        <v>1534</v>
      </c>
      <c r="K1518" s="2960" t="s">
        <v>1534</v>
      </c>
      <c r="L1518" s="2960" t="s">
        <v>1534</v>
      </c>
      <c r="M1518" s="2960" t="s">
        <v>1534</v>
      </c>
      <c r="N1518" s="2960" t="s">
        <v>1534</v>
      </c>
      <c r="O1518" s="2960" t="s">
        <v>1534</v>
      </c>
      <c r="P1518" s="2960" t="s">
        <v>1534</v>
      </c>
      <c r="Q1518" s="2960" t="s">
        <v>1534</v>
      </c>
      <c r="R1518" s="2960" t="s">
        <v>1534</v>
      </c>
      <c r="S1518" s="2960" t="s">
        <v>1534</v>
      </c>
      <c r="T1518" s="2960" t="s">
        <v>1534</v>
      </c>
      <c r="U1518" s="2960" t="s">
        <v>1534</v>
      </c>
      <c r="V1518" s="2960" t="s">
        <v>1534</v>
      </c>
      <c r="W1518" s="2960" t="s">
        <v>1534</v>
      </c>
      <c r="X1518" s="2960" t="s">
        <v>1534</v>
      </c>
      <c r="Y1518" s="2960" t="s">
        <v>1534</v>
      </c>
      <c r="Z1518" s="2960" t="s">
        <v>1534</v>
      </c>
      <c r="AA1518" s="2960" t="s">
        <v>1534</v>
      </c>
      <c r="AB1518" s="2960" t="s">
        <v>1534</v>
      </c>
      <c r="AC1518" s="2960" t="s">
        <v>1534</v>
      </c>
      <c r="AD1518" s="2960" t="s">
        <v>1534</v>
      </c>
      <c r="AE1518" s="2960" t="s">
        <v>1534</v>
      </c>
      <c r="AF1518" s="2960" t="s">
        <v>1534</v>
      </c>
      <c r="AG1518" s="2960" t="s">
        <v>1534</v>
      </c>
      <c r="AH1518" s="3896" t="s">
        <v>6907</v>
      </c>
      <c r="AI1518" s="3897">
        <v>100</v>
      </c>
      <c r="AJ1518" s="3898">
        <v>2.99</v>
      </c>
      <c r="AK1518" s="2572"/>
    </row>
    <row r="1519" spans="2:37" s="2872" customFormat="1" ht="12" customHeight="1" x14ac:dyDescent="0.2">
      <c r="B1519" s="3971" t="s">
        <v>6908</v>
      </c>
      <c r="C1519" s="3972"/>
      <c r="D1519" s="2967" t="s">
        <v>6909</v>
      </c>
      <c r="E1519" s="2967" t="s">
        <v>1534</v>
      </c>
      <c r="F1519" s="2967" t="s">
        <v>1534</v>
      </c>
      <c r="G1519" s="2967" t="s">
        <v>1534</v>
      </c>
      <c r="H1519" s="2967" t="s">
        <v>1534</v>
      </c>
      <c r="I1519" s="2967" t="s">
        <v>1534</v>
      </c>
      <c r="J1519" s="2967" t="s">
        <v>1534</v>
      </c>
      <c r="K1519" s="2967" t="s">
        <v>1534</v>
      </c>
      <c r="L1519" s="2967" t="s">
        <v>1534</v>
      </c>
      <c r="M1519" s="2967" t="s">
        <v>1534</v>
      </c>
      <c r="N1519" s="2967" t="s">
        <v>1534</v>
      </c>
      <c r="O1519" s="2967" t="s">
        <v>1534</v>
      </c>
      <c r="P1519" s="2967" t="s">
        <v>1534</v>
      </c>
      <c r="Q1519" s="2967" t="s">
        <v>1534</v>
      </c>
      <c r="R1519" s="2967" t="s">
        <v>1534</v>
      </c>
      <c r="S1519" s="2967" t="s">
        <v>1534</v>
      </c>
      <c r="T1519" s="2967" t="s">
        <v>1534</v>
      </c>
      <c r="U1519" s="2967" t="s">
        <v>1534</v>
      </c>
      <c r="V1519" s="2967" t="s">
        <v>1534</v>
      </c>
      <c r="W1519" s="2967" t="s">
        <v>1534</v>
      </c>
      <c r="X1519" s="2967" t="s">
        <v>1534</v>
      </c>
      <c r="Y1519" s="2967" t="s">
        <v>1534</v>
      </c>
      <c r="Z1519" s="2967" t="s">
        <v>1534</v>
      </c>
      <c r="AA1519" s="2967" t="s">
        <v>1534</v>
      </c>
      <c r="AB1519" s="2967" t="s">
        <v>1534</v>
      </c>
      <c r="AC1519" s="2967" t="s">
        <v>1534</v>
      </c>
      <c r="AD1519" s="2967" t="s">
        <v>1534</v>
      </c>
      <c r="AE1519" s="2967" t="s">
        <v>1534</v>
      </c>
      <c r="AF1519" s="2967" t="s">
        <v>1534</v>
      </c>
      <c r="AG1519" s="2967" t="s">
        <v>1534</v>
      </c>
      <c r="AH1519" s="3899" t="s">
        <v>6907</v>
      </c>
      <c r="AI1519" s="3900">
        <v>200</v>
      </c>
      <c r="AJ1519" s="3901">
        <v>5.99</v>
      </c>
      <c r="AK1519" s="2572"/>
    </row>
    <row r="1520" spans="2:37" s="2872" customFormat="1" ht="12" customHeight="1" x14ac:dyDescent="0.2">
      <c r="B1520" s="3971" t="s">
        <v>6910</v>
      </c>
      <c r="C1520" s="3972"/>
      <c r="D1520" s="2967" t="s">
        <v>6911</v>
      </c>
      <c r="E1520" s="2967" t="s">
        <v>1534</v>
      </c>
      <c r="F1520" s="2967" t="s">
        <v>1534</v>
      </c>
      <c r="G1520" s="2967" t="s">
        <v>1534</v>
      </c>
      <c r="H1520" s="2967" t="s">
        <v>1534</v>
      </c>
      <c r="I1520" s="2967" t="s">
        <v>1534</v>
      </c>
      <c r="J1520" s="2967" t="s">
        <v>1534</v>
      </c>
      <c r="K1520" s="2967" t="s">
        <v>1534</v>
      </c>
      <c r="L1520" s="2967" t="s">
        <v>1534</v>
      </c>
      <c r="M1520" s="2967" t="s">
        <v>1534</v>
      </c>
      <c r="N1520" s="2967" t="s">
        <v>1534</v>
      </c>
      <c r="O1520" s="2967" t="s">
        <v>1534</v>
      </c>
      <c r="P1520" s="2967" t="s">
        <v>1534</v>
      </c>
      <c r="Q1520" s="2967" t="s">
        <v>1534</v>
      </c>
      <c r="R1520" s="2967" t="s">
        <v>1534</v>
      </c>
      <c r="S1520" s="2967" t="s">
        <v>1534</v>
      </c>
      <c r="T1520" s="2967" t="s">
        <v>1534</v>
      </c>
      <c r="U1520" s="2967" t="s">
        <v>1534</v>
      </c>
      <c r="V1520" s="2967" t="s">
        <v>1534</v>
      </c>
      <c r="W1520" s="2967" t="s">
        <v>1534</v>
      </c>
      <c r="X1520" s="2967" t="s">
        <v>1534</v>
      </c>
      <c r="Y1520" s="2967" t="s">
        <v>1534</v>
      </c>
      <c r="Z1520" s="2967" t="s">
        <v>1534</v>
      </c>
      <c r="AA1520" s="2967" t="s">
        <v>1534</v>
      </c>
      <c r="AB1520" s="2967" t="s">
        <v>1534</v>
      </c>
      <c r="AC1520" s="2967" t="s">
        <v>1534</v>
      </c>
      <c r="AD1520" s="2967" t="s">
        <v>1534</v>
      </c>
      <c r="AE1520" s="2967" t="s">
        <v>1534</v>
      </c>
      <c r="AF1520" s="2967" t="s">
        <v>1534</v>
      </c>
      <c r="AG1520" s="2967" t="s">
        <v>1534</v>
      </c>
      <c r="AH1520" s="3899" t="s">
        <v>6907</v>
      </c>
      <c r="AI1520" s="3900">
        <v>300</v>
      </c>
      <c r="AJ1520" s="3901">
        <v>9.99</v>
      </c>
      <c r="AK1520" s="2572"/>
    </row>
    <row r="1521" spans="2:37" s="2872" customFormat="1" ht="12" customHeight="1" x14ac:dyDescent="0.2">
      <c r="B1521" s="3971" t="s">
        <v>6912</v>
      </c>
      <c r="C1521" s="3972"/>
      <c r="D1521" s="2967" t="s">
        <v>6913</v>
      </c>
      <c r="E1521" s="2967" t="s">
        <v>1534</v>
      </c>
      <c r="F1521" s="2967" t="s">
        <v>1534</v>
      </c>
      <c r="G1521" s="2967" t="s">
        <v>1534</v>
      </c>
      <c r="H1521" s="2967" t="s">
        <v>1534</v>
      </c>
      <c r="I1521" s="2967" t="s">
        <v>1534</v>
      </c>
      <c r="J1521" s="2967" t="s">
        <v>1534</v>
      </c>
      <c r="K1521" s="2967" t="s">
        <v>1534</v>
      </c>
      <c r="L1521" s="2967" t="s">
        <v>1534</v>
      </c>
      <c r="M1521" s="2967" t="s">
        <v>1534</v>
      </c>
      <c r="N1521" s="2967" t="s">
        <v>1534</v>
      </c>
      <c r="O1521" s="2967" t="s">
        <v>1534</v>
      </c>
      <c r="P1521" s="2967" t="s">
        <v>1534</v>
      </c>
      <c r="Q1521" s="2967" t="s">
        <v>1534</v>
      </c>
      <c r="R1521" s="2967" t="s">
        <v>1534</v>
      </c>
      <c r="S1521" s="2967" t="s">
        <v>1534</v>
      </c>
      <c r="T1521" s="2967" t="s">
        <v>1534</v>
      </c>
      <c r="U1521" s="2967" t="s">
        <v>1534</v>
      </c>
      <c r="V1521" s="2967" t="s">
        <v>1534</v>
      </c>
      <c r="W1521" s="2967" t="s">
        <v>1534</v>
      </c>
      <c r="X1521" s="2967" t="s">
        <v>1534</v>
      </c>
      <c r="Y1521" s="2967" t="s">
        <v>1534</v>
      </c>
      <c r="Z1521" s="2967" t="s">
        <v>1534</v>
      </c>
      <c r="AA1521" s="2967" t="s">
        <v>1534</v>
      </c>
      <c r="AB1521" s="2967" t="s">
        <v>1534</v>
      </c>
      <c r="AC1521" s="2967" t="s">
        <v>1534</v>
      </c>
      <c r="AD1521" s="2967" t="s">
        <v>1534</v>
      </c>
      <c r="AE1521" s="2967" t="s">
        <v>1534</v>
      </c>
      <c r="AF1521" s="2967" t="s">
        <v>1534</v>
      </c>
      <c r="AG1521" s="2967" t="s">
        <v>1534</v>
      </c>
      <c r="AH1521" s="3899" t="s">
        <v>6907</v>
      </c>
      <c r="AI1521" s="3900">
        <v>500</v>
      </c>
      <c r="AJ1521" s="3901">
        <v>14.99</v>
      </c>
      <c r="AK1521" s="2572"/>
    </row>
    <row r="1522" spans="2:37" s="2872" customFormat="1" ht="12" customHeight="1" x14ac:dyDescent="0.2">
      <c r="B1522" s="3971" t="s">
        <v>6914</v>
      </c>
      <c r="C1522" s="3972"/>
      <c r="D1522" s="2967" t="s">
        <v>6915</v>
      </c>
      <c r="E1522" s="2967" t="s">
        <v>1534</v>
      </c>
      <c r="F1522" s="2967" t="s">
        <v>1534</v>
      </c>
      <c r="G1522" s="2967" t="s">
        <v>1534</v>
      </c>
      <c r="H1522" s="2967" t="s">
        <v>1534</v>
      </c>
      <c r="I1522" s="2967" t="s">
        <v>1534</v>
      </c>
      <c r="J1522" s="2967" t="s">
        <v>1534</v>
      </c>
      <c r="K1522" s="2967" t="s">
        <v>1534</v>
      </c>
      <c r="L1522" s="2967" t="s">
        <v>1534</v>
      </c>
      <c r="M1522" s="2967" t="s">
        <v>1534</v>
      </c>
      <c r="N1522" s="2967" t="s">
        <v>1534</v>
      </c>
      <c r="O1522" s="2967" t="s">
        <v>1534</v>
      </c>
      <c r="P1522" s="2967" t="s">
        <v>1534</v>
      </c>
      <c r="Q1522" s="2967" t="s">
        <v>1534</v>
      </c>
      <c r="R1522" s="2967" t="s">
        <v>1534</v>
      </c>
      <c r="S1522" s="2967" t="s">
        <v>1534</v>
      </c>
      <c r="T1522" s="2967" t="s">
        <v>1534</v>
      </c>
      <c r="U1522" s="2967" t="s">
        <v>1534</v>
      </c>
      <c r="V1522" s="2967" t="s">
        <v>1534</v>
      </c>
      <c r="W1522" s="2967" t="s">
        <v>1534</v>
      </c>
      <c r="X1522" s="2967" t="s">
        <v>1534</v>
      </c>
      <c r="Y1522" s="2967" t="s">
        <v>1534</v>
      </c>
      <c r="Z1522" s="2967" t="s">
        <v>1534</v>
      </c>
      <c r="AA1522" s="2967" t="s">
        <v>1534</v>
      </c>
      <c r="AB1522" s="2967" t="s">
        <v>1534</v>
      </c>
      <c r="AC1522" s="2967" t="s">
        <v>1534</v>
      </c>
      <c r="AD1522" s="2967" t="s">
        <v>1534</v>
      </c>
      <c r="AE1522" s="2967" t="s">
        <v>1534</v>
      </c>
      <c r="AF1522" s="2967" t="s">
        <v>1534</v>
      </c>
      <c r="AG1522" s="2967" t="s">
        <v>1534</v>
      </c>
      <c r="AH1522" s="3899" t="s">
        <v>6907</v>
      </c>
      <c r="AI1522" s="3900">
        <v>1000</v>
      </c>
      <c r="AJ1522" s="3901">
        <v>19.989999999999998</v>
      </c>
      <c r="AK1522" s="2572"/>
    </row>
    <row r="1523" spans="2:37" s="2872" customFormat="1" ht="12" customHeight="1" x14ac:dyDescent="0.2">
      <c r="B1523" s="3971" t="s">
        <v>6916</v>
      </c>
      <c r="C1523" s="3972"/>
      <c r="D1523" s="2967" t="s">
        <v>6917</v>
      </c>
      <c r="E1523" s="2967" t="s">
        <v>1534</v>
      </c>
      <c r="F1523" s="2967" t="s">
        <v>1534</v>
      </c>
      <c r="G1523" s="2967" t="s">
        <v>1534</v>
      </c>
      <c r="H1523" s="2967" t="s">
        <v>1534</v>
      </c>
      <c r="I1523" s="2967" t="s">
        <v>1534</v>
      </c>
      <c r="J1523" s="2967" t="s">
        <v>1534</v>
      </c>
      <c r="K1523" s="2967" t="s">
        <v>1534</v>
      </c>
      <c r="L1523" s="2967" t="s">
        <v>1534</v>
      </c>
      <c r="M1523" s="2967" t="s">
        <v>1534</v>
      </c>
      <c r="N1523" s="2967" t="s">
        <v>1534</v>
      </c>
      <c r="O1523" s="2967" t="s">
        <v>1534</v>
      </c>
      <c r="P1523" s="2967" t="s">
        <v>1534</v>
      </c>
      <c r="Q1523" s="2967" t="s">
        <v>1534</v>
      </c>
      <c r="R1523" s="2967" t="s">
        <v>1534</v>
      </c>
      <c r="S1523" s="2967" t="s">
        <v>1534</v>
      </c>
      <c r="T1523" s="2967" t="s">
        <v>1534</v>
      </c>
      <c r="U1523" s="2967" t="s">
        <v>1534</v>
      </c>
      <c r="V1523" s="2967" t="s">
        <v>1534</v>
      </c>
      <c r="W1523" s="2967" t="s">
        <v>1534</v>
      </c>
      <c r="X1523" s="2967" t="s">
        <v>1534</v>
      </c>
      <c r="Y1523" s="2967" t="s">
        <v>1534</v>
      </c>
      <c r="Z1523" s="2967" t="s">
        <v>1534</v>
      </c>
      <c r="AA1523" s="2967" t="s">
        <v>1534</v>
      </c>
      <c r="AB1523" s="2967" t="s">
        <v>1534</v>
      </c>
      <c r="AC1523" s="2967" t="s">
        <v>1534</v>
      </c>
      <c r="AD1523" s="2967" t="s">
        <v>1534</v>
      </c>
      <c r="AE1523" s="2967" t="s">
        <v>1534</v>
      </c>
      <c r="AF1523" s="2967" t="s">
        <v>1534</v>
      </c>
      <c r="AG1523" s="2967" t="s">
        <v>1534</v>
      </c>
      <c r="AH1523" s="3899" t="s">
        <v>6907</v>
      </c>
      <c r="AI1523" s="3900">
        <v>2000</v>
      </c>
      <c r="AJ1523" s="3901">
        <v>29</v>
      </c>
      <c r="AK1523" s="2572"/>
    </row>
    <row r="1524" spans="2:37" s="2872" customFormat="1" ht="12" customHeight="1" x14ac:dyDescent="0.2">
      <c r="B1524" s="3971" t="s">
        <v>6918</v>
      </c>
      <c r="C1524" s="3972"/>
      <c r="D1524" s="2967" t="s">
        <v>6919</v>
      </c>
      <c r="E1524" s="2967" t="s">
        <v>1534</v>
      </c>
      <c r="F1524" s="2967" t="s">
        <v>1534</v>
      </c>
      <c r="G1524" s="2967" t="s">
        <v>1534</v>
      </c>
      <c r="H1524" s="2967" t="s">
        <v>1534</v>
      </c>
      <c r="I1524" s="2967" t="s">
        <v>1534</v>
      </c>
      <c r="J1524" s="2967" t="s">
        <v>1534</v>
      </c>
      <c r="K1524" s="2967" t="s">
        <v>1534</v>
      </c>
      <c r="L1524" s="2967" t="s">
        <v>1534</v>
      </c>
      <c r="M1524" s="2967" t="s">
        <v>1534</v>
      </c>
      <c r="N1524" s="2967" t="s">
        <v>1534</v>
      </c>
      <c r="O1524" s="2967" t="s">
        <v>1534</v>
      </c>
      <c r="P1524" s="2967" t="s">
        <v>1534</v>
      </c>
      <c r="Q1524" s="2967" t="s">
        <v>1534</v>
      </c>
      <c r="R1524" s="2967" t="s">
        <v>1534</v>
      </c>
      <c r="S1524" s="2967" t="s">
        <v>1534</v>
      </c>
      <c r="T1524" s="2967" t="s">
        <v>1534</v>
      </c>
      <c r="U1524" s="2967" t="s">
        <v>1534</v>
      </c>
      <c r="V1524" s="2967" t="s">
        <v>1534</v>
      </c>
      <c r="W1524" s="2967" t="s">
        <v>1534</v>
      </c>
      <c r="X1524" s="2967" t="s">
        <v>1534</v>
      </c>
      <c r="Y1524" s="2967" t="s">
        <v>1534</v>
      </c>
      <c r="Z1524" s="2967" t="s">
        <v>1534</v>
      </c>
      <c r="AA1524" s="2967" t="s">
        <v>1534</v>
      </c>
      <c r="AB1524" s="2967" t="s">
        <v>1534</v>
      </c>
      <c r="AC1524" s="2967" t="s">
        <v>1534</v>
      </c>
      <c r="AD1524" s="2967" t="s">
        <v>1534</v>
      </c>
      <c r="AE1524" s="2967" t="s">
        <v>1534</v>
      </c>
      <c r="AF1524" s="2967" t="s">
        <v>1534</v>
      </c>
      <c r="AG1524" s="2967" t="s">
        <v>1534</v>
      </c>
      <c r="AH1524" s="3899" t="s">
        <v>6907</v>
      </c>
      <c r="AI1524" s="3900">
        <v>3000</v>
      </c>
      <c r="AJ1524" s="3901">
        <v>39</v>
      </c>
      <c r="AK1524" s="2572"/>
    </row>
    <row r="1525" spans="2:37" s="2872" customFormat="1" ht="12" customHeight="1" thickBot="1" x14ac:dyDescent="0.25">
      <c r="B1525" s="3973" t="s">
        <v>6920</v>
      </c>
      <c r="C1525" s="3974"/>
      <c r="D1525" s="3063" t="s">
        <v>6921</v>
      </c>
      <c r="E1525" s="3063" t="s">
        <v>1534</v>
      </c>
      <c r="F1525" s="3063" t="s">
        <v>1534</v>
      </c>
      <c r="G1525" s="3063" t="s">
        <v>1534</v>
      </c>
      <c r="H1525" s="3063" t="s">
        <v>1534</v>
      </c>
      <c r="I1525" s="3063" t="s">
        <v>1534</v>
      </c>
      <c r="J1525" s="3063" t="s">
        <v>1534</v>
      </c>
      <c r="K1525" s="3063" t="s">
        <v>1534</v>
      </c>
      <c r="L1525" s="3063" t="s">
        <v>1534</v>
      </c>
      <c r="M1525" s="3063" t="s">
        <v>1534</v>
      </c>
      <c r="N1525" s="3063" t="s">
        <v>1534</v>
      </c>
      <c r="O1525" s="3063" t="s">
        <v>1534</v>
      </c>
      <c r="P1525" s="3063" t="s">
        <v>1534</v>
      </c>
      <c r="Q1525" s="3063" t="s">
        <v>1534</v>
      </c>
      <c r="R1525" s="3063" t="s">
        <v>1534</v>
      </c>
      <c r="S1525" s="3063" t="s">
        <v>1534</v>
      </c>
      <c r="T1525" s="3063" t="s">
        <v>1534</v>
      </c>
      <c r="U1525" s="3063" t="s">
        <v>1534</v>
      </c>
      <c r="V1525" s="3063" t="s">
        <v>1534</v>
      </c>
      <c r="W1525" s="3063" t="s">
        <v>1534</v>
      </c>
      <c r="X1525" s="3063" t="s">
        <v>1534</v>
      </c>
      <c r="Y1525" s="3063" t="s">
        <v>1534</v>
      </c>
      <c r="Z1525" s="3063" t="s">
        <v>1534</v>
      </c>
      <c r="AA1525" s="3063" t="s">
        <v>1534</v>
      </c>
      <c r="AB1525" s="3063" t="s">
        <v>1534</v>
      </c>
      <c r="AC1525" s="3063" t="s">
        <v>1534</v>
      </c>
      <c r="AD1525" s="3063" t="s">
        <v>1534</v>
      </c>
      <c r="AE1525" s="3063" t="s">
        <v>1534</v>
      </c>
      <c r="AF1525" s="3063" t="s">
        <v>1534</v>
      </c>
      <c r="AG1525" s="3063" t="s">
        <v>1534</v>
      </c>
      <c r="AH1525" s="3902" t="s">
        <v>6907</v>
      </c>
      <c r="AI1525" s="3903">
        <v>5000</v>
      </c>
      <c r="AJ1525" s="3904">
        <v>49</v>
      </c>
      <c r="AK1525" s="2572"/>
    </row>
    <row r="1526" spans="2:37" s="2872" customFormat="1" ht="12" customHeight="1" x14ac:dyDescent="0.2">
      <c r="B1526" s="2573"/>
      <c r="C1526" s="2566"/>
      <c r="D1526" s="4006"/>
      <c r="E1526" s="4006"/>
      <c r="F1526" s="4006"/>
      <c r="G1526" s="4006"/>
      <c r="H1526" s="2566"/>
      <c r="I1526" s="2567"/>
      <c r="J1526" s="2567"/>
      <c r="K1526" s="2567"/>
      <c r="L1526" s="2567"/>
      <c r="M1526" s="2566"/>
      <c r="N1526" s="2567"/>
      <c r="O1526" s="2567"/>
      <c r="P1526" s="2567"/>
      <c r="Q1526" s="2567"/>
      <c r="R1526" s="2567"/>
      <c r="S1526" s="2566"/>
      <c r="T1526" s="2565"/>
      <c r="U1526" s="2565"/>
      <c r="V1526" s="2565"/>
      <c r="W1526" s="2565"/>
      <c r="X1526" s="2565"/>
      <c r="Y1526" s="2565"/>
      <c r="Z1526" s="2565"/>
      <c r="AA1526" s="2565"/>
      <c r="AB1526" s="2565"/>
      <c r="AC1526" s="2565"/>
      <c r="AD1526" s="2565"/>
      <c r="AE1526" s="2565"/>
      <c r="AF1526" s="2565"/>
      <c r="AG1526" s="2565"/>
      <c r="AH1526" s="2565"/>
      <c r="AI1526" s="2565"/>
      <c r="AJ1526" s="2565"/>
      <c r="AK1526" s="2572"/>
    </row>
    <row r="1527" spans="2:37" s="2872" customFormat="1" ht="12" customHeight="1" x14ac:dyDescent="0.2">
      <c r="B1527" s="3979" t="s">
        <v>4992</v>
      </c>
      <c r="C1527" s="3980"/>
      <c r="D1527" s="3986" t="s">
        <v>6653</v>
      </c>
      <c r="E1527" s="3986"/>
      <c r="F1527" s="3986"/>
      <c r="G1527" s="3986"/>
      <c r="H1527" s="2569"/>
      <c r="I1527" s="2569"/>
      <c r="J1527" s="2569"/>
      <c r="K1527" s="2569"/>
      <c r="L1527" s="2569"/>
      <c r="M1527" s="2569"/>
      <c r="N1527" s="2569"/>
      <c r="O1527" s="2569"/>
      <c r="P1527" s="2569"/>
      <c r="Q1527" s="2569"/>
      <c r="R1527" s="2569"/>
      <c r="S1527" s="2569"/>
      <c r="T1527" s="2565"/>
      <c r="U1527" s="2565"/>
      <c r="V1527" s="2565"/>
      <c r="W1527" s="2565"/>
      <c r="X1527" s="2565"/>
      <c r="Y1527" s="2565"/>
      <c r="Z1527" s="2565"/>
      <c r="AA1527" s="2565"/>
      <c r="AB1527" s="2565"/>
      <c r="AC1527" s="2565"/>
      <c r="AD1527" s="2565"/>
      <c r="AE1527" s="2565"/>
      <c r="AF1527" s="2565"/>
      <c r="AG1527" s="2565"/>
      <c r="AH1527" s="2565"/>
      <c r="AI1527" s="2565"/>
      <c r="AJ1527" s="2565"/>
      <c r="AK1527" s="2572"/>
    </row>
    <row r="1528" spans="2:37" s="2872" customFormat="1" ht="12" customHeight="1" x14ac:dyDescent="0.2">
      <c r="B1528" s="3979" t="s">
        <v>4993</v>
      </c>
      <c r="C1528" s="3980"/>
      <c r="D1528" s="3986" t="s">
        <v>1517</v>
      </c>
      <c r="E1528" s="3986"/>
      <c r="F1528" s="3986"/>
      <c r="G1528" s="3986"/>
      <c r="H1528" s="2569"/>
      <c r="I1528" s="2569"/>
      <c r="J1528" s="2569"/>
      <c r="K1528" s="2569"/>
      <c r="L1528" s="2569"/>
      <c r="M1528" s="2569"/>
      <c r="N1528" s="2569"/>
      <c r="O1528" s="2569"/>
      <c r="P1528" s="2569"/>
      <c r="Q1528" s="2569"/>
      <c r="R1528" s="2569"/>
      <c r="S1528" s="2569"/>
      <c r="T1528" s="2565"/>
      <c r="U1528" s="2565"/>
      <c r="V1528" s="2565"/>
      <c r="W1528" s="2565"/>
      <c r="X1528" s="2565"/>
      <c r="Y1528" s="2565"/>
      <c r="Z1528" s="2565"/>
      <c r="AA1528" s="2565"/>
      <c r="AB1528" s="2565"/>
      <c r="AC1528" s="2565"/>
      <c r="AD1528" s="2565"/>
      <c r="AE1528" s="2565"/>
      <c r="AF1528" s="2565"/>
      <c r="AG1528" s="2565"/>
      <c r="AH1528" s="2565"/>
      <c r="AI1528" s="2565"/>
      <c r="AJ1528" s="2565"/>
      <c r="AK1528" s="2572"/>
    </row>
    <row r="1529" spans="2:37" s="2872" customFormat="1" ht="12" customHeight="1" thickBot="1" x14ac:dyDescent="0.25">
      <c r="B1529" s="3613"/>
      <c r="C1529" s="3465"/>
      <c r="D1529" s="3465"/>
      <c r="E1529" s="3465"/>
      <c r="F1529" s="3465"/>
      <c r="G1529" s="3465"/>
      <c r="H1529" s="3465"/>
      <c r="I1529" s="3465"/>
      <c r="J1529" s="3465"/>
      <c r="K1529" s="3465"/>
      <c r="L1529" s="3465"/>
      <c r="M1529" s="3465"/>
      <c r="N1529" s="3465"/>
      <c r="O1529" s="3465"/>
      <c r="P1529" s="3465"/>
      <c r="Q1529" s="3465"/>
      <c r="R1529" s="3465"/>
      <c r="S1529" s="3465"/>
      <c r="T1529" s="3465"/>
      <c r="U1529" s="3465"/>
      <c r="V1529" s="3465"/>
      <c r="W1529" s="3465"/>
      <c r="X1529" s="3465"/>
      <c r="Y1529" s="3465"/>
      <c r="Z1529" s="3465"/>
      <c r="AA1529" s="3465"/>
      <c r="AB1529" s="3465"/>
      <c r="AC1529" s="3465"/>
      <c r="AD1529" s="3465"/>
      <c r="AE1529" s="3465"/>
      <c r="AF1529" s="3465"/>
      <c r="AG1529" s="3465"/>
      <c r="AH1529" s="3465"/>
      <c r="AI1529" s="3465"/>
      <c r="AJ1529" s="3465"/>
      <c r="AK1529" s="3467"/>
    </row>
    <row r="1530" spans="2:37" s="2872" customFormat="1" ht="12" customHeight="1" x14ac:dyDescent="0.2">
      <c r="B1530" s="2774"/>
    </row>
    <row r="1531" spans="2:37" s="2872" customFormat="1" ht="12" customHeight="1" thickBot="1" x14ac:dyDescent="0.25">
      <c r="B1531" s="2774"/>
    </row>
    <row r="1532" spans="2:37" s="2872" customFormat="1" ht="12" customHeight="1" x14ac:dyDescent="0.2">
      <c r="B1532" s="3987" t="s">
        <v>5001</v>
      </c>
      <c r="C1532" s="3988"/>
      <c r="D1532" s="3988"/>
      <c r="E1532" s="3988"/>
      <c r="F1532" s="3988"/>
      <c r="G1532" s="3988"/>
      <c r="H1532" s="3988"/>
      <c r="I1532" s="3988"/>
      <c r="J1532" s="3988"/>
      <c r="K1532" s="3988"/>
      <c r="L1532" s="3988"/>
      <c r="M1532" s="3988"/>
      <c r="N1532" s="3988"/>
      <c r="O1532" s="3988"/>
      <c r="P1532" s="3988"/>
      <c r="Q1532" s="3988"/>
      <c r="R1532" s="3988"/>
      <c r="S1532" s="3988"/>
      <c r="T1532" s="3988"/>
      <c r="U1532" s="3988"/>
      <c r="V1532" s="3988"/>
      <c r="W1532" s="3988"/>
      <c r="X1532" s="3988"/>
      <c r="Y1532" s="3988"/>
      <c r="Z1532" s="3988"/>
      <c r="AA1532" s="3988"/>
      <c r="AB1532" s="3988"/>
      <c r="AC1532" s="3988"/>
      <c r="AD1532" s="3988"/>
      <c r="AE1532" s="3988"/>
      <c r="AF1532" s="3988"/>
      <c r="AG1532" s="3988"/>
      <c r="AH1532" s="3988"/>
      <c r="AI1532" s="3988"/>
      <c r="AJ1532" s="3988"/>
      <c r="AK1532" s="3989"/>
    </row>
    <row r="1533" spans="2:37" s="2872" customFormat="1" ht="12" customHeight="1" x14ac:dyDescent="0.2">
      <c r="B1533" s="2570"/>
      <c r="C1533" s="3874"/>
      <c r="D1533" s="3874"/>
      <c r="E1533" s="3874"/>
      <c r="F1533" s="3874"/>
      <c r="G1533" s="2571"/>
      <c r="H1533" s="2571"/>
      <c r="I1533" s="2571"/>
      <c r="J1533" s="2571"/>
      <c r="K1533" s="2571"/>
      <c r="L1533" s="2571"/>
      <c r="M1533" s="2571"/>
      <c r="N1533" s="2571"/>
      <c r="O1533" s="2571"/>
      <c r="P1533" s="2571"/>
      <c r="Q1533" s="2571"/>
      <c r="R1533" s="2571"/>
      <c r="S1533" s="2571"/>
      <c r="T1533" s="2571"/>
      <c r="U1533" s="2571"/>
      <c r="V1533" s="2571"/>
      <c r="W1533" s="2571"/>
      <c r="X1533" s="2571"/>
      <c r="Y1533" s="2571"/>
      <c r="Z1533" s="2571"/>
      <c r="AA1533" s="2571"/>
      <c r="AB1533" s="2571"/>
      <c r="AC1533" s="2571"/>
      <c r="AD1533" s="2571"/>
      <c r="AE1533" s="2571"/>
      <c r="AF1533" s="2571"/>
      <c r="AG1533" s="2571"/>
      <c r="AH1533" s="2571"/>
      <c r="AI1533" s="2571"/>
      <c r="AJ1533" s="2571"/>
      <c r="AK1533" s="2572"/>
    </row>
    <row r="1534" spans="2:37" s="2872" customFormat="1" ht="12" customHeight="1" x14ac:dyDescent="0.2">
      <c r="B1534" s="2570" t="s">
        <v>4988</v>
      </c>
      <c r="C1534" s="3874"/>
      <c r="D1534" s="3990" t="s">
        <v>6899</v>
      </c>
      <c r="E1534" s="3990"/>
      <c r="F1534" s="3990"/>
      <c r="G1534" s="2571"/>
      <c r="H1534" s="2571"/>
      <c r="I1534" s="2571"/>
      <c r="J1534" s="2571"/>
      <c r="K1534" s="2571"/>
      <c r="L1534" s="2571"/>
      <c r="M1534" s="2571"/>
      <c r="N1534" s="2571"/>
      <c r="O1534" s="2571"/>
      <c r="P1534" s="2571"/>
      <c r="Q1534" s="2571"/>
      <c r="R1534" s="2571"/>
      <c r="S1534" s="2571"/>
      <c r="T1534" s="2571"/>
      <c r="U1534" s="2571"/>
      <c r="V1534" s="2571"/>
      <c r="W1534" s="2571"/>
      <c r="X1534" s="2571"/>
      <c r="Y1534" s="2571"/>
      <c r="Z1534" s="2571"/>
      <c r="AA1534" s="2571"/>
      <c r="AB1534" s="2571"/>
      <c r="AC1534" s="2571"/>
      <c r="AD1534" s="2571"/>
      <c r="AE1534" s="2571"/>
      <c r="AF1534" s="2571"/>
      <c r="AG1534" s="2571"/>
      <c r="AH1534" s="2571"/>
      <c r="AI1534" s="2571"/>
      <c r="AJ1534" s="2571"/>
      <c r="AK1534" s="2572"/>
    </row>
    <row r="1535" spans="2:37" s="2872" customFormat="1" ht="12" customHeight="1" thickBot="1" x14ac:dyDescent="0.25">
      <c r="B1535" s="3991" t="s">
        <v>5002</v>
      </c>
      <c r="C1535" s="3992"/>
      <c r="D1535" s="3963">
        <v>41831</v>
      </c>
      <c r="E1535" s="3963"/>
      <c r="F1535" s="3874"/>
      <c r="G1535" s="2571"/>
      <c r="H1535" s="2571"/>
      <c r="I1535" s="2571"/>
      <c r="J1535" s="2571"/>
      <c r="K1535" s="2571"/>
      <c r="L1535" s="2571"/>
      <c r="M1535" s="2571"/>
      <c r="N1535" s="2571"/>
      <c r="O1535" s="2571"/>
      <c r="P1535" s="2571"/>
      <c r="Q1535" s="2571"/>
      <c r="R1535" s="2571"/>
      <c r="S1535" s="2571"/>
      <c r="T1535" s="2571"/>
      <c r="U1535" s="2571"/>
      <c r="V1535" s="2571"/>
      <c r="W1535" s="2571"/>
      <c r="X1535" s="2571"/>
      <c r="Y1535" s="2571"/>
      <c r="Z1535" s="2571"/>
      <c r="AA1535" s="2571"/>
      <c r="AB1535" s="2571"/>
      <c r="AC1535" s="2571"/>
      <c r="AD1535" s="2571"/>
      <c r="AE1535" s="2571"/>
      <c r="AF1535" s="2571"/>
      <c r="AG1535" s="2571"/>
      <c r="AH1535" s="2571"/>
      <c r="AI1535" s="2571"/>
      <c r="AJ1535" s="2571"/>
      <c r="AK1535" s="2572"/>
    </row>
    <row r="1536" spans="2:37" s="2872" customFormat="1" ht="49.5" customHeight="1" thickBot="1" x14ac:dyDescent="0.25">
      <c r="B1536" s="3993" t="s">
        <v>5003</v>
      </c>
      <c r="C1536" s="3994"/>
      <c r="D1536" s="3995" t="s">
        <v>6900</v>
      </c>
      <c r="E1536" s="3996"/>
      <c r="F1536" s="3996"/>
      <c r="G1536" s="3996"/>
      <c r="H1536" s="3996"/>
      <c r="I1536" s="3996"/>
      <c r="J1536" s="3996"/>
      <c r="K1536" s="3997"/>
      <c r="L1536" s="2571"/>
      <c r="M1536" s="2571"/>
      <c r="N1536" s="2571"/>
      <c r="O1536" s="2571"/>
      <c r="P1536" s="2571"/>
      <c r="Q1536" s="2571"/>
      <c r="R1536" s="2571"/>
      <c r="S1536" s="2571"/>
      <c r="T1536" s="2571"/>
      <c r="U1536" s="2571"/>
      <c r="V1536" s="2571"/>
      <c r="W1536" s="2571"/>
      <c r="X1536" s="2571"/>
      <c r="Y1536" s="2571"/>
      <c r="Z1536" s="2571"/>
      <c r="AA1536" s="2571"/>
      <c r="AB1536" s="2571"/>
      <c r="AC1536" s="2571"/>
      <c r="AD1536" s="2571"/>
      <c r="AE1536" s="2571"/>
      <c r="AF1536" s="2571"/>
      <c r="AG1536" s="2571"/>
      <c r="AH1536" s="2571"/>
      <c r="AI1536" s="2571"/>
      <c r="AJ1536" s="2571"/>
      <c r="AK1536" s="2572"/>
    </row>
    <row r="1537" spans="2:37" s="2872" customFormat="1" ht="12" customHeight="1" thickBot="1" x14ac:dyDescent="0.25">
      <c r="B1537" s="3998"/>
      <c r="C1537" s="3999"/>
      <c r="D1537" s="3999"/>
      <c r="E1537" s="3999"/>
      <c r="F1537" s="3999"/>
      <c r="G1537" s="3999"/>
      <c r="H1537" s="3999"/>
      <c r="I1537" s="3999"/>
      <c r="J1537" s="3999"/>
      <c r="K1537" s="3999"/>
      <c r="L1537" s="3999"/>
      <c r="M1537" s="3999"/>
      <c r="N1537" s="3999"/>
      <c r="O1537" s="3999"/>
      <c r="P1537" s="3999"/>
      <c r="Q1537" s="3999"/>
      <c r="R1537" s="2571"/>
      <c r="S1537" s="2571"/>
      <c r="T1537" s="2571"/>
      <c r="U1537" s="2571"/>
      <c r="V1537" s="2571"/>
      <c r="W1537" s="2571"/>
      <c r="X1537" s="2571"/>
      <c r="Y1537" s="2571"/>
      <c r="Z1537" s="2571"/>
      <c r="AA1537" s="2571"/>
      <c r="AB1537" s="2571"/>
      <c r="AC1537" s="2571"/>
      <c r="AD1537" s="2571"/>
      <c r="AE1537" s="2571"/>
      <c r="AF1537" s="2571"/>
      <c r="AG1537" s="2571"/>
      <c r="AH1537" s="2571"/>
      <c r="AI1537" s="2571"/>
      <c r="AJ1537" s="2571"/>
      <c r="AK1537" s="2572"/>
    </row>
    <row r="1538" spans="2:37" s="2872" customFormat="1" ht="12" customHeight="1" thickBot="1" x14ac:dyDescent="0.25">
      <c r="B1538" s="4000" t="s">
        <v>5004</v>
      </c>
      <c r="C1538" s="4000"/>
      <c r="D1538" s="4000" t="s">
        <v>4994</v>
      </c>
      <c r="E1538" s="4000" t="s">
        <v>5005</v>
      </c>
      <c r="F1538" s="4002" t="s">
        <v>224</v>
      </c>
      <c r="G1538" s="4002"/>
      <c r="H1538" s="4002"/>
      <c r="I1538" s="4002"/>
      <c r="J1538" s="4002"/>
      <c r="K1538" s="4002"/>
      <c r="L1538" s="4002"/>
      <c r="M1538" s="4002"/>
      <c r="N1538" s="4002"/>
      <c r="O1538" s="4002"/>
      <c r="P1538" s="4002"/>
      <c r="Q1538" s="4002"/>
      <c r="R1538" s="4002"/>
      <c r="S1538" s="4002" t="s">
        <v>340</v>
      </c>
      <c r="T1538" s="4002"/>
      <c r="U1538" s="4002"/>
      <c r="V1538" s="4002"/>
      <c r="W1538" s="4002"/>
      <c r="X1538" s="4002"/>
      <c r="Y1538" s="4002"/>
      <c r="Z1538" s="4002"/>
      <c r="AA1538" s="4002"/>
      <c r="AB1538" s="4002"/>
      <c r="AC1538" s="4002"/>
      <c r="AD1538" s="4002" t="s">
        <v>225</v>
      </c>
      <c r="AE1538" s="4002"/>
      <c r="AF1538" s="4002"/>
      <c r="AG1538" s="4002"/>
      <c r="AH1538" s="4003" t="s">
        <v>4989</v>
      </c>
      <c r="AI1538" s="4003"/>
      <c r="AJ1538" s="4003"/>
      <c r="AK1538" s="2572"/>
    </row>
    <row r="1539" spans="2:37" s="2872" customFormat="1" ht="12" customHeight="1" thickBot="1" x14ac:dyDescent="0.25">
      <c r="B1539" s="4001"/>
      <c r="C1539" s="4001"/>
      <c r="D1539" s="4001"/>
      <c r="E1539" s="4001"/>
      <c r="F1539" s="4001" t="s">
        <v>5006</v>
      </c>
      <c r="G1539" s="4001" t="s">
        <v>5007</v>
      </c>
      <c r="H1539" s="4000" t="s">
        <v>5008</v>
      </c>
      <c r="I1539" s="4004" t="s">
        <v>5009</v>
      </c>
      <c r="J1539" s="4004" t="s">
        <v>5010</v>
      </c>
      <c r="K1539" s="4005" t="s">
        <v>5011</v>
      </c>
      <c r="L1539" s="4005" t="s">
        <v>5012</v>
      </c>
      <c r="M1539" s="4004" t="s">
        <v>5013</v>
      </c>
      <c r="N1539" s="4004"/>
      <c r="O1539" s="4005" t="s">
        <v>5014</v>
      </c>
      <c r="P1539" s="4005" t="s">
        <v>5015</v>
      </c>
      <c r="Q1539" s="4005" t="s">
        <v>5016</v>
      </c>
      <c r="R1539" s="4005" t="s">
        <v>5017</v>
      </c>
      <c r="S1539" s="4000" t="s">
        <v>5018</v>
      </c>
      <c r="T1539" s="4000" t="s">
        <v>5019</v>
      </c>
      <c r="U1539" s="4000" t="s">
        <v>5020</v>
      </c>
      <c r="V1539" s="4000" t="s">
        <v>5021</v>
      </c>
      <c r="W1539" s="4000" t="s">
        <v>5022</v>
      </c>
      <c r="X1539" s="4000" t="s">
        <v>5023</v>
      </c>
      <c r="Y1539" s="4000" t="s">
        <v>5024</v>
      </c>
      <c r="Z1539" s="4000" t="s">
        <v>5025</v>
      </c>
      <c r="AA1539" s="4000" t="s">
        <v>5026</v>
      </c>
      <c r="AB1539" s="4004" t="s">
        <v>5027</v>
      </c>
      <c r="AC1539" s="4004" t="s">
        <v>5028</v>
      </c>
      <c r="AD1539" s="4000" t="s">
        <v>5029</v>
      </c>
      <c r="AE1539" s="4000" t="s">
        <v>5030</v>
      </c>
      <c r="AF1539" s="4000" t="s">
        <v>5031</v>
      </c>
      <c r="AG1539" s="4000" t="s">
        <v>5032</v>
      </c>
      <c r="AH1539" s="4000" t="s">
        <v>1154</v>
      </c>
      <c r="AI1539" s="4000" t="s">
        <v>4990</v>
      </c>
      <c r="AJ1539" s="4000" t="s">
        <v>4991</v>
      </c>
      <c r="AK1539" s="2572"/>
    </row>
    <row r="1540" spans="2:37" s="2872" customFormat="1" ht="12" customHeight="1" thickBot="1" x14ac:dyDescent="0.25">
      <c r="B1540" s="4001"/>
      <c r="C1540" s="4001"/>
      <c r="D1540" s="4001"/>
      <c r="E1540" s="4001"/>
      <c r="F1540" s="4001"/>
      <c r="G1540" s="4001"/>
      <c r="H1540" s="4001"/>
      <c r="I1540" s="4005"/>
      <c r="J1540" s="4005"/>
      <c r="K1540" s="4005"/>
      <c r="L1540" s="4005"/>
      <c r="M1540" s="3872" t="s">
        <v>5033</v>
      </c>
      <c r="N1540" s="3873" t="s">
        <v>2798</v>
      </c>
      <c r="O1540" s="4005"/>
      <c r="P1540" s="4005"/>
      <c r="Q1540" s="4005"/>
      <c r="R1540" s="4005"/>
      <c r="S1540" s="4001"/>
      <c r="T1540" s="4001"/>
      <c r="U1540" s="4001"/>
      <c r="V1540" s="4001"/>
      <c r="W1540" s="4001"/>
      <c r="X1540" s="4001"/>
      <c r="Y1540" s="4001"/>
      <c r="Z1540" s="4001"/>
      <c r="AA1540" s="4001"/>
      <c r="AB1540" s="4005"/>
      <c r="AC1540" s="4005"/>
      <c r="AD1540" s="4001"/>
      <c r="AE1540" s="4001"/>
      <c r="AF1540" s="4001"/>
      <c r="AG1540" s="4001"/>
      <c r="AH1540" s="4001"/>
      <c r="AI1540" s="4001"/>
      <c r="AJ1540" s="4001"/>
      <c r="AK1540" s="2572"/>
    </row>
    <row r="1541" spans="2:37" s="2872" customFormat="1" ht="12" customHeight="1" thickBot="1" x14ac:dyDescent="0.25">
      <c r="B1541" s="3967" t="s">
        <v>6899</v>
      </c>
      <c r="C1541" s="3968"/>
      <c r="D1541" s="3894" t="s">
        <v>6901</v>
      </c>
      <c r="E1541" s="3894">
        <v>6</v>
      </c>
      <c r="F1541" s="3894">
        <v>6</v>
      </c>
      <c r="G1541" s="3894" t="s">
        <v>1534</v>
      </c>
      <c r="H1541" s="3894" t="s">
        <v>1534</v>
      </c>
      <c r="I1541" s="3894" t="s">
        <v>1534</v>
      </c>
      <c r="J1541" s="3894" t="s">
        <v>6902</v>
      </c>
      <c r="K1541" s="3894">
        <v>0.15</v>
      </c>
      <c r="L1541" s="3894">
        <v>0.18</v>
      </c>
      <c r="M1541" s="3894" t="s">
        <v>6902</v>
      </c>
      <c r="N1541" s="3894" t="s">
        <v>6902</v>
      </c>
      <c r="O1541" s="3894">
        <v>0.15</v>
      </c>
      <c r="P1541" s="3894">
        <v>0.15</v>
      </c>
      <c r="Q1541" s="3894">
        <v>0.18</v>
      </c>
      <c r="R1541" s="3894">
        <v>0.18</v>
      </c>
      <c r="S1541" s="3894" t="s">
        <v>1534</v>
      </c>
      <c r="T1541" s="3894" t="s">
        <v>1534</v>
      </c>
      <c r="U1541" s="3894" t="s">
        <v>1534</v>
      </c>
      <c r="V1541" s="3894" t="s">
        <v>1534</v>
      </c>
      <c r="W1541" s="3894" t="s">
        <v>1534</v>
      </c>
      <c r="X1541" s="3894" t="s">
        <v>1534</v>
      </c>
      <c r="Y1541" s="3894" t="s">
        <v>1534</v>
      </c>
      <c r="Z1541" s="3894" t="s">
        <v>1534</v>
      </c>
      <c r="AA1541" s="3894" t="s">
        <v>1534</v>
      </c>
      <c r="AB1541" s="3894" t="s">
        <v>1534</v>
      </c>
      <c r="AC1541" s="3894" t="s">
        <v>1534</v>
      </c>
      <c r="AD1541" s="3894" t="s">
        <v>1534</v>
      </c>
      <c r="AE1541" s="3894" t="s">
        <v>1534</v>
      </c>
      <c r="AF1541" s="3894" t="s">
        <v>1534</v>
      </c>
      <c r="AG1541" s="3894" t="s">
        <v>1534</v>
      </c>
      <c r="AH1541" s="3894" t="s">
        <v>1534</v>
      </c>
      <c r="AI1541" s="3894" t="s">
        <v>1534</v>
      </c>
      <c r="AJ1541" s="3895" t="s">
        <v>1534</v>
      </c>
      <c r="AK1541" s="2572"/>
    </row>
    <row r="1542" spans="2:37" s="2872" customFormat="1" ht="12" customHeight="1" x14ac:dyDescent="0.2">
      <c r="B1542" s="2573"/>
      <c r="C1542" s="2566"/>
      <c r="D1542" s="4006"/>
      <c r="E1542" s="4006"/>
      <c r="F1542" s="4006"/>
      <c r="G1542" s="4006"/>
      <c r="H1542" s="2566"/>
      <c r="I1542" s="2567"/>
      <c r="J1542" s="2567"/>
      <c r="K1542" s="2567"/>
      <c r="L1542" s="2567"/>
      <c r="M1542" s="2566"/>
      <c r="N1542" s="2567"/>
      <c r="O1542" s="2567"/>
      <c r="P1542" s="2567"/>
      <c r="Q1542" s="2567"/>
      <c r="R1542" s="2567"/>
      <c r="S1542" s="2566"/>
      <c r="T1542" s="2565"/>
      <c r="U1542" s="2565"/>
      <c r="V1542" s="2565"/>
      <c r="W1542" s="2565"/>
      <c r="X1542" s="2565"/>
      <c r="Y1542" s="2565"/>
      <c r="Z1542" s="2565"/>
      <c r="AA1542" s="2565"/>
      <c r="AB1542" s="2565"/>
      <c r="AC1542" s="2565"/>
      <c r="AD1542" s="2565"/>
      <c r="AE1542" s="2565"/>
      <c r="AF1542" s="2565"/>
      <c r="AG1542" s="2565"/>
      <c r="AH1542" s="2565"/>
      <c r="AI1542" s="2565"/>
      <c r="AJ1542" s="2565"/>
      <c r="AK1542" s="2572"/>
    </row>
    <row r="1543" spans="2:37" s="2872" customFormat="1" ht="12" customHeight="1" x14ac:dyDescent="0.2">
      <c r="B1543" s="3979" t="s">
        <v>4992</v>
      </c>
      <c r="C1543" s="3980"/>
      <c r="D1543" s="3986" t="s">
        <v>5088</v>
      </c>
      <c r="E1543" s="3986"/>
      <c r="F1543" s="3986"/>
      <c r="G1543" s="3986"/>
      <c r="H1543" s="2569"/>
      <c r="I1543" s="2569"/>
      <c r="J1543" s="2569"/>
      <c r="K1543" s="2569"/>
      <c r="L1543" s="2569"/>
      <c r="M1543" s="2569"/>
      <c r="N1543" s="2569"/>
      <c r="O1543" s="2569"/>
      <c r="P1543" s="2569"/>
      <c r="Q1543" s="2569"/>
      <c r="R1543" s="2569"/>
      <c r="S1543" s="2569"/>
      <c r="T1543" s="2565"/>
      <c r="U1543" s="2565"/>
      <c r="V1543" s="2565"/>
      <c r="W1543" s="2565"/>
      <c r="X1543" s="2565"/>
      <c r="Y1543" s="2565"/>
      <c r="Z1543" s="2565"/>
      <c r="AA1543" s="2565"/>
      <c r="AB1543" s="2565"/>
      <c r="AC1543" s="2565"/>
      <c r="AD1543" s="2565"/>
      <c r="AE1543" s="2565"/>
      <c r="AF1543" s="2565"/>
      <c r="AG1543" s="2565"/>
      <c r="AH1543" s="2565"/>
      <c r="AI1543" s="2565"/>
      <c r="AJ1543" s="2565"/>
      <c r="AK1543" s="2572"/>
    </row>
    <row r="1544" spans="2:37" s="2872" customFormat="1" ht="12" customHeight="1" x14ac:dyDescent="0.2">
      <c r="B1544" s="3979" t="s">
        <v>4993</v>
      </c>
      <c r="C1544" s="3980"/>
      <c r="D1544" s="3986" t="s">
        <v>1517</v>
      </c>
      <c r="E1544" s="3986"/>
      <c r="F1544" s="3986"/>
      <c r="G1544" s="3986"/>
      <c r="H1544" s="2569"/>
      <c r="I1544" s="2569"/>
      <c r="J1544" s="2569"/>
      <c r="K1544" s="2569"/>
      <c r="L1544" s="2569"/>
      <c r="M1544" s="2569"/>
      <c r="N1544" s="2569"/>
      <c r="O1544" s="2569"/>
      <c r="P1544" s="2569"/>
      <c r="Q1544" s="2569"/>
      <c r="R1544" s="2569"/>
      <c r="S1544" s="2569"/>
      <c r="T1544" s="2565"/>
      <c r="U1544" s="2565"/>
      <c r="V1544" s="2565"/>
      <c r="W1544" s="2565"/>
      <c r="X1544" s="2565"/>
      <c r="Y1544" s="2565"/>
      <c r="Z1544" s="2565"/>
      <c r="AA1544" s="2565"/>
      <c r="AB1544" s="2565"/>
      <c r="AC1544" s="2565"/>
      <c r="AD1544" s="2565"/>
      <c r="AE1544" s="2565"/>
      <c r="AF1544" s="2565"/>
      <c r="AG1544" s="2565"/>
      <c r="AH1544" s="2565"/>
      <c r="AI1544" s="2565"/>
      <c r="AJ1544" s="2565"/>
      <c r="AK1544" s="2572"/>
    </row>
    <row r="1545" spans="2:37" s="2872" customFormat="1" ht="12" customHeight="1" thickBot="1" x14ac:dyDescent="0.25">
      <c r="B1545" s="3613"/>
      <c r="C1545" s="3465"/>
      <c r="D1545" s="3465"/>
      <c r="E1545" s="3465"/>
      <c r="F1545" s="3465"/>
      <c r="G1545" s="3465"/>
      <c r="H1545" s="3465"/>
      <c r="I1545" s="3465"/>
      <c r="J1545" s="3465"/>
      <c r="K1545" s="3465"/>
      <c r="L1545" s="3465"/>
      <c r="M1545" s="3465"/>
      <c r="N1545" s="3465"/>
      <c r="O1545" s="3465"/>
      <c r="P1545" s="3465"/>
      <c r="Q1545" s="3465"/>
      <c r="R1545" s="3465"/>
      <c r="S1545" s="3465"/>
      <c r="T1545" s="3465"/>
      <c r="U1545" s="3465"/>
      <c r="V1545" s="3465"/>
      <c r="W1545" s="3465"/>
      <c r="X1545" s="3465"/>
      <c r="Y1545" s="3465"/>
      <c r="Z1545" s="3465"/>
      <c r="AA1545" s="3465"/>
      <c r="AB1545" s="3465"/>
      <c r="AC1545" s="3465"/>
      <c r="AD1545" s="3465"/>
      <c r="AE1545" s="3465"/>
      <c r="AF1545" s="3465"/>
      <c r="AG1545" s="3465"/>
      <c r="AH1545" s="3465"/>
      <c r="AI1545" s="3465"/>
      <c r="AJ1545" s="3465"/>
      <c r="AK1545" s="3467"/>
    </row>
    <row r="1546" spans="2:37" s="2872" customFormat="1" ht="12" customHeight="1" x14ac:dyDescent="0.2">
      <c r="B1546" s="2774"/>
    </row>
    <row r="1547" spans="2:37" s="2872" customFormat="1" ht="12" customHeight="1" thickBot="1" x14ac:dyDescent="0.25">
      <c r="B1547" s="2774"/>
    </row>
    <row r="1548" spans="2:37" s="2872" customFormat="1" ht="12" customHeight="1" x14ac:dyDescent="0.2">
      <c r="B1548" s="3987" t="s">
        <v>5001</v>
      </c>
      <c r="C1548" s="3988"/>
      <c r="D1548" s="3988"/>
      <c r="E1548" s="3988"/>
      <c r="F1548" s="3988"/>
      <c r="G1548" s="3988"/>
      <c r="H1548" s="3988"/>
      <c r="I1548" s="3988"/>
      <c r="J1548" s="3988"/>
      <c r="K1548" s="3988"/>
      <c r="L1548" s="3988"/>
      <c r="M1548" s="3988"/>
      <c r="N1548" s="3988"/>
      <c r="O1548" s="3988"/>
      <c r="P1548" s="3988"/>
      <c r="Q1548" s="3988"/>
      <c r="R1548" s="3988"/>
      <c r="S1548" s="3988"/>
      <c r="T1548" s="3988"/>
      <c r="U1548" s="3988"/>
      <c r="V1548" s="3988"/>
      <c r="W1548" s="3988"/>
      <c r="X1548" s="3988"/>
      <c r="Y1548" s="3988"/>
      <c r="Z1548" s="3988"/>
      <c r="AA1548" s="3988"/>
      <c r="AB1548" s="3988"/>
      <c r="AC1548" s="3988"/>
      <c r="AD1548" s="3988"/>
      <c r="AE1548" s="3988"/>
      <c r="AF1548" s="3988"/>
      <c r="AG1548" s="3988"/>
      <c r="AH1548" s="3988"/>
      <c r="AI1548" s="3988"/>
      <c r="AJ1548" s="3988"/>
      <c r="AK1548" s="3989"/>
    </row>
    <row r="1549" spans="2:37" s="2872" customFormat="1" ht="12" customHeight="1" x14ac:dyDescent="0.2">
      <c r="B1549" s="2570"/>
      <c r="C1549" s="3874"/>
      <c r="D1549" s="3874"/>
      <c r="E1549" s="3874"/>
      <c r="F1549" s="3874"/>
      <c r="G1549" s="2571"/>
      <c r="H1549" s="2571"/>
      <c r="I1549" s="2571"/>
      <c r="J1549" s="2571"/>
      <c r="K1549" s="2571"/>
      <c r="L1549" s="2571"/>
      <c r="M1549" s="2571"/>
      <c r="N1549" s="2571"/>
      <c r="O1549" s="2571"/>
      <c r="P1549" s="2571"/>
      <c r="Q1549" s="2571"/>
      <c r="R1549" s="2571"/>
      <c r="S1549" s="2571"/>
      <c r="T1549" s="2571"/>
      <c r="U1549" s="2571"/>
      <c r="V1549" s="2571"/>
      <c r="W1549" s="2571"/>
      <c r="X1549" s="2571"/>
      <c r="Y1549" s="2571"/>
      <c r="Z1549" s="2571"/>
      <c r="AA1549" s="2571"/>
      <c r="AB1549" s="2571"/>
      <c r="AC1549" s="2571"/>
      <c r="AD1549" s="2571"/>
      <c r="AE1549" s="2571"/>
      <c r="AF1549" s="2571"/>
      <c r="AG1549" s="2571"/>
      <c r="AH1549" s="2571"/>
      <c r="AI1549" s="2571"/>
      <c r="AJ1549" s="2571"/>
      <c r="AK1549" s="2572"/>
    </row>
    <row r="1550" spans="2:37" s="2872" customFormat="1" ht="12" customHeight="1" x14ac:dyDescent="0.2">
      <c r="B1550" s="2570" t="s">
        <v>4988</v>
      </c>
      <c r="C1550" s="3874"/>
      <c r="D1550" s="3990" t="s">
        <v>5355</v>
      </c>
      <c r="E1550" s="3990"/>
      <c r="F1550" s="3990"/>
      <c r="G1550" s="2571"/>
      <c r="H1550" s="2571"/>
      <c r="I1550" s="2571"/>
      <c r="J1550" s="2571"/>
      <c r="K1550" s="2571"/>
      <c r="L1550" s="2571"/>
      <c r="M1550" s="2571"/>
      <c r="N1550" s="2571"/>
      <c r="O1550" s="2571"/>
      <c r="P1550" s="2571"/>
      <c r="Q1550" s="2571"/>
      <c r="R1550" s="2571"/>
      <c r="S1550" s="2571"/>
      <c r="T1550" s="2571"/>
      <c r="U1550" s="2571"/>
      <c r="V1550" s="2571"/>
      <c r="W1550" s="2571"/>
      <c r="X1550" s="2571"/>
      <c r="Y1550" s="2571"/>
      <c r="Z1550" s="2571"/>
      <c r="AA1550" s="2571"/>
      <c r="AB1550" s="2571"/>
      <c r="AC1550" s="2571"/>
      <c r="AD1550" s="2571"/>
      <c r="AE1550" s="2571"/>
      <c r="AF1550" s="2571"/>
      <c r="AG1550" s="2571"/>
      <c r="AH1550" s="2571"/>
      <c r="AI1550" s="2571"/>
      <c r="AJ1550" s="2571"/>
      <c r="AK1550" s="2572"/>
    </row>
    <row r="1551" spans="2:37" s="2872" customFormat="1" ht="12" customHeight="1" thickBot="1" x14ac:dyDescent="0.25">
      <c r="B1551" s="3991" t="s">
        <v>5002</v>
      </c>
      <c r="C1551" s="3992"/>
      <c r="D1551" s="3963">
        <v>41821</v>
      </c>
      <c r="E1551" s="3963"/>
      <c r="F1551" s="3874"/>
      <c r="G1551" s="2571"/>
      <c r="H1551" s="2571"/>
      <c r="I1551" s="2571"/>
      <c r="J1551" s="2571"/>
      <c r="K1551" s="2571"/>
      <c r="L1551" s="2571"/>
      <c r="M1551" s="2571"/>
      <c r="N1551" s="2571"/>
      <c r="O1551" s="2571"/>
      <c r="P1551" s="2571"/>
      <c r="Q1551" s="2571"/>
      <c r="R1551" s="2571"/>
      <c r="S1551" s="2571"/>
      <c r="T1551" s="2571"/>
      <c r="U1551" s="2571"/>
      <c r="V1551" s="2571"/>
      <c r="W1551" s="2571"/>
      <c r="X1551" s="2571"/>
      <c r="Y1551" s="2571"/>
      <c r="Z1551" s="2571"/>
      <c r="AA1551" s="2571"/>
      <c r="AB1551" s="2571"/>
      <c r="AC1551" s="2571"/>
      <c r="AD1551" s="2571"/>
      <c r="AE1551" s="2571"/>
      <c r="AF1551" s="2571"/>
      <c r="AG1551" s="2571"/>
      <c r="AH1551" s="2571"/>
      <c r="AI1551" s="2571"/>
      <c r="AJ1551" s="2571"/>
      <c r="AK1551" s="2572"/>
    </row>
    <row r="1552" spans="2:37" s="2872" customFormat="1" ht="72" customHeight="1" thickBot="1" x14ac:dyDescent="0.25">
      <c r="B1552" s="3993" t="s">
        <v>5003</v>
      </c>
      <c r="C1552" s="3994"/>
      <c r="D1552" s="3995" t="s">
        <v>6897</v>
      </c>
      <c r="E1552" s="3996"/>
      <c r="F1552" s="3996"/>
      <c r="G1552" s="3996"/>
      <c r="H1552" s="3996"/>
      <c r="I1552" s="3996"/>
      <c r="J1552" s="3996"/>
      <c r="K1552" s="3997"/>
      <c r="L1552" s="2571"/>
      <c r="M1552" s="2571"/>
      <c r="N1552" s="2571"/>
      <c r="O1552" s="2571"/>
      <c r="P1552" s="2571"/>
      <c r="Q1552" s="2571"/>
      <c r="R1552" s="2571"/>
      <c r="S1552" s="2571"/>
      <c r="T1552" s="2571"/>
      <c r="U1552" s="2571"/>
      <c r="V1552" s="2571"/>
      <c r="W1552" s="2571"/>
      <c r="X1552" s="2571"/>
      <c r="Y1552" s="2571"/>
      <c r="Z1552" s="2571"/>
      <c r="AA1552" s="2571"/>
      <c r="AB1552" s="2571"/>
      <c r="AC1552" s="2571"/>
      <c r="AD1552" s="2571"/>
      <c r="AE1552" s="2571"/>
      <c r="AF1552" s="2571"/>
      <c r="AG1552" s="2571"/>
      <c r="AH1552" s="2571"/>
      <c r="AI1552" s="2571"/>
      <c r="AJ1552" s="2571"/>
      <c r="AK1552" s="2572"/>
    </row>
    <row r="1553" spans="2:37" s="2872" customFormat="1" ht="12" customHeight="1" thickBot="1" x14ac:dyDescent="0.25">
      <c r="B1553" s="3998"/>
      <c r="C1553" s="3999"/>
      <c r="D1553" s="3999"/>
      <c r="E1553" s="3999"/>
      <c r="F1553" s="3999"/>
      <c r="G1553" s="3999"/>
      <c r="H1553" s="3999"/>
      <c r="I1553" s="3999"/>
      <c r="J1553" s="3999"/>
      <c r="K1553" s="3999"/>
      <c r="L1553" s="3999"/>
      <c r="M1553" s="3999"/>
      <c r="N1553" s="3999"/>
      <c r="O1553" s="3999"/>
      <c r="P1553" s="3999"/>
      <c r="Q1553" s="3999"/>
      <c r="R1553" s="2571"/>
      <c r="S1553" s="2571"/>
      <c r="T1553" s="2571"/>
      <c r="U1553" s="2571"/>
      <c r="V1553" s="2571"/>
      <c r="W1553" s="2571"/>
      <c r="X1553" s="2571"/>
      <c r="Y1553" s="2571"/>
      <c r="Z1553" s="2571"/>
      <c r="AA1553" s="2571"/>
      <c r="AB1553" s="2571"/>
      <c r="AC1553" s="2571"/>
      <c r="AD1553" s="2571"/>
      <c r="AE1553" s="2571"/>
      <c r="AF1553" s="2571"/>
      <c r="AG1553" s="2571"/>
      <c r="AH1553" s="2571"/>
      <c r="AI1553" s="2571"/>
      <c r="AJ1553" s="2571"/>
      <c r="AK1553" s="2572"/>
    </row>
    <row r="1554" spans="2:37" s="2872" customFormat="1" ht="12" customHeight="1" thickBot="1" x14ac:dyDescent="0.25">
      <c r="B1554" s="4000" t="s">
        <v>5004</v>
      </c>
      <c r="C1554" s="4000"/>
      <c r="D1554" s="4000" t="s">
        <v>4994</v>
      </c>
      <c r="E1554" s="4000" t="s">
        <v>5005</v>
      </c>
      <c r="F1554" s="4002" t="s">
        <v>224</v>
      </c>
      <c r="G1554" s="4002"/>
      <c r="H1554" s="4002"/>
      <c r="I1554" s="4002"/>
      <c r="J1554" s="4002"/>
      <c r="K1554" s="4002"/>
      <c r="L1554" s="4002"/>
      <c r="M1554" s="4002"/>
      <c r="N1554" s="4002"/>
      <c r="O1554" s="4002"/>
      <c r="P1554" s="4002"/>
      <c r="Q1554" s="4002"/>
      <c r="R1554" s="4002"/>
      <c r="S1554" s="4002" t="s">
        <v>340</v>
      </c>
      <c r="T1554" s="4002"/>
      <c r="U1554" s="4002"/>
      <c r="V1554" s="4002"/>
      <c r="W1554" s="4002"/>
      <c r="X1554" s="4002"/>
      <c r="Y1554" s="4002"/>
      <c r="Z1554" s="4002"/>
      <c r="AA1554" s="4002"/>
      <c r="AB1554" s="4002"/>
      <c r="AC1554" s="4002"/>
      <c r="AD1554" s="4002" t="s">
        <v>225</v>
      </c>
      <c r="AE1554" s="4002"/>
      <c r="AF1554" s="4002"/>
      <c r="AG1554" s="4002"/>
      <c r="AH1554" s="4003" t="s">
        <v>4989</v>
      </c>
      <c r="AI1554" s="4003"/>
      <c r="AJ1554" s="4003"/>
      <c r="AK1554" s="2572"/>
    </row>
    <row r="1555" spans="2:37" s="2872" customFormat="1" ht="12" customHeight="1" thickBot="1" x14ac:dyDescent="0.25">
      <c r="B1555" s="4001"/>
      <c r="C1555" s="4001"/>
      <c r="D1555" s="4001"/>
      <c r="E1555" s="4001"/>
      <c r="F1555" s="4001" t="s">
        <v>5006</v>
      </c>
      <c r="G1555" s="4001" t="s">
        <v>5007</v>
      </c>
      <c r="H1555" s="4000" t="s">
        <v>5008</v>
      </c>
      <c r="I1555" s="4004" t="s">
        <v>5009</v>
      </c>
      <c r="J1555" s="4004" t="s">
        <v>5010</v>
      </c>
      <c r="K1555" s="4005" t="s">
        <v>5011</v>
      </c>
      <c r="L1555" s="4005" t="s">
        <v>5012</v>
      </c>
      <c r="M1555" s="4004" t="s">
        <v>5013</v>
      </c>
      <c r="N1555" s="4004"/>
      <c r="O1555" s="4005" t="s">
        <v>5014</v>
      </c>
      <c r="P1555" s="4005" t="s">
        <v>5015</v>
      </c>
      <c r="Q1555" s="4005" t="s">
        <v>5016</v>
      </c>
      <c r="R1555" s="4005" t="s">
        <v>5017</v>
      </c>
      <c r="S1555" s="4000" t="s">
        <v>5018</v>
      </c>
      <c r="T1555" s="4000" t="s">
        <v>5019</v>
      </c>
      <c r="U1555" s="4000" t="s">
        <v>5020</v>
      </c>
      <c r="V1555" s="4000" t="s">
        <v>5021</v>
      </c>
      <c r="W1555" s="4000" t="s">
        <v>5022</v>
      </c>
      <c r="X1555" s="4000" t="s">
        <v>5023</v>
      </c>
      <c r="Y1555" s="4000" t="s">
        <v>5024</v>
      </c>
      <c r="Z1555" s="4000" t="s">
        <v>5025</v>
      </c>
      <c r="AA1555" s="4000" t="s">
        <v>5026</v>
      </c>
      <c r="AB1555" s="4004" t="s">
        <v>5027</v>
      </c>
      <c r="AC1555" s="4004" t="s">
        <v>5028</v>
      </c>
      <c r="AD1555" s="4000" t="s">
        <v>5029</v>
      </c>
      <c r="AE1555" s="4000" t="s">
        <v>5030</v>
      </c>
      <c r="AF1555" s="4000" t="s">
        <v>5031</v>
      </c>
      <c r="AG1555" s="4000" t="s">
        <v>5032</v>
      </c>
      <c r="AH1555" s="4000" t="s">
        <v>1154</v>
      </c>
      <c r="AI1555" s="4000" t="s">
        <v>4990</v>
      </c>
      <c r="AJ1555" s="4000" t="s">
        <v>4991</v>
      </c>
      <c r="AK1555" s="2572"/>
    </row>
    <row r="1556" spans="2:37" s="2872" customFormat="1" ht="12" customHeight="1" thickBot="1" x14ac:dyDescent="0.25">
      <c r="B1556" s="4001"/>
      <c r="C1556" s="4001"/>
      <c r="D1556" s="4001"/>
      <c r="E1556" s="4001"/>
      <c r="F1556" s="4001"/>
      <c r="G1556" s="4001"/>
      <c r="H1556" s="4001"/>
      <c r="I1556" s="4005"/>
      <c r="J1556" s="4005"/>
      <c r="K1556" s="4005"/>
      <c r="L1556" s="4005"/>
      <c r="M1556" s="3872" t="s">
        <v>5033</v>
      </c>
      <c r="N1556" s="3873" t="s">
        <v>2798</v>
      </c>
      <c r="O1556" s="4005"/>
      <c r="P1556" s="4005"/>
      <c r="Q1556" s="4005"/>
      <c r="R1556" s="4005"/>
      <c r="S1556" s="4001"/>
      <c r="T1556" s="4001"/>
      <c r="U1556" s="4001"/>
      <c r="V1556" s="4001"/>
      <c r="W1556" s="4001"/>
      <c r="X1556" s="4001"/>
      <c r="Y1556" s="4001"/>
      <c r="Z1556" s="4001"/>
      <c r="AA1556" s="4001"/>
      <c r="AB1556" s="4005"/>
      <c r="AC1556" s="4005"/>
      <c r="AD1556" s="4001"/>
      <c r="AE1556" s="4001"/>
      <c r="AF1556" s="4001"/>
      <c r="AG1556" s="4001"/>
      <c r="AH1556" s="4001"/>
      <c r="AI1556" s="4001"/>
      <c r="AJ1556" s="4001"/>
      <c r="AK1556" s="2572"/>
    </row>
    <row r="1557" spans="2:37" s="2872" customFormat="1" ht="12" customHeight="1" thickBot="1" x14ac:dyDescent="0.25">
      <c r="B1557" s="4007" t="s">
        <v>5357</v>
      </c>
      <c r="C1557" s="4008"/>
      <c r="D1557" s="3893" t="s">
        <v>1534</v>
      </c>
      <c r="E1557" s="3243">
        <v>6</v>
      </c>
      <c r="F1557" s="3893" t="s">
        <v>1534</v>
      </c>
      <c r="G1557" s="3893" t="s">
        <v>1534</v>
      </c>
      <c r="H1557" s="3893" t="s">
        <v>1534</v>
      </c>
      <c r="I1557" s="3893" t="s">
        <v>1534</v>
      </c>
      <c r="J1557" s="3392">
        <f>10/0.18</f>
        <v>55.555555555555557</v>
      </c>
      <c r="K1557" s="3009">
        <v>0.18</v>
      </c>
      <c r="L1557" s="3009">
        <v>0.18</v>
      </c>
      <c r="M1557" s="3893" t="s">
        <v>1534</v>
      </c>
      <c r="N1557" s="3893" t="s">
        <v>1534</v>
      </c>
      <c r="O1557" s="3893" t="s">
        <v>1534</v>
      </c>
      <c r="P1557" s="3893" t="s">
        <v>1534</v>
      </c>
      <c r="Q1557" s="3893" t="s">
        <v>1534</v>
      </c>
      <c r="R1557" s="3893" t="s">
        <v>1534</v>
      </c>
      <c r="S1557" s="3893" t="s">
        <v>1534</v>
      </c>
      <c r="T1557" s="3893" t="s">
        <v>1534</v>
      </c>
      <c r="U1557" s="3893" t="s">
        <v>1534</v>
      </c>
      <c r="V1557" s="3893" t="s">
        <v>1534</v>
      </c>
      <c r="W1557" s="3893" t="s">
        <v>1534</v>
      </c>
      <c r="X1557" s="3893" t="s">
        <v>1534</v>
      </c>
      <c r="Y1557" s="3893" t="s">
        <v>1534</v>
      </c>
      <c r="Z1557" s="3893" t="s">
        <v>1534</v>
      </c>
      <c r="AA1557" s="3393">
        <v>100</v>
      </c>
      <c r="AB1557" s="3009">
        <v>0.06</v>
      </c>
      <c r="AC1557" s="3009">
        <v>0.06</v>
      </c>
      <c r="AD1557" s="3893" t="s">
        <v>1534</v>
      </c>
      <c r="AE1557" s="2585">
        <v>10</v>
      </c>
      <c r="AF1557" s="3009">
        <v>0.4</v>
      </c>
      <c r="AG1557" s="3009">
        <v>0.4</v>
      </c>
      <c r="AH1557" s="3893" t="s">
        <v>1534</v>
      </c>
      <c r="AI1557" s="3893" t="s">
        <v>1534</v>
      </c>
      <c r="AJ1557" s="3893" t="s">
        <v>1534</v>
      </c>
      <c r="AK1557" s="2572"/>
    </row>
    <row r="1558" spans="2:37" s="2872" customFormat="1" ht="12" customHeight="1" x14ac:dyDescent="0.2">
      <c r="B1558" s="2573"/>
      <c r="C1558" s="2566"/>
      <c r="D1558" s="4006"/>
      <c r="E1558" s="4006"/>
      <c r="F1558" s="4006"/>
      <c r="G1558" s="4006"/>
      <c r="H1558" s="2566"/>
      <c r="I1558" s="2567"/>
      <c r="J1558" s="2567"/>
      <c r="K1558" s="2567"/>
      <c r="L1558" s="2567"/>
      <c r="M1558" s="2566"/>
      <c r="N1558" s="2567"/>
      <c r="O1558" s="2567"/>
      <c r="P1558" s="2567"/>
      <c r="Q1558" s="2567"/>
      <c r="R1558" s="2567"/>
      <c r="S1558" s="2566"/>
      <c r="T1558" s="2565"/>
      <c r="U1558" s="2565"/>
      <c r="V1558" s="2565"/>
      <c r="W1558" s="2565"/>
      <c r="X1558" s="2565"/>
      <c r="Y1558" s="2565"/>
      <c r="Z1558" s="2565"/>
      <c r="AA1558" s="2565"/>
      <c r="AB1558" s="2565"/>
      <c r="AC1558" s="2565"/>
      <c r="AD1558" s="2565"/>
      <c r="AE1558" s="2565"/>
      <c r="AF1558" s="2565"/>
      <c r="AG1558" s="2565"/>
      <c r="AH1558" s="2565"/>
      <c r="AI1558" s="2565"/>
      <c r="AJ1558" s="2565"/>
      <c r="AK1558" s="2572"/>
    </row>
    <row r="1559" spans="2:37" s="2872" customFormat="1" ht="12" customHeight="1" x14ac:dyDescent="0.2">
      <c r="B1559" s="3979" t="s">
        <v>4992</v>
      </c>
      <c r="C1559" s="3980"/>
      <c r="D1559" s="3986" t="s">
        <v>6898</v>
      </c>
      <c r="E1559" s="3986"/>
      <c r="F1559" s="3986"/>
      <c r="G1559" s="3986"/>
      <c r="H1559" s="2569"/>
      <c r="I1559" s="2569"/>
      <c r="J1559" s="2569"/>
      <c r="K1559" s="2569"/>
      <c r="L1559" s="2569"/>
      <c r="M1559" s="2569"/>
      <c r="N1559" s="2569"/>
      <c r="O1559" s="2569"/>
      <c r="P1559" s="2569"/>
      <c r="Q1559" s="2569"/>
      <c r="R1559" s="2569"/>
      <c r="S1559" s="2569"/>
      <c r="T1559" s="2565"/>
      <c r="U1559" s="2565"/>
      <c r="V1559" s="2565"/>
      <c r="W1559" s="2565"/>
      <c r="X1559" s="2565"/>
      <c r="Y1559" s="2565"/>
      <c r="Z1559" s="2565"/>
      <c r="AA1559" s="2565"/>
      <c r="AB1559" s="2565"/>
      <c r="AC1559" s="2565"/>
      <c r="AD1559" s="2565"/>
      <c r="AE1559" s="2565"/>
      <c r="AF1559" s="2565"/>
      <c r="AG1559" s="2565"/>
      <c r="AH1559" s="2565"/>
      <c r="AI1559" s="2565"/>
      <c r="AJ1559" s="2565"/>
      <c r="AK1559" s="2572"/>
    </row>
    <row r="1560" spans="2:37" s="2872" customFormat="1" ht="12" customHeight="1" x14ac:dyDescent="0.2">
      <c r="B1560" s="3979" t="s">
        <v>4993</v>
      </c>
      <c r="C1560" s="3980"/>
      <c r="D1560" s="3986" t="s">
        <v>1517</v>
      </c>
      <c r="E1560" s="3986"/>
      <c r="F1560" s="3986"/>
      <c r="G1560" s="3986"/>
      <c r="H1560" s="2569"/>
      <c r="I1560" s="2569"/>
      <c r="J1560" s="2569"/>
      <c r="K1560" s="2569"/>
      <c r="L1560" s="2569"/>
      <c r="M1560" s="2569"/>
      <c r="N1560" s="2569"/>
      <c r="O1560" s="2569"/>
      <c r="P1560" s="2569"/>
      <c r="Q1560" s="2569"/>
      <c r="R1560" s="2569"/>
      <c r="S1560" s="2569"/>
      <c r="T1560" s="2565"/>
      <c r="U1560" s="2565"/>
      <c r="V1560" s="2565"/>
      <c r="W1560" s="2565"/>
      <c r="X1560" s="2565"/>
      <c r="Y1560" s="2565"/>
      <c r="Z1560" s="2565"/>
      <c r="AA1560" s="2565"/>
      <c r="AB1560" s="2565"/>
      <c r="AC1560" s="2565"/>
      <c r="AD1560" s="2565"/>
      <c r="AE1560" s="2565"/>
      <c r="AF1560" s="2565"/>
      <c r="AG1560" s="2565"/>
      <c r="AH1560" s="2565"/>
      <c r="AI1560" s="2565"/>
      <c r="AJ1560" s="2565"/>
      <c r="AK1560" s="2572"/>
    </row>
    <row r="1561" spans="2:37" s="2872" customFormat="1" ht="12" customHeight="1" thickBot="1" x14ac:dyDescent="0.25">
      <c r="B1561" s="3613"/>
      <c r="C1561" s="3465"/>
      <c r="D1561" s="3465"/>
      <c r="E1561" s="3465"/>
      <c r="F1561" s="3465"/>
      <c r="G1561" s="3465"/>
      <c r="H1561" s="3465"/>
      <c r="I1561" s="3465"/>
      <c r="J1561" s="3465"/>
      <c r="K1561" s="3465"/>
      <c r="L1561" s="3465"/>
      <c r="M1561" s="3465"/>
      <c r="N1561" s="3465"/>
      <c r="O1561" s="3465"/>
      <c r="P1561" s="3465"/>
      <c r="Q1561" s="3465"/>
      <c r="R1561" s="3465"/>
      <c r="S1561" s="3465"/>
      <c r="T1561" s="3465"/>
      <c r="U1561" s="3465"/>
      <c r="V1561" s="3465"/>
      <c r="W1561" s="3465"/>
      <c r="X1561" s="3465"/>
      <c r="Y1561" s="3465"/>
      <c r="Z1561" s="3465"/>
      <c r="AA1561" s="3465"/>
      <c r="AB1561" s="3465"/>
      <c r="AC1561" s="3465"/>
      <c r="AD1561" s="3465"/>
      <c r="AE1561" s="3465"/>
      <c r="AF1561" s="3465"/>
      <c r="AG1561" s="3465"/>
      <c r="AH1561" s="3465"/>
      <c r="AI1561" s="3465"/>
      <c r="AJ1561" s="3465"/>
      <c r="AK1561" s="3467"/>
    </row>
    <row r="1562" spans="2:37" s="2872" customFormat="1" ht="12" customHeight="1" x14ac:dyDescent="0.2">
      <c r="B1562" s="2774"/>
    </row>
    <row r="1563" spans="2:37" s="2872" customFormat="1" ht="12" customHeight="1" thickBot="1" x14ac:dyDescent="0.25">
      <c r="B1563" s="2774"/>
    </row>
    <row r="1564" spans="2:37" s="2872" customFormat="1" ht="12" customHeight="1" x14ac:dyDescent="0.2">
      <c r="B1564" s="3987" t="s">
        <v>5001</v>
      </c>
      <c r="C1564" s="3988"/>
      <c r="D1564" s="3988"/>
      <c r="E1564" s="3988"/>
      <c r="F1564" s="3988"/>
      <c r="G1564" s="3988"/>
      <c r="H1564" s="3988"/>
      <c r="I1564" s="3988"/>
      <c r="J1564" s="3988"/>
      <c r="K1564" s="3988"/>
      <c r="L1564" s="3988"/>
      <c r="M1564" s="3988"/>
      <c r="N1564" s="3988"/>
      <c r="O1564" s="3988"/>
      <c r="P1564" s="3988"/>
      <c r="Q1564" s="3988"/>
      <c r="R1564" s="3988"/>
      <c r="S1564" s="3988"/>
      <c r="T1564" s="3988"/>
      <c r="U1564" s="3988"/>
      <c r="V1564" s="3988"/>
      <c r="W1564" s="3988"/>
      <c r="X1564" s="3988"/>
      <c r="Y1564" s="3988"/>
      <c r="Z1564" s="3988"/>
      <c r="AA1564" s="3988"/>
      <c r="AB1564" s="3988"/>
      <c r="AC1564" s="3988"/>
      <c r="AD1564" s="3988"/>
      <c r="AE1564" s="3988"/>
      <c r="AF1564" s="3988"/>
      <c r="AG1564" s="3988"/>
      <c r="AH1564" s="3988"/>
      <c r="AI1564" s="3988"/>
      <c r="AJ1564" s="3988"/>
      <c r="AK1564" s="3989"/>
    </row>
    <row r="1565" spans="2:37" s="2872" customFormat="1" ht="12" customHeight="1" x14ac:dyDescent="0.2">
      <c r="B1565" s="2570"/>
      <c r="C1565" s="3800"/>
      <c r="D1565" s="3800"/>
      <c r="E1565" s="3800"/>
      <c r="F1565" s="3800"/>
      <c r="G1565" s="2571"/>
      <c r="H1565" s="2571"/>
      <c r="I1565" s="2571"/>
      <c r="J1565" s="2571"/>
      <c r="K1565" s="2571"/>
      <c r="L1565" s="2571"/>
      <c r="M1565" s="2571"/>
      <c r="N1565" s="2571"/>
      <c r="O1565" s="2571"/>
      <c r="P1565" s="2571"/>
      <c r="Q1565" s="2571"/>
      <c r="R1565" s="2571"/>
      <c r="S1565" s="2571"/>
      <c r="T1565" s="2571"/>
      <c r="U1565" s="2571"/>
      <c r="V1565" s="2571"/>
      <c r="W1565" s="2571"/>
      <c r="X1565" s="2571"/>
      <c r="Y1565" s="2571"/>
      <c r="Z1565" s="2571"/>
      <c r="AA1565" s="2571"/>
      <c r="AB1565" s="2571"/>
      <c r="AC1565" s="2571"/>
      <c r="AD1565" s="2571"/>
      <c r="AE1565" s="2571"/>
      <c r="AF1565" s="2571"/>
      <c r="AG1565" s="2571"/>
      <c r="AH1565" s="2571"/>
      <c r="AI1565" s="2571"/>
      <c r="AJ1565" s="2571"/>
      <c r="AK1565" s="2572"/>
    </row>
    <row r="1566" spans="2:37" s="2872" customFormat="1" ht="12" customHeight="1" x14ac:dyDescent="0.2">
      <c r="B1566" s="2570" t="s">
        <v>4988</v>
      </c>
      <c r="C1566" s="3800"/>
      <c r="D1566" s="3990" t="s">
        <v>6748</v>
      </c>
      <c r="E1566" s="3990"/>
      <c r="F1566" s="3990"/>
      <c r="G1566" s="2571"/>
      <c r="H1566" s="2571"/>
      <c r="I1566" s="2571"/>
      <c r="J1566" s="2571"/>
      <c r="K1566" s="2571"/>
      <c r="L1566" s="2571"/>
      <c r="M1566" s="2571"/>
      <c r="N1566" s="2571"/>
      <c r="O1566" s="2571"/>
      <c r="P1566" s="2571"/>
      <c r="Q1566" s="2571"/>
      <c r="R1566" s="2571"/>
      <c r="S1566" s="2571"/>
      <c r="T1566" s="2571"/>
      <c r="U1566" s="2571"/>
      <c r="V1566" s="2571"/>
      <c r="W1566" s="2571"/>
      <c r="X1566" s="2571"/>
      <c r="Y1566" s="2571"/>
      <c r="Z1566" s="2571"/>
      <c r="AA1566" s="2571"/>
      <c r="AB1566" s="2571"/>
      <c r="AC1566" s="2571"/>
      <c r="AD1566" s="2571"/>
      <c r="AE1566" s="2571"/>
      <c r="AF1566" s="2571"/>
      <c r="AG1566" s="2571"/>
      <c r="AH1566" s="2571"/>
      <c r="AI1566" s="2571"/>
      <c r="AJ1566" s="2571"/>
      <c r="AK1566" s="2572"/>
    </row>
    <row r="1567" spans="2:37" s="2872" customFormat="1" ht="12" customHeight="1" thickBot="1" x14ac:dyDescent="0.25">
      <c r="B1567" s="3991" t="s">
        <v>5002</v>
      </c>
      <c r="C1567" s="3992"/>
      <c r="D1567" s="3963">
        <v>41791</v>
      </c>
      <c r="E1567" s="3963"/>
      <c r="F1567" s="3800"/>
      <c r="G1567" s="2571"/>
      <c r="H1567" s="2571"/>
      <c r="I1567" s="2571"/>
      <c r="J1567" s="2571"/>
      <c r="K1567" s="2571"/>
      <c r="L1567" s="2571"/>
      <c r="M1567" s="2571"/>
      <c r="N1567" s="2571"/>
      <c r="O1567" s="2571"/>
      <c r="P1567" s="2571"/>
      <c r="Q1567" s="2571"/>
      <c r="R1567" s="2571"/>
      <c r="S1567" s="2571"/>
      <c r="T1567" s="2571"/>
      <c r="U1567" s="2571"/>
      <c r="V1567" s="2571"/>
      <c r="W1567" s="2571"/>
      <c r="X1567" s="2571"/>
      <c r="Y1567" s="2571"/>
      <c r="Z1567" s="2571"/>
      <c r="AA1567" s="2571"/>
      <c r="AB1567" s="2571"/>
      <c r="AC1567" s="2571"/>
      <c r="AD1567" s="2571"/>
      <c r="AE1567" s="2571"/>
      <c r="AF1567" s="2571"/>
      <c r="AG1567" s="2571"/>
      <c r="AH1567" s="2571"/>
      <c r="AI1567" s="2571"/>
      <c r="AJ1567" s="2571"/>
      <c r="AK1567" s="2572"/>
    </row>
    <row r="1568" spans="2:37" s="2872" customFormat="1" ht="75" customHeight="1" thickBot="1" x14ac:dyDescent="0.25">
      <c r="B1568" s="3993" t="s">
        <v>5003</v>
      </c>
      <c r="C1568" s="3994"/>
      <c r="D1568" s="3995" t="s">
        <v>6749</v>
      </c>
      <c r="E1568" s="4020"/>
      <c r="F1568" s="4020"/>
      <c r="G1568" s="4020"/>
      <c r="H1568" s="4020"/>
      <c r="I1568" s="4020"/>
      <c r="J1568" s="4020"/>
      <c r="K1568" s="4021"/>
      <c r="L1568" s="2571"/>
      <c r="M1568" s="2571"/>
      <c r="N1568" s="2571"/>
      <c r="O1568" s="2571"/>
      <c r="P1568" s="2571"/>
      <c r="Q1568" s="2571"/>
      <c r="R1568" s="2571"/>
      <c r="S1568" s="2571"/>
      <c r="T1568" s="2571"/>
      <c r="U1568" s="2571"/>
      <c r="V1568" s="2571"/>
      <c r="W1568" s="2571"/>
      <c r="X1568" s="2571"/>
      <c r="Y1568" s="2571"/>
      <c r="Z1568" s="2571"/>
      <c r="AA1568" s="2571"/>
      <c r="AB1568" s="2571"/>
      <c r="AC1568" s="2571"/>
      <c r="AD1568" s="2571"/>
      <c r="AE1568" s="2571"/>
      <c r="AF1568" s="2571"/>
      <c r="AG1568" s="2571"/>
      <c r="AH1568" s="2571"/>
      <c r="AI1568" s="2571"/>
      <c r="AJ1568" s="2571"/>
      <c r="AK1568" s="2572"/>
    </row>
    <row r="1569" spans="2:37" s="2872" customFormat="1" ht="12" customHeight="1" thickBot="1" x14ac:dyDescent="0.25">
      <c r="B1569" s="3998"/>
      <c r="C1569" s="3999"/>
      <c r="D1569" s="3999"/>
      <c r="E1569" s="3999"/>
      <c r="F1569" s="3999"/>
      <c r="G1569" s="3999"/>
      <c r="H1569" s="3999"/>
      <c r="I1569" s="3999"/>
      <c r="J1569" s="3999"/>
      <c r="K1569" s="3999"/>
      <c r="L1569" s="3999"/>
      <c r="M1569" s="3999"/>
      <c r="N1569" s="3999"/>
      <c r="O1569" s="3999"/>
      <c r="P1569" s="3999"/>
      <c r="Q1569" s="3999"/>
      <c r="R1569" s="2571"/>
      <c r="S1569" s="2571"/>
      <c r="T1569" s="2571"/>
      <c r="U1569" s="2571"/>
      <c r="V1569" s="2571"/>
      <c r="W1569" s="2571"/>
      <c r="X1569" s="2571"/>
      <c r="Y1569" s="2571"/>
      <c r="Z1569" s="2571"/>
      <c r="AA1569" s="2571"/>
      <c r="AB1569" s="2571"/>
      <c r="AC1569" s="2571"/>
      <c r="AD1569" s="2571"/>
      <c r="AE1569" s="2571"/>
      <c r="AF1569" s="2571"/>
      <c r="AG1569" s="2571"/>
      <c r="AH1569" s="2571"/>
      <c r="AI1569" s="2571"/>
      <c r="AJ1569" s="2571"/>
      <c r="AK1569" s="2572"/>
    </row>
    <row r="1570" spans="2:37" s="2872" customFormat="1" ht="12" customHeight="1" thickBot="1" x14ac:dyDescent="0.25">
      <c r="B1570" s="4000" t="s">
        <v>5004</v>
      </c>
      <c r="C1570" s="4000"/>
      <c r="D1570" s="4000" t="s">
        <v>4994</v>
      </c>
      <c r="E1570" s="4000" t="s">
        <v>5005</v>
      </c>
      <c r="F1570" s="4002" t="s">
        <v>224</v>
      </c>
      <c r="G1570" s="4002"/>
      <c r="H1570" s="4002"/>
      <c r="I1570" s="4002"/>
      <c r="J1570" s="4002"/>
      <c r="K1570" s="4002"/>
      <c r="L1570" s="4002"/>
      <c r="M1570" s="4002"/>
      <c r="N1570" s="4002"/>
      <c r="O1570" s="4002"/>
      <c r="P1570" s="4002"/>
      <c r="Q1570" s="4002"/>
      <c r="R1570" s="4002"/>
      <c r="S1570" s="4002" t="s">
        <v>340</v>
      </c>
      <c r="T1570" s="4002"/>
      <c r="U1570" s="4002"/>
      <c r="V1570" s="4002"/>
      <c r="W1570" s="4002"/>
      <c r="X1570" s="4002"/>
      <c r="Y1570" s="4002"/>
      <c r="Z1570" s="4002"/>
      <c r="AA1570" s="4002"/>
      <c r="AB1570" s="4002"/>
      <c r="AC1570" s="4002"/>
      <c r="AD1570" s="4002" t="s">
        <v>225</v>
      </c>
      <c r="AE1570" s="4002"/>
      <c r="AF1570" s="4002"/>
      <c r="AG1570" s="4002"/>
      <c r="AH1570" s="4003" t="s">
        <v>4989</v>
      </c>
      <c r="AI1570" s="4003"/>
      <c r="AJ1570" s="4003"/>
      <c r="AK1570" s="2572"/>
    </row>
    <row r="1571" spans="2:37" s="2872" customFormat="1" ht="12" customHeight="1" thickBot="1" x14ac:dyDescent="0.25">
      <c r="B1571" s="4001"/>
      <c r="C1571" s="4001"/>
      <c r="D1571" s="4001"/>
      <c r="E1571" s="4001"/>
      <c r="F1571" s="4001" t="s">
        <v>5006</v>
      </c>
      <c r="G1571" s="4001" t="s">
        <v>5007</v>
      </c>
      <c r="H1571" s="4000" t="s">
        <v>5008</v>
      </c>
      <c r="I1571" s="4004" t="s">
        <v>5009</v>
      </c>
      <c r="J1571" s="4004" t="s">
        <v>5010</v>
      </c>
      <c r="K1571" s="4005" t="s">
        <v>5011</v>
      </c>
      <c r="L1571" s="4005" t="s">
        <v>5012</v>
      </c>
      <c r="M1571" s="4004" t="s">
        <v>5013</v>
      </c>
      <c r="N1571" s="4004"/>
      <c r="O1571" s="4005" t="s">
        <v>5014</v>
      </c>
      <c r="P1571" s="4005" t="s">
        <v>5015</v>
      </c>
      <c r="Q1571" s="4005" t="s">
        <v>5016</v>
      </c>
      <c r="R1571" s="4005" t="s">
        <v>5017</v>
      </c>
      <c r="S1571" s="4000" t="s">
        <v>5018</v>
      </c>
      <c r="T1571" s="4000" t="s">
        <v>5019</v>
      </c>
      <c r="U1571" s="4000" t="s">
        <v>5020</v>
      </c>
      <c r="V1571" s="4000" t="s">
        <v>5021</v>
      </c>
      <c r="W1571" s="4000" t="s">
        <v>5022</v>
      </c>
      <c r="X1571" s="4000" t="s">
        <v>5023</v>
      </c>
      <c r="Y1571" s="4000" t="s">
        <v>5024</v>
      </c>
      <c r="Z1571" s="4000" t="s">
        <v>5025</v>
      </c>
      <c r="AA1571" s="4000" t="s">
        <v>5026</v>
      </c>
      <c r="AB1571" s="4004" t="s">
        <v>5027</v>
      </c>
      <c r="AC1571" s="4004" t="s">
        <v>5028</v>
      </c>
      <c r="AD1571" s="4000" t="s">
        <v>5029</v>
      </c>
      <c r="AE1571" s="4000" t="s">
        <v>5030</v>
      </c>
      <c r="AF1571" s="4000" t="s">
        <v>5031</v>
      </c>
      <c r="AG1571" s="4000" t="s">
        <v>5032</v>
      </c>
      <c r="AH1571" s="4000" t="s">
        <v>1154</v>
      </c>
      <c r="AI1571" s="4000" t="s">
        <v>4990</v>
      </c>
      <c r="AJ1571" s="4000" t="s">
        <v>4991</v>
      </c>
      <c r="AK1571" s="2572"/>
    </row>
    <row r="1572" spans="2:37" s="2872" customFormat="1" ht="12" customHeight="1" thickBot="1" x14ac:dyDescent="0.25">
      <c r="B1572" s="4001"/>
      <c r="C1572" s="4001"/>
      <c r="D1572" s="4001"/>
      <c r="E1572" s="4001"/>
      <c r="F1572" s="4001"/>
      <c r="G1572" s="4001"/>
      <c r="H1572" s="4001"/>
      <c r="I1572" s="4005"/>
      <c r="J1572" s="4005"/>
      <c r="K1572" s="4005"/>
      <c r="L1572" s="4005"/>
      <c r="M1572" s="3798" t="s">
        <v>5033</v>
      </c>
      <c r="N1572" s="3799" t="s">
        <v>2798</v>
      </c>
      <c r="O1572" s="4005"/>
      <c r="P1572" s="4005"/>
      <c r="Q1572" s="4005"/>
      <c r="R1572" s="4005"/>
      <c r="S1572" s="4001"/>
      <c r="T1572" s="4001"/>
      <c r="U1572" s="4001"/>
      <c r="V1572" s="4001"/>
      <c r="W1572" s="4001"/>
      <c r="X1572" s="4001"/>
      <c r="Y1572" s="4001"/>
      <c r="Z1572" s="4001"/>
      <c r="AA1572" s="4001"/>
      <c r="AB1572" s="4005"/>
      <c r="AC1572" s="4005"/>
      <c r="AD1572" s="4001"/>
      <c r="AE1572" s="4001"/>
      <c r="AF1572" s="4001"/>
      <c r="AG1572" s="4001"/>
      <c r="AH1572" s="4001"/>
      <c r="AI1572" s="4001"/>
      <c r="AJ1572" s="4001"/>
      <c r="AK1572" s="2572"/>
    </row>
    <row r="1573" spans="2:37" s="2872" customFormat="1" ht="12" customHeight="1" x14ac:dyDescent="0.2">
      <c r="B1573" s="4043" t="s">
        <v>6750</v>
      </c>
      <c r="C1573" s="4044"/>
      <c r="D1573" s="3808" t="s">
        <v>6751</v>
      </c>
      <c r="E1573" s="3315">
        <v>20.160000000000004</v>
      </c>
      <c r="F1573" s="3315">
        <v>8.9712000000000014</v>
      </c>
      <c r="G1573" s="3137" t="s">
        <v>1534</v>
      </c>
      <c r="H1573" s="3137" t="s">
        <v>1534</v>
      </c>
      <c r="I1573" s="3137" t="s">
        <v>1534</v>
      </c>
      <c r="J1573" s="2686">
        <v>66</v>
      </c>
      <c r="K1573" s="3316">
        <v>0.13440000000000002</v>
      </c>
      <c r="L1573" s="3316">
        <v>0.13440000000000002</v>
      </c>
      <c r="M1573" s="2686">
        <v>36</v>
      </c>
      <c r="N1573" s="2686">
        <v>53</v>
      </c>
      <c r="O1573" s="3809">
        <v>0.24640000000000004</v>
      </c>
      <c r="P1573" s="3809">
        <v>0.16800000000000001</v>
      </c>
      <c r="Q1573" s="3809">
        <v>0.24640000000000004</v>
      </c>
      <c r="R1573" s="3809">
        <v>0.16800000000000001</v>
      </c>
      <c r="S1573" s="3809">
        <v>0</v>
      </c>
      <c r="T1573" s="3809">
        <v>0</v>
      </c>
      <c r="U1573" s="3137" t="s">
        <v>1534</v>
      </c>
      <c r="V1573" s="3046" t="s">
        <v>1534</v>
      </c>
      <c r="W1573" s="3316">
        <v>0.06</v>
      </c>
      <c r="X1573" s="3316">
        <v>0.06</v>
      </c>
      <c r="Y1573" s="3046" t="s">
        <v>1534</v>
      </c>
      <c r="Z1573" s="3046" t="s">
        <v>1534</v>
      </c>
      <c r="AA1573" s="3046" t="s">
        <v>1534</v>
      </c>
      <c r="AB1573" s="3316">
        <v>0.06</v>
      </c>
      <c r="AC1573" s="3316">
        <v>0.06</v>
      </c>
      <c r="AD1573" s="3315">
        <v>11.188800000000001</v>
      </c>
      <c r="AE1573" s="3810" t="s">
        <v>6752</v>
      </c>
      <c r="AF1573" s="3315">
        <f>+AD1573/AE1573</f>
        <v>3.7296000000000003E-2</v>
      </c>
      <c r="AG1573" s="3315">
        <v>0.06</v>
      </c>
      <c r="AH1573" s="2644" t="s">
        <v>6230</v>
      </c>
      <c r="AI1573" s="2644" t="s">
        <v>5411</v>
      </c>
      <c r="AJ1573" s="3048">
        <v>1.1200000000000001</v>
      </c>
      <c r="AK1573" s="2572"/>
    </row>
    <row r="1574" spans="2:37" s="2872" customFormat="1" ht="12" customHeight="1" x14ac:dyDescent="0.2">
      <c r="B1574" s="4890" t="s">
        <v>6753</v>
      </c>
      <c r="C1574" s="4891"/>
      <c r="D1574" s="3811" t="s">
        <v>6754</v>
      </c>
      <c r="E1574" s="3324">
        <v>20.160000000000004</v>
      </c>
      <c r="F1574" s="3324">
        <v>8.9712000000000014</v>
      </c>
      <c r="G1574" s="3039" t="s">
        <v>1534</v>
      </c>
      <c r="H1574" s="3039" t="s">
        <v>1534</v>
      </c>
      <c r="I1574" s="3039" t="s">
        <v>1534</v>
      </c>
      <c r="J1574" s="2558">
        <v>66</v>
      </c>
      <c r="K1574" s="3325">
        <v>0.13440000000000002</v>
      </c>
      <c r="L1574" s="3325">
        <v>0.13440000000000002</v>
      </c>
      <c r="M1574" s="2558">
        <v>36</v>
      </c>
      <c r="N1574" s="2558">
        <v>53</v>
      </c>
      <c r="O1574" s="3812">
        <v>0.24640000000000004</v>
      </c>
      <c r="P1574" s="3813">
        <v>0.16800000000000001</v>
      </c>
      <c r="Q1574" s="3812">
        <v>0.24640000000000004</v>
      </c>
      <c r="R1574" s="3813">
        <v>0.16800000000000001</v>
      </c>
      <c r="S1574" s="3813">
        <v>0</v>
      </c>
      <c r="T1574" s="3813">
        <v>0</v>
      </c>
      <c r="U1574" s="3039" t="s">
        <v>1534</v>
      </c>
      <c r="V1574" s="3040" t="s">
        <v>1534</v>
      </c>
      <c r="W1574" s="3325">
        <v>0.06</v>
      </c>
      <c r="X1574" s="3325">
        <v>0.06</v>
      </c>
      <c r="Y1574" s="3040" t="s">
        <v>1534</v>
      </c>
      <c r="Z1574" s="3040" t="s">
        <v>1534</v>
      </c>
      <c r="AA1574" s="3040" t="s">
        <v>1534</v>
      </c>
      <c r="AB1574" s="3325">
        <v>0.06</v>
      </c>
      <c r="AC1574" s="3325">
        <v>0.06</v>
      </c>
      <c r="AD1574" s="3324">
        <v>11.188800000000001</v>
      </c>
      <c r="AE1574" s="3814" t="s">
        <v>6752</v>
      </c>
      <c r="AF1574" s="3324">
        <f t="shared" ref="AF1574:AF1620" si="0">+AD1574/AE1574</f>
        <v>3.7296000000000003E-2</v>
      </c>
      <c r="AG1574" s="3324">
        <v>0.06</v>
      </c>
      <c r="AH1574" s="2613" t="s">
        <v>6230</v>
      </c>
      <c r="AI1574" s="2613" t="s">
        <v>5411</v>
      </c>
      <c r="AJ1574" s="3036">
        <v>1.1200000000000001</v>
      </c>
      <c r="AK1574" s="2572"/>
    </row>
    <row r="1575" spans="2:37" s="2872" customFormat="1" ht="12" customHeight="1" x14ac:dyDescent="0.2">
      <c r="B1575" s="4890" t="s">
        <v>6755</v>
      </c>
      <c r="C1575" s="4891"/>
      <c r="D1575" s="3811" t="s">
        <v>6756</v>
      </c>
      <c r="E1575" s="3324">
        <v>22.400000000000002</v>
      </c>
      <c r="F1575" s="3324">
        <v>11.211200000000002</v>
      </c>
      <c r="G1575" s="3039" t="s">
        <v>1534</v>
      </c>
      <c r="H1575" s="3039" t="s">
        <v>1534</v>
      </c>
      <c r="I1575" s="3039" t="s">
        <v>1534</v>
      </c>
      <c r="J1575" s="2558">
        <v>83</v>
      </c>
      <c r="K1575" s="3325">
        <v>0.13440000000000002</v>
      </c>
      <c r="L1575" s="3325">
        <v>0.13440000000000002</v>
      </c>
      <c r="M1575" s="2558">
        <v>45</v>
      </c>
      <c r="N1575" s="2558">
        <v>66</v>
      </c>
      <c r="O1575" s="3812">
        <v>0.24640000000000004</v>
      </c>
      <c r="P1575" s="3813">
        <v>0.16800000000000001</v>
      </c>
      <c r="Q1575" s="3812">
        <v>0.24640000000000004</v>
      </c>
      <c r="R1575" s="3813">
        <v>0.16800000000000001</v>
      </c>
      <c r="S1575" s="3813">
        <v>0</v>
      </c>
      <c r="T1575" s="3813">
        <v>0</v>
      </c>
      <c r="U1575" s="3039" t="s">
        <v>1534</v>
      </c>
      <c r="V1575" s="3040" t="s">
        <v>1534</v>
      </c>
      <c r="W1575" s="3325">
        <v>0.06</v>
      </c>
      <c r="X1575" s="3325">
        <v>0.06</v>
      </c>
      <c r="Y1575" s="3040" t="s">
        <v>1534</v>
      </c>
      <c r="Z1575" s="3040" t="s">
        <v>1534</v>
      </c>
      <c r="AA1575" s="3040" t="s">
        <v>1534</v>
      </c>
      <c r="AB1575" s="3325">
        <v>0.06</v>
      </c>
      <c r="AC1575" s="3325">
        <v>0.06</v>
      </c>
      <c r="AD1575" s="3324">
        <v>11.188800000000001</v>
      </c>
      <c r="AE1575" s="3814" t="s">
        <v>6752</v>
      </c>
      <c r="AF1575" s="3324">
        <f t="shared" si="0"/>
        <v>3.7296000000000003E-2</v>
      </c>
      <c r="AG1575" s="3324">
        <v>0.06</v>
      </c>
      <c r="AH1575" s="2613" t="s">
        <v>6230</v>
      </c>
      <c r="AI1575" s="2613" t="s">
        <v>5411</v>
      </c>
      <c r="AJ1575" s="3036">
        <v>1.1200000000000001</v>
      </c>
      <c r="AK1575" s="2572"/>
    </row>
    <row r="1576" spans="2:37" s="2872" customFormat="1" ht="12" customHeight="1" x14ac:dyDescent="0.2">
      <c r="B1576" s="4890" t="s">
        <v>6757</v>
      </c>
      <c r="C1576" s="4891"/>
      <c r="D1576" s="3811" t="s">
        <v>6758</v>
      </c>
      <c r="E1576" s="3324">
        <v>22.4</v>
      </c>
      <c r="F1576" s="3324">
        <v>11.211200000000002</v>
      </c>
      <c r="G1576" s="3039" t="s">
        <v>1534</v>
      </c>
      <c r="H1576" s="3039" t="s">
        <v>1534</v>
      </c>
      <c r="I1576" s="3039" t="s">
        <v>1534</v>
      </c>
      <c r="J1576" s="2558">
        <v>83</v>
      </c>
      <c r="K1576" s="3325">
        <v>0.13440000000000002</v>
      </c>
      <c r="L1576" s="3325">
        <v>0.13440000000000002</v>
      </c>
      <c r="M1576" s="2558">
        <v>45</v>
      </c>
      <c r="N1576" s="2558">
        <v>66</v>
      </c>
      <c r="O1576" s="3812">
        <v>0.24640000000000004</v>
      </c>
      <c r="P1576" s="3813">
        <v>0.16800000000000001</v>
      </c>
      <c r="Q1576" s="3812">
        <v>0.24640000000000004</v>
      </c>
      <c r="R1576" s="3813">
        <v>0.16800000000000001</v>
      </c>
      <c r="S1576" s="3813">
        <v>0</v>
      </c>
      <c r="T1576" s="3813">
        <v>0</v>
      </c>
      <c r="U1576" s="3039" t="s">
        <v>1534</v>
      </c>
      <c r="V1576" s="3040" t="s">
        <v>1534</v>
      </c>
      <c r="W1576" s="3325">
        <v>0.06</v>
      </c>
      <c r="X1576" s="3325">
        <v>0.06</v>
      </c>
      <c r="Y1576" s="3040" t="s">
        <v>1534</v>
      </c>
      <c r="Z1576" s="3040" t="s">
        <v>1534</v>
      </c>
      <c r="AA1576" s="3040" t="s">
        <v>1534</v>
      </c>
      <c r="AB1576" s="3325">
        <v>0.06</v>
      </c>
      <c r="AC1576" s="3325">
        <v>0.06</v>
      </c>
      <c r="AD1576" s="3324">
        <v>11.188800000000001</v>
      </c>
      <c r="AE1576" s="3814" t="s">
        <v>6752</v>
      </c>
      <c r="AF1576" s="3324">
        <f t="shared" si="0"/>
        <v>3.7296000000000003E-2</v>
      </c>
      <c r="AG1576" s="3324">
        <v>0.06</v>
      </c>
      <c r="AH1576" s="2613" t="s">
        <v>6230</v>
      </c>
      <c r="AI1576" s="2613" t="s">
        <v>5411</v>
      </c>
      <c r="AJ1576" s="3036">
        <v>1.1200000000000001</v>
      </c>
      <c r="AK1576" s="2572"/>
    </row>
    <row r="1577" spans="2:37" s="2872" customFormat="1" ht="12" customHeight="1" x14ac:dyDescent="0.2">
      <c r="B1577" s="4890" t="s">
        <v>6759</v>
      </c>
      <c r="C1577" s="4891"/>
      <c r="D1577" s="3811" t="s">
        <v>6760</v>
      </c>
      <c r="E1577" s="3324">
        <v>24.64</v>
      </c>
      <c r="F1577" s="3324">
        <v>13.451200000000002</v>
      </c>
      <c r="G1577" s="3039" t="s">
        <v>1534</v>
      </c>
      <c r="H1577" s="3039" t="s">
        <v>1534</v>
      </c>
      <c r="I1577" s="3039" t="s">
        <v>1534</v>
      </c>
      <c r="J1577" s="2558">
        <v>100</v>
      </c>
      <c r="K1577" s="3325">
        <v>0.13440000000000002</v>
      </c>
      <c r="L1577" s="3325">
        <v>0.13440000000000002</v>
      </c>
      <c r="M1577" s="2558">
        <v>54</v>
      </c>
      <c r="N1577" s="2558">
        <v>80</v>
      </c>
      <c r="O1577" s="3812">
        <v>0.24640000000000004</v>
      </c>
      <c r="P1577" s="3813">
        <v>0.16800000000000001</v>
      </c>
      <c r="Q1577" s="3812">
        <v>0.24640000000000004</v>
      </c>
      <c r="R1577" s="3813">
        <v>0.16800000000000001</v>
      </c>
      <c r="S1577" s="3813">
        <v>0</v>
      </c>
      <c r="T1577" s="3813">
        <v>0</v>
      </c>
      <c r="U1577" s="3039" t="s">
        <v>1534</v>
      </c>
      <c r="V1577" s="3040" t="s">
        <v>1534</v>
      </c>
      <c r="W1577" s="3325">
        <v>0.06</v>
      </c>
      <c r="X1577" s="3325">
        <v>0.06</v>
      </c>
      <c r="Y1577" s="3040" t="s">
        <v>1534</v>
      </c>
      <c r="Z1577" s="3040" t="s">
        <v>1534</v>
      </c>
      <c r="AA1577" s="3040" t="s">
        <v>1534</v>
      </c>
      <c r="AB1577" s="3325">
        <v>0.06</v>
      </c>
      <c r="AC1577" s="3325">
        <v>0.06</v>
      </c>
      <c r="AD1577" s="3324">
        <v>11.188800000000001</v>
      </c>
      <c r="AE1577" s="3814" t="s">
        <v>6752</v>
      </c>
      <c r="AF1577" s="3324">
        <f t="shared" si="0"/>
        <v>3.7296000000000003E-2</v>
      </c>
      <c r="AG1577" s="3324">
        <v>0.06</v>
      </c>
      <c r="AH1577" s="2613" t="s">
        <v>6230</v>
      </c>
      <c r="AI1577" s="2613" t="s">
        <v>5411</v>
      </c>
      <c r="AJ1577" s="3036">
        <v>1.1200000000000001</v>
      </c>
      <c r="AK1577" s="2572"/>
    </row>
    <row r="1578" spans="2:37" s="2872" customFormat="1" ht="12" customHeight="1" x14ac:dyDescent="0.2">
      <c r="B1578" s="4890" t="s">
        <v>6761</v>
      </c>
      <c r="C1578" s="4891"/>
      <c r="D1578" s="3811" t="s">
        <v>6762</v>
      </c>
      <c r="E1578" s="3324">
        <v>24.64</v>
      </c>
      <c r="F1578" s="3324">
        <v>13.451200000000002</v>
      </c>
      <c r="G1578" s="3039" t="s">
        <v>1534</v>
      </c>
      <c r="H1578" s="3039" t="s">
        <v>1534</v>
      </c>
      <c r="I1578" s="3039" t="s">
        <v>1534</v>
      </c>
      <c r="J1578" s="2558">
        <v>100</v>
      </c>
      <c r="K1578" s="3325">
        <v>0.13440000000000002</v>
      </c>
      <c r="L1578" s="3325">
        <v>0.13440000000000002</v>
      </c>
      <c r="M1578" s="2558">
        <v>54</v>
      </c>
      <c r="N1578" s="2558">
        <v>80</v>
      </c>
      <c r="O1578" s="3812">
        <v>0.24640000000000004</v>
      </c>
      <c r="P1578" s="3813">
        <v>0.16800000000000001</v>
      </c>
      <c r="Q1578" s="3812">
        <v>0.24640000000000004</v>
      </c>
      <c r="R1578" s="3813">
        <v>0.16800000000000001</v>
      </c>
      <c r="S1578" s="3813">
        <v>0</v>
      </c>
      <c r="T1578" s="3813">
        <v>0</v>
      </c>
      <c r="U1578" s="3039" t="s">
        <v>1534</v>
      </c>
      <c r="V1578" s="3040" t="s">
        <v>1534</v>
      </c>
      <c r="W1578" s="3325">
        <v>0.06</v>
      </c>
      <c r="X1578" s="3325">
        <v>0.06</v>
      </c>
      <c r="Y1578" s="3040" t="s">
        <v>1534</v>
      </c>
      <c r="Z1578" s="3040" t="s">
        <v>1534</v>
      </c>
      <c r="AA1578" s="3040" t="s">
        <v>1534</v>
      </c>
      <c r="AB1578" s="3325">
        <v>0.06</v>
      </c>
      <c r="AC1578" s="3325">
        <v>0.06</v>
      </c>
      <c r="AD1578" s="3324">
        <v>11.188800000000001</v>
      </c>
      <c r="AE1578" s="3814" t="s">
        <v>6752</v>
      </c>
      <c r="AF1578" s="3324">
        <f t="shared" si="0"/>
        <v>3.7296000000000003E-2</v>
      </c>
      <c r="AG1578" s="3324">
        <v>0.06</v>
      </c>
      <c r="AH1578" s="2613" t="s">
        <v>6230</v>
      </c>
      <c r="AI1578" s="2613" t="s">
        <v>5411</v>
      </c>
      <c r="AJ1578" s="3036">
        <v>1.1200000000000001</v>
      </c>
      <c r="AK1578" s="2572"/>
    </row>
    <row r="1579" spans="2:37" s="2872" customFormat="1" ht="12" customHeight="1" x14ac:dyDescent="0.2">
      <c r="B1579" s="4890" t="s">
        <v>6763</v>
      </c>
      <c r="C1579" s="4891"/>
      <c r="D1579" s="3811" t="s">
        <v>6764</v>
      </c>
      <c r="E1579" s="3324">
        <v>33.6</v>
      </c>
      <c r="F1579" s="3324">
        <v>11.211200000000002</v>
      </c>
      <c r="G1579" s="3039" t="s">
        <v>1534</v>
      </c>
      <c r="H1579" s="3039" t="s">
        <v>1534</v>
      </c>
      <c r="I1579" s="3039" t="s">
        <v>1534</v>
      </c>
      <c r="J1579" s="2558">
        <v>83</v>
      </c>
      <c r="K1579" s="3325">
        <v>0.13440000000000002</v>
      </c>
      <c r="L1579" s="3325">
        <v>0.13440000000000002</v>
      </c>
      <c r="M1579" s="2558">
        <v>45</v>
      </c>
      <c r="N1579" s="2558">
        <v>66</v>
      </c>
      <c r="O1579" s="3812">
        <v>0.24640000000000004</v>
      </c>
      <c r="P1579" s="3813">
        <v>0.16800000000000001</v>
      </c>
      <c r="Q1579" s="3812">
        <v>0.24640000000000004</v>
      </c>
      <c r="R1579" s="3813">
        <v>0.16800000000000001</v>
      </c>
      <c r="S1579" s="3813">
        <v>0</v>
      </c>
      <c r="T1579" s="3813">
        <v>0</v>
      </c>
      <c r="U1579" s="3039" t="s">
        <v>1534</v>
      </c>
      <c r="V1579" s="3040" t="s">
        <v>1534</v>
      </c>
      <c r="W1579" s="3325">
        <v>0.06</v>
      </c>
      <c r="X1579" s="3325">
        <v>0.06</v>
      </c>
      <c r="Y1579" s="3040" t="s">
        <v>1534</v>
      </c>
      <c r="Z1579" s="3040" t="s">
        <v>1534</v>
      </c>
      <c r="AA1579" s="3040" t="s">
        <v>1534</v>
      </c>
      <c r="AB1579" s="3325">
        <v>0.06</v>
      </c>
      <c r="AC1579" s="3325">
        <v>0.06</v>
      </c>
      <c r="AD1579" s="3324">
        <v>22.388800000000003</v>
      </c>
      <c r="AE1579" s="3814" t="s">
        <v>6765</v>
      </c>
      <c r="AF1579" s="3324">
        <f t="shared" si="0"/>
        <v>2.2388800000000004E-2</v>
      </c>
      <c r="AG1579" s="3324">
        <v>0.06</v>
      </c>
      <c r="AH1579" s="2613" t="s">
        <v>6256</v>
      </c>
      <c r="AI1579" s="2613" t="s">
        <v>5411</v>
      </c>
      <c r="AJ1579" s="3036">
        <v>2.2400000000000002</v>
      </c>
      <c r="AK1579" s="2572"/>
    </row>
    <row r="1580" spans="2:37" s="2872" customFormat="1" ht="12" customHeight="1" x14ac:dyDescent="0.2">
      <c r="B1580" s="4890" t="s">
        <v>6766</v>
      </c>
      <c r="C1580" s="4891"/>
      <c r="D1580" s="3811" t="s">
        <v>6767</v>
      </c>
      <c r="E1580" s="3324">
        <v>33.6</v>
      </c>
      <c r="F1580" s="3324">
        <v>11.211200000000003</v>
      </c>
      <c r="G1580" s="3039" t="s">
        <v>1534</v>
      </c>
      <c r="H1580" s="3039" t="s">
        <v>1534</v>
      </c>
      <c r="I1580" s="3039" t="s">
        <v>1534</v>
      </c>
      <c r="J1580" s="2558">
        <v>83</v>
      </c>
      <c r="K1580" s="3325">
        <v>0.13439999999999999</v>
      </c>
      <c r="L1580" s="3325">
        <v>0.13439999999999999</v>
      </c>
      <c r="M1580" s="2558">
        <v>45</v>
      </c>
      <c r="N1580" s="2558">
        <v>66</v>
      </c>
      <c r="O1580" s="3812">
        <v>0.24640000000000004</v>
      </c>
      <c r="P1580" s="3813">
        <v>0.16800000000000001</v>
      </c>
      <c r="Q1580" s="3812">
        <v>0.24640000000000004</v>
      </c>
      <c r="R1580" s="3813">
        <v>0.16800000000000001</v>
      </c>
      <c r="S1580" s="3813">
        <v>0</v>
      </c>
      <c r="T1580" s="3813">
        <v>0</v>
      </c>
      <c r="U1580" s="3039" t="s">
        <v>1534</v>
      </c>
      <c r="V1580" s="3040" t="s">
        <v>1534</v>
      </c>
      <c r="W1580" s="3325">
        <v>0.06</v>
      </c>
      <c r="X1580" s="3325">
        <v>0.06</v>
      </c>
      <c r="Y1580" s="3040" t="s">
        <v>1534</v>
      </c>
      <c r="Z1580" s="3040" t="s">
        <v>1534</v>
      </c>
      <c r="AA1580" s="3040" t="s">
        <v>1534</v>
      </c>
      <c r="AB1580" s="3325">
        <v>0.06</v>
      </c>
      <c r="AC1580" s="3325">
        <v>0.06</v>
      </c>
      <c r="AD1580" s="3324">
        <v>22.3888</v>
      </c>
      <c r="AE1580" s="3814" t="s">
        <v>6765</v>
      </c>
      <c r="AF1580" s="3324">
        <f t="shared" si="0"/>
        <v>2.23888E-2</v>
      </c>
      <c r="AG1580" s="3324">
        <v>0.06</v>
      </c>
      <c r="AH1580" s="2613" t="s">
        <v>6256</v>
      </c>
      <c r="AI1580" s="2613" t="s">
        <v>5411</v>
      </c>
      <c r="AJ1580" s="3036">
        <v>2.2400000000000002</v>
      </c>
      <c r="AK1580" s="2572"/>
    </row>
    <row r="1581" spans="2:37" s="2872" customFormat="1" ht="12" customHeight="1" x14ac:dyDescent="0.2">
      <c r="B1581" s="4890" t="s">
        <v>6768</v>
      </c>
      <c r="C1581" s="4891"/>
      <c r="D1581" s="3811" t="s">
        <v>6769</v>
      </c>
      <c r="E1581" s="3324">
        <v>38.080000000000005</v>
      </c>
      <c r="F1581" s="3324">
        <v>15.691200000000002</v>
      </c>
      <c r="G1581" s="3039" t="s">
        <v>1534</v>
      </c>
      <c r="H1581" s="3039" t="s">
        <v>1534</v>
      </c>
      <c r="I1581" s="3039" t="s">
        <v>1534</v>
      </c>
      <c r="J1581" s="2558">
        <v>127</v>
      </c>
      <c r="K1581" s="3325">
        <v>0.12320000000000002</v>
      </c>
      <c r="L1581" s="3325">
        <v>0.12320000000000002</v>
      </c>
      <c r="M1581" s="2558">
        <v>63</v>
      </c>
      <c r="N1581" s="2558">
        <v>93</v>
      </c>
      <c r="O1581" s="3812">
        <v>0.24640000000000004</v>
      </c>
      <c r="P1581" s="3813">
        <v>0.16800000000000001</v>
      </c>
      <c r="Q1581" s="3812">
        <v>0.24640000000000004</v>
      </c>
      <c r="R1581" s="3813">
        <v>0.16800000000000001</v>
      </c>
      <c r="S1581" s="3813">
        <v>0</v>
      </c>
      <c r="T1581" s="3813">
        <v>0</v>
      </c>
      <c r="U1581" s="3039" t="s">
        <v>1534</v>
      </c>
      <c r="V1581" s="3040" t="s">
        <v>1534</v>
      </c>
      <c r="W1581" s="3325">
        <v>0.06</v>
      </c>
      <c r="X1581" s="3325">
        <v>0.06</v>
      </c>
      <c r="Y1581" s="3040" t="s">
        <v>1534</v>
      </c>
      <c r="Z1581" s="3040" t="s">
        <v>1534</v>
      </c>
      <c r="AA1581" s="3040" t="s">
        <v>1534</v>
      </c>
      <c r="AB1581" s="3325">
        <v>0.06</v>
      </c>
      <c r="AC1581" s="3325">
        <v>0.06</v>
      </c>
      <c r="AD1581" s="3324">
        <v>22.3888</v>
      </c>
      <c r="AE1581" s="3814" t="s">
        <v>6765</v>
      </c>
      <c r="AF1581" s="3324">
        <f t="shared" si="0"/>
        <v>2.23888E-2</v>
      </c>
      <c r="AG1581" s="3324">
        <v>0.06</v>
      </c>
      <c r="AH1581" s="2613" t="s">
        <v>6256</v>
      </c>
      <c r="AI1581" s="2613" t="s">
        <v>5411</v>
      </c>
      <c r="AJ1581" s="3036">
        <v>2.2400000000000002</v>
      </c>
      <c r="AK1581" s="2572"/>
    </row>
    <row r="1582" spans="2:37" s="2872" customFormat="1" ht="12" customHeight="1" x14ac:dyDescent="0.2">
      <c r="B1582" s="4890" t="s">
        <v>6770</v>
      </c>
      <c r="C1582" s="4891"/>
      <c r="D1582" s="3811" t="s">
        <v>6771</v>
      </c>
      <c r="E1582" s="3324">
        <v>38.080000000000005</v>
      </c>
      <c r="F1582" s="3324">
        <v>15.691200000000002</v>
      </c>
      <c r="G1582" s="3039" t="s">
        <v>1534</v>
      </c>
      <c r="H1582" s="3039" t="s">
        <v>1534</v>
      </c>
      <c r="I1582" s="3039" t="s">
        <v>1534</v>
      </c>
      <c r="J1582" s="2558">
        <v>127</v>
      </c>
      <c r="K1582" s="3325">
        <v>0.12320000000000002</v>
      </c>
      <c r="L1582" s="3325">
        <v>0.12320000000000002</v>
      </c>
      <c r="M1582" s="2558">
        <v>63</v>
      </c>
      <c r="N1582" s="2558">
        <v>93</v>
      </c>
      <c r="O1582" s="3812">
        <v>0.24640000000000004</v>
      </c>
      <c r="P1582" s="3813">
        <v>0.16800000000000001</v>
      </c>
      <c r="Q1582" s="3812">
        <v>0.24640000000000004</v>
      </c>
      <c r="R1582" s="3813">
        <v>0.16800000000000001</v>
      </c>
      <c r="S1582" s="3813">
        <v>0</v>
      </c>
      <c r="T1582" s="3813">
        <v>0</v>
      </c>
      <c r="U1582" s="3039" t="s">
        <v>1534</v>
      </c>
      <c r="V1582" s="3040" t="s">
        <v>1534</v>
      </c>
      <c r="W1582" s="3325">
        <v>0.06</v>
      </c>
      <c r="X1582" s="3325">
        <v>0.06</v>
      </c>
      <c r="Y1582" s="3040" t="s">
        <v>1534</v>
      </c>
      <c r="Z1582" s="3040" t="s">
        <v>1534</v>
      </c>
      <c r="AA1582" s="3040" t="s">
        <v>1534</v>
      </c>
      <c r="AB1582" s="3325">
        <v>0.06</v>
      </c>
      <c r="AC1582" s="3325">
        <v>0.06</v>
      </c>
      <c r="AD1582" s="3324">
        <v>22.3888</v>
      </c>
      <c r="AE1582" s="3814" t="s">
        <v>6765</v>
      </c>
      <c r="AF1582" s="3324">
        <f t="shared" si="0"/>
        <v>2.23888E-2</v>
      </c>
      <c r="AG1582" s="3324">
        <v>0.06</v>
      </c>
      <c r="AH1582" s="2613" t="s">
        <v>6256</v>
      </c>
      <c r="AI1582" s="2613" t="s">
        <v>5411</v>
      </c>
      <c r="AJ1582" s="3036">
        <v>2.2400000000000002</v>
      </c>
      <c r="AK1582" s="2572"/>
    </row>
    <row r="1583" spans="2:37" s="2872" customFormat="1" ht="12" customHeight="1" x14ac:dyDescent="0.2">
      <c r="B1583" s="4890" t="s">
        <v>6772</v>
      </c>
      <c r="C1583" s="4891"/>
      <c r="D1583" s="3815" t="s">
        <v>6773</v>
      </c>
      <c r="E1583" s="3324">
        <v>43.680000000000007</v>
      </c>
      <c r="F1583" s="3324">
        <v>21.291200000000003</v>
      </c>
      <c r="G1583" s="3039" t="s">
        <v>1534</v>
      </c>
      <c r="H1583" s="3039" t="s">
        <v>1534</v>
      </c>
      <c r="I1583" s="3039" t="s">
        <v>1534</v>
      </c>
      <c r="J1583" s="2558">
        <v>172</v>
      </c>
      <c r="K1583" s="3325">
        <v>0.12320000000000002</v>
      </c>
      <c r="L1583" s="3325">
        <v>0.12320000000000002</v>
      </c>
      <c r="M1583" s="2558">
        <v>86</v>
      </c>
      <c r="N1583" s="2558">
        <v>126</v>
      </c>
      <c r="O1583" s="3812">
        <v>0.24640000000000004</v>
      </c>
      <c r="P1583" s="3812">
        <v>0.16800000000000001</v>
      </c>
      <c r="Q1583" s="3812">
        <v>0.24640000000000004</v>
      </c>
      <c r="R1583" s="3812">
        <v>0.16800000000000001</v>
      </c>
      <c r="S1583" s="3812">
        <v>0</v>
      </c>
      <c r="T1583" s="3812">
        <v>0</v>
      </c>
      <c r="U1583" s="3039" t="s">
        <v>1534</v>
      </c>
      <c r="V1583" s="3040" t="s">
        <v>1534</v>
      </c>
      <c r="W1583" s="3325">
        <v>0.06</v>
      </c>
      <c r="X1583" s="3325">
        <v>0.06</v>
      </c>
      <c r="Y1583" s="3040" t="s">
        <v>1534</v>
      </c>
      <c r="Z1583" s="3040" t="s">
        <v>1534</v>
      </c>
      <c r="AA1583" s="3040" t="s">
        <v>1534</v>
      </c>
      <c r="AB1583" s="3325">
        <v>0.06</v>
      </c>
      <c r="AC1583" s="3325">
        <v>0.06</v>
      </c>
      <c r="AD1583" s="3324">
        <v>22.3888</v>
      </c>
      <c r="AE1583" s="3814" t="s">
        <v>6765</v>
      </c>
      <c r="AF1583" s="3324">
        <f t="shared" si="0"/>
        <v>2.23888E-2</v>
      </c>
      <c r="AG1583" s="3324">
        <v>0.06</v>
      </c>
      <c r="AH1583" s="2613" t="s">
        <v>6256</v>
      </c>
      <c r="AI1583" s="2613" t="s">
        <v>5411</v>
      </c>
      <c r="AJ1583" s="3036">
        <v>2.2400000000000002</v>
      </c>
      <c r="AK1583" s="2572"/>
    </row>
    <row r="1584" spans="2:37" s="2872" customFormat="1" ht="12" customHeight="1" x14ac:dyDescent="0.2">
      <c r="B1584" s="4890" t="s">
        <v>6774</v>
      </c>
      <c r="C1584" s="4891"/>
      <c r="D1584" s="3815" t="s">
        <v>6775</v>
      </c>
      <c r="E1584" s="3324">
        <v>43.680000000000007</v>
      </c>
      <c r="F1584" s="3324">
        <v>21.291200000000003</v>
      </c>
      <c r="G1584" s="3039" t="s">
        <v>1534</v>
      </c>
      <c r="H1584" s="3039" t="s">
        <v>1534</v>
      </c>
      <c r="I1584" s="3039" t="s">
        <v>1534</v>
      </c>
      <c r="J1584" s="2558">
        <v>172</v>
      </c>
      <c r="K1584" s="3325">
        <v>0.12320000000000002</v>
      </c>
      <c r="L1584" s="3325">
        <v>0.12320000000000002</v>
      </c>
      <c r="M1584" s="2558">
        <v>86</v>
      </c>
      <c r="N1584" s="2558">
        <v>126</v>
      </c>
      <c r="O1584" s="3812">
        <v>0.24640000000000004</v>
      </c>
      <c r="P1584" s="3812">
        <v>0.16800000000000001</v>
      </c>
      <c r="Q1584" s="3812">
        <v>0.24640000000000004</v>
      </c>
      <c r="R1584" s="3812">
        <v>0.16800000000000001</v>
      </c>
      <c r="S1584" s="3812">
        <v>0</v>
      </c>
      <c r="T1584" s="3812">
        <v>0</v>
      </c>
      <c r="U1584" s="3039" t="s">
        <v>1534</v>
      </c>
      <c r="V1584" s="3040" t="s">
        <v>1534</v>
      </c>
      <c r="W1584" s="3325">
        <v>0.06</v>
      </c>
      <c r="X1584" s="3325">
        <v>0.06</v>
      </c>
      <c r="Y1584" s="3040" t="s">
        <v>1534</v>
      </c>
      <c r="Z1584" s="3040" t="s">
        <v>1534</v>
      </c>
      <c r="AA1584" s="3040" t="s">
        <v>1534</v>
      </c>
      <c r="AB1584" s="3325">
        <v>0.06</v>
      </c>
      <c r="AC1584" s="3325">
        <v>0.06</v>
      </c>
      <c r="AD1584" s="3324">
        <v>22.3888</v>
      </c>
      <c r="AE1584" s="3814" t="s">
        <v>6765</v>
      </c>
      <c r="AF1584" s="3324">
        <f t="shared" si="0"/>
        <v>2.23888E-2</v>
      </c>
      <c r="AG1584" s="3324">
        <v>0.06</v>
      </c>
      <c r="AH1584" s="2613" t="s">
        <v>6256</v>
      </c>
      <c r="AI1584" s="2613" t="s">
        <v>5411</v>
      </c>
      <c r="AJ1584" s="3036">
        <v>2.2400000000000002</v>
      </c>
      <c r="AK1584" s="2572"/>
    </row>
    <row r="1585" spans="2:37" s="2872" customFormat="1" ht="12" customHeight="1" x14ac:dyDescent="0.2">
      <c r="B1585" s="4890" t="s">
        <v>6776</v>
      </c>
      <c r="C1585" s="4891"/>
      <c r="D1585" s="3815" t="s">
        <v>6777</v>
      </c>
      <c r="E1585" s="3324">
        <v>54.88</v>
      </c>
      <c r="F1585" s="3324">
        <v>32.491200000000006</v>
      </c>
      <c r="G1585" s="3039" t="s">
        <v>1534</v>
      </c>
      <c r="H1585" s="3039" t="s">
        <v>1534</v>
      </c>
      <c r="I1585" s="3039" t="s">
        <v>1534</v>
      </c>
      <c r="J1585" s="2558">
        <v>268</v>
      </c>
      <c r="K1585" s="3325">
        <v>0.121</v>
      </c>
      <c r="L1585" s="3325">
        <v>0.121</v>
      </c>
      <c r="M1585" s="2558">
        <v>131</v>
      </c>
      <c r="N1585" s="2558">
        <v>193</v>
      </c>
      <c r="O1585" s="3812">
        <v>0.24640000000000004</v>
      </c>
      <c r="P1585" s="3812">
        <v>0.16800000000000001</v>
      </c>
      <c r="Q1585" s="3812">
        <v>0.24640000000000004</v>
      </c>
      <c r="R1585" s="3812">
        <v>0.16800000000000001</v>
      </c>
      <c r="S1585" s="3812">
        <v>0</v>
      </c>
      <c r="T1585" s="3812">
        <v>0</v>
      </c>
      <c r="U1585" s="3039" t="s">
        <v>1534</v>
      </c>
      <c r="V1585" s="3040" t="s">
        <v>1534</v>
      </c>
      <c r="W1585" s="3325">
        <v>0.06</v>
      </c>
      <c r="X1585" s="3325">
        <v>0.06</v>
      </c>
      <c r="Y1585" s="3040" t="s">
        <v>1534</v>
      </c>
      <c r="Z1585" s="3040" t="s">
        <v>1534</v>
      </c>
      <c r="AA1585" s="3040" t="s">
        <v>1534</v>
      </c>
      <c r="AB1585" s="3325">
        <v>0.06</v>
      </c>
      <c r="AC1585" s="3325">
        <v>0.06</v>
      </c>
      <c r="AD1585" s="3324">
        <v>22.3888</v>
      </c>
      <c r="AE1585" s="3814" t="s">
        <v>6765</v>
      </c>
      <c r="AF1585" s="3324">
        <f t="shared" si="0"/>
        <v>2.23888E-2</v>
      </c>
      <c r="AG1585" s="3324">
        <v>0.06</v>
      </c>
      <c r="AH1585" s="2613" t="s">
        <v>6256</v>
      </c>
      <c r="AI1585" s="2613" t="s">
        <v>5411</v>
      </c>
      <c r="AJ1585" s="3036">
        <v>2.2400000000000002</v>
      </c>
      <c r="AK1585" s="2572"/>
    </row>
    <row r="1586" spans="2:37" s="2872" customFormat="1" ht="12" customHeight="1" x14ac:dyDescent="0.2">
      <c r="B1586" s="4890" t="s">
        <v>6778</v>
      </c>
      <c r="C1586" s="4891"/>
      <c r="D1586" s="3815" t="s">
        <v>6779</v>
      </c>
      <c r="E1586" s="3324">
        <v>54.88</v>
      </c>
      <c r="F1586" s="3324">
        <v>32.491200000000006</v>
      </c>
      <c r="G1586" s="3039" t="s">
        <v>1534</v>
      </c>
      <c r="H1586" s="3039" t="s">
        <v>1534</v>
      </c>
      <c r="I1586" s="3039" t="s">
        <v>1534</v>
      </c>
      <c r="J1586" s="2558">
        <v>268</v>
      </c>
      <c r="K1586" s="3325">
        <v>0.121</v>
      </c>
      <c r="L1586" s="3325">
        <v>0.121</v>
      </c>
      <c r="M1586" s="2558">
        <v>131</v>
      </c>
      <c r="N1586" s="2558">
        <v>193</v>
      </c>
      <c r="O1586" s="3812">
        <v>0.24640000000000004</v>
      </c>
      <c r="P1586" s="3812">
        <v>0.16800000000000001</v>
      </c>
      <c r="Q1586" s="3812">
        <v>0.24640000000000004</v>
      </c>
      <c r="R1586" s="3812">
        <v>0.16800000000000001</v>
      </c>
      <c r="S1586" s="3812">
        <v>0</v>
      </c>
      <c r="T1586" s="3812">
        <v>0</v>
      </c>
      <c r="U1586" s="3039" t="s">
        <v>1534</v>
      </c>
      <c r="V1586" s="3040" t="s">
        <v>1534</v>
      </c>
      <c r="W1586" s="3325">
        <v>0.06</v>
      </c>
      <c r="X1586" s="3325">
        <v>0.06</v>
      </c>
      <c r="Y1586" s="3040" t="s">
        <v>1534</v>
      </c>
      <c r="Z1586" s="3040" t="s">
        <v>1534</v>
      </c>
      <c r="AA1586" s="3040" t="s">
        <v>1534</v>
      </c>
      <c r="AB1586" s="3325">
        <v>0.06</v>
      </c>
      <c r="AC1586" s="3325">
        <v>0.06</v>
      </c>
      <c r="AD1586" s="3324">
        <v>22.3888</v>
      </c>
      <c r="AE1586" s="3814" t="s">
        <v>6765</v>
      </c>
      <c r="AF1586" s="3324">
        <f t="shared" si="0"/>
        <v>2.23888E-2</v>
      </c>
      <c r="AG1586" s="3324">
        <v>0.06</v>
      </c>
      <c r="AH1586" s="2613" t="s">
        <v>6256</v>
      </c>
      <c r="AI1586" s="2613" t="s">
        <v>5411</v>
      </c>
      <c r="AJ1586" s="3036">
        <v>2.2400000000000002</v>
      </c>
      <c r="AK1586" s="2572"/>
    </row>
    <row r="1587" spans="2:37" s="2872" customFormat="1" ht="12" customHeight="1" x14ac:dyDescent="0.2">
      <c r="B1587" s="4890" t="s">
        <v>6780</v>
      </c>
      <c r="C1587" s="4891"/>
      <c r="D1587" s="3815" t="s">
        <v>6781</v>
      </c>
      <c r="E1587" s="3324">
        <v>66.080000000000013</v>
      </c>
      <c r="F1587" s="3324">
        <v>43.691200000000009</v>
      </c>
      <c r="G1587" s="3039" t="s">
        <v>1534</v>
      </c>
      <c r="H1587" s="3039" t="s">
        <v>1534</v>
      </c>
      <c r="I1587" s="3039" t="s">
        <v>1534</v>
      </c>
      <c r="J1587" s="2558">
        <v>398</v>
      </c>
      <c r="K1587" s="3325">
        <v>0.10976000000000001</v>
      </c>
      <c r="L1587" s="3325">
        <v>0.10976000000000001</v>
      </c>
      <c r="M1587" s="2558">
        <v>177</v>
      </c>
      <c r="N1587" s="2558">
        <v>260</v>
      </c>
      <c r="O1587" s="3812">
        <v>0.24640000000000004</v>
      </c>
      <c r="P1587" s="3813">
        <v>0.16800000000000001</v>
      </c>
      <c r="Q1587" s="3812">
        <v>0.24640000000000004</v>
      </c>
      <c r="R1587" s="3813">
        <v>0.16800000000000001</v>
      </c>
      <c r="S1587" s="3813">
        <v>0</v>
      </c>
      <c r="T1587" s="3813">
        <v>0</v>
      </c>
      <c r="U1587" s="3039" t="s">
        <v>1534</v>
      </c>
      <c r="V1587" s="3040" t="s">
        <v>1534</v>
      </c>
      <c r="W1587" s="3325">
        <v>0.06</v>
      </c>
      <c r="X1587" s="3325">
        <v>0.06</v>
      </c>
      <c r="Y1587" s="3040" t="s">
        <v>1534</v>
      </c>
      <c r="Z1587" s="3040" t="s">
        <v>1534</v>
      </c>
      <c r="AA1587" s="3040" t="s">
        <v>1534</v>
      </c>
      <c r="AB1587" s="3325">
        <v>0.06</v>
      </c>
      <c r="AC1587" s="3325">
        <v>0.06</v>
      </c>
      <c r="AD1587" s="3324">
        <v>22.3888</v>
      </c>
      <c r="AE1587" s="3814" t="s">
        <v>6765</v>
      </c>
      <c r="AF1587" s="3324">
        <f t="shared" si="0"/>
        <v>2.23888E-2</v>
      </c>
      <c r="AG1587" s="3324">
        <v>0.06</v>
      </c>
      <c r="AH1587" s="2613" t="s">
        <v>6256</v>
      </c>
      <c r="AI1587" s="2613" t="s">
        <v>5411</v>
      </c>
      <c r="AJ1587" s="3036">
        <v>2.2400000000000002</v>
      </c>
      <c r="AK1587" s="2572"/>
    </row>
    <row r="1588" spans="2:37" s="2872" customFormat="1" ht="12" customHeight="1" x14ac:dyDescent="0.2">
      <c r="B1588" s="4890" t="s">
        <v>6782</v>
      </c>
      <c r="C1588" s="4891"/>
      <c r="D1588" s="3815" t="s">
        <v>6783</v>
      </c>
      <c r="E1588" s="3324">
        <v>66.080000000000013</v>
      </c>
      <c r="F1588" s="3324">
        <v>43.691200000000009</v>
      </c>
      <c r="G1588" s="3039" t="s">
        <v>1534</v>
      </c>
      <c r="H1588" s="3039" t="s">
        <v>1534</v>
      </c>
      <c r="I1588" s="3039" t="s">
        <v>1534</v>
      </c>
      <c r="J1588" s="2558">
        <v>398</v>
      </c>
      <c r="K1588" s="3325">
        <v>0.10976000000000001</v>
      </c>
      <c r="L1588" s="3325">
        <v>0.10976000000000001</v>
      </c>
      <c r="M1588" s="2558">
        <v>177</v>
      </c>
      <c r="N1588" s="2558">
        <v>260</v>
      </c>
      <c r="O1588" s="3812">
        <v>0.24640000000000004</v>
      </c>
      <c r="P1588" s="3813">
        <v>0.16800000000000001</v>
      </c>
      <c r="Q1588" s="3812">
        <v>0.24640000000000004</v>
      </c>
      <c r="R1588" s="3813">
        <v>0.16800000000000001</v>
      </c>
      <c r="S1588" s="3813">
        <v>0</v>
      </c>
      <c r="T1588" s="3813">
        <v>0</v>
      </c>
      <c r="U1588" s="3039" t="s">
        <v>1534</v>
      </c>
      <c r="V1588" s="3040" t="s">
        <v>1534</v>
      </c>
      <c r="W1588" s="3325">
        <v>0.06</v>
      </c>
      <c r="X1588" s="3325">
        <v>0.06</v>
      </c>
      <c r="Y1588" s="3040" t="s">
        <v>1534</v>
      </c>
      <c r="Z1588" s="3040" t="s">
        <v>1534</v>
      </c>
      <c r="AA1588" s="3040" t="s">
        <v>1534</v>
      </c>
      <c r="AB1588" s="3325">
        <v>0.06</v>
      </c>
      <c r="AC1588" s="3325">
        <v>0.06</v>
      </c>
      <c r="AD1588" s="3324">
        <v>22.3888</v>
      </c>
      <c r="AE1588" s="3814" t="s">
        <v>6765</v>
      </c>
      <c r="AF1588" s="3324">
        <f t="shared" si="0"/>
        <v>2.23888E-2</v>
      </c>
      <c r="AG1588" s="3324">
        <v>0.06</v>
      </c>
      <c r="AH1588" s="2613" t="s">
        <v>6256</v>
      </c>
      <c r="AI1588" s="2613" t="s">
        <v>5411</v>
      </c>
      <c r="AJ1588" s="3036">
        <v>2.2400000000000002</v>
      </c>
      <c r="AK1588" s="2572"/>
    </row>
    <row r="1589" spans="2:37" s="2872" customFormat="1" ht="12" customHeight="1" x14ac:dyDescent="0.2">
      <c r="B1589" s="4890" t="s">
        <v>6784</v>
      </c>
      <c r="C1589" s="4891"/>
      <c r="D1589" s="3815" t="s">
        <v>6785</v>
      </c>
      <c r="E1589" s="3324">
        <v>77.28</v>
      </c>
      <c r="F1589" s="3324">
        <v>54.891200000000012</v>
      </c>
      <c r="G1589" s="3039" t="s">
        <v>1534</v>
      </c>
      <c r="H1589" s="3039" t="s">
        <v>1534</v>
      </c>
      <c r="I1589" s="3039" t="s">
        <v>1534</v>
      </c>
      <c r="J1589" s="2558">
        <v>510</v>
      </c>
      <c r="K1589" s="3325">
        <v>0.10752000000000002</v>
      </c>
      <c r="L1589" s="3325">
        <v>0.10752000000000002</v>
      </c>
      <c r="M1589" s="2558">
        <v>222</v>
      </c>
      <c r="N1589" s="2558">
        <v>326</v>
      </c>
      <c r="O1589" s="3812">
        <v>0.24640000000000004</v>
      </c>
      <c r="P1589" s="3813">
        <v>0.16800000000000001</v>
      </c>
      <c r="Q1589" s="3812">
        <v>0.24640000000000004</v>
      </c>
      <c r="R1589" s="3813">
        <v>0.16800000000000001</v>
      </c>
      <c r="S1589" s="3813">
        <v>0</v>
      </c>
      <c r="T1589" s="3813">
        <v>0</v>
      </c>
      <c r="U1589" s="3039" t="s">
        <v>1534</v>
      </c>
      <c r="V1589" s="3040" t="s">
        <v>1534</v>
      </c>
      <c r="W1589" s="3325">
        <v>0.06</v>
      </c>
      <c r="X1589" s="3325">
        <v>0.06</v>
      </c>
      <c r="Y1589" s="3040" t="s">
        <v>1534</v>
      </c>
      <c r="Z1589" s="3040" t="s">
        <v>1534</v>
      </c>
      <c r="AA1589" s="3040" t="s">
        <v>1534</v>
      </c>
      <c r="AB1589" s="3325">
        <v>0.06</v>
      </c>
      <c r="AC1589" s="3325">
        <v>0.06</v>
      </c>
      <c r="AD1589" s="3324">
        <v>22.3888</v>
      </c>
      <c r="AE1589" s="3814" t="s">
        <v>6765</v>
      </c>
      <c r="AF1589" s="3324">
        <f t="shared" si="0"/>
        <v>2.23888E-2</v>
      </c>
      <c r="AG1589" s="3324">
        <v>0.06</v>
      </c>
      <c r="AH1589" s="2613" t="s">
        <v>6256</v>
      </c>
      <c r="AI1589" s="2613" t="s">
        <v>5411</v>
      </c>
      <c r="AJ1589" s="3036">
        <v>2.2400000000000002</v>
      </c>
      <c r="AK1589" s="2572"/>
    </row>
    <row r="1590" spans="2:37" s="2872" customFormat="1" ht="12" customHeight="1" x14ac:dyDescent="0.2">
      <c r="B1590" s="4890" t="s">
        <v>6786</v>
      </c>
      <c r="C1590" s="4891"/>
      <c r="D1590" s="3815" t="s">
        <v>6787</v>
      </c>
      <c r="E1590" s="3324">
        <v>77.28</v>
      </c>
      <c r="F1590" s="3324">
        <v>54.891200000000012</v>
      </c>
      <c r="G1590" s="3039" t="s">
        <v>1534</v>
      </c>
      <c r="H1590" s="3039" t="s">
        <v>1534</v>
      </c>
      <c r="I1590" s="3039" t="s">
        <v>1534</v>
      </c>
      <c r="J1590" s="2558">
        <v>510</v>
      </c>
      <c r="K1590" s="3325">
        <v>0.10752000000000002</v>
      </c>
      <c r="L1590" s="3325">
        <v>0.10752000000000002</v>
      </c>
      <c r="M1590" s="2558">
        <v>222</v>
      </c>
      <c r="N1590" s="2558">
        <v>326</v>
      </c>
      <c r="O1590" s="3812">
        <v>0.24640000000000004</v>
      </c>
      <c r="P1590" s="3813">
        <v>0.16800000000000001</v>
      </c>
      <c r="Q1590" s="3812">
        <v>0.24640000000000004</v>
      </c>
      <c r="R1590" s="3813">
        <v>0.16800000000000001</v>
      </c>
      <c r="S1590" s="3813">
        <v>0</v>
      </c>
      <c r="T1590" s="3813">
        <v>0</v>
      </c>
      <c r="U1590" s="3039" t="s">
        <v>1534</v>
      </c>
      <c r="V1590" s="3040" t="s">
        <v>1534</v>
      </c>
      <c r="W1590" s="3325">
        <v>0.06</v>
      </c>
      <c r="X1590" s="3325">
        <v>0.06</v>
      </c>
      <c r="Y1590" s="3040" t="s">
        <v>1534</v>
      </c>
      <c r="Z1590" s="3040" t="s">
        <v>1534</v>
      </c>
      <c r="AA1590" s="3040" t="s">
        <v>1534</v>
      </c>
      <c r="AB1590" s="3325">
        <v>0.06</v>
      </c>
      <c r="AC1590" s="3325">
        <v>0.06</v>
      </c>
      <c r="AD1590" s="3324">
        <v>22.3888</v>
      </c>
      <c r="AE1590" s="3814" t="s">
        <v>6765</v>
      </c>
      <c r="AF1590" s="3324">
        <f t="shared" si="0"/>
        <v>2.23888E-2</v>
      </c>
      <c r="AG1590" s="3324">
        <v>0.06</v>
      </c>
      <c r="AH1590" s="2613" t="s">
        <v>6256</v>
      </c>
      <c r="AI1590" s="2613" t="s">
        <v>5411</v>
      </c>
      <c r="AJ1590" s="3036">
        <v>2.2400000000000002</v>
      </c>
      <c r="AK1590" s="2572"/>
    </row>
    <row r="1591" spans="2:37" s="2872" customFormat="1" ht="12" customHeight="1" x14ac:dyDescent="0.2">
      <c r="B1591" s="4890" t="s">
        <v>6788</v>
      </c>
      <c r="C1591" s="4891"/>
      <c r="D1591" s="3815" t="s">
        <v>6789</v>
      </c>
      <c r="E1591" s="3324">
        <v>88.48</v>
      </c>
      <c r="F1591" s="3324">
        <v>56.000000000000007</v>
      </c>
      <c r="G1591" s="3039" t="s">
        <v>1534</v>
      </c>
      <c r="H1591" s="3039" t="s">
        <v>1534</v>
      </c>
      <c r="I1591" s="3039" t="s">
        <v>1534</v>
      </c>
      <c r="J1591" s="2558">
        <v>555</v>
      </c>
      <c r="K1591" s="3325">
        <v>0.1008</v>
      </c>
      <c r="L1591" s="3325">
        <v>0.1008</v>
      </c>
      <c r="M1591" s="2558">
        <v>227</v>
      </c>
      <c r="N1591" s="2558">
        <v>333</v>
      </c>
      <c r="O1591" s="3813">
        <v>0.24640000000000004</v>
      </c>
      <c r="P1591" s="3816">
        <v>0.16800000000000001</v>
      </c>
      <c r="Q1591" s="3813">
        <v>0.24640000000000004</v>
      </c>
      <c r="R1591" s="3816">
        <v>0.16800000000000001</v>
      </c>
      <c r="S1591" s="3816">
        <v>0</v>
      </c>
      <c r="T1591" s="3816">
        <v>0</v>
      </c>
      <c r="U1591" s="3039" t="s">
        <v>1534</v>
      </c>
      <c r="V1591" s="3040" t="s">
        <v>1534</v>
      </c>
      <c r="W1591" s="3325">
        <v>0.06</v>
      </c>
      <c r="X1591" s="3325">
        <v>0.06</v>
      </c>
      <c r="Y1591" s="3040" t="s">
        <v>1534</v>
      </c>
      <c r="Z1591" s="3040" t="s">
        <v>1534</v>
      </c>
      <c r="AA1591" s="3040" t="s">
        <v>1534</v>
      </c>
      <c r="AB1591" s="3325">
        <v>0.06</v>
      </c>
      <c r="AC1591" s="3325">
        <v>0.06</v>
      </c>
      <c r="AD1591" s="3324">
        <v>32.480000000000004</v>
      </c>
      <c r="AE1591" s="3817" t="s">
        <v>6790</v>
      </c>
      <c r="AF1591" s="3324">
        <f t="shared" si="0"/>
        <v>1.6240000000000001E-2</v>
      </c>
      <c r="AG1591" s="3324">
        <v>0.06</v>
      </c>
      <c r="AH1591" s="2613" t="s">
        <v>6791</v>
      </c>
      <c r="AI1591" s="2613" t="s">
        <v>5411</v>
      </c>
      <c r="AJ1591" s="3036">
        <v>3.2480000000000002</v>
      </c>
      <c r="AK1591" s="2572"/>
    </row>
    <row r="1592" spans="2:37" s="2872" customFormat="1" ht="12" customHeight="1" x14ac:dyDescent="0.2">
      <c r="B1592" s="4890" t="s">
        <v>6792</v>
      </c>
      <c r="C1592" s="4891"/>
      <c r="D1592" s="3815" t="s">
        <v>6793</v>
      </c>
      <c r="E1592" s="3324">
        <v>88.48</v>
      </c>
      <c r="F1592" s="3324">
        <v>66.091200000000015</v>
      </c>
      <c r="G1592" s="3039" t="s">
        <v>1534</v>
      </c>
      <c r="H1592" s="3039" t="s">
        <v>1534</v>
      </c>
      <c r="I1592" s="3039" t="s">
        <v>1534</v>
      </c>
      <c r="J1592" s="2558">
        <v>655</v>
      </c>
      <c r="K1592" s="3325">
        <v>0.1008</v>
      </c>
      <c r="L1592" s="3325">
        <v>0.1008</v>
      </c>
      <c r="M1592" s="2558">
        <v>268</v>
      </c>
      <c r="N1592" s="2558">
        <v>393</v>
      </c>
      <c r="O1592" s="3812">
        <v>0.24640000000000004</v>
      </c>
      <c r="P1592" s="3813">
        <v>0.16800000000000001</v>
      </c>
      <c r="Q1592" s="3812">
        <v>0.24640000000000004</v>
      </c>
      <c r="R1592" s="3813">
        <v>0.16800000000000001</v>
      </c>
      <c r="S1592" s="3813">
        <v>0</v>
      </c>
      <c r="T1592" s="3813">
        <v>0</v>
      </c>
      <c r="U1592" s="3039" t="s">
        <v>1534</v>
      </c>
      <c r="V1592" s="3040" t="s">
        <v>1534</v>
      </c>
      <c r="W1592" s="3325">
        <v>0.06</v>
      </c>
      <c r="X1592" s="3325">
        <v>0.06</v>
      </c>
      <c r="Y1592" s="3040" t="s">
        <v>1534</v>
      </c>
      <c r="Z1592" s="3040" t="s">
        <v>1534</v>
      </c>
      <c r="AA1592" s="3040" t="s">
        <v>1534</v>
      </c>
      <c r="AB1592" s="3325">
        <v>0.06</v>
      </c>
      <c r="AC1592" s="3325">
        <v>0.06</v>
      </c>
      <c r="AD1592" s="3324">
        <v>22.3888</v>
      </c>
      <c r="AE1592" s="3814" t="s">
        <v>6765</v>
      </c>
      <c r="AF1592" s="3324">
        <f t="shared" si="0"/>
        <v>2.23888E-2</v>
      </c>
      <c r="AG1592" s="3324">
        <v>0.06</v>
      </c>
      <c r="AH1592" s="2613" t="s">
        <v>6256</v>
      </c>
      <c r="AI1592" s="2613" t="s">
        <v>5411</v>
      </c>
      <c r="AJ1592" s="3036">
        <v>2.2400000000000002</v>
      </c>
      <c r="AK1592" s="2572"/>
    </row>
    <row r="1593" spans="2:37" s="2872" customFormat="1" ht="12" customHeight="1" x14ac:dyDescent="0.2">
      <c r="B1593" s="4890" t="s">
        <v>6794</v>
      </c>
      <c r="C1593" s="4891"/>
      <c r="D1593" s="3815" t="s">
        <v>6795</v>
      </c>
      <c r="E1593" s="3324">
        <v>88.48</v>
      </c>
      <c r="F1593" s="3324">
        <v>66.091200000000015</v>
      </c>
      <c r="G1593" s="3039" t="s">
        <v>1534</v>
      </c>
      <c r="H1593" s="3039" t="s">
        <v>1534</v>
      </c>
      <c r="I1593" s="3039" t="s">
        <v>1534</v>
      </c>
      <c r="J1593" s="2558">
        <v>655</v>
      </c>
      <c r="K1593" s="3325">
        <v>0.1008</v>
      </c>
      <c r="L1593" s="3325">
        <v>0.1008</v>
      </c>
      <c r="M1593" s="2558">
        <v>268</v>
      </c>
      <c r="N1593" s="2558">
        <v>393</v>
      </c>
      <c r="O1593" s="3812">
        <v>0.24640000000000004</v>
      </c>
      <c r="P1593" s="3813">
        <v>0.16800000000000001</v>
      </c>
      <c r="Q1593" s="3812">
        <v>0.24640000000000004</v>
      </c>
      <c r="R1593" s="3813">
        <v>0.16800000000000001</v>
      </c>
      <c r="S1593" s="3813">
        <v>0</v>
      </c>
      <c r="T1593" s="3813">
        <v>0</v>
      </c>
      <c r="U1593" s="3039" t="s">
        <v>1534</v>
      </c>
      <c r="V1593" s="3040" t="s">
        <v>1534</v>
      </c>
      <c r="W1593" s="3325">
        <v>0.06</v>
      </c>
      <c r="X1593" s="3325">
        <v>0.06</v>
      </c>
      <c r="Y1593" s="3040" t="s">
        <v>1534</v>
      </c>
      <c r="Z1593" s="3040" t="s">
        <v>1534</v>
      </c>
      <c r="AA1593" s="3040" t="s">
        <v>1534</v>
      </c>
      <c r="AB1593" s="3325">
        <v>0.06</v>
      </c>
      <c r="AC1593" s="3325">
        <v>0.06</v>
      </c>
      <c r="AD1593" s="3324">
        <v>22.3888</v>
      </c>
      <c r="AE1593" s="3814" t="s">
        <v>6765</v>
      </c>
      <c r="AF1593" s="3324">
        <f t="shared" si="0"/>
        <v>2.23888E-2</v>
      </c>
      <c r="AG1593" s="3324">
        <v>0.06</v>
      </c>
      <c r="AH1593" s="2613" t="s">
        <v>6256</v>
      </c>
      <c r="AI1593" s="2613" t="s">
        <v>5411</v>
      </c>
      <c r="AJ1593" s="3036">
        <v>2.2400000000000002</v>
      </c>
      <c r="AK1593" s="2572"/>
    </row>
    <row r="1594" spans="2:37" s="2872" customFormat="1" ht="12" customHeight="1" x14ac:dyDescent="0.2">
      <c r="B1594" s="4890" t="s">
        <v>6796</v>
      </c>
      <c r="C1594" s="4891"/>
      <c r="D1594" s="3815" t="s">
        <v>6797</v>
      </c>
      <c r="E1594" s="3324">
        <v>110.88000000000001</v>
      </c>
      <c r="F1594" s="3324">
        <v>67.2</v>
      </c>
      <c r="G1594" s="3039" t="s">
        <v>1534</v>
      </c>
      <c r="H1594" s="3039" t="s">
        <v>1534</v>
      </c>
      <c r="I1594" s="3039" t="s">
        <v>1534</v>
      </c>
      <c r="J1594" s="2558">
        <v>697</v>
      </c>
      <c r="K1594" s="3325">
        <v>9.6000000000000002E-2</v>
      </c>
      <c r="L1594" s="3325">
        <v>9.6000000000000002E-2</v>
      </c>
      <c r="M1594" s="2558">
        <v>272</v>
      </c>
      <c r="N1594" s="2558">
        <v>400</v>
      </c>
      <c r="O1594" s="3813">
        <v>0.24640000000000004</v>
      </c>
      <c r="P1594" s="3816">
        <v>0.16800000000000001</v>
      </c>
      <c r="Q1594" s="3813">
        <v>0.24640000000000004</v>
      </c>
      <c r="R1594" s="3816">
        <v>0.16800000000000001</v>
      </c>
      <c r="S1594" s="3816">
        <v>0</v>
      </c>
      <c r="T1594" s="3816">
        <v>0</v>
      </c>
      <c r="U1594" s="3039" t="s">
        <v>1534</v>
      </c>
      <c r="V1594" s="3040" t="s">
        <v>1534</v>
      </c>
      <c r="W1594" s="3325">
        <v>0.06</v>
      </c>
      <c r="X1594" s="3325">
        <v>0.06</v>
      </c>
      <c r="Y1594" s="3040" t="s">
        <v>1534</v>
      </c>
      <c r="Z1594" s="3040" t="s">
        <v>1534</v>
      </c>
      <c r="AA1594" s="3040" t="s">
        <v>1534</v>
      </c>
      <c r="AB1594" s="3325">
        <v>0.06</v>
      </c>
      <c r="AC1594" s="3325">
        <v>0.06</v>
      </c>
      <c r="AD1594" s="3324">
        <v>43.680000000000007</v>
      </c>
      <c r="AE1594" s="3818" t="s">
        <v>6798</v>
      </c>
      <c r="AF1594" s="3324">
        <f t="shared" si="0"/>
        <v>1.4560000000000002E-2</v>
      </c>
      <c r="AG1594" s="3324">
        <v>0.06</v>
      </c>
      <c r="AH1594" s="2613" t="s">
        <v>6799</v>
      </c>
      <c r="AI1594" s="2613" t="s">
        <v>5411</v>
      </c>
      <c r="AJ1594" s="3036">
        <v>4.3680000000000003</v>
      </c>
      <c r="AK1594" s="2572"/>
    </row>
    <row r="1595" spans="2:37" s="2872" customFormat="1" ht="12" customHeight="1" x14ac:dyDescent="0.2">
      <c r="B1595" s="4890" t="s">
        <v>6800</v>
      </c>
      <c r="C1595" s="4891"/>
      <c r="D1595" s="3815" t="s">
        <v>6801</v>
      </c>
      <c r="E1595" s="3324">
        <v>110.88000000000001</v>
      </c>
      <c r="F1595" s="3324">
        <v>88.491200000000021</v>
      </c>
      <c r="G1595" s="3039" t="s">
        <v>1534</v>
      </c>
      <c r="H1595" s="3039" t="s">
        <v>1534</v>
      </c>
      <c r="I1595" s="3039" t="s">
        <v>1534</v>
      </c>
      <c r="J1595" s="2558">
        <v>918</v>
      </c>
      <c r="K1595" s="3325">
        <v>9.6000000000000002E-2</v>
      </c>
      <c r="L1595" s="3325">
        <v>9.6000000000000002E-2</v>
      </c>
      <c r="M1595" s="2558">
        <v>359</v>
      </c>
      <c r="N1595" s="2558">
        <v>526</v>
      </c>
      <c r="O1595" s="3812">
        <v>0.24640000000000004</v>
      </c>
      <c r="P1595" s="3813">
        <v>0.16800000000000001</v>
      </c>
      <c r="Q1595" s="3812">
        <v>0.24640000000000004</v>
      </c>
      <c r="R1595" s="3813">
        <v>0.16800000000000001</v>
      </c>
      <c r="S1595" s="3813">
        <v>0</v>
      </c>
      <c r="T1595" s="3813">
        <v>0</v>
      </c>
      <c r="U1595" s="3039" t="s">
        <v>1534</v>
      </c>
      <c r="V1595" s="3040" t="s">
        <v>1534</v>
      </c>
      <c r="W1595" s="3325">
        <v>0.06</v>
      </c>
      <c r="X1595" s="3325">
        <v>0.06</v>
      </c>
      <c r="Y1595" s="3040" t="s">
        <v>1534</v>
      </c>
      <c r="Z1595" s="3040" t="s">
        <v>1534</v>
      </c>
      <c r="AA1595" s="3040" t="s">
        <v>1534</v>
      </c>
      <c r="AB1595" s="3325">
        <v>0.06</v>
      </c>
      <c r="AC1595" s="3325">
        <v>0.06</v>
      </c>
      <c r="AD1595" s="3324">
        <v>22.3888</v>
      </c>
      <c r="AE1595" s="3818" t="s">
        <v>6765</v>
      </c>
      <c r="AF1595" s="3324">
        <f t="shared" si="0"/>
        <v>2.23888E-2</v>
      </c>
      <c r="AG1595" s="3324">
        <v>0.06</v>
      </c>
      <c r="AH1595" s="2613" t="s">
        <v>6256</v>
      </c>
      <c r="AI1595" s="2613" t="s">
        <v>5411</v>
      </c>
      <c r="AJ1595" s="3036">
        <v>2.2400000000000002</v>
      </c>
      <c r="AK1595" s="2572"/>
    </row>
    <row r="1596" spans="2:37" s="2872" customFormat="1" ht="12" customHeight="1" x14ac:dyDescent="0.2">
      <c r="B1596" s="4890" t="s">
        <v>6802</v>
      </c>
      <c r="C1596" s="4891"/>
      <c r="D1596" s="3815" t="s">
        <v>6803</v>
      </c>
      <c r="E1596" s="3324">
        <v>110.88000000000001</v>
      </c>
      <c r="F1596" s="3324">
        <v>88.491200000000021</v>
      </c>
      <c r="G1596" s="3039" t="s">
        <v>1534</v>
      </c>
      <c r="H1596" s="3039" t="s">
        <v>1534</v>
      </c>
      <c r="I1596" s="3039" t="s">
        <v>1534</v>
      </c>
      <c r="J1596" s="2558">
        <v>918</v>
      </c>
      <c r="K1596" s="3325">
        <v>9.6000000000000002E-2</v>
      </c>
      <c r="L1596" s="3325">
        <v>9.6000000000000002E-2</v>
      </c>
      <c r="M1596" s="2558">
        <v>359</v>
      </c>
      <c r="N1596" s="2558">
        <v>526</v>
      </c>
      <c r="O1596" s="3812">
        <v>0.24640000000000004</v>
      </c>
      <c r="P1596" s="3813">
        <v>0.16800000000000001</v>
      </c>
      <c r="Q1596" s="3812">
        <v>0.24640000000000004</v>
      </c>
      <c r="R1596" s="3813">
        <v>0.16800000000000001</v>
      </c>
      <c r="S1596" s="3813">
        <v>0</v>
      </c>
      <c r="T1596" s="3813">
        <v>0</v>
      </c>
      <c r="U1596" s="3039" t="s">
        <v>1534</v>
      </c>
      <c r="V1596" s="3040" t="s">
        <v>1534</v>
      </c>
      <c r="W1596" s="3325">
        <v>0.06</v>
      </c>
      <c r="X1596" s="3325">
        <v>0.06</v>
      </c>
      <c r="Y1596" s="3040" t="s">
        <v>1534</v>
      </c>
      <c r="Z1596" s="3040" t="s">
        <v>1534</v>
      </c>
      <c r="AA1596" s="3040" t="s">
        <v>1534</v>
      </c>
      <c r="AB1596" s="3325">
        <v>0.06</v>
      </c>
      <c r="AC1596" s="3325">
        <v>0.06</v>
      </c>
      <c r="AD1596" s="3324">
        <v>22.3888</v>
      </c>
      <c r="AE1596" s="3814" t="s">
        <v>6765</v>
      </c>
      <c r="AF1596" s="3324">
        <f t="shared" si="0"/>
        <v>2.23888E-2</v>
      </c>
      <c r="AG1596" s="3324">
        <v>0.06</v>
      </c>
      <c r="AH1596" s="2613" t="s">
        <v>6256</v>
      </c>
      <c r="AI1596" s="2613" t="s">
        <v>5411</v>
      </c>
      <c r="AJ1596" s="3036">
        <v>2.2400000000000002</v>
      </c>
      <c r="AK1596" s="2572"/>
    </row>
    <row r="1597" spans="2:37" s="2872" customFormat="1" ht="12" customHeight="1" x14ac:dyDescent="0.2">
      <c r="B1597" s="4890" t="s">
        <v>6804</v>
      </c>
      <c r="C1597" s="4891"/>
      <c r="D1597" s="3815" t="s">
        <v>6805</v>
      </c>
      <c r="E1597" s="3324">
        <v>168.00000000000003</v>
      </c>
      <c r="F1597" s="3324">
        <v>124.32000000000001</v>
      </c>
      <c r="G1597" s="3039" t="s">
        <v>1534</v>
      </c>
      <c r="H1597" s="3039" t="s">
        <v>1534</v>
      </c>
      <c r="I1597" s="3039" t="s">
        <v>1534</v>
      </c>
      <c r="J1597" s="2558">
        <v>1290</v>
      </c>
      <c r="K1597" s="3325">
        <v>9.6000000000000002E-2</v>
      </c>
      <c r="L1597" s="3325">
        <v>9.6000000000000002E-2</v>
      </c>
      <c r="M1597" s="2558">
        <v>505</v>
      </c>
      <c r="N1597" s="2558">
        <v>740</v>
      </c>
      <c r="O1597" s="3812">
        <v>0.24640000000000004</v>
      </c>
      <c r="P1597" s="3813">
        <v>0.16800000000000001</v>
      </c>
      <c r="Q1597" s="3812">
        <v>0.24640000000000004</v>
      </c>
      <c r="R1597" s="3813">
        <v>0.16800000000000001</v>
      </c>
      <c r="S1597" s="3813">
        <v>0</v>
      </c>
      <c r="T1597" s="3813">
        <v>0</v>
      </c>
      <c r="U1597" s="3039" t="s">
        <v>1534</v>
      </c>
      <c r="V1597" s="3040" t="s">
        <v>1534</v>
      </c>
      <c r="W1597" s="3325">
        <v>0.06</v>
      </c>
      <c r="X1597" s="3325">
        <v>0.06</v>
      </c>
      <c r="Y1597" s="3040" t="s">
        <v>1534</v>
      </c>
      <c r="Z1597" s="3040" t="s">
        <v>1534</v>
      </c>
      <c r="AA1597" s="3040" t="s">
        <v>1534</v>
      </c>
      <c r="AB1597" s="3325">
        <v>0.06</v>
      </c>
      <c r="AC1597" s="3325">
        <v>0.06</v>
      </c>
      <c r="AD1597" s="3324">
        <v>43.680000000000007</v>
      </c>
      <c r="AE1597" s="3819" t="s">
        <v>6798</v>
      </c>
      <c r="AF1597" s="3324">
        <f t="shared" si="0"/>
        <v>1.4560000000000002E-2</v>
      </c>
      <c r="AG1597" s="3324">
        <v>0.06</v>
      </c>
      <c r="AH1597" s="2613" t="s">
        <v>6799</v>
      </c>
      <c r="AI1597" s="2613" t="s">
        <v>5411</v>
      </c>
      <c r="AJ1597" s="3036">
        <v>4.3680000000000003</v>
      </c>
      <c r="AK1597" s="2572"/>
    </row>
    <row r="1598" spans="2:37" s="2872" customFormat="1" ht="12" customHeight="1" x14ac:dyDescent="0.2">
      <c r="B1598" s="4890" t="s">
        <v>6806</v>
      </c>
      <c r="C1598" s="4891"/>
      <c r="D1598" s="3815" t="s">
        <v>6807</v>
      </c>
      <c r="E1598" s="3324">
        <v>24.64</v>
      </c>
      <c r="F1598" s="3324">
        <v>13.451200000000002</v>
      </c>
      <c r="G1598" s="3039" t="s">
        <v>1534</v>
      </c>
      <c r="H1598" s="3039" t="s">
        <v>1534</v>
      </c>
      <c r="I1598" s="3039" t="s">
        <v>1534</v>
      </c>
      <c r="J1598" s="2558">
        <v>120</v>
      </c>
      <c r="K1598" s="3325">
        <v>0.112</v>
      </c>
      <c r="L1598" s="3325">
        <v>0.112</v>
      </c>
      <c r="M1598" s="3024">
        <v>54</v>
      </c>
      <c r="N1598" s="3024">
        <v>80</v>
      </c>
      <c r="O1598" s="3812">
        <v>0.24640000000000004</v>
      </c>
      <c r="P1598" s="3812">
        <v>0.16800000000000001</v>
      </c>
      <c r="Q1598" s="3812">
        <v>0.24640000000000004</v>
      </c>
      <c r="R1598" s="3812">
        <v>0.16800000000000001</v>
      </c>
      <c r="S1598" s="3812">
        <v>0</v>
      </c>
      <c r="T1598" s="3812">
        <v>0</v>
      </c>
      <c r="U1598" s="3039" t="s">
        <v>1534</v>
      </c>
      <c r="V1598" s="3040" t="s">
        <v>1534</v>
      </c>
      <c r="W1598" s="3325">
        <v>0.06</v>
      </c>
      <c r="X1598" s="3325">
        <v>0.06</v>
      </c>
      <c r="Y1598" s="3040" t="s">
        <v>1534</v>
      </c>
      <c r="Z1598" s="3040" t="s">
        <v>1534</v>
      </c>
      <c r="AA1598" s="3040" t="s">
        <v>1534</v>
      </c>
      <c r="AB1598" s="3325">
        <v>0.06</v>
      </c>
      <c r="AC1598" s="3325">
        <v>0.06</v>
      </c>
      <c r="AD1598" s="3324">
        <v>11.188800000000001</v>
      </c>
      <c r="AE1598" s="3817" t="s">
        <v>6752</v>
      </c>
      <c r="AF1598" s="3324">
        <f t="shared" si="0"/>
        <v>3.7296000000000003E-2</v>
      </c>
      <c r="AG1598" s="3324">
        <v>0.06</v>
      </c>
      <c r="AH1598" s="2613" t="s">
        <v>6230</v>
      </c>
      <c r="AI1598" s="2613" t="s">
        <v>5411</v>
      </c>
      <c r="AJ1598" s="3036">
        <v>1.1200000000000001</v>
      </c>
      <c r="AK1598" s="2572"/>
    </row>
    <row r="1599" spans="2:37" s="2872" customFormat="1" ht="12" customHeight="1" x14ac:dyDescent="0.2">
      <c r="B1599" s="4890" t="s">
        <v>6808</v>
      </c>
      <c r="C1599" s="4891"/>
      <c r="D1599" s="3815" t="s">
        <v>6809</v>
      </c>
      <c r="E1599" s="3324">
        <v>24.64</v>
      </c>
      <c r="F1599" s="3324">
        <v>13.451200000000002</v>
      </c>
      <c r="G1599" s="3039" t="s">
        <v>1534</v>
      </c>
      <c r="H1599" s="3039" t="s">
        <v>1534</v>
      </c>
      <c r="I1599" s="3039" t="s">
        <v>1534</v>
      </c>
      <c r="J1599" s="2558">
        <v>120</v>
      </c>
      <c r="K1599" s="3325">
        <v>0.112</v>
      </c>
      <c r="L1599" s="3325">
        <v>0.112</v>
      </c>
      <c r="M1599" s="3024">
        <v>54</v>
      </c>
      <c r="N1599" s="3024">
        <v>80</v>
      </c>
      <c r="O1599" s="3812">
        <v>0.24640000000000004</v>
      </c>
      <c r="P1599" s="3812">
        <v>0.16800000000000001</v>
      </c>
      <c r="Q1599" s="3812">
        <v>0.24640000000000004</v>
      </c>
      <c r="R1599" s="3812">
        <v>0.16800000000000001</v>
      </c>
      <c r="S1599" s="3812">
        <v>0</v>
      </c>
      <c r="T1599" s="3812">
        <v>0</v>
      </c>
      <c r="U1599" s="3039" t="s">
        <v>1534</v>
      </c>
      <c r="V1599" s="3040" t="s">
        <v>1534</v>
      </c>
      <c r="W1599" s="3325">
        <v>0.06</v>
      </c>
      <c r="X1599" s="3325">
        <v>0.06</v>
      </c>
      <c r="Y1599" s="3040" t="s">
        <v>1534</v>
      </c>
      <c r="Z1599" s="3040" t="s">
        <v>1534</v>
      </c>
      <c r="AA1599" s="3040" t="s">
        <v>1534</v>
      </c>
      <c r="AB1599" s="3325">
        <v>0.06</v>
      </c>
      <c r="AC1599" s="3325">
        <v>0.06</v>
      </c>
      <c r="AD1599" s="3324">
        <v>11.188800000000001</v>
      </c>
      <c r="AE1599" s="3817" t="s">
        <v>6752</v>
      </c>
      <c r="AF1599" s="3324">
        <f t="shared" si="0"/>
        <v>3.7296000000000003E-2</v>
      </c>
      <c r="AG1599" s="3324">
        <v>0.06</v>
      </c>
      <c r="AH1599" s="2613" t="s">
        <v>6230</v>
      </c>
      <c r="AI1599" s="2613" t="s">
        <v>5411</v>
      </c>
      <c r="AJ1599" s="3036">
        <v>1.1200000000000001</v>
      </c>
      <c r="AK1599" s="2572"/>
    </row>
    <row r="1600" spans="2:37" s="2872" customFormat="1" ht="12" customHeight="1" x14ac:dyDescent="0.2">
      <c r="B1600" s="4890" t="s">
        <v>6257</v>
      </c>
      <c r="C1600" s="4891"/>
      <c r="D1600" s="3815" t="s">
        <v>6810</v>
      </c>
      <c r="E1600" s="3324">
        <v>28.000000000000004</v>
      </c>
      <c r="F1600" s="3324">
        <v>16.811200000000003</v>
      </c>
      <c r="G1600" s="3039" t="s">
        <v>1534</v>
      </c>
      <c r="H1600" s="3039" t="s">
        <v>1534</v>
      </c>
      <c r="I1600" s="3039" t="s">
        <v>1534</v>
      </c>
      <c r="J1600" s="2558">
        <v>150</v>
      </c>
      <c r="K1600" s="3325">
        <v>0.112</v>
      </c>
      <c r="L1600" s="3325">
        <v>0.112</v>
      </c>
      <c r="M1600" s="3024">
        <v>68</v>
      </c>
      <c r="N1600" s="3024">
        <v>100</v>
      </c>
      <c r="O1600" s="3812">
        <v>0.24640000000000004</v>
      </c>
      <c r="P1600" s="3812">
        <v>0.16800000000000001</v>
      </c>
      <c r="Q1600" s="3812">
        <v>0.24640000000000004</v>
      </c>
      <c r="R1600" s="3812">
        <v>0.16800000000000001</v>
      </c>
      <c r="S1600" s="3812">
        <v>0</v>
      </c>
      <c r="T1600" s="3812">
        <v>0</v>
      </c>
      <c r="U1600" s="3039" t="s">
        <v>1534</v>
      </c>
      <c r="V1600" s="3040" t="s">
        <v>1534</v>
      </c>
      <c r="W1600" s="3325">
        <v>0.06</v>
      </c>
      <c r="X1600" s="3325">
        <v>0.06</v>
      </c>
      <c r="Y1600" s="3040" t="s">
        <v>1534</v>
      </c>
      <c r="Z1600" s="3040" t="s">
        <v>1534</v>
      </c>
      <c r="AA1600" s="3040" t="s">
        <v>1534</v>
      </c>
      <c r="AB1600" s="3325">
        <v>0.06</v>
      </c>
      <c r="AC1600" s="3325">
        <v>0.06</v>
      </c>
      <c r="AD1600" s="3324">
        <v>11.188800000000001</v>
      </c>
      <c r="AE1600" s="3817" t="s">
        <v>6752</v>
      </c>
      <c r="AF1600" s="3324">
        <f t="shared" si="0"/>
        <v>3.7296000000000003E-2</v>
      </c>
      <c r="AG1600" s="3324">
        <v>0.06</v>
      </c>
      <c r="AH1600" s="2613" t="s">
        <v>6230</v>
      </c>
      <c r="AI1600" s="2613" t="s">
        <v>5411</v>
      </c>
      <c r="AJ1600" s="3036">
        <v>1.1200000000000001</v>
      </c>
      <c r="AK1600" s="2572"/>
    </row>
    <row r="1601" spans="2:37" s="2872" customFormat="1" ht="12" customHeight="1" x14ac:dyDescent="0.2">
      <c r="B1601" s="4890" t="s">
        <v>6228</v>
      </c>
      <c r="C1601" s="4891"/>
      <c r="D1601" s="3815" t="s">
        <v>6811</v>
      </c>
      <c r="E1601" s="3324">
        <v>28.000000000000004</v>
      </c>
      <c r="F1601" s="3324">
        <v>16.811200000000003</v>
      </c>
      <c r="G1601" s="3039" t="s">
        <v>1534</v>
      </c>
      <c r="H1601" s="3039" t="s">
        <v>1534</v>
      </c>
      <c r="I1601" s="3039" t="s">
        <v>1534</v>
      </c>
      <c r="J1601" s="2558">
        <v>150</v>
      </c>
      <c r="K1601" s="3325">
        <v>0.112</v>
      </c>
      <c r="L1601" s="3325">
        <v>0.112</v>
      </c>
      <c r="M1601" s="3024">
        <v>68</v>
      </c>
      <c r="N1601" s="3024">
        <v>100</v>
      </c>
      <c r="O1601" s="3812">
        <v>0.24640000000000004</v>
      </c>
      <c r="P1601" s="3812">
        <v>0.16800000000000001</v>
      </c>
      <c r="Q1601" s="3812">
        <v>0.24640000000000004</v>
      </c>
      <c r="R1601" s="3812">
        <v>0.16800000000000001</v>
      </c>
      <c r="S1601" s="3812">
        <v>0</v>
      </c>
      <c r="T1601" s="3812">
        <v>0</v>
      </c>
      <c r="U1601" s="3039" t="s">
        <v>1534</v>
      </c>
      <c r="V1601" s="3040" t="s">
        <v>1534</v>
      </c>
      <c r="W1601" s="3325">
        <v>0.06</v>
      </c>
      <c r="X1601" s="3325">
        <v>0.06</v>
      </c>
      <c r="Y1601" s="3040" t="s">
        <v>1534</v>
      </c>
      <c r="Z1601" s="3040" t="s">
        <v>1534</v>
      </c>
      <c r="AA1601" s="3040" t="s">
        <v>1534</v>
      </c>
      <c r="AB1601" s="3325">
        <v>0.06</v>
      </c>
      <c r="AC1601" s="3325">
        <v>0.06</v>
      </c>
      <c r="AD1601" s="3324">
        <v>11.188800000000001</v>
      </c>
      <c r="AE1601" s="3817" t="s">
        <v>6752</v>
      </c>
      <c r="AF1601" s="3324">
        <f t="shared" si="0"/>
        <v>3.7296000000000003E-2</v>
      </c>
      <c r="AG1601" s="3324">
        <v>0.06</v>
      </c>
      <c r="AH1601" s="2613" t="s">
        <v>6230</v>
      </c>
      <c r="AI1601" s="2613" t="s">
        <v>5411</v>
      </c>
      <c r="AJ1601" s="3036">
        <v>1.1200000000000001</v>
      </c>
      <c r="AK1601" s="2572"/>
    </row>
    <row r="1602" spans="2:37" s="2872" customFormat="1" ht="12" customHeight="1" x14ac:dyDescent="0.2">
      <c r="B1602" s="4890" t="s">
        <v>6812</v>
      </c>
      <c r="C1602" s="4891"/>
      <c r="D1602" s="3815" t="s">
        <v>6813</v>
      </c>
      <c r="E1602" s="3324">
        <v>33.6</v>
      </c>
      <c r="F1602" s="3324">
        <v>11.211200000000003</v>
      </c>
      <c r="G1602" s="3039" t="s">
        <v>1534</v>
      </c>
      <c r="H1602" s="3039" t="s">
        <v>1534</v>
      </c>
      <c r="I1602" s="3039" t="s">
        <v>1534</v>
      </c>
      <c r="J1602" s="2558">
        <v>100</v>
      </c>
      <c r="K1602" s="3325">
        <v>0.11200000000000002</v>
      </c>
      <c r="L1602" s="3325">
        <v>0.11200000000000002</v>
      </c>
      <c r="M1602" s="2558">
        <v>45</v>
      </c>
      <c r="N1602" s="2558">
        <v>66</v>
      </c>
      <c r="O1602" s="3812">
        <v>0.24640000000000004</v>
      </c>
      <c r="P1602" s="3812">
        <v>0.16800000000000001</v>
      </c>
      <c r="Q1602" s="3812">
        <v>0.24640000000000004</v>
      </c>
      <c r="R1602" s="3812">
        <v>0.16800000000000001</v>
      </c>
      <c r="S1602" s="3812">
        <v>0</v>
      </c>
      <c r="T1602" s="3812">
        <v>0</v>
      </c>
      <c r="U1602" s="3039" t="s">
        <v>1534</v>
      </c>
      <c r="V1602" s="3040" t="s">
        <v>1534</v>
      </c>
      <c r="W1602" s="3325">
        <v>0.06</v>
      </c>
      <c r="X1602" s="3325">
        <v>0.06</v>
      </c>
      <c r="Y1602" s="3040" t="s">
        <v>1534</v>
      </c>
      <c r="Z1602" s="3040" t="s">
        <v>1534</v>
      </c>
      <c r="AA1602" s="3040" t="s">
        <v>1534</v>
      </c>
      <c r="AB1602" s="3325">
        <v>0.06</v>
      </c>
      <c r="AC1602" s="3325">
        <v>0.06</v>
      </c>
      <c r="AD1602" s="3324">
        <v>22.3888</v>
      </c>
      <c r="AE1602" s="3814" t="s">
        <v>6765</v>
      </c>
      <c r="AF1602" s="3324">
        <f t="shared" si="0"/>
        <v>2.23888E-2</v>
      </c>
      <c r="AG1602" s="3324">
        <v>0.06</v>
      </c>
      <c r="AH1602" s="2613" t="s">
        <v>6256</v>
      </c>
      <c r="AI1602" s="2613" t="s">
        <v>5411</v>
      </c>
      <c r="AJ1602" s="3036">
        <v>2.2400000000000002</v>
      </c>
      <c r="AK1602" s="2572"/>
    </row>
    <row r="1603" spans="2:37" s="2872" customFormat="1" ht="12" customHeight="1" x14ac:dyDescent="0.2">
      <c r="B1603" s="4890" t="s">
        <v>6814</v>
      </c>
      <c r="C1603" s="4891"/>
      <c r="D1603" s="3815" t="s">
        <v>6815</v>
      </c>
      <c r="E1603" s="3324">
        <v>33.6</v>
      </c>
      <c r="F1603" s="3324">
        <v>11.211200000000003</v>
      </c>
      <c r="G1603" s="3039" t="s">
        <v>1534</v>
      </c>
      <c r="H1603" s="3039" t="s">
        <v>1534</v>
      </c>
      <c r="I1603" s="3039" t="s">
        <v>1534</v>
      </c>
      <c r="J1603" s="2558">
        <v>100</v>
      </c>
      <c r="K1603" s="3325">
        <v>0.112</v>
      </c>
      <c r="L1603" s="3325">
        <v>0.112</v>
      </c>
      <c r="M1603" s="2558">
        <v>45</v>
      </c>
      <c r="N1603" s="2558">
        <v>66</v>
      </c>
      <c r="O1603" s="3812">
        <v>0.24640000000000004</v>
      </c>
      <c r="P1603" s="3812">
        <v>0.16800000000000001</v>
      </c>
      <c r="Q1603" s="3812">
        <v>0.24640000000000004</v>
      </c>
      <c r="R1603" s="3812">
        <v>0.16800000000000001</v>
      </c>
      <c r="S1603" s="3812">
        <v>0</v>
      </c>
      <c r="T1603" s="3812">
        <v>0</v>
      </c>
      <c r="U1603" s="3039" t="s">
        <v>1534</v>
      </c>
      <c r="V1603" s="3040" t="s">
        <v>1534</v>
      </c>
      <c r="W1603" s="3325">
        <v>0.06</v>
      </c>
      <c r="X1603" s="3325">
        <v>0.06</v>
      </c>
      <c r="Y1603" s="3040" t="s">
        <v>1534</v>
      </c>
      <c r="Z1603" s="3040" t="s">
        <v>1534</v>
      </c>
      <c r="AA1603" s="3040" t="s">
        <v>1534</v>
      </c>
      <c r="AB1603" s="3325">
        <v>0.06</v>
      </c>
      <c r="AC1603" s="3325">
        <v>0.06</v>
      </c>
      <c r="AD1603" s="3324">
        <v>22.3888</v>
      </c>
      <c r="AE1603" s="3814" t="s">
        <v>6765</v>
      </c>
      <c r="AF1603" s="3324">
        <f t="shared" si="0"/>
        <v>2.23888E-2</v>
      </c>
      <c r="AG1603" s="3324">
        <v>0.06</v>
      </c>
      <c r="AH1603" s="2613" t="s">
        <v>6256</v>
      </c>
      <c r="AI1603" s="2613" t="s">
        <v>5411</v>
      </c>
      <c r="AJ1603" s="3036">
        <v>2.2400000000000002</v>
      </c>
      <c r="AK1603" s="2572"/>
    </row>
    <row r="1604" spans="2:37" s="2872" customFormat="1" ht="12" customHeight="1" x14ac:dyDescent="0.2">
      <c r="B1604" s="4890" t="s">
        <v>6816</v>
      </c>
      <c r="C1604" s="4891"/>
      <c r="D1604" s="3815" t="s">
        <v>6817</v>
      </c>
      <c r="E1604" s="3324">
        <v>38.08</v>
      </c>
      <c r="F1604" s="3324">
        <v>15.691200000000002</v>
      </c>
      <c r="G1604" s="3039" t="s">
        <v>1534</v>
      </c>
      <c r="H1604" s="3039" t="s">
        <v>1534</v>
      </c>
      <c r="I1604" s="3039" t="s">
        <v>1534</v>
      </c>
      <c r="J1604" s="2558">
        <v>140</v>
      </c>
      <c r="K1604" s="3325">
        <v>0.112</v>
      </c>
      <c r="L1604" s="3325">
        <v>0.112</v>
      </c>
      <c r="M1604" s="2558">
        <v>63</v>
      </c>
      <c r="N1604" s="2558">
        <v>93</v>
      </c>
      <c r="O1604" s="3812">
        <v>0.24640000000000004</v>
      </c>
      <c r="P1604" s="3812">
        <v>0.16800000000000001</v>
      </c>
      <c r="Q1604" s="3812">
        <v>0.24640000000000004</v>
      </c>
      <c r="R1604" s="3812">
        <v>0.16800000000000001</v>
      </c>
      <c r="S1604" s="3812">
        <v>0</v>
      </c>
      <c r="T1604" s="3812">
        <v>0</v>
      </c>
      <c r="U1604" s="3039" t="s">
        <v>1534</v>
      </c>
      <c r="V1604" s="3040" t="s">
        <v>1534</v>
      </c>
      <c r="W1604" s="3325">
        <v>0.06</v>
      </c>
      <c r="X1604" s="3325">
        <v>0.06</v>
      </c>
      <c r="Y1604" s="3040" t="s">
        <v>1534</v>
      </c>
      <c r="Z1604" s="3040" t="s">
        <v>1534</v>
      </c>
      <c r="AA1604" s="3040" t="s">
        <v>1534</v>
      </c>
      <c r="AB1604" s="3325">
        <v>0.06</v>
      </c>
      <c r="AC1604" s="3325">
        <v>0.06</v>
      </c>
      <c r="AD1604" s="3324">
        <v>22.3888</v>
      </c>
      <c r="AE1604" s="3814" t="s">
        <v>6765</v>
      </c>
      <c r="AF1604" s="3324">
        <f t="shared" si="0"/>
        <v>2.23888E-2</v>
      </c>
      <c r="AG1604" s="3324">
        <v>0.06</v>
      </c>
      <c r="AH1604" s="2613" t="s">
        <v>6256</v>
      </c>
      <c r="AI1604" s="2613" t="s">
        <v>5411</v>
      </c>
      <c r="AJ1604" s="3036">
        <v>2.2400000000000002</v>
      </c>
      <c r="AK1604" s="2572"/>
    </row>
    <row r="1605" spans="2:37" s="2872" customFormat="1" ht="12" customHeight="1" x14ac:dyDescent="0.2">
      <c r="B1605" s="4890" t="s">
        <v>6818</v>
      </c>
      <c r="C1605" s="4891"/>
      <c r="D1605" s="3815" t="s">
        <v>6819</v>
      </c>
      <c r="E1605" s="3324">
        <v>38.08</v>
      </c>
      <c r="F1605" s="3324">
        <v>15.691200000000002</v>
      </c>
      <c r="G1605" s="3039" t="s">
        <v>1534</v>
      </c>
      <c r="H1605" s="3039" t="s">
        <v>1534</v>
      </c>
      <c r="I1605" s="3039" t="s">
        <v>1534</v>
      </c>
      <c r="J1605" s="2558">
        <v>140</v>
      </c>
      <c r="K1605" s="3325">
        <v>0.112</v>
      </c>
      <c r="L1605" s="3325">
        <v>0.112</v>
      </c>
      <c r="M1605" s="2558">
        <v>63</v>
      </c>
      <c r="N1605" s="2558">
        <v>93</v>
      </c>
      <c r="O1605" s="3812">
        <v>0.24640000000000004</v>
      </c>
      <c r="P1605" s="3812">
        <v>0.16800000000000001</v>
      </c>
      <c r="Q1605" s="3812">
        <v>0.24640000000000004</v>
      </c>
      <c r="R1605" s="3812">
        <v>0.16800000000000001</v>
      </c>
      <c r="S1605" s="3812">
        <v>0</v>
      </c>
      <c r="T1605" s="3812">
        <v>0</v>
      </c>
      <c r="U1605" s="3039" t="s">
        <v>1534</v>
      </c>
      <c r="V1605" s="3040" t="s">
        <v>1534</v>
      </c>
      <c r="W1605" s="3325">
        <v>0.06</v>
      </c>
      <c r="X1605" s="3325">
        <v>0.06</v>
      </c>
      <c r="Y1605" s="3040" t="s">
        <v>1534</v>
      </c>
      <c r="Z1605" s="3040" t="s">
        <v>1534</v>
      </c>
      <c r="AA1605" s="3040" t="s">
        <v>1534</v>
      </c>
      <c r="AB1605" s="3325">
        <v>0.06</v>
      </c>
      <c r="AC1605" s="3325">
        <v>0.06</v>
      </c>
      <c r="AD1605" s="3324">
        <v>22.3888</v>
      </c>
      <c r="AE1605" s="3814" t="s">
        <v>6765</v>
      </c>
      <c r="AF1605" s="3324">
        <f t="shared" si="0"/>
        <v>2.23888E-2</v>
      </c>
      <c r="AG1605" s="3324">
        <v>0.06</v>
      </c>
      <c r="AH1605" s="2613" t="s">
        <v>6256</v>
      </c>
      <c r="AI1605" s="2613" t="s">
        <v>5411</v>
      </c>
      <c r="AJ1605" s="3036">
        <v>2.2400000000000002</v>
      </c>
      <c r="AK1605" s="2572"/>
    </row>
    <row r="1606" spans="2:37" s="2872" customFormat="1" ht="12" customHeight="1" x14ac:dyDescent="0.2">
      <c r="B1606" s="4890" t="s">
        <v>6820</v>
      </c>
      <c r="C1606" s="4891"/>
      <c r="D1606" s="3815" t="s">
        <v>6821</v>
      </c>
      <c r="E1606" s="3324">
        <v>43.68</v>
      </c>
      <c r="F1606" s="3324">
        <v>21.291200000000003</v>
      </c>
      <c r="G1606" s="3039" t="s">
        <v>1534</v>
      </c>
      <c r="H1606" s="3039" t="s">
        <v>1534</v>
      </c>
      <c r="I1606" s="3039" t="s">
        <v>1534</v>
      </c>
      <c r="J1606" s="2558">
        <v>190</v>
      </c>
      <c r="K1606" s="3325">
        <v>0.112</v>
      </c>
      <c r="L1606" s="3325">
        <v>0.112</v>
      </c>
      <c r="M1606" s="2558">
        <v>86</v>
      </c>
      <c r="N1606" s="2558">
        <v>126</v>
      </c>
      <c r="O1606" s="3812">
        <v>0.24640000000000004</v>
      </c>
      <c r="P1606" s="3812">
        <v>0.16800000000000001</v>
      </c>
      <c r="Q1606" s="3812">
        <v>0.24640000000000004</v>
      </c>
      <c r="R1606" s="3812">
        <v>0.16800000000000001</v>
      </c>
      <c r="S1606" s="3812">
        <v>0</v>
      </c>
      <c r="T1606" s="3812">
        <v>0</v>
      </c>
      <c r="U1606" s="3039" t="s">
        <v>1534</v>
      </c>
      <c r="V1606" s="3040" t="s">
        <v>1534</v>
      </c>
      <c r="W1606" s="3325">
        <v>0.06</v>
      </c>
      <c r="X1606" s="3325">
        <v>0.06</v>
      </c>
      <c r="Y1606" s="3040" t="s">
        <v>1534</v>
      </c>
      <c r="Z1606" s="3040" t="s">
        <v>1534</v>
      </c>
      <c r="AA1606" s="3040" t="s">
        <v>1534</v>
      </c>
      <c r="AB1606" s="3325">
        <v>0.06</v>
      </c>
      <c r="AC1606" s="3325">
        <v>0.06</v>
      </c>
      <c r="AD1606" s="3324">
        <v>22.3888</v>
      </c>
      <c r="AE1606" s="3814" t="s">
        <v>6765</v>
      </c>
      <c r="AF1606" s="3324">
        <f t="shared" si="0"/>
        <v>2.23888E-2</v>
      </c>
      <c r="AG1606" s="3324">
        <v>0.06</v>
      </c>
      <c r="AH1606" s="2613" t="s">
        <v>6256</v>
      </c>
      <c r="AI1606" s="2613" t="s">
        <v>5411</v>
      </c>
      <c r="AJ1606" s="3036">
        <v>2.2400000000000002</v>
      </c>
      <c r="AK1606" s="2572"/>
    </row>
    <row r="1607" spans="2:37" s="2872" customFormat="1" ht="12" customHeight="1" x14ac:dyDescent="0.2">
      <c r="B1607" s="4890" t="s">
        <v>6822</v>
      </c>
      <c r="C1607" s="4891"/>
      <c r="D1607" s="3815" t="s">
        <v>6823</v>
      </c>
      <c r="E1607" s="3324">
        <v>43.68</v>
      </c>
      <c r="F1607" s="3324">
        <v>21.291200000000003</v>
      </c>
      <c r="G1607" s="3039" t="s">
        <v>1534</v>
      </c>
      <c r="H1607" s="3039" t="s">
        <v>1534</v>
      </c>
      <c r="I1607" s="3039" t="s">
        <v>1534</v>
      </c>
      <c r="J1607" s="2558">
        <v>190</v>
      </c>
      <c r="K1607" s="3325">
        <v>0.112</v>
      </c>
      <c r="L1607" s="3325">
        <v>0.112</v>
      </c>
      <c r="M1607" s="2558">
        <v>86</v>
      </c>
      <c r="N1607" s="2558">
        <v>126</v>
      </c>
      <c r="O1607" s="3812">
        <v>0.24640000000000004</v>
      </c>
      <c r="P1607" s="3812">
        <v>0.16800000000000001</v>
      </c>
      <c r="Q1607" s="3812">
        <v>0.24640000000000004</v>
      </c>
      <c r="R1607" s="3812">
        <v>0.16800000000000001</v>
      </c>
      <c r="S1607" s="3812">
        <v>0</v>
      </c>
      <c r="T1607" s="3812">
        <v>0</v>
      </c>
      <c r="U1607" s="3039" t="s">
        <v>1534</v>
      </c>
      <c r="V1607" s="3040" t="s">
        <v>1534</v>
      </c>
      <c r="W1607" s="3325">
        <v>0.06</v>
      </c>
      <c r="X1607" s="3325">
        <v>0.06</v>
      </c>
      <c r="Y1607" s="3040" t="s">
        <v>1534</v>
      </c>
      <c r="Z1607" s="3040" t="s">
        <v>1534</v>
      </c>
      <c r="AA1607" s="3040" t="s">
        <v>1534</v>
      </c>
      <c r="AB1607" s="3325">
        <v>0.06</v>
      </c>
      <c r="AC1607" s="3325">
        <v>0.06</v>
      </c>
      <c r="AD1607" s="3324">
        <v>22.3888</v>
      </c>
      <c r="AE1607" s="3814" t="s">
        <v>6765</v>
      </c>
      <c r="AF1607" s="3324">
        <f t="shared" si="0"/>
        <v>2.23888E-2</v>
      </c>
      <c r="AG1607" s="3324">
        <v>0.06</v>
      </c>
      <c r="AH1607" s="2613" t="s">
        <v>6256</v>
      </c>
      <c r="AI1607" s="2613" t="s">
        <v>5411</v>
      </c>
      <c r="AJ1607" s="3036">
        <v>2.2400000000000002</v>
      </c>
      <c r="AK1607" s="2572"/>
    </row>
    <row r="1608" spans="2:37" s="2872" customFormat="1" ht="12" customHeight="1" x14ac:dyDescent="0.2">
      <c r="B1608" s="4890" t="s">
        <v>6824</v>
      </c>
      <c r="C1608" s="4891"/>
      <c r="D1608" s="3815" t="s">
        <v>6825</v>
      </c>
      <c r="E1608" s="3324">
        <v>54.88</v>
      </c>
      <c r="F1608" s="3324">
        <v>32.491200000000006</v>
      </c>
      <c r="G1608" s="3039" t="s">
        <v>1534</v>
      </c>
      <c r="H1608" s="3039" t="s">
        <v>1534</v>
      </c>
      <c r="I1608" s="3039" t="s">
        <v>1534</v>
      </c>
      <c r="J1608" s="2558">
        <v>296</v>
      </c>
      <c r="K1608" s="3325">
        <v>0.11</v>
      </c>
      <c r="L1608" s="3325">
        <v>0.11</v>
      </c>
      <c r="M1608" s="2558">
        <v>131</v>
      </c>
      <c r="N1608" s="2558">
        <v>193</v>
      </c>
      <c r="O1608" s="3812">
        <v>0.24640000000000004</v>
      </c>
      <c r="P1608" s="3812">
        <v>0.16800000000000001</v>
      </c>
      <c r="Q1608" s="3812">
        <v>0.24640000000000004</v>
      </c>
      <c r="R1608" s="3812">
        <v>0.16800000000000001</v>
      </c>
      <c r="S1608" s="3812">
        <v>0</v>
      </c>
      <c r="T1608" s="3812">
        <v>0</v>
      </c>
      <c r="U1608" s="3039" t="s">
        <v>1534</v>
      </c>
      <c r="V1608" s="3040" t="s">
        <v>1534</v>
      </c>
      <c r="W1608" s="3325">
        <v>0.06</v>
      </c>
      <c r="X1608" s="3325">
        <v>0.06</v>
      </c>
      <c r="Y1608" s="3040" t="s">
        <v>1534</v>
      </c>
      <c r="Z1608" s="3040" t="s">
        <v>1534</v>
      </c>
      <c r="AA1608" s="3040" t="s">
        <v>1534</v>
      </c>
      <c r="AB1608" s="3325">
        <v>0.06</v>
      </c>
      <c r="AC1608" s="3325">
        <v>0.06</v>
      </c>
      <c r="AD1608" s="3324">
        <v>22.3888</v>
      </c>
      <c r="AE1608" s="3814" t="s">
        <v>6765</v>
      </c>
      <c r="AF1608" s="3324">
        <f t="shared" si="0"/>
        <v>2.23888E-2</v>
      </c>
      <c r="AG1608" s="3324">
        <v>0.06</v>
      </c>
      <c r="AH1608" s="2613" t="s">
        <v>6256</v>
      </c>
      <c r="AI1608" s="2613" t="s">
        <v>5411</v>
      </c>
      <c r="AJ1608" s="3036">
        <v>2.2400000000000002</v>
      </c>
      <c r="AK1608" s="2572"/>
    </row>
    <row r="1609" spans="2:37" s="2872" customFormat="1" ht="12" customHeight="1" x14ac:dyDescent="0.2">
      <c r="B1609" s="4890" t="s">
        <v>6826</v>
      </c>
      <c r="C1609" s="4891"/>
      <c r="D1609" s="3815" t="s">
        <v>6827</v>
      </c>
      <c r="E1609" s="3324">
        <v>54.88</v>
      </c>
      <c r="F1609" s="3324">
        <v>32.491200000000006</v>
      </c>
      <c r="G1609" s="3039" t="s">
        <v>1534</v>
      </c>
      <c r="H1609" s="3039" t="s">
        <v>1534</v>
      </c>
      <c r="I1609" s="3039" t="s">
        <v>1534</v>
      </c>
      <c r="J1609" s="2558">
        <v>296</v>
      </c>
      <c r="K1609" s="3325">
        <v>0.11</v>
      </c>
      <c r="L1609" s="3325">
        <v>0.11</v>
      </c>
      <c r="M1609" s="2558">
        <v>131</v>
      </c>
      <c r="N1609" s="2558">
        <v>193</v>
      </c>
      <c r="O1609" s="3812">
        <v>0.24640000000000004</v>
      </c>
      <c r="P1609" s="3812">
        <v>0.16800000000000001</v>
      </c>
      <c r="Q1609" s="3812">
        <v>0.24640000000000004</v>
      </c>
      <c r="R1609" s="3812">
        <v>0.16800000000000001</v>
      </c>
      <c r="S1609" s="3812">
        <v>0</v>
      </c>
      <c r="T1609" s="3812">
        <v>0</v>
      </c>
      <c r="U1609" s="3039" t="s">
        <v>1534</v>
      </c>
      <c r="V1609" s="3040" t="s">
        <v>1534</v>
      </c>
      <c r="W1609" s="3325">
        <v>0.06</v>
      </c>
      <c r="X1609" s="3325">
        <v>0.06</v>
      </c>
      <c r="Y1609" s="3040" t="s">
        <v>1534</v>
      </c>
      <c r="Z1609" s="3040" t="s">
        <v>1534</v>
      </c>
      <c r="AA1609" s="3040" t="s">
        <v>1534</v>
      </c>
      <c r="AB1609" s="3325">
        <v>0.06</v>
      </c>
      <c r="AC1609" s="3325">
        <v>0.06</v>
      </c>
      <c r="AD1609" s="3324">
        <v>22.3888</v>
      </c>
      <c r="AE1609" s="3814" t="s">
        <v>6765</v>
      </c>
      <c r="AF1609" s="3324">
        <f t="shared" si="0"/>
        <v>2.23888E-2</v>
      </c>
      <c r="AG1609" s="3324">
        <v>0.06</v>
      </c>
      <c r="AH1609" s="2613" t="s">
        <v>6256</v>
      </c>
      <c r="AI1609" s="2613" t="s">
        <v>5411</v>
      </c>
      <c r="AJ1609" s="3036">
        <v>2.2400000000000002</v>
      </c>
      <c r="AK1609" s="2572"/>
    </row>
    <row r="1610" spans="2:37" s="2872" customFormat="1" ht="12" customHeight="1" x14ac:dyDescent="0.2">
      <c r="B1610" s="4890" t="s">
        <v>6828</v>
      </c>
      <c r="C1610" s="4891"/>
      <c r="D1610" s="3815" t="s">
        <v>6829</v>
      </c>
      <c r="E1610" s="3324">
        <v>66.08</v>
      </c>
      <c r="F1610" s="3324">
        <v>43.691200000000009</v>
      </c>
      <c r="G1610" s="3039" t="s">
        <v>1534</v>
      </c>
      <c r="H1610" s="3039" t="s">
        <v>1534</v>
      </c>
      <c r="I1610" s="3039" t="s">
        <v>1534</v>
      </c>
      <c r="J1610" s="2558">
        <v>398</v>
      </c>
      <c r="K1610" s="3325">
        <v>0.10976</v>
      </c>
      <c r="L1610" s="3325">
        <v>0.10976</v>
      </c>
      <c r="M1610" s="2558">
        <v>177</v>
      </c>
      <c r="N1610" s="2558">
        <v>260</v>
      </c>
      <c r="O1610" s="3812">
        <v>0.24640000000000004</v>
      </c>
      <c r="P1610" s="3812">
        <v>0.16800000000000001</v>
      </c>
      <c r="Q1610" s="3812">
        <v>0.24640000000000004</v>
      </c>
      <c r="R1610" s="3812">
        <v>0.16800000000000001</v>
      </c>
      <c r="S1610" s="3812">
        <v>0</v>
      </c>
      <c r="T1610" s="3812">
        <v>0</v>
      </c>
      <c r="U1610" s="3039" t="s">
        <v>1534</v>
      </c>
      <c r="V1610" s="3040" t="s">
        <v>1534</v>
      </c>
      <c r="W1610" s="3325">
        <v>0.06</v>
      </c>
      <c r="X1610" s="3325">
        <v>0.06</v>
      </c>
      <c r="Y1610" s="3040" t="s">
        <v>1534</v>
      </c>
      <c r="Z1610" s="3040" t="s">
        <v>1534</v>
      </c>
      <c r="AA1610" s="3040" t="s">
        <v>1534</v>
      </c>
      <c r="AB1610" s="3325">
        <v>0.06</v>
      </c>
      <c r="AC1610" s="3325">
        <v>0.06</v>
      </c>
      <c r="AD1610" s="3324">
        <v>22.3888</v>
      </c>
      <c r="AE1610" s="3814" t="s">
        <v>6765</v>
      </c>
      <c r="AF1610" s="3324">
        <f t="shared" si="0"/>
        <v>2.23888E-2</v>
      </c>
      <c r="AG1610" s="3324">
        <v>0.06</v>
      </c>
      <c r="AH1610" s="2613" t="s">
        <v>6256</v>
      </c>
      <c r="AI1610" s="2613" t="s">
        <v>5411</v>
      </c>
      <c r="AJ1610" s="3036">
        <v>2.2400000000000002</v>
      </c>
      <c r="AK1610" s="2572"/>
    </row>
    <row r="1611" spans="2:37" s="2872" customFormat="1" ht="12" customHeight="1" x14ac:dyDescent="0.2">
      <c r="B1611" s="4890" t="s">
        <v>6830</v>
      </c>
      <c r="C1611" s="4891"/>
      <c r="D1611" s="3815" t="s">
        <v>6831</v>
      </c>
      <c r="E1611" s="3324">
        <v>66.08</v>
      </c>
      <c r="F1611" s="3324">
        <v>43.691200000000009</v>
      </c>
      <c r="G1611" s="3039" t="s">
        <v>1534</v>
      </c>
      <c r="H1611" s="3039" t="s">
        <v>1534</v>
      </c>
      <c r="I1611" s="3039" t="s">
        <v>1534</v>
      </c>
      <c r="J1611" s="2558">
        <v>398</v>
      </c>
      <c r="K1611" s="3325">
        <v>0.10976</v>
      </c>
      <c r="L1611" s="3325">
        <v>0.10976</v>
      </c>
      <c r="M1611" s="2558">
        <v>177</v>
      </c>
      <c r="N1611" s="2558">
        <v>260</v>
      </c>
      <c r="O1611" s="3812">
        <v>0.24640000000000004</v>
      </c>
      <c r="P1611" s="3812">
        <v>0.16800000000000001</v>
      </c>
      <c r="Q1611" s="3812">
        <v>0.24640000000000004</v>
      </c>
      <c r="R1611" s="3812">
        <v>0.16800000000000001</v>
      </c>
      <c r="S1611" s="3812">
        <v>0</v>
      </c>
      <c r="T1611" s="3812">
        <v>0</v>
      </c>
      <c r="U1611" s="3039" t="s">
        <v>1534</v>
      </c>
      <c r="V1611" s="3040" t="s">
        <v>1534</v>
      </c>
      <c r="W1611" s="3325">
        <v>0.06</v>
      </c>
      <c r="X1611" s="3325">
        <v>0.06</v>
      </c>
      <c r="Y1611" s="3040" t="s">
        <v>1534</v>
      </c>
      <c r="Z1611" s="3040" t="s">
        <v>1534</v>
      </c>
      <c r="AA1611" s="3040" t="s">
        <v>1534</v>
      </c>
      <c r="AB1611" s="3325">
        <v>0.06</v>
      </c>
      <c r="AC1611" s="3325">
        <v>0.06</v>
      </c>
      <c r="AD1611" s="3324">
        <v>22.3888</v>
      </c>
      <c r="AE1611" s="3814" t="s">
        <v>6765</v>
      </c>
      <c r="AF1611" s="3324">
        <f t="shared" si="0"/>
        <v>2.23888E-2</v>
      </c>
      <c r="AG1611" s="3324">
        <v>0.06</v>
      </c>
      <c r="AH1611" s="2613" t="s">
        <v>6256</v>
      </c>
      <c r="AI1611" s="2613" t="s">
        <v>5411</v>
      </c>
      <c r="AJ1611" s="3036">
        <v>2.2400000000000002</v>
      </c>
      <c r="AK1611" s="2572"/>
    </row>
    <row r="1612" spans="2:37" s="2872" customFormat="1" ht="12" customHeight="1" x14ac:dyDescent="0.2">
      <c r="B1612" s="4890" t="s">
        <v>6832</v>
      </c>
      <c r="C1612" s="4891"/>
      <c r="D1612" s="3815" t="s">
        <v>6833</v>
      </c>
      <c r="E1612" s="3324">
        <v>77.28</v>
      </c>
      <c r="F1612" s="3324">
        <v>54.891200000000012</v>
      </c>
      <c r="G1612" s="3039" t="s">
        <v>1534</v>
      </c>
      <c r="H1612" s="3039" t="s">
        <v>1534</v>
      </c>
      <c r="I1612" s="3039" t="s">
        <v>1534</v>
      </c>
      <c r="J1612" s="2558">
        <v>510</v>
      </c>
      <c r="K1612" s="3325">
        <v>0.108</v>
      </c>
      <c r="L1612" s="3325">
        <v>0.108</v>
      </c>
      <c r="M1612" s="2558">
        <v>222</v>
      </c>
      <c r="N1612" s="2558">
        <v>326</v>
      </c>
      <c r="O1612" s="3812">
        <v>0.24640000000000004</v>
      </c>
      <c r="P1612" s="3812">
        <v>0.16800000000000001</v>
      </c>
      <c r="Q1612" s="3812">
        <v>0.24640000000000004</v>
      </c>
      <c r="R1612" s="3812">
        <v>0.16800000000000001</v>
      </c>
      <c r="S1612" s="3812">
        <v>0</v>
      </c>
      <c r="T1612" s="3812">
        <v>0</v>
      </c>
      <c r="U1612" s="3039" t="s">
        <v>1534</v>
      </c>
      <c r="V1612" s="3040" t="s">
        <v>1534</v>
      </c>
      <c r="W1612" s="3325">
        <v>0.06</v>
      </c>
      <c r="X1612" s="3325">
        <v>0.06</v>
      </c>
      <c r="Y1612" s="3040" t="s">
        <v>1534</v>
      </c>
      <c r="Z1612" s="3040" t="s">
        <v>1534</v>
      </c>
      <c r="AA1612" s="3040" t="s">
        <v>1534</v>
      </c>
      <c r="AB1612" s="3325">
        <v>0.06</v>
      </c>
      <c r="AC1612" s="3325">
        <v>0.06</v>
      </c>
      <c r="AD1612" s="3324">
        <v>22.3888</v>
      </c>
      <c r="AE1612" s="3814" t="s">
        <v>6765</v>
      </c>
      <c r="AF1612" s="3324">
        <f t="shared" si="0"/>
        <v>2.23888E-2</v>
      </c>
      <c r="AG1612" s="3324">
        <v>0.06</v>
      </c>
      <c r="AH1612" s="2613" t="s">
        <v>6256</v>
      </c>
      <c r="AI1612" s="2613" t="s">
        <v>5411</v>
      </c>
      <c r="AJ1612" s="3036">
        <v>2.2400000000000002</v>
      </c>
      <c r="AK1612" s="2572"/>
    </row>
    <row r="1613" spans="2:37" s="2872" customFormat="1" ht="12" customHeight="1" x14ac:dyDescent="0.2">
      <c r="B1613" s="4890" t="s">
        <v>6834</v>
      </c>
      <c r="C1613" s="4891"/>
      <c r="D1613" s="3815" t="s">
        <v>6835</v>
      </c>
      <c r="E1613" s="3324">
        <v>77.28</v>
      </c>
      <c r="F1613" s="3324">
        <v>54.891200000000012</v>
      </c>
      <c r="G1613" s="3039" t="s">
        <v>1534</v>
      </c>
      <c r="H1613" s="3039" t="s">
        <v>1534</v>
      </c>
      <c r="I1613" s="3039" t="s">
        <v>1534</v>
      </c>
      <c r="J1613" s="2558">
        <v>510</v>
      </c>
      <c r="K1613" s="3325">
        <v>0.108</v>
      </c>
      <c r="L1613" s="3325">
        <v>0.108</v>
      </c>
      <c r="M1613" s="2558">
        <v>222</v>
      </c>
      <c r="N1613" s="2558">
        <v>326</v>
      </c>
      <c r="O1613" s="3812">
        <v>0.24640000000000004</v>
      </c>
      <c r="P1613" s="3812">
        <v>0.16800000000000001</v>
      </c>
      <c r="Q1613" s="3812">
        <v>0.24640000000000004</v>
      </c>
      <c r="R1613" s="3812">
        <v>0.16800000000000001</v>
      </c>
      <c r="S1613" s="3812">
        <v>0</v>
      </c>
      <c r="T1613" s="3812">
        <v>0</v>
      </c>
      <c r="U1613" s="3039" t="s">
        <v>1534</v>
      </c>
      <c r="V1613" s="3040" t="s">
        <v>1534</v>
      </c>
      <c r="W1613" s="3325">
        <v>0.06</v>
      </c>
      <c r="X1613" s="3325">
        <v>0.06</v>
      </c>
      <c r="Y1613" s="3040" t="s">
        <v>1534</v>
      </c>
      <c r="Z1613" s="3040" t="s">
        <v>1534</v>
      </c>
      <c r="AA1613" s="3040" t="s">
        <v>1534</v>
      </c>
      <c r="AB1613" s="3325">
        <v>0.06</v>
      </c>
      <c r="AC1613" s="3325">
        <v>0.06</v>
      </c>
      <c r="AD1613" s="3324">
        <v>22.3888</v>
      </c>
      <c r="AE1613" s="3814" t="s">
        <v>6765</v>
      </c>
      <c r="AF1613" s="3324">
        <f t="shared" si="0"/>
        <v>2.23888E-2</v>
      </c>
      <c r="AG1613" s="3324">
        <v>0.06</v>
      </c>
      <c r="AH1613" s="2613" t="s">
        <v>6256</v>
      </c>
      <c r="AI1613" s="2613" t="s">
        <v>5411</v>
      </c>
      <c r="AJ1613" s="3036">
        <v>2.2400000000000002</v>
      </c>
      <c r="AK1613" s="2572"/>
    </row>
    <row r="1614" spans="2:37" s="2872" customFormat="1" ht="12" customHeight="1" x14ac:dyDescent="0.2">
      <c r="B1614" s="4890" t="s">
        <v>6836</v>
      </c>
      <c r="C1614" s="4891"/>
      <c r="D1614" s="3815" t="s">
        <v>6837</v>
      </c>
      <c r="E1614" s="3324">
        <v>88.48</v>
      </c>
      <c r="F1614" s="3324">
        <v>56.000000000000007</v>
      </c>
      <c r="G1614" s="3039" t="s">
        <v>1534</v>
      </c>
      <c r="H1614" s="3039" t="s">
        <v>1534</v>
      </c>
      <c r="I1614" s="3039" t="s">
        <v>1534</v>
      </c>
      <c r="J1614" s="2558">
        <v>555</v>
      </c>
      <c r="K1614" s="3325">
        <v>0.1008</v>
      </c>
      <c r="L1614" s="3325">
        <v>0.1008</v>
      </c>
      <c r="M1614" s="2558">
        <v>227</v>
      </c>
      <c r="N1614" s="2558">
        <v>333</v>
      </c>
      <c r="O1614" s="3813">
        <v>0.24640000000000004</v>
      </c>
      <c r="P1614" s="3816">
        <v>0.16800000000000001</v>
      </c>
      <c r="Q1614" s="3813">
        <v>0.24640000000000004</v>
      </c>
      <c r="R1614" s="3816">
        <v>0.16800000000000001</v>
      </c>
      <c r="S1614" s="3816">
        <v>0</v>
      </c>
      <c r="T1614" s="3816">
        <v>0</v>
      </c>
      <c r="U1614" s="3039" t="s">
        <v>1534</v>
      </c>
      <c r="V1614" s="3040" t="s">
        <v>1534</v>
      </c>
      <c r="W1614" s="3325">
        <v>0.06</v>
      </c>
      <c r="X1614" s="3325">
        <v>0.06</v>
      </c>
      <c r="Y1614" s="3040" t="s">
        <v>1534</v>
      </c>
      <c r="Z1614" s="3040" t="s">
        <v>1534</v>
      </c>
      <c r="AA1614" s="3040" t="s">
        <v>1534</v>
      </c>
      <c r="AB1614" s="3325">
        <v>0.06</v>
      </c>
      <c r="AC1614" s="3325">
        <v>0.06</v>
      </c>
      <c r="AD1614" s="3324">
        <v>32.480000000000004</v>
      </c>
      <c r="AE1614" s="3817" t="s">
        <v>6790</v>
      </c>
      <c r="AF1614" s="3324">
        <f t="shared" si="0"/>
        <v>1.6240000000000001E-2</v>
      </c>
      <c r="AG1614" s="3324">
        <v>0.06</v>
      </c>
      <c r="AH1614" s="2613" t="s">
        <v>6791</v>
      </c>
      <c r="AI1614" s="2613" t="s">
        <v>5411</v>
      </c>
      <c r="AJ1614" s="3036">
        <v>3.2480000000000002</v>
      </c>
      <c r="AK1614" s="2572"/>
    </row>
    <row r="1615" spans="2:37" s="2872" customFormat="1" ht="12" customHeight="1" x14ac:dyDescent="0.2">
      <c r="B1615" s="4890" t="s">
        <v>6838</v>
      </c>
      <c r="C1615" s="4891"/>
      <c r="D1615" s="3815" t="s">
        <v>6839</v>
      </c>
      <c r="E1615" s="3324">
        <v>88.48</v>
      </c>
      <c r="F1615" s="3324">
        <v>66.091200000000015</v>
      </c>
      <c r="G1615" s="3039" t="s">
        <v>1534</v>
      </c>
      <c r="H1615" s="3039" t="s">
        <v>1534</v>
      </c>
      <c r="I1615" s="3039" t="s">
        <v>1534</v>
      </c>
      <c r="J1615" s="2558">
        <v>655</v>
      </c>
      <c r="K1615" s="3325">
        <v>0.1008</v>
      </c>
      <c r="L1615" s="3325">
        <v>0.1008</v>
      </c>
      <c r="M1615" s="2558">
        <v>268</v>
      </c>
      <c r="N1615" s="2558">
        <v>393</v>
      </c>
      <c r="O1615" s="3812">
        <v>0.24640000000000004</v>
      </c>
      <c r="P1615" s="3812">
        <v>0.16800000000000001</v>
      </c>
      <c r="Q1615" s="3812">
        <v>0.24640000000000004</v>
      </c>
      <c r="R1615" s="3812">
        <v>0.16800000000000001</v>
      </c>
      <c r="S1615" s="3812">
        <v>0</v>
      </c>
      <c r="T1615" s="3812">
        <v>0</v>
      </c>
      <c r="U1615" s="3039" t="s">
        <v>1534</v>
      </c>
      <c r="V1615" s="3040" t="s">
        <v>1534</v>
      </c>
      <c r="W1615" s="3325">
        <v>0.06</v>
      </c>
      <c r="X1615" s="3325">
        <v>0.06</v>
      </c>
      <c r="Y1615" s="3040" t="s">
        <v>1534</v>
      </c>
      <c r="Z1615" s="3040" t="s">
        <v>1534</v>
      </c>
      <c r="AA1615" s="3040" t="s">
        <v>1534</v>
      </c>
      <c r="AB1615" s="3325">
        <v>0.06</v>
      </c>
      <c r="AC1615" s="3325">
        <v>0.06</v>
      </c>
      <c r="AD1615" s="3324">
        <v>22.3888</v>
      </c>
      <c r="AE1615" s="3814" t="s">
        <v>6765</v>
      </c>
      <c r="AF1615" s="3324">
        <f t="shared" si="0"/>
        <v>2.23888E-2</v>
      </c>
      <c r="AG1615" s="3324">
        <v>0.06</v>
      </c>
      <c r="AH1615" s="2613" t="s">
        <v>6256</v>
      </c>
      <c r="AI1615" s="2613" t="s">
        <v>5411</v>
      </c>
      <c r="AJ1615" s="3036">
        <v>2.2400000000000002</v>
      </c>
      <c r="AK1615" s="2572"/>
    </row>
    <row r="1616" spans="2:37" s="2872" customFormat="1" ht="12" customHeight="1" x14ac:dyDescent="0.2">
      <c r="B1616" s="4890" t="s">
        <v>6840</v>
      </c>
      <c r="C1616" s="4891"/>
      <c r="D1616" s="3815" t="s">
        <v>6841</v>
      </c>
      <c r="E1616" s="3324">
        <v>88.48</v>
      </c>
      <c r="F1616" s="3324">
        <v>66.091200000000015</v>
      </c>
      <c r="G1616" s="3039" t="s">
        <v>1534</v>
      </c>
      <c r="H1616" s="3039" t="s">
        <v>1534</v>
      </c>
      <c r="I1616" s="3039" t="s">
        <v>1534</v>
      </c>
      <c r="J1616" s="2558">
        <v>655</v>
      </c>
      <c r="K1616" s="3325">
        <v>0.1008</v>
      </c>
      <c r="L1616" s="3325">
        <v>0.1008</v>
      </c>
      <c r="M1616" s="2558">
        <v>268</v>
      </c>
      <c r="N1616" s="2558">
        <v>393</v>
      </c>
      <c r="O1616" s="3812">
        <v>0.24640000000000004</v>
      </c>
      <c r="P1616" s="3812">
        <v>0.16800000000000001</v>
      </c>
      <c r="Q1616" s="3812">
        <v>0.24640000000000004</v>
      </c>
      <c r="R1616" s="3812">
        <v>0.16800000000000001</v>
      </c>
      <c r="S1616" s="3812">
        <v>0</v>
      </c>
      <c r="T1616" s="3812">
        <v>0</v>
      </c>
      <c r="U1616" s="3039" t="s">
        <v>1534</v>
      </c>
      <c r="V1616" s="3040" t="s">
        <v>1534</v>
      </c>
      <c r="W1616" s="3325">
        <v>0.06</v>
      </c>
      <c r="X1616" s="3325">
        <v>0.06</v>
      </c>
      <c r="Y1616" s="3040" t="s">
        <v>1534</v>
      </c>
      <c r="Z1616" s="3040" t="s">
        <v>1534</v>
      </c>
      <c r="AA1616" s="3040" t="s">
        <v>1534</v>
      </c>
      <c r="AB1616" s="3325">
        <v>0.06</v>
      </c>
      <c r="AC1616" s="3325">
        <v>0.06</v>
      </c>
      <c r="AD1616" s="3324">
        <v>22.3888</v>
      </c>
      <c r="AE1616" s="3814" t="s">
        <v>6765</v>
      </c>
      <c r="AF1616" s="3324">
        <f t="shared" si="0"/>
        <v>2.23888E-2</v>
      </c>
      <c r="AG1616" s="3324">
        <v>0.06</v>
      </c>
      <c r="AH1616" s="2613" t="s">
        <v>6256</v>
      </c>
      <c r="AI1616" s="2613" t="s">
        <v>5411</v>
      </c>
      <c r="AJ1616" s="3036">
        <v>2.2400000000000002</v>
      </c>
      <c r="AK1616" s="2572"/>
    </row>
    <row r="1617" spans="2:37" s="2872" customFormat="1" ht="12" customHeight="1" x14ac:dyDescent="0.2">
      <c r="B1617" s="4890" t="s">
        <v>6842</v>
      </c>
      <c r="C1617" s="4891"/>
      <c r="D1617" s="3815" t="s">
        <v>6843</v>
      </c>
      <c r="E1617" s="3324">
        <v>110.88000000000001</v>
      </c>
      <c r="F1617" s="3324">
        <v>67.2</v>
      </c>
      <c r="G1617" s="3039" t="s">
        <v>1534</v>
      </c>
      <c r="H1617" s="3039" t="s">
        <v>1534</v>
      </c>
      <c r="I1617" s="3039" t="s">
        <v>1534</v>
      </c>
      <c r="J1617" s="2558">
        <v>697</v>
      </c>
      <c r="K1617" s="3325">
        <v>9.6000000000000002E-2</v>
      </c>
      <c r="L1617" s="3325">
        <v>9.6000000000000002E-2</v>
      </c>
      <c r="M1617" s="2558">
        <v>272</v>
      </c>
      <c r="N1617" s="2558">
        <v>400</v>
      </c>
      <c r="O1617" s="3813">
        <v>0.24640000000000004</v>
      </c>
      <c r="P1617" s="3816">
        <v>0.16800000000000001</v>
      </c>
      <c r="Q1617" s="3813">
        <v>0.24640000000000004</v>
      </c>
      <c r="R1617" s="3816">
        <v>0.16800000000000001</v>
      </c>
      <c r="S1617" s="3816">
        <v>0</v>
      </c>
      <c r="T1617" s="3816">
        <v>0</v>
      </c>
      <c r="U1617" s="3039" t="s">
        <v>1534</v>
      </c>
      <c r="V1617" s="3040" t="s">
        <v>1534</v>
      </c>
      <c r="W1617" s="3325">
        <v>0.06</v>
      </c>
      <c r="X1617" s="3325">
        <v>0.06</v>
      </c>
      <c r="Y1617" s="3040" t="s">
        <v>1534</v>
      </c>
      <c r="Z1617" s="3040" t="s">
        <v>1534</v>
      </c>
      <c r="AA1617" s="3040" t="s">
        <v>1534</v>
      </c>
      <c r="AB1617" s="3325">
        <v>0.06</v>
      </c>
      <c r="AC1617" s="3325">
        <v>0.06</v>
      </c>
      <c r="AD1617" s="3324">
        <v>43.680000000000007</v>
      </c>
      <c r="AE1617" s="3818" t="s">
        <v>6798</v>
      </c>
      <c r="AF1617" s="3324">
        <f t="shared" si="0"/>
        <v>1.4560000000000002E-2</v>
      </c>
      <c r="AG1617" s="3324">
        <v>0.06</v>
      </c>
      <c r="AH1617" s="2613" t="s">
        <v>6799</v>
      </c>
      <c r="AI1617" s="2613" t="s">
        <v>5411</v>
      </c>
      <c r="AJ1617" s="3036">
        <v>4.3680000000000003</v>
      </c>
      <c r="AK1617" s="2572"/>
    </row>
    <row r="1618" spans="2:37" s="2872" customFormat="1" ht="12" customHeight="1" x14ac:dyDescent="0.2">
      <c r="B1618" s="4890" t="s">
        <v>6844</v>
      </c>
      <c r="C1618" s="4891"/>
      <c r="D1618" s="3815" t="s">
        <v>6845</v>
      </c>
      <c r="E1618" s="3324">
        <v>110.88</v>
      </c>
      <c r="F1618" s="3324">
        <v>88.491200000000021</v>
      </c>
      <c r="G1618" s="3039" t="s">
        <v>1534</v>
      </c>
      <c r="H1618" s="3039" t="s">
        <v>1534</v>
      </c>
      <c r="I1618" s="3039" t="s">
        <v>1534</v>
      </c>
      <c r="J1618" s="2558">
        <v>918</v>
      </c>
      <c r="K1618" s="3325">
        <v>9.6000000000000002E-2</v>
      </c>
      <c r="L1618" s="3325">
        <v>9.6000000000000002E-2</v>
      </c>
      <c r="M1618" s="3024">
        <v>359</v>
      </c>
      <c r="N1618" s="3024">
        <v>526</v>
      </c>
      <c r="O1618" s="3812">
        <v>0.24640000000000004</v>
      </c>
      <c r="P1618" s="3812">
        <v>0.16800000000000001</v>
      </c>
      <c r="Q1618" s="3812">
        <v>0.24640000000000004</v>
      </c>
      <c r="R1618" s="3812">
        <v>0.16800000000000001</v>
      </c>
      <c r="S1618" s="3812">
        <v>0</v>
      </c>
      <c r="T1618" s="3812">
        <v>0</v>
      </c>
      <c r="U1618" s="3039" t="s">
        <v>1534</v>
      </c>
      <c r="V1618" s="3040" t="s">
        <v>1534</v>
      </c>
      <c r="W1618" s="3325">
        <v>0.06</v>
      </c>
      <c r="X1618" s="3325">
        <v>0.06</v>
      </c>
      <c r="Y1618" s="3040" t="s">
        <v>1534</v>
      </c>
      <c r="Z1618" s="3040" t="s">
        <v>1534</v>
      </c>
      <c r="AA1618" s="3040" t="s">
        <v>1534</v>
      </c>
      <c r="AB1618" s="3325">
        <v>0.06</v>
      </c>
      <c r="AC1618" s="3325">
        <v>0.06</v>
      </c>
      <c r="AD1618" s="3324">
        <v>22.3888</v>
      </c>
      <c r="AE1618" s="3814" t="s">
        <v>6765</v>
      </c>
      <c r="AF1618" s="3324">
        <f t="shared" si="0"/>
        <v>2.23888E-2</v>
      </c>
      <c r="AG1618" s="3324">
        <v>0.06</v>
      </c>
      <c r="AH1618" s="2613" t="s">
        <v>6256</v>
      </c>
      <c r="AI1618" s="2613" t="s">
        <v>5411</v>
      </c>
      <c r="AJ1618" s="3036">
        <v>2.2400000000000002</v>
      </c>
      <c r="AK1618" s="2572"/>
    </row>
    <row r="1619" spans="2:37" s="2872" customFormat="1" ht="12" customHeight="1" x14ac:dyDescent="0.2">
      <c r="B1619" s="4890" t="s">
        <v>6846</v>
      </c>
      <c r="C1619" s="4891"/>
      <c r="D1619" s="3815" t="s">
        <v>6847</v>
      </c>
      <c r="E1619" s="3324">
        <v>110.88</v>
      </c>
      <c r="F1619" s="3324">
        <v>88.491200000000021</v>
      </c>
      <c r="G1619" s="3039" t="s">
        <v>1534</v>
      </c>
      <c r="H1619" s="3039" t="s">
        <v>1534</v>
      </c>
      <c r="I1619" s="3039" t="s">
        <v>1534</v>
      </c>
      <c r="J1619" s="2558">
        <v>918</v>
      </c>
      <c r="K1619" s="3325">
        <v>9.6000000000000002E-2</v>
      </c>
      <c r="L1619" s="3325">
        <v>9.6000000000000002E-2</v>
      </c>
      <c r="M1619" s="3024">
        <v>359</v>
      </c>
      <c r="N1619" s="3024">
        <v>526</v>
      </c>
      <c r="O1619" s="3812">
        <v>0.24640000000000004</v>
      </c>
      <c r="P1619" s="3812">
        <v>0.16800000000000001</v>
      </c>
      <c r="Q1619" s="3812">
        <v>0.24640000000000004</v>
      </c>
      <c r="R1619" s="3812">
        <v>0.16800000000000001</v>
      </c>
      <c r="S1619" s="3812">
        <v>0</v>
      </c>
      <c r="T1619" s="3812">
        <v>0</v>
      </c>
      <c r="U1619" s="3039" t="s">
        <v>1534</v>
      </c>
      <c r="V1619" s="3040" t="s">
        <v>1534</v>
      </c>
      <c r="W1619" s="3325">
        <v>0.06</v>
      </c>
      <c r="X1619" s="3325">
        <v>0.06</v>
      </c>
      <c r="Y1619" s="3040" t="s">
        <v>1534</v>
      </c>
      <c r="Z1619" s="3040" t="s">
        <v>1534</v>
      </c>
      <c r="AA1619" s="3040" t="s">
        <v>1534</v>
      </c>
      <c r="AB1619" s="3325">
        <v>0.06</v>
      </c>
      <c r="AC1619" s="3325">
        <v>0.06</v>
      </c>
      <c r="AD1619" s="3324">
        <v>22.3888</v>
      </c>
      <c r="AE1619" s="3814" t="s">
        <v>6765</v>
      </c>
      <c r="AF1619" s="3324">
        <f t="shared" si="0"/>
        <v>2.23888E-2</v>
      </c>
      <c r="AG1619" s="3324">
        <v>0.06</v>
      </c>
      <c r="AH1619" s="2613" t="s">
        <v>6256</v>
      </c>
      <c r="AI1619" s="2613" t="s">
        <v>5411</v>
      </c>
      <c r="AJ1619" s="3036">
        <v>2.2400000000000002</v>
      </c>
      <c r="AK1619" s="2572"/>
    </row>
    <row r="1620" spans="2:37" s="2872" customFormat="1" ht="12" customHeight="1" thickBot="1" x14ac:dyDescent="0.25">
      <c r="B1620" s="4894" t="s">
        <v>6848</v>
      </c>
      <c r="C1620" s="4895"/>
      <c r="D1620" s="3820" t="s">
        <v>6849</v>
      </c>
      <c r="E1620" s="3052">
        <v>168.00000000000003</v>
      </c>
      <c r="F1620" s="3052">
        <v>124.32000000000001</v>
      </c>
      <c r="G1620" s="3141" t="s">
        <v>1534</v>
      </c>
      <c r="H1620" s="3141" t="s">
        <v>1534</v>
      </c>
      <c r="I1620" s="3141" t="s">
        <v>1534</v>
      </c>
      <c r="J1620" s="2805">
        <v>1290</v>
      </c>
      <c r="K1620" s="3054">
        <v>9.4E-2</v>
      </c>
      <c r="L1620" s="3054">
        <v>9.4E-2</v>
      </c>
      <c r="M1620" s="2605">
        <v>505</v>
      </c>
      <c r="N1620" s="2605">
        <v>740</v>
      </c>
      <c r="O1620" s="3821">
        <v>0.24640000000000004</v>
      </c>
      <c r="P1620" s="3821">
        <f>+O1620*1.12</f>
        <v>0.27596800000000005</v>
      </c>
      <c r="Q1620" s="3821">
        <v>0.24640000000000004</v>
      </c>
      <c r="R1620" s="3821">
        <f>+Q1620*1.12</f>
        <v>0.27596800000000005</v>
      </c>
      <c r="S1620" s="3821">
        <v>0</v>
      </c>
      <c r="T1620" s="3821">
        <v>0</v>
      </c>
      <c r="U1620" s="3141" t="s">
        <v>1534</v>
      </c>
      <c r="V1620" s="3055" t="s">
        <v>1534</v>
      </c>
      <c r="W1620" s="3054">
        <v>0.06</v>
      </c>
      <c r="X1620" s="3054">
        <v>0.06</v>
      </c>
      <c r="Y1620" s="3055" t="s">
        <v>1534</v>
      </c>
      <c r="Z1620" s="3055" t="s">
        <v>1534</v>
      </c>
      <c r="AA1620" s="3055" t="s">
        <v>1534</v>
      </c>
      <c r="AB1620" s="3054">
        <v>0.06</v>
      </c>
      <c r="AC1620" s="3054">
        <v>0.06</v>
      </c>
      <c r="AD1620" s="3052">
        <v>43.680000000000007</v>
      </c>
      <c r="AE1620" s="3822" t="s">
        <v>6798</v>
      </c>
      <c r="AF1620" s="3052">
        <f t="shared" si="0"/>
        <v>1.4560000000000002E-2</v>
      </c>
      <c r="AG1620" s="3052">
        <v>0.06</v>
      </c>
      <c r="AH1620" s="2653" t="s">
        <v>6799</v>
      </c>
      <c r="AI1620" s="2653" t="s">
        <v>5411</v>
      </c>
      <c r="AJ1620" s="3057">
        <v>4.3680000000000003</v>
      </c>
      <c r="AK1620" s="2572"/>
    </row>
    <row r="1621" spans="2:37" s="2872" customFormat="1" ht="12" customHeight="1" x14ac:dyDescent="0.2">
      <c r="B1621" s="2573"/>
      <c r="C1621" s="2566"/>
      <c r="D1621" s="4006"/>
      <c r="E1621" s="4006"/>
      <c r="F1621" s="4006"/>
      <c r="G1621" s="4006"/>
      <c r="H1621" s="2566"/>
      <c r="I1621" s="2567"/>
      <c r="J1621" s="2567"/>
      <c r="K1621" s="2567"/>
      <c r="L1621" s="2567"/>
      <c r="M1621" s="2566"/>
      <c r="N1621" s="2567"/>
      <c r="O1621" s="2567"/>
      <c r="P1621" s="2567"/>
      <c r="Q1621" s="2567"/>
      <c r="R1621" s="2567"/>
      <c r="S1621" s="2566"/>
      <c r="T1621" s="2565"/>
      <c r="U1621" s="2565"/>
      <c r="V1621" s="2565"/>
      <c r="W1621" s="2565"/>
      <c r="X1621" s="2565"/>
      <c r="Y1621" s="2565"/>
      <c r="Z1621" s="2565"/>
      <c r="AA1621" s="2565"/>
      <c r="AB1621" s="2565"/>
      <c r="AC1621" s="2565"/>
      <c r="AD1621" s="2565"/>
      <c r="AE1621" s="2565"/>
      <c r="AF1621" s="2565"/>
      <c r="AG1621" s="2565"/>
      <c r="AH1621" s="2565"/>
      <c r="AI1621" s="2565"/>
      <c r="AJ1621" s="2565"/>
      <c r="AK1621" s="2572"/>
    </row>
    <row r="1622" spans="2:37" s="2872" customFormat="1" ht="12" customHeight="1" x14ac:dyDescent="0.2">
      <c r="B1622" s="3979" t="s">
        <v>4992</v>
      </c>
      <c r="C1622" s="3980"/>
      <c r="D1622" s="3986" t="s">
        <v>10</v>
      </c>
      <c r="E1622" s="3986"/>
      <c r="F1622" s="3986"/>
      <c r="G1622" s="3986"/>
      <c r="H1622" s="2569"/>
      <c r="I1622" s="2569"/>
      <c r="J1622" s="2569"/>
      <c r="K1622" s="2569"/>
      <c r="L1622" s="2569"/>
      <c r="M1622" s="2569"/>
      <c r="N1622" s="2569"/>
      <c r="O1622" s="2569"/>
      <c r="P1622" s="2569"/>
      <c r="Q1622" s="2569"/>
      <c r="R1622" s="2569"/>
      <c r="S1622" s="2569"/>
      <c r="T1622" s="2565"/>
      <c r="U1622" s="2565"/>
      <c r="V1622" s="2565"/>
      <c r="W1622" s="2565"/>
      <c r="X1622" s="2565"/>
      <c r="Y1622" s="2565"/>
      <c r="Z1622" s="2565"/>
      <c r="AA1622" s="2565"/>
      <c r="AB1622" s="2565"/>
      <c r="AC1622" s="2565"/>
      <c r="AD1622" s="2565"/>
      <c r="AE1622" s="2565"/>
      <c r="AF1622" s="2565"/>
      <c r="AG1622" s="2565"/>
      <c r="AH1622" s="2565"/>
      <c r="AI1622" s="2565"/>
      <c r="AJ1622" s="2565"/>
      <c r="AK1622" s="2572"/>
    </row>
    <row r="1623" spans="2:37" s="2872" customFormat="1" ht="12" customHeight="1" x14ac:dyDescent="0.2">
      <c r="B1623" s="3979" t="s">
        <v>4993</v>
      </c>
      <c r="C1623" s="3980"/>
      <c r="D1623" s="3986" t="s">
        <v>10</v>
      </c>
      <c r="E1623" s="3986"/>
      <c r="F1623" s="3986"/>
      <c r="G1623" s="3986"/>
      <c r="H1623" s="2569"/>
      <c r="I1623" s="2569"/>
      <c r="J1623" s="2569"/>
      <c r="K1623" s="2569"/>
      <c r="L1623" s="2569"/>
      <c r="M1623" s="2569"/>
      <c r="N1623" s="2569"/>
      <c r="O1623" s="2569"/>
      <c r="P1623" s="2569"/>
      <c r="Q1623" s="2569"/>
      <c r="R1623" s="2569"/>
      <c r="S1623" s="2569"/>
      <c r="T1623" s="2565"/>
      <c r="U1623" s="2565"/>
      <c r="V1623" s="2565"/>
      <c r="W1623" s="2565"/>
      <c r="X1623" s="2565"/>
      <c r="Y1623" s="2565"/>
      <c r="Z1623" s="2565"/>
      <c r="AA1623" s="2565"/>
      <c r="AB1623" s="2565"/>
      <c r="AC1623" s="2565"/>
      <c r="AD1623" s="2565"/>
      <c r="AE1623" s="2565"/>
      <c r="AF1623" s="2565"/>
      <c r="AG1623" s="2565"/>
      <c r="AH1623" s="2565"/>
      <c r="AI1623" s="2565"/>
      <c r="AJ1623" s="2565"/>
      <c r="AK1623" s="2572"/>
    </row>
    <row r="1624" spans="2:37" s="2872" customFormat="1" ht="12" customHeight="1" thickBot="1" x14ac:dyDescent="0.25">
      <c r="B1624" s="3613"/>
      <c r="C1624" s="3465"/>
      <c r="D1624" s="3465"/>
      <c r="E1624" s="3465"/>
      <c r="F1624" s="3465"/>
      <c r="G1624" s="3465"/>
      <c r="H1624" s="3465"/>
      <c r="I1624" s="3465"/>
      <c r="J1624" s="3465"/>
      <c r="K1624" s="3465"/>
      <c r="L1624" s="3465"/>
      <c r="M1624" s="3465"/>
      <c r="N1624" s="3465"/>
      <c r="O1624" s="3465"/>
      <c r="P1624" s="3465"/>
      <c r="Q1624" s="3465"/>
      <c r="R1624" s="3465"/>
      <c r="S1624" s="3465"/>
      <c r="T1624" s="3465"/>
      <c r="U1624" s="3465"/>
      <c r="V1624" s="3465"/>
      <c r="W1624" s="3465"/>
      <c r="X1624" s="3465"/>
      <c r="Y1624" s="3465"/>
      <c r="Z1624" s="3465"/>
      <c r="AA1624" s="3465"/>
      <c r="AB1624" s="3465"/>
      <c r="AC1624" s="3465"/>
      <c r="AD1624" s="3465"/>
      <c r="AE1624" s="3465"/>
      <c r="AF1624" s="3465"/>
      <c r="AG1624" s="3465"/>
      <c r="AH1624" s="3465"/>
      <c r="AI1624" s="3465"/>
      <c r="AJ1624" s="3465"/>
      <c r="AK1624" s="3467"/>
    </row>
    <row r="1625" spans="2:37" s="2872" customFormat="1" ht="12" customHeight="1" x14ac:dyDescent="0.2">
      <c r="B1625" s="2774"/>
    </row>
    <row r="1626" spans="2:37" s="2872" customFormat="1" ht="12" customHeight="1" thickBot="1" x14ac:dyDescent="0.25">
      <c r="B1626" s="2774"/>
    </row>
    <row r="1627" spans="2:37" s="2872" customFormat="1" ht="12" customHeight="1" x14ac:dyDescent="0.2">
      <c r="B1627" s="3987" t="s">
        <v>5001</v>
      </c>
      <c r="C1627" s="3988"/>
      <c r="D1627" s="3988"/>
      <c r="E1627" s="3988"/>
      <c r="F1627" s="3988"/>
      <c r="G1627" s="3988"/>
      <c r="H1627" s="3988"/>
      <c r="I1627" s="3988"/>
      <c r="J1627" s="3988"/>
      <c r="K1627" s="3988"/>
      <c r="L1627" s="3988"/>
      <c r="M1627" s="3988"/>
      <c r="N1627" s="3988"/>
      <c r="O1627" s="3988"/>
      <c r="P1627" s="3988"/>
      <c r="Q1627" s="3988"/>
      <c r="R1627" s="3988"/>
      <c r="S1627" s="3988"/>
      <c r="T1627" s="3988"/>
      <c r="U1627" s="3988"/>
      <c r="V1627" s="3988"/>
      <c r="W1627" s="3988"/>
      <c r="X1627" s="3988"/>
      <c r="Y1627" s="3988"/>
      <c r="Z1627" s="3988"/>
      <c r="AA1627" s="3988"/>
      <c r="AB1627" s="3988"/>
      <c r="AC1627" s="3988"/>
      <c r="AD1627" s="3988"/>
      <c r="AE1627" s="3988"/>
      <c r="AF1627" s="3988"/>
      <c r="AG1627" s="3988"/>
      <c r="AH1627" s="3988"/>
      <c r="AI1627" s="3988"/>
      <c r="AJ1627" s="3988"/>
      <c r="AK1627" s="3989"/>
    </row>
    <row r="1628" spans="2:37" s="2872" customFormat="1" ht="12" customHeight="1" x14ac:dyDescent="0.2">
      <c r="B1628" s="2570"/>
      <c r="C1628" s="3800"/>
      <c r="D1628" s="3800"/>
      <c r="E1628" s="3800"/>
      <c r="F1628" s="3800"/>
      <c r="G1628" s="2571"/>
      <c r="H1628" s="2571"/>
      <c r="I1628" s="2571"/>
      <c r="J1628" s="2571"/>
      <c r="K1628" s="2571"/>
      <c r="L1628" s="2571"/>
      <c r="M1628" s="2571"/>
      <c r="N1628" s="2571"/>
      <c r="O1628" s="2571"/>
      <c r="P1628" s="2571"/>
      <c r="Q1628" s="2571"/>
      <c r="R1628" s="2571"/>
      <c r="S1628" s="2571"/>
      <c r="T1628" s="2571"/>
      <c r="U1628" s="2571"/>
      <c r="V1628" s="2571"/>
      <c r="W1628" s="2571"/>
      <c r="X1628" s="2571"/>
      <c r="Y1628" s="2571"/>
      <c r="Z1628" s="2571"/>
      <c r="AA1628" s="2571"/>
      <c r="AB1628" s="2571"/>
      <c r="AC1628" s="2571"/>
      <c r="AD1628" s="2571"/>
      <c r="AE1628" s="2571"/>
      <c r="AF1628" s="2571"/>
      <c r="AG1628" s="2571"/>
      <c r="AH1628" s="2571"/>
      <c r="AI1628" s="2571"/>
      <c r="AJ1628" s="2571"/>
      <c r="AK1628" s="2572"/>
    </row>
    <row r="1629" spans="2:37" s="2872" customFormat="1" ht="12" customHeight="1" x14ac:dyDescent="0.2">
      <c r="B1629" s="2570" t="s">
        <v>4988</v>
      </c>
      <c r="C1629" s="3800"/>
      <c r="D1629" s="3990" t="s">
        <v>6745</v>
      </c>
      <c r="E1629" s="3990"/>
      <c r="F1629" s="3990"/>
      <c r="G1629" s="2571"/>
      <c r="H1629" s="2571"/>
      <c r="I1629" s="2571"/>
      <c r="J1629" s="2571"/>
      <c r="K1629" s="2571"/>
      <c r="L1629" s="2571"/>
      <c r="M1629" s="2571"/>
      <c r="N1629" s="2571"/>
      <c r="O1629" s="2571"/>
      <c r="P1629" s="2571"/>
      <c r="Q1629" s="2571"/>
      <c r="R1629" s="2571"/>
      <c r="S1629" s="2571"/>
      <c r="T1629" s="2571"/>
      <c r="U1629" s="2571"/>
      <c r="V1629" s="2571"/>
      <c r="W1629" s="2571"/>
      <c r="X1629" s="2571"/>
      <c r="Y1629" s="2571"/>
      <c r="Z1629" s="2571"/>
      <c r="AA1629" s="2571"/>
      <c r="AB1629" s="2571"/>
      <c r="AC1629" s="2571"/>
      <c r="AD1629" s="2571"/>
      <c r="AE1629" s="2571"/>
      <c r="AF1629" s="2571"/>
      <c r="AG1629" s="2571"/>
      <c r="AH1629" s="2571"/>
      <c r="AI1629" s="2571"/>
      <c r="AJ1629" s="2571"/>
      <c r="AK1629" s="2572"/>
    </row>
    <row r="1630" spans="2:37" s="2872" customFormat="1" ht="12" customHeight="1" thickBot="1" x14ac:dyDescent="0.25">
      <c r="B1630" s="3991" t="s">
        <v>5002</v>
      </c>
      <c r="C1630" s="3992"/>
      <c r="D1630" s="3963">
        <v>41810</v>
      </c>
      <c r="E1630" s="3963"/>
      <c r="F1630" s="3800"/>
      <c r="G1630" s="2571"/>
      <c r="H1630" s="2571"/>
      <c r="I1630" s="2571"/>
      <c r="J1630" s="2571"/>
      <c r="K1630" s="2571"/>
      <c r="L1630" s="2571"/>
      <c r="M1630" s="2571"/>
      <c r="N1630" s="2571"/>
      <c r="O1630" s="2571"/>
      <c r="P1630" s="2571"/>
      <c r="Q1630" s="2571"/>
      <c r="R1630" s="2571"/>
      <c r="S1630" s="2571"/>
      <c r="T1630" s="2571"/>
      <c r="U1630" s="2571"/>
      <c r="V1630" s="2571"/>
      <c r="W1630" s="2571"/>
      <c r="X1630" s="2571"/>
      <c r="Y1630" s="2571"/>
      <c r="Z1630" s="2571"/>
      <c r="AA1630" s="2571"/>
      <c r="AB1630" s="2571"/>
      <c r="AC1630" s="2571"/>
      <c r="AD1630" s="2571"/>
      <c r="AE1630" s="2571"/>
      <c r="AF1630" s="2571"/>
      <c r="AG1630" s="2571"/>
      <c r="AH1630" s="2571"/>
      <c r="AI1630" s="2571"/>
      <c r="AJ1630" s="2571"/>
      <c r="AK1630" s="2572"/>
    </row>
    <row r="1631" spans="2:37" s="2872" customFormat="1" ht="113.25" customHeight="1" thickBot="1" x14ac:dyDescent="0.25">
      <c r="B1631" s="3993" t="s">
        <v>5003</v>
      </c>
      <c r="C1631" s="3994"/>
      <c r="D1631" s="3995" t="s">
        <v>6746</v>
      </c>
      <c r="E1631" s="3996"/>
      <c r="F1631" s="3996"/>
      <c r="G1631" s="3996"/>
      <c r="H1631" s="3996"/>
      <c r="I1631" s="3996"/>
      <c r="J1631" s="3996"/>
      <c r="K1631" s="3997"/>
      <c r="L1631" s="2571"/>
      <c r="M1631" s="2571"/>
      <c r="N1631" s="2571"/>
      <c r="O1631" s="2571"/>
      <c r="P1631" s="2571"/>
      <c r="Q1631" s="2571"/>
      <c r="R1631" s="2571"/>
      <c r="S1631" s="2571"/>
      <c r="T1631" s="2571"/>
      <c r="U1631" s="2571"/>
      <c r="V1631" s="2571"/>
      <c r="W1631" s="2571"/>
      <c r="X1631" s="2571"/>
      <c r="Y1631" s="2571"/>
      <c r="Z1631" s="2571"/>
      <c r="AA1631" s="2571"/>
      <c r="AB1631" s="2571"/>
      <c r="AC1631" s="2571"/>
      <c r="AD1631" s="2571"/>
      <c r="AE1631" s="2571"/>
      <c r="AF1631" s="2571"/>
      <c r="AG1631" s="2571"/>
      <c r="AH1631" s="2571"/>
      <c r="AI1631" s="2571"/>
      <c r="AJ1631" s="2571"/>
      <c r="AK1631" s="2572"/>
    </row>
    <row r="1632" spans="2:37" s="2872" customFormat="1" ht="12" customHeight="1" thickBot="1" x14ac:dyDescent="0.25">
      <c r="B1632" s="3998"/>
      <c r="C1632" s="3999"/>
      <c r="D1632" s="3999"/>
      <c r="E1632" s="3999"/>
      <c r="F1632" s="3999"/>
      <c r="G1632" s="3999"/>
      <c r="H1632" s="3999"/>
      <c r="I1632" s="3999"/>
      <c r="J1632" s="3999"/>
      <c r="K1632" s="3999"/>
      <c r="L1632" s="3999"/>
      <c r="M1632" s="3999"/>
      <c r="N1632" s="3999"/>
      <c r="O1632" s="3999"/>
      <c r="P1632" s="3999"/>
      <c r="Q1632" s="3999"/>
      <c r="R1632" s="2571"/>
      <c r="S1632" s="2571"/>
      <c r="T1632" s="2571"/>
      <c r="U1632" s="2571"/>
      <c r="V1632" s="2571"/>
      <c r="W1632" s="2571"/>
      <c r="X1632" s="2571"/>
      <c r="Y1632" s="2571"/>
      <c r="Z1632" s="2571"/>
      <c r="AA1632" s="2571"/>
      <c r="AB1632" s="2571"/>
      <c r="AC1632" s="2571"/>
      <c r="AD1632" s="2571"/>
      <c r="AE1632" s="2571"/>
      <c r="AF1632" s="2571"/>
      <c r="AG1632" s="2571"/>
      <c r="AH1632" s="2571"/>
      <c r="AI1632" s="2571"/>
      <c r="AJ1632" s="2571"/>
      <c r="AK1632" s="2572"/>
    </row>
    <row r="1633" spans="2:37" s="2872" customFormat="1" ht="12" customHeight="1" thickBot="1" x14ac:dyDescent="0.25">
      <c r="B1633" s="4000" t="s">
        <v>5004</v>
      </c>
      <c r="C1633" s="4000"/>
      <c r="D1633" s="4000" t="s">
        <v>4994</v>
      </c>
      <c r="E1633" s="4000" t="s">
        <v>5005</v>
      </c>
      <c r="F1633" s="4002" t="s">
        <v>224</v>
      </c>
      <c r="G1633" s="4002"/>
      <c r="H1633" s="4002"/>
      <c r="I1633" s="4002"/>
      <c r="J1633" s="4002"/>
      <c r="K1633" s="4002"/>
      <c r="L1633" s="4002"/>
      <c r="M1633" s="4002"/>
      <c r="N1633" s="4002"/>
      <c r="O1633" s="4002"/>
      <c r="P1633" s="4002"/>
      <c r="Q1633" s="4002"/>
      <c r="R1633" s="4002"/>
      <c r="S1633" s="4002" t="s">
        <v>340</v>
      </c>
      <c r="T1633" s="4002"/>
      <c r="U1633" s="4002"/>
      <c r="V1633" s="4002"/>
      <c r="W1633" s="4002"/>
      <c r="X1633" s="4002"/>
      <c r="Y1633" s="4002"/>
      <c r="Z1633" s="4002"/>
      <c r="AA1633" s="4002"/>
      <c r="AB1633" s="4002"/>
      <c r="AC1633" s="4002"/>
      <c r="AD1633" s="4002" t="s">
        <v>225</v>
      </c>
      <c r="AE1633" s="4002"/>
      <c r="AF1633" s="4002"/>
      <c r="AG1633" s="4002"/>
      <c r="AH1633" s="4003" t="s">
        <v>4989</v>
      </c>
      <c r="AI1633" s="4003"/>
      <c r="AJ1633" s="4003"/>
      <c r="AK1633" s="2572"/>
    </row>
    <row r="1634" spans="2:37" s="2872" customFormat="1" ht="12" customHeight="1" thickBot="1" x14ac:dyDescent="0.25">
      <c r="B1634" s="4001"/>
      <c r="C1634" s="4001"/>
      <c r="D1634" s="4001"/>
      <c r="E1634" s="4001"/>
      <c r="F1634" s="4001" t="s">
        <v>5006</v>
      </c>
      <c r="G1634" s="4001" t="s">
        <v>5007</v>
      </c>
      <c r="H1634" s="4000" t="s">
        <v>5008</v>
      </c>
      <c r="I1634" s="4004" t="s">
        <v>5009</v>
      </c>
      <c r="J1634" s="4004" t="s">
        <v>5010</v>
      </c>
      <c r="K1634" s="4005" t="s">
        <v>5011</v>
      </c>
      <c r="L1634" s="4005" t="s">
        <v>5012</v>
      </c>
      <c r="M1634" s="4004" t="s">
        <v>5013</v>
      </c>
      <c r="N1634" s="4004"/>
      <c r="O1634" s="4005" t="s">
        <v>5014</v>
      </c>
      <c r="P1634" s="4005" t="s">
        <v>5015</v>
      </c>
      <c r="Q1634" s="4005" t="s">
        <v>5016</v>
      </c>
      <c r="R1634" s="4005" t="s">
        <v>5017</v>
      </c>
      <c r="S1634" s="4000" t="s">
        <v>5018</v>
      </c>
      <c r="T1634" s="4000" t="s">
        <v>5019</v>
      </c>
      <c r="U1634" s="4000" t="s">
        <v>5020</v>
      </c>
      <c r="V1634" s="4000" t="s">
        <v>5021</v>
      </c>
      <c r="W1634" s="4000" t="s">
        <v>5022</v>
      </c>
      <c r="X1634" s="4000" t="s">
        <v>5023</v>
      </c>
      <c r="Y1634" s="4000" t="s">
        <v>5024</v>
      </c>
      <c r="Z1634" s="4000" t="s">
        <v>5025</v>
      </c>
      <c r="AA1634" s="4000" t="s">
        <v>5026</v>
      </c>
      <c r="AB1634" s="4004" t="s">
        <v>5027</v>
      </c>
      <c r="AC1634" s="4004" t="s">
        <v>5028</v>
      </c>
      <c r="AD1634" s="4000" t="s">
        <v>5029</v>
      </c>
      <c r="AE1634" s="4000" t="s">
        <v>5030</v>
      </c>
      <c r="AF1634" s="4000" t="s">
        <v>5031</v>
      </c>
      <c r="AG1634" s="4000" t="s">
        <v>5032</v>
      </c>
      <c r="AH1634" s="4000" t="s">
        <v>1154</v>
      </c>
      <c r="AI1634" s="4000" t="s">
        <v>4990</v>
      </c>
      <c r="AJ1634" s="4000" t="s">
        <v>4991</v>
      </c>
      <c r="AK1634" s="2572"/>
    </row>
    <row r="1635" spans="2:37" s="2872" customFormat="1" ht="12" customHeight="1" thickBot="1" x14ac:dyDescent="0.25">
      <c r="B1635" s="4001"/>
      <c r="C1635" s="4001"/>
      <c r="D1635" s="4001"/>
      <c r="E1635" s="4001"/>
      <c r="F1635" s="4001"/>
      <c r="G1635" s="4001"/>
      <c r="H1635" s="4001"/>
      <c r="I1635" s="4005"/>
      <c r="J1635" s="4005"/>
      <c r="K1635" s="4005"/>
      <c r="L1635" s="4005"/>
      <c r="M1635" s="3798" t="s">
        <v>5033</v>
      </c>
      <c r="N1635" s="3799" t="s">
        <v>2798</v>
      </c>
      <c r="O1635" s="4005"/>
      <c r="P1635" s="4005"/>
      <c r="Q1635" s="4005"/>
      <c r="R1635" s="4005"/>
      <c r="S1635" s="4001"/>
      <c r="T1635" s="4001"/>
      <c r="U1635" s="4001"/>
      <c r="V1635" s="4001"/>
      <c r="W1635" s="4001"/>
      <c r="X1635" s="4001"/>
      <c r="Y1635" s="4001"/>
      <c r="Z1635" s="4001"/>
      <c r="AA1635" s="4001"/>
      <c r="AB1635" s="4005"/>
      <c r="AC1635" s="4005"/>
      <c r="AD1635" s="4001"/>
      <c r="AE1635" s="4001"/>
      <c r="AF1635" s="4001"/>
      <c r="AG1635" s="4001"/>
      <c r="AH1635" s="4001"/>
      <c r="AI1635" s="4001"/>
      <c r="AJ1635" s="4001"/>
      <c r="AK1635" s="2572"/>
    </row>
    <row r="1636" spans="2:37" s="2872" customFormat="1" ht="12" customHeight="1" thickBot="1" x14ac:dyDescent="0.25">
      <c r="B1636" s="3803" t="s">
        <v>6739</v>
      </c>
      <c r="C1636" s="3804"/>
      <c r="D1636" s="3805" t="s">
        <v>1534</v>
      </c>
      <c r="E1636" s="3805" t="s">
        <v>1534</v>
      </c>
      <c r="F1636" s="3805" t="s">
        <v>1534</v>
      </c>
      <c r="G1636" s="3805" t="s">
        <v>1534</v>
      </c>
      <c r="H1636" s="3805" t="s">
        <v>1534</v>
      </c>
      <c r="I1636" s="3805" t="s">
        <v>1534</v>
      </c>
      <c r="J1636" s="3805" t="s">
        <v>1534</v>
      </c>
      <c r="K1636" s="3805" t="s">
        <v>1534</v>
      </c>
      <c r="L1636" s="3805" t="s">
        <v>1534</v>
      </c>
      <c r="M1636" s="3805" t="s">
        <v>1534</v>
      </c>
      <c r="N1636" s="3805" t="s">
        <v>1534</v>
      </c>
      <c r="O1636" s="3805" t="s">
        <v>1534</v>
      </c>
      <c r="P1636" s="3805" t="s">
        <v>1534</v>
      </c>
      <c r="Q1636" s="3805" t="s">
        <v>1534</v>
      </c>
      <c r="R1636" s="3805" t="s">
        <v>1534</v>
      </c>
      <c r="S1636" s="3805" t="s">
        <v>1534</v>
      </c>
      <c r="T1636" s="3805" t="s">
        <v>1534</v>
      </c>
      <c r="U1636" s="3805" t="s">
        <v>1534</v>
      </c>
      <c r="V1636" s="3805" t="s">
        <v>1534</v>
      </c>
      <c r="W1636" s="3805" t="s">
        <v>1534</v>
      </c>
      <c r="X1636" s="3805" t="s">
        <v>1534</v>
      </c>
      <c r="Y1636" s="3805" t="s">
        <v>1534</v>
      </c>
      <c r="Z1636" s="3805" t="s">
        <v>1534</v>
      </c>
      <c r="AA1636" s="3805" t="s">
        <v>1534</v>
      </c>
      <c r="AB1636" s="3805" t="s">
        <v>1534</v>
      </c>
      <c r="AC1636" s="3805" t="s">
        <v>1534</v>
      </c>
      <c r="AD1636" s="3805" t="s">
        <v>1534</v>
      </c>
      <c r="AE1636" s="3805" t="s">
        <v>1534</v>
      </c>
      <c r="AF1636" s="3805" t="s">
        <v>1534</v>
      </c>
      <c r="AG1636" s="3805" t="s">
        <v>1534</v>
      </c>
      <c r="AH1636" s="3806" t="s">
        <v>6740</v>
      </c>
      <c r="AI1636" s="3806" t="s">
        <v>6741</v>
      </c>
      <c r="AJ1636" s="3807" t="s">
        <v>6747</v>
      </c>
      <c r="AK1636" s="2572"/>
    </row>
    <row r="1637" spans="2:37" s="2872" customFormat="1" ht="12" customHeight="1" x14ac:dyDescent="0.2">
      <c r="B1637" s="2573"/>
      <c r="C1637" s="2566"/>
      <c r="D1637" s="4006"/>
      <c r="E1637" s="4006"/>
      <c r="F1637" s="4006"/>
      <c r="G1637" s="4006"/>
      <c r="H1637" s="2566"/>
      <c r="I1637" s="2567"/>
      <c r="J1637" s="2567"/>
      <c r="K1637" s="2567"/>
      <c r="L1637" s="2567"/>
      <c r="M1637" s="2566"/>
      <c r="N1637" s="2567"/>
      <c r="O1637" s="2567"/>
      <c r="P1637" s="2567"/>
      <c r="Q1637" s="2567"/>
      <c r="R1637" s="2567"/>
      <c r="S1637" s="2566"/>
      <c r="T1637" s="2565"/>
      <c r="U1637" s="2565"/>
      <c r="V1637" s="2565"/>
      <c r="W1637" s="2565"/>
      <c r="X1637" s="2565"/>
      <c r="Y1637" s="2565"/>
      <c r="Z1637" s="2565"/>
      <c r="AA1637" s="2565"/>
      <c r="AB1637" s="2565"/>
      <c r="AC1637" s="2565"/>
      <c r="AD1637" s="2565"/>
      <c r="AE1637" s="2565"/>
      <c r="AF1637" s="2565"/>
      <c r="AG1637" s="2565"/>
      <c r="AH1637" s="2565"/>
      <c r="AI1637" s="2565"/>
      <c r="AJ1637" s="2565"/>
      <c r="AK1637" s="2572"/>
    </row>
    <row r="1638" spans="2:37" s="2872" customFormat="1" ht="12" customHeight="1" x14ac:dyDescent="0.2">
      <c r="B1638" s="3979" t="s">
        <v>4992</v>
      </c>
      <c r="C1638" s="3980"/>
      <c r="D1638" s="3986" t="s">
        <v>6653</v>
      </c>
      <c r="E1638" s="3986"/>
      <c r="F1638" s="3986"/>
      <c r="G1638" s="3986"/>
      <c r="H1638" s="2569"/>
      <c r="I1638" s="2569"/>
      <c r="J1638" s="2569"/>
      <c r="K1638" s="2569"/>
      <c r="L1638" s="2569"/>
      <c r="M1638" s="2569"/>
      <c r="N1638" s="2569"/>
      <c r="O1638" s="2569"/>
      <c r="P1638" s="2569"/>
      <c r="Q1638" s="2569"/>
      <c r="R1638" s="2569"/>
      <c r="S1638" s="2569"/>
      <c r="T1638" s="2565"/>
      <c r="U1638" s="2565"/>
      <c r="V1638" s="2565"/>
      <c r="W1638" s="2565"/>
      <c r="X1638" s="2565"/>
      <c r="Y1638" s="2565"/>
      <c r="Z1638" s="2565"/>
      <c r="AA1638" s="2565"/>
      <c r="AB1638" s="2565"/>
      <c r="AC1638" s="2565"/>
      <c r="AD1638" s="2565"/>
      <c r="AE1638" s="2565"/>
      <c r="AF1638" s="2565"/>
      <c r="AG1638" s="2565"/>
      <c r="AH1638" s="2565"/>
      <c r="AI1638" s="2565"/>
      <c r="AJ1638" s="2565"/>
      <c r="AK1638" s="2572"/>
    </row>
    <row r="1639" spans="2:37" s="2872" customFormat="1" ht="12" customHeight="1" x14ac:dyDescent="0.2">
      <c r="B1639" s="3979" t="s">
        <v>4993</v>
      </c>
      <c r="C1639" s="3980"/>
      <c r="D1639" s="3986" t="s">
        <v>6744</v>
      </c>
      <c r="E1639" s="3986"/>
      <c r="F1639" s="3986"/>
      <c r="G1639" s="3986"/>
      <c r="H1639" s="2569"/>
      <c r="I1639" s="2569"/>
      <c r="J1639" s="2569"/>
      <c r="K1639" s="2569"/>
      <c r="L1639" s="2569"/>
      <c r="M1639" s="2569"/>
      <c r="N1639" s="2569"/>
      <c r="O1639" s="2569"/>
      <c r="P1639" s="2569"/>
      <c r="Q1639" s="2569"/>
      <c r="R1639" s="2569"/>
      <c r="S1639" s="2569"/>
      <c r="T1639" s="2565"/>
      <c r="U1639" s="2565"/>
      <c r="V1639" s="2565"/>
      <c r="W1639" s="2565"/>
      <c r="X1639" s="2565"/>
      <c r="Y1639" s="2565"/>
      <c r="Z1639" s="2565"/>
      <c r="AA1639" s="2565"/>
      <c r="AB1639" s="2565"/>
      <c r="AC1639" s="2565"/>
      <c r="AD1639" s="2565"/>
      <c r="AE1639" s="2565"/>
      <c r="AF1639" s="2565"/>
      <c r="AG1639" s="2565"/>
      <c r="AH1639" s="2565"/>
      <c r="AI1639" s="2565"/>
      <c r="AJ1639" s="2565"/>
      <c r="AK1639" s="2572"/>
    </row>
    <row r="1640" spans="2:37" s="2872" customFormat="1" ht="12" customHeight="1" thickBot="1" x14ac:dyDescent="0.25">
      <c r="B1640" s="3613"/>
      <c r="C1640" s="3465"/>
      <c r="D1640" s="3465"/>
      <c r="E1640" s="3465"/>
      <c r="F1640" s="3465"/>
      <c r="G1640" s="3465"/>
      <c r="H1640" s="3465"/>
      <c r="I1640" s="3465"/>
      <c r="J1640" s="3465"/>
      <c r="K1640" s="3465"/>
      <c r="L1640" s="3465"/>
      <c r="M1640" s="3465"/>
      <c r="N1640" s="3465"/>
      <c r="O1640" s="3465"/>
      <c r="P1640" s="3465"/>
      <c r="Q1640" s="3465"/>
      <c r="R1640" s="3465"/>
      <c r="S1640" s="3465"/>
      <c r="T1640" s="3465"/>
      <c r="U1640" s="3465"/>
      <c r="V1640" s="3465"/>
      <c r="W1640" s="3465"/>
      <c r="X1640" s="3465"/>
      <c r="Y1640" s="3465"/>
      <c r="Z1640" s="3465"/>
      <c r="AA1640" s="3465"/>
      <c r="AB1640" s="3465"/>
      <c r="AC1640" s="3465"/>
      <c r="AD1640" s="3465"/>
      <c r="AE1640" s="3465"/>
      <c r="AF1640" s="3465"/>
      <c r="AG1640" s="3465"/>
      <c r="AH1640" s="3465"/>
      <c r="AI1640" s="3465"/>
      <c r="AJ1640" s="3465"/>
      <c r="AK1640" s="3467"/>
    </row>
    <row r="1641" spans="2:37" s="2872" customFormat="1" ht="12" customHeight="1" x14ac:dyDescent="0.2">
      <c r="B1641" s="2774"/>
    </row>
    <row r="1642" spans="2:37" s="2872" customFormat="1" ht="12" customHeight="1" thickBot="1" x14ac:dyDescent="0.25">
      <c r="B1642" s="2774"/>
    </row>
    <row r="1643" spans="2:37" s="2872" customFormat="1" ht="12" customHeight="1" x14ac:dyDescent="0.2">
      <c r="B1643" s="3987" t="s">
        <v>5001</v>
      </c>
      <c r="C1643" s="3988"/>
      <c r="D1643" s="3988"/>
      <c r="E1643" s="3988"/>
      <c r="F1643" s="3988"/>
      <c r="G1643" s="3988"/>
      <c r="H1643" s="3988"/>
      <c r="I1643" s="3988"/>
      <c r="J1643" s="3988"/>
      <c r="K1643" s="3988"/>
      <c r="L1643" s="3988"/>
      <c r="M1643" s="3988"/>
      <c r="N1643" s="3988"/>
      <c r="O1643" s="3988"/>
      <c r="P1643" s="3988"/>
      <c r="Q1643" s="3988"/>
      <c r="R1643" s="3988"/>
      <c r="S1643" s="3988"/>
      <c r="T1643" s="3988"/>
      <c r="U1643" s="3988"/>
      <c r="V1643" s="3988"/>
      <c r="W1643" s="3988"/>
      <c r="X1643" s="3988"/>
      <c r="Y1643" s="3988"/>
      <c r="Z1643" s="3988"/>
      <c r="AA1643" s="3988"/>
      <c r="AB1643" s="3988"/>
      <c r="AC1643" s="3988"/>
      <c r="AD1643" s="3988"/>
      <c r="AE1643" s="3988"/>
      <c r="AF1643" s="3988"/>
      <c r="AG1643" s="3988"/>
      <c r="AH1643" s="3988"/>
      <c r="AI1643" s="3988"/>
      <c r="AJ1643" s="3988"/>
      <c r="AK1643" s="3989"/>
    </row>
    <row r="1644" spans="2:37" s="2872" customFormat="1" ht="12" customHeight="1" x14ac:dyDescent="0.2">
      <c r="B1644" s="2570"/>
      <c r="C1644" s="3800"/>
      <c r="D1644" s="3800"/>
      <c r="E1644" s="3800"/>
      <c r="F1644" s="3800"/>
      <c r="G1644" s="3231"/>
      <c r="H1644" s="3231"/>
      <c r="I1644" s="3231"/>
      <c r="J1644" s="3231"/>
      <c r="K1644" s="3231"/>
      <c r="L1644" s="3231"/>
      <c r="M1644" s="3231"/>
      <c r="N1644" s="3231"/>
      <c r="O1644" s="3231"/>
      <c r="P1644" s="3231"/>
      <c r="Q1644" s="3231"/>
      <c r="R1644" s="3231"/>
      <c r="S1644" s="3231"/>
      <c r="T1644" s="3231"/>
      <c r="U1644" s="3231"/>
      <c r="V1644" s="3231"/>
      <c r="W1644" s="3231"/>
      <c r="X1644" s="3231"/>
      <c r="Y1644" s="3231"/>
      <c r="Z1644" s="3231"/>
      <c r="AA1644" s="3231"/>
      <c r="AB1644" s="3231"/>
      <c r="AC1644" s="3231"/>
      <c r="AD1644" s="3231"/>
      <c r="AE1644" s="3231"/>
      <c r="AF1644" s="3231"/>
      <c r="AG1644" s="3231"/>
      <c r="AH1644" s="3231"/>
      <c r="AI1644" s="3231"/>
      <c r="AJ1644" s="3231"/>
      <c r="AK1644" s="3801"/>
    </row>
    <row r="1645" spans="2:37" s="2872" customFormat="1" ht="12" customHeight="1" x14ac:dyDescent="0.2">
      <c r="B1645" s="2570" t="s">
        <v>4988</v>
      </c>
      <c r="C1645" s="3800"/>
      <c r="D1645" s="3990" t="s">
        <v>6742</v>
      </c>
      <c r="E1645" s="3990"/>
      <c r="F1645" s="3990"/>
      <c r="G1645" s="3231"/>
      <c r="H1645" s="3231"/>
      <c r="I1645" s="3231"/>
      <c r="J1645" s="3231"/>
      <c r="K1645" s="3231"/>
      <c r="L1645" s="3231"/>
      <c r="M1645" s="3231"/>
      <c r="N1645" s="3231"/>
      <c r="O1645" s="3231"/>
      <c r="P1645" s="3231"/>
      <c r="Q1645" s="3231"/>
      <c r="R1645" s="3231"/>
      <c r="S1645" s="3231"/>
      <c r="T1645" s="3231"/>
      <c r="U1645" s="3231"/>
      <c r="V1645" s="3231"/>
      <c r="W1645" s="3231"/>
      <c r="X1645" s="3231"/>
      <c r="Y1645" s="3231"/>
      <c r="Z1645" s="3231"/>
      <c r="AA1645" s="3231"/>
      <c r="AB1645" s="3231"/>
      <c r="AC1645" s="3231"/>
      <c r="AD1645" s="3231"/>
      <c r="AE1645" s="3231"/>
      <c r="AF1645" s="3231"/>
      <c r="AG1645" s="3231"/>
      <c r="AH1645" s="3231"/>
      <c r="AI1645" s="3231"/>
      <c r="AJ1645" s="3231"/>
      <c r="AK1645" s="3801"/>
    </row>
    <row r="1646" spans="2:37" s="2872" customFormat="1" ht="12" customHeight="1" thickBot="1" x14ac:dyDescent="0.25">
      <c r="B1646" s="3991" t="s">
        <v>5002</v>
      </c>
      <c r="C1646" s="3992"/>
      <c r="D1646" s="3963">
        <v>41810</v>
      </c>
      <c r="E1646" s="3963"/>
      <c r="F1646" s="3800"/>
      <c r="G1646" s="3231"/>
      <c r="H1646" s="3231"/>
      <c r="I1646" s="3231"/>
      <c r="J1646" s="3231"/>
      <c r="K1646" s="3231"/>
      <c r="L1646" s="3231"/>
      <c r="M1646" s="3231"/>
      <c r="N1646" s="3231"/>
      <c r="O1646" s="3231"/>
      <c r="P1646" s="3231"/>
      <c r="Q1646" s="3231"/>
      <c r="R1646" s="3231"/>
      <c r="S1646" s="3231"/>
      <c r="T1646" s="3231"/>
      <c r="U1646" s="3231"/>
      <c r="V1646" s="3231"/>
      <c r="W1646" s="3231"/>
      <c r="X1646" s="3231"/>
      <c r="Y1646" s="3231"/>
      <c r="Z1646" s="3231"/>
      <c r="AA1646" s="3231"/>
      <c r="AB1646" s="3231"/>
      <c r="AC1646" s="3231"/>
      <c r="AD1646" s="3231"/>
      <c r="AE1646" s="3231"/>
      <c r="AF1646" s="3231"/>
      <c r="AG1646" s="3231"/>
      <c r="AH1646" s="3231"/>
      <c r="AI1646" s="3231"/>
      <c r="AJ1646" s="3231"/>
      <c r="AK1646" s="3801"/>
    </row>
    <row r="1647" spans="2:37" s="2872" customFormat="1" ht="78" customHeight="1" thickBot="1" x14ac:dyDescent="0.25">
      <c r="B1647" s="3993" t="s">
        <v>5003</v>
      </c>
      <c r="C1647" s="3994"/>
      <c r="D1647" s="3995" t="s">
        <v>6743</v>
      </c>
      <c r="E1647" s="3996"/>
      <c r="F1647" s="3996"/>
      <c r="G1647" s="3996"/>
      <c r="H1647" s="3996"/>
      <c r="I1647" s="3996"/>
      <c r="J1647" s="3996"/>
      <c r="K1647" s="3997"/>
      <c r="L1647" s="3231"/>
      <c r="M1647" s="3231"/>
      <c r="N1647" s="3231"/>
      <c r="O1647" s="3231"/>
      <c r="P1647" s="3231"/>
      <c r="Q1647" s="3231"/>
      <c r="R1647" s="3231"/>
      <c r="S1647" s="3231"/>
      <c r="T1647" s="3231"/>
      <c r="U1647" s="3231"/>
      <c r="V1647" s="3231"/>
      <c r="W1647" s="3231"/>
      <c r="X1647" s="3231"/>
      <c r="Y1647" s="3231"/>
      <c r="Z1647" s="3231"/>
      <c r="AA1647" s="3231"/>
      <c r="AB1647" s="3231"/>
      <c r="AC1647" s="3231"/>
      <c r="AD1647" s="3231"/>
      <c r="AE1647" s="3231"/>
      <c r="AF1647" s="3231"/>
      <c r="AG1647" s="3231"/>
      <c r="AH1647" s="3231"/>
      <c r="AI1647" s="3231"/>
      <c r="AJ1647" s="3231"/>
      <c r="AK1647" s="3801"/>
    </row>
    <row r="1648" spans="2:37" s="2872" customFormat="1" ht="12" customHeight="1" thickBot="1" x14ac:dyDescent="0.25">
      <c r="B1648" s="3998"/>
      <c r="C1648" s="3999"/>
      <c r="D1648" s="3999"/>
      <c r="E1648" s="3999"/>
      <c r="F1648" s="3999"/>
      <c r="G1648" s="3999"/>
      <c r="H1648" s="3999"/>
      <c r="I1648" s="3999"/>
      <c r="J1648" s="3999"/>
      <c r="K1648" s="3999"/>
      <c r="L1648" s="3999"/>
      <c r="M1648" s="3999"/>
      <c r="N1648" s="3999"/>
      <c r="O1648" s="3999"/>
      <c r="P1648" s="3999"/>
      <c r="Q1648" s="3999"/>
      <c r="R1648" s="3231"/>
      <c r="S1648" s="3231"/>
      <c r="T1648" s="3231"/>
      <c r="U1648" s="3231"/>
      <c r="V1648" s="3231"/>
      <c r="W1648" s="3231"/>
      <c r="X1648" s="3231"/>
      <c r="Y1648" s="3231"/>
      <c r="Z1648" s="3231"/>
      <c r="AA1648" s="3231"/>
      <c r="AB1648" s="3231"/>
      <c r="AC1648" s="3231"/>
      <c r="AD1648" s="3231"/>
      <c r="AE1648" s="3231"/>
      <c r="AF1648" s="3231"/>
      <c r="AG1648" s="3231"/>
      <c r="AH1648" s="3231"/>
      <c r="AI1648" s="3231"/>
      <c r="AJ1648" s="3231"/>
      <c r="AK1648" s="3801"/>
    </row>
    <row r="1649" spans="2:37" s="2872" customFormat="1" ht="12" customHeight="1" thickBot="1" x14ac:dyDescent="0.25">
      <c r="B1649" s="4000" t="s">
        <v>5004</v>
      </c>
      <c r="C1649" s="4000"/>
      <c r="D1649" s="4000" t="s">
        <v>4994</v>
      </c>
      <c r="E1649" s="4000" t="s">
        <v>5005</v>
      </c>
      <c r="F1649" s="4002" t="s">
        <v>224</v>
      </c>
      <c r="G1649" s="4002"/>
      <c r="H1649" s="4002"/>
      <c r="I1649" s="4002"/>
      <c r="J1649" s="4002"/>
      <c r="K1649" s="4002"/>
      <c r="L1649" s="4002"/>
      <c r="M1649" s="4002"/>
      <c r="N1649" s="4002"/>
      <c r="O1649" s="4002"/>
      <c r="P1649" s="4002"/>
      <c r="Q1649" s="4002"/>
      <c r="R1649" s="4002"/>
      <c r="S1649" s="4002" t="s">
        <v>340</v>
      </c>
      <c r="T1649" s="4002"/>
      <c r="U1649" s="4002"/>
      <c r="V1649" s="4002"/>
      <c r="W1649" s="4002"/>
      <c r="X1649" s="4002"/>
      <c r="Y1649" s="4002"/>
      <c r="Z1649" s="4002"/>
      <c r="AA1649" s="4002"/>
      <c r="AB1649" s="4002"/>
      <c r="AC1649" s="4002"/>
      <c r="AD1649" s="4002" t="s">
        <v>225</v>
      </c>
      <c r="AE1649" s="4002"/>
      <c r="AF1649" s="4002"/>
      <c r="AG1649" s="4002"/>
      <c r="AH1649" s="4003" t="s">
        <v>4989</v>
      </c>
      <c r="AI1649" s="4003"/>
      <c r="AJ1649" s="4003"/>
      <c r="AK1649" s="3801"/>
    </row>
    <row r="1650" spans="2:37" s="2872" customFormat="1" ht="12" customHeight="1" thickBot="1" x14ac:dyDescent="0.25">
      <c r="B1650" s="4001"/>
      <c r="C1650" s="4001"/>
      <c r="D1650" s="4001"/>
      <c r="E1650" s="4001"/>
      <c r="F1650" s="4001" t="s">
        <v>5006</v>
      </c>
      <c r="G1650" s="4001" t="s">
        <v>5007</v>
      </c>
      <c r="H1650" s="4000" t="s">
        <v>5008</v>
      </c>
      <c r="I1650" s="4004" t="s">
        <v>5009</v>
      </c>
      <c r="J1650" s="4004" t="s">
        <v>5010</v>
      </c>
      <c r="K1650" s="4005" t="s">
        <v>5011</v>
      </c>
      <c r="L1650" s="4005" t="s">
        <v>5012</v>
      </c>
      <c r="M1650" s="4004" t="s">
        <v>5013</v>
      </c>
      <c r="N1650" s="4004"/>
      <c r="O1650" s="4005" t="s">
        <v>5014</v>
      </c>
      <c r="P1650" s="4005" t="s">
        <v>5015</v>
      </c>
      <c r="Q1650" s="4005" t="s">
        <v>5016</v>
      </c>
      <c r="R1650" s="4005" t="s">
        <v>5017</v>
      </c>
      <c r="S1650" s="4000" t="s">
        <v>5018</v>
      </c>
      <c r="T1650" s="4000" t="s">
        <v>5019</v>
      </c>
      <c r="U1650" s="4000" t="s">
        <v>5020</v>
      </c>
      <c r="V1650" s="4000" t="s">
        <v>5021</v>
      </c>
      <c r="W1650" s="4000" t="s">
        <v>5022</v>
      </c>
      <c r="X1650" s="4000" t="s">
        <v>5023</v>
      </c>
      <c r="Y1650" s="4000" t="s">
        <v>5024</v>
      </c>
      <c r="Z1650" s="4000" t="s">
        <v>5025</v>
      </c>
      <c r="AA1650" s="4000" t="s">
        <v>5026</v>
      </c>
      <c r="AB1650" s="4004" t="s">
        <v>5027</v>
      </c>
      <c r="AC1650" s="4004" t="s">
        <v>5028</v>
      </c>
      <c r="AD1650" s="4000" t="s">
        <v>5029</v>
      </c>
      <c r="AE1650" s="4000" t="s">
        <v>5030</v>
      </c>
      <c r="AF1650" s="4000" t="s">
        <v>5031</v>
      </c>
      <c r="AG1650" s="4000" t="s">
        <v>5032</v>
      </c>
      <c r="AH1650" s="4000" t="s">
        <v>1154</v>
      </c>
      <c r="AI1650" s="4000" t="s">
        <v>4990</v>
      </c>
      <c r="AJ1650" s="4000" t="s">
        <v>4991</v>
      </c>
      <c r="AK1650" s="3801"/>
    </row>
    <row r="1651" spans="2:37" s="2872" customFormat="1" ht="12" customHeight="1" thickBot="1" x14ac:dyDescent="0.25">
      <c r="B1651" s="4001"/>
      <c r="C1651" s="4001"/>
      <c r="D1651" s="4001"/>
      <c r="E1651" s="4001"/>
      <c r="F1651" s="4001"/>
      <c r="G1651" s="4001"/>
      <c r="H1651" s="4001"/>
      <c r="I1651" s="4005"/>
      <c r="J1651" s="4005"/>
      <c r="K1651" s="4005"/>
      <c r="L1651" s="4005"/>
      <c r="M1651" s="3798" t="s">
        <v>5033</v>
      </c>
      <c r="N1651" s="3799" t="s">
        <v>2798</v>
      </c>
      <c r="O1651" s="4005"/>
      <c r="P1651" s="4005"/>
      <c r="Q1651" s="4005"/>
      <c r="R1651" s="4005"/>
      <c r="S1651" s="4001"/>
      <c r="T1651" s="4001"/>
      <c r="U1651" s="4001"/>
      <c r="V1651" s="4001"/>
      <c r="W1651" s="4001"/>
      <c r="X1651" s="4001"/>
      <c r="Y1651" s="4001"/>
      <c r="Z1651" s="4001"/>
      <c r="AA1651" s="4001"/>
      <c r="AB1651" s="4005"/>
      <c r="AC1651" s="4005"/>
      <c r="AD1651" s="4001"/>
      <c r="AE1651" s="4001"/>
      <c r="AF1651" s="4001"/>
      <c r="AG1651" s="4001"/>
      <c r="AH1651" s="4001"/>
      <c r="AI1651" s="4001"/>
      <c r="AJ1651" s="4001"/>
      <c r="AK1651" s="3801"/>
    </row>
    <row r="1652" spans="2:37" s="2872" customFormat="1" ht="12" customHeight="1" thickBot="1" x14ac:dyDescent="0.25">
      <c r="B1652" s="4070" t="s">
        <v>6742</v>
      </c>
      <c r="C1652" s="4071"/>
      <c r="D1652" s="3346"/>
      <c r="E1652" s="3346"/>
      <c r="F1652" s="3346"/>
      <c r="G1652" s="3346"/>
      <c r="H1652" s="3346"/>
      <c r="I1652" s="3346"/>
      <c r="J1652" s="3346"/>
      <c r="K1652" s="3346"/>
      <c r="L1652" s="3346"/>
      <c r="M1652" s="3346"/>
      <c r="N1652" s="3346"/>
      <c r="O1652" s="3346"/>
      <c r="P1652" s="3346"/>
      <c r="Q1652" s="3346"/>
      <c r="R1652" s="3346"/>
      <c r="S1652" s="3346"/>
      <c r="T1652" s="3346"/>
      <c r="U1652" s="3346"/>
      <c r="V1652" s="3346"/>
      <c r="W1652" s="3346"/>
      <c r="X1652" s="3346"/>
      <c r="Y1652" s="3346"/>
      <c r="Z1652" s="3346"/>
      <c r="AA1652" s="3346"/>
      <c r="AB1652" s="3346"/>
      <c r="AC1652" s="3346"/>
      <c r="AD1652" s="3250"/>
      <c r="AE1652" s="2950"/>
      <c r="AF1652" s="2951"/>
      <c r="AG1652" s="2951"/>
      <c r="AH1652" s="2952"/>
      <c r="AI1652" s="2952"/>
      <c r="AJ1652" s="2953"/>
      <c r="AK1652" s="3801"/>
    </row>
    <row r="1653" spans="2:37" s="2872" customFormat="1" ht="12" customHeight="1" x14ac:dyDescent="0.2">
      <c r="B1653" s="2573"/>
      <c r="C1653" s="2566"/>
      <c r="D1653" s="4006"/>
      <c r="E1653" s="4006"/>
      <c r="F1653" s="4006"/>
      <c r="G1653" s="4006"/>
      <c r="H1653" s="2566"/>
      <c r="I1653" s="2567"/>
      <c r="J1653" s="2567"/>
      <c r="K1653" s="2567"/>
      <c r="L1653" s="2567"/>
      <c r="M1653" s="2566"/>
      <c r="N1653" s="2567"/>
      <c r="O1653" s="2567"/>
      <c r="P1653" s="2567"/>
      <c r="Q1653" s="2567"/>
      <c r="R1653" s="2567"/>
      <c r="S1653" s="2566"/>
      <c r="T1653" s="2565"/>
      <c r="U1653" s="2565"/>
      <c r="V1653" s="2565"/>
      <c r="W1653" s="2565"/>
      <c r="X1653" s="2565"/>
      <c r="Y1653" s="2565"/>
      <c r="Z1653" s="2565"/>
      <c r="AA1653" s="2565"/>
      <c r="AB1653" s="2565"/>
      <c r="AC1653" s="2565"/>
      <c r="AD1653" s="2565"/>
      <c r="AE1653" s="2565"/>
      <c r="AF1653" s="2565"/>
      <c r="AG1653" s="2565"/>
      <c r="AH1653" s="2565"/>
      <c r="AI1653" s="2565"/>
      <c r="AJ1653" s="2565"/>
      <c r="AK1653" s="3801"/>
    </row>
    <row r="1654" spans="2:37" s="2872" customFormat="1" ht="12" customHeight="1" x14ac:dyDescent="0.2">
      <c r="B1654" s="3979" t="s">
        <v>4992</v>
      </c>
      <c r="C1654" s="3980"/>
      <c r="D1654" s="3986" t="s">
        <v>6653</v>
      </c>
      <c r="E1654" s="3986"/>
      <c r="F1654" s="3986"/>
      <c r="G1654" s="3986"/>
      <c r="H1654" s="2569"/>
      <c r="I1654" s="2569"/>
      <c r="J1654" s="2569"/>
      <c r="K1654" s="2569"/>
      <c r="L1654" s="2569"/>
      <c r="M1654" s="2569"/>
      <c r="N1654" s="2569"/>
      <c r="O1654" s="2569"/>
      <c r="P1654" s="2569"/>
      <c r="Q1654" s="2569"/>
      <c r="R1654" s="2569"/>
      <c r="S1654" s="2569"/>
      <c r="T1654" s="2565"/>
      <c r="U1654" s="2565"/>
      <c r="V1654" s="2565"/>
      <c r="W1654" s="2565"/>
      <c r="X1654" s="2565"/>
      <c r="Y1654" s="2565"/>
      <c r="Z1654" s="2565"/>
      <c r="AA1654" s="2565"/>
      <c r="AB1654" s="2565"/>
      <c r="AC1654" s="2565"/>
      <c r="AD1654" s="2565"/>
      <c r="AE1654" s="2565"/>
      <c r="AF1654" s="2565"/>
      <c r="AG1654" s="2565"/>
      <c r="AH1654" s="2565"/>
      <c r="AI1654" s="2565"/>
      <c r="AJ1654" s="2565"/>
      <c r="AK1654" s="3801"/>
    </row>
    <row r="1655" spans="2:37" s="2872" customFormat="1" ht="12" customHeight="1" x14ac:dyDescent="0.2">
      <c r="B1655" s="3979" t="s">
        <v>4993</v>
      </c>
      <c r="C1655" s="3980"/>
      <c r="D1655" s="3986" t="s">
        <v>6744</v>
      </c>
      <c r="E1655" s="3986"/>
      <c r="F1655" s="3986"/>
      <c r="G1655" s="3986"/>
      <c r="H1655" s="2569"/>
      <c r="I1655" s="2569"/>
      <c r="J1655" s="2569"/>
      <c r="K1655" s="2569"/>
      <c r="L1655" s="2569"/>
      <c r="M1655" s="2569"/>
      <c r="N1655" s="2569"/>
      <c r="O1655" s="2569"/>
      <c r="P1655" s="2569"/>
      <c r="Q1655" s="2569"/>
      <c r="R1655" s="2569"/>
      <c r="S1655" s="2569"/>
      <c r="T1655" s="2565"/>
      <c r="U1655" s="2565"/>
      <c r="V1655" s="2565"/>
      <c r="W1655" s="2565"/>
      <c r="X1655" s="2565"/>
      <c r="Y1655" s="2565"/>
      <c r="Z1655" s="2565"/>
      <c r="AA1655" s="2565"/>
      <c r="AB1655" s="2565"/>
      <c r="AC1655" s="2565"/>
      <c r="AD1655" s="2565"/>
      <c r="AE1655" s="2565"/>
      <c r="AF1655" s="2565"/>
      <c r="AG1655" s="2565"/>
      <c r="AH1655" s="2565"/>
      <c r="AI1655" s="2565"/>
      <c r="AJ1655" s="2565"/>
      <c r="AK1655" s="3801"/>
    </row>
    <row r="1656" spans="2:37" s="2872" customFormat="1" ht="12" customHeight="1" thickBot="1" x14ac:dyDescent="0.25">
      <c r="B1656" s="3613"/>
      <c r="C1656" s="3465"/>
      <c r="D1656" s="3465"/>
      <c r="E1656" s="3465"/>
      <c r="F1656" s="3465"/>
      <c r="G1656" s="3465"/>
      <c r="H1656" s="3465"/>
      <c r="I1656" s="3465"/>
      <c r="J1656" s="3465"/>
      <c r="K1656" s="3465"/>
      <c r="L1656" s="3465"/>
      <c r="M1656" s="3465"/>
      <c r="N1656" s="3465"/>
      <c r="O1656" s="3465"/>
      <c r="P1656" s="3465"/>
      <c r="Q1656" s="3465"/>
      <c r="R1656" s="3465"/>
      <c r="S1656" s="3465"/>
      <c r="T1656" s="3465"/>
      <c r="U1656" s="3465"/>
      <c r="V1656" s="3465"/>
      <c r="W1656" s="3465"/>
      <c r="X1656" s="3465"/>
      <c r="Y1656" s="3465"/>
      <c r="Z1656" s="3465"/>
      <c r="AA1656" s="3465"/>
      <c r="AB1656" s="3465"/>
      <c r="AC1656" s="3465"/>
      <c r="AD1656" s="3465"/>
      <c r="AE1656" s="3465"/>
      <c r="AF1656" s="3465"/>
      <c r="AG1656" s="3465"/>
      <c r="AH1656" s="3465"/>
      <c r="AI1656" s="3465"/>
      <c r="AJ1656" s="3465"/>
      <c r="AK1656" s="3467"/>
    </row>
    <row r="1657" spans="2:37" s="2872" customFormat="1" ht="12" customHeight="1" x14ac:dyDescent="0.2">
      <c r="B1657" s="2774"/>
    </row>
    <row r="1658" spans="2:37" s="2872" customFormat="1" ht="12" customHeight="1" thickBot="1" x14ac:dyDescent="0.25">
      <c r="B1658" s="2774"/>
    </row>
    <row r="1659" spans="2:37" s="2872" customFormat="1" ht="12" customHeight="1" x14ac:dyDescent="0.2">
      <c r="B1659" s="3987" t="s">
        <v>5001</v>
      </c>
      <c r="C1659" s="3988"/>
      <c r="D1659" s="3988"/>
      <c r="E1659" s="3988"/>
      <c r="F1659" s="3988"/>
      <c r="G1659" s="3988"/>
      <c r="H1659" s="3988"/>
      <c r="I1659" s="3988"/>
      <c r="J1659" s="3988"/>
      <c r="K1659" s="3988"/>
      <c r="L1659" s="3988"/>
      <c r="M1659" s="3988"/>
      <c r="N1659" s="3988"/>
      <c r="O1659" s="3988"/>
      <c r="P1659" s="3988"/>
      <c r="Q1659" s="3988"/>
      <c r="R1659" s="3988"/>
      <c r="S1659" s="3988"/>
      <c r="T1659" s="3988"/>
      <c r="U1659" s="3988"/>
      <c r="V1659" s="3988"/>
      <c r="W1659" s="3988"/>
      <c r="X1659" s="3988"/>
      <c r="Y1659" s="3988"/>
      <c r="Z1659" s="3988"/>
      <c r="AA1659" s="3988"/>
      <c r="AB1659" s="3988"/>
      <c r="AC1659" s="3988"/>
      <c r="AD1659" s="3988"/>
      <c r="AE1659" s="3988"/>
      <c r="AF1659" s="3988"/>
      <c r="AG1659" s="3988"/>
      <c r="AH1659" s="3988"/>
      <c r="AI1659" s="3988"/>
      <c r="AJ1659" s="3988"/>
      <c r="AK1659" s="3989"/>
    </row>
    <row r="1660" spans="2:37" s="2872" customFormat="1" ht="12" customHeight="1" x14ac:dyDescent="0.2">
      <c r="B1660" s="2570"/>
      <c r="C1660" s="3800"/>
      <c r="D1660" s="3800"/>
      <c r="E1660" s="3800"/>
      <c r="F1660" s="3800"/>
      <c r="G1660" s="2571"/>
      <c r="H1660" s="2571"/>
      <c r="I1660" s="2571"/>
      <c r="J1660" s="2571"/>
      <c r="K1660" s="2571"/>
      <c r="L1660" s="2571"/>
      <c r="M1660" s="2571"/>
      <c r="N1660" s="2571"/>
      <c r="O1660" s="2571"/>
      <c r="P1660" s="2571"/>
      <c r="Q1660" s="2571"/>
      <c r="R1660" s="2571"/>
      <c r="S1660" s="2571"/>
      <c r="T1660" s="2571"/>
      <c r="U1660" s="2571"/>
      <c r="V1660" s="2571"/>
      <c r="W1660" s="2571"/>
      <c r="X1660" s="2571"/>
      <c r="Y1660" s="2571"/>
      <c r="Z1660" s="2571"/>
      <c r="AA1660" s="2571"/>
      <c r="AB1660" s="2571"/>
      <c r="AC1660" s="2571"/>
      <c r="AD1660" s="2571"/>
      <c r="AE1660" s="2571"/>
      <c r="AF1660" s="2571"/>
      <c r="AG1660" s="2571"/>
      <c r="AH1660" s="2571"/>
      <c r="AI1660" s="2571"/>
      <c r="AJ1660" s="2571"/>
      <c r="AK1660" s="2572"/>
    </row>
    <row r="1661" spans="2:37" s="2872" customFormat="1" ht="12" customHeight="1" x14ac:dyDescent="0.2">
      <c r="B1661" s="2570" t="s">
        <v>4988</v>
      </c>
      <c r="C1661" s="3800"/>
      <c r="D1661" s="3990" t="s">
        <v>6733</v>
      </c>
      <c r="E1661" s="3990"/>
      <c r="F1661" s="3990"/>
      <c r="G1661" s="2571"/>
      <c r="H1661" s="2571"/>
      <c r="I1661" s="2571"/>
      <c r="J1661" s="2571"/>
      <c r="K1661" s="2571"/>
      <c r="L1661" s="2571"/>
      <c r="M1661" s="2571"/>
      <c r="N1661" s="2571"/>
      <c r="O1661" s="2571"/>
      <c r="P1661" s="2571"/>
      <c r="Q1661" s="2571"/>
      <c r="R1661" s="2571"/>
      <c r="S1661" s="2571"/>
      <c r="T1661" s="2571"/>
      <c r="U1661" s="2571"/>
      <c r="V1661" s="2571"/>
      <c r="W1661" s="2571"/>
      <c r="X1661" s="2571"/>
      <c r="Y1661" s="2571"/>
      <c r="Z1661" s="2571"/>
      <c r="AA1661" s="2571"/>
      <c r="AB1661" s="2571"/>
      <c r="AC1661" s="2571"/>
      <c r="AD1661" s="2571"/>
      <c r="AE1661" s="2571"/>
      <c r="AF1661" s="2571"/>
      <c r="AG1661" s="2571"/>
      <c r="AH1661" s="2571"/>
      <c r="AI1661" s="2571"/>
      <c r="AJ1661" s="2571"/>
      <c r="AK1661" s="2572"/>
    </row>
    <row r="1662" spans="2:37" s="2872" customFormat="1" ht="12" customHeight="1" thickBot="1" x14ac:dyDescent="0.25">
      <c r="B1662" s="3991" t="s">
        <v>5002</v>
      </c>
      <c r="C1662" s="3992"/>
      <c r="D1662" s="3963">
        <v>41795</v>
      </c>
      <c r="E1662" s="3963"/>
      <c r="F1662" s="3800"/>
      <c r="G1662" s="2571"/>
      <c r="H1662" s="2571"/>
      <c r="I1662" s="2571"/>
      <c r="J1662" s="2571"/>
      <c r="K1662" s="2571"/>
      <c r="L1662" s="2571"/>
      <c r="M1662" s="2571"/>
      <c r="N1662" s="2571"/>
      <c r="O1662" s="2571"/>
      <c r="P1662" s="2571"/>
      <c r="Q1662" s="2571"/>
      <c r="R1662" s="2571"/>
      <c r="S1662" s="2571"/>
      <c r="T1662" s="2571"/>
      <c r="U1662" s="2571"/>
      <c r="V1662" s="2571"/>
      <c r="W1662" s="2571"/>
      <c r="X1662" s="2571"/>
      <c r="Y1662" s="2571"/>
      <c r="Z1662" s="2571"/>
      <c r="AA1662" s="2571"/>
      <c r="AB1662" s="2571"/>
      <c r="AC1662" s="2571"/>
      <c r="AD1662" s="2571"/>
      <c r="AE1662" s="2571"/>
      <c r="AF1662" s="2571"/>
      <c r="AG1662" s="2571"/>
      <c r="AH1662" s="2571"/>
      <c r="AI1662" s="2571"/>
      <c r="AJ1662" s="2571"/>
      <c r="AK1662" s="2572"/>
    </row>
    <row r="1663" spans="2:37" s="2872" customFormat="1" ht="57.75" customHeight="1" thickBot="1" x14ac:dyDescent="0.25">
      <c r="B1663" s="3993" t="s">
        <v>5003</v>
      </c>
      <c r="C1663" s="3994"/>
      <c r="D1663" s="3995" t="s">
        <v>6734</v>
      </c>
      <c r="E1663" s="4020"/>
      <c r="F1663" s="4020"/>
      <c r="G1663" s="4020"/>
      <c r="H1663" s="4020"/>
      <c r="I1663" s="4020"/>
      <c r="J1663" s="4020"/>
      <c r="K1663" s="4021"/>
      <c r="L1663" s="2571"/>
      <c r="M1663" s="2571"/>
      <c r="N1663" s="2571"/>
      <c r="O1663" s="2571"/>
      <c r="P1663" s="2571"/>
      <c r="Q1663" s="2571"/>
      <c r="R1663" s="2571"/>
      <c r="S1663" s="2571"/>
      <c r="T1663" s="2571"/>
      <c r="U1663" s="2571"/>
      <c r="V1663" s="2571"/>
      <c r="W1663" s="2571"/>
      <c r="X1663" s="2571"/>
      <c r="Y1663" s="2571"/>
      <c r="Z1663" s="2571"/>
      <c r="AA1663" s="2571"/>
      <c r="AB1663" s="2571"/>
      <c r="AC1663" s="2571"/>
      <c r="AD1663" s="2571"/>
      <c r="AE1663" s="2571"/>
      <c r="AF1663" s="2571"/>
      <c r="AG1663" s="2571"/>
      <c r="AH1663" s="2571"/>
      <c r="AI1663" s="2571"/>
      <c r="AJ1663" s="2571"/>
      <c r="AK1663" s="2572"/>
    </row>
    <row r="1664" spans="2:37" s="2872" customFormat="1" ht="12" customHeight="1" thickBot="1" x14ac:dyDescent="0.25">
      <c r="B1664" s="3998"/>
      <c r="C1664" s="3999"/>
      <c r="D1664" s="3999"/>
      <c r="E1664" s="3999"/>
      <c r="F1664" s="3999"/>
      <c r="G1664" s="3999"/>
      <c r="H1664" s="3999"/>
      <c r="I1664" s="3999"/>
      <c r="J1664" s="3999"/>
      <c r="K1664" s="3999"/>
      <c r="L1664" s="3999"/>
      <c r="M1664" s="3999"/>
      <c r="N1664" s="3999"/>
      <c r="O1664" s="3999"/>
      <c r="P1664" s="3999"/>
      <c r="Q1664" s="3999"/>
      <c r="R1664" s="2571"/>
      <c r="S1664" s="2571"/>
      <c r="T1664" s="2571"/>
      <c r="U1664" s="2571"/>
      <c r="V1664" s="2571"/>
      <c r="W1664" s="2571"/>
      <c r="X1664" s="2571"/>
      <c r="Y1664" s="2571"/>
      <c r="Z1664" s="2571"/>
      <c r="AA1664" s="2571"/>
      <c r="AB1664" s="2571"/>
      <c r="AC1664" s="2571"/>
      <c r="AD1664" s="2571"/>
      <c r="AE1664" s="2571"/>
      <c r="AF1664" s="2571"/>
      <c r="AG1664" s="2571"/>
      <c r="AH1664" s="2571"/>
      <c r="AI1664" s="2571"/>
      <c r="AJ1664" s="2571"/>
      <c r="AK1664" s="2572"/>
    </row>
    <row r="1665" spans="2:37" s="2872" customFormat="1" ht="12" customHeight="1" thickBot="1" x14ac:dyDescent="0.25">
      <c r="B1665" s="4000" t="s">
        <v>5004</v>
      </c>
      <c r="C1665" s="4000"/>
      <c r="D1665" s="4000" t="s">
        <v>4994</v>
      </c>
      <c r="E1665" s="4000" t="s">
        <v>5005</v>
      </c>
      <c r="F1665" s="4002" t="s">
        <v>224</v>
      </c>
      <c r="G1665" s="4002"/>
      <c r="H1665" s="4002"/>
      <c r="I1665" s="4002"/>
      <c r="J1665" s="4002"/>
      <c r="K1665" s="4002"/>
      <c r="L1665" s="4002"/>
      <c r="M1665" s="4002"/>
      <c r="N1665" s="4002"/>
      <c r="O1665" s="4002"/>
      <c r="P1665" s="4002"/>
      <c r="Q1665" s="4002"/>
      <c r="R1665" s="4002"/>
      <c r="S1665" s="4002" t="s">
        <v>340</v>
      </c>
      <c r="T1665" s="4002"/>
      <c r="U1665" s="4002"/>
      <c r="V1665" s="4002"/>
      <c r="W1665" s="4002"/>
      <c r="X1665" s="4002"/>
      <c r="Y1665" s="4002"/>
      <c r="Z1665" s="4002"/>
      <c r="AA1665" s="4002"/>
      <c r="AB1665" s="4002"/>
      <c r="AC1665" s="4002"/>
      <c r="AD1665" s="4002" t="s">
        <v>225</v>
      </c>
      <c r="AE1665" s="4002"/>
      <c r="AF1665" s="4002"/>
      <c r="AG1665" s="4002"/>
      <c r="AH1665" s="4003" t="s">
        <v>4989</v>
      </c>
      <c r="AI1665" s="4003"/>
      <c r="AJ1665" s="4003"/>
      <c r="AK1665" s="2572"/>
    </row>
    <row r="1666" spans="2:37" s="2872" customFormat="1" ht="12" customHeight="1" thickBot="1" x14ac:dyDescent="0.25">
      <c r="B1666" s="4001"/>
      <c r="C1666" s="4001"/>
      <c r="D1666" s="4001"/>
      <c r="E1666" s="4001"/>
      <c r="F1666" s="4001" t="s">
        <v>5006</v>
      </c>
      <c r="G1666" s="4001" t="s">
        <v>5007</v>
      </c>
      <c r="H1666" s="4000" t="s">
        <v>5008</v>
      </c>
      <c r="I1666" s="4004" t="s">
        <v>5009</v>
      </c>
      <c r="J1666" s="4004" t="s">
        <v>5010</v>
      </c>
      <c r="K1666" s="4005" t="s">
        <v>5011</v>
      </c>
      <c r="L1666" s="4005" t="s">
        <v>5012</v>
      </c>
      <c r="M1666" s="4004" t="s">
        <v>5013</v>
      </c>
      <c r="N1666" s="4004"/>
      <c r="O1666" s="4005" t="s">
        <v>5014</v>
      </c>
      <c r="P1666" s="4005" t="s">
        <v>5015</v>
      </c>
      <c r="Q1666" s="4005" t="s">
        <v>5016</v>
      </c>
      <c r="R1666" s="4005" t="s">
        <v>5017</v>
      </c>
      <c r="S1666" s="4000" t="s">
        <v>5018</v>
      </c>
      <c r="T1666" s="4000" t="s">
        <v>5019</v>
      </c>
      <c r="U1666" s="4000" t="s">
        <v>5020</v>
      </c>
      <c r="V1666" s="4000" t="s">
        <v>5021</v>
      </c>
      <c r="W1666" s="4000" t="s">
        <v>5022</v>
      </c>
      <c r="X1666" s="4000" t="s">
        <v>5023</v>
      </c>
      <c r="Y1666" s="4000" t="s">
        <v>5024</v>
      </c>
      <c r="Z1666" s="4000" t="s">
        <v>5025</v>
      </c>
      <c r="AA1666" s="4000" t="s">
        <v>5026</v>
      </c>
      <c r="AB1666" s="4004" t="s">
        <v>5027</v>
      </c>
      <c r="AC1666" s="4004" t="s">
        <v>5028</v>
      </c>
      <c r="AD1666" s="4000" t="s">
        <v>5029</v>
      </c>
      <c r="AE1666" s="4000" t="s">
        <v>5030</v>
      </c>
      <c r="AF1666" s="4000" t="s">
        <v>5031</v>
      </c>
      <c r="AG1666" s="4000" t="s">
        <v>5032</v>
      </c>
      <c r="AH1666" s="4000" t="s">
        <v>1154</v>
      </c>
      <c r="AI1666" s="4000" t="s">
        <v>4990</v>
      </c>
      <c r="AJ1666" s="4000" t="s">
        <v>4991</v>
      </c>
      <c r="AK1666" s="2572"/>
    </row>
    <row r="1667" spans="2:37" s="2872" customFormat="1" ht="12" customHeight="1" thickBot="1" x14ac:dyDescent="0.25">
      <c r="B1667" s="4001"/>
      <c r="C1667" s="4001"/>
      <c r="D1667" s="4001"/>
      <c r="E1667" s="4001"/>
      <c r="F1667" s="4001"/>
      <c r="G1667" s="4001"/>
      <c r="H1667" s="4001"/>
      <c r="I1667" s="4005"/>
      <c r="J1667" s="4005"/>
      <c r="K1667" s="4005"/>
      <c r="L1667" s="4005"/>
      <c r="M1667" s="3798" t="s">
        <v>5033</v>
      </c>
      <c r="N1667" s="3799" t="s">
        <v>2798</v>
      </c>
      <c r="O1667" s="4005"/>
      <c r="P1667" s="4005"/>
      <c r="Q1667" s="4005"/>
      <c r="R1667" s="4005"/>
      <c r="S1667" s="4001"/>
      <c r="T1667" s="4001"/>
      <c r="U1667" s="4001"/>
      <c r="V1667" s="4001"/>
      <c r="W1667" s="4001"/>
      <c r="X1667" s="4001"/>
      <c r="Y1667" s="4001"/>
      <c r="Z1667" s="4001"/>
      <c r="AA1667" s="4001"/>
      <c r="AB1667" s="4005"/>
      <c r="AC1667" s="4005"/>
      <c r="AD1667" s="4001"/>
      <c r="AE1667" s="4001"/>
      <c r="AF1667" s="4001"/>
      <c r="AG1667" s="4001"/>
      <c r="AH1667" s="4001"/>
      <c r="AI1667" s="4001"/>
      <c r="AJ1667" s="4001"/>
      <c r="AK1667" s="2572"/>
    </row>
    <row r="1668" spans="2:37" s="2872" customFormat="1" ht="12" customHeight="1" x14ac:dyDescent="0.2">
      <c r="B1668" s="3969" t="s">
        <v>6735</v>
      </c>
      <c r="C1668" s="3970"/>
      <c r="D1668" s="2960"/>
      <c r="E1668" s="2960"/>
      <c r="F1668" s="3178"/>
      <c r="G1668" s="3178"/>
      <c r="H1668" s="3178"/>
      <c r="I1668" s="3178"/>
      <c r="J1668" s="3178"/>
      <c r="K1668" s="3178"/>
      <c r="L1668" s="3178"/>
      <c r="M1668" s="3178"/>
      <c r="N1668" s="3178"/>
      <c r="O1668" s="3178"/>
      <c r="P1668" s="3178"/>
      <c r="Q1668" s="3178"/>
      <c r="R1668" s="3178"/>
      <c r="S1668" s="3178"/>
      <c r="T1668" s="3178"/>
      <c r="U1668" s="3178"/>
      <c r="V1668" s="3178"/>
      <c r="W1668" s="3178"/>
      <c r="X1668" s="2961"/>
      <c r="Y1668" s="3178"/>
      <c r="Z1668" s="3178"/>
      <c r="AA1668" s="3178"/>
      <c r="AB1668" s="2961"/>
      <c r="AC1668" s="3178"/>
      <c r="AD1668" s="3363"/>
      <c r="AE1668" s="3364"/>
      <c r="AF1668" s="2961"/>
      <c r="AG1668" s="2961"/>
      <c r="AH1668" s="2963" t="s">
        <v>6736</v>
      </c>
      <c r="AI1668" s="2963" t="s">
        <v>6737</v>
      </c>
      <c r="AJ1668" s="3752">
        <v>0.35</v>
      </c>
      <c r="AK1668" s="2572"/>
    </row>
    <row r="1669" spans="2:37" s="2872" customFormat="1" ht="12" customHeight="1" thickBot="1" x14ac:dyDescent="0.25">
      <c r="B1669" s="4892" t="s">
        <v>6738</v>
      </c>
      <c r="C1669" s="4893"/>
      <c r="D1669" s="3063"/>
      <c r="E1669" s="3063"/>
      <c r="F1669" s="3340"/>
      <c r="G1669" s="3340"/>
      <c r="H1669" s="3340"/>
      <c r="I1669" s="3340"/>
      <c r="J1669" s="3340"/>
      <c r="K1669" s="3340"/>
      <c r="L1669" s="3340"/>
      <c r="M1669" s="3340"/>
      <c r="N1669" s="3340"/>
      <c r="O1669" s="3340"/>
      <c r="P1669" s="3340"/>
      <c r="Q1669" s="3340"/>
      <c r="R1669" s="3340"/>
      <c r="S1669" s="3340"/>
      <c r="T1669" s="3340"/>
      <c r="U1669" s="3340"/>
      <c r="V1669" s="3340"/>
      <c r="W1669" s="3340"/>
      <c r="X1669" s="3064"/>
      <c r="Y1669" s="3340"/>
      <c r="Z1669" s="3340"/>
      <c r="AA1669" s="3340"/>
      <c r="AB1669" s="3064"/>
      <c r="AC1669" s="3340"/>
      <c r="AD1669" s="3388"/>
      <c r="AE1669" s="3371"/>
      <c r="AF1669" s="3064"/>
      <c r="AG1669" s="3064"/>
      <c r="AH1669" s="3373" t="s">
        <v>6736</v>
      </c>
      <c r="AI1669" s="3373" t="s">
        <v>6737</v>
      </c>
      <c r="AJ1669" s="3754">
        <v>0.2</v>
      </c>
      <c r="AK1669" s="2572"/>
    </row>
    <row r="1670" spans="2:37" s="2872" customFormat="1" ht="12" customHeight="1" x14ac:dyDescent="0.2">
      <c r="B1670" s="2573"/>
      <c r="C1670" s="2566"/>
      <c r="D1670" s="4006"/>
      <c r="E1670" s="4006"/>
      <c r="F1670" s="4006"/>
      <c r="G1670" s="4006"/>
      <c r="H1670" s="2566"/>
      <c r="I1670" s="2567"/>
      <c r="J1670" s="2567"/>
      <c r="K1670" s="2567"/>
      <c r="L1670" s="2567"/>
      <c r="M1670" s="2566"/>
      <c r="N1670" s="2567"/>
      <c r="O1670" s="2567"/>
      <c r="P1670" s="2567"/>
      <c r="Q1670" s="2567"/>
      <c r="R1670" s="2567"/>
      <c r="S1670" s="2566"/>
      <c r="T1670" s="2565"/>
      <c r="U1670" s="2565"/>
      <c r="V1670" s="2565"/>
      <c r="W1670" s="2565"/>
      <c r="X1670" s="2565"/>
      <c r="Y1670" s="2565"/>
      <c r="Z1670" s="2565"/>
      <c r="AA1670" s="2565"/>
      <c r="AB1670" s="2565"/>
      <c r="AC1670" s="2565"/>
      <c r="AD1670" s="2565"/>
      <c r="AE1670" s="2565"/>
      <c r="AF1670" s="2565"/>
      <c r="AG1670" s="2565"/>
      <c r="AH1670" s="2565"/>
      <c r="AI1670" s="2565"/>
      <c r="AJ1670" s="2565"/>
      <c r="AK1670" s="2572"/>
    </row>
    <row r="1671" spans="2:37" s="2872" customFormat="1" ht="12" customHeight="1" x14ac:dyDescent="0.2">
      <c r="B1671" s="3979" t="s">
        <v>4992</v>
      </c>
      <c r="C1671" s="3980"/>
      <c r="D1671" s="3986" t="s">
        <v>6653</v>
      </c>
      <c r="E1671" s="3986"/>
      <c r="F1671" s="3986"/>
      <c r="G1671" s="3986"/>
      <c r="H1671" s="2569"/>
      <c r="I1671" s="2569"/>
      <c r="J1671" s="2569"/>
      <c r="K1671" s="2569"/>
      <c r="L1671" s="2569"/>
      <c r="M1671" s="2569"/>
      <c r="N1671" s="2569"/>
      <c r="O1671" s="2569"/>
      <c r="P1671" s="2569"/>
      <c r="Q1671" s="2569"/>
      <c r="R1671" s="2569"/>
      <c r="S1671" s="2569"/>
      <c r="T1671" s="2565"/>
      <c r="U1671" s="2565"/>
      <c r="V1671" s="2565"/>
      <c r="W1671" s="2565"/>
      <c r="X1671" s="2565"/>
      <c r="Y1671" s="2565"/>
      <c r="Z1671" s="2565"/>
      <c r="AA1671" s="2565"/>
      <c r="AB1671" s="2565"/>
      <c r="AC1671" s="2565"/>
      <c r="AD1671" s="2565"/>
      <c r="AE1671" s="2565"/>
      <c r="AF1671" s="2565"/>
      <c r="AG1671" s="2565"/>
      <c r="AH1671" s="2565"/>
      <c r="AI1671" s="2565"/>
      <c r="AJ1671" s="2565"/>
      <c r="AK1671" s="2572"/>
    </row>
    <row r="1672" spans="2:37" s="2872" customFormat="1" ht="12" customHeight="1" x14ac:dyDescent="0.2">
      <c r="B1672" s="3979" t="s">
        <v>4993</v>
      </c>
      <c r="C1672" s="3980"/>
      <c r="D1672" s="3986" t="s">
        <v>1517</v>
      </c>
      <c r="E1672" s="3986"/>
      <c r="F1672" s="3986"/>
      <c r="G1672" s="3986"/>
      <c r="H1672" s="2569"/>
      <c r="I1672" s="2569"/>
      <c r="J1672" s="2569"/>
      <c r="K1672" s="2569"/>
      <c r="L1672" s="2569"/>
      <c r="M1672" s="2569"/>
      <c r="N1672" s="2569"/>
      <c r="O1672" s="2569"/>
      <c r="P1672" s="2569"/>
      <c r="Q1672" s="2569"/>
      <c r="R1672" s="2569"/>
      <c r="S1672" s="2569"/>
      <c r="T1672" s="2565"/>
      <c r="U1672" s="2565"/>
      <c r="V1672" s="2565"/>
      <c r="W1672" s="2565"/>
      <c r="X1672" s="2565"/>
      <c r="Y1672" s="2565"/>
      <c r="Z1672" s="2565"/>
      <c r="AA1672" s="2565"/>
      <c r="AB1672" s="2565"/>
      <c r="AC1672" s="2565"/>
      <c r="AD1672" s="2565"/>
      <c r="AE1672" s="2565"/>
      <c r="AF1672" s="2565"/>
      <c r="AG1672" s="2565"/>
      <c r="AH1672" s="2565"/>
      <c r="AI1672" s="2565"/>
      <c r="AJ1672" s="2565"/>
      <c r="AK1672" s="2572"/>
    </row>
    <row r="1673" spans="2:37" s="2872" customFormat="1" ht="12" customHeight="1" thickBot="1" x14ac:dyDescent="0.25">
      <c r="B1673" s="3613"/>
      <c r="C1673" s="3465"/>
      <c r="D1673" s="3465"/>
      <c r="E1673" s="3465"/>
      <c r="F1673" s="3465"/>
      <c r="G1673" s="3465"/>
      <c r="H1673" s="3465"/>
      <c r="I1673" s="3465"/>
      <c r="J1673" s="3465"/>
      <c r="K1673" s="3465"/>
      <c r="L1673" s="3465"/>
      <c r="M1673" s="3465"/>
      <c r="N1673" s="3465"/>
      <c r="O1673" s="3465"/>
      <c r="P1673" s="3465"/>
      <c r="Q1673" s="3465"/>
      <c r="R1673" s="3465"/>
      <c r="S1673" s="3465"/>
      <c r="T1673" s="3465"/>
      <c r="U1673" s="3465"/>
      <c r="V1673" s="3465"/>
      <c r="W1673" s="3465"/>
      <c r="X1673" s="3465"/>
      <c r="Y1673" s="3465"/>
      <c r="Z1673" s="3465"/>
      <c r="AA1673" s="3465"/>
      <c r="AB1673" s="3465"/>
      <c r="AC1673" s="3465"/>
      <c r="AD1673" s="3465"/>
      <c r="AE1673" s="3465"/>
      <c r="AF1673" s="3465"/>
      <c r="AG1673" s="3465"/>
      <c r="AH1673" s="3465"/>
      <c r="AI1673" s="3465"/>
      <c r="AJ1673" s="3465"/>
      <c r="AK1673" s="3467"/>
    </row>
    <row r="1674" spans="2:37" s="2872" customFormat="1" ht="12" customHeight="1" x14ac:dyDescent="0.2">
      <c r="B1674" s="2774"/>
    </row>
    <row r="1675" spans="2:37" s="2872" customFormat="1" ht="12" customHeight="1" thickBot="1" x14ac:dyDescent="0.25">
      <c r="B1675" s="2774"/>
    </row>
    <row r="1676" spans="2:37" s="2872" customFormat="1" ht="12" customHeight="1" x14ac:dyDescent="0.2">
      <c r="B1676" s="3987" t="s">
        <v>5001</v>
      </c>
      <c r="C1676" s="3988"/>
      <c r="D1676" s="3988"/>
      <c r="E1676" s="3988"/>
      <c r="F1676" s="3988"/>
      <c r="G1676" s="3988"/>
      <c r="H1676" s="3988"/>
      <c r="I1676" s="3988"/>
      <c r="J1676" s="3988"/>
      <c r="K1676" s="3988"/>
      <c r="L1676" s="3988"/>
      <c r="M1676" s="3988"/>
      <c r="N1676" s="3988"/>
      <c r="O1676" s="3988"/>
      <c r="P1676" s="3988"/>
      <c r="Q1676" s="3988"/>
      <c r="R1676" s="3988"/>
      <c r="S1676" s="3988"/>
      <c r="T1676" s="3988"/>
      <c r="U1676" s="3988"/>
      <c r="V1676" s="3988"/>
      <c r="W1676" s="3988"/>
      <c r="X1676" s="3988"/>
      <c r="Y1676" s="3988"/>
      <c r="Z1676" s="3988"/>
      <c r="AA1676" s="3988"/>
      <c r="AB1676" s="3988"/>
      <c r="AC1676" s="3988"/>
      <c r="AD1676" s="3988"/>
      <c r="AE1676" s="3988"/>
      <c r="AF1676" s="3988"/>
      <c r="AG1676" s="3988"/>
      <c r="AH1676" s="3988"/>
      <c r="AI1676" s="3988"/>
      <c r="AJ1676" s="3988"/>
      <c r="AK1676" s="3989"/>
    </row>
    <row r="1677" spans="2:37" s="2872" customFormat="1" ht="12" customHeight="1" x14ac:dyDescent="0.2">
      <c r="B1677" s="2570"/>
      <c r="C1677" s="3744"/>
      <c r="D1677" s="3744"/>
      <c r="E1677" s="3744"/>
      <c r="F1677" s="3744"/>
      <c r="G1677" s="2571"/>
      <c r="H1677" s="2571"/>
      <c r="I1677" s="2571"/>
      <c r="J1677" s="2571"/>
      <c r="K1677" s="2571"/>
      <c r="L1677" s="2571"/>
      <c r="M1677" s="2571"/>
      <c r="N1677" s="2571"/>
      <c r="O1677" s="2571"/>
      <c r="P1677" s="2571"/>
      <c r="Q1677" s="2571"/>
      <c r="R1677" s="2571"/>
      <c r="S1677" s="2571"/>
      <c r="T1677" s="2571"/>
      <c r="U1677" s="2571"/>
      <c r="V1677" s="2571"/>
      <c r="W1677" s="2571"/>
      <c r="X1677" s="2571"/>
      <c r="Y1677" s="2571"/>
      <c r="Z1677" s="2571"/>
      <c r="AA1677" s="2571"/>
      <c r="AB1677" s="2571"/>
      <c r="AC1677" s="2571"/>
      <c r="AD1677" s="2571"/>
      <c r="AE1677" s="2571"/>
      <c r="AF1677" s="2571"/>
      <c r="AG1677" s="2571"/>
      <c r="AH1677" s="2571"/>
      <c r="AI1677" s="2571"/>
      <c r="AJ1677" s="2571"/>
      <c r="AK1677" s="2572"/>
    </row>
    <row r="1678" spans="2:37" s="2872" customFormat="1" ht="12" customHeight="1" x14ac:dyDescent="0.2">
      <c r="B1678" s="2570" t="s">
        <v>4988</v>
      </c>
      <c r="C1678" s="3744"/>
      <c r="D1678" s="3990" t="s">
        <v>5584</v>
      </c>
      <c r="E1678" s="3990"/>
      <c r="F1678" s="3990"/>
      <c r="G1678" s="2571"/>
      <c r="H1678" s="2571"/>
      <c r="I1678" s="2571"/>
      <c r="J1678" s="2571"/>
      <c r="K1678" s="2571"/>
      <c r="L1678" s="2571"/>
      <c r="M1678" s="2571"/>
      <c r="N1678" s="2571"/>
      <c r="O1678" s="2571"/>
      <c r="P1678" s="2571"/>
      <c r="Q1678" s="2571"/>
      <c r="R1678" s="2571"/>
      <c r="S1678" s="2571"/>
      <c r="T1678" s="2571"/>
      <c r="U1678" s="2571"/>
      <c r="V1678" s="2571"/>
      <c r="W1678" s="2571"/>
      <c r="X1678" s="2571"/>
      <c r="Y1678" s="2571"/>
      <c r="Z1678" s="2571"/>
      <c r="AA1678" s="2571"/>
      <c r="AB1678" s="2571"/>
      <c r="AC1678" s="2571"/>
      <c r="AD1678" s="2571"/>
      <c r="AE1678" s="2571"/>
      <c r="AF1678" s="2571"/>
      <c r="AG1678" s="2571"/>
      <c r="AH1678" s="2571"/>
      <c r="AI1678" s="2571"/>
      <c r="AJ1678" s="2571"/>
      <c r="AK1678" s="2572"/>
    </row>
    <row r="1679" spans="2:37" s="2872" customFormat="1" ht="12" customHeight="1" thickBot="1" x14ac:dyDescent="0.25">
      <c r="B1679" s="3991" t="s">
        <v>5002</v>
      </c>
      <c r="C1679" s="3992"/>
      <c r="D1679" s="3963">
        <v>41761</v>
      </c>
      <c r="E1679" s="3963"/>
      <c r="F1679" s="3744"/>
      <c r="G1679" s="2571"/>
      <c r="H1679" s="2571"/>
      <c r="I1679" s="2571"/>
      <c r="J1679" s="2571"/>
      <c r="K1679" s="2571"/>
      <c r="L1679" s="2571"/>
      <c r="M1679" s="2571"/>
      <c r="N1679" s="2571"/>
      <c r="O1679" s="2571"/>
      <c r="P1679" s="2571"/>
      <c r="Q1679" s="2571"/>
      <c r="R1679" s="2571"/>
      <c r="S1679" s="2571"/>
      <c r="T1679" s="2571"/>
      <c r="U1679" s="2571"/>
      <c r="V1679" s="2571"/>
      <c r="W1679" s="2571"/>
      <c r="X1679" s="2571"/>
      <c r="Y1679" s="2571"/>
      <c r="Z1679" s="2571"/>
      <c r="AA1679" s="2571"/>
      <c r="AB1679" s="2571"/>
      <c r="AC1679" s="2571"/>
      <c r="AD1679" s="2571"/>
      <c r="AE1679" s="2571"/>
      <c r="AF1679" s="2571"/>
      <c r="AG1679" s="2571"/>
      <c r="AH1679" s="2571"/>
      <c r="AI1679" s="2571"/>
      <c r="AJ1679" s="2571"/>
      <c r="AK1679" s="2572"/>
    </row>
    <row r="1680" spans="2:37" s="2872" customFormat="1" ht="105" customHeight="1" thickBot="1" x14ac:dyDescent="0.25">
      <c r="B1680" s="3993" t="s">
        <v>5003</v>
      </c>
      <c r="C1680" s="3994"/>
      <c r="D1680" s="3995" t="s">
        <v>6662</v>
      </c>
      <c r="E1680" s="4020"/>
      <c r="F1680" s="4020"/>
      <c r="G1680" s="4020"/>
      <c r="H1680" s="4020"/>
      <c r="I1680" s="4020"/>
      <c r="J1680" s="4020"/>
      <c r="K1680" s="4021"/>
      <c r="L1680" s="2571"/>
      <c r="M1680" s="2571"/>
      <c r="N1680" s="2571"/>
      <c r="O1680" s="2571"/>
      <c r="P1680" s="2571"/>
      <c r="Q1680" s="2571"/>
      <c r="R1680" s="2571"/>
      <c r="S1680" s="2571"/>
      <c r="T1680" s="2571"/>
      <c r="U1680" s="2571"/>
      <c r="V1680" s="2571"/>
      <c r="W1680" s="2571"/>
      <c r="X1680" s="2571"/>
      <c r="Y1680" s="2571"/>
      <c r="Z1680" s="2571"/>
      <c r="AA1680" s="2571"/>
      <c r="AB1680" s="2571"/>
      <c r="AC1680" s="2571"/>
      <c r="AD1680" s="2571"/>
      <c r="AE1680" s="2571"/>
      <c r="AF1680" s="2571"/>
      <c r="AG1680" s="2571"/>
      <c r="AH1680" s="2571"/>
      <c r="AI1680" s="2571"/>
      <c r="AJ1680" s="2571"/>
      <c r="AK1680" s="2572"/>
    </row>
    <row r="1681" spans="2:37" s="2872" customFormat="1" ht="12" customHeight="1" thickBot="1" x14ac:dyDescent="0.25">
      <c r="B1681" s="3998"/>
      <c r="C1681" s="3999"/>
      <c r="D1681" s="3999"/>
      <c r="E1681" s="3999"/>
      <c r="F1681" s="3999"/>
      <c r="G1681" s="3999"/>
      <c r="H1681" s="3999"/>
      <c r="I1681" s="3999"/>
      <c r="J1681" s="3999"/>
      <c r="K1681" s="3999"/>
      <c r="L1681" s="3999"/>
      <c r="M1681" s="3999"/>
      <c r="N1681" s="3999"/>
      <c r="O1681" s="3999"/>
      <c r="P1681" s="3999"/>
      <c r="Q1681" s="3999"/>
      <c r="R1681" s="2571"/>
      <c r="S1681" s="2571"/>
      <c r="T1681" s="2571"/>
      <c r="U1681" s="2571"/>
      <c r="V1681" s="2571"/>
      <c r="W1681" s="2571"/>
      <c r="X1681" s="2571"/>
      <c r="Y1681" s="2571"/>
      <c r="Z1681" s="2571"/>
      <c r="AA1681" s="2571"/>
      <c r="AB1681" s="2571"/>
      <c r="AC1681" s="2571"/>
      <c r="AD1681" s="2571"/>
      <c r="AE1681" s="2571"/>
      <c r="AF1681" s="2571"/>
      <c r="AG1681" s="2571"/>
      <c r="AH1681" s="2571"/>
      <c r="AI1681" s="2571"/>
      <c r="AJ1681" s="2571"/>
      <c r="AK1681" s="2572"/>
    </row>
    <row r="1682" spans="2:37" s="2872" customFormat="1" ht="12" customHeight="1" thickBot="1" x14ac:dyDescent="0.25">
      <c r="B1682" s="4000" t="s">
        <v>5004</v>
      </c>
      <c r="C1682" s="4000"/>
      <c r="D1682" s="4000" t="s">
        <v>4994</v>
      </c>
      <c r="E1682" s="4000" t="s">
        <v>5005</v>
      </c>
      <c r="F1682" s="4002" t="s">
        <v>224</v>
      </c>
      <c r="G1682" s="4002"/>
      <c r="H1682" s="4002"/>
      <c r="I1682" s="4002"/>
      <c r="J1682" s="4002"/>
      <c r="K1682" s="4002"/>
      <c r="L1682" s="4002"/>
      <c r="M1682" s="4002"/>
      <c r="N1682" s="4002"/>
      <c r="O1682" s="4002"/>
      <c r="P1682" s="4002"/>
      <c r="Q1682" s="4002"/>
      <c r="R1682" s="4002"/>
      <c r="S1682" s="4002" t="s">
        <v>340</v>
      </c>
      <c r="T1682" s="4002"/>
      <c r="U1682" s="4002"/>
      <c r="V1682" s="4002"/>
      <c r="W1682" s="4002"/>
      <c r="X1682" s="4002"/>
      <c r="Y1682" s="4002"/>
      <c r="Z1682" s="4002"/>
      <c r="AA1682" s="4002"/>
      <c r="AB1682" s="4002"/>
      <c r="AC1682" s="4002"/>
      <c r="AD1682" s="4002" t="s">
        <v>225</v>
      </c>
      <c r="AE1682" s="4002"/>
      <c r="AF1682" s="4002"/>
      <c r="AG1682" s="4002"/>
      <c r="AH1682" s="4003" t="s">
        <v>4989</v>
      </c>
      <c r="AI1682" s="4003"/>
      <c r="AJ1682" s="4003"/>
      <c r="AK1682" s="2572"/>
    </row>
    <row r="1683" spans="2:37" s="2872" customFormat="1" ht="12" customHeight="1" thickBot="1" x14ac:dyDescent="0.25">
      <c r="B1683" s="4001"/>
      <c r="C1683" s="4001"/>
      <c r="D1683" s="4001"/>
      <c r="E1683" s="4001"/>
      <c r="F1683" s="4001" t="s">
        <v>5006</v>
      </c>
      <c r="G1683" s="4001" t="s">
        <v>5007</v>
      </c>
      <c r="H1683" s="4000" t="s">
        <v>5008</v>
      </c>
      <c r="I1683" s="4004" t="s">
        <v>5009</v>
      </c>
      <c r="J1683" s="4004" t="s">
        <v>5010</v>
      </c>
      <c r="K1683" s="4005" t="s">
        <v>5011</v>
      </c>
      <c r="L1683" s="4005" t="s">
        <v>5012</v>
      </c>
      <c r="M1683" s="4004" t="s">
        <v>5013</v>
      </c>
      <c r="N1683" s="4004"/>
      <c r="O1683" s="4005" t="s">
        <v>5014</v>
      </c>
      <c r="P1683" s="4005" t="s">
        <v>5015</v>
      </c>
      <c r="Q1683" s="4005" t="s">
        <v>5016</v>
      </c>
      <c r="R1683" s="4005" t="s">
        <v>5017</v>
      </c>
      <c r="S1683" s="4000" t="s">
        <v>5018</v>
      </c>
      <c r="T1683" s="4000" t="s">
        <v>5019</v>
      </c>
      <c r="U1683" s="4000" t="s">
        <v>5020</v>
      </c>
      <c r="V1683" s="4000" t="s">
        <v>5021</v>
      </c>
      <c r="W1683" s="4000" t="s">
        <v>5022</v>
      </c>
      <c r="X1683" s="4000" t="s">
        <v>5023</v>
      </c>
      <c r="Y1683" s="4000" t="s">
        <v>5024</v>
      </c>
      <c r="Z1683" s="4000" t="s">
        <v>5025</v>
      </c>
      <c r="AA1683" s="4000" t="s">
        <v>5026</v>
      </c>
      <c r="AB1683" s="4004" t="s">
        <v>5027</v>
      </c>
      <c r="AC1683" s="4004" t="s">
        <v>5028</v>
      </c>
      <c r="AD1683" s="4000" t="s">
        <v>5029</v>
      </c>
      <c r="AE1683" s="4000" t="s">
        <v>5030</v>
      </c>
      <c r="AF1683" s="4000" t="s">
        <v>5031</v>
      </c>
      <c r="AG1683" s="4000" t="s">
        <v>5032</v>
      </c>
      <c r="AH1683" s="4000" t="s">
        <v>1154</v>
      </c>
      <c r="AI1683" s="4000" t="s">
        <v>4990</v>
      </c>
      <c r="AJ1683" s="4000" t="s">
        <v>4991</v>
      </c>
      <c r="AK1683" s="2572"/>
    </row>
    <row r="1684" spans="2:37" s="2872" customFormat="1" ht="12" customHeight="1" thickBot="1" x14ac:dyDescent="0.25">
      <c r="B1684" s="4001"/>
      <c r="C1684" s="4001"/>
      <c r="D1684" s="4001"/>
      <c r="E1684" s="4001"/>
      <c r="F1684" s="4001"/>
      <c r="G1684" s="4001"/>
      <c r="H1684" s="4001"/>
      <c r="I1684" s="4005"/>
      <c r="J1684" s="4005"/>
      <c r="K1684" s="4005"/>
      <c r="L1684" s="4005"/>
      <c r="M1684" s="3739" t="s">
        <v>5033</v>
      </c>
      <c r="N1684" s="3740" t="s">
        <v>2798</v>
      </c>
      <c r="O1684" s="4005"/>
      <c r="P1684" s="4005"/>
      <c r="Q1684" s="4005"/>
      <c r="R1684" s="4005"/>
      <c r="S1684" s="4001"/>
      <c r="T1684" s="4001"/>
      <c r="U1684" s="4001"/>
      <c r="V1684" s="4001"/>
      <c r="W1684" s="4001"/>
      <c r="X1684" s="4001"/>
      <c r="Y1684" s="4001"/>
      <c r="Z1684" s="4001"/>
      <c r="AA1684" s="4001"/>
      <c r="AB1684" s="4005"/>
      <c r="AC1684" s="4005"/>
      <c r="AD1684" s="4001"/>
      <c r="AE1684" s="4001"/>
      <c r="AF1684" s="4001"/>
      <c r="AG1684" s="4001"/>
      <c r="AH1684" s="4001"/>
      <c r="AI1684" s="4001"/>
      <c r="AJ1684" s="4001"/>
      <c r="AK1684" s="2572"/>
    </row>
    <row r="1685" spans="2:37" s="2872" customFormat="1" ht="12" customHeight="1" thickBot="1" x14ac:dyDescent="0.25">
      <c r="B1685" s="4070" t="s">
        <v>5586</v>
      </c>
      <c r="C1685" s="4071"/>
      <c r="D1685" s="3346" t="s">
        <v>1534</v>
      </c>
      <c r="E1685" s="3346">
        <v>9.99</v>
      </c>
      <c r="F1685" s="3346" t="s">
        <v>1534</v>
      </c>
      <c r="G1685" s="3346" t="s">
        <v>1534</v>
      </c>
      <c r="H1685" s="3346" t="s">
        <v>1534</v>
      </c>
      <c r="I1685" s="3346" t="s">
        <v>1534</v>
      </c>
      <c r="J1685" s="3346" t="s">
        <v>1534</v>
      </c>
      <c r="K1685" s="3346" t="s">
        <v>1534</v>
      </c>
      <c r="L1685" s="3346" t="s">
        <v>1534</v>
      </c>
      <c r="M1685" s="3346" t="s">
        <v>1534</v>
      </c>
      <c r="N1685" s="3346" t="s">
        <v>1534</v>
      </c>
      <c r="O1685" s="3346" t="s">
        <v>1534</v>
      </c>
      <c r="P1685" s="3346" t="s">
        <v>1534</v>
      </c>
      <c r="Q1685" s="3346" t="s">
        <v>1534</v>
      </c>
      <c r="R1685" s="3346" t="s">
        <v>1534</v>
      </c>
      <c r="S1685" s="3346" t="s">
        <v>1534</v>
      </c>
      <c r="T1685" s="3346" t="s">
        <v>1534</v>
      </c>
      <c r="U1685" s="3346" t="s">
        <v>1534</v>
      </c>
      <c r="V1685" s="3346" t="s">
        <v>1534</v>
      </c>
      <c r="W1685" s="3346" t="s">
        <v>1534</v>
      </c>
      <c r="X1685" s="3346" t="s">
        <v>1534</v>
      </c>
      <c r="Y1685" s="3346" t="s">
        <v>1534</v>
      </c>
      <c r="Z1685" s="3346" t="s">
        <v>1534</v>
      </c>
      <c r="AA1685" s="3346" t="s">
        <v>1534</v>
      </c>
      <c r="AB1685" s="3346" t="s">
        <v>1534</v>
      </c>
      <c r="AC1685" s="3346" t="s">
        <v>1534</v>
      </c>
      <c r="AD1685" s="3250">
        <v>9.99</v>
      </c>
      <c r="AE1685" s="2950" t="s">
        <v>4998</v>
      </c>
      <c r="AF1685" s="2951" t="s">
        <v>1534</v>
      </c>
      <c r="AG1685" s="2951">
        <v>0.1</v>
      </c>
      <c r="AH1685" s="2952" t="s">
        <v>1534</v>
      </c>
      <c r="AI1685" s="2952" t="s">
        <v>1534</v>
      </c>
      <c r="AJ1685" s="2953" t="s">
        <v>1534</v>
      </c>
      <c r="AK1685" s="2572"/>
    </row>
    <row r="1686" spans="2:37" s="2872" customFormat="1" ht="12" customHeight="1" x14ac:dyDescent="0.2">
      <c r="B1686" s="2573"/>
      <c r="C1686" s="2566"/>
      <c r="D1686" s="4006"/>
      <c r="E1686" s="4006"/>
      <c r="F1686" s="4006"/>
      <c r="G1686" s="4006"/>
      <c r="H1686" s="2566"/>
      <c r="I1686" s="2567"/>
      <c r="J1686" s="2567"/>
      <c r="K1686" s="2567"/>
      <c r="L1686" s="2567"/>
      <c r="M1686" s="2566"/>
      <c r="N1686" s="2567"/>
      <c r="O1686" s="2567"/>
      <c r="P1686" s="2567"/>
      <c r="Q1686" s="2567"/>
      <c r="R1686" s="2567"/>
      <c r="S1686" s="2566"/>
      <c r="T1686" s="2565"/>
      <c r="U1686" s="2565"/>
      <c r="V1686" s="2565"/>
      <c r="W1686" s="2565"/>
      <c r="X1686" s="2565"/>
      <c r="Y1686" s="2565"/>
      <c r="Z1686" s="2565"/>
      <c r="AA1686" s="2565"/>
      <c r="AB1686" s="2565"/>
      <c r="AC1686" s="2565"/>
      <c r="AD1686" s="2565"/>
      <c r="AE1686" s="2565"/>
      <c r="AF1686" s="2565"/>
      <c r="AG1686" s="2565"/>
      <c r="AH1686" s="2565"/>
      <c r="AI1686" s="2565"/>
      <c r="AJ1686" s="2565"/>
      <c r="AK1686" s="2572"/>
    </row>
    <row r="1687" spans="2:37" s="2872" customFormat="1" ht="12" customHeight="1" x14ac:dyDescent="0.2">
      <c r="B1687" s="3979" t="s">
        <v>4992</v>
      </c>
      <c r="C1687" s="3980"/>
      <c r="D1687" s="3986" t="s">
        <v>1534</v>
      </c>
      <c r="E1687" s="3986"/>
      <c r="F1687" s="3986"/>
      <c r="G1687" s="3986"/>
      <c r="H1687" s="2569"/>
      <c r="I1687" s="2569"/>
      <c r="J1687" s="2569"/>
      <c r="K1687" s="2569"/>
      <c r="L1687" s="2569"/>
      <c r="M1687" s="2569"/>
      <c r="N1687" s="2569"/>
      <c r="O1687" s="2569"/>
      <c r="P1687" s="2569"/>
      <c r="Q1687" s="2569"/>
      <c r="R1687" s="2569"/>
      <c r="S1687" s="2569"/>
      <c r="T1687" s="2565"/>
      <c r="U1687" s="2565"/>
      <c r="V1687" s="2565"/>
      <c r="W1687" s="2565"/>
      <c r="X1687" s="2565"/>
      <c r="Y1687" s="2565"/>
      <c r="Z1687" s="2565"/>
      <c r="AA1687" s="2565"/>
      <c r="AB1687" s="2565"/>
      <c r="AC1687" s="2565"/>
      <c r="AD1687" s="2565"/>
      <c r="AE1687" s="2565"/>
      <c r="AF1687" s="2565"/>
      <c r="AG1687" s="2565"/>
      <c r="AH1687" s="2565"/>
      <c r="AI1687" s="2565"/>
      <c r="AJ1687" s="2565"/>
      <c r="AK1687" s="2572"/>
    </row>
    <row r="1688" spans="2:37" s="2872" customFormat="1" ht="12" customHeight="1" x14ac:dyDescent="0.2">
      <c r="B1688" s="3979" t="s">
        <v>4993</v>
      </c>
      <c r="C1688" s="3980"/>
      <c r="D1688" s="3986" t="s">
        <v>5587</v>
      </c>
      <c r="E1688" s="3986"/>
      <c r="F1688" s="3986"/>
      <c r="G1688" s="3986"/>
      <c r="H1688" s="2569"/>
      <c r="I1688" s="2569"/>
      <c r="J1688" s="2569"/>
      <c r="K1688" s="2569"/>
      <c r="L1688" s="2569"/>
      <c r="M1688" s="2569"/>
      <c r="N1688" s="2569"/>
      <c r="O1688" s="2569"/>
      <c r="P1688" s="2569"/>
      <c r="Q1688" s="2569"/>
      <c r="R1688" s="2569"/>
      <c r="S1688" s="2569"/>
      <c r="T1688" s="2565"/>
      <c r="U1688" s="2565"/>
      <c r="V1688" s="2565"/>
      <c r="W1688" s="2565"/>
      <c r="X1688" s="2565"/>
      <c r="Y1688" s="2565"/>
      <c r="Z1688" s="2565"/>
      <c r="AA1688" s="2565"/>
      <c r="AB1688" s="2565"/>
      <c r="AC1688" s="2565"/>
      <c r="AD1688" s="2565"/>
      <c r="AE1688" s="2565"/>
      <c r="AF1688" s="2565"/>
      <c r="AG1688" s="2565"/>
      <c r="AH1688" s="2565"/>
      <c r="AI1688" s="2565"/>
      <c r="AJ1688" s="2565"/>
      <c r="AK1688" s="2572"/>
    </row>
    <row r="1689" spans="2:37" s="2872" customFormat="1" ht="12" customHeight="1" thickBot="1" x14ac:dyDescent="0.25">
      <c r="B1689" s="3613"/>
      <c r="C1689" s="3465"/>
      <c r="D1689" s="3465"/>
      <c r="E1689" s="3465"/>
      <c r="F1689" s="3465"/>
      <c r="G1689" s="3465"/>
      <c r="H1689" s="3465"/>
      <c r="I1689" s="3465"/>
      <c r="J1689" s="3465"/>
      <c r="K1689" s="3465"/>
      <c r="L1689" s="3465"/>
      <c r="M1689" s="3465"/>
      <c r="N1689" s="3465"/>
      <c r="O1689" s="3465"/>
      <c r="P1689" s="3465"/>
      <c r="Q1689" s="3465"/>
      <c r="R1689" s="3465"/>
      <c r="S1689" s="3465"/>
      <c r="T1689" s="3465"/>
      <c r="U1689" s="3465"/>
      <c r="V1689" s="3465"/>
      <c r="W1689" s="3465"/>
      <c r="X1689" s="3465"/>
      <c r="Y1689" s="3465"/>
      <c r="Z1689" s="3465"/>
      <c r="AA1689" s="3465"/>
      <c r="AB1689" s="3465"/>
      <c r="AC1689" s="3465"/>
      <c r="AD1689" s="3465"/>
      <c r="AE1689" s="3465"/>
      <c r="AF1689" s="3465"/>
      <c r="AG1689" s="3465"/>
      <c r="AH1689" s="3465"/>
      <c r="AI1689" s="3465"/>
      <c r="AJ1689" s="3465"/>
      <c r="AK1689" s="3467"/>
    </row>
    <row r="1690" spans="2:37" s="2872" customFormat="1" ht="12" customHeight="1" x14ac:dyDescent="0.2">
      <c r="B1690" s="2774"/>
    </row>
    <row r="1691" spans="2:37" s="2872" customFormat="1" ht="12" customHeight="1" thickBot="1" x14ac:dyDescent="0.25">
      <c r="B1691" s="2774"/>
    </row>
    <row r="1692" spans="2:37" s="2872" customFormat="1" ht="12" customHeight="1" x14ac:dyDescent="0.2">
      <c r="B1692" s="3987" t="s">
        <v>5001</v>
      </c>
      <c r="C1692" s="3988"/>
      <c r="D1692" s="3988"/>
      <c r="E1692" s="3988"/>
      <c r="F1692" s="3988"/>
      <c r="G1692" s="3988"/>
      <c r="H1692" s="3988"/>
      <c r="I1692" s="3988"/>
      <c r="J1692" s="3988"/>
      <c r="K1692" s="3988"/>
      <c r="L1692" s="3988"/>
      <c r="M1692" s="3988"/>
      <c r="N1692" s="3988"/>
      <c r="O1692" s="3988"/>
      <c r="P1692" s="3988"/>
      <c r="Q1692" s="3988"/>
      <c r="R1692" s="3988"/>
      <c r="S1692" s="3988"/>
      <c r="T1692" s="3988"/>
      <c r="U1692" s="3988"/>
      <c r="V1692" s="3988"/>
      <c r="W1692" s="3988"/>
      <c r="X1692" s="3988"/>
      <c r="Y1692" s="3988"/>
      <c r="Z1692" s="3988"/>
      <c r="AA1692" s="3988"/>
      <c r="AB1692" s="3988"/>
      <c r="AC1692" s="3988"/>
      <c r="AD1692" s="3988"/>
      <c r="AE1692" s="3988"/>
      <c r="AF1692" s="3988"/>
      <c r="AG1692" s="3988"/>
      <c r="AH1692" s="3988"/>
      <c r="AI1692" s="3988"/>
      <c r="AJ1692" s="3988"/>
      <c r="AK1692" s="3989"/>
    </row>
    <row r="1693" spans="2:37" s="2872" customFormat="1" ht="12" customHeight="1" x14ac:dyDescent="0.2">
      <c r="B1693" s="2570"/>
      <c r="C1693" s="3744"/>
      <c r="D1693" s="3744"/>
      <c r="E1693" s="3744"/>
      <c r="F1693" s="3744"/>
      <c r="G1693" s="2571"/>
      <c r="H1693" s="2571"/>
      <c r="I1693" s="2571"/>
      <c r="J1693" s="2571"/>
      <c r="K1693" s="2571"/>
      <c r="L1693" s="2571"/>
      <c r="M1693" s="2571"/>
      <c r="N1693" s="2571"/>
      <c r="O1693" s="2571"/>
      <c r="P1693" s="2571"/>
      <c r="Q1693" s="2571"/>
      <c r="R1693" s="2571"/>
      <c r="S1693" s="2571"/>
      <c r="T1693" s="2571"/>
      <c r="U1693" s="2571"/>
      <c r="V1693" s="2571"/>
      <c r="W1693" s="2571"/>
      <c r="X1693" s="2571"/>
      <c r="Y1693" s="2571"/>
      <c r="Z1693" s="2571"/>
      <c r="AA1693" s="2571"/>
      <c r="AB1693" s="2571"/>
      <c r="AC1693" s="2571"/>
      <c r="AD1693" s="2571"/>
      <c r="AE1693" s="2571"/>
      <c r="AF1693" s="2571"/>
      <c r="AG1693" s="2571"/>
      <c r="AH1693" s="2571"/>
      <c r="AI1693" s="2571"/>
      <c r="AJ1693" s="2571"/>
      <c r="AK1693" s="2572"/>
    </row>
    <row r="1694" spans="2:37" s="2872" customFormat="1" ht="28.5" customHeight="1" x14ac:dyDescent="0.2">
      <c r="B1694" s="2570" t="s">
        <v>4988</v>
      </c>
      <c r="C1694" s="3744"/>
      <c r="D1694" s="3990" t="s">
        <v>5808</v>
      </c>
      <c r="E1694" s="3990"/>
      <c r="F1694" s="3990"/>
      <c r="G1694" s="2571"/>
      <c r="H1694" s="2571"/>
      <c r="I1694" s="2571"/>
      <c r="J1694" s="2571"/>
      <c r="K1694" s="2571"/>
      <c r="L1694" s="2571"/>
      <c r="M1694" s="2571"/>
      <c r="N1694" s="2571"/>
      <c r="O1694" s="2571"/>
      <c r="P1694" s="2571"/>
      <c r="Q1694" s="2571"/>
      <c r="R1694" s="2571"/>
      <c r="S1694" s="2571"/>
      <c r="T1694" s="2571"/>
      <c r="U1694" s="2571"/>
      <c r="V1694" s="2571"/>
      <c r="W1694" s="2571"/>
      <c r="X1694" s="2571"/>
      <c r="Y1694" s="2571"/>
      <c r="Z1694" s="2571"/>
      <c r="AA1694" s="2571"/>
      <c r="AB1694" s="2571"/>
      <c r="AC1694" s="2571"/>
      <c r="AD1694" s="2571"/>
      <c r="AE1694" s="2571"/>
      <c r="AF1694" s="2571"/>
      <c r="AG1694" s="2571"/>
      <c r="AH1694" s="2571"/>
      <c r="AI1694" s="2571"/>
      <c r="AJ1694" s="2571"/>
      <c r="AK1694" s="2572"/>
    </row>
    <row r="1695" spans="2:37" s="2872" customFormat="1" ht="12" customHeight="1" thickBot="1" x14ac:dyDescent="0.25">
      <c r="B1695" s="3991" t="s">
        <v>5002</v>
      </c>
      <c r="C1695" s="3992"/>
      <c r="D1695" s="3963">
        <v>41761</v>
      </c>
      <c r="E1695" s="3963"/>
      <c r="F1695" s="3744"/>
      <c r="G1695" s="2571"/>
      <c r="H1695" s="2571"/>
      <c r="I1695" s="2571"/>
      <c r="J1695" s="2571"/>
      <c r="K1695" s="2571"/>
      <c r="L1695" s="2571"/>
      <c r="M1695" s="2571"/>
      <c r="N1695" s="2571"/>
      <c r="O1695" s="2571"/>
      <c r="P1695" s="2571"/>
      <c r="Q1695" s="2571"/>
      <c r="R1695" s="2571"/>
      <c r="S1695" s="2571"/>
      <c r="T1695" s="2571"/>
      <c r="U1695" s="2571"/>
      <c r="V1695" s="2571"/>
      <c r="W1695" s="2571"/>
      <c r="X1695" s="2571"/>
      <c r="Y1695" s="2571"/>
      <c r="Z1695" s="2571"/>
      <c r="AA1695" s="2571"/>
      <c r="AB1695" s="2571"/>
      <c r="AC1695" s="2571"/>
      <c r="AD1695" s="2571"/>
      <c r="AE1695" s="2571"/>
      <c r="AF1695" s="2571"/>
      <c r="AG1695" s="2571"/>
      <c r="AH1695" s="2571"/>
      <c r="AI1695" s="2571"/>
      <c r="AJ1695" s="2571"/>
      <c r="AK1695" s="2572"/>
    </row>
    <row r="1696" spans="2:37" s="2872" customFormat="1" ht="51" customHeight="1" thickBot="1" x14ac:dyDescent="0.25">
      <c r="B1696" s="3993" t="s">
        <v>5003</v>
      </c>
      <c r="C1696" s="3994"/>
      <c r="D1696" s="3995" t="s">
        <v>6661</v>
      </c>
      <c r="E1696" s="4020"/>
      <c r="F1696" s="4020"/>
      <c r="G1696" s="4020"/>
      <c r="H1696" s="4020"/>
      <c r="I1696" s="4020"/>
      <c r="J1696" s="4020"/>
      <c r="K1696" s="4021"/>
      <c r="L1696" s="2571"/>
      <c r="M1696" s="2571"/>
      <c r="N1696" s="2571"/>
      <c r="O1696" s="2571"/>
      <c r="P1696" s="2571"/>
      <c r="Q1696" s="2571"/>
      <c r="R1696" s="2571"/>
      <c r="S1696" s="2571"/>
      <c r="T1696" s="2571"/>
      <c r="U1696" s="2571"/>
      <c r="V1696" s="2571"/>
      <c r="W1696" s="2571"/>
      <c r="X1696" s="2571"/>
      <c r="Y1696" s="2571"/>
      <c r="Z1696" s="2571"/>
      <c r="AA1696" s="2571"/>
      <c r="AB1696" s="2571"/>
      <c r="AC1696" s="2571"/>
      <c r="AD1696" s="2571"/>
      <c r="AE1696" s="2571"/>
      <c r="AF1696" s="2571"/>
      <c r="AG1696" s="2571"/>
      <c r="AH1696" s="2571"/>
      <c r="AI1696" s="2571"/>
      <c r="AJ1696" s="2571"/>
      <c r="AK1696" s="2572"/>
    </row>
    <row r="1697" spans="2:37" s="2872" customFormat="1" ht="12" customHeight="1" thickBot="1" x14ac:dyDescent="0.25">
      <c r="B1697" s="3998"/>
      <c r="C1697" s="3999"/>
      <c r="D1697" s="3999"/>
      <c r="E1697" s="3999"/>
      <c r="F1697" s="3999"/>
      <c r="G1697" s="3999"/>
      <c r="H1697" s="3999"/>
      <c r="I1697" s="3999"/>
      <c r="J1697" s="3999"/>
      <c r="K1697" s="3999"/>
      <c r="L1697" s="3999"/>
      <c r="M1697" s="3999"/>
      <c r="N1697" s="3999"/>
      <c r="O1697" s="3999"/>
      <c r="P1697" s="3999"/>
      <c r="Q1697" s="3999"/>
      <c r="R1697" s="2571"/>
      <c r="S1697" s="2571"/>
      <c r="T1697" s="2571"/>
      <c r="U1697" s="2571"/>
      <c r="V1697" s="2571"/>
      <c r="W1697" s="2571"/>
      <c r="X1697" s="2571"/>
      <c r="Y1697" s="2571"/>
      <c r="Z1697" s="2571"/>
      <c r="AA1697" s="2571"/>
      <c r="AB1697" s="2571"/>
      <c r="AC1697" s="2571"/>
      <c r="AD1697" s="2571"/>
      <c r="AE1697" s="2571"/>
      <c r="AF1697" s="2571"/>
      <c r="AG1697" s="2571"/>
      <c r="AH1697" s="2571"/>
      <c r="AI1697" s="2571"/>
      <c r="AJ1697" s="2571"/>
      <c r="AK1697" s="2572"/>
    </row>
    <row r="1698" spans="2:37" s="2872" customFormat="1" ht="12" customHeight="1" thickBot="1" x14ac:dyDescent="0.25">
      <c r="B1698" s="4000" t="s">
        <v>5004</v>
      </c>
      <c r="C1698" s="4000"/>
      <c r="D1698" s="4000" t="s">
        <v>4994</v>
      </c>
      <c r="E1698" s="4000" t="s">
        <v>5005</v>
      </c>
      <c r="F1698" s="4002" t="s">
        <v>224</v>
      </c>
      <c r="G1698" s="4002"/>
      <c r="H1698" s="4002"/>
      <c r="I1698" s="4002"/>
      <c r="J1698" s="4002"/>
      <c r="K1698" s="4002"/>
      <c r="L1698" s="4002"/>
      <c r="M1698" s="4002"/>
      <c r="N1698" s="4002"/>
      <c r="O1698" s="4002"/>
      <c r="P1698" s="4002"/>
      <c r="Q1698" s="4002"/>
      <c r="R1698" s="4002"/>
      <c r="S1698" s="4002" t="s">
        <v>340</v>
      </c>
      <c r="T1698" s="4002"/>
      <c r="U1698" s="4002"/>
      <c r="V1698" s="4002"/>
      <c r="W1698" s="4002"/>
      <c r="X1698" s="4002"/>
      <c r="Y1698" s="4002"/>
      <c r="Z1698" s="4002"/>
      <c r="AA1698" s="4002"/>
      <c r="AB1698" s="4002"/>
      <c r="AC1698" s="4002"/>
      <c r="AD1698" s="4002" t="s">
        <v>225</v>
      </c>
      <c r="AE1698" s="4002"/>
      <c r="AF1698" s="4002"/>
      <c r="AG1698" s="4002"/>
      <c r="AH1698" s="4003" t="s">
        <v>4989</v>
      </c>
      <c r="AI1698" s="4003"/>
      <c r="AJ1698" s="4003"/>
      <c r="AK1698" s="2572"/>
    </row>
    <row r="1699" spans="2:37" s="2872" customFormat="1" ht="12" customHeight="1" thickBot="1" x14ac:dyDescent="0.25">
      <c r="B1699" s="4001"/>
      <c r="C1699" s="4001"/>
      <c r="D1699" s="4001"/>
      <c r="E1699" s="4001"/>
      <c r="F1699" s="4001" t="s">
        <v>5006</v>
      </c>
      <c r="G1699" s="4001" t="s">
        <v>5007</v>
      </c>
      <c r="H1699" s="4000" t="s">
        <v>5008</v>
      </c>
      <c r="I1699" s="4004" t="s">
        <v>5009</v>
      </c>
      <c r="J1699" s="4004" t="s">
        <v>5010</v>
      </c>
      <c r="K1699" s="4005" t="s">
        <v>5011</v>
      </c>
      <c r="L1699" s="4005" t="s">
        <v>5012</v>
      </c>
      <c r="M1699" s="4004" t="s">
        <v>5013</v>
      </c>
      <c r="N1699" s="4004"/>
      <c r="O1699" s="4005" t="s">
        <v>5014</v>
      </c>
      <c r="P1699" s="4005" t="s">
        <v>5015</v>
      </c>
      <c r="Q1699" s="4005" t="s">
        <v>5016</v>
      </c>
      <c r="R1699" s="4005" t="s">
        <v>5017</v>
      </c>
      <c r="S1699" s="4000" t="s">
        <v>5018</v>
      </c>
      <c r="T1699" s="4000" t="s">
        <v>5019</v>
      </c>
      <c r="U1699" s="4000" t="s">
        <v>5020</v>
      </c>
      <c r="V1699" s="4000" t="s">
        <v>5021</v>
      </c>
      <c r="W1699" s="4000" t="s">
        <v>5022</v>
      </c>
      <c r="X1699" s="4000" t="s">
        <v>5023</v>
      </c>
      <c r="Y1699" s="4000" t="s">
        <v>5024</v>
      </c>
      <c r="Z1699" s="4000" t="s">
        <v>5025</v>
      </c>
      <c r="AA1699" s="4000" t="s">
        <v>5026</v>
      </c>
      <c r="AB1699" s="4004" t="s">
        <v>5027</v>
      </c>
      <c r="AC1699" s="4004" t="s">
        <v>5028</v>
      </c>
      <c r="AD1699" s="4000" t="s">
        <v>5029</v>
      </c>
      <c r="AE1699" s="4000" t="s">
        <v>5030</v>
      </c>
      <c r="AF1699" s="4000" t="s">
        <v>5031</v>
      </c>
      <c r="AG1699" s="4000" t="s">
        <v>5032</v>
      </c>
      <c r="AH1699" s="4000" t="s">
        <v>1154</v>
      </c>
      <c r="AI1699" s="4000" t="s">
        <v>4990</v>
      </c>
      <c r="AJ1699" s="4000" t="s">
        <v>4991</v>
      </c>
      <c r="AK1699" s="2572"/>
    </row>
    <row r="1700" spans="2:37" s="2872" customFormat="1" ht="12" customHeight="1" thickBot="1" x14ac:dyDescent="0.25">
      <c r="B1700" s="4001"/>
      <c r="C1700" s="4001"/>
      <c r="D1700" s="4001"/>
      <c r="E1700" s="4001"/>
      <c r="F1700" s="4001"/>
      <c r="G1700" s="4001"/>
      <c r="H1700" s="4001"/>
      <c r="I1700" s="4005"/>
      <c r="J1700" s="4005"/>
      <c r="K1700" s="4005"/>
      <c r="L1700" s="4005"/>
      <c r="M1700" s="3739" t="s">
        <v>5033</v>
      </c>
      <c r="N1700" s="3740" t="s">
        <v>2798</v>
      </c>
      <c r="O1700" s="4005"/>
      <c r="P1700" s="4005"/>
      <c r="Q1700" s="4005"/>
      <c r="R1700" s="4005"/>
      <c r="S1700" s="4001"/>
      <c r="T1700" s="4001"/>
      <c r="U1700" s="4001"/>
      <c r="V1700" s="4001"/>
      <c r="W1700" s="4001"/>
      <c r="X1700" s="4001"/>
      <c r="Y1700" s="4001"/>
      <c r="Z1700" s="4001"/>
      <c r="AA1700" s="4001"/>
      <c r="AB1700" s="4005"/>
      <c r="AC1700" s="4005"/>
      <c r="AD1700" s="4001"/>
      <c r="AE1700" s="4001"/>
      <c r="AF1700" s="4001"/>
      <c r="AG1700" s="4001"/>
      <c r="AH1700" s="4001"/>
      <c r="AI1700" s="4001"/>
      <c r="AJ1700" s="4001"/>
      <c r="AK1700" s="2572"/>
    </row>
    <row r="1701" spans="2:37" s="2872" customFormat="1" ht="26.25" customHeight="1" thickBot="1" x14ac:dyDescent="0.25">
      <c r="B1701" s="4070" t="s">
        <v>5809</v>
      </c>
      <c r="C1701" s="4071"/>
      <c r="D1701" s="3346" t="s">
        <v>1534</v>
      </c>
      <c r="E1701" s="3346">
        <v>14.99</v>
      </c>
      <c r="F1701" s="3346" t="s">
        <v>1534</v>
      </c>
      <c r="G1701" s="3346" t="s">
        <v>1534</v>
      </c>
      <c r="H1701" s="3346" t="s">
        <v>1534</v>
      </c>
      <c r="I1701" s="3346" t="s">
        <v>1534</v>
      </c>
      <c r="J1701" s="3346" t="s">
        <v>1534</v>
      </c>
      <c r="K1701" s="3346" t="s">
        <v>1534</v>
      </c>
      <c r="L1701" s="3346" t="s">
        <v>1534</v>
      </c>
      <c r="M1701" s="3346" t="s">
        <v>1534</v>
      </c>
      <c r="N1701" s="3346" t="s">
        <v>1534</v>
      </c>
      <c r="O1701" s="3346" t="s">
        <v>1534</v>
      </c>
      <c r="P1701" s="3346" t="s">
        <v>1534</v>
      </c>
      <c r="Q1701" s="3346" t="s">
        <v>1534</v>
      </c>
      <c r="R1701" s="3346" t="s">
        <v>1534</v>
      </c>
      <c r="S1701" s="3346" t="s">
        <v>1534</v>
      </c>
      <c r="T1701" s="3346" t="s">
        <v>1534</v>
      </c>
      <c r="U1701" s="3346" t="s">
        <v>1534</v>
      </c>
      <c r="V1701" s="3346" t="s">
        <v>1534</v>
      </c>
      <c r="W1701" s="3346" t="s">
        <v>1534</v>
      </c>
      <c r="X1701" s="3346" t="s">
        <v>1534</v>
      </c>
      <c r="Y1701" s="3346" t="s">
        <v>1534</v>
      </c>
      <c r="Z1701" s="3346" t="s">
        <v>1534</v>
      </c>
      <c r="AA1701" s="3346" t="s">
        <v>1534</v>
      </c>
      <c r="AB1701" s="3346" t="s">
        <v>1534</v>
      </c>
      <c r="AC1701" s="3346" t="s">
        <v>1534</v>
      </c>
      <c r="AD1701" s="3250">
        <v>14.99</v>
      </c>
      <c r="AE1701" s="2950" t="s">
        <v>4998</v>
      </c>
      <c r="AF1701" s="2951" t="s">
        <v>1534</v>
      </c>
      <c r="AG1701" s="2951">
        <v>0.1</v>
      </c>
      <c r="AH1701" s="2952" t="s">
        <v>1534</v>
      </c>
      <c r="AI1701" s="2952" t="s">
        <v>1534</v>
      </c>
      <c r="AJ1701" s="2953" t="s">
        <v>1534</v>
      </c>
      <c r="AK1701" s="2572"/>
    </row>
    <row r="1702" spans="2:37" s="2872" customFormat="1" ht="12" customHeight="1" x14ac:dyDescent="0.2">
      <c r="B1702" s="2573"/>
      <c r="C1702" s="2566"/>
      <c r="D1702" s="4006"/>
      <c r="E1702" s="4006"/>
      <c r="F1702" s="4006"/>
      <c r="G1702" s="4006"/>
      <c r="H1702" s="2566"/>
      <c r="I1702" s="2567"/>
      <c r="J1702" s="2567"/>
      <c r="K1702" s="2567"/>
      <c r="L1702" s="2567"/>
      <c r="M1702" s="2566"/>
      <c r="N1702" s="2567"/>
      <c r="O1702" s="2567"/>
      <c r="P1702" s="2567"/>
      <c r="Q1702" s="2567"/>
      <c r="R1702" s="2567"/>
      <c r="S1702" s="2566"/>
      <c r="T1702" s="2565"/>
      <c r="U1702" s="2565"/>
      <c r="V1702" s="2565"/>
      <c r="W1702" s="2565"/>
      <c r="X1702" s="2565"/>
      <c r="Y1702" s="2565"/>
      <c r="Z1702" s="2565"/>
      <c r="AA1702" s="2565"/>
      <c r="AB1702" s="2565"/>
      <c r="AC1702" s="2565"/>
      <c r="AD1702" s="2565"/>
      <c r="AE1702" s="2565"/>
      <c r="AF1702" s="2565"/>
      <c r="AG1702" s="2565"/>
      <c r="AH1702" s="2565"/>
      <c r="AI1702" s="2565"/>
      <c r="AJ1702" s="2565"/>
      <c r="AK1702" s="2572"/>
    </row>
    <row r="1703" spans="2:37" s="2872" customFormat="1" ht="12" customHeight="1" x14ac:dyDescent="0.2">
      <c r="B1703" s="3979" t="s">
        <v>4992</v>
      </c>
      <c r="C1703" s="3980"/>
      <c r="D1703" s="3986" t="s">
        <v>1534</v>
      </c>
      <c r="E1703" s="3986"/>
      <c r="F1703" s="3986"/>
      <c r="G1703" s="3986"/>
      <c r="H1703" s="2569"/>
      <c r="I1703" s="2569"/>
      <c r="J1703" s="2569"/>
      <c r="K1703" s="2569"/>
      <c r="L1703" s="2569"/>
      <c r="M1703" s="2569"/>
      <c r="N1703" s="2569"/>
      <c r="O1703" s="2569"/>
      <c r="P1703" s="2569"/>
      <c r="Q1703" s="2569"/>
      <c r="R1703" s="2569"/>
      <c r="S1703" s="2569"/>
      <c r="T1703" s="2565"/>
      <c r="U1703" s="2565"/>
      <c r="V1703" s="2565"/>
      <c r="W1703" s="2565"/>
      <c r="X1703" s="2565"/>
      <c r="Y1703" s="2565"/>
      <c r="Z1703" s="2565"/>
      <c r="AA1703" s="2565"/>
      <c r="AB1703" s="2565"/>
      <c r="AC1703" s="2565"/>
      <c r="AD1703" s="2565"/>
      <c r="AE1703" s="2565"/>
      <c r="AF1703" s="2565"/>
      <c r="AG1703" s="2565"/>
      <c r="AH1703" s="2565"/>
      <c r="AI1703" s="2565"/>
      <c r="AJ1703" s="2565"/>
      <c r="AK1703" s="2572"/>
    </row>
    <row r="1704" spans="2:37" s="2872" customFormat="1" ht="12" customHeight="1" x14ac:dyDescent="0.2">
      <c r="B1704" s="3979" t="s">
        <v>4993</v>
      </c>
      <c r="C1704" s="3980"/>
      <c r="D1704" s="3986" t="s">
        <v>5587</v>
      </c>
      <c r="E1704" s="3986"/>
      <c r="F1704" s="3986"/>
      <c r="G1704" s="3986"/>
      <c r="H1704" s="2569"/>
      <c r="I1704" s="2569"/>
      <c r="J1704" s="2569"/>
      <c r="K1704" s="2569"/>
      <c r="L1704" s="2569"/>
      <c r="M1704" s="2569"/>
      <c r="N1704" s="2569"/>
      <c r="O1704" s="2569"/>
      <c r="P1704" s="2569"/>
      <c r="Q1704" s="2569"/>
      <c r="R1704" s="2569"/>
      <c r="S1704" s="2569"/>
      <c r="T1704" s="2565"/>
      <c r="U1704" s="2565"/>
      <c r="V1704" s="2565"/>
      <c r="W1704" s="2565"/>
      <c r="X1704" s="2565"/>
      <c r="Y1704" s="2565"/>
      <c r="Z1704" s="2565"/>
      <c r="AA1704" s="2565"/>
      <c r="AB1704" s="2565"/>
      <c r="AC1704" s="2565"/>
      <c r="AD1704" s="2565"/>
      <c r="AE1704" s="2565"/>
      <c r="AF1704" s="2565"/>
      <c r="AG1704" s="2565"/>
      <c r="AH1704" s="2565"/>
      <c r="AI1704" s="2565"/>
      <c r="AJ1704" s="2565"/>
      <c r="AK1704" s="2572"/>
    </row>
    <row r="1705" spans="2:37" s="2872" customFormat="1" ht="12" customHeight="1" thickBot="1" x14ac:dyDescent="0.25">
      <c r="B1705" s="3613"/>
      <c r="C1705" s="3465"/>
      <c r="D1705" s="3465"/>
      <c r="E1705" s="3465"/>
      <c r="F1705" s="3465"/>
      <c r="G1705" s="3465"/>
      <c r="H1705" s="3465"/>
      <c r="I1705" s="3465"/>
      <c r="J1705" s="3465"/>
      <c r="K1705" s="3465"/>
      <c r="L1705" s="3465"/>
      <c r="M1705" s="3465"/>
      <c r="N1705" s="3465"/>
      <c r="O1705" s="3465"/>
      <c r="P1705" s="3465"/>
      <c r="Q1705" s="3465"/>
      <c r="R1705" s="3465"/>
      <c r="S1705" s="3465"/>
      <c r="T1705" s="3465"/>
      <c r="U1705" s="3465"/>
      <c r="V1705" s="3465"/>
      <c r="W1705" s="3465"/>
      <c r="X1705" s="3465"/>
      <c r="Y1705" s="3465"/>
      <c r="Z1705" s="3465"/>
      <c r="AA1705" s="3465"/>
      <c r="AB1705" s="3465"/>
      <c r="AC1705" s="3465"/>
      <c r="AD1705" s="3465"/>
      <c r="AE1705" s="3465"/>
      <c r="AF1705" s="3465"/>
      <c r="AG1705" s="3465"/>
      <c r="AH1705" s="3465"/>
      <c r="AI1705" s="3465"/>
      <c r="AJ1705" s="3465"/>
      <c r="AK1705" s="3467"/>
    </row>
    <row r="1706" spans="2:37" s="2872" customFormat="1" ht="12" customHeight="1" x14ac:dyDescent="0.2">
      <c r="B1706" s="2774"/>
    </row>
    <row r="1707" spans="2:37" s="2872" customFormat="1" ht="12" customHeight="1" thickBot="1" x14ac:dyDescent="0.25">
      <c r="B1707" s="2774"/>
    </row>
    <row r="1708" spans="2:37" s="2872" customFormat="1" ht="12" customHeight="1" x14ac:dyDescent="0.2">
      <c r="B1708" s="3987" t="s">
        <v>5001</v>
      </c>
      <c r="C1708" s="3988"/>
      <c r="D1708" s="3988"/>
      <c r="E1708" s="3988"/>
      <c r="F1708" s="3988"/>
      <c r="G1708" s="3988"/>
      <c r="H1708" s="3988"/>
      <c r="I1708" s="3988"/>
      <c r="J1708" s="3988"/>
      <c r="K1708" s="3988"/>
      <c r="L1708" s="3988"/>
      <c r="M1708" s="3988"/>
      <c r="N1708" s="3988"/>
      <c r="O1708" s="3988"/>
      <c r="P1708" s="3988"/>
      <c r="Q1708" s="3988"/>
      <c r="R1708" s="3988"/>
      <c r="S1708" s="3988"/>
      <c r="T1708" s="3988"/>
      <c r="U1708" s="3988"/>
      <c r="V1708" s="3988"/>
      <c r="W1708" s="3988"/>
      <c r="X1708" s="3988"/>
      <c r="Y1708" s="3988"/>
      <c r="Z1708" s="3988"/>
      <c r="AA1708" s="3988"/>
      <c r="AB1708" s="3988"/>
      <c r="AC1708" s="3988"/>
      <c r="AD1708" s="3988"/>
      <c r="AE1708" s="3988"/>
      <c r="AF1708" s="3988"/>
      <c r="AG1708" s="3988"/>
      <c r="AH1708" s="3988"/>
      <c r="AI1708" s="3988"/>
      <c r="AJ1708" s="3988"/>
      <c r="AK1708" s="3989"/>
    </row>
    <row r="1709" spans="2:37" s="2872" customFormat="1" ht="12" customHeight="1" x14ac:dyDescent="0.2">
      <c r="B1709" s="2570"/>
      <c r="C1709" s="3744"/>
      <c r="D1709" s="3744"/>
      <c r="E1709" s="3744"/>
      <c r="F1709" s="3744"/>
      <c r="G1709" s="2571"/>
      <c r="H1709" s="2571"/>
      <c r="I1709" s="2571"/>
      <c r="J1709" s="2571"/>
      <c r="K1709" s="2571"/>
      <c r="L1709" s="2571"/>
      <c r="M1709" s="2571"/>
      <c r="N1709" s="2571"/>
      <c r="O1709" s="2571"/>
      <c r="P1709" s="2571"/>
      <c r="Q1709" s="2571"/>
      <c r="R1709" s="2571"/>
      <c r="S1709" s="2571"/>
      <c r="T1709" s="2571"/>
      <c r="U1709" s="2571"/>
      <c r="V1709" s="2571"/>
      <c r="W1709" s="2571"/>
      <c r="X1709" s="2571"/>
      <c r="Y1709" s="2571"/>
      <c r="Z1709" s="2571"/>
      <c r="AA1709" s="2571"/>
      <c r="AB1709" s="2571"/>
      <c r="AC1709" s="2571"/>
      <c r="AD1709" s="2571"/>
      <c r="AE1709" s="2571"/>
      <c r="AF1709" s="2571"/>
      <c r="AG1709" s="2571"/>
      <c r="AH1709" s="2571"/>
      <c r="AI1709" s="2571"/>
      <c r="AJ1709" s="2571"/>
      <c r="AK1709" s="2572"/>
    </row>
    <row r="1710" spans="2:37" s="2872" customFormat="1" ht="12" customHeight="1" x14ac:dyDescent="0.2">
      <c r="B1710" s="2570" t="s">
        <v>4988</v>
      </c>
      <c r="C1710" s="3744"/>
      <c r="D1710" s="3990" t="s">
        <v>6369</v>
      </c>
      <c r="E1710" s="3990"/>
      <c r="F1710" s="3990"/>
      <c r="G1710" s="2571"/>
      <c r="H1710" s="2571"/>
      <c r="I1710" s="2571"/>
      <c r="J1710" s="2571"/>
      <c r="K1710" s="2571"/>
      <c r="L1710" s="2571"/>
      <c r="M1710" s="2571"/>
      <c r="N1710" s="2571"/>
      <c r="O1710" s="2571"/>
      <c r="P1710" s="2571"/>
      <c r="Q1710" s="2571"/>
      <c r="R1710" s="2571"/>
      <c r="S1710" s="2571"/>
      <c r="T1710" s="2571"/>
      <c r="U1710" s="2571"/>
      <c r="V1710" s="2571"/>
      <c r="W1710" s="2571"/>
      <c r="X1710" s="2571"/>
      <c r="Y1710" s="2571"/>
      <c r="Z1710" s="2571"/>
      <c r="AA1710" s="2571"/>
      <c r="AB1710" s="2571"/>
      <c r="AC1710" s="2571"/>
      <c r="AD1710" s="2571"/>
      <c r="AE1710" s="2571"/>
      <c r="AF1710" s="2571"/>
      <c r="AG1710" s="2571"/>
      <c r="AH1710" s="2571"/>
      <c r="AI1710" s="2571"/>
      <c r="AJ1710" s="2571"/>
      <c r="AK1710" s="2572"/>
    </row>
    <row r="1711" spans="2:37" s="2872" customFormat="1" ht="12" customHeight="1" thickBot="1" x14ac:dyDescent="0.25">
      <c r="B1711" s="3991" t="s">
        <v>5002</v>
      </c>
      <c r="C1711" s="3992"/>
      <c r="D1711" s="3963">
        <v>41788</v>
      </c>
      <c r="E1711" s="3963"/>
      <c r="F1711" s="3744"/>
      <c r="G1711" s="2571"/>
      <c r="H1711" s="2571"/>
      <c r="I1711" s="2571"/>
      <c r="J1711" s="2571"/>
      <c r="K1711" s="2571"/>
      <c r="L1711" s="2571"/>
      <c r="M1711" s="2571"/>
      <c r="N1711" s="2571"/>
      <c r="O1711" s="2571"/>
      <c r="P1711" s="2571"/>
      <c r="Q1711" s="2571"/>
      <c r="R1711" s="2571"/>
      <c r="S1711" s="2571"/>
      <c r="T1711" s="2571"/>
      <c r="U1711" s="2571"/>
      <c r="V1711" s="2571"/>
      <c r="W1711" s="2571"/>
      <c r="X1711" s="2571"/>
      <c r="Y1711" s="2571"/>
      <c r="Z1711" s="2571"/>
      <c r="AA1711" s="2571"/>
      <c r="AB1711" s="2571"/>
      <c r="AC1711" s="2571"/>
      <c r="AD1711" s="2571"/>
      <c r="AE1711" s="2571"/>
      <c r="AF1711" s="2571"/>
      <c r="AG1711" s="2571"/>
      <c r="AH1711" s="2571"/>
      <c r="AI1711" s="2571"/>
      <c r="AJ1711" s="2571"/>
      <c r="AK1711" s="2572"/>
    </row>
    <row r="1712" spans="2:37" s="2872" customFormat="1" ht="53.25" customHeight="1" thickBot="1" x14ac:dyDescent="0.25">
      <c r="B1712" s="3993" t="s">
        <v>5003</v>
      </c>
      <c r="C1712" s="3994"/>
      <c r="D1712" s="4019" t="s">
        <v>6654</v>
      </c>
      <c r="E1712" s="4020"/>
      <c r="F1712" s="4020"/>
      <c r="G1712" s="4020"/>
      <c r="H1712" s="4020"/>
      <c r="I1712" s="4020"/>
      <c r="J1712" s="4020"/>
      <c r="K1712" s="4021"/>
      <c r="L1712" s="2571"/>
      <c r="M1712" s="2571"/>
      <c r="N1712" s="2571"/>
      <c r="O1712" s="2571"/>
      <c r="P1712" s="2571"/>
      <c r="Q1712" s="2571"/>
      <c r="R1712" s="2571"/>
      <c r="S1712" s="2571"/>
      <c r="T1712" s="2571"/>
      <c r="U1712" s="2571"/>
      <c r="V1712" s="2571"/>
      <c r="W1712" s="2571"/>
      <c r="X1712" s="2571"/>
      <c r="Y1712" s="2571"/>
      <c r="Z1712" s="2571"/>
      <c r="AA1712" s="2571"/>
      <c r="AB1712" s="2571"/>
      <c r="AC1712" s="2571"/>
      <c r="AD1712" s="2571"/>
      <c r="AE1712" s="2571"/>
      <c r="AF1712" s="2571"/>
      <c r="AG1712" s="2571"/>
      <c r="AH1712" s="2571"/>
      <c r="AI1712" s="2571"/>
      <c r="AJ1712" s="2571"/>
      <c r="AK1712" s="2572"/>
    </row>
    <row r="1713" spans="2:37" s="2872" customFormat="1" ht="12" customHeight="1" thickBot="1" x14ac:dyDescent="0.25">
      <c r="B1713" s="3998"/>
      <c r="C1713" s="3999"/>
      <c r="D1713" s="3999"/>
      <c r="E1713" s="3999"/>
      <c r="F1713" s="3999"/>
      <c r="G1713" s="3999"/>
      <c r="H1713" s="3999"/>
      <c r="I1713" s="3999"/>
      <c r="J1713" s="3999"/>
      <c r="K1713" s="3999"/>
      <c r="L1713" s="3999"/>
      <c r="M1713" s="3999"/>
      <c r="N1713" s="3999"/>
      <c r="O1713" s="3999"/>
      <c r="P1713" s="3999"/>
      <c r="Q1713" s="3999"/>
      <c r="R1713" s="2571"/>
      <c r="S1713" s="2571"/>
      <c r="T1713" s="2571"/>
      <c r="U1713" s="2571"/>
      <c r="V1713" s="2571"/>
      <c r="W1713" s="2571"/>
      <c r="X1713" s="2571"/>
      <c r="Y1713" s="2571"/>
      <c r="Z1713" s="2571"/>
      <c r="AA1713" s="2571"/>
      <c r="AB1713" s="2571"/>
      <c r="AC1713" s="2571"/>
      <c r="AD1713" s="2571"/>
      <c r="AE1713" s="2571"/>
      <c r="AF1713" s="2571"/>
      <c r="AG1713" s="2571"/>
      <c r="AH1713" s="2571"/>
      <c r="AI1713" s="2571"/>
      <c r="AJ1713" s="2571"/>
      <c r="AK1713" s="2572"/>
    </row>
    <row r="1714" spans="2:37" s="2872" customFormat="1" ht="12" customHeight="1" thickBot="1" x14ac:dyDescent="0.25">
      <c r="B1714" s="4000" t="s">
        <v>5004</v>
      </c>
      <c r="C1714" s="4000"/>
      <c r="D1714" s="4000" t="s">
        <v>4994</v>
      </c>
      <c r="E1714" s="4000" t="s">
        <v>5005</v>
      </c>
      <c r="F1714" s="4002" t="s">
        <v>224</v>
      </c>
      <c r="G1714" s="4002"/>
      <c r="H1714" s="4002"/>
      <c r="I1714" s="4002"/>
      <c r="J1714" s="4002"/>
      <c r="K1714" s="4002"/>
      <c r="L1714" s="4002"/>
      <c r="M1714" s="4002"/>
      <c r="N1714" s="4002"/>
      <c r="O1714" s="4002"/>
      <c r="P1714" s="4002"/>
      <c r="Q1714" s="4002"/>
      <c r="R1714" s="4002"/>
      <c r="S1714" s="4002" t="s">
        <v>340</v>
      </c>
      <c r="T1714" s="4002"/>
      <c r="U1714" s="4002"/>
      <c r="V1714" s="4002"/>
      <c r="W1714" s="4002"/>
      <c r="X1714" s="4002"/>
      <c r="Y1714" s="4002"/>
      <c r="Z1714" s="4002"/>
      <c r="AA1714" s="4002"/>
      <c r="AB1714" s="4002"/>
      <c r="AC1714" s="4002"/>
      <c r="AD1714" s="4002" t="s">
        <v>225</v>
      </c>
      <c r="AE1714" s="4002"/>
      <c r="AF1714" s="4002"/>
      <c r="AG1714" s="4002"/>
      <c r="AH1714" s="4003" t="s">
        <v>4989</v>
      </c>
      <c r="AI1714" s="4003"/>
      <c r="AJ1714" s="4003"/>
      <c r="AK1714" s="2572"/>
    </row>
    <row r="1715" spans="2:37" s="2872" customFormat="1" ht="12" customHeight="1" thickBot="1" x14ac:dyDescent="0.25">
      <c r="B1715" s="4001"/>
      <c r="C1715" s="4001"/>
      <c r="D1715" s="4001"/>
      <c r="E1715" s="4001"/>
      <c r="F1715" s="4001" t="s">
        <v>5006</v>
      </c>
      <c r="G1715" s="4001" t="s">
        <v>5007</v>
      </c>
      <c r="H1715" s="4000" t="s">
        <v>5008</v>
      </c>
      <c r="I1715" s="4004" t="s">
        <v>5009</v>
      </c>
      <c r="J1715" s="4004" t="s">
        <v>5010</v>
      </c>
      <c r="K1715" s="4005" t="s">
        <v>5011</v>
      </c>
      <c r="L1715" s="4005" t="s">
        <v>5012</v>
      </c>
      <c r="M1715" s="4004" t="s">
        <v>5013</v>
      </c>
      <c r="N1715" s="4004"/>
      <c r="O1715" s="4005" t="s">
        <v>5014</v>
      </c>
      <c r="P1715" s="4005" t="s">
        <v>5015</v>
      </c>
      <c r="Q1715" s="4005" t="s">
        <v>5016</v>
      </c>
      <c r="R1715" s="4005" t="s">
        <v>5017</v>
      </c>
      <c r="S1715" s="4000" t="s">
        <v>5018</v>
      </c>
      <c r="T1715" s="4000" t="s">
        <v>5019</v>
      </c>
      <c r="U1715" s="4000" t="s">
        <v>5020</v>
      </c>
      <c r="V1715" s="4000" t="s">
        <v>5021</v>
      </c>
      <c r="W1715" s="4000" t="s">
        <v>5022</v>
      </c>
      <c r="X1715" s="4000" t="s">
        <v>5023</v>
      </c>
      <c r="Y1715" s="4000" t="s">
        <v>5024</v>
      </c>
      <c r="Z1715" s="4000" t="s">
        <v>5025</v>
      </c>
      <c r="AA1715" s="4000" t="s">
        <v>5026</v>
      </c>
      <c r="AB1715" s="4004" t="s">
        <v>5027</v>
      </c>
      <c r="AC1715" s="4004" t="s">
        <v>5028</v>
      </c>
      <c r="AD1715" s="4000" t="s">
        <v>5029</v>
      </c>
      <c r="AE1715" s="4000" t="s">
        <v>5030</v>
      </c>
      <c r="AF1715" s="4000" t="s">
        <v>5031</v>
      </c>
      <c r="AG1715" s="4000" t="s">
        <v>5032</v>
      </c>
      <c r="AH1715" s="4000" t="s">
        <v>1154</v>
      </c>
      <c r="AI1715" s="4000" t="s">
        <v>4990</v>
      </c>
      <c r="AJ1715" s="4000" t="s">
        <v>4991</v>
      </c>
      <c r="AK1715" s="2572"/>
    </row>
    <row r="1716" spans="2:37" s="2872" customFormat="1" ht="12" customHeight="1" thickBot="1" x14ac:dyDescent="0.25">
      <c r="B1716" s="4001"/>
      <c r="C1716" s="4001"/>
      <c r="D1716" s="4001"/>
      <c r="E1716" s="4001"/>
      <c r="F1716" s="4001"/>
      <c r="G1716" s="4001"/>
      <c r="H1716" s="4001"/>
      <c r="I1716" s="4005"/>
      <c r="J1716" s="4005"/>
      <c r="K1716" s="4005"/>
      <c r="L1716" s="4005"/>
      <c r="M1716" s="3739" t="s">
        <v>5033</v>
      </c>
      <c r="N1716" s="3740" t="s">
        <v>2798</v>
      </c>
      <c r="O1716" s="4005"/>
      <c r="P1716" s="4005"/>
      <c r="Q1716" s="4005"/>
      <c r="R1716" s="4005"/>
      <c r="S1716" s="4001"/>
      <c r="T1716" s="4001"/>
      <c r="U1716" s="4001"/>
      <c r="V1716" s="4001"/>
      <c r="W1716" s="4001"/>
      <c r="X1716" s="4001"/>
      <c r="Y1716" s="4001"/>
      <c r="Z1716" s="4001"/>
      <c r="AA1716" s="4001"/>
      <c r="AB1716" s="4005"/>
      <c r="AC1716" s="4005"/>
      <c r="AD1716" s="4001"/>
      <c r="AE1716" s="4001"/>
      <c r="AF1716" s="4001"/>
      <c r="AG1716" s="4001"/>
      <c r="AH1716" s="4001"/>
      <c r="AI1716" s="4001"/>
      <c r="AJ1716" s="4001"/>
      <c r="AK1716" s="2572"/>
    </row>
    <row r="1717" spans="2:37" s="2872" customFormat="1" ht="12" customHeight="1" x14ac:dyDescent="0.2">
      <c r="B1717" s="4060" t="s">
        <v>6370</v>
      </c>
      <c r="C1717" s="4061"/>
      <c r="D1717" s="3396" t="s">
        <v>1534</v>
      </c>
      <c r="E1717" s="3396" t="s">
        <v>1534</v>
      </c>
      <c r="F1717" s="3396" t="s">
        <v>1534</v>
      </c>
      <c r="G1717" s="3396" t="s">
        <v>1534</v>
      </c>
      <c r="H1717" s="3396" t="s">
        <v>1534</v>
      </c>
      <c r="I1717" s="3396" t="s">
        <v>1534</v>
      </c>
      <c r="J1717" s="3396" t="s">
        <v>1534</v>
      </c>
      <c r="K1717" s="3396" t="s">
        <v>1534</v>
      </c>
      <c r="L1717" s="3396" t="s">
        <v>1534</v>
      </c>
      <c r="M1717" s="3396" t="s">
        <v>1534</v>
      </c>
      <c r="N1717" s="3396" t="s">
        <v>1534</v>
      </c>
      <c r="O1717" s="3396" t="s">
        <v>1534</v>
      </c>
      <c r="P1717" s="3396" t="s">
        <v>1534</v>
      </c>
      <c r="Q1717" s="3396" t="s">
        <v>1534</v>
      </c>
      <c r="R1717" s="3396" t="s">
        <v>1534</v>
      </c>
      <c r="S1717" s="3396" t="s">
        <v>1534</v>
      </c>
      <c r="T1717" s="3396" t="s">
        <v>1534</v>
      </c>
      <c r="U1717" s="3396" t="s">
        <v>1534</v>
      </c>
      <c r="V1717" s="3396" t="s">
        <v>1534</v>
      </c>
      <c r="W1717" s="3396" t="s">
        <v>1534</v>
      </c>
      <c r="X1717" s="3396" t="s">
        <v>1534</v>
      </c>
      <c r="Y1717" s="3396" t="s">
        <v>1534</v>
      </c>
      <c r="Z1717" s="3396" t="s">
        <v>1534</v>
      </c>
      <c r="AA1717" s="3396" t="s">
        <v>1534</v>
      </c>
      <c r="AB1717" s="3396" t="s">
        <v>1534</v>
      </c>
      <c r="AC1717" s="3396" t="s">
        <v>1534</v>
      </c>
      <c r="AD1717" s="3755"/>
      <c r="AE1717" s="3503"/>
      <c r="AF1717" s="3504" t="s">
        <v>1534</v>
      </c>
      <c r="AG1717" s="3504">
        <v>2.4900000000000002</v>
      </c>
      <c r="AH1717" s="3505" t="s">
        <v>6371</v>
      </c>
      <c r="AI1717" s="3505" t="s">
        <v>1534</v>
      </c>
      <c r="AJ1717" s="3756">
        <v>24.99</v>
      </c>
      <c r="AK1717" s="2572"/>
    </row>
    <row r="1718" spans="2:37" s="2872" customFormat="1" ht="12" customHeight="1" thickBot="1" x14ac:dyDescent="0.25">
      <c r="B1718" s="4062" t="s">
        <v>6372</v>
      </c>
      <c r="C1718" s="4063"/>
      <c r="D1718" s="3398" t="s">
        <v>1534</v>
      </c>
      <c r="E1718" s="3398" t="s">
        <v>1534</v>
      </c>
      <c r="F1718" s="3398" t="s">
        <v>1534</v>
      </c>
      <c r="G1718" s="3398" t="s">
        <v>1534</v>
      </c>
      <c r="H1718" s="3398" t="s">
        <v>1534</v>
      </c>
      <c r="I1718" s="3398" t="s">
        <v>1534</v>
      </c>
      <c r="J1718" s="3398" t="s">
        <v>1534</v>
      </c>
      <c r="K1718" s="3398" t="s">
        <v>1534</v>
      </c>
      <c r="L1718" s="3398" t="s">
        <v>1534</v>
      </c>
      <c r="M1718" s="3398" t="s">
        <v>1534</v>
      </c>
      <c r="N1718" s="3398" t="s">
        <v>1534</v>
      </c>
      <c r="O1718" s="3398" t="s">
        <v>1534</v>
      </c>
      <c r="P1718" s="3398" t="s">
        <v>1534</v>
      </c>
      <c r="Q1718" s="3398" t="s">
        <v>1534</v>
      </c>
      <c r="R1718" s="3398" t="s">
        <v>1534</v>
      </c>
      <c r="S1718" s="3398" t="s">
        <v>1534</v>
      </c>
      <c r="T1718" s="3398" t="s">
        <v>1534</v>
      </c>
      <c r="U1718" s="3398" t="s">
        <v>1534</v>
      </c>
      <c r="V1718" s="3398" t="s">
        <v>1534</v>
      </c>
      <c r="W1718" s="3398" t="s">
        <v>1534</v>
      </c>
      <c r="X1718" s="3398" t="s">
        <v>1534</v>
      </c>
      <c r="Y1718" s="3398" t="s">
        <v>1534</v>
      </c>
      <c r="Z1718" s="3398" t="s">
        <v>1534</v>
      </c>
      <c r="AA1718" s="3398" t="s">
        <v>1534</v>
      </c>
      <c r="AB1718" s="3398" t="s">
        <v>1534</v>
      </c>
      <c r="AC1718" s="3398" t="s">
        <v>1534</v>
      </c>
      <c r="AD1718" s="3757"/>
      <c r="AE1718" s="3758"/>
      <c r="AF1718" s="3759" t="s">
        <v>1534</v>
      </c>
      <c r="AG1718" s="3759">
        <v>6.99</v>
      </c>
      <c r="AH1718" s="3760" t="s">
        <v>6371</v>
      </c>
      <c r="AI1718" s="3760" t="s">
        <v>1534</v>
      </c>
      <c r="AJ1718" s="3761">
        <v>24.99</v>
      </c>
      <c r="AK1718" s="2572"/>
    </row>
    <row r="1719" spans="2:37" s="2872" customFormat="1" ht="12" customHeight="1" x14ac:dyDescent="0.2">
      <c r="B1719" s="2573"/>
      <c r="C1719" s="2566"/>
      <c r="D1719" s="4006"/>
      <c r="E1719" s="4006"/>
      <c r="F1719" s="4006"/>
      <c r="G1719" s="4006"/>
      <c r="H1719" s="2566"/>
      <c r="I1719" s="2567"/>
      <c r="J1719" s="2567"/>
      <c r="K1719" s="2567"/>
      <c r="L1719" s="2567"/>
      <c r="M1719" s="2566"/>
      <c r="N1719" s="2567"/>
      <c r="O1719" s="2567"/>
      <c r="P1719" s="2567"/>
      <c r="Q1719" s="2567"/>
      <c r="R1719" s="2567"/>
      <c r="S1719" s="2566"/>
      <c r="T1719" s="2565"/>
      <c r="U1719" s="2565"/>
      <c r="V1719" s="2565"/>
      <c r="W1719" s="2565"/>
      <c r="X1719" s="2565"/>
      <c r="Y1719" s="2565"/>
      <c r="Z1719" s="2565"/>
      <c r="AA1719" s="2565"/>
      <c r="AB1719" s="2565"/>
      <c r="AC1719" s="2565"/>
      <c r="AD1719" s="2565"/>
      <c r="AE1719" s="2565"/>
      <c r="AF1719" s="2565"/>
      <c r="AG1719" s="2565"/>
      <c r="AH1719" s="2565"/>
      <c r="AI1719" s="2565"/>
      <c r="AJ1719" s="2565"/>
      <c r="AK1719" s="2572"/>
    </row>
    <row r="1720" spans="2:37" s="2872" customFormat="1" ht="12" customHeight="1" x14ac:dyDescent="0.2">
      <c r="B1720" s="3979" t="s">
        <v>4992</v>
      </c>
      <c r="C1720" s="3980"/>
      <c r="D1720" s="3986" t="s">
        <v>1534</v>
      </c>
      <c r="E1720" s="3986"/>
      <c r="F1720" s="3986"/>
      <c r="G1720" s="3986"/>
      <c r="H1720" s="2569"/>
      <c r="I1720" s="2569"/>
      <c r="J1720" s="2569"/>
      <c r="K1720" s="2569"/>
      <c r="L1720" s="2569"/>
      <c r="M1720" s="2569"/>
      <c r="N1720" s="2569"/>
      <c r="O1720" s="2569"/>
      <c r="P1720" s="2569"/>
      <c r="Q1720" s="2569"/>
      <c r="R1720" s="2569"/>
      <c r="S1720" s="2569"/>
      <c r="T1720" s="2565"/>
      <c r="U1720" s="2565"/>
      <c r="V1720" s="2565"/>
      <c r="W1720" s="2565"/>
      <c r="X1720" s="2565"/>
      <c r="Y1720" s="2565"/>
      <c r="Z1720" s="2565"/>
      <c r="AA1720" s="2565"/>
      <c r="AB1720" s="2565"/>
      <c r="AC1720" s="2565"/>
      <c r="AD1720" s="2565"/>
      <c r="AE1720" s="2565"/>
      <c r="AF1720" s="2565"/>
      <c r="AG1720" s="2565"/>
      <c r="AH1720" s="2565"/>
      <c r="AI1720" s="2565"/>
      <c r="AJ1720" s="2565"/>
      <c r="AK1720" s="2572"/>
    </row>
    <row r="1721" spans="2:37" s="2872" customFormat="1" ht="12" customHeight="1" x14ac:dyDescent="0.2">
      <c r="B1721" s="3979" t="s">
        <v>4993</v>
      </c>
      <c r="C1721" s="3980"/>
      <c r="D1721" s="3986" t="s">
        <v>1534</v>
      </c>
      <c r="E1721" s="3986"/>
      <c r="F1721" s="3986"/>
      <c r="G1721" s="3986"/>
      <c r="H1721" s="2569"/>
      <c r="I1721" s="2569"/>
      <c r="J1721" s="2569"/>
      <c r="K1721" s="2569"/>
      <c r="L1721" s="2569"/>
      <c r="M1721" s="2569"/>
      <c r="N1721" s="2569"/>
      <c r="O1721" s="2569"/>
      <c r="P1721" s="2569"/>
      <c r="Q1721" s="2569"/>
      <c r="R1721" s="2569"/>
      <c r="S1721" s="2569"/>
      <c r="T1721" s="2565"/>
      <c r="U1721" s="2565"/>
      <c r="V1721" s="2565"/>
      <c r="W1721" s="2565"/>
      <c r="X1721" s="2565"/>
      <c r="Y1721" s="2565"/>
      <c r="Z1721" s="2565"/>
      <c r="AA1721" s="2565"/>
      <c r="AB1721" s="2565"/>
      <c r="AC1721" s="2565"/>
      <c r="AD1721" s="2565"/>
      <c r="AE1721" s="2565"/>
      <c r="AF1721" s="2565"/>
      <c r="AG1721" s="2565"/>
      <c r="AH1721" s="2565"/>
      <c r="AI1721" s="2565"/>
      <c r="AJ1721" s="2565"/>
      <c r="AK1721" s="2572"/>
    </row>
    <row r="1722" spans="2:37" s="2872" customFormat="1" ht="12" customHeight="1" thickBot="1" x14ac:dyDescent="0.25">
      <c r="B1722" s="3613"/>
      <c r="C1722" s="3465"/>
      <c r="D1722" s="3465"/>
      <c r="E1722" s="3465"/>
      <c r="F1722" s="3465"/>
      <c r="G1722" s="3465"/>
      <c r="H1722" s="3465"/>
      <c r="I1722" s="3465"/>
      <c r="J1722" s="3465"/>
      <c r="K1722" s="3465"/>
      <c r="L1722" s="3465"/>
      <c r="M1722" s="3465"/>
      <c r="N1722" s="3465"/>
      <c r="O1722" s="3465"/>
      <c r="P1722" s="3465"/>
      <c r="Q1722" s="3465"/>
      <c r="R1722" s="3465"/>
      <c r="S1722" s="3465"/>
      <c r="T1722" s="3465"/>
      <c r="U1722" s="3465"/>
      <c r="V1722" s="3465"/>
      <c r="W1722" s="3465"/>
      <c r="X1722" s="3465"/>
      <c r="Y1722" s="3465"/>
      <c r="Z1722" s="3465"/>
      <c r="AA1722" s="3465"/>
      <c r="AB1722" s="3465"/>
      <c r="AC1722" s="3465"/>
      <c r="AD1722" s="3465"/>
      <c r="AE1722" s="3465"/>
      <c r="AF1722" s="3465"/>
      <c r="AG1722" s="3465"/>
      <c r="AH1722" s="3465"/>
      <c r="AI1722" s="3465"/>
      <c r="AJ1722" s="3465"/>
      <c r="AK1722" s="3467"/>
    </row>
    <row r="1723" spans="2:37" s="2872" customFormat="1" ht="12" customHeight="1" x14ac:dyDescent="0.2">
      <c r="B1723" s="2774"/>
    </row>
    <row r="1724" spans="2:37" s="2872" customFormat="1" ht="12" customHeight="1" thickBot="1" x14ac:dyDescent="0.25">
      <c r="B1724" s="2774"/>
    </row>
    <row r="1725" spans="2:37" s="2872" customFormat="1" ht="12" customHeight="1" x14ac:dyDescent="0.2">
      <c r="B1725" s="3987" t="s">
        <v>5001</v>
      </c>
      <c r="C1725" s="3988"/>
      <c r="D1725" s="3988"/>
      <c r="E1725" s="3988"/>
      <c r="F1725" s="3988"/>
      <c r="G1725" s="3988"/>
      <c r="H1725" s="3988"/>
      <c r="I1725" s="3988"/>
      <c r="J1725" s="3988"/>
      <c r="K1725" s="3988"/>
      <c r="L1725" s="3988"/>
      <c r="M1725" s="3988"/>
      <c r="N1725" s="3988"/>
      <c r="O1725" s="3988"/>
      <c r="P1725" s="3988"/>
      <c r="Q1725" s="3988"/>
      <c r="R1725" s="3988"/>
      <c r="S1725" s="3988"/>
      <c r="T1725" s="3988"/>
      <c r="U1725" s="3988"/>
      <c r="V1725" s="3988"/>
      <c r="W1725" s="3988"/>
      <c r="X1725" s="3988"/>
      <c r="Y1725" s="3988"/>
      <c r="Z1725" s="3988"/>
      <c r="AA1725" s="3988"/>
      <c r="AB1725" s="3988"/>
      <c r="AC1725" s="3988"/>
      <c r="AD1725" s="3988"/>
      <c r="AE1725" s="3988"/>
      <c r="AF1725" s="3988"/>
      <c r="AG1725" s="3988"/>
      <c r="AH1725" s="3988"/>
      <c r="AI1725" s="3988"/>
      <c r="AJ1725" s="3988"/>
      <c r="AK1725" s="3989"/>
    </row>
    <row r="1726" spans="2:37" s="2872" customFormat="1" ht="12" customHeight="1" x14ac:dyDescent="0.2">
      <c r="B1726" s="2570"/>
      <c r="C1726" s="3744"/>
      <c r="D1726" s="3744"/>
      <c r="E1726" s="3744"/>
      <c r="F1726" s="3744"/>
      <c r="G1726" s="2571"/>
      <c r="H1726" s="2571"/>
      <c r="I1726" s="2571"/>
      <c r="J1726" s="2571"/>
      <c r="K1726" s="2571"/>
      <c r="L1726" s="2571"/>
      <c r="M1726" s="2571"/>
      <c r="N1726" s="2571"/>
      <c r="O1726" s="2571"/>
      <c r="P1726" s="2571"/>
      <c r="Q1726" s="2571"/>
      <c r="R1726" s="2571"/>
      <c r="S1726" s="2571"/>
      <c r="T1726" s="2571"/>
      <c r="U1726" s="2571"/>
      <c r="V1726" s="2571"/>
      <c r="W1726" s="2571"/>
      <c r="X1726" s="2571"/>
      <c r="Y1726" s="2571"/>
      <c r="Z1726" s="2571"/>
      <c r="AA1726" s="2571"/>
      <c r="AB1726" s="2571"/>
      <c r="AC1726" s="2571"/>
      <c r="AD1726" s="2571"/>
      <c r="AE1726" s="2571"/>
      <c r="AF1726" s="2571"/>
      <c r="AG1726" s="2571"/>
      <c r="AH1726" s="2571"/>
      <c r="AI1726" s="2571"/>
      <c r="AJ1726" s="2571"/>
      <c r="AK1726" s="2572"/>
    </row>
    <row r="1727" spans="2:37" s="2872" customFormat="1" ht="12" customHeight="1" x14ac:dyDescent="0.2">
      <c r="B1727" s="2570" t="s">
        <v>4988</v>
      </c>
      <c r="C1727" s="3744"/>
      <c r="D1727" s="3990" t="s">
        <v>6626</v>
      </c>
      <c r="E1727" s="3990"/>
      <c r="F1727" s="3990"/>
      <c r="G1727" s="2571"/>
      <c r="H1727" s="2571"/>
      <c r="I1727" s="2571"/>
      <c r="J1727" s="2571"/>
      <c r="K1727" s="2571"/>
      <c r="L1727" s="2571"/>
      <c r="M1727" s="2571"/>
      <c r="N1727" s="2571"/>
      <c r="O1727" s="2571"/>
      <c r="P1727" s="2571"/>
      <c r="Q1727" s="2571"/>
      <c r="R1727" s="2571"/>
      <c r="S1727" s="2571"/>
      <c r="T1727" s="2571"/>
      <c r="U1727" s="2571"/>
      <c r="V1727" s="2571"/>
      <c r="W1727" s="2571"/>
      <c r="X1727" s="2571"/>
      <c r="Y1727" s="2571"/>
      <c r="Z1727" s="2571"/>
      <c r="AA1727" s="2571"/>
      <c r="AB1727" s="2571"/>
      <c r="AC1727" s="2571"/>
      <c r="AD1727" s="2571"/>
      <c r="AE1727" s="2571"/>
      <c r="AF1727" s="2571"/>
      <c r="AG1727" s="2571"/>
      <c r="AH1727" s="2571"/>
      <c r="AI1727" s="2571"/>
      <c r="AJ1727" s="2571"/>
      <c r="AK1727" s="2572"/>
    </row>
    <row r="1728" spans="2:37" s="2872" customFormat="1" ht="12" customHeight="1" thickBot="1" x14ac:dyDescent="0.25">
      <c r="B1728" s="3991" t="s">
        <v>5002</v>
      </c>
      <c r="C1728" s="3992"/>
      <c r="D1728" s="3963">
        <v>41770</v>
      </c>
      <c r="E1728" s="3963"/>
      <c r="F1728" s="3744"/>
      <c r="G1728" s="2571"/>
      <c r="H1728" s="2571"/>
      <c r="I1728" s="2571"/>
      <c r="J1728" s="2571"/>
      <c r="K1728" s="2571"/>
      <c r="L1728" s="2571"/>
      <c r="M1728" s="2571"/>
      <c r="N1728" s="2571"/>
      <c r="O1728" s="2571"/>
      <c r="P1728" s="2571"/>
      <c r="Q1728" s="2571"/>
      <c r="R1728" s="2571"/>
      <c r="S1728" s="2571"/>
      <c r="T1728" s="2571"/>
      <c r="U1728" s="2571"/>
      <c r="V1728" s="2571"/>
      <c r="W1728" s="2571"/>
      <c r="X1728" s="2571"/>
      <c r="Y1728" s="2571"/>
      <c r="Z1728" s="2571"/>
      <c r="AA1728" s="2571"/>
      <c r="AB1728" s="2571"/>
      <c r="AC1728" s="2571"/>
      <c r="AD1728" s="2571"/>
      <c r="AE1728" s="2571"/>
      <c r="AF1728" s="2571"/>
      <c r="AG1728" s="2571"/>
      <c r="AH1728" s="2571"/>
      <c r="AI1728" s="2571"/>
      <c r="AJ1728" s="2571"/>
      <c r="AK1728" s="2572"/>
    </row>
    <row r="1729" spans="2:37" s="2872" customFormat="1" ht="60.75" customHeight="1" thickBot="1" x14ac:dyDescent="0.25">
      <c r="B1729" s="3993" t="s">
        <v>5003</v>
      </c>
      <c r="C1729" s="3994"/>
      <c r="D1729" s="4019" t="s">
        <v>6627</v>
      </c>
      <c r="E1729" s="4020"/>
      <c r="F1729" s="4020"/>
      <c r="G1729" s="4020"/>
      <c r="H1729" s="4020"/>
      <c r="I1729" s="4020"/>
      <c r="J1729" s="4020"/>
      <c r="K1729" s="4021"/>
      <c r="L1729" s="2571"/>
      <c r="M1729" s="2571"/>
      <c r="N1729" s="2571"/>
      <c r="O1729" s="2571"/>
      <c r="P1729" s="2571"/>
      <c r="Q1729" s="2571"/>
      <c r="R1729" s="2571"/>
      <c r="S1729" s="2571"/>
      <c r="T1729" s="2571"/>
      <c r="U1729" s="2571"/>
      <c r="V1729" s="2571"/>
      <c r="W1729" s="2571"/>
      <c r="X1729" s="2571"/>
      <c r="Y1729" s="2571"/>
      <c r="Z1729" s="2571"/>
      <c r="AA1729" s="2571"/>
      <c r="AB1729" s="2571"/>
      <c r="AC1729" s="2571"/>
      <c r="AD1729" s="2571"/>
      <c r="AE1729" s="2571"/>
      <c r="AF1729" s="2571"/>
      <c r="AG1729" s="2571"/>
      <c r="AH1729" s="2571"/>
      <c r="AI1729" s="2571"/>
      <c r="AJ1729" s="2571"/>
      <c r="AK1729" s="2572"/>
    </row>
    <row r="1730" spans="2:37" s="2872" customFormat="1" ht="12" customHeight="1" thickBot="1" x14ac:dyDescent="0.25">
      <c r="B1730" s="3998"/>
      <c r="C1730" s="3999"/>
      <c r="D1730" s="3999"/>
      <c r="E1730" s="3999"/>
      <c r="F1730" s="3999"/>
      <c r="G1730" s="3999"/>
      <c r="H1730" s="3999"/>
      <c r="I1730" s="3999"/>
      <c r="J1730" s="3999"/>
      <c r="K1730" s="3999"/>
      <c r="L1730" s="3999"/>
      <c r="M1730" s="3999"/>
      <c r="N1730" s="3999"/>
      <c r="O1730" s="3999"/>
      <c r="P1730" s="3999"/>
      <c r="Q1730" s="3999"/>
      <c r="R1730" s="2571"/>
      <c r="S1730" s="2571"/>
      <c r="T1730" s="2571"/>
      <c r="U1730" s="2571"/>
      <c r="V1730" s="2571"/>
      <c r="W1730" s="2571"/>
      <c r="X1730" s="2571"/>
      <c r="Y1730" s="2571"/>
      <c r="Z1730" s="2571"/>
      <c r="AA1730" s="2571"/>
      <c r="AB1730" s="2571"/>
      <c r="AC1730" s="2571"/>
      <c r="AD1730" s="2571"/>
      <c r="AE1730" s="2571"/>
      <c r="AF1730" s="2571"/>
      <c r="AG1730" s="2571"/>
      <c r="AH1730" s="2571"/>
      <c r="AI1730" s="2571"/>
      <c r="AJ1730" s="2571"/>
      <c r="AK1730" s="2572"/>
    </row>
    <row r="1731" spans="2:37" s="2872" customFormat="1" ht="12" customHeight="1" thickBot="1" x14ac:dyDescent="0.25">
      <c r="B1731" s="4000" t="s">
        <v>5004</v>
      </c>
      <c r="C1731" s="4000"/>
      <c r="D1731" s="4000" t="s">
        <v>4994</v>
      </c>
      <c r="E1731" s="4000" t="s">
        <v>5005</v>
      </c>
      <c r="F1731" s="4002" t="s">
        <v>224</v>
      </c>
      <c r="G1731" s="4002"/>
      <c r="H1731" s="4002"/>
      <c r="I1731" s="4002"/>
      <c r="J1731" s="4002"/>
      <c r="K1731" s="4002"/>
      <c r="L1731" s="4002"/>
      <c r="M1731" s="4002"/>
      <c r="N1731" s="4002"/>
      <c r="O1731" s="4002"/>
      <c r="P1731" s="4002"/>
      <c r="Q1731" s="4002"/>
      <c r="R1731" s="4002"/>
      <c r="S1731" s="4002" t="s">
        <v>340</v>
      </c>
      <c r="T1731" s="4002"/>
      <c r="U1731" s="4002"/>
      <c r="V1731" s="4002"/>
      <c r="W1731" s="4002"/>
      <c r="X1731" s="4002"/>
      <c r="Y1731" s="4002"/>
      <c r="Z1731" s="4002"/>
      <c r="AA1731" s="4002"/>
      <c r="AB1731" s="4002"/>
      <c r="AC1731" s="4002"/>
      <c r="AD1731" s="4002" t="s">
        <v>225</v>
      </c>
      <c r="AE1731" s="4002"/>
      <c r="AF1731" s="4002"/>
      <c r="AG1731" s="4002"/>
      <c r="AH1731" s="4003" t="s">
        <v>4989</v>
      </c>
      <c r="AI1731" s="4003"/>
      <c r="AJ1731" s="4003"/>
      <c r="AK1731" s="2572"/>
    </row>
    <row r="1732" spans="2:37" s="2872" customFormat="1" ht="12" customHeight="1" thickBot="1" x14ac:dyDescent="0.25">
      <c r="B1732" s="4001"/>
      <c r="C1732" s="4001"/>
      <c r="D1732" s="4001"/>
      <c r="E1732" s="4001"/>
      <c r="F1732" s="4001" t="s">
        <v>5006</v>
      </c>
      <c r="G1732" s="4001" t="s">
        <v>5007</v>
      </c>
      <c r="H1732" s="4000" t="s">
        <v>5008</v>
      </c>
      <c r="I1732" s="4004" t="s">
        <v>5009</v>
      </c>
      <c r="J1732" s="4004" t="s">
        <v>5010</v>
      </c>
      <c r="K1732" s="4005" t="s">
        <v>5011</v>
      </c>
      <c r="L1732" s="4005" t="s">
        <v>5012</v>
      </c>
      <c r="M1732" s="4004" t="s">
        <v>5013</v>
      </c>
      <c r="N1732" s="4004"/>
      <c r="O1732" s="4005" t="s">
        <v>5014</v>
      </c>
      <c r="P1732" s="4005" t="s">
        <v>5015</v>
      </c>
      <c r="Q1732" s="4005" t="s">
        <v>5016</v>
      </c>
      <c r="R1732" s="4005" t="s">
        <v>5017</v>
      </c>
      <c r="S1732" s="4000" t="s">
        <v>5018</v>
      </c>
      <c r="T1732" s="4000" t="s">
        <v>5019</v>
      </c>
      <c r="U1732" s="4000" t="s">
        <v>5020</v>
      </c>
      <c r="V1732" s="4000" t="s">
        <v>5021</v>
      </c>
      <c r="W1732" s="4000" t="s">
        <v>5022</v>
      </c>
      <c r="X1732" s="4000" t="s">
        <v>5023</v>
      </c>
      <c r="Y1732" s="4000" t="s">
        <v>5024</v>
      </c>
      <c r="Z1732" s="4000" t="s">
        <v>5025</v>
      </c>
      <c r="AA1732" s="4000" t="s">
        <v>5026</v>
      </c>
      <c r="AB1732" s="4004" t="s">
        <v>5027</v>
      </c>
      <c r="AC1732" s="4004" t="s">
        <v>5028</v>
      </c>
      <c r="AD1732" s="4000" t="s">
        <v>5029</v>
      </c>
      <c r="AE1732" s="4000" t="s">
        <v>5030</v>
      </c>
      <c r="AF1732" s="4000" t="s">
        <v>5031</v>
      </c>
      <c r="AG1732" s="4000" t="s">
        <v>5032</v>
      </c>
      <c r="AH1732" s="4000" t="s">
        <v>1154</v>
      </c>
      <c r="AI1732" s="4000" t="s">
        <v>4990</v>
      </c>
      <c r="AJ1732" s="4000" t="s">
        <v>4991</v>
      </c>
      <c r="AK1732" s="2572"/>
    </row>
    <row r="1733" spans="2:37" s="2872" customFormat="1" ht="12" customHeight="1" thickBot="1" x14ac:dyDescent="0.25">
      <c r="B1733" s="4001"/>
      <c r="C1733" s="4001"/>
      <c r="D1733" s="4001"/>
      <c r="E1733" s="4001"/>
      <c r="F1733" s="4001"/>
      <c r="G1733" s="4001"/>
      <c r="H1733" s="4001"/>
      <c r="I1733" s="4005"/>
      <c r="J1733" s="4005"/>
      <c r="K1733" s="4005"/>
      <c r="L1733" s="4005"/>
      <c r="M1733" s="3739" t="s">
        <v>5033</v>
      </c>
      <c r="N1733" s="3740" t="s">
        <v>2798</v>
      </c>
      <c r="O1733" s="4005"/>
      <c r="P1733" s="4005"/>
      <c r="Q1733" s="4005"/>
      <c r="R1733" s="4005"/>
      <c r="S1733" s="4001"/>
      <c r="T1733" s="4001"/>
      <c r="U1733" s="4001"/>
      <c r="V1733" s="4001"/>
      <c r="W1733" s="4001"/>
      <c r="X1733" s="4001"/>
      <c r="Y1733" s="4001"/>
      <c r="Z1733" s="4001"/>
      <c r="AA1733" s="4001"/>
      <c r="AB1733" s="4005"/>
      <c r="AC1733" s="4005"/>
      <c r="AD1733" s="4001"/>
      <c r="AE1733" s="4001"/>
      <c r="AF1733" s="4001"/>
      <c r="AG1733" s="4001"/>
      <c r="AH1733" s="4001"/>
      <c r="AI1733" s="4001"/>
      <c r="AJ1733" s="4001"/>
      <c r="AK1733" s="2572"/>
    </row>
    <row r="1734" spans="2:37" s="2872" customFormat="1" ht="12" customHeight="1" x14ac:dyDescent="0.2">
      <c r="B1734" s="3969" t="s">
        <v>6628</v>
      </c>
      <c r="C1734" s="3970"/>
      <c r="D1734" s="2960" t="s">
        <v>6629</v>
      </c>
      <c r="E1734" s="2960"/>
      <c r="F1734" s="3178"/>
      <c r="G1734" s="3178"/>
      <c r="H1734" s="3178"/>
      <c r="I1734" s="3178"/>
      <c r="J1734" s="3178"/>
      <c r="K1734" s="3178"/>
      <c r="L1734" s="3178"/>
      <c r="M1734" s="3178"/>
      <c r="N1734" s="3178"/>
      <c r="O1734" s="3178"/>
      <c r="P1734" s="3178"/>
      <c r="Q1734" s="3178"/>
      <c r="R1734" s="3178"/>
      <c r="S1734" s="3178"/>
      <c r="T1734" s="3178"/>
      <c r="U1734" s="3178"/>
      <c r="V1734" s="3178"/>
      <c r="W1734" s="3178"/>
      <c r="X1734" s="2961"/>
      <c r="Y1734" s="3178"/>
      <c r="Z1734" s="3178"/>
      <c r="AA1734" s="3178"/>
      <c r="AB1734" s="2961"/>
      <c r="AC1734" s="3178"/>
      <c r="AD1734" s="3363"/>
      <c r="AE1734" s="3364"/>
      <c r="AF1734" s="2961"/>
      <c r="AG1734" s="2961"/>
      <c r="AH1734" s="2845" t="s">
        <v>6630</v>
      </c>
      <c r="AI1734" s="2963" t="s">
        <v>6631</v>
      </c>
      <c r="AJ1734" s="3752">
        <v>3</v>
      </c>
      <c r="AK1734" s="2572"/>
    </row>
    <row r="1735" spans="2:37" s="2872" customFormat="1" ht="12" customHeight="1" x14ac:dyDescent="0.2">
      <c r="B1735" s="3971" t="s">
        <v>6632</v>
      </c>
      <c r="C1735" s="3972"/>
      <c r="D1735" s="2967" t="s">
        <v>6633</v>
      </c>
      <c r="E1735" s="2967"/>
      <c r="F1735" s="3183"/>
      <c r="G1735" s="3183"/>
      <c r="H1735" s="3183"/>
      <c r="I1735" s="3183"/>
      <c r="J1735" s="3183"/>
      <c r="K1735" s="3183"/>
      <c r="L1735" s="3183"/>
      <c r="M1735" s="3183"/>
      <c r="N1735" s="3183"/>
      <c r="O1735" s="3183"/>
      <c r="P1735" s="3183"/>
      <c r="Q1735" s="3183"/>
      <c r="R1735" s="3183"/>
      <c r="S1735" s="3183"/>
      <c r="T1735" s="3183"/>
      <c r="U1735" s="3183"/>
      <c r="V1735" s="3183"/>
      <c r="W1735" s="3183"/>
      <c r="X1735" s="2968"/>
      <c r="Y1735" s="3183"/>
      <c r="Z1735" s="3183"/>
      <c r="AA1735" s="3183"/>
      <c r="AB1735" s="2968"/>
      <c r="AC1735" s="3183"/>
      <c r="AD1735" s="3367"/>
      <c r="AE1735" s="3368"/>
      <c r="AF1735" s="2968"/>
      <c r="AG1735" s="2968"/>
      <c r="AH1735" s="2846" t="s">
        <v>6630</v>
      </c>
      <c r="AI1735" s="2970" t="s">
        <v>6634</v>
      </c>
      <c r="AJ1735" s="3753">
        <v>3</v>
      </c>
      <c r="AK1735" s="2572"/>
    </row>
    <row r="1736" spans="2:37" s="2872" customFormat="1" ht="12" customHeight="1" x14ac:dyDescent="0.2">
      <c r="B1736" s="3971" t="s">
        <v>6635</v>
      </c>
      <c r="C1736" s="3972"/>
      <c r="D1736" s="2967" t="s">
        <v>6636</v>
      </c>
      <c r="E1736" s="2967"/>
      <c r="F1736" s="3183"/>
      <c r="G1736" s="3183"/>
      <c r="H1736" s="3183"/>
      <c r="I1736" s="3183"/>
      <c r="J1736" s="3183"/>
      <c r="K1736" s="3183"/>
      <c r="L1736" s="3183"/>
      <c r="M1736" s="3183"/>
      <c r="N1736" s="3183"/>
      <c r="O1736" s="3183"/>
      <c r="P1736" s="3183"/>
      <c r="Q1736" s="3183"/>
      <c r="R1736" s="3183"/>
      <c r="S1736" s="3183"/>
      <c r="T1736" s="3183"/>
      <c r="U1736" s="3183"/>
      <c r="V1736" s="3183"/>
      <c r="W1736" s="3183"/>
      <c r="X1736" s="2968"/>
      <c r="Y1736" s="3183"/>
      <c r="Z1736" s="3183"/>
      <c r="AA1736" s="3183"/>
      <c r="AB1736" s="2968"/>
      <c r="AC1736" s="3183"/>
      <c r="AD1736" s="3367"/>
      <c r="AE1736" s="3368"/>
      <c r="AF1736" s="2968"/>
      <c r="AG1736" s="2968"/>
      <c r="AH1736" s="2846" t="s">
        <v>6630</v>
      </c>
      <c r="AI1736" s="2970" t="s">
        <v>6631</v>
      </c>
      <c r="AJ1736" s="3753">
        <v>3</v>
      </c>
      <c r="AK1736" s="2572"/>
    </row>
    <row r="1737" spans="2:37" s="2872" customFormat="1" ht="12" customHeight="1" x14ac:dyDescent="0.2">
      <c r="B1737" s="3971" t="s">
        <v>6637</v>
      </c>
      <c r="C1737" s="3972"/>
      <c r="D1737" s="2967" t="s">
        <v>6638</v>
      </c>
      <c r="E1737" s="2967"/>
      <c r="F1737" s="3183"/>
      <c r="G1737" s="3183"/>
      <c r="H1737" s="3183"/>
      <c r="I1737" s="3183"/>
      <c r="J1737" s="3183"/>
      <c r="K1737" s="3183"/>
      <c r="L1737" s="3183"/>
      <c r="M1737" s="3183"/>
      <c r="N1737" s="3183"/>
      <c r="O1737" s="3183"/>
      <c r="P1737" s="3183"/>
      <c r="Q1737" s="3183"/>
      <c r="R1737" s="3183"/>
      <c r="S1737" s="3183"/>
      <c r="T1737" s="3183"/>
      <c r="U1737" s="3183"/>
      <c r="V1737" s="3183"/>
      <c r="W1737" s="3183"/>
      <c r="X1737" s="2968"/>
      <c r="Y1737" s="3183"/>
      <c r="Z1737" s="3183"/>
      <c r="AA1737" s="3183"/>
      <c r="AB1737" s="2968"/>
      <c r="AC1737" s="3183"/>
      <c r="AD1737" s="3367"/>
      <c r="AE1737" s="3368"/>
      <c r="AF1737" s="2968"/>
      <c r="AG1737" s="2968"/>
      <c r="AH1737" s="2846" t="s">
        <v>6630</v>
      </c>
      <c r="AI1737" s="2970" t="s">
        <v>6639</v>
      </c>
      <c r="AJ1737" s="3753">
        <v>5.99</v>
      </c>
      <c r="AK1737" s="2572"/>
    </row>
    <row r="1738" spans="2:37" s="2872" customFormat="1" ht="12" customHeight="1" x14ac:dyDescent="0.2">
      <c r="B1738" s="3971" t="s">
        <v>6640</v>
      </c>
      <c r="C1738" s="3972"/>
      <c r="D1738" s="2967" t="s">
        <v>6641</v>
      </c>
      <c r="E1738" s="2967"/>
      <c r="F1738" s="3183"/>
      <c r="G1738" s="3183"/>
      <c r="H1738" s="3183"/>
      <c r="I1738" s="3183"/>
      <c r="J1738" s="3183"/>
      <c r="K1738" s="3183"/>
      <c r="L1738" s="3183"/>
      <c r="M1738" s="3183"/>
      <c r="N1738" s="3183"/>
      <c r="O1738" s="3183"/>
      <c r="P1738" s="3183"/>
      <c r="Q1738" s="3183"/>
      <c r="R1738" s="3183"/>
      <c r="S1738" s="3183"/>
      <c r="T1738" s="3183"/>
      <c r="U1738" s="3183"/>
      <c r="V1738" s="3183"/>
      <c r="W1738" s="3183"/>
      <c r="X1738" s="2968"/>
      <c r="Y1738" s="3183"/>
      <c r="Z1738" s="3183"/>
      <c r="AA1738" s="3183"/>
      <c r="AB1738" s="2968"/>
      <c r="AC1738" s="3183"/>
      <c r="AD1738" s="3367"/>
      <c r="AE1738" s="3368"/>
      <c r="AF1738" s="2968"/>
      <c r="AG1738" s="2968"/>
      <c r="AH1738" s="2846" t="s">
        <v>6630</v>
      </c>
      <c r="AI1738" s="2970" t="s">
        <v>6642</v>
      </c>
      <c r="AJ1738" s="3753">
        <v>5.25</v>
      </c>
      <c r="AK1738" s="2572"/>
    </row>
    <row r="1739" spans="2:37" s="2872" customFormat="1" ht="12" customHeight="1" x14ac:dyDescent="0.2">
      <c r="B1739" s="3971" t="s">
        <v>6643</v>
      </c>
      <c r="C1739" s="3972"/>
      <c r="D1739" s="2967" t="s">
        <v>6644</v>
      </c>
      <c r="E1739" s="2967"/>
      <c r="F1739" s="3183"/>
      <c r="G1739" s="3183"/>
      <c r="H1739" s="3183"/>
      <c r="I1739" s="3183"/>
      <c r="J1739" s="3183"/>
      <c r="K1739" s="3183"/>
      <c r="L1739" s="3183"/>
      <c r="M1739" s="3183"/>
      <c r="N1739" s="3183"/>
      <c r="O1739" s="3183"/>
      <c r="P1739" s="3183"/>
      <c r="Q1739" s="3183"/>
      <c r="R1739" s="3183"/>
      <c r="S1739" s="3183"/>
      <c r="T1739" s="3183"/>
      <c r="U1739" s="3183"/>
      <c r="V1739" s="3183"/>
      <c r="W1739" s="3183"/>
      <c r="X1739" s="2968"/>
      <c r="Y1739" s="3183"/>
      <c r="Z1739" s="3183"/>
      <c r="AA1739" s="3183"/>
      <c r="AB1739" s="2968"/>
      <c r="AC1739" s="3183"/>
      <c r="AD1739" s="3367"/>
      <c r="AE1739" s="3368"/>
      <c r="AF1739" s="2968"/>
      <c r="AG1739" s="2968"/>
      <c r="AH1739" s="2846" t="s">
        <v>6630</v>
      </c>
      <c r="AI1739" s="2970" t="s">
        <v>6645</v>
      </c>
      <c r="AJ1739" s="3753">
        <v>8.99</v>
      </c>
      <c r="AK1739" s="2572"/>
    </row>
    <row r="1740" spans="2:37" s="2872" customFormat="1" ht="12" customHeight="1" x14ac:dyDescent="0.2">
      <c r="B1740" s="3971" t="s">
        <v>6646</v>
      </c>
      <c r="C1740" s="3972"/>
      <c r="D1740" s="2967" t="s">
        <v>6647</v>
      </c>
      <c r="E1740" s="2967"/>
      <c r="F1740" s="3183"/>
      <c r="G1740" s="3183"/>
      <c r="H1740" s="3183"/>
      <c r="I1740" s="3183"/>
      <c r="J1740" s="3183"/>
      <c r="K1740" s="3183"/>
      <c r="L1740" s="3183"/>
      <c r="M1740" s="3183"/>
      <c r="N1740" s="3183"/>
      <c r="O1740" s="3183"/>
      <c r="P1740" s="3183"/>
      <c r="Q1740" s="3183"/>
      <c r="R1740" s="3183"/>
      <c r="S1740" s="3183"/>
      <c r="T1740" s="3183"/>
      <c r="U1740" s="3183"/>
      <c r="V1740" s="3183"/>
      <c r="W1740" s="3183"/>
      <c r="X1740" s="2968"/>
      <c r="Y1740" s="3183"/>
      <c r="Z1740" s="3183"/>
      <c r="AA1740" s="3183"/>
      <c r="AB1740" s="2968"/>
      <c r="AC1740" s="3183"/>
      <c r="AD1740" s="3367"/>
      <c r="AE1740" s="3368"/>
      <c r="AF1740" s="2968"/>
      <c r="AG1740" s="2968"/>
      <c r="AH1740" s="2846" t="s">
        <v>6630</v>
      </c>
      <c r="AI1740" s="2970" t="s">
        <v>6648</v>
      </c>
      <c r="AJ1740" s="3753">
        <v>9.99</v>
      </c>
      <c r="AK1740" s="2572"/>
    </row>
    <row r="1741" spans="2:37" s="2872" customFormat="1" ht="12" customHeight="1" x14ac:dyDescent="0.2">
      <c r="B1741" s="3971" t="s">
        <v>6649</v>
      </c>
      <c r="C1741" s="3972"/>
      <c r="D1741" s="2967" t="s">
        <v>6650</v>
      </c>
      <c r="E1741" s="2967"/>
      <c r="F1741" s="3183"/>
      <c r="G1741" s="3183"/>
      <c r="H1741" s="3183"/>
      <c r="I1741" s="3183"/>
      <c r="J1741" s="3183"/>
      <c r="K1741" s="3183"/>
      <c r="L1741" s="3183"/>
      <c r="M1741" s="3183"/>
      <c r="N1741" s="3183"/>
      <c r="O1741" s="3183"/>
      <c r="P1741" s="3183"/>
      <c r="Q1741" s="3183"/>
      <c r="R1741" s="3183"/>
      <c r="S1741" s="3183"/>
      <c r="T1741" s="3183"/>
      <c r="U1741" s="3183"/>
      <c r="V1741" s="3183"/>
      <c r="W1741" s="3183"/>
      <c r="X1741" s="2968"/>
      <c r="Y1741" s="3183"/>
      <c r="Z1741" s="3183"/>
      <c r="AA1741" s="3183"/>
      <c r="AB1741" s="2968"/>
      <c r="AC1741" s="3183"/>
      <c r="AD1741" s="3367"/>
      <c r="AE1741" s="3368"/>
      <c r="AF1741" s="2968"/>
      <c r="AG1741" s="2968"/>
      <c r="AH1741" s="2846" t="s">
        <v>6630</v>
      </c>
      <c r="AI1741" s="2970" t="s">
        <v>6642</v>
      </c>
      <c r="AJ1741" s="3753">
        <v>5.25</v>
      </c>
      <c r="AK1741" s="2572"/>
    </row>
    <row r="1742" spans="2:37" s="2872" customFormat="1" ht="12" customHeight="1" thickBot="1" x14ac:dyDescent="0.25">
      <c r="B1742" s="3973" t="s">
        <v>6651</v>
      </c>
      <c r="C1742" s="3974"/>
      <c r="D1742" s="3063" t="s">
        <v>6652</v>
      </c>
      <c r="E1742" s="3063"/>
      <c r="F1742" s="3340"/>
      <c r="G1742" s="3340"/>
      <c r="H1742" s="3340"/>
      <c r="I1742" s="3340"/>
      <c r="J1742" s="3340"/>
      <c r="K1742" s="3340"/>
      <c r="L1742" s="3340"/>
      <c r="M1742" s="3340"/>
      <c r="N1742" s="3340"/>
      <c r="O1742" s="3340"/>
      <c r="P1742" s="3340"/>
      <c r="Q1742" s="3340"/>
      <c r="R1742" s="3340"/>
      <c r="S1742" s="3340"/>
      <c r="T1742" s="3340"/>
      <c r="U1742" s="3340"/>
      <c r="V1742" s="3340"/>
      <c r="W1742" s="3340"/>
      <c r="X1742" s="3064"/>
      <c r="Y1742" s="3340"/>
      <c r="Z1742" s="3340"/>
      <c r="AA1742" s="3340"/>
      <c r="AB1742" s="3064"/>
      <c r="AC1742" s="3340"/>
      <c r="AD1742" s="3388"/>
      <c r="AE1742" s="3371"/>
      <c r="AF1742" s="3064"/>
      <c r="AG1742" s="3064"/>
      <c r="AH1742" s="2849" t="s">
        <v>6630</v>
      </c>
      <c r="AI1742" s="3373" t="s">
        <v>6648</v>
      </c>
      <c r="AJ1742" s="3754">
        <v>9.99</v>
      </c>
      <c r="AK1742" s="2572"/>
    </row>
    <row r="1743" spans="2:37" s="2872" customFormat="1" ht="12" customHeight="1" x14ac:dyDescent="0.2">
      <c r="B1743" s="2573"/>
      <c r="C1743" s="2566"/>
      <c r="D1743" s="4006"/>
      <c r="E1743" s="4006"/>
      <c r="F1743" s="4006"/>
      <c r="G1743" s="4006"/>
      <c r="H1743" s="2566"/>
      <c r="I1743" s="2567"/>
      <c r="J1743" s="2567"/>
      <c r="K1743" s="2567"/>
      <c r="L1743" s="2567"/>
      <c r="M1743" s="2566"/>
      <c r="N1743" s="2567"/>
      <c r="O1743" s="2567"/>
      <c r="P1743" s="2567"/>
      <c r="Q1743" s="2567"/>
      <c r="R1743" s="2567"/>
      <c r="S1743" s="2566"/>
      <c r="T1743" s="2565"/>
      <c r="U1743" s="2565"/>
      <c r="V1743" s="2565"/>
      <c r="W1743" s="2565"/>
      <c r="X1743" s="2565"/>
      <c r="Y1743" s="2565"/>
      <c r="Z1743" s="2565"/>
      <c r="AA1743" s="2565"/>
      <c r="AB1743" s="2565"/>
      <c r="AC1743" s="2565"/>
      <c r="AD1743" s="2565"/>
      <c r="AE1743" s="2565"/>
      <c r="AF1743" s="2565"/>
      <c r="AG1743" s="2565"/>
      <c r="AH1743" s="2565"/>
      <c r="AI1743" s="2565"/>
      <c r="AJ1743" s="2565"/>
      <c r="AK1743" s="2572"/>
    </row>
    <row r="1744" spans="2:37" s="2872" customFormat="1" ht="12" customHeight="1" x14ac:dyDescent="0.2">
      <c r="B1744" s="3979" t="s">
        <v>4992</v>
      </c>
      <c r="C1744" s="3980"/>
      <c r="D1744" s="3986" t="s">
        <v>6653</v>
      </c>
      <c r="E1744" s="3986"/>
      <c r="F1744" s="3986"/>
      <c r="G1744" s="3986"/>
      <c r="H1744" s="2569"/>
      <c r="I1744" s="2569"/>
      <c r="J1744" s="2569"/>
      <c r="K1744" s="2569"/>
      <c r="L1744" s="2569"/>
      <c r="M1744" s="2569"/>
      <c r="N1744" s="2569"/>
      <c r="O1744" s="2569"/>
      <c r="P1744" s="2569"/>
      <c r="Q1744" s="2569"/>
      <c r="R1744" s="2569"/>
      <c r="S1744" s="2569"/>
      <c r="T1744" s="2565"/>
      <c r="U1744" s="2565"/>
      <c r="V1744" s="2565"/>
      <c r="W1744" s="2565"/>
      <c r="X1744" s="2565"/>
      <c r="Y1744" s="2565"/>
      <c r="Z1744" s="2565"/>
      <c r="AA1744" s="2565"/>
      <c r="AB1744" s="2565"/>
      <c r="AC1744" s="2565"/>
      <c r="AD1744" s="2565"/>
      <c r="AE1744" s="2565"/>
      <c r="AF1744" s="2565"/>
      <c r="AG1744" s="2565"/>
      <c r="AH1744" s="2565"/>
      <c r="AI1744" s="2565"/>
      <c r="AJ1744" s="2565"/>
      <c r="AK1744" s="2572"/>
    </row>
    <row r="1745" spans="2:37" s="2872" customFormat="1" ht="12" customHeight="1" x14ac:dyDescent="0.2">
      <c r="B1745" s="3979" t="s">
        <v>4993</v>
      </c>
      <c r="C1745" s="3980"/>
      <c r="D1745" s="3986" t="s">
        <v>1517</v>
      </c>
      <c r="E1745" s="3986"/>
      <c r="F1745" s="3986"/>
      <c r="G1745" s="3986"/>
      <c r="H1745" s="2569"/>
      <c r="I1745" s="2569"/>
      <c r="J1745" s="2569"/>
      <c r="K1745" s="2569"/>
      <c r="L1745" s="2569"/>
      <c r="M1745" s="2569"/>
      <c r="N1745" s="2569"/>
      <c r="O1745" s="2569"/>
      <c r="P1745" s="2569"/>
      <c r="Q1745" s="2569"/>
      <c r="R1745" s="2569"/>
      <c r="S1745" s="2569"/>
      <c r="T1745" s="2565"/>
      <c r="U1745" s="2565"/>
      <c r="V1745" s="2565"/>
      <c r="W1745" s="2565"/>
      <c r="X1745" s="2565"/>
      <c r="Y1745" s="2565"/>
      <c r="Z1745" s="2565"/>
      <c r="AA1745" s="2565"/>
      <c r="AB1745" s="2565"/>
      <c r="AC1745" s="2565"/>
      <c r="AD1745" s="2565"/>
      <c r="AE1745" s="2565"/>
      <c r="AF1745" s="2565"/>
      <c r="AG1745" s="2565"/>
      <c r="AH1745" s="2565"/>
      <c r="AI1745" s="2565"/>
      <c r="AJ1745" s="2565"/>
      <c r="AK1745" s="2572"/>
    </row>
    <row r="1746" spans="2:37" s="2872" customFormat="1" ht="12" customHeight="1" thickBot="1" x14ac:dyDescent="0.25">
      <c r="B1746" s="3613"/>
      <c r="C1746" s="3465"/>
      <c r="D1746" s="3465"/>
      <c r="E1746" s="3465"/>
      <c r="F1746" s="3465"/>
      <c r="G1746" s="3465"/>
      <c r="H1746" s="3465"/>
      <c r="I1746" s="3465"/>
      <c r="J1746" s="3465"/>
      <c r="K1746" s="3465"/>
      <c r="L1746" s="3465"/>
      <c r="M1746" s="3465"/>
      <c r="N1746" s="3465"/>
      <c r="O1746" s="3465"/>
      <c r="P1746" s="3465"/>
      <c r="Q1746" s="3465"/>
      <c r="R1746" s="3465"/>
      <c r="S1746" s="3465"/>
      <c r="T1746" s="3465"/>
      <c r="U1746" s="3465"/>
      <c r="V1746" s="3465"/>
      <c r="W1746" s="3465"/>
      <c r="X1746" s="3465"/>
      <c r="Y1746" s="3465"/>
      <c r="Z1746" s="3465"/>
      <c r="AA1746" s="3465"/>
      <c r="AB1746" s="3465"/>
      <c r="AC1746" s="3465"/>
      <c r="AD1746" s="3465"/>
      <c r="AE1746" s="3465"/>
      <c r="AF1746" s="3465"/>
      <c r="AG1746" s="3465"/>
      <c r="AH1746" s="3465"/>
      <c r="AI1746" s="3465"/>
      <c r="AJ1746" s="3465"/>
      <c r="AK1746" s="3467"/>
    </row>
    <row r="1747" spans="2:37" s="2872" customFormat="1" ht="12" customHeight="1" x14ac:dyDescent="0.2">
      <c r="B1747" s="2774"/>
    </row>
    <row r="1748" spans="2:37" s="2872" customFormat="1" ht="12" customHeight="1" thickBot="1" x14ac:dyDescent="0.25">
      <c r="B1748" s="2774"/>
    </row>
    <row r="1749" spans="2:37" s="2872" customFormat="1" ht="12" customHeight="1" x14ac:dyDescent="0.2">
      <c r="B1749" s="3987" t="s">
        <v>5001</v>
      </c>
      <c r="C1749" s="3988"/>
      <c r="D1749" s="3988"/>
      <c r="E1749" s="3988"/>
      <c r="F1749" s="3988"/>
      <c r="G1749" s="3988"/>
      <c r="H1749" s="3988"/>
      <c r="I1749" s="3988"/>
      <c r="J1749" s="3988"/>
      <c r="K1749" s="3988"/>
      <c r="L1749" s="3988"/>
      <c r="M1749" s="3988"/>
      <c r="N1749" s="3988"/>
      <c r="O1749" s="3988"/>
      <c r="P1749" s="3988"/>
      <c r="Q1749" s="3988"/>
      <c r="R1749" s="3988"/>
      <c r="S1749" s="3988"/>
      <c r="T1749" s="3988"/>
      <c r="U1749" s="3988"/>
      <c r="V1749" s="3988"/>
      <c r="W1749" s="3988"/>
      <c r="X1749" s="3988"/>
      <c r="Y1749" s="3988"/>
      <c r="Z1749" s="3988"/>
      <c r="AA1749" s="3988"/>
      <c r="AB1749" s="3988"/>
      <c r="AC1749" s="3988"/>
      <c r="AD1749" s="3988"/>
      <c r="AE1749" s="3988"/>
      <c r="AF1749" s="3988"/>
      <c r="AG1749" s="3988"/>
      <c r="AH1749" s="3988"/>
      <c r="AI1749" s="3988"/>
      <c r="AJ1749" s="3988"/>
      <c r="AK1749" s="3989"/>
    </row>
    <row r="1750" spans="2:37" s="2872" customFormat="1" ht="12" customHeight="1" x14ac:dyDescent="0.2">
      <c r="B1750" s="2570"/>
      <c r="C1750" s="3744"/>
      <c r="D1750" s="3744"/>
      <c r="E1750" s="3744"/>
      <c r="F1750" s="3744"/>
      <c r="G1750" s="2571"/>
      <c r="H1750" s="2571"/>
      <c r="I1750" s="2571"/>
      <c r="J1750" s="2571"/>
      <c r="K1750" s="2571"/>
      <c r="L1750" s="2571"/>
      <c r="M1750" s="2571"/>
      <c r="N1750" s="2571"/>
      <c r="O1750" s="2571"/>
      <c r="P1750" s="2571"/>
      <c r="Q1750" s="2571"/>
      <c r="R1750" s="2571"/>
      <c r="S1750" s="2571"/>
      <c r="T1750" s="2571"/>
      <c r="U1750" s="2571"/>
      <c r="V1750" s="2571"/>
      <c r="W1750" s="2571"/>
      <c r="X1750" s="2571"/>
      <c r="Y1750" s="2571"/>
      <c r="Z1750" s="2571"/>
      <c r="AA1750" s="2571"/>
      <c r="AB1750" s="2571"/>
      <c r="AC1750" s="2571"/>
      <c r="AD1750" s="2571"/>
      <c r="AE1750" s="2571"/>
      <c r="AF1750" s="2571"/>
      <c r="AG1750" s="2571"/>
      <c r="AH1750" s="2571"/>
      <c r="AI1750" s="2571"/>
      <c r="AJ1750" s="2571"/>
      <c r="AK1750" s="2572"/>
    </row>
    <row r="1751" spans="2:37" s="2872" customFormat="1" ht="12" customHeight="1" x14ac:dyDescent="0.2">
      <c r="B1751" s="2570" t="s">
        <v>4988</v>
      </c>
      <c r="C1751" s="3744"/>
      <c r="D1751" s="3990" t="s">
        <v>6363</v>
      </c>
      <c r="E1751" s="3990"/>
      <c r="F1751" s="3990"/>
      <c r="G1751" s="2571"/>
      <c r="H1751" s="2571"/>
      <c r="I1751" s="2571"/>
      <c r="J1751" s="2571"/>
      <c r="K1751" s="2571"/>
      <c r="L1751" s="2571"/>
      <c r="M1751" s="2571"/>
      <c r="N1751" s="2571"/>
      <c r="O1751" s="2571"/>
      <c r="P1751" s="2571"/>
      <c r="Q1751" s="2571"/>
      <c r="R1751" s="2571"/>
      <c r="S1751" s="2571"/>
      <c r="T1751" s="2571"/>
      <c r="U1751" s="2571"/>
      <c r="V1751" s="2571"/>
      <c r="W1751" s="2571"/>
      <c r="X1751" s="2571"/>
      <c r="Y1751" s="2571"/>
      <c r="Z1751" s="2571"/>
      <c r="AA1751" s="2571"/>
      <c r="AB1751" s="2571"/>
      <c r="AC1751" s="2571"/>
      <c r="AD1751" s="2571"/>
      <c r="AE1751" s="2571"/>
      <c r="AF1751" s="2571"/>
      <c r="AG1751" s="2571"/>
      <c r="AH1751" s="2571"/>
      <c r="AI1751" s="2571"/>
      <c r="AJ1751" s="2571"/>
      <c r="AK1751" s="2572"/>
    </row>
    <row r="1752" spans="2:37" s="2872" customFormat="1" ht="12" customHeight="1" thickBot="1" x14ac:dyDescent="0.25">
      <c r="B1752" s="3991" t="s">
        <v>5002</v>
      </c>
      <c r="C1752" s="3992"/>
      <c r="D1752" s="3963">
        <v>41788</v>
      </c>
      <c r="E1752" s="3963"/>
      <c r="F1752" s="3744"/>
      <c r="G1752" s="2571"/>
      <c r="H1752" s="2571"/>
      <c r="I1752" s="2571"/>
      <c r="J1752" s="2571"/>
      <c r="K1752" s="2571"/>
      <c r="L1752" s="2571"/>
      <c r="M1752" s="2571"/>
      <c r="N1752" s="2571"/>
      <c r="O1752" s="2571"/>
      <c r="P1752" s="2571"/>
      <c r="Q1752" s="2571"/>
      <c r="R1752" s="2571"/>
      <c r="S1752" s="2571"/>
      <c r="T1752" s="2571"/>
      <c r="U1752" s="2571"/>
      <c r="V1752" s="2571"/>
      <c r="W1752" s="2571"/>
      <c r="X1752" s="2571"/>
      <c r="Y1752" s="2571"/>
      <c r="Z1752" s="2571"/>
      <c r="AA1752" s="2571"/>
      <c r="AB1752" s="2571"/>
      <c r="AC1752" s="2571"/>
      <c r="AD1752" s="2571"/>
      <c r="AE1752" s="2571"/>
      <c r="AF1752" s="2571"/>
      <c r="AG1752" s="2571"/>
      <c r="AH1752" s="2571"/>
      <c r="AI1752" s="2571"/>
      <c r="AJ1752" s="2571"/>
      <c r="AK1752" s="2572"/>
    </row>
    <row r="1753" spans="2:37" s="2872" customFormat="1" ht="50.25" customHeight="1" thickBot="1" x14ac:dyDescent="0.25">
      <c r="B1753" s="3993" t="s">
        <v>5003</v>
      </c>
      <c r="C1753" s="3994"/>
      <c r="D1753" s="4019" t="s">
        <v>6625</v>
      </c>
      <c r="E1753" s="4020"/>
      <c r="F1753" s="4020"/>
      <c r="G1753" s="4020"/>
      <c r="H1753" s="4020"/>
      <c r="I1753" s="4020"/>
      <c r="J1753" s="4020"/>
      <c r="K1753" s="4021"/>
      <c r="L1753" s="2571"/>
      <c r="M1753" s="2571"/>
      <c r="N1753" s="2571"/>
      <c r="O1753" s="2571"/>
      <c r="P1753" s="2571"/>
      <c r="Q1753" s="2571"/>
      <c r="R1753" s="2571"/>
      <c r="S1753" s="2571"/>
      <c r="T1753" s="2571"/>
      <c r="U1753" s="2571"/>
      <c r="V1753" s="2571"/>
      <c r="W1753" s="2571"/>
      <c r="X1753" s="2571"/>
      <c r="Y1753" s="2571"/>
      <c r="Z1753" s="2571"/>
      <c r="AA1753" s="2571"/>
      <c r="AB1753" s="2571"/>
      <c r="AC1753" s="2571"/>
      <c r="AD1753" s="2571"/>
      <c r="AE1753" s="2571"/>
      <c r="AF1753" s="2571"/>
      <c r="AG1753" s="2571"/>
      <c r="AH1753" s="2571"/>
      <c r="AI1753" s="2571"/>
      <c r="AJ1753" s="2571"/>
      <c r="AK1753" s="2572"/>
    </row>
    <row r="1754" spans="2:37" s="2872" customFormat="1" ht="12" customHeight="1" thickBot="1" x14ac:dyDescent="0.25">
      <c r="B1754" s="3998"/>
      <c r="C1754" s="3999"/>
      <c r="D1754" s="3999"/>
      <c r="E1754" s="3999"/>
      <c r="F1754" s="3999"/>
      <c r="G1754" s="3999"/>
      <c r="H1754" s="3999"/>
      <c r="I1754" s="3999"/>
      <c r="J1754" s="3999"/>
      <c r="K1754" s="3999"/>
      <c r="L1754" s="3999"/>
      <c r="M1754" s="3999"/>
      <c r="N1754" s="3999"/>
      <c r="O1754" s="3999"/>
      <c r="P1754" s="3999"/>
      <c r="Q1754" s="3999"/>
      <c r="R1754" s="2571"/>
      <c r="S1754" s="2571"/>
      <c r="T1754" s="2571"/>
      <c r="U1754" s="2571"/>
      <c r="V1754" s="2571"/>
      <c r="W1754" s="2571"/>
      <c r="X1754" s="2571"/>
      <c r="Y1754" s="2571"/>
      <c r="Z1754" s="2571"/>
      <c r="AA1754" s="2571"/>
      <c r="AB1754" s="2571"/>
      <c r="AC1754" s="2571"/>
      <c r="AD1754" s="2571"/>
      <c r="AE1754" s="2571"/>
      <c r="AF1754" s="2571"/>
      <c r="AG1754" s="2571"/>
      <c r="AH1754" s="2571"/>
      <c r="AI1754" s="2571"/>
      <c r="AJ1754" s="2571"/>
      <c r="AK1754" s="2572"/>
    </row>
    <row r="1755" spans="2:37" s="2872" customFormat="1" ht="12" customHeight="1" thickBot="1" x14ac:dyDescent="0.25">
      <c r="B1755" s="4000" t="s">
        <v>5004</v>
      </c>
      <c r="C1755" s="4000"/>
      <c r="D1755" s="4000" t="s">
        <v>4994</v>
      </c>
      <c r="E1755" s="4000" t="s">
        <v>5005</v>
      </c>
      <c r="F1755" s="4002" t="s">
        <v>224</v>
      </c>
      <c r="G1755" s="4002"/>
      <c r="H1755" s="4002"/>
      <c r="I1755" s="4002"/>
      <c r="J1755" s="4002"/>
      <c r="K1755" s="4002"/>
      <c r="L1755" s="4002"/>
      <c r="M1755" s="4002"/>
      <c r="N1755" s="4002"/>
      <c r="O1755" s="4002"/>
      <c r="P1755" s="4002"/>
      <c r="Q1755" s="4002"/>
      <c r="R1755" s="4002"/>
      <c r="S1755" s="4002" t="s">
        <v>340</v>
      </c>
      <c r="T1755" s="4002"/>
      <c r="U1755" s="4002"/>
      <c r="V1755" s="4002"/>
      <c r="W1755" s="4002"/>
      <c r="X1755" s="4002"/>
      <c r="Y1755" s="4002"/>
      <c r="Z1755" s="4002"/>
      <c r="AA1755" s="4002"/>
      <c r="AB1755" s="4002"/>
      <c r="AC1755" s="4002"/>
      <c r="AD1755" s="4002" t="s">
        <v>225</v>
      </c>
      <c r="AE1755" s="4002"/>
      <c r="AF1755" s="4002"/>
      <c r="AG1755" s="4002"/>
      <c r="AH1755" s="4003" t="s">
        <v>4989</v>
      </c>
      <c r="AI1755" s="4003"/>
      <c r="AJ1755" s="4003"/>
      <c r="AK1755" s="2572"/>
    </row>
    <row r="1756" spans="2:37" s="2872" customFormat="1" ht="12" customHeight="1" thickBot="1" x14ac:dyDescent="0.25">
      <c r="B1756" s="4001"/>
      <c r="C1756" s="4001"/>
      <c r="D1756" s="4001"/>
      <c r="E1756" s="4001"/>
      <c r="F1756" s="4001" t="s">
        <v>5006</v>
      </c>
      <c r="G1756" s="4001" t="s">
        <v>5007</v>
      </c>
      <c r="H1756" s="4000" t="s">
        <v>5008</v>
      </c>
      <c r="I1756" s="4004" t="s">
        <v>5009</v>
      </c>
      <c r="J1756" s="4004" t="s">
        <v>5010</v>
      </c>
      <c r="K1756" s="4005" t="s">
        <v>5011</v>
      </c>
      <c r="L1756" s="4005" t="s">
        <v>5012</v>
      </c>
      <c r="M1756" s="4004" t="s">
        <v>5013</v>
      </c>
      <c r="N1756" s="4004"/>
      <c r="O1756" s="4005" t="s">
        <v>5014</v>
      </c>
      <c r="P1756" s="4005" t="s">
        <v>5015</v>
      </c>
      <c r="Q1756" s="4005" t="s">
        <v>5016</v>
      </c>
      <c r="R1756" s="4005" t="s">
        <v>5017</v>
      </c>
      <c r="S1756" s="4000" t="s">
        <v>5018</v>
      </c>
      <c r="T1756" s="4000" t="s">
        <v>5019</v>
      </c>
      <c r="U1756" s="4000" t="s">
        <v>5020</v>
      </c>
      <c r="V1756" s="4000" t="s">
        <v>5021</v>
      </c>
      <c r="W1756" s="4000" t="s">
        <v>5022</v>
      </c>
      <c r="X1756" s="4000" t="s">
        <v>5023</v>
      </c>
      <c r="Y1756" s="4000" t="s">
        <v>5024</v>
      </c>
      <c r="Z1756" s="4000" t="s">
        <v>5025</v>
      </c>
      <c r="AA1756" s="4000" t="s">
        <v>5026</v>
      </c>
      <c r="AB1756" s="4004" t="s">
        <v>5027</v>
      </c>
      <c r="AC1756" s="4004" t="s">
        <v>5028</v>
      </c>
      <c r="AD1756" s="4000" t="s">
        <v>5029</v>
      </c>
      <c r="AE1756" s="4000" t="s">
        <v>5030</v>
      </c>
      <c r="AF1756" s="4000" t="s">
        <v>5031</v>
      </c>
      <c r="AG1756" s="4000" t="s">
        <v>5032</v>
      </c>
      <c r="AH1756" s="4000" t="s">
        <v>1154</v>
      </c>
      <c r="AI1756" s="4000" t="s">
        <v>4990</v>
      </c>
      <c r="AJ1756" s="4000" t="s">
        <v>4991</v>
      </c>
      <c r="AK1756" s="2572"/>
    </row>
    <row r="1757" spans="2:37" s="2872" customFormat="1" ht="12" customHeight="1" thickBot="1" x14ac:dyDescent="0.25">
      <c r="B1757" s="4001"/>
      <c r="C1757" s="4001"/>
      <c r="D1757" s="4001"/>
      <c r="E1757" s="4001"/>
      <c r="F1757" s="4001"/>
      <c r="G1757" s="4001"/>
      <c r="H1757" s="4001"/>
      <c r="I1757" s="4005"/>
      <c r="J1757" s="4005"/>
      <c r="K1757" s="4005"/>
      <c r="L1757" s="4005"/>
      <c r="M1757" s="3739" t="s">
        <v>5033</v>
      </c>
      <c r="N1757" s="3740" t="s">
        <v>2798</v>
      </c>
      <c r="O1757" s="4005"/>
      <c r="P1757" s="4005"/>
      <c r="Q1757" s="4005"/>
      <c r="R1757" s="4005"/>
      <c r="S1757" s="4001"/>
      <c r="T1757" s="4001"/>
      <c r="U1757" s="4001"/>
      <c r="V1757" s="4001"/>
      <c r="W1757" s="4001"/>
      <c r="X1757" s="4001"/>
      <c r="Y1757" s="4001"/>
      <c r="Z1757" s="4001"/>
      <c r="AA1757" s="4001"/>
      <c r="AB1757" s="4005"/>
      <c r="AC1757" s="4005"/>
      <c r="AD1757" s="4001"/>
      <c r="AE1757" s="4001"/>
      <c r="AF1757" s="4001"/>
      <c r="AG1757" s="4001"/>
      <c r="AH1757" s="4001"/>
      <c r="AI1757" s="4001"/>
      <c r="AJ1757" s="4001"/>
      <c r="AK1757" s="2572"/>
    </row>
    <row r="1758" spans="2:37" s="2872" customFormat="1" ht="12" customHeight="1" x14ac:dyDescent="0.2">
      <c r="B1758" s="4060" t="s">
        <v>6364</v>
      </c>
      <c r="C1758" s="4061"/>
      <c r="D1758" s="3178" t="s">
        <v>1534</v>
      </c>
      <c r="E1758" s="3178" t="s">
        <v>1534</v>
      </c>
      <c r="F1758" s="3178" t="s">
        <v>1534</v>
      </c>
      <c r="G1758" s="3178" t="s">
        <v>1534</v>
      </c>
      <c r="H1758" s="3178" t="s">
        <v>1534</v>
      </c>
      <c r="I1758" s="3178" t="s">
        <v>1534</v>
      </c>
      <c r="J1758" s="3178" t="s">
        <v>1534</v>
      </c>
      <c r="K1758" s="3178" t="s">
        <v>1534</v>
      </c>
      <c r="L1758" s="3178" t="s">
        <v>1534</v>
      </c>
      <c r="M1758" s="3178" t="s">
        <v>1534</v>
      </c>
      <c r="N1758" s="3178" t="s">
        <v>1534</v>
      </c>
      <c r="O1758" s="3178" t="s">
        <v>1534</v>
      </c>
      <c r="P1758" s="3178" t="s">
        <v>1534</v>
      </c>
      <c r="Q1758" s="3178" t="s">
        <v>1534</v>
      </c>
      <c r="R1758" s="3178" t="s">
        <v>1534</v>
      </c>
      <c r="S1758" s="3178" t="s">
        <v>1534</v>
      </c>
      <c r="T1758" s="3178" t="s">
        <v>1534</v>
      </c>
      <c r="U1758" s="3178" t="s">
        <v>1534</v>
      </c>
      <c r="V1758" s="3178" t="s">
        <v>1534</v>
      </c>
      <c r="W1758" s="3178" t="s">
        <v>1534</v>
      </c>
      <c r="X1758" s="3178" t="s">
        <v>1534</v>
      </c>
      <c r="Y1758" s="3178" t="s">
        <v>1534</v>
      </c>
      <c r="Z1758" s="3178" t="s">
        <v>1534</v>
      </c>
      <c r="AA1758" s="3178" t="s">
        <v>1534</v>
      </c>
      <c r="AB1758" s="3178" t="s">
        <v>1534</v>
      </c>
      <c r="AC1758" s="3178" t="s">
        <v>1534</v>
      </c>
      <c r="AD1758" s="3523"/>
      <c r="AE1758" s="2649"/>
      <c r="AF1758" s="2706" t="s">
        <v>1534</v>
      </c>
      <c r="AG1758" s="2706">
        <v>2.4900000000000002</v>
      </c>
      <c r="AH1758" s="2644" t="s">
        <v>6365</v>
      </c>
      <c r="AI1758" s="2644" t="s">
        <v>1534</v>
      </c>
      <c r="AJ1758" s="2646">
        <v>89.99</v>
      </c>
      <c r="AK1758" s="2572"/>
    </row>
    <row r="1759" spans="2:37" s="2872" customFormat="1" ht="12" customHeight="1" thickBot="1" x14ac:dyDescent="0.25">
      <c r="B1759" s="4062" t="s">
        <v>6366</v>
      </c>
      <c r="C1759" s="4063"/>
      <c r="D1759" s="3340" t="s">
        <v>1534</v>
      </c>
      <c r="E1759" s="3340" t="s">
        <v>1534</v>
      </c>
      <c r="F1759" s="3340" t="s">
        <v>1534</v>
      </c>
      <c r="G1759" s="3340" t="s">
        <v>1534</v>
      </c>
      <c r="H1759" s="3340" t="s">
        <v>1534</v>
      </c>
      <c r="I1759" s="3340" t="s">
        <v>1534</v>
      </c>
      <c r="J1759" s="3340" t="s">
        <v>1534</v>
      </c>
      <c r="K1759" s="3340" t="s">
        <v>1534</v>
      </c>
      <c r="L1759" s="3340" t="s">
        <v>1534</v>
      </c>
      <c r="M1759" s="3340" t="s">
        <v>1534</v>
      </c>
      <c r="N1759" s="3340" t="s">
        <v>1534</v>
      </c>
      <c r="O1759" s="3340" t="s">
        <v>1534</v>
      </c>
      <c r="P1759" s="3340" t="s">
        <v>1534</v>
      </c>
      <c r="Q1759" s="3340" t="s">
        <v>1534</v>
      </c>
      <c r="R1759" s="3340" t="s">
        <v>1534</v>
      </c>
      <c r="S1759" s="3340" t="s">
        <v>1534</v>
      </c>
      <c r="T1759" s="3340" t="s">
        <v>1534</v>
      </c>
      <c r="U1759" s="3340" t="s">
        <v>1534</v>
      </c>
      <c r="V1759" s="3340" t="s">
        <v>1534</v>
      </c>
      <c r="W1759" s="3340" t="s">
        <v>1534</v>
      </c>
      <c r="X1759" s="3340" t="s">
        <v>1534</v>
      </c>
      <c r="Y1759" s="3340" t="s">
        <v>1534</v>
      </c>
      <c r="Z1759" s="3340" t="s">
        <v>1534</v>
      </c>
      <c r="AA1759" s="3340" t="s">
        <v>1534</v>
      </c>
      <c r="AB1759" s="3340" t="s">
        <v>1534</v>
      </c>
      <c r="AC1759" s="3340" t="s">
        <v>1534</v>
      </c>
      <c r="AD1759" s="3524"/>
      <c r="AE1759" s="2642"/>
      <c r="AF1759" s="2814" t="s">
        <v>1534</v>
      </c>
      <c r="AG1759" s="2814">
        <v>6.99</v>
      </c>
      <c r="AH1759" s="2653" t="s">
        <v>6365</v>
      </c>
      <c r="AI1759" s="2653" t="s">
        <v>1534</v>
      </c>
      <c r="AJ1759" s="2654">
        <v>89.99</v>
      </c>
      <c r="AK1759" s="2572"/>
    </row>
    <row r="1760" spans="2:37" s="2872" customFormat="1" ht="12" customHeight="1" x14ac:dyDescent="0.2">
      <c r="B1760" s="2573"/>
      <c r="C1760" s="2566"/>
      <c r="D1760" s="4006"/>
      <c r="E1760" s="4006"/>
      <c r="F1760" s="4006"/>
      <c r="G1760" s="4006"/>
      <c r="H1760" s="2566"/>
      <c r="I1760" s="2567"/>
      <c r="J1760" s="2567"/>
      <c r="K1760" s="2567"/>
      <c r="L1760" s="2567"/>
      <c r="M1760" s="2566"/>
      <c r="N1760" s="2567"/>
      <c r="O1760" s="2567"/>
      <c r="P1760" s="2567"/>
      <c r="Q1760" s="2567"/>
      <c r="R1760" s="2567"/>
      <c r="S1760" s="2566"/>
      <c r="T1760" s="2565"/>
      <c r="U1760" s="2565"/>
      <c r="V1760" s="2565"/>
      <c r="W1760" s="2565"/>
      <c r="X1760" s="2565"/>
      <c r="Y1760" s="2565"/>
      <c r="Z1760" s="2565"/>
      <c r="AA1760" s="2565"/>
      <c r="AB1760" s="2565"/>
      <c r="AC1760" s="2565"/>
      <c r="AD1760" s="2565"/>
      <c r="AE1760" s="2565"/>
      <c r="AF1760" s="2565"/>
      <c r="AG1760" s="2565"/>
      <c r="AH1760" s="2565"/>
      <c r="AI1760" s="2565"/>
      <c r="AJ1760" s="2565"/>
      <c r="AK1760" s="2572"/>
    </row>
    <row r="1761" spans="2:37" s="2872" customFormat="1" ht="12" customHeight="1" x14ac:dyDescent="0.2">
      <c r="B1761" s="3979" t="s">
        <v>4992</v>
      </c>
      <c r="C1761" s="3980"/>
      <c r="D1761" s="3986" t="s">
        <v>1534</v>
      </c>
      <c r="E1761" s="3986"/>
      <c r="F1761" s="3986"/>
      <c r="G1761" s="3986"/>
      <c r="H1761" s="2569"/>
      <c r="I1761" s="2569"/>
      <c r="J1761" s="2569"/>
      <c r="K1761" s="2569"/>
      <c r="L1761" s="2569"/>
      <c r="M1761" s="2569"/>
      <c r="N1761" s="2569"/>
      <c r="O1761" s="2569"/>
      <c r="P1761" s="2569"/>
      <c r="Q1761" s="2569"/>
      <c r="R1761" s="2569"/>
      <c r="S1761" s="2569"/>
      <c r="T1761" s="2565"/>
      <c r="U1761" s="2565"/>
      <c r="V1761" s="2565"/>
      <c r="W1761" s="2565"/>
      <c r="X1761" s="2565"/>
      <c r="Y1761" s="2565"/>
      <c r="Z1761" s="2565"/>
      <c r="AA1761" s="2565"/>
      <c r="AB1761" s="2565"/>
      <c r="AC1761" s="2565"/>
      <c r="AD1761" s="2565"/>
      <c r="AE1761" s="2565"/>
      <c r="AF1761" s="2565"/>
      <c r="AG1761" s="2565"/>
      <c r="AH1761" s="2565"/>
      <c r="AI1761" s="2565"/>
      <c r="AJ1761" s="2565"/>
      <c r="AK1761" s="2572"/>
    </row>
    <row r="1762" spans="2:37" s="2872" customFormat="1" ht="12" customHeight="1" x14ac:dyDescent="0.2">
      <c r="B1762" s="3979" t="s">
        <v>4993</v>
      </c>
      <c r="C1762" s="3980"/>
      <c r="D1762" s="3986" t="s">
        <v>1534</v>
      </c>
      <c r="E1762" s="3986"/>
      <c r="F1762" s="3986"/>
      <c r="G1762" s="3986"/>
      <c r="H1762" s="2569"/>
      <c r="I1762" s="2569"/>
      <c r="J1762" s="2569"/>
      <c r="K1762" s="2569"/>
      <c r="L1762" s="2569"/>
      <c r="M1762" s="2569"/>
      <c r="N1762" s="2569"/>
      <c r="O1762" s="2569"/>
      <c r="P1762" s="2569"/>
      <c r="Q1762" s="2569"/>
      <c r="R1762" s="2569"/>
      <c r="S1762" s="2569"/>
      <c r="T1762" s="2565"/>
      <c r="U1762" s="2565"/>
      <c r="V1762" s="2565"/>
      <c r="W1762" s="2565"/>
      <c r="X1762" s="2565"/>
      <c r="Y1762" s="2565"/>
      <c r="Z1762" s="2565"/>
      <c r="AA1762" s="2565"/>
      <c r="AB1762" s="2565"/>
      <c r="AC1762" s="2565"/>
      <c r="AD1762" s="2565"/>
      <c r="AE1762" s="2565"/>
      <c r="AF1762" s="2565"/>
      <c r="AG1762" s="2565"/>
      <c r="AH1762" s="2565"/>
      <c r="AI1762" s="2565"/>
      <c r="AJ1762" s="2565"/>
      <c r="AK1762" s="2572"/>
    </row>
    <row r="1763" spans="2:37" s="2872" customFormat="1" ht="12" customHeight="1" thickBot="1" x14ac:dyDescent="0.25">
      <c r="B1763" s="3613"/>
      <c r="C1763" s="3465"/>
      <c r="D1763" s="3465"/>
      <c r="E1763" s="3465"/>
      <c r="F1763" s="3465"/>
      <c r="G1763" s="3465"/>
      <c r="H1763" s="3465"/>
      <c r="I1763" s="3465"/>
      <c r="J1763" s="3465"/>
      <c r="K1763" s="3465"/>
      <c r="L1763" s="3465"/>
      <c r="M1763" s="3465"/>
      <c r="N1763" s="3465"/>
      <c r="O1763" s="3465"/>
      <c r="P1763" s="3465"/>
      <c r="Q1763" s="3465"/>
      <c r="R1763" s="3465"/>
      <c r="S1763" s="3465"/>
      <c r="T1763" s="3465"/>
      <c r="U1763" s="3465"/>
      <c r="V1763" s="3465"/>
      <c r="W1763" s="3465"/>
      <c r="X1763" s="3465"/>
      <c r="Y1763" s="3465"/>
      <c r="Z1763" s="3465"/>
      <c r="AA1763" s="3465"/>
      <c r="AB1763" s="3465"/>
      <c r="AC1763" s="3465"/>
      <c r="AD1763" s="3465"/>
      <c r="AE1763" s="3465"/>
      <c r="AF1763" s="3465"/>
      <c r="AG1763" s="3465"/>
      <c r="AH1763" s="3465"/>
      <c r="AI1763" s="3465"/>
      <c r="AJ1763" s="3465"/>
      <c r="AK1763" s="3467"/>
    </row>
    <row r="1764" spans="2:37" s="2872" customFormat="1" ht="12" customHeight="1" x14ac:dyDescent="0.2">
      <c r="B1764" s="2774"/>
    </row>
    <row r="1765" spans="2:37" s="2872" customFormat="1" ht="12" customHeight="1" thickBot="1" x14ac:dyDescent="0.25">
      <c r="B1765" s="2774"/>
    </row>
    <row r="1766" spans="2:37" s="2872" customFormat="1" ht="12" customHeight="1" x14ac:dyDescent="0.2">
      <c r="B1766" s="3987" t="s">
        <v>5001</v>
      </c>
      <c r="C1766" s="3988"/>
      <c r="D1766" s="3988"/>
      <c r="E1766" s="3988"/>
      <c r="F1766" s="3988"/>
      <c r="G1766" s="3988"/>
      <c r="H1766" s="3988"/>
      <c r="I1766" s="3988"/>
      <c r="J1766" s="3988"/>
      <c r="K1766" s="3988"/>
      <c r="L1766" s="3988"/>
      <c r="M1766" s="3988"/>
      <c r="N1766" s="3988"/>
      <c r="O1766" s="3988"/>
      <c r="P1766" s="3988"/>
      <c r="Q1766" s="3988"/>
      <c r="R1766" s="3988"/>
      <c r="S1766" s="3988"/>
      <c r="T1766" s="3988"/>
      <c r="U1766" s="3988"/>
      <c r="V1766" s="3988"/>
      <c r="W1766" s="3988"/>
      <c r="X1766" s="3988"/>
      <c r="Y1766" s="3988"/>
      <c r="Z1766" s="3988"/>
      <c r="AA1766" s="3988"/>
      <c r="AB1766" s="3988"/>
      <c r="AC1766" s="3988"/>
      <c r="AD1766" s="3988"/>
      <c r="AE1766" s="3988"/>
      <c r="AF1766" s="3988"/>
      <c r="AG1766" s="3988"/>
      <c r="AH1766" s="3988"/>
      <c r="AI1766" s="3988"/>
      <c r="AJ1766" s="3988"/>
      <c r="AK1766" s="3989"/>
    </row>
    <row r="1767" spans="2:37" s="2872" customFormat="1" ht="12" customHeight="1" x14ac:dyDescent="0.2">
      <c r="B1767" s="2570"/>
      <c r="C1767" s="3744"/>
      <c r="D1767" s="3744"/>
      <c r="E1767" s="3744"/>
      <c r="F1767" s="3744"/>
      <c r="G1767" s="2571"/>
      <c r="H1767" s="2571"/>
      <c r="I1767" s="2571"/>
      <c r="J1767" s="2571"/>
      <c r="K1767" s="2571"/>
      <c r="L1767" s="2571"/>
      <c r="M1767" s="2571"/>
      <c r="N1767" s="2571"/>
      <c r="O1767" s="2571"/>
      <c r="P1767" s="2571"/>
      <c r="Q1767" s="2571"/>
      <c r="R1767" s="2571"/>
      <c r="S1767" s="2571"/>
      <c r="T1767" s="2571"/>
      <c r="U1767" s="2571"/>
      <c r="V1767" s="2571"/>
      <c r="W1767" s="2571"/>
      <c r="X1767" s="2571"/>
      <c r="Y1767" s="2571"/>
      <c r="Z1767" s="2571"/>
      <c r="AA1767" s="2571"/>
      <c r="AB1767" s="2571"/>
      <c r="AC1767" s="2571"/>
      <c r="AD1767" s="2571"/>
      <c r="AE1767" s="2571"/>
      <c r="AF1767" s="2571"/>
      <c r="AG1767" s="2571"/>
      <c r="AH1767" s="2571"/>
      <c r="AI1767" s="2571"/>
      <c r="AJ1767" s="2571"/>
      <c r="AK1767" s="2572"/>
    </row>
    <row r="1768" spans="2:37" s="2872" customFormat="1" ht="12" customHeight="1" x14ac:dyDescent="0.2">
      <c r="B1768" s="2570" t="s">
        <v>4988</v>
      </c>
      <c r="C1768" s="3744"/>
      <c r="D1768" s="3990" t="s">
        <v>6359</v>
      </c>
      <c r="E1768" s="3990"/>
      <c r="F1768" s="3990"/>
      <c r="G1768" s="2571"/>
      <c r="H1768" s="2571"/>
      <c r="I1768" s="2571"/>
      <c r="J1768" s="2571"/>
      <c r="K1768" s="2571"/>
      <c r="L1768" s="2571"/>
      <c r="M1768" s="2571"/>
      <c r="N1768" s="2571"/>
      <c r="O1768" s="2571"/>
      <c r="P1768" s="2571"/>
      <c r="Q1768" s="2571"/>
      <c r="R1768" s="2571"/>
      <c r="S1768" s="2571"/>
      <c r="T1768" s="2571"/>
      <c r="U1768" s="2571"/>
      <c r="V1768" s="2571"/>
      <c r="W1768" s="2571"/>
      <c r="X1768" s="2571"/>
      <c r="Y1768" s="2571"/>
      <c r="Z1768" s="2571"/>
      <c r="AA1768" s="2571"/>
      <c r="AB1768" s="2571"/>
      <c r="AC1768" s="2571"/>
      <c r="AD1768" s="2571"/>
      <c r="AE1768" s="2571"/>
      <c r="AF1768" s="2571"/>
      <c r="AG1768" s="2571"/>
      <c r="AH1768" s="2571"/>
      <c r="AI1768" s="2571"/>
      <c r="AJ1768" s="2571"/>
      <c r="AK1768" s="2572"/>
    </row>
    <row r="1769" spans="2:37" s="2872" customFormat="1" ht="12" customHeight="1" thickBot="1" x14ac:dyDescent="0.25">
      <c r="B1769" s="3991" t="s">
        <v>5002</v>
      </c>
      <c r="C1769" s="3992"/>
      <c r="D1769" s="3963">
        <v>41788</v>
      </c>
      <c r="E1769" s="3963"/>
      <c r="F1769" s="3744"/>
      <c r="G1769" s="2571"/>
      <c r="H1769" s="2571"/>
      <c r="I1769" s="2571"/>
      <c r="J1769" s="2571"/>
      <c r="K1769" s="2571"/>
      <c r="L1769" s="2571"/>
      <c r="M1769" s="2571"/>
      <c r="N1769" s="2571"/>
      <c r="O1769" s="2571"/>
      <c r="P1769" s="2571"/>
      <c r="Q1769" s="2571"/>
      <c r="R1769" s="2571"/>
      <c r="S1769" s="2571"/>
      <c r="T1769" s="2571"/>
      <c r="U1769" s="2571"/>
      <c r="V1769" s="2571"/>
      <c r="W1769" s="2571"/>
      <c r="X1769" s="2571"/>
      <c r="Y1769" s="2571"/>
      <c r="Z1769" s="2571"/>
      <c r="AA1769" s="2571"/>
      <c r="AB1769" s="2571"/>
      <c r="AC1769" s="2571"/>
      <c r="AD1769" s="2571"/>
      <c r="AE1769" s="2571"/>
      <c r="AF1769" s="2571"/>
      <c r="AG1769" s="2571"/>
      <c r="AH1769" s="2571"/>
      <c r="AI1769" s="2571"/>
      <c r="AJ1769" s="2571"/>
      <c r="AK1769" s="2572"/>
    </row>
    <row r="1770" spans="2:37" s="2872" customFormat="1" ht="88.5" customHeight="1" thickBot="1" x14ac:dyDescent="0.25">
      <c r="B1770" s="3993" t="s">
        <v>5003</v>
      </c>
      <c r="C1770" s="3994"/>
      <c r="D1770" s="4019" t="s">
        <v>6624</v>
      </c>
      <c r="E1770" s="4020"/>
      <c r="F1770" s="4020"/>
      <c r="G1770" s="4020"/>
      <c r="H1770" s="4020"/>
      <c r="I1770" s="4020"/>
      <c r="J1770" s="4020"/>
      <c r="K1770" s="4021"/>
      <c r="L1770" s="2571"/>
      <c r="M1770" s="2571"/>
      <c r="N1770" s="2571"/>
      <c r="O1770" s="2571"/>
      <c r="P1770" s="2571"/>
      <c r="Q1770" s="2571"/>
      <c r="R1770" s="2571"/>
      <c r="S1770" s="2571"/>
      <c r="T1770" s="2571"/>
      <c r="U1770" s="2571"/>
      <c r="V1770" s="2571"/>
      <c r="W1770" s="2571"/>
      <c r="X1770" s="2571"/>
      <c r="Y1770" s="2571"/>
      <c r="Z1770" s="2571"/>
      <c r="AA1770" s="2571"/>
      <c r="AB1770" s="2571"/>
      <c r="AC1770" s="2571"/>
      <c r="AD1770" s="2571"/>
      <c r="AE1770" s="2571"/>
      <c r="AF1770" s="2571"/>
      <c r="AG1770" s="2571"/>
      <c r="AH1770" s="2571"/>
      <c r="AI1770" s="2571"/>
      <c r="AJ1770" s="2571"/>
      <c r="AK1770" s="2572"/>
    </row>
    <row r="1771" spans="2:37" s="2872" customFormat="1" ht="12" customHeight="1" thickBot="1" x14ac:dyDescent="0.25">
      <c r="B1771" s="3998"/>
      <c r="C1771" s="3999"/>
      <c r="D1771" s="3999"/>
      <c r="E1771" s="3999"/>
      <c r="F1771" s="3999"/>
      <c r="G1771" s="3999"/>
      <c r="H1771" s="3999"/>
      <c r="I1771" s="3999"/>
      <c r="J1771" s="3999"/>
      <c r="K1771" s="3999"/>
      <c r="L1771" s="3999"/>
      <c r="M1771" s="3999"/>
      <c r="N1771" s="3999"/>
      <c r="O1771" s="3999"/>
      <c r="P1771" s="3999"/>
      <c r="Q1771" s="3999"/>
      <c r="R1771" s="2571"/>
      <c r="S1771" s="2571"/>
      <c r="T1771" s="2571"/>
      <c r="U1771" s="2571"/>
      <c r="V1771" s="2571"/>
      <c r="W1771" s="2571"/>
      <c r="X1771" s="2571"/>
      <c r="Y1771" s="2571"/>
      <c r="Z1771" s="2571"/>
      <c r="AA1771" s="2571"/>
      <c r="AB1771" s="2571"/>
      <c r="AC1771" s="2571"/>
      <c r="AD1771" s="2571"/>
      <c r="AE1771" s="2571"/>
      <c r="AF1771" s="2571"/>
      <c r="AG1771" s="2571"/>
      <c r="AH1771" s="2571"/>
      <c r="AI1771" s="2571"/>
      <c r="AJ1771" s="2571"/>
      <c r="AK1771" s="2572"/>
    </row>
    <row r="1772" spans="2:37" s="2872" customFormat="1" ht="12" customHeight="1" thickBot="1" x14ac:dyDescent="0.25">
      <c r="B1772" s="4000" t="s">
        <v>5004</v>
      </c>
      <c r="C1772" s="4000"/>
      <c r="D1772" s="4000" t="s">
        <v>4994</v>
      </c>
      <c r="E1772" s="4000" t="s">
        <v>5005</v>
      </c>
      <c r="F1772" s="4002" t="s">
        <v>224</v>
      </c>
      <c r="G1772" s="4002"/>
      <c r="H1772" s="4002"/>
      <c r="I1772" s="4002"/>
      <c r="J1772" s="4002"/>
      <c r="K1772" s="4002"/>
      <c r="L1772" s="4002"/>
      <c r="M1772" s="4002"/>
      <c r="N1772" s="4002"/>
      <c r="O1772" s="4002"/>
      <c r="P1772" s="4002"/>
      <c r="Q1772" s="4002"/>
      <c r="R1772" s="4002"/>
      <c r="S1772" s="4002" t="s">
        <v>340</v>
      </c>
      <c r="T1772" s="4002"/>
      <c r="U1772" s="4002"/>
      <c r="V1772" s="4002"/>
      <c r="W1772" s="4002"/>
      <c r="X1772" s="4002"/>
      <c r="Y1772" s="4002"/>
      <c r="Z1772" s="4002"/>
      <c r="AA1772" s="4002"/>
      <c r="AB1772" s="4002"/>
      <c r="AC1772" s="4002"/>
      <c r="AD1772" s="4002" t="s">
        <v>225</v>
      </c>
      <c r="AE1772" s="4002"/>
      <c r="AF1772" s="4002"/>
      <c r="AG1772" s="4002"/>
      <c r="AH1772" s="4003" t="s">
        <v>4989</v>
      </c>
      <c r="AI1772" s="4003"/>
      <c r="AJ1772" s="4003"/>
      <c r="AK1772" s="2572"/>
    </row>
    <row r="1773" spans="2:37" s="2872" customFormat="1" ht="12" customHeight="1" thickBot="1" x14ac:dyDescent="0.25">
      <c r="B1773" s="4001"/>
      <c r="C1773" s="4001"/>
      <c r="D1773" s="4001"/>
      <c r="E1773" s="4001"/>
      <c r="F1773" s="4001" t="s">
        <v>5006</v>
      </c>
      <c r="G1773" s="4001" t="s">
        <v>5007</v>
      </c>
      <c r="H1773" s="4000" t="s">
        <v>5008</v>
      </c>
      <c r="I1773" s="4004" t="s">
        <v>5009</v>
      </c>
      <c r="J1773" s="4004" t="s">
        <v>5010</v>
      </c>
      <c r="K1773" s="4005" t="s">
        <v>5011</v>
      </c>
      <c r="L1773" s="4005" t="s">
        <v>5012</v>
      </c>
      <c r="M1773" s="4004" t="s">
        <v>5013</v>
      </c>
      <c r="N1773" s="4004"/>
      <c r="O1773" s="4005" t="s">
        <v>5014</v>
      </c>
      <c r="P1773" s="4005" t="s">
        <v>5015</v>
      </c>
      <c r="Q1773" s="4005" t="s">
        <v>5016</v>
      </c>
      <c r="R1773" s="4005" t="s">
        <v>5017</v>
      </c>
      <c r="S1773" s="4000" t="s">
        <v>5018</v>
      </c>
      <c r="T1773" s="4000" t="s">
        <v>5019</v>
      </c>
      <c r="U1773" s="4000" t="s">
        <v>5020</v>
      </c>
      <c r="V1773" s="4000" t="s">
        <v>5021</v>
      </c>
      <c r="W1773" s="4000" t="s">
        <v>5022</v>
      </c>
      <c r="X1773" s="4000" t="s">
        <v>5023</v>
      </c>
      <c r="Y1773" s="4000" t="s">
        <v>5024</v>
      </c>
      <c r="Z1773" s="4000" t="s">
        <v>5025</v>
      </c>
      <c r="AA1773" s="4000" t="s">
        <v>5026</v>
      </c>
      <c r="AB1773" s="4004" t="s">
        <v>5027</v>
      </c>
      <c r="AC1773" s="4004" t="s">
        <v>5028</v>
      </c>
      <c r="AD1773" s="4000" t="s">
        <v>5029</v>
      </c>
      <c r="AE1773" s="4000" t="s">
        <v>5030</v>
      </c>
      <c r="AF1773" s="4000" t="s">
        <v>5031</v>
      </c>
      <c r="AG1773" s="4000" t="s">
        <v>5032</v>
      </c>
      <c r="AH1773" s="4000" t="s">
        <v>1154</v>
      </c>
      <c r="AI1773" s="4000" t="s">
        <v>4990</v>
      </c>
      <c r="AJ1773" s="4000" t="s">
        <v>4991</v>
      </c>
      <c r="AK1773" s="2572"/>
    </row>
    <row r="1774" spans="2:37" s="2872" customFormat="1" ht="12" customHeight="1" thickBot="1" x14ac:dyDescent="0.25">
      <c r="B1774" s="4001"/>
      <c r="C1774" s="4001"/>
      <c r="D1774" s="4001"/>
      <c r="E1774" s="4001"/>
      <c r="F1774" s="4001"/>
      <c r="G1774" s="4001"/>
      <c r="H1774" s="4001"/>
      <c r="I1774" s="4005"/>
      <c r="J1774" s="4005"/>
      <c r="K1774" s="4005"/>
      <c r="L1774" s="4005"/>
      <c r="M1774" s="3739" t="s">
        <v>5033</v>
      </c>
      <c r="N1774" s="3740" t="s">
        <v>2798</v>
      </c>
      <c r="O1774" s="4005"/>
      <c r="P1774" s="4005"/>
      <c r="Q1774" s="4005"/>
      <c r="R1774" s="4005"/>
      <c r="S1774" s="4001"/>
      <c r="T1774" s="4001"/>
      <c r="U1774" s="4001"/>
      <c r="V1774" s="4001"/>
      <c r="W1774" s="4001"/>
      <c r="X1774" s="4001"/>
      <c r="Y1774" s="4001"/>
      <c r="Z1774" s="4001"/>
      <c r="AA1774" s="4001"/>
      <c r="AB1774" s="4005"/>
      <c r="AC1774" s="4005"/>
      <c r="AD1774" s="4001"/>
      <c r="AE1774" s="4001"/>
      <c r="AF1774" s="4001"/>
      <c r="AG1774" s="4001"/>
      <c r="AH1774" s="4001"/>
      <c r="AI1774" s="4001"/>
      <c r="AJ1774" s="4001"/>
      <c r="AK1774" s="2572"/>
    </row>
    <row r="1775" spans="2:37" s="2872" customFormat="1" ht="12" customHeight="1" x14ac:dyDescent="0.2">
      <c r="B1775" s="4060" t="s">
        <v>6360</v>
      </c>
      <c r="C1775" s="4061"/>
      <c r="D1775" s="3178" t="s">
        <v>1534</v>
      </c>
      <c r="E1775" s="3178" t="s">
        <v>1534</v>
      </c>
      <c r="F1775" s="3178" t="s">
        <v>1534</v>
      </c>
      <c r="G1775" s="3178" t="s">
        <v>1534</v>
      </c>
      <c r="H1775" s="3178" t="s">
        <v>1534</v>
      </c>
      <c r="I1775" s="3178" t="s">
        <v>1534</v>
      </c>
      <c r="J1775" s="3178" t="s">
        <v>1534</v>
      </c>
      <c r="K1775" s="3178" t="s">
        <v>1534</v>
      </c>
      <c r="L1775" s="3178" t="s">
        <v>1534</v>
      </c>
      <c r="M1775" s="3178" t="s">
        <v>1534</v>
      </c>
      <c r="N1775" s="3178" t="s">
        <v>1534</v>
      </c>
      <c r="O1775" s="3178" t="s">
        <v>1534</v>
      </c>
      <c r="P1775" s="3178" t="s">
        <v>1534</v>
      </c>
      <c r="Q1775" s="3178" t="s">
        <v>1534</v>
      </c>
      <c r="R1775" s="3178" t="s">
        <v>1534</v>
      </c>
      <c r="S1775" s="3178" t="s">
        <v>1534</v>
      </c>
      <c r="T1775" s="3178" t="s">
        <v>1534</v>
      </c>
      <c r="U1775" s="3178" t="s">
        <v>1534</v>
      </c>
      <c r="V1775" s="3178" t="s">
        <v>1534</v>
      </c>
      <c r="W1775" s="3178" t="s">
        <v>1534</v>
      </c>
      <c r="X1775" s="3178" t="s">
        <v>1534</v>
      </c>
      <c r="Y1775" s="3178" t="s">
        <v>1534</v>
      </c>
      <c r="Z1775" s="3178" t="s">
        <v>1534</v>
      </c>
      <c r="AA1775" s="3178" t="s">
        <v>1534</v>
      </c>
      <c r="AB1775" s="3178" t="s">
        <v>1534</v>
      </c>
      <c r="AC1775" s="3178" t="s">
        <v>1534</v>
      </c>
      <c r="AD1775" s="3523"/>
      <c r="AE1775" s="2649"/>
      <c r="AF1775" s="2706" t="s">
        <v>1534</v>
      </c>
      <c r="AG1775" s="2706">
        <v>2.4900000000000002</v>
      </c>
      <c r="AH1775" s="2644" t="s">
        <v>6361</v>
      </c>
      <c r="AI1775" s="2644" t="s">
        <v>1534</v>
      </c>
      <c r="AJ1775" s="2646">
        <v>49.99</v>
      </c>
      <c r="AK1775" s="2572"/>
    </row>
    <row r="1776" spans="2:37" s="2872" customFormat="1" ht="12" customHeight="1" thickBot="1" x14ac:dyDescent="0.25">
      <c r="B1776" s="4062" t="s">
        <v>6362</v>
      </c>
      <c r="C1776" s="4063"/>
      <c r="D1776" s="3340" t="s">
        <v>1534</v>
      </c>
      <c r="E1776" s="3340" t="s">
        <v>1534</v>
      </c>
      <c r="F1776" s="3340" t="s">
        <v>1534</v>
      </c>
      <c r="G1776" s="3340" t="s">
        <v>1534</v>
      </c>
      <c r="H1776" s="3340" t="s">
        <v>1534</v>
      </c>
      <c r="I1776" s="3340" t="s">
        <v>1534</v>
      </c>
      <c r="J1776" s="3340" t="s">
        <v>1534</v>
      </c>
      <c r="K1776" s="3340" t="s">
        <v>1534</v>
      </c>
      <c r="L1776" s="3340" t="s">
        <v>1534</v>
      </c>
      <c r="M1776" s="3340" t="s">
        <v>1534</v>
      </c>
      <c r="N1776" s="3340" t="s">
        <v>1534</v>
      </c>
      <c r="O1776" s="3340" t="s">
        <v>1534</v>
      </c>
      <c r="P1776" s="3340" t="s">
        <v>1534</v>
      </c>
      <c r="Q1776" s="3340" t="s">
        <v>1534</v>
      </c>
      <c r="R1776" s="3340" t="s">
        <v>1534</v>
      </c>
      <c r="S1776" s="3340" t="s">
        <v>1534</v>
      </c>
      <c r="T1776" s="3340" t="s">
        <v>1534</v>
      </c>
      <c r="U1776" s="3340" t="s">
        <v>1534</v>
      </c>
      <c r="V1776" s="3340" t="s">
        <v>1534</v>
      </c>
      <c r="W1776" s="3340" t="s">
        <v>1534</v>
      </c>
      <c r="X1776" s="3340" t="s">
        <v>1534</v>
      </c>
      <c r="Y1776" s="3340" t="s">
        <v>1534</v>
      </c>
      <c r="Z1776" s="3340" t="s">
        <v>1534</v>
      </c>
      <c r="AA1776" s="3340" t="s">
        <v>1534</v>
      </c>
      <c r="AB1776" s="3340" t="s">
        <v>1534</v>
      </c>
      <c r="AC1776" s="3340" t="s">
        <v>1534</v>
      </c>
      <c r="AD1776" s="3524"/>
      <c r="AE1776" s="2642"/>
      <c r="AF1776" s="2814" t="s">
        <v>1534</v>
      </c>
      <c r="AG1776" s="2814">
        <v>6.99</v>
      </c>
      <c r="AH1776" s="2653" t="s">
        <v>6361</v>
      </c>
      <c r="AI1776" s="2653" t="s">
        <v>1534</v>
      </c>
      <c r="AJ1776" s="2654">
        <v>49.99</v>
      </c>
      <c r="AK1776" s="2572"/>
    </row>
    <row r="1777" spans="2:37" s="2872" customFormat="1" ht="12" customHeight="1" x14ac:dyDescent="0.2">
      <c r="B1777" s="2573"/>
      <c r="C1777" s="2566"/>
      <c r="D1777" s="4006"/>
      <c r="E1777" s="4006"/>
      <c r="F1777" s="4006"/>
      <c r="G1777" s="4006"/>
      <c r="H1777" s="2566"/>
      <c r="I1777" s="2567"/>
      <c r="J1777" s="2567"/>
      <c r="K1777" s="2567"/>
      <c r="L1777" s="2567"/>
      <c r="M1777" s="2566"/>
      <c r="N1777" s="2567"/>
      <c r="O1777" s="2567"/>
      <c r="P1777" s="2567"/>
      <c r="Q1777" s="2567"/>
      <c r="R1777" s="2567"/>
      <c r="S1777" s="2566"/>
      <c r="T1777" s="2565"/>
      <c r="U1777" s="2565"/>
      <c r="V1777" s="2565"/>
      <c r="W1777" s="2565"/>
      <c r="X1777" s="2565"/>
      <c r="Y1777" s="2565"/>
      <c r="Z1777" s="2565"/>
      <c r="AA1777" s="2565"/>
      <c r="AB1777" s="2565"/>
      <c r="AC1777" s="2565"/>
      <c r="AD1777" s="2565"/>
      <c r="AE1777" s="2565"/>
      <c r="AF1777" s="2565"/>
      <c r="AG1777" s="2565"/>
      <c r="AH1777" s="2565"/>
      <c r="AI1777" s="2565"/>
      <c r="AJ1777" s="2565"/>
      <c r="AK1777" s="2572"/>
    </row>
    <row r="1778" spans="2:37" s="2872" customFormat="1" ht="12" customHeight="1" x14ac:dyDescent="0.2">
      <c r="B1778" s="3979" t="s">
        <v>4992</v>
      </c>
      <c r="C1778" s="3980"/>
      <c r="D1778" s="3986" t="s">
        <v>1534</v>
      </c>
      <c r="E1778" s="3986"/>
      <c r="F1778" s="3986"/>
      <c r="G1778" s="3986"/>
      <c r="H1778" s="2569"/>
      <c r="I1778" s="2569"/>
      <c r="J1778" s="2569"/>
      <c r="K1778" s="2569"/>
      <c r="L1778" s="2569"/>
      <c r="M1778" s="2569"/>
      <c r="N1778" s="2569"/>
      <c r="O1778" s="2569"/>
      <c r="P1778" s="2569"/>
      <c r="Q1778" s="2569"/>
      <c r="R1778" s="2569"/>
      <c r="S1778" s="2569"/>
      <c r="T1778" s="2565"/>
      <c r="U1778" s="2565"/>
      <c r="V1778" s="2565"/>
      <c r="W1778" s="2565"/>
      <c r="X1778" s="2565"/>
      <c r="Y1778" s="2565"/>
      <c r="Z1778" s="2565"/>
      <c r="AA1778" s="2565"/>
      <c r="AB1778" s="2565"/>
      <c r="AC1778" s="2565"/>
      <c r="AD1778" s="2565"/>
      <c r="AE1778" s="2565"/>
      <c r="AF1778" s="2565"/>
      <c r="AG1778" s="2565"/>
      <c r="AH1778" s="2565"/>
      <c r="AI1778" s="2565"/>
      <c r="AJ1778" s="2565"/>
      <c r="AK1778" s="2572"/>
    </row>
    <row r="1779" spans="2:37" s="2872" customFormat="1" ht="12" customHeight="1" x14ac:dyDescent="0.2">
      <c r="B1779" s="3979" t="s">
        <v>4993</v>
      </c>
      <c r="C1779" s="3980"/>
      <c r="D1779" s="3986" t="s">
        <v>1534</v>
      </c>
      <c r="E1779" s="3986"/>
      <c r="F1779" s="3986"/>
      <c r="G1779" s="3986"/>
      <c r="H1779" s="2569"/>
      <c r="I1779" s="2569"/>
      <c r="J1779" s="2569"/>
      <c r="K1779" s="2569"/>
      <c r="L1779" s="2569"/>
      <c r="M1779" s="2569"/>
      <c r="N1779" s="2569"/>
      <c r="O1779" s="2569"/>
      <c r="P1779" s="2569"/>
      <c r="Q1779" s="2569"/>
      <c r="R1779" s="2569"/>
      <c r="S1779" s="2569"/>
      <c r="T1779" s="2565"/>
      <c r="U1779" s="2565"/>
      <c r="V1779" s="2565"/>
      <c r="W1779" s="2565"/>
      <c r="X1779" s="2565"/>
      <c r="Y1779" s="2565"/>
      <c r="Z1779" s="2565"/>
      <c r="AA1779" s="2565"/>
      <c r="AB1779" s="2565"/>
      <c r="AC1779" s="2565"/>
      <c r="AD1779" s="2565"/>
      <c r="AE1779" s="2565"/>
      <c r="AF1779" s="2565"/>
      <c r="AG1779" s="2565"/>
      <c r="AH1779" s="2565"/>
      <c r="AI1779" s="2565"/>
      <c r="AJ1779" s="2565"/>
      <c r="AK1779" s="2572"/>
    </row>
    <row r="1780" spans="2:37" s="2872" customFormat="1" ht="12" customHeight="1" thickBot="1" x14ac:dyDescent="0.25">
      <c r="B1780" s="3613"/>
      <c r="C1780" s="3465"/>
      <c r="D1780" s="3465"/>
      <c r="E1780" s="3465"/>
      <c r="F1780" s="3465"/>
      <c r="G1780" s="3465"/>
      <c r="H1780" s="3465"/>
      <c r="I1780" s="3465"/>
      <c r="J1780" s="3465"/>
      <c r="K1780" s="3465"/>
      <c r="L1780" s="3465"/>
      <c r="M1780" s="3465"/>
      <c r="N1780" s="3465"/>
      <c r="O1780" s="3465"/>
      <c r="P1780" s="3465"/>
      <c r="Q1780" s="3465"/>
      <c r="R1780" s="3465"/>
      <c r="S1780" s="3465"/>
      <c r="T1780" s="3465"/>
      <c r="U1780" s="3465"/>
      <c r="V1780" s="3465"/>
      <c r="W1780" s="3465"/>
      <c r="X1780" s="3465"/>
      <c r="Y1780" s="3465"/>
      <c r="Z1780" s="3465"/>
      <c r="AA1780" s="3465"/>
      <c r="AB1780" s="3465"/>
      <c r="AC1780" s="3465"/>
      <c r="AD1780" s="3465"/>
      <c r="AE1780" s="3465"/>
      <c r="AF1780" s="3465"/>
      <c r="AG1780" s="3465"/>
      <c r="AH1780" s="3465"/>
      <c r="AI1780" s="3465"/>
      <c r="AJ1780" s="3465"/>
      <c r="AK1780" s="3467"/>
    </row>
    <row r="1781" spans="2:37" s="2872" customFormat="1" ht="12" customHeight="1" x14ac:dyDescent="0.2">
      <c r="B1781" s="2774"/>
    </row>
    <row r="1782" spans="2:37" s="2872" customFormat="1" ht="12" customHeight="1" thickBot="1" x14ac:dyDescent="0.25">
      <c r="B1782" s="2774"/>
    </row>
    <row r="1783" spans="2:37" s="2872" customFormat="1" ht="12" customHeight="1" x14ac:dyDescent="0.2">
      <c r="B1783" s="3987" t="s">
        <v>5001</v>
      </c>
      <c r="C1783" s="3988"/>
      <c r="D1783" s="3988"/>
      <c r="E1783" s="3988"/>
      <c r="F1783" s="3988"/>
      <c r="G1783" s="3988"/>
      <c r="H1783" s="3988"/>
      <c r="I1783" s="3988"/>
      <c r="J1783" s="3988"/>
      <c r="K1783" s="3988"/>
      <c r="L1783" s="3988"/>
      <c r="M1783" s="3988"/>
      <c r="N1783" s="3988"/>
      <c r="O1783" s="3988"/>
      <c r="P1783" s="3988"/>
      <c r="Q1783" s="3988"/>
      <c r="R1783" s="3988"/>
      <c r="S1783" s="3988"/>
      <c r="T1783" s="3988"/>
      <c r="U1783" s="3988"/>
      <c r="V1783" s="3988"/>
      <c r="W1783" s="3988"/>
      <c r="X1783" s="3988"/>
      <c r="Y1783" s="3988"/>
      <c r="Z1783" s="3988"/>
      <c r="AA1783" s="3988"/>
      <c r="AB1783" s="3988"/>
      <c r="AC1783" s="3988"/>
      <c r="AD1783" s="3988"/>
      <c r="AE1783" s="3988"/>
      <c r="AF1783" s="3988"/>
      <c r="AG1783" s="3988"/>
      <c r="AH1783" s="3988"/>
      <c r="AI1783" s="3988"/>
      <c r="AJ1783" s="3988"/>
      <c r="AK1783" s="3989"/>
    </row>
    <row r="1784" spans="2:37" s="2872" customFormat="1" ht="12" customHeight="1" x14ac:dyDescent="0.2">
      <c r="B1784" s="2570"/>
      <c r="C1784" s="3603"/>
      <c r="D1784" s="3603"/>
      <c r="E1784" s="3603"/>
      <c r="F1784" s="3603"/>
      <c r="G1784" s="2571"/>
      <c r="H1784" s="2571"/>
      <c r="I1784" s="2571"/>
      <c r="J1784" s="2571"/>
      <c r="K1784" s="2571"/>
      <c r="L1784" s="2571"/>
      <c r="M1784" s="2571"/>
      <c r="N1784" s="2571"/>
      <c r="O1784" s="2571"/>
      <c r="P1784" s="2571"/>
      <c r="Q1784" s="2571"/>
      <c r="R1784" s="2571"/>
      <c r="S1784" s="2571"/>
      <c r="T1784" s="2571"/>
      <c r="U1784" s="2571"/>
      <c r="V1784" s="2571"/>
      <c r="W1784" s="2571"/>
      <c r="X1784" s="2571"/>
      <c r="Y1784" s="2571"/>
      <c r="Z1784" s="2571"/>
      <c r="AA1784" s="2571"/>
      <c r="AB1784" s="2571"/>
      <c r="AC1784" s="2571"/>
      <c r="AD1784" s="2571"/>
      <c r="AE1784" s="2571"/>
      <c r="AF1784" s="2571"/>
      <c r="AG1784" s="2571"/>
      <c r="AH1784" s="2571"/>
      <c r="AI1784" s="2571"/>
      <c r="AJ1784" s="2571"/>
      <c r="AK1784" s="2572"/>
    </row>
    <row r="1785" spans="2:37" s="2872" customFormat="1" ht="12" customHeight="1" x14ac:dyDescent="0.2">
      <c r="B1785" s="2570" t="s">
        <v>4988</v>
      </c>
      <c r="C1785" s="3603"/>
      <c r="D1785" s="3990" t="s">
        <v>6544</v>
      </c>
      <c r="E1785" s="3990"/>
      <c r="F1785" s="3990"/>
      <c r="G1785" s="2571"/>
      <c r="H1785" s="2571"/>
      <c r="I1785" s="2571"/>
      <c r="J1785" s="2571"/>
      <c r="K1785" s="2571"/>
      <c r="L1785" s="2571"/>
      <c r="M1785" s="2571"/>
      <c r="N1785" s="2571"/>
      <c r="O1785" s="2571"/>
      <c r="P1785" s="2571"/>
      <c r="Q1785" s="2571"/>
      <c r="R1785" s="2571"/>
      <c r="S1785" s="2571"/>
      <c r="T1785" s="2571"/>
      <c r="U1785" s="2571"/>
      <c r="V1785" s="2571"/>
      <c r="W1785" s="2571"/>
      <c r="X1785" s="2571"/>
      <c r="Y1785" s="2571"/>
      <c r="Z1785" s="2571"/>
      <c r="AA1785" s="2571"/>
      <c r="AB1785" s="2571"/>
      <c r="AC1785" s="2571"/>
      <c r="AD1785" s="2571"/>
      <c r="AE1785" s="2571"/>
      <c r="AF1785" s="2571"/>
      <c r="AG1785" s="2571"/>
      <c r="AH1785" s="2571"/>
      <c r="AI1785" s="2571"/>
      <c r="AJ1785" s="2571"/>
      <c r="AK1785" s="2572"/>
    </row>
    <row r="1786" spans="2:37" s="2872" customFormat="1" ht="12" customHeight="1" thickBot="1" x14ac:dyDescent="0.25">
      <c r="B1786" s="3991" t="s">
        <v>5002</v>
      </c>
      <c r="C1786" s="3992"/>
      <c r="D1786" s="3963">
        <v>41743</v>
      </c>
      <c r="E1786" s="3963"/>
      <c r="F1786" s="3603"/>
      <c r="G1786" s="2571"/>
      <c r="H1786" s="2571"/>
      <c r="I1786" s="2571"/>
      <c r="J1786" s="2571"/>
      <c r="K1786" s="2571"/>
      <c r="L1786" s="2571"/>
      <c r="M1786" s="2571"/>
      <c r="N1786" s="2571"/>
      <c r="O1786" s="2571"/>
      <c r="P1786" s="2571"/>
      <c r="Q1786" s="2571"/>
      <c r="R1786" s="2571"/>
      <c r="S1786" s="2571"/>
      <c r="T1786" s="2571"/>
      <c r="U1786" s="2571"/>
      <c r="V1786" s="2571"/>
      <c r="W1786" s="2571"/>
      <c r="X1786" s="2571"/>
      <c r="Y1786" s="2571"/>
      <c r="Z1786" s="2571"/>
      <c r="AA1786" s="2571"/>
      <c r="AB1786" s="2571"/>
      <c r="AC1786" s="2571"/>
      <c r="AD1786" s="2571"/>
      <c r="AE1786" s="2571"/>
      <c r="AF1786" s="2571"/>
      <c r="AG1786" s="2571"/>
      <c r="AH1786" s="2571"/>
      <c r="AI1786" s="2571"/>
      <c r="AJ1786" s="2571"/>
      <c r="AK1786" s="2572"/>
    </row>
    <row r="1787" spans="2:37" s="2872" customFormat="1" ht="44.25" customHeight="1" thickBot="1" x14ac:dyDescent="0.25">
      <c r="B1787" s="3993" t="s">
        <v>5003</v>
      </c>
      <c r="C1787" s="3994"/>
      <c r="D1787" s="4019" t="s">
        <v>6545</v>
      </c>
      <c r="E1787" s="4020"/>
      <c r="F1787" s="4020"/>
      <c r="G1787" s="4020"/>
      <c r="H1787" s="4020"/>
      <c r="I1787" s="4020"/>
      <c r="J1787" s="4020"/>
      <c r="K1787" s="4021"/>
      <c r="L1787" s="2571"/>
      <c r="M1787" s="2571"/>
      <c r="N1787" s="2571"/>
      <c r="O1787" s="2571"/>
      <c r="P1787" s="2571"/>
      <c r="Q1787" s="2571"/>
      <c r="R1787" s="2571"/>
      <c r="S1787" s="2571"/>
      <c r="T1787" s="2571"/>
      <c r="U1787" s="2571"/>
      <c r="V1787" s="2571"/>
      <c r="W1787" s="2571"/>
      <c r="X1787" s="2571"/>
      <c r="Y1787" s="2571"/>
      <c r="Z1787" s="2571"/>
      <c r="AA1787" s="2571"/>
      <c r="AB1787" s="2571"/>
      <c r="AC1787" s="2571"/>
      <c r="AD1787" s="2571"/>
      <c r="AE1787" s="2571"/>
      <c r="AF1787" s="2571"/>
      <c r="AG1787" s="2571"/>
      <c r="AH1787" s="2571"/>
      <c r="AI1787" s="2571"/>
      <c r="AJ1787" s="2571"/>
      <c r="AK1787" s="2572"/>
    </row>
    <row r="1788" spans="2:37" s="2872" customFormat="1" ht="12" customHeight="1" thickBot="1" x14ac:dyDescent="0.25">
      <c r="B1788" s="3998"/>
      <c r="C1788" s="3999"/>
      <c r="D1788" s="3999"/>
      <c r="E1788" s="3999"/>
      <c r="F1788" s="3999"/>
      <c r="G1788" s="3999"/>
      <c r="H1788" s="3999"/>
      <c r="I1788" s="3999"/>
      <c r="J1788" s="3999"/>
      <c r="K1788" s="3999"/>
      <c r="L1788" s="3999"/>
      <c r="M1788" s="3999"/>
      <c r="N1788" s="3999"/>
      <c r="O1788" s="3999"/>
      <c r="P1788" s="3999"/>
      <c r="Q1788" s="3999"/>
      <c r="R1788" s="2571"/>
      <c r="S1788" s="2571"/>
      <c r="T1788" s="2571"/>
      <c r="U1788" s="2571"/>
      <c r="V1788" s="2571"/>
      <c r="W1788" s="2571"/>
      <c r="X1788" s="2571"/>
      <c r="Y1788" s="2571"/>
      <c r="Z1788" s="2571"/>
      <c r="AA1788" s="2571"/>
      <c r="AB1788" s="2571"/>
      <c r="AC1788" s="2571"/>
      <c r="AD1788" s="2571"/>
      <c r="AE1788" s="2571"/>
      <c r="AF1788" s="2571"/>
      <c r="AG1788" s="2571"/>
      <c r="AH1788" s="2571"/>
      <c r="AI1788" s="2571"/>
      <c r="AJ1788" s="2571"/>
      <c r="AK1788" s="2572"/>
    </row>
    <row r="1789" spans="2:37" s="2872" customFormat="1" ht="12" customHeight="1" thickBot="1" x14ac:dyDescent="0.25">
      <c r="B1789" s="4000" t="s">
        <v>5004</v>
      </c>
      <c r="C1789" s="4000"/>
      <c r="D1789" s="4000" t="s">
        <v>4994</v>
      </c>
      <c r="E1789" s="4000" t="s">
        <v>5005</v>
      </c>
      <c r="F1789" s="4002" t="s">
        <v>224</v>
      </c>
      <c r="G1789" s="4002"/>
      <c r="H1789" s="4002"/>
      <c r="I1789" s="4002"/>
      <c r="J1789" s="4002"/>
      <c r="K1789" s="4002"/>
      <c r="L1789" s="4002"/>
      <c r="M1789" s="4002"/>
      <c r="N1789" s="4002"/>
      <c r="O1789" s="4002"/>
      <c r="P1789" s="4002"/>
      <c r="Q1789" s="4002"/>
      <c r="R1789" s="4002"/>
      <c r="S1789" s="4002" t="s">
        <v>340</v>
      </c>
      <c r="T1789" s="4002"/>
      <c r="U1789" s="4002"/>
      <c r="V1789" s="4002"/>
      <c r="W1789" s="4002"/>
      <c r="X1789" s="4002"/>
      <c r="Y1789" s="4002"/>
      <c r="Z1789" s="4002"/>
      <c r="AA1789" s="4002"/>
      <c r="AB1789" s="4002"/>
      <c r="AC1789" s="4002"/>
      <c r="AD1789" s="4002" t="s">
        <v>225</v>
      </c>
      <c r="AE1789" s="4002"/>
      <c r="AF1789" s="4002"/>
      <c r="AG1789" s="4002"/>
      <c r="AH1789" s="4003" t="s">
        <v>4989</v>
      </c>
      <c r="AI1789" s="4003"/>
      <c r="AJ1789" s="4003"/>
      <c r="AK1789" s="2572"/>
    </row>
    <row r="1790" spans="2:37" s="2872" customFormat="1" ht="12" customHeight="1" thickBot="1" x14ac:dyDescent="0.25">
      <c r="B1790" s="4001"/>
      <c r="C1790" s="4001"/>
      <c r="D1790" s="4001"/>
      <c r="E1790" s="4001"/>
      <c r="F1790" s="4001" t="s">
        <v>5006</v>
      </c>
      <c r="G1790" s="4001" t="s">
        <v>5007</v>
      </c>
      <c r="H1790" s="4000" t="s">
        <v>5008</v>
      </c>
      <c r="I1790" s="4004" t="s">
        <v>5009</v>
      </c>
      <c r="J1790" s="4004" t="s">
        <v>5010</v>
      </c>
      <c r="K1790" s="4005" t="s">
        <v>5011</v>
      </c>
      <c r="L1790" s="4005" t="s">
        <v>5012</v>
      </c>
      <c r="M1790" s="4004" t="s">
        <v>5013</v>
      </c>
      <c r="N1790" s="4004"/>
      <c r="O1790" s="4005" t="s">
        <v>5014</v>
      </c>
      <c r="P1790" s="4005" t="s">
        <v>5015</v>
      </c>
      <c r="Q1790" s="4005" t="s">
        <v>5016</v>
      </c>
      <c r="R1790" s="4005" t="s">
        <v>5017</v>
      </c>
      <c r="S1790" s="4000" t="s">
        <v>5018</v>
      </c>
      <c r="T1790" s="4000" t="s">
        <v>5019</v>
      </c>
      <c r="U1790" s="4000" t="s">
        <v>5020</v>
      </c>
      <c r="V1790" s="4000" t="s">
        <v>5021</v>
      </c>
      <c r="W1790" s="4000" t="s">
        <v>5022</v>
      </c>
      <c r="X1790" s="4000" t="s">
        <v>5023</v>
      </c>
      <c r="Y1790" s="4000" t="s">
        <v>5024</v>
      </c>
      <c r="Z1790" s="4000" t="s">
        <v>5025</v>
      </c>
      <c r="AA1790" s="4000" t="s">
        <v>5026</v>
      </c>
      <c r="AB1790" s="4004" t="s">
        <v>5027</v>
      </c>
      <c r="AC1790" s="4004" t="s">
        <v>5028</v>
      </c>
      <c r="AD1790" s="4000" t="s">
        <v>5029</v>
      </c>
      <c r="AE1790" s="4000" t="s">
        <v>5030</v>
      </c>
      <c r="AF1790" s="4000" t="s">
        <v>5031</v>
      </c>
      <c r="AG1790" s="4000" t="s">
        <v>5032</v>
      </c>
      <c r="AH1790" s="4000" t="s">
        <v>1154</v>
      </c>
      <c r="AI1790" s="4000" t="s">
        <v>4990</v>
      </c>
      <c r="AJ1790" s="4000" t="s">
        <v>4991</v>
      </c>
      <c r="AK1790" s="2572"/>
    </row>
    <row r="1791" spans="2:37" s="2872" customFormat="1" ht="12" customHeight="1" x14ac:dyDescent="0.2">
      <c r="B1791" s="4001"/>
      <c r="C1791" s="4001"/>
      <c r="D1791" s="4001"/>
      <c r="E1791" s="4001"/>
      <c r="F1791" s="4001"/>
      <c r="G1791" s="4001"/>
      <c r="H1791" s="4001"/>
      <c r="I1791" s="4005"/>
      <c r="J1791" s="4005"/>
      <c r="K1791" s="4005"/>
      <c r="L1791" s="4005"/>
      <c r="M1791" s="3601" t="s">
        <v>5033</v>
      </c>
      <c r="N1791" s="3602" t="s">
        <v>2798</v>
      </c>
      <c r="O1791" s="4005"/>
      <c r="P1791" s="4005"/>
      <c r="Q1791" s="4005"/>
      <c r="R1791" s="4005"/>
      <c r="S1791" s="4001"/>
      <c r="T1791" s="4001"/>
      <c r="U1791" s="4001"/>
      <c r="V1791" s="4001"/>
      <c r="W1791" s="4001"/>
      <c r="X1791" s="4001"/>
      <c r="Y1791" s="4001"/>
      <c r="Z1791" s="4001"/>
      <c r="AA1791" s="4001"/>
      <c r="AB1791" s="4005"/>
      <c r="AC1791" s="4005"/>
      <c r="AD1791" s="4001"/>
      <c r="AE1791" s="4001"/>
      <c r="AF1791" s="4001"/>
      <c r="AG1791" s="4001"/>
      <c r="AH1791" s="4001"/>
      <c r="AI1791" s="4001"/>
      <c r="AJ1791" s="4001"/>
      <c r="AK1791" s="2572"/>
    </row>
    <row r="1792" spans="2:37" s="2872" customFormat="1" ht="12" customHeight="1" x14ac:dyDescent="0.2">
      <c r="B1792" s="3982" t="s">
        <v>6546</v>
      </c>
      <c r="C1792" s="3983"/>
      <c r="D1792" s="2777">
        <v>50001780</v>
      </c>
      <c r="E1792" s="3324"/>
      <c r="F1792" s="3324"/>
      <c r="G1792" s="3325"/>
      <c r="H1792" s="3326"/>
      <c r="I1792" s="3326"/>
      <c r="J1792" s="3326"/>
      <c r="K1792" s="3325"/>
      <c r="L1792" s="3325"/>
      <c r="M1792" s="3323"/>
      <c r="N1792" s="2701"/>
      <c r="O1792" s="3325"/>
      <c r="P1792" s="3325"/>
      <c r="Q1792" s="3325"/>
      <c r="R1792" s="3325"/>
      <c r="S1792" s="2612"/>
      <c r="T1792" s="3325"/>
      <c r="U1792" s="3328"/>
      <c r="V1792" s="3328"/>
      <c r="W1792" s="3325"/>
      <c r="X1792" s="3325"/>
      <c r="Y1792" s="3328"/>
      <c r="Z1792" s="3328"/>
      <c r="AA1792" s="3328"/>
      <c r="AB1792" s="3325"/>
      <c r="AC1792" s="3325"/>
      <c r="AD1792" s="3324"/>
      <c r="AE1792" s="2582"/>
      <c r="AF1792" s="2583"/>
      <c r="AG1792" s="2583"/>
      <c r="AH1792" s="2703" t="s">
        <v>5212</v>
      </c>
      <c r="AI1792" s="3105">
        <v>1</v>
      </c>
      <c r="AJ1792" s="3405">
        <v>6.92</v>
      </c>
      <c r="AK1792" s="2572"/>
    </row>
    <row r="1793" spans="2:37" s="2872" customFormat="1" ht="12" customHeight="1" x14ac:dyDescent="0.2">
      <c r="B1793" s="3982" t="s">
        <v>6547</v>
      </c>
      <c r="C1793" s="3983"/>
      <c r="D1793" s="2777">
        <v>50001779</v>
      </c>
      <c r="E1793" s="3324"/>
      <c r="F1793" s="3324"/>
      <c r="G1793" s="3325"/>
      <c r="H1793" s="3326"/>
      <c r="I1793" s="3326"/>
      <c r="J1793" s="3326"/>
      <c r="K1793" s="3325"/>
      <c r="L1793" s="3325"/>
      <c r="M1793" s="3323"/>
      <c r="N1793" s="2701"/>
      <c r="O1793" s="3325"/>
      <c r="P1793" s="3325"/>
      <c r="Q1793" s="3325"/>
      <c r="R1793" s="3325"/>
      <c r="S1793" s="2612"/>
      <c r="T1793" s="3325"/>
      <c r="U1793" s="3328"/>
      <c r="V1793" s="3328"/>
      <c r="W1793" s="3325"/>
      <c r="X1793" s="3325"/>
      <c r="Y1793" s="3328"/>
      <c r="Z1793" s="3328"/>
      <c r="AA1793" s="3328"/>
      <c r="AB1793" s="3325"/>
      <c r="AC1793" s="3325"/>
      <c r="AD1793" s="3324"/>
      <c r="AE1793" s="2582"/>
      <c r="AF1793" s="2583"/>
      <c r="AG1793" s="2583"/>
      <c r="AH1793" s="2703" t="s">
        <v>5212</v>
      </c>
      <c r="AI1793" s="3105">
        <v>1</v>
      </c>
      <c r="AJ1793" s="3405">
        <v>2.2999999999999998</v>
      </c>
      <c r="AK1793" s="2572"/>
    </row>
    <row r="1794" spans="2:37" s="2872" customFormat="1" ht="12" customHeight="1" x14ac:dyDescent="0.2">
      <c r="B1794" s="3982" t="s">
        <v>6548</v>
      </c>
      <c r="C1794" s="3983"/>
      <c r="D1794" s="2777">
        <v>50001867</v>
      </c>
      <c r="E1794" s="3324"/>
      <c r="F1794" s="3324"/>
      <c r="G1794" s="3325"/>
      <c r="H1794" s="3326"/>
      <c r="I1794" s="3326"/>
      <c r="J1794" s="3326"/>
      <c r="K1794" s="3325"/>
      <c r="L1794" s="3325"/>
      <c r="M1794" s="3323"/>
      <c r="N1794" s="2701"/>
      <c r="O1794" s="3325"/>
      <c r="P1794" s="3325"/>
      <c r="Q1794" s="3325"/>
      <c r="R1794" s="3325"/>
      <c r="S1794" s="2612"/>
      <c r="T1794" s="3325"/>
      <c r="U1794" s="3328"/>
      <c r="V1794" s="3328"/>
      <c r="W1794" s="3325"/>
      <c r="X1794" s="3325"/>
      <c r="Y1794" s="3328"/>
      <c r="Z1794" s="3328"/>
      <c r="AA1794" s="3328"/>
      <c r="AB1794" s="3325"/>
      <c r="AC1794" s="3325"/>
      <c r="AD1794" s="3324"/>
      <c r="AE1794" s="2582"/>
      <c r="AF1794" s="2583"/>
      <c r="AG1794" s="2583"/>
      <c r="AH1794" s="2703" t="s">
        <v>5212</v>
      </c>
      <c r="AI1794" s="3105">
        <v>1</v>
      </c>
      <c r="AJ1794" s="3405">
        <v>1.53</v>
      </c>
      <c r="AK1794" s="2572"/>
    </row>
    <row r="1795" spans="2:37" s="2872" customFormat="1" ht="12" customHeight="1" x14ac:dyDescent="0.2">
      <c r="B1795" s="3982" t="s">
        <v>6549</v>
      </c>
      <c r="C1795" s="3983"/>
      <c r="D1795" s="2777">
        <v>50001868</v>
      </c>
      <c r="E1795" s="3324"/>
      <c r="F1795" s="3324"/>
      <c r="G1795" s="3325"/>
      <c r="H1795" s="3326"/>
      <c r="I1795" s="3326"/>
      <c r="J1795" s="3326"/>
      <c r="K1795" s="3325"/>
      <c r="L1795" s="3325"/>
      <c r="M1795" s="3323"/>
      <c r="N1795" s="2701"/>
      <c r="O1795" s="3325"/>
      <c r="P1795" s="3325"/>
      <c r="Q1795" s="3325"/>
      <c r="R1795" s="3325"/>
      <c r="S1795" s="2612"/>
      <c r="T1795" s="3325"/>
      <c r="U1795" s="3328"/>
      <c r="V1795" s="3328"/>
      <c r="W1795" s="3325"/>
      <c r="X1795" s="3325"/>
      <c r="Y1795" s="3328"/>
      <c r="Z1795" s="3328"/>
      <c r="AA1795" s="3328"/>
      <c r="AB1795" s="3325"/>
      <c r="AC1795" s="3325"/>
      <c r="AD1795" s="3324"/>
      <c r="AE1795" s="2582"/>
      <c r="AF1795" s="2583"/>
      <c r="AG1795" s="2583"/>
      <c r="AH1795" s="2703" t="s">
        <v>5201</v>
      </c>
      <c r="AI1795" s="3105">
        <v>2</v>
      </c>
      <c r="AJ1795" s="3405">
        <v>1.5</v>
      </c>
      <c r="AK1795" s="2572"/>
    </row>
    <row r="1796" spans="2:37" s="2872" customFormat="1" ht="12" customHeight="1" x14ac:dyDescent="0.2">
      <c r="B1796" s="2573"/>
      <c r="C1796" s="2566"/>
      <c r="D1796" s="4006"/>
      <c r="E1796" s="4006"/>
      <c r="F1796" s="4006"/>
      <c r="G1796" s="4006"/>
      <c r="H1796" s="2566"/>
      <c r="I1796" s="2567"/>
      <c r="J1796" s="2567"/>
      <c r="K1796" s="2567"/>
      <c r="L1796" s="2567"/>
      <c r="M1796" s="2566"/>
      <c r="N1796" s="2567"/>
      <c r="O1796" s="2567"/>
      <c r="P1796" s="2567"/>
      <c r="Q1796" s="2567"/>
      <c r="R1796" s="2567"/>
      <c r="S1796" s="2566"/>
      <c r="T1796" s="2565"/>
      <c r="U1796" s="2565"/>
      <c r="V1796" s="2565"/>
      <c r="W1796" s="2565"/>
      <c r="X1796" s="2565"/>
      <c r="Y1796" s="2565"/>
      <c r="Z1796" s="2565"/>
      <c r="AA1796" s="2565"/>
      <c r="AB1796" s="2565"/>
      <c r="AC1796" s="2565"/>
      <c r="AD1796" s="2565"/>
      <c r="AE1796" s="2565"/>
      <c r="AF1796" s="2565"/>
      <c r="AG1796" s="2565"/>
      <c r="AH1796" s="2565"/>
      <c r="AI1796" s="2565"/>
      <c r="AJ1796" s="2565"/>
      <c r="AK1796" s="2572"/>
    </row>
    <row r="1797" spans="2:37" s="2872" customFormat="1" ht="12" customHeight="1" x14ac:dyDescent="0.2">
      <c r="B1797" s="3979" t="s">
        <v>4992</v>
      </c>
      <c r="C1797" s="3980"/>
      <c r="D1797" s="3986" t="s">
        <v>1534</v>
      </c>
      <c r="E1797" s="3986"/>
      <c r="F1797" s="3986"/>
      <c r="G1797" s="3986"/>
      <c r="H1797" s="2569"/>
      <c r="I1797" s="2569"/>
      <c r="J1797" s="2569"/>
      <c r="K1797" s="2569"/>
      <c r="L1797" s="2569"/>
      <c r="M1797" s="2569"/>
      <c r="N1797" s="2569"/>
      <c r="O1797" s="2569"/>
      <c r="P1797" s="2569"/>
      <c r="Q1797" s="2569"/>
      <c r="R1797" s="2569"/>
      <c r="S1797" s="2569"/>
      <c r="T1797" s="2565"/>
      <c r="U1797" s="2565"/>
      <c r="V1797" s="2565"/>
      <c r="W1797" s="2565"/>
      <c r="X1797" s="2565"/>
      <c r="Y1797" s="2565"/>
      <c r="Z1797" s="2565"/>
      <c r="AA1797" s="2565"/>
      <c r="AB1797" s="2565"/>
      <c r="AC1797" s="2565"/>
      <c r="AD1797" s="2565"/>
      <c r="AE1797" s="2565"/>
      <c r="AF1797" s="2565"/>
      <c r="AG1797" s="2565"/>
      <c r="AH1797" s="2565"/>
      <c r="AI1797" s="2565"/>
      <c r="AJ1797" s="2565"/>
      <c r="AK1797" s="2572"/>
    </row>
    <row r="1798" spans="2:37" s="2872" customFormat="1" ht="12" customHeight="1" x14ac:dyDescent="0.2">
      <c r="B1798" s="3979" t="s">
        <v>4993</v>
      </c>
      <c r="C1798" s="3980"/>
      <c r="D1798" s="4876" t="s">
        <v>10</v>
      </c>
      <c r="E1798" s="4876"/>
      <c r="F1798" s="4876"/>
      <c r="G1798" s="4876"/>
      <c r="H1798" s="2569"/>
      <c r="I1798" s="2569"/>
      <c r="J1798" s="2569"/>
      <c r="K1798" s="2569"/>
      <c r="L1798" s="2569"/>
      <c r="M1798" s="2569"/>
      <c r="N1798" s="2569"/>
      <c r="O1798" s="2569"/>
      <c r="P1798" s="2569"/>
      <c r="Q1798" s="2569"/>
      <c r="R1798" s="2569"/>
      <c r="S1798" s="2569"/>
      <c r="T1798" s="2565"/>
      <c r="U1798" s="2565"/>
      <c r="V1798" s="2565"/>
      <c r="W1798" s="2565"/>
      <c r="X1798" s="2565"/>
      <c r="Y1798" s="2565"/>
      <c r="Z1798" s="2565"/>
      <c r="AA1798" s="2565"/>
      <c r="AB1798" s="2565"/>
      <c r="AC1798" s="2565"/>
      <c r="AD1798" s="2565"/>
      <c r="AE1798" s="2565"/>
      <c r="AF1798" s="2565"/>
      <c r="AG1798" s="2565"/>
      <c r="AH1798" s="2565"/>
      <c r="AI1798" s="2565"/>
      <c r="AJ1798" s="2565"/>
      <c r="AK1798" s="2572"/>
    </row>
    <row r="1799" spans="2:37" s="2872" customFormat="1" ht="12" customHeight="1" thickBot="1" x14ac:dyDescent="0.25">
      <c r="B1799" s="3613"/>
      <c r="C1799" s="3465"/>
      <c r="D1799" s="3465"/>
      <c r="E1799" s="3465"/>
      <c r="F1799" s="3465"/>
      <c r="G1799" s="3465"/>
      <c r="H1799" s="3465"/>
      <c r="I1799" s="3465"/>
      <c r="J1799" s="3465"/>
      <c r="K1799" s="3465"/>
      <c r="L1799" s="3465"/>
      <c r="M1799" s="3465"/>
      <c r="N1799" s="3465"/>
      <c r="O1799" s="3465"/>
      <c r="P1799" s="3465"/>
      <c r="Q1799" s="3465"/>
      <c r="R1799" s="3465"/>
      <c r="S1799" s="3465"/>
      <c r="T1799" s="3465"/>
      <c r="U1799" s="3465"/>
      <c r="V1799" s="3465"/>
      <c r="W1799" s="3465"/>
      <c r="X1799" s="3465"/>
      <c r="Y1799" s="3465"/>
      <c r="Z1799" s="3465"/>
      <c r="AA1799" s="3465"/>
      <c r="AB1799" s="3465"/>
      <c r="AC1799" s="3465"/>
      <c r="AD1799" s="3465"/>
      <c r="AE1799" s="3465"/>
      <c r="AF1799" s="3465"/>
      <c r="AG1799" s="3465"/>
      <c r="AH1799" s="3465"/>
      <c r="AI1799" s="3465"/>
      <c r="AJ1799" s="3465"/>
      <c r="AK1799" s="3467"/>
    </row>
    <row r="1800" spans="2:37" s="2872" customFormat="1" ht="12" customHeight="1" x14ac:dyDescent="0.2">
      <c r="B1800" s="2774"/>
    </row>
    <row r="1801" spans="2:37" s="2872" customFormat="1" ht="12" customHeight="1" thickBot="1" x14ac:dyDescent="0.25">
      <c r="B1801" s="2774"/>
    </row>
    <row r="1802" spans="2:37" s="2872" customFormat="1" ht="12" customHeight="1" x14ac:dyDescent="0.2">
      <c r="B1802" s="3987" t="s">
        <v>5001</v>
      </c>
      <c r="C1802" s="3988"/>
      <c r="D1802" s="3988"/>
      <c r="E1802" s="3988"/>
      <c r="F1802" s="3988"/>
      <c r="G1802" s="3988"/>
      <c r="H1802" s="3988"/>
      <c r="I1802" s="3988"/>
      <c r="J1802" s="3988"/>
      <c r="K1802" s="3988"/>
      <c r="L1802" s="3988"/>
      <c r="M1802" s="3988"/>
      <c r="N1802" s="3988"/>
      <c r="O1802" s="3988"/>
      <c r="P1802" s="3988"/>
      <c r="Q1802" s="3988"/>
      <c r="R1802" s="3988"/>
      <c r="S1802" s="3988"/>
      <c r="T1802" s="3988"/>
      <c r="U1802" s="3988"/>
      <c r="V1802" s="3988"/>
      <c r="W1802" s="3988"/>
      <c r="X1802" s="3988"/>
      <c r="Y1802" s="3988"/>
      <c r="Z1802" s="3988"/>
      <c r="AA1802" s="3988"/>
      <c r="AB1802" s="3988"/>
      <c r="AC1802" s="3988"/>
      <c r="AD1802" s="3988"/>
      <c r="AE1802" s="3988"/>
      <c r="AF1802" s="3988"/>
      <c r="AG1802" s="3988"/>
      <c r="AH1802" s="3988"/>
      <c r="AI1802" s="3988"/>
      <c r="AJ1802" s="3988"/>
      <c r="AK1802" s="3989"/>
    </row>
    <row r="1803" spans="2:37" s="2872" customFormat="1" ht="12" customHeight="1" x14ac:dyDescent="0.2">
      <c r="B1803" s="2570"/>
      <c r="C1803" s="3603"/>
      <c r="D1803" s="3603"/>
      <c r="E1803" s="3603"/>
      <c r="F1803" s="3603"/>
      <c r="G1803" s="2571"/>
      <c r="H1803" s="2571"/>
      <c r="I1803" s="2571"/>
      <c r="J1803" s="2571"/>
      <c r="K1803" s="2571"/>
      <c r="L1803" s="2571"/>
      <c r="M1803" s="2571"/>
      <c r="N1803" s="2571"/>
      <c r="O1803" s="2571"/>
      <c r="P1803" s="2571"/>
      <c r="Q1803" s="2571"/>
      <c r="R1803" s="2571"/>
      <c r="S1803" s="2571"/>
      <c r="T1803" s="2571"/>
      <c r="U1803" s="2571"/>
      <c r="V1803" s="2571"/>
      <c r="W1803" s="2571"/>
      <c r="X1803" s="2571"/>
      <c r="Y1803" s="2571"/>
      <c r="Z1803" s="2571"/>
      <c r="AA1803" s="2571"/>
      <c r="AB1803" s="2571"/>
      <c r="AC1803" s="2571"/>
      <c r="AD1803" s="2571"/>
      <c r="AE1803" s="2571"/>
      <c r="AF1803" s="2571"/>
      <c r="AG1803" s="2571"/>
      <c r="AH1803" s="2571"/>
      <c r="AI1803" s="2571"/>
      <c r="AJ1803" s="2571"/>
      <c r="AK1803" s="2572"/>
    </row>
    <row r="1804" spans="2:37" s="2872" customFormat="1" ht="12" customHeight="1" x14ac:dyDescent="0.2">
      <c r="B1804" s="2570" t="s">
        <v>4988</v>
      </c>
      <c r="C1804" s="3603"/>
      <c r="D1804" s="3990" t="s">
        <v>6557</v>
      </c>
      <c r="E1804" s="3990"/>
      <c r="F1804" s="3990"/>
      <c r="G1804" s="2571"/>
      <c r="H1804" s="2571"/>
      <c r="I1804" s="2571"/>
      <c r="J1804" s="2571"/>
      <c r="K1804" s="2571"/>
      <c r="L1804" s="2571"/>
      <c r="M1804" s="2571"/>
      <c r="N1804" s="2571"/>
      <c r="O1804" s="2571"/>
      <c r="P1804" s="2571"/>
      <c r="Q1804" s="2571"/>
      <c r="R1804" s="2571"/>
      <c r="S1804" s="2571"/>
      <c r="T1804" s="2571"/>
      <c r="U1804" s="2571"/>
      <c r="V1804" s="2571"/>
      <c r="W1804" s="2571"/>
      <c r="X1804" s="2571"/>
      <c r="Y1804" s="2571"/>
      <c r="Z1804" s="2571"/>
      <c r="AA1804" s="2571"/>
      <c r="AB1804" s="2571"/>
      <c r="AC1804" s="2571"/>
      <c r="AD1804" s="2571"/>
      <c r="AE1804" s="2571"/>
      <c r="AF1804" s="2571"/>
      <c r="AG1804" s="2571"/>
      <c r="AH1804" s="2571"/>
      <c r="AI1804" s="2571"/>
      <c r="AJ1804" s="2571"/>
      <c r="AK1804" s="2572"/>
    </row>
    <row r="1805" spans="2:37" s="2872" customFormat="1" ht="12" customHeight="1" thickBot="1" x14ac:dyDescent="0.25">
      <c r="B1805" s="3991" t="s">
        <v>5002</v>
      </c>
      <c r="C1805" s="3992"/>
      <c r="D1805" s="3963">
        <v>41725</v>
      </c>
      <c r="E1805" s="3963"/>
      <c r="F1805" s="3603"/>
      <c r="G1805" s="2571"/>
      <c r="H1805" s="2571"/>
      <c r="I1805" s="2571"/>
      <c r="J1805" s="2571"/>
      <c r="K1805" s="2571"/>
      <c r="L1805" s="2571"/>
      <c r="M1805" s="2571"/>
      <c r="N1805" s="2571"/>
      <c r="O1805" s="2571"/>
      <c r="P1805" s="2571"/>
      <c r="Q1805" s="2571"/>
      <c r="R1805" s="2571"/>
      <c r="S1805" s="2571"/>
      <c r="T1805" s="2571"/>
      <c r="U1805" s="2571"/>
      <c r="V1805" s="2571"/>
      <c r="W1805" s="2571"/>
      <c r="X1805" s="2571"/>
      <c r="Y1805" s="2571"/>
      <c r="Z1805" s="2571"/>
      <c r="AA1805" s="2571"/>
      <c r="AB1805" s="2571"/>
      <c r="AC1805" s="2571"/>
      <c r="AD1805" s="2571"/>
      <c r="AE1805" s="2571"/>
      <c r="AF1805" s="2571"/>
      <c r="AG1805" s="2571"/>
      <c r="AH1805" s="2571"/>
      <c r="AI1805" s="2571"/>
      <c r="AJ1805" s="2571"/>
      <c r="AK1805" s="2572"/>
    </row>
    <row r="1806" spans="2:37" s="2872" customFormat="1" ht="90.75" customHeight="1" thickBot="1" x14ac:dyDescent="0.25">
      <c r="B1806" s="3993" t="s">
        <v>5003</v>
      </c>
      <c r="C1806" s="3994"/>
      <c r="D1806" s="4019" t="s">
        <v>6558</v>
      </c>
      <c r="E1806" s="4020"/>
      <c r="F1806" s="4020"/>
      <c r="G1806" s="4020"/>
      <c r="H1806" s="4020"/>
      <c r="I1806" s="4020"/>
      <c r="J1806" s="4020"/>
      <c r="K1806" s="4021"/>
      <c r="L1806" s="2571"/>
      <c r="M1806" s="2571"/>
      <c r="N1806" s="2571"/>
      <c r="O1806" s="2571"/>
      <c r="P1806" s="2571"/>
      <c r="Q1806" s="2571"/>
      <c r="R1806" s="2571"/>
      <c r="S1806" s="2571"/>
      <c r="T1806" s="2571"/>
      <c r="U1806" s="2571"/>
      <c r="V1806" s="2571"/>
      <c r="W1806" s="2571"/>
      <c r="X1806" s="2571"/>
      <c r="Y1806" s="2571"/>
      <c r="Z1806" s="2571"/>
      <c r="AA1806" s="2571"/>
      <c r="AB1806" s="2571"/>
      <c r="AC1806" s="2571"/>
      <c r="AD1806" s="2571"/>
      <c r="AE1806" s="2571"/>
      <c r="AF1806" s="2571"/>
      <c r="AG1806" s="2571"/>
      <c r="AH1806" s="2571"/>
      <c r="AI1806" s="2571"/>
      <c r="AJ1806" s="2571"/>
      <c r="AK1806" s="2572"/>
    </row>
    <row r="1807" spans="2:37" s="2872" customFormat="1" ht="12" customHeight="1" thickBot="1" x14ac:dyDescent="0.25">
      <c r="B1807" s="3998"/>
      <c r="C1807" s="3999"/>
      <c r="D1807" s="3999"/>
      <c r="E1807" s="3999"/>
      <c r="F1807" s="3999"/>
      <c r="G1807" s="3999"/>
      <c r="H1807" s="3999"/>
      <c r="I1807" s="3999"/>
      <c r="J1807" s="3999"/>
      <c r="K1807" s="3999"/>
      <c r="L1807" s="3999"/>
      <c r="M1807" s="3999"/>
      <c r="N1807" s="3999"/>
      <c r="O1807" s="3999"/>
      <c r="P1807" s="3999"/>
      <c r="Q1807" s="3999"/>
      <c r="R1807" s="2571"/>
      <c r="S1807" s="2571"/>
      <c r="T1807" s="2571"/>
      <c r="U1807" s="2571"/>
      <c r="V1807" s="2571"/>
      <c r="W1807" s="2571"/>
      <c r="X1807" s="2571"/>
      <c r="Y1807" s="2571"/>
      <c r="Z1807" s="2571"/>
      <c r="AA1807" s="2571"/>
      <c r="AB1807" s="2571"/>
      <c r="AC1807" s="2571"/>
      <c r="AD1807" s="2571"/>
      <c r="AE1807" s="2571"/>
      <c r="AF1807" s="2571"/>
      <c r="AG1807" s="2571"/>
      <c r="AH1807" s="2571"/>
      <c r="AI1807" s="2571"/>
      <c r="AJ1807" s="2571"/>
      <c r="AK1807" s="2572"/>
    </row>
    <row r="1808" spans="2:37" s="2872" customFormat="1" ht="12" customHeight="1" thickBot="1" x14ac:dyDescent="0.25">
      <c r="B1808" s="4000" t="s">
        <v>5004</v>
      </c>
      <c r="C1808" s="4000"/>
      <c r="D1808" s="4000" t="s">
        <v>4994</v>
      </c>
      <c r="E1808" s="4000" t="s">
        <v>5005</v>
      </c>
      <c r="F1808" s="4002" t="s">
        <v>224</v>
      </c>
      <c r="G1808" s="4002"/>
      <c r="H1808" s="4002"/>
      <c r="I1808" s="4002"/>
      <c r="J1808" s="4002"/>
      <c r="K1808" s="4002"/>
      <c r="L1808" s="4002"/>
      <c r="M1808" s="4002"/>
      <c r="N1808" s="4002"/>
      <c r="O1808" s="4002"/>
      <c r="P1808" s="4002"/>
      <c r="Q1808" s="4002"/>
      <c r="R1808" s="4002"/>
      <c r="S1808" s="4002" t="s">
        <v>340</v>
      </c>
      <c r="T1808" s="4002"/>
      <c r="U1808" s="4002"/>
      <c r="V1808" s="4002"/>
      <c r="W1808" s="4002"/>
      <c r="X1808" s="4002"/>
      <c r="Y1808" s="4002"/>
      <c r="Z1808" s="4002"/>
      <c r="AA1808" s="4002"/>
      <c r="AB1808" s="4002"/>
      <c r="AC1808" s="4002"/>
      <c r="AD1808" s="4002" t="s">
        <v>225</v>
      </c>
      <c r="AE1808" s="4002"/>
      <c r="AF1808" s="4002"/>
      <c r="AG1808" s="4002"/>
      <c r="AH1808" s="4003" t="s">
        <v>4989</v>
      </c>
      <c r="AI1808" s="4003"/>
      <c r="AJ1808" s="4003"/>
      <c r="AK1808" s="2572"/>
    </row>
    <row r="1809" spans="2:37" s="2872" customFormat="1" ht="12" customHeight="1" thickBot="1" x14ac:dyDescent="0.25">
      <c r="B1809" s="4001"/>
      <c r="C1809" s="4001"/>
      <c r="D1809" s="4001"/>
      <c r="E1809" s="4001"/>
      <c r="F1809" s="4001" t="s">
        <v>5006</v>
      </c>
      <c r="G1809" s="4001" t="s">
        <v>5007</v>
      </c>
      <c r="H1809" s="4000" t="s">
        <v>5008</v>
      </c>
      <c r="I1809" s="4004" t="s">
        <v>5009</v>
      </c>
      <c r="J1809" s="4004" t="s">
        <v>5010</v>
      </c>
      <c r="K1809" s="4005" t="s">
        <v>5011</v>
      </c>
      <c r="L1809" s="4005" t="s">
        <v>5012</v>
      </c>
      <c r="M1809" s="4004" t="s">
        <v>5013</v>
      </c>
      <c r="N1809" s="4004"/>
      <c r="O1809" s="4005" t="s">
        <v>5014</v>
      </c>
      <c r="P1809" s="4005" t="s">
        <v>5015</v>
      </c>
      <c r="Q1809" s="4005" t="s">
        <v>5016</v>
      </c>
      <c r="R1809" s="4005" t="s">
        <v>5017</v>
      </c>
      <c r="S1809" s="4000" t="s">
        <v>5018</v>
      </c>
      <c r="T1809" s="4000" t="s">
        <v>5019</v>
      </c>
      <c r="U1809" s="4000" t="s">
        <v>5020</v>
      </c>
      <c r="V1809" s="4000" t="s">
        <v>5021</v>
      </c>
      <c r="W1809" s="4000" t="s">
        <v>5022</v>
      </c>
      <c r="X1809" s="4000" t="s">
        <v>5023</v>
      </c>
      <c r="Y1809" s="4000" t="s">
        <v>5024</v>
      </c>
      <c r="Z1809" s="4000" t="s">
        <v>5025</v>
      </c>
      <c r="AA1809" s="4000" t="s">
        <v>5026</v>
      </c>
      <c r="AB1809" s="4004" t="s">
        <v>5027</v>
      </c>
      <c r="AC1809" s="4004" t="s">
        <v>5028</v>
      </c>
      <c r="AD1809" s="4000" t="s">
        <v>5029</v>
      </c>
      <c r="AE1809" s="4000" t="s">
        <v>5030</v>
      </c>
      <c r="AF1809" s="4000" t="s">
        <v>5031</v>
      </c>
      <c r="AG1809" s="4000" t="s">
        <v>5032</v>
      </c>
      <c r="AH1809" s="4000" t="s">
        <v>1154</v>
      </c>
      <c r="AI1809" s="4000" t="s">
        <v>4990</v>
      </c>
      <c r="AJ1809" s="4000" t="s">
        <v>4991</v>
      </c>
      <c r="AK1809" s="2572"/>
    </row>
    <row r="1810" spans="2:37" s="2872" customFormat="1" ht="12" customHeight="1" thickBot="1" x14ac:dyDescent="0.25">
      <c r="B1810" s="4001"/>
      <c r="C1810" s="4001"/>
      <c r="D1810" s="4001"/>
      <c r="E1810" s="4001"/>
      <c r="F1810" s="4001"/>
      <c r="G1810" s="4001"/>
      <c r="H1810" s="4001"/>
      <c r="I1810" s="4005"/>
      <c r="J1810" s="4005"/>
      <c r="K1810" s="4005"/>
      <c r="L1810" s="4005"/>
      <c r="M1810" s="3602"/>
      <c r="N1810" s="3602"/>
      <c r="O1810" s="4005"/>
      <c r="P1810" s="4005"/>
      <c r="Q1810" s="4005"/>
      <c r="R1810" s="4005"/>
      <c r="S1810" s="4001"/>
      <c r="T1810" s="4001"/>
      <c r="U1810" s="4001"/>
      <c r="V1810" s="4001"/>
      <c r="W1810" s="4001"/>
      <c r="X1810" s="4001"/>
      <c r="Y1810" s="4001"/>
      <c r="Z1810" s="4001"/>
      <c r="AA1810" s="4001"/>
      <c r="AB1810" s="4005"/>
      <c r="AC1810" s="4005"/>
      <c r="AD1810" s="4001"/>
      <c r="AE1810" s="4001"/>
      <c r="AF1810" s="4001"/>
      <c r="AG1810" s="4001"/>
      <c r="AH1810" s="4001"/>
      <c r="AI1810" s="4001"/>
      <c r="AJ1810" s="4001"/>
      <c r="AK1810" s="2572"/>
    </row>
    <row r="1811" spans="2:37" s="2872" customFormat="1" ht="12" customHeight="1" thickBot="1" x14ac:dyDescent="0.25">
      <c r="B1811" s="4001"/>
      <c r="C1811" s="4001"/>
      <c r="D1811" s="4001"/>
      <c r="E1811" s="4001"/>
      <c r="F1811" s="4001"/>
      <c r="G1811" s="4001"/>
      <c r="H1811" s="4001"/>
      <c r="I1811" s="4005"/>
      <c r="J1811" s="4005"/>
      <c r="K1811" s="4005"/>
      <c r="L1811" s="4005"/>
      <c r="M1811" s="3601" t="s">
        <v>5033</v>
      </c>
      <c r="N1811" s="3602" t="s">
        <v>2798</v>
      </c>
      <c r="O1811" s="4005"/>
      <c r="P1811" s="4005"/>
      <c r="Q1811" s="4005"/>
      <c r="R1811" s="4005"/>
      <c r="S1811" s="4001"/>
      <c r="T1811" s="4001"/>
      <c r="U1811" s="4001"/>
      <c r="V1811" s="4001"/>
      <c r="W1811" s="4001"/>
      <c r="X1811" s="4001"/>
      <c r="Y1811" s="4001"/>
      <c r="Z1811" s="4001"/>
      <c r="AA1811" s="4001"/>
      <c r="AB1811" s="4005"/>
      <c r="AC1811" s="4005"/>
      <c r="AD1811" s="4001"/>
      <c r="AE1811" s="4001"/>
      <c r="AF1811" s="4001"/>
      <c r="AG1811" s="4001"/>
      <c r="AH1811" s="4001"/>
      <c r="AI1811" s="4001"/>
      <c r="AJ1811" s="4001"/>
      <c r="AK1811" s="2572"/>
    </row>
    <row r="1812" spans="2:37" s="2872" customFormat="1" ht="12" customHeight="1" x14ac:dyDescent="0.2">
      <c r="B1812" s="4060" t="s">
        <v>6559</v>
      </c>
      <c r="C1812" s="4061"/>
      <c r="D1812" s="3178" t="s">
        <v>6560</v>
      </c>
      <c r="E1812" s="3591">
        <v>6</v>
      </c>
      <c r="F1812" s="3178" t="s">
        <v>1534</v>
      </c>
      <c r="G1812" s="3178" t="s">
        <v>1534</v>
      </c>
      <c r="H1812" s="3178" t="s">
        <v>1534</v>
      </c>
      <c r="I1812" s="3178" t="s">
        <v>1534</v>
      </c>
      <c r="J1812" s="3178" t="s">
        <v>1534</v>
      </c>
      <c r="K1812" s="3178" t="s">
        <v>1534</v>
      </c>
      <c r="L1812" s="3178" t="s">
        <v>1534</v>
      </c>
      <c r="M1812" s="3178" t="s">
        <v>1534</v>
      </c>
      <c r="N1812" s="3178" t="s">
        <v>1534</v>
      </c>
      <c r="O1812" s="3178" t="s">
        <v>1534</v>
      </c>
      <c r="P1812" s="3178" t="s">
        <v>1534</v>
      </c>
      <c r="Q1812" s="3178" t="s">
        <v>1534</v>
      </c>
      <c r="R1812" s="3178" t="s">
        <v>1534</v>
      </c>
      <c r="S1812" s="3178" t="s">
        <v>1534</v>
      </c>
      <c r="T1812" s="3178" t="s">
        <v>1534</v>
      </c>
      <c r="U1812" s="3178" t="s">
        <v>1534</v>
      </c>
      <c r="V1812" s="3178" t="s">
        <v>1534</v>
      </c>
      <c r="W1812" s="3178" t="s">
        <v>1534</v>
      </c>
      <c r="X1812" s="3178" t="s">
        <v>1534</v>
      </c>
      <c r="Y1812" s="3178" t="s">
        <v>1534</v>
      </c>
      <c r="Z1812" s="3178" t="s">
        <v>1534</v>
      </c>
      <c r="AA1812" s="3178" t="s">
        <v>1534</v>
      </c>
      <c r="AB1812" s="3178" t="s">
        <v>1534</v>
      </c>
      <c r="AC1812" s="3178" t="s">
        <v>1534</v>
      </c>
      <c r="AD1812" s="3178" t="s">
        <v>1534</v>
      </c>
      <c r="AE1812" s="3178" t="s">
        <v>1534</v>
      </c>
      <c r="AF1812" s="3178" t="s">
        <v>1534</v>
      </c>
      <c r="AG1812" s="3178" t="s">
        <v>1534</v>
      </c>
      <c r="AH1812" s="2644" t="s">
        <v>6561</v>
      </c>
      <c r="AI1812" s="2644" t="s">
        <v>6562</v>
      </c>
      <c r="AJ1812" s="3614">
        <f>+E1812</f>
        <v>6</v>
      </c>
      <c r="AK1812" s="2572"/>
    </row>
    <row r="1813" spans="2:37" s="2872" customFormat="1" ht="12" customHeight="1" thickBot="1" x14ac:dyDescent="0.25">
      <c r="B1813" s="4062" t="s">
        <v>6563</v>
      </c>
      <c r="C1813" s="4063"/>
      <c r="D1813" s="3340" t="s">
        <v>6564</v>
      </c>
      <c r="E1813" s="3596">
        <v>8</v>
      </c>
      <c r="F1813" s="3340" t="s">
        <v>1534</v>
      </c>
      <c r="G1813" s="3340" t="s">
        <v>1534</v>
      </c>
      <c r="H1813" s="3340" t="s">
        <v>1534</v>
      </c>
      <c r="I1813" s="3340" t="s">
        <v>1534</v>
      </c>
      <c r="J1813" s="3340" t="s">
        <v>1534</v>
      </c>
      <c r="K1813" s="3340" t="s">
        <v>1534</v>
      </c>
      <c r="L1813" s="3340" t="s">
        <v>1534</v>
      </c>
      <c r="M1813" s="3340" t="s">
        <v>1534</v>
      </c>
      <c r="N1813" s="3340" t="s">
        <v>1534</v>
      </c>
      <c r="O1813" s="3340" t="s">
        <v>1534</v>
      </c>
      <c r="P1813" s="3340" t="s">
        <v>1534</v>
      </c>
      <c r="Q1813" s="3340" t="s">
        <v>1534</v>
      </c>
      <c r="R1813" s="3340" t="s">
        <v>1534</v>
      </c>
      <c r="S1813" s="3340" t="s">
        <v>1534</v>
      </c>
      <c r="T1813" s="3340" t="s">
        <v>1534</v>
      </c>
      <c r="U1813" s="3340" t="s">
        <v>1534</v>
      </c>
      <c r="V1813" s="3340" t="s">
        <v>1534</v>
      </c>
      <c r="W1813" s="3340" t="s">
        <v>1534</v>
      </c>
      <c r="X1813" s="3340" t="s">
        <v>1534</v>
      </c>
      <c r="Y1813" s="3340" t="s">
        <v>1534</v>
      </c>
      <c r="Z1813" s="3340" t="s">
        <v>1534</v>
      </c>
      <c r="AA1813" s="3340" t="s">
        <v>1534</v>
      </c>
      <c r="AB1813" s="3340" t="s">
        <v>1534</v>
      </c>
      <c r="AC1813" s="3340" t="s">
        <v>1534</v>
      </c>
      <c r="AD1813" s="3340" t="s">
        <v>1534</v>
      </c>
      <c r="AE1813" s="3340" t="s">
        <v>1534</v>
      </c>
      <c r="AF1813" s="3340" t="s">
        <v>1534</v>
      </c>
      <c r="AG1813" s="3340" t="s">
        <v>1534</v>
      </c>
      <c r="AH1813" s="2653" t="s">
        <v>6561</v>
      </c>
      <c r="AI1813" s="2653" t="s">
        <v>6562</v>
      </c>
      <c r="AJ1813" s="2956">
        <f>+E1813</f>
        <v>8</v>
      </c>
      <c r="AK1813" s="2572"/>
    </row>
    <row r="1814" spans="2:37" s="2872" customFormat="1" ht="12" customHeight="1" x14ac:dyDescent="0.2">
      <c r="B1814" s="2573"/>
      <c r="C1814" s="2566"/>
      <c r="D1814" s="4006"/>
      <c r="E1814" s="4006"/>
      <c r="F1814" s="4006"/>
      <c r="G1814" s="4006"/>
      <c r="H1814" s="2566"/>
      <c r="I1814" s="2567"/>
      <c r="J1814" s="2567"/>
      <c r="K1814" s="2567"/>
      <c r="L1814" s="2567"/>
      <c r="M1814" s="2566"/>
      <c r="N1814" s="2567"/>
      <c r="O1814" s="2567"/>
      <c r="P1814" s="2567"/>
      <c r="Q1814" s="2567"/>
      <c r="R1814" s="2567"/>
      <c r="S1814" s="2566"/>
      <c r="T1814" s="2565"/>
      <c r="U1814" s="2565"/>
      <c r="V1814" s="2565"/>
      <c r="W1814" s="2565"/>
      <c r="X1814" s="2565"/>
      <c r="Y1814" s="2565"/>
      <c r="Z1814" s="2565"/>
      <c r="AA1814" s="2565"/>
      <c r="AB1814" s="2565"/>
      <c r="AC1814" s="2565"/>
      <c r="AD1814" s="2565"/>
      <c r="AE1814" s="2565"/>
      <c r="AF1814" s="2565"/>
      <c r="AG1814" s="2565"/>
      <c r="AH1814" s="2565"/>
      <c r="AI1814" s="2565"/>
      <c r="AJ1814" s="2565"/>
      <c r="AK1814" s="2572"/>
    </row>
    <row r="1815" spans="2:37" s="2872" customFormat="1" ht="12" customHeight="1" x14ac:dyDescent="0.2">
      <c r="B1815" s="3979" t="s">
        <v>4992</v>
      </c>
      <c r="C1815" s="3980"/>
      <c r="D1815" s="3986" t="s">
        <v>1534</v>
      </c>
      <c r="E1815" s="3986"/>
      <c r="F1815" s="3986"/>
      <c r="G1815" s="3986"/>
      <c r="H1815" s="2569"/>
      <c r="I1815" s="2569"/>
      <c r="J1815" s="2569"/>
      <c r="K1815" s="2569"/>
      <c r="L1815" s="2569"/>
      <c r="M1815" s="2569"/>
      <c r="N1815" s="2569"/>
      <c r="O1815" s="2569"/>
      <c r="P1815" s="2569"/>
      <c r="Q1815" s="2569"/>
      <c r="R1815" s="2569"/>
      <c r="S1815" s="2569"/>
      <c r="T1815" s="2565"/>
      <c r="U1815" s="2565"/>
      <c r="V1815" s="2565"/>
      <c r="W1815" s="2565"/>
      <c r="X1815" s="2565"/>
      <c r="Y1815" s="2565"/>
      <c r="Z1815" s="2565"/>
      <c r="AA1815" s="2565"/>
      <c r="AB1815" s="2565"/>
      <c r="AC1815" s="2565"/>
      <c r="AD1815" s="2565"/>
      <c r="AE1815" s="2565"/>
      <c r="AF1815" s="2565"/>
      <c r="AG1815" s="2565"/>
      <c r="AH1815" s="2565"/>
      <c r="AI1815" s="2565"/>
      <c r="AJ1815" s="2565"/>
      <c r="AK1815" s="2572"/>
    </row>
    <row r="1816" spans="2:37" s="2872" customFormat="1" ht="12" customHeight="1" x14ac:dyDescent="0.2">
      <c r="B1816" s="3979" t="s">
        <v>4993</v>
      </c>
      <c r="C1816" s="3980"/>
      <c r="D1816" s="3986" t="s">
        <v>10</v>
      </c>
      <c r="E1816" s="3986"/>
      <c r="F1816" s="3986"/>
      <c r="G1816" s="3986"/>
      <c r="H1816" s="2569"/>
      <c r="I1816" s="2569"/>
      <c r="J1816" s="2569"/>
      <c r="K1816" s="2569"/>
      <c r="L1816" s="2569"/>
      <c r="M1816" s="2569"/>
      <c r="N1816" s="2569"/>
      <c r="O1816" s="2569"/>
      <c r="P1816" s="2569"/>
      <c r="Q1816" s="2569"/>
      <c r="R1816" s="2569"/>
      <c r="S1816" s="2569"/>
      <c r="T1816" s="2565"/>
      <c r="U1816" s="2565"/>
      <c r="V1816" s="2565"/>
      <c r="W1816" s="2565"/>
      <c r="X1816" s="2565"/>
      <c r="Y1816" s="2565"/>
      <c r="Z1816" s="2565"/>
      <c r="AA1816" s="2565"/>
      <c r="AB1816" s="2565"/>
      <c r="AC1816" s="2565"/>
      <c r="AD1816" s="2565"/>
      <c r="AE1816" s="2565"/>
      <c r="AF1816" s="2565"/>
      <c r="AG1816" s="2565"/>
      <c r="AH1816" s="2565"/>
      <c r="AI1816" s="2565"/>
      <c r="AJ1816" s="2565"/>
      <c r="AK1816" s="2572"/>
    </row>
    <row r="1817" spans="2:37" s="2872" customFormat="1" ht="12" customHeight="1" thickBot="1" x14ac:dyDescent="0.25">
      <c r="B1817" s="3613"/>
      <c r="C1817" s="3465"/>
      <c r="D1817" s="3465"/>
      <c r="E1817" s="3465"/>
      <c r="F1817" s="3465"/>
      <c r="G1817" s="3465"/>
      <c r="H1817" s="3465"/>
      <c r="I1817" s="3465"/>
      <c r="J1817" s="3465"/>
      <c r="K1817" s="3465"/>
      <c r="L1817" s="3465"/>
      <c r="M1817" s="3465"/>
      <c r="N1817" s="3465"/>
      <c r="O1817" s="3465"/>
      <c r="P1817" s="3465"/>
      <c r="Q1817" s="3465"/>
      <c r="R1817" s="3465"/>
      <c r="S1817" s="3465"/>
      <c r="T1817" s="3465"/>
      <c r="U1817" s="3465"/>
      <c r="V1817" s="3465"/>
      <c r="W1817" s="3465"/>
      <c r="X1817" s="3465"/>
      <c r="Y1817" s="3465"/>
      <c r="Z1817" s="3465"/>
      <c r="AA1817" s="3465"/>
      <c r="AB1817" s="3465"/>
      <c r="AC1817" s="3465"/>
      <c r="AD1817" s="3465"/>
      <c r="AE1817" s="3465"/>
      <c r="AF1817" s="3465"/>
      <c r="AG1817" s="3465"/>
      <c r="AH1817" s="3465"/>
      <c r="AI1817" s="3465"/>
      <c r="AJ1817" s="3465"/>
      <c r="AK1817" s="3467"/>
    </row>
    <row r="1818" spans="2:37" s="2872" customFormat="1" ht="12" customHeight="1" x14ac:dyDescent="0.2">
      <c r="B1818" s="2774"/>
    </row>
    <row r="1819" spans="2:37" s="2872" customFormat="1" ht="12" customHeight="1" thickBot="1" x14ac:dyDescent="0.25">
      <c r="B1819" s="2774"/>
    </row>
    <row r="1820" spans="2:37" s="2872" customFormat="1" ht="12" customHeight="1" x14ac:dyDescent="0.2">
      <c r="B1820" s="3987" t="s">
        <v>5001</v>
      </c>
      <c r="C1820" s="3988"/>
      <c r="D1820" s="3988"/>
      <c r="E1820" s="3988"/>
      <c r="F1820" s="3988"/>
      <c r="G1820" s="3988"/>
      <c r="H1820" s="3988"/>
      <c r="I1820" s="3988"/>
      <c r="J1820" s="3988"/>
      <c r="K1820" s="3988"/>
      <c r="L1820" s="3988"/>
      <c r="M1820" s="3988"/>
      <c r="N1820" s="3988"/>
      <c r="O1820" s="3988"/>
      <c r="P1820" s="3988"/>
      <c r="Q1820" s="3988"/>
      <c r="R1820" s="3988"/>
      <c r="S1820" s="3988"/>
      <c r="T1820" s="3988"/>
      <c r="U1820" s="3988"/>
      <c r="V1820" s="3988"/>
      <c r="W1820" s="3988"/>
      <c r="X1820" s="3988"/>
      <c r="Y1820" s="3988"/>
      <c r="Z1820" s="3988"/>
      <c r="AA1820" s="3988"/>
      <c r="AB1820" s="3988"/>
      <c r="AC1820" s="3988"/>
      <c r="AD1820" s="3988"/>
      <c r="AE1820" s="3988"/>
      <c r="AF1820" s="3988"/>
      <c r="AG1820" s="3988"/>
      <c r="AH1820" s="3988"/>
      <c r="AI1820" s="3988"/>
      <c r="AJ1820" s="3988"/>
      <c r="AK1820" s="3989"/>
    </row>
    <row r="1821" spans="2:37" s="2872" customFormat="1" ht="12" customHeight="1" x14ac:dyDescent="0.2">
      <c r="B1821" s="2570"/>
      <c r="C1821" s="3603"/>
      <c r="D1821" s="3603"/>
      <c r="E1821" s="3603"/>
      <c r="F1821" s="3603"/>
      <c r="G1821" s="2571"/>
      <c r="H1821" s="2571"/>
      <c r="I1821" s="2571"/>
      <c r="J1821" s="2571"/>
      <c r="K1821" s="2571"/>
      <c r="L1821" s="2571"/>
      <c r="M1821" s="2571"/>
      <c r="N1821" s="2571"/>
      <c r="O1821" s="2571"/>
      <c r="P1821" s="2571"/>
      <c r="Q1821" s="2571"/>
      <c r="R1821" s="2571"/>
      <c r="S1821" s="2571"/>
      <c r="T1821" s="2571"/>
      <c r="U1821" s="2571"/>
      <c r="V1821" s="2571"/>
      <c r="W1821" s="2571"/>
      <c r="X1821" s="2571"/>
      <c r="Y1821" s="2571"/>
      <c r="Z1821" s="2571"/>
      <c r="AA1821" s="2571"/>
      <c r="AB1821" s="2571"/>
      <c r="AC1821" s="2571"/>
      <c r="AD1821" s="2571"/>
      <c r="AE1821" s="2571"/>
      <c r="AF1821" s="2571"/>
      <c r="AG1821" s="2571"/>
      <c r="AH1821" s="2571"/>
      <c r="AI1821" s="2571"/>
      <c r="AJ1821" s="2571"/>
      <c r="AK1821" s="2572"/>
    </row>
    <row r="1822" spans="2:37" s="2872" customFormat="1" ht="12" customHeight="1" x14ac:dyDescent="0.2">
      <c r="B1822" s="2570" t="s">
        <v>4988</v>
      </c>
      <c r="C1822" s="3603"/>
      <c r="D1822" s="3990" t="s">
        <v>6275</v>
      </c>
      <c r="E1822" s="3990"/>
      <c r="F1822" s="3990"/>
      <c r="G1822" s="2571"/>
      <c r="H1822" s="2571"/>
      <c r="I1822" s="2571"/>
      <c r="J1822" s="2571"/>
      <c r="K1822" s="2571"/>
      <c r="L1822" s="2571"/>
      <c r="M1822" s="2571"/>
      <c r="N1822" s="2571"/>
      <c r="O1822" s="2571"/>
      <c r="P1822" s="2571"/>
      <c r="Q1822" s="2571"/>
      <c r="R1822" s="2571"/>
      <c r="S1822" s="2571"/>
      <c r="T1822" s="2571"/>
      <c r="U1822" s="2571"/>
      <c r="V1822" s="2571"/>
      <c r="W1822" s="2571"/>
      <c r="X1822" s="2571"/>
      <c r="Y1822" s="2571"/>
      <c r="Z1822" s="2571"/>
      <c r="AA1822" s="2571"/>
      <c r="AB1822" s="2571"/>
      <c r="AC1822" s="2571"/>
      <c r="AD1822" s="2571"/>
      <c r="AE1822" s="2571"/>
      <c r="AF1822" s="2571"/>
      <c r="AG1822" s="2571"/>
      <c r="AH1822" s="2571"/>
      <c r="AI1822" s="2571"/>
      <c r="AJ1822" s="2571"/>
      <c r="AK1822" s="2572"/>
    </row>
    <row r="1823" spans="2:37" s="2872" customFormat="1" ht="12" customHeight="1" thickBot="1" x14ac:dyDescent="0.25">
      <c r="B1823" s="3991" t="s">
        <v>5002</v>
      </c>
      <c r="C1823" s="3992"/>
      <c r="D1823" s="3963">
        <v>41730</v>
      </c>
      <c r="E1823" s="3963"/>
      <c r="F1823" s="3603"/>
      <c r="G1823" s="2571"/>
      <c r="H1823" s="2571"/>
      <c r="I1823" s="2571"/>
      <c r="J1823" s="2571"/>
      <c r="K1823" s="2571"/>
      <c r="L1823" s="2571"/>
      <c r="M1823" s="2571"/>
      <c r="N1823" s="2571"/>
      <c r="O1823" s="2571"/>
      <c r="P1823" s="2571"/>
      <c r="Q1823" s="2571"/>
      <c r="R1823" s="2571"/>
      <c r="S1823" s="2571"/>
      <c r="T1823" s="2571"/>
      <c r="U1823" s="2571"/>
      <c r="V1823" s="2571"/>
      <c r="W1823" s="2571"/>
      <c r="X1823" s="2571"/>
      <c r="Y1823" s="2571"/>
      <c r="Z1823" s="2571"/>
      <c r="AA1823" s="2571"/>
      <c r="AB1823" s="2571"/>
      <c r="AC1823" s="2571"/>
      <c r="AD1823" s="2571"/>
      <c r="AE1823" s="2571"/>
      <c r="AF1823" s="2571"/>
      <c r="AG1823" s="2571"/>
      <c r="AH1823" s="2571"/>
      <c r="AI1823" s="2571"/>
      <c r="AJ1823" s="2571"/>
      <c r="AK1823" s="2572"/>
    </row>
    <row r="1824" spans="2:37" s="2872" customFormat="1" ht="52.5" customHeight="1" thickBot="1" x14ac:dyDescent="0.25">
      <c r="B1824" s="3993" t="s">
        <v>5003</v>
      </c>
      <c r="C1824" s="3994"/>
      <c r="D1824" s="4019" t="s">
        <v>6552</v>
      </c>
      <c r="E1824" s="4020"/>
      <c r="F1824" s="4020"/>
      <c r="G1824" s="4020"/>
      <c r="H1824" s="4020"/>
      <c r="I1824" s="4020"/>
      <c r="J1824" s="4020"/>
      <c r="K1824" s="4021"/>
      <c r="L1824" s="2571"/>
      <c r="M1824" s="2571"/>
      <c r="N1824" s="2571"/>
      <c r="O1824" s="2571"/>
      <c r="P1824" s="2571"/>
      <c r="Q1824" s="2571"/>
      <c r="R1824" s="2571"/>
      <c r="S1824" s="2571"/>
      <c r="T1824" s="2571"/>
      <c r="U1824" s="2571"/>
      <c r="V1824" s="2571"/>
      <c r="W1824" s="2571"/>
      <c r="X1824" s="2571"/>
      <c r="Y1824" s="2571"/>
      <c r="Z1824" s="2571"/>
      <c r="AA1824" s="2571"/>
      <c r="AB1824" s="2571"/>
      <c r="AC1824" s="2571"/>
      <c r="AD1824" s="2571"/>
      <c r="AE1824" s="2571"/>
      <c r="AF1824" s="2571"/>
      <c r="AG1824" s="2571"/>
      <c r="AH1824" s="2571"/>
      <c r="AI1824" s="2571"/>
      <c r="AJ1824" s="2571"/>
      <c r="AK1824" s="2572"/>
    </row>
    <row r="1825" spans="2:37" s="2872" customFormat="1" ht="12" customHeight="1" thickBot="1" x14ac:dyDescent="0.25">
      <c r="B1825" s="3998"/>
      <c r="C1825" s="3999"/>
      <c r="D1825" s="3999"/>
      <c r="E1825" s="3999"/>
      <c r="F1825" s="3999"/>
      <c r="G1825" s="3999"/>
      <c r="H1825" s="3999"/>
      <c r="I1825" s="3999"/>
      <c r="J1825" s="3999"/>
      <c r="K1825" s="3999"/>
      <c r="L1825" s="3999"/>
      <c r="M1825" s="3999"/>
      <c r="N1825" s="3999"/>
      <c r="O1825" s="3999"/>
      <c r="P1825" s="3999"/>
      <c r="Q1825" s="3999"/>
      <c r="R1825" s="2571"/>
      <c r="S1825" s="2571"/>
      <c r="T1825" s="2571"/>
      <c r="U1825" s="2571"/>
      <c r="V1825" s="2571"/>
      <c r="W1825" s="2571"/>
      <c r="X1825" s="2571"/>
      <c r="Y1825" s="2571"/>
      <c r="Z1825" s="2571"/>
      <c r="AA1825" s="2571"/>
      <c r="AB1825" s="2571"/>
      <c r="AC1825" s="2571"/>
      <c r="AD1825" s="2571"/>
      <c r="AE1825" s="2571"/>
      <c r="AF1825" s="2571"/>
      <c r="AG1825" s="2571"/>
      <c r="AH1825" s="2571"/>
      <c r="AI1825" s="2571"/>
      <c r="AJ1825" s="2571"/>
      <c r="AK1825" s="2572"/>
    </row>
    <row r="1826" spans="2:37" s="2872" customFormat="1" ht="12" customHeight="1" thickBot="1" x14ac:dyDescent="0.25">
      <c r="B1826" s="4000" t="s">
        <v>5004</v>
      </c>
      <c r="C1826" s="4000"/>
      <c r="D1826" s="4000" t="s">
        <v>4994</v>
      </c>
      <c r="E1826" s="4000" t="s">
        <v>5005</v>
      </c>
      <c r="F1826" s="4002" t="s">
        <v>224</v>
      </c>
      <c r="G1826" s="4002"/>
      <c r="H1826" s="4002"/>
      <c r="I1826" s="4002"/>
      <c r="J1826" s="4002"/>
      <c r="K1826" s="4002"/>
      <c r="L1826" s="4002"/>
      <c r="M1826" s="4002"/>
      <c r="N1826" s="4002"/>
      <c r="O1826" s="4002"/>
      <c r="P1826" s="4002"/>
      <c r="Q1826" s="4002"/>
      <c r="R1826" s="4002"/>
      <c r="S1826" s="4002" t="s">
        <v>340</v>
      </c>
      <c r="T1826" s="4002"/>
      <c r="U1826" s="4002"/>
      <c r="V1826" s="4002"/>
      <c r="W1826" s="4002"/>
      <c r="X1826" s="4002"/>
      <c r="Y1826" s="4002"/>
      <c r="Z1826" s="4002"/>
      <c r="AA1826" s="4002"/>
      <c r="AB1826" s="4002"/>
      <c r="AC1826" s="4002"/>
      <c r="AD1826" s="4002" t="s">
        <v>225</v>
      </c>
      <c r="AE1826" s="4002"/>
      <c r="AF1826" s="4002"/>
      <c r="AG1826" s="4002"/>
      <c r="AH1826" s="4003" t="s">
        <v>4989</v>
      </c>
      <c r="AI1826" s="4003"/>
      <c r="AJ1826" s="4003"/>
      <c r="AK1826" s="2572"/>
    </row>
    <row r="1827" spans="2:37" s="2872" customFormat="1" ht="12" customHeight="1" thickBot="1" x14ac:dyDescent="0.25">
      <c r="B1827" s="4001"/>
      <c r="C1827" s="4001"/>
      <c r="D1827" s="4001"/>
      <c r="E1827" s="4001"/>
      <c r="F1827" s="4001" t="s">
        <v>5006</v>
      </c>
      <c r="G1827" s="4001" t="s">
        <v>5007</v>
      </c>
      <c r="H1827" s="4000" t="s">
        <v>5008</v>
      </c>
      <c r="I1827" s="4004" t="s">
        <v>5009</v>
      </c>
      <c r="J1827" s="4004" t="s">
        <v>5010</v>
      </c>
      <c r="K1827" s="4005" t="s">
        <v>5011</v>
      </c>
      <c r="L1827" s="4005" t="s">
        <v>5012</v>
      </c>
      <c r="M1827" s="4004" t="s">
        <v>5013</v>
      </c>
      <c r="N1827" s="4004"/>
      <c r="O1827" s="4005" t="s">
        <v>5014</v>
      </c>
      <c r="P1827" s="4005" t="s">
        <v>5015</v>
      </c>
      <c r="Q1827" s="4005" t="s">
        <v>5016</v>
      </c>
      <c r="R1827" s="4005" t="s">
        <v>5017</v>
      </c>
      <c r="S1827" s="4000" t="s">
        <v>5018</v>
      </c>
      <c r="T1827" s="4000" t="s">
        <v>5019</v>
      </c>
      <c r="U1827" s="4000" t="s">
        <v>5020</v>
      </c>
      <c r="V1827" s="4000" t="s">
        <v>5021</v>
      </c>
      <c r="W1827" s="4000" t="s">
        <v>5022</v>
      </c>
      <c r="X1827" s="4000" t="s">
        <v>5023</v>
      </c>
      <c r="Y1827" s="4000" t="s">
        <v>5024</v>
      </c>
      <c r="Z1827" s="4000" t="s">
        <v>5025</v>
      </c>
      <c r="AA1827" s="4000" t="s">
        <v>5026</v>
      </c>
      <c r="AB1827" s="4004" t="s">
        <v>5027</v>
      </c>
      <c r="AC1827" s="4004" t="s">
        <v>5028</v>
      </c>
      <c r="AD1827" s="4000" t="s">
        <v>5029</v>
      </c>
      <c r="AE1827" s="4000" t="s">
        <v>5030</v>
      </c>
      <c r="AF1827" s="4000" t="s">
        <v>5031</v>
      </c>
      <c r="AG1827" s="4000" t="s">
        <v>5032</v>
      </c>
      <c r="AH1827" s="4000" t="s">
        <v>1154</v>
      </c>
      <c r="AI1827" s="4000" t="s">
        <v>4990</v>
      </c>
      <c r="AJ1827" s="4000" t="s">
        <v>4991</v>
      </c>
      <c r="AK1827" s="2572"/>
    </row>
    <row r="1828" spans="2:37" s="2872" customFormat="1" ht="12" customHeight="1" thickBot="1" x14ac:dyDescent="0.25">
      <c r="B1828" s="4001"/>
      <c r="C1828" s="4001"/>
      <c r="D1828" s="4001"/>
      <c r="E1828" s="4001"/>
      <c r="F1828" s="4001"/>
      <c r="G1828" s="4001"/>
      <c r="H1828" s="4001"/>
      <c r="I1828" s="4005"/>
      <c r="J1828" s="4005"/>
      <c r="K1828" s="4005"/>
      <c r="L1828" s="4005"/>
      <c r="M1828" s="3601" t="s">
        <v>5033</v>
      </c>
      <c r="N1828" s="3602" t="s">
        <v>2798</v>
      </c>
      <c r="O1828" s="4005"/>
      <c r="P1828" s="4005"/>
      <c r="Q1828" s="4005"/>
      <c r="R1828" s="4005"/>
      <c r="S1828" s="4001"/>
      <c r="T1828" s="4001"/>
      <c r="U1828" s="4001"/>
      <c r="V1828" s="4001"/>
      <c r="W1828" s="4001"/>
      <c r="X1828" s="4001"/>
      <c r="Y1828" s="4001"/>
      <c r="Z1828" s="4001"/>
      <c r="AA1828" s="4001"/>
      <c r="AB1828" s="4005"/>
      <c r="AC1828" s="4005"/>
      <c r="AD1828" s="4001"/>
      <c r="AE1828" s="4001"/>
      <c r="AF1828" s="4001"/>
      <c r="AG1828" s="4001"/>
      <c r="AH1828" s="4001"/>
      <c r="AI1828" s="4001"/>
      <c r="AJ1828" s="4001"/>
      <c r="AK1828" s="2572"/>
    </row>
    <row r="1829" spans="2:37" s="2872" customFormat="1" ht="12" customHeight="1" x14ac:dyDescent="0.2">
      <c r="B1829" s="3537" t="s">
        <v>6553</v>
      </c>
      <c r="C1829" s="3538"/>
      <c r="D1829" s="3314" t="s">
        <v>6554</v>
      </c>
      <c r="E1829" s="3315">
        <v>88.48</v>
      </c>
      <c r="F1829" s="3315">
        <f>30*1.12</f>
        <v>33.6</v>
      </c>
      <c r="G1829" s="3137" t="s">
        <v>1534</v>
      </c>
      <c r="H1829" s="3137" t="s">
        <v>1534</v>
      </c>
      <c r="I1829" s="3137" t="s">
        <v>1534</v>
      </c>
      <c r="J1829" s="3044">
        <v>250</v>
      </c>
      <c r="K1829" s="3316">
        <v>13.440000000000001</v>
      </c>
      <c r="L1829" s="3316">
        <v>13.440000000000001</v>
      </c>
      <c r="M1829" s="3044">
        <v>250</v>
      </c>
      <c r="N1829" s="3044">
        <v>250</v>
      </c>
      <c r="O1829" s="3316">
        <v>13.440000000000001</v>
      </c>
      <c r="P1829" s="3316">
        <v>13.440000000000001</v>
      </c>
      <c r="Q1829" s="3316">
        <v>13.440000000000001</v>
      </c>
      <c r="R1829" s="3316">
        <v>13.440000000000001</v>
      </c>
      <c r="S1829" s="3137" t="s">
        <v>1534</v>
      </c>
      <c r="T1829" s="3137" t="s">
        <v>1534</v>
      </c>
      <c r="U1829" s="3137" t="s">
        <v>1534</v>
      </c>
      <c r="V1829" s="3137" t="s">
        <v>1534</v>
      </c>
      <c r="W1829" s="3137" t="s">
        <v>1534</v>
      </c>
      <c r="X1829" s="3316">
        <v>6.720000000000001E-2</v>
      </c>
      <c r="Y1829" s="3046" t="s">
        <v>1534</v>
      </c>
      <c r="Z1829" s="3046" t="s">
        <v>1534</v>
      </c>
      <c r="AA1829" s="3046" t="s">
        <v>1534</v>
      </c>
      <c r="AB1829" s="3046" t="s">
        <v>1534</v>
      </c>
      <c r="AC1829" s="3316">
        <v>6.720000000000001E-2</v>
      </c>
      <c r="AD1829" s="3315">
        <f>49*1.12</f>
        <v>54.88</v>
      </c>
      <c r="AE1829" s="3046" t="s">
        <v>1174</v>
      </c>
      <c r="AF1829" s="2687">
        <v>9.7999999999999997E-3</v>
      </c>
      <c r="AG1829" s="2687">
        <v>0.11200000000000002</v>
      </c>
      <c r="AH1829" s="2644" t="s">
        <v>1534</v>
      </c>
      <c r="AI1829" s="2644" t="s">
        <v>1534</v>
      </c>
      <c r="AJ1829" s="2646" t="s">
        <v>1534</v>
      </c>
      <c r="AK1829" s="2572"/>
    </row>
    <row r="1830" spans="2:37" s="2872" customFormat="1" ht="12" customHeight="1" thickBot="1" x14ac:dyDescent="0.25">
      <c r="B1830" s="3539" t="s">
        <v>6555</v>
      </c>
      <c r="C1830" s="3540"/>
      <c r="D1830" s="3051" t="s">
        <v>6556</v>
      </c>
      <c r="E1830" s="3052">
        <v>88.48</v>
      </c>
      <c r="F1830" s="3052">
        <f>30*1.12</f>
        <v>33.6</v>
      </c>
      <c r="G1830" s="3141" t="s">
        <v>1534</v>
      </c>
      <c r="H1830" s="3141" t="s">
        <v>1534</v>
      </c>
      <c r="I1830" s="3141" t="s">
        <v>1534</v>
      </c>
      <c r="J1830" s="2805">
        <v>250</v>
      </c>
      <c r="K1830" s="3054">
        <v>13.440000000000001</v>
      </c>
      <c r="L1830" s="3054">
        <v>13.440000000000001</v>
      </c>
      <c r="M1830" s="2805">
        <v>250</v>
      </c>
      <c r="N1830" s="2805">
        <v>250</v>
      </c>
      <c r="O1830" s="3054">
        <v>13.440000000000001</v>
      </c>
      <c r="P1830" s="3054">
        <v>13.440000000000001</v>
      </c>
      <c r="Q1830" s="3054">
        <v>13.440000000000001</v>
      </c>
      <c r="R1830" s="3054">
        <v>13.440000000000001</v>
      </c>
      <c r="S1830" s="3141" t="s">
        <v>1534</v>
      </c>
      <c r="T1830" s="3141" t="s">
        <v>1534</v>
      </c>
      <c r="U1830" s="3141" t="s">
        <v>1534</v>
      </c>
      <c r="V1830" s="3141" t="s">
        <v>1534</v>
      </c>
      <c r="W1830" s="3141" t="s">
        <v>1534</v>
      </c>
      <c r="X1830" s="3054">
        <v>6.720000000000001E-2</v>
      </c>
      <c r="Y1830" s="3055" t="s">
        <v>1534</v>
      </c>
      <c r="Z1830" s="3055" t="s">
        <v>1534</v>
      </c>
      <c r="AA1830" s="3055" t="s">
        <v>1534</v>
      </c>
      <c r="AB1830" s="3055" t="s">
        <v>1534</v>
      </c>
      <c r="AC1830" s="3054">
        <v>6.720000000000001E-2</v>
      </c>
      <c r="AD1830" s="3052">
        <f>49*1.12</f>
        <v>54.88</v>
      </c>
      <c r="AE1830" s="3055" t="s">
        <v>1174</v>
      </c>
      <c r="AF1830" s="2608">
        <v>9.7999999999999997E-3</v>
      </c>
      <c r="AG1830" s="2608">
        <v>0.11200000000000002</v>
      </c>
      <c r="AH1830" s="2653" t="s">
        <v>1534</v>
      </c>
      <c r="AI1830" s="2653" t="s">
        <v>1534</v>
      </c>
      <c r="AJ1830" s="2654" t="s">
        <v>1534</v>
      </c>
      <c r="AK1830" s="2572"/>
    </row>
    <row r="1831" spans="2:37" s="2872" customFormat="1" ht="12" customHeight="1" x14ac:dyDescent="0.2">
      <c r="B1831" s="2573"/>
      <c r="C1831" s="2566"/>
      <c r="D1831" s="4006"/>
      <c r="E1831" s="4006"/>
      <c r="F1831" s="4006"/>
      <c r="G1831" s="4006"/>
      <c r="H1831" s="2566"/>
      <c r="I1831" s="2567"/>
      <c r="J1831" s="2567"/>
      <c r="K1831" s="2567"/>
      <c r="L1831" s="2567"/>
      <c r="M1831" s="2566"/>
      <c r="N1831" s="2567"/>
      <c r="O1831" s="2567"/>
      <c r="P1831" s="2567"/>
      <c r="Q1831" s="2567"/>
      <c r="R1831" s="2567"/>
      <c r="S1831" s="2566"/>
      <c r="T1831" s="2565"/>
      <c r="U1831" s="2565"/>
      <c r="V1831" s="2565"/>
      <c r="W1831" s="2565"/>
      <c r="X1831" s="2565"/>
      <c r="Y1831" s="2565"/>
      <c r="Z1831" s="2565"/>
      <c r="AA1831" s="2565"/>
      <c r="AB1831" s="2565"/>
      <c r="AC1831" s="2565"/>
      <c r="AD1831" s="2565"/>
      <c r="AE1831" s="2565"/>
      <c r="AF1831" s="2565"/>
      <c r="AG1831" s="2565"/>
      <c r="AH1831" s="2565"/>
      <c r="AI1831" s="2565"/>
      <c r="AJ1831" s="2565"/>
      <c r="AK1831" s="2572"/>
    </row>
    <row r="1832" spans="2:37" s="2872" customFormat="1" ht="12" customHeight="1" x14ac:dyDescent="0.2">
      <c r="B1832" s="3979" t="s">
        <v>4992</v>
      </c>
      <c r="C1832" s="3980"/>
      <c r="D1832" s="3981" t="s">
        <v>10</v>
      </c>
      <c r="E1832" s="3981"/>
      <c r="F1832" s="3981"/>
      <c r="G1832" s="3981"/>
      <c r="H1832" s="2569"/>
      <c r="I1832" s="2569"/>
      <c r="J1832" s="2569"/>
      <c r="K1832" s="2569"/>
      <c r="L1832" s="2569"/>
      <c r="M1832" s="2569"/>
      <c r="N1832" s="2569"/>
      <c r="O1832" s="2569"/>
      <c r="P1832" s="2569"/>
      <c r="Q1832" s="2569"/>
      <c r="R1832" s="2569"/>
      <c r="S1832" s="2569"/>
      <c r="T1832" s="2565"/>
      <c r="U1832" s="2565"/>
      <c r="V1832" s="2565"/>
      <c r="W1832" s="2565"/>
      <c r="X1832" s="2565"/>
      <c r="Y1832" s="2565"/>
      <c r="Z1832" s="2565"/>
      <c r="AA1832" s="2565"/>
      <c r="AB1832" s="2565"/>
      <c r="AC1832" s="2565"/>
      <c r="AD1832" s="2565"/>
      <c r="AE1832" s="2565"/>
      <c r="AF1832" s="2565"/>
      <c r="AG1832" s="2565"/>
      <c r="AH1832" s="2565"/>
      <c r="AI1832" s="2565"/>
      <c r="AJ1832" s="2565"/>
      <c r="AK1832" s="2572"/>
    </row>
    <row r="1833" spans="2:37" s="2872" customFormat="1" ht="12" customHeight="1" x14ac:dyDescent="0.2">
      <c r="B1833" s="3979" t="s">
        <v>4993</v>
      </c>
      <c r="C1833" s="3980"/>
      <c r="D1833" s="3981" t="s">
        <v>10</v>
      </c>
      <c r="E1833" s="3981"/>
      <c r="F1833" s="3981"/>
      <c r="G1833" s="3981"/>
      <c r="H1833" s="2569"/>
      <c r="I1833" s="2569"/>
      <c r="J1833" s="2569"/>
      <c r="K1833" s="2569"/>
      <c r="L1833" s="2569"/>
      <c r="M1833" s="2569"/>
      <c r="N1833" s="2569"/>
      <c r="O1833" s="2569"/>
      <c r="P1833" s="2569"/>
      <c r="Q1833" s="2569"/>
      <c r="R1833" s="2569"/>
      <c r="S1833" s="2569"/>
      <c r="T1833" s="2565"/>
      <c r="U1833" s="2565"/>
      <c r="V1833" s="2565"/>
      <c r="W1833" s="2565"/>
      <c r="X1833" s="2565"/>
      <c r="Y1833" s="2565"/>
      <c r="Z1833" s="2565"/>
      <c r="AA1833" s="2565"/>
      <c r="AB1833" s="2565"/>
      <c r="AC1833" s="2565"/>
      <c r="AD1833" s="2565"/>
      <c r="AE1833" s="2565"/>
      <c r="AF1833" s="2565"/>
      <c r="AG1833" s="2565"/>
      <c r="AH1833" s="2565"/>
      <c r="AI1833" s="2565"/>
      <c r="AJ1833" s="2565"/>
      <c r="AK1833" s="2572"/>
    </row>
    <row r="1834" spans="2:37" s="2872" customFormat="1" ht="12" customHeight="1" thickBot="1" x14ac:dyDescent="0.25">
      <c r="B1834" s="3613"/>
      <c r="C1834" s="3465"/>
      <c r="D1834" s="3465"/>
      <c r="E1834" s="3465"/>
      <c r="F1834" s="3465"/>
      <c r="G1834" s="3465"/>
      <c r="H1834" s="3465"/>
      <c r="I1834" s="3465"/>
      <c r="J1834" s="3465"/>
      <c r="K1834" s="3465"/>
      <c r="L1834" s="3465"/>
      <c r="M1834" s="3465"/>
      <c r="N1834" s="3465"/>
      <c r="O1834" s="3465"/>
      <c r="P1834" s="3465"/>
      <c r="Q1834" s="3465"/>
      <c r="R1834" s="3465"/>
      <c r="S1834" s="3465"/>
      <c r="T1834" s="3465"/>
      <c r="U1834" s="3465"/>
      <c r="V1834" s="3465"/>
      <c r="W1834" s="3465"/>
      <c r="X1834" s="3465"/>
      <c r="Y1834" s="3465"/>
      <c r="Z1834" s="3465"/>
      <c r="AA1834" s="3465"/>
      <c r="AB1834" s="3465"/>
      <c r="AC1834" s="3465"/>
      <c r="AD1834" s="3465"/>
      <c r="AE1834" s="3465"/>
      <c r="AF1834" s="3465"/>
      <c r="AG1834" s="3465"/>
      <c r="AH1834" s="3465"/>
      <c r="AI1834" s="3465"/>
      <c r="AJ1834" s="3465"/>
      <c r="AK1834" s="3467"/>
    </row>
    <row r="1835" spans="2:37" s="2872" customFormat="1" ht="12" customHeight="1" x14ac:dyDescent="0.2">
      <c r="B1835" s="2774"/>
    </row>
    <row r="1836" spans="2:37" s="2872" customFormat="1" ht="12" customHeight="1" thickBot="1" x14ac:dyDescent="0.25">
      <c r="B1836" s="2774"/>
    </row>
    <row r="1837" spans="2:37" s="2872" customFormat="1" ht="12" customHeight="1" x14ac:dyDescent="0.2">
      <c r="B1837" s="3987" t="s">
        <v>5001</v>
      </c>
      <c r="C1837" s="3988"/>
      <c r="D1837" s="3988"/>
      <c r="E1837" s="3988"/>
      <c r="F1837" s="3988"/>
      <c r="G1837" s="3988"/>
      <c r="H1837" s="3988"/>
      <c r="I1837" s="3988"/>
      <c r="J1837" s="3988"/>
      <c r="K1837" s="3988"/>
      <c r="L1837" s="3988"/>
      <c r="M1837" s="3988"/>
      <c r="N1837" s="3988"/>
      <c r="O1837" s="3988"/>
      <c r="P1837" s="3988"/>
      <c r="Q1837" s="3988"/>
      <c r="R1837" s="3988"/>
      <c r="S1837" s="3988"/>
      <c r="T1837" s="3988"/>
      <c r="U1837" s="3988"/>
      <c r="V1837" s="3988"/>
      <c r="W1837" s="3988"/>
      <c r="X1837" s="3988"/>
      <c r="Y1837" s="3988"/>
      <c r="Z1837" s="3988"/>
      <c r="AA1837" s="3988"/>
      <c r="AB1837" s="3988"/>
      <c r="AC1837" s="3988"/>
      <c r="AD1837" s="3988"/>
      <c r="AE1837" s="3988"/>
      <c r="AF1837" s="3988"/>
      <c r="AG1837" s="3988"/>
      <c r="AH1837" s="3988"/>
      <c r="AI1837" s="3988"/>
      <c r="AJ1837" s="3988"/>
      <c r="AK1837" s="3989"/>
    </row>
    <row r="1838" spans="2:37" s="2872" customFormat="1" ht="12" customHeight="1" x14ac:dyDescent="0.2">
      <c r="B1838" s="2570"/>
      <c r="C1838" s="3603"/>
      <c r="D1838" s="3603"/>
      <c r="E1838" s="3603"/>
      <c r="F1838" s="3603"/>
      <c r="G1838" s="2571"/>
      <c r="H1838" s="2571"/>
      <c r="I1838" s="2571"/>
      <c r="J1838" s="2571"/>
      <c r="K1838" s="2571"/>
      <c r="L1838" s="2571"/>
      <c r="M1838" s="2571"/>
      <c r="N1838" s="2571"/>
      <c r="O1838" s="2571"/>
      <c r="P1838" s="2571"/>
      <c r="Q1838" s="2571"/>
      <c r="R1838" s="2571"/>
      <c r="S1838" s="2571"/>
      <c r="T1838" s="2571"/>
      <c r="U1838" s="2571"/>
      <c r="V1838" s="2571"/>
      <c r="W1838" s="2571"/>
      <c r="X1838" s="2571"/>
      <c r="Y1838" s="2571"/>
      <c r="Z1838" s="2571"/>
      <c r="AA1838" s="2571"/>
      <c r="AB1838" s="2571"/>
      <c r="AC1838" s="2571"/>
      <c r="AD1838" s="2571"/>
      <c r="AE1838" s="2571"/>
      <c r="AF1838" s="2571"/>
      <c r="AG1838" s="2571"/>
      <c r="AH1838" s="2571"/>
      <c r="AI1838" s="2571"/>
      <c r="AJ1838" s="2571"/>
      <c r="AK1838" s="2572"/>
    </row>
    <row r="1839" spans="2:37" s="2872" customFormat="1" ht="12" customHeight="1" x14ac:dyDescent="0.2">
      <c r="B1839" s="2570" t="s">
        <v>4988</v>
      </c>
      <c r="C1839" s="3603"/>
      <c r="D1839" s="3990" t="s">
        <v>6550</v>
      </c>
      <c r="E1839" s="3990"/>
      <c r="F1839" s="3990"/>
      <c r="G1839" s="2571"/>
      <c r="H1839" s="2571"/>
      <c r="I1839" s="2571"/>
      <c r="J1839" s="2571"/>
      <c r="K1839" s="2571"/>
      <c r="L1839" s="2571"/>
      <c r="M1839" s="2571"/>
      <c r="N1839" s="2571"/>
      <c r="O1839" s="2571"/>
      <c r="P1839" s="2571"/>
      <c r="Q1839" s="2571"/>
      <c r="R1839" s="2571"/>
      <c r="S1839" s="2571"/>
      <c r="T1839" s="2571"/>
      <c r="U1839" s="2571"/>
      <c r="V1839" s="2571"/>
      <c r="W1839" s="2571"/>
      <c r="X1839" s="2571"/>
      <c r="Y1839" s="2571"/>
      <c r="Z1839" s="2571"/>
      <c r="AA1839" s="2571"/>
      <c r="AB1839" s="2571"/>
      <c r="AC1839" s="2571"/>
      <c r="AD1839" s="2571"/>
      <c r="AE1839" s="2571"/>
      <c r="AF1839" s="2571"/>
      <c r="AG1839" s="2571"/>
      <c r="AH1839" s="2571"/>
      <c r="AI1839" s="2571"/>
      <c r="AJ1839" s="2571"/>
      <c r="AK1839" s="2572"/>
    </row>
    <row r="1840" spans="2:37" s="2872" customFormat="1" ht="12" customHeight="1" thickBot="1" x14ac:dyDescent="0.25">
      <c r="B1840" s="3991" t="s">
        <v>5002</v>
      </c>
      <c r="C1840" s="3992"/>
      <c r="D1840" s="3963">
        <v>41743</v>
      </c>
      <c r="E1840" s="3963"/>
      <c r="F1840" s="3603"/>
      <c r="G1840" s="2571"/>
      <c r="H1840" s="2571"/>
      <c r="I1840" s="2571"/>
      <c r="J1840" s="2571"/>
      <c r="K1840" s="2571"/>
      <c r="L1840" s="2571"/>
      <c r="M1840" s="2571"/>
      <c r="N1840" s="2571"/>
      <c r="O1840" s="2571"/>
      <c r="P1840" s="2571"/>
      <c r="Q1840" s="2571"/>
      <c r="R1840" s="2571"/>
      <c r="S1840" s="2571"/>
      <c r="T1840" s="2571"/>
      <c r="U1840" s="2571"/>
      <c r="V1840" s="2571"/>
      <c r="W1840" s="2571"/>
      <c r="X1840" s="2571"/>
      <c r="Y1840" s="2571"/>
      <c r="Z1840" s="2571"/>
      <c r="AA1840" s="2571"/>
      <c r="AB1840" s="2571"/>
      <c r="AC1840" s="2571"/>
      <c r="AD1840" s="2571"/>
      <c r="AE1840" s="2571"/>
      <c r="AF1840" s="2571"/>
      <c r="AG1840" s="2571"/>
      <c r="AH1840" s="2571"/>
      <c r="AI1840" s="2571"/>
      <c r="AJ1840" s="2571"/>
      <c r="AK1840" s="2572"/>
    </row>
    <row r="1841" spans="2:37" s="2872" customFormat="1" ht="45" customHeight="1" thickBot="1" x14ac:dyDescent="0.25">
      <c r="B1841" s="3993" t="s">
        <v>5003</v>
      </c>
      <c r="C1841" s="3994"/>
      <c r="D1841" s="4019" t="s">
        <v>6551</v>
      </c>
      <c r="E1841" s="4020"/>
      <c r="F1841" s="4020"/>
      <c r="G1841" s="4020"/>
      <c r="H1841" s="4020"/>
      <c r="I1841" s="4020"/>
      <c r="J1841" s="4020"/>
      <c r="K1841" s="4021"/>
      <c r="L1841" s="2571"/>
      <c r="M1841" s="2571"/>
      <c r="N1841" s="2571"/>
      <c r="O1841" s="2571"/>
      <c r="P1841" s="2571"/>
      <c r="Q1841" s="2571"/>
      <c r="R1841" s="2571"/>
      <c r="S1841" s="2571"/>
      <c r="T1841" s="2571"/>
      <c r="U1841" s="2571"/>
      <c r="V1841" s="2571"/>
      <c r="W1841" s="2571"/>
      <c r="X1841" s="2571"/>
      <c r="Y1841" s="2571"/>
      <c r="Z1841" s="2571"/>
      <c r="AA1841" s="2571"/>
      <c r="AB1841" s="2571"/>
      <c r="AC1841" s="2571"/>
      <c r="AD1841" s="2571"/>
      <c r="AE1841" s="2571"/>
      <c r="AF1841" s="2571"/>
      <c r="AG1841" s="2571"/>
      <c r="AH1841" s="2571"/>
      <c r="AI1841" s="2571"/>
      <c r="AJ1841" s="2571"/>
      <c r="AK1841" s="2572"/>
    </row>
    <row r="1842" spans="2:37" s="2872" customFormat="1" ht="12" customHeight="1" thickBot="1" x14ac:dyDescent="0.25">
      <c r="B1842" s="3998"/>
      <c r="C1842" s="3999"/>
      <c r="D1842" s="3999"/>
      <c r="E1842" s="3999"/>
      <c r="F1842" s="3999"/>
      <c r="G1842" s="3999"/>
      <c r="H1842" s="3999"/>
      <c r="I1842" s="3999"/>
      <c r="J1842" s="3999"/>
      <c r="K1842" s="3999"/>
      <c r="L1842" s="3999"/>
      <c r="M1842" s="3999"/>
      <c r="N1842" s="3999"/>
      <c r="O1842" s="3999"/>
      <c r="P1842" s="3999"/>
      <c r="Q1842" s="3999"/>
      <c r="R1842" s="2571"/>
      <c r="S1842" s="2571"/>
      <c r="T1842" s="2571"/>
      <c r="U1842" s="2571"/>
      <c r="V1842" s="2571"/>
      <c r="W1842" s="2571"/>
      <c r="X1842" s="2571"/>
      <c r="Y1842" s="2571"/>
      <c r="Z1842" s="2571"/>
      <c r="AA1842" s="2571"/>
      <c r="AB1842" s="2571"/>
      <c r="AC1842" s="2571"/>
      <c r="AD1842" s="2571"/>
      <c r="AE1842" s="2571"/>
      <c r="AF1842" s="2571"/>
      <c r="AG1842" s="2571"/>
      <c r="AH1842" s="2571"/>
      <c r="AI1842" s="2571"/>
      <c r="AJ1842" s="2571"/>
      <c r="AK1842" s="2572"/>
    </row>
    <row r="1843" spans="2:37" s="2872" customFormat="1" ht="12" customHeight="1" thickBot="1" x14ac:dyDescent="0.25">
      <c r="B1843" s="4000" t="s">
        <v>5004</v>
      </c>
      <c r="C1843" s="4000"/>
      <c r="D1843" s="4000" t="s">
        <v>4994</v>
      </c>
      <c r="E1843" s="4000" t="s">
        <v>5005</v>
      </c>
      <c r="F1843" s="4002" t="s">
        <v>224</v>
      </c>
      <c r="G1843" s="4002"/>
      <c r="H1843" s="4002"/>
      <c r="I1843" s="4002"/>
      <c r="J1843" s="4002"/>
      <c r="K1843" s="4002"/>
      <c r="L1843" s="4002"/>
      <c r="M1843" s="4002"/>
      <c r="N1843" s="4002"/>
      <c r="O1843" s="4002"/>
      <c r="P1843" s="4002"/>
      <c r="Q1843" s="4002"/>
      <c r="R1843" s="4002"/>
      <c r="S1843" s="4002" t="s">
        <v>340</v>
      </c>
      <c r="T1843" s="4002"/>
      <c r="U1843" s="4002"/>
      <c r="V1843" s="4002"/>
      <c r="W1843" s="4002"/>
      <c r="X1843" s="4002"/>
      <c r="Y1843" s="4002"/>
      <c r="Z1843" s="4002"/>
      <c r="AA1843" s="4002"/>
      <c r="AB1843" s="4002"/>
      <c r="AC1843" s="4002"/>
      <c r="AD1843" s="4002" t="s">
        <v>225</v>
      </c>
      <c r="AE1843" s="4002"/>
      <c r="AF1843" s="4002"/>
      <c r="AG1843" s="4002"/>
      <c r="AH1843" s="4003" t="s">
        <v>4989</v>
      </c>
      <c r="AI1843" s="4003"/>
      <c r="AJ1843" s="4003"/>
      <c r="AK1843" s="2572"/>
    </row>
    <row r="1844" spans="2:37" s="2872" customFormat="1" ht="12" customHeight="1" thickBot="1" x14ac:dyDescent="0.25">
      <c r="B1844" s="4001"/>
      <c r="C1844" s="4001"/>
      <c r="D1844" s="4001"/>
      <c r="E1844" s="4001"/>
      <c r="F1844" s="4001" t="s">
        <v>5006</v>
      </c>
      <c r="G1844" s="4001" t="s">
        <v>5007</v>
      </c>
      <c r="H1844" s="4000" t="s">
        <v>5008</v>
      </c>
      <c r="I1844" s="4004" t="s">
        <v>5009</v>
      </c>
      <c r="J1844" s="4004" t="s">
        <v>5010</v>
      </c>
      <c r="K1844" s="4005" t="s">
        <v>5011</v>
      </c>
      <c r="L1844" s="4005" t="s">
        <v>5012</v>
      </c>
      <c r="M1844" s="4004" t="s">
        <v>5013</v>
      </c>
      <c r="N1844" s="4004"/>
      <c r="O1844" s="4005" t="s">
        <v>5014</v>
      </c>
      <c r="P1844" s="4005" t="s">
        <v>5015</v>
      </c>
      <c r="Q1844" s="4005" t="s">
        <v>5016</v>
      </c>
      <c r="R1844" s="4005" t="s">
        <v>5017</v>
      </c>
      <c r="S1844" s="4000" t="s">
        <v>5018</v>
      </c>
      <c r="T1844" s="4000" t="s">
        <v>5019</v>
      </c>
      <c r="U1844" s="4000" t="s">
        <v>5020</v>
      </c>
      <c r="V1844" s="4000" t="s">
        <v>5021</v>
      </c>
      <c r="W1844" s="4000" t="s">
        <v>5022</v>
      </c>
      <c r="X1844" s="4000" t="s">
        <v>5023</v>
      </c>
      <c r="Y1844" s="4000" t="s">
        <v>5024</v>
      </c>
      <c r="Z1844" s="4000" t="s">
        <v>5025</v>
      </c>
      <c r="AA1844" s="4000" t="s">
        <v>5026</v>
      </c>
      <c r="AB1844" s="4004" t="s">
        <v>5027</v>
      </c>
      <c r="AC1844" s="4004" t="s">
        <v>5028</v>
      </c>
      <c r="AD1844" s="4000" t="s">
        <v>5029</v>
      </c>
      <c r="AE1844" s="4000" t="s">
        <v>5030</v>
      </c>
      <c r="AF1844" s="4000" t="s">
        <v>5031</v>
      </c>
      <c r="AG1844" s="4000" t="s">
        <v>5032</v>
      </c>
      <c r="AH1844" s="4000" t="s">
        <v>1154</v>
      </c>
      <c r="AI1844" s="4000" t="s">
        <v>4990</v>
      </c>
      <c r="AJ1844" s="4000" t="s">
        <v>4991</v>
      </c>
      <c r="AK1844" s="2572"/>
    </row>
    <row r="1845" spans="2:37" s="2872" customFormat="1" ht="12" customHeight="1" x14ac:dyDescent="0.2">
      <c r="B1845" s="4001"/>
      <c r="C1845" s="4001"/>
      <c r="D1845" s="4001"/>
      <c r="E1845" s="4001"/>
      <c r="F1845" s="4001"/>
      <c r="G1845" s="4001"/>
      <c r="H1845" s="4001"/>
      <c r="I1845" s="4005"/>
      <c r="J1845" s="4005"/>
      <c r="K1845" s="4005"/>
      <c r="L1845" s="4005"/>
      <c r="M1845" s="3601" t="s">
        <v>5033</v>
      </c>
      <c r="N1845" s="3602" t="s">
        <v>2798</v>
      </c>
      <c r="O1845" s="4005"/>
      <c r="P1845" s="4005"/>
      <c r="Q1845" s="4005"/>
      <c r="R1845" s="4005"/>
      <c r="S1845" s="4001"/>
      <c r="T1845" s="4001"/>
      <c r="U1845" s="4001"/>
      <c r="V1845" s="4001"/>
      <c r="W1845" s="4001"/>
      <c r="X1845" s="4001"/>
      <c r="Y1845" s="4001"/>
      <c r="Z1845" s="4001"/>
      <c r="AA1845" s="4001"/>
      <c r="AB1845" s="4005"/>
      <c r="AC1845" s="4005"/>
      <c r="AD1845" s="4001"/>
      <c r="AE1845" s="4001"/>
      <c r="AF1845" s="4001"/>
      <c r="AG1845" s="4001"/>
      <c r="AH1845" s="4001"/>
      <c r="AI1845" s="4001"/>
      <c r="AJ1845" s="4001"/>
      <c r="AK1845" s="2572"/>
    </row>
    <row r="1846" spans="2:37" s="2872" customFormat="1" ht="12" customHeight="1" x14ac:dyDescent="0.2">
      <c r="B1846" s="3982" t="s">
        <v>6546</v>
      </c>
      <c r="C1846" s="3983"/>
      <c r="D1846" s="2777">
        <v>50001780</v>
      </c>
      <c r="E1846" s="3324"/>
      <c r="F1846" s="3324"/>
      <c r="G1846" s="3325"/>
      <c r="H1846" s="3326"/>
      <c r="I1846" s="3326"/>
      <c r="J1846" s="3326"/>
      <c r="K1846" s="3325"/>
      <c r="L1846" s="3325"/>
      <c r="M1846" s="3323"/>
      <c r="N1846" s="2701"/>
      <c r="O1846" s="3325"/>
      <c r="P1846" s="3325"/>
      <c r="Q1846" s="3325"/>
      <c r="R1846" s="3325"/>
      <c r="S1846" s="2612"/>
      <c r="T1846" s="3325"/>
      <c r="U1846" s="3328"/>
      <c r="V1846" s="3328"/>
      <c r="W1846" s="3325"/>
      <c r="X1846" s="3325"/>
      <c r="Y1846" s="3328"/>
      <c r="Z1846" s="3328"/>
      <c r="AA1846" s="3328"/>
      <c r="AB1846" s="3325"/>
      <c r="AC1846" s="3325"/>
      <c r="AD1846" s="3324"/>
      <c r="AE1846" s="2582"/>
      <c r="AF1846" s="2583"/>
      <c r="AG1846" s="2583"/>
      <c r="AH1846" s="2703" t="s">
        <v>5212</v>
      </c>
      <c r="AI1846" s="3105">
        <v>1</v>
      </c>
      <c r="AJ1846" s="3405">
        <v>6.92</v>
      </c>
      <c r="AK1846" s="2572"/>
    </row>
    <row r="1847" spans="2:37" s="2872" customFormat="1" ht="12" customHeight="1" x14ac:dyDescent="0.2">
      <c r="B1847" s="3982" t="s">
        <v>6547</v>
      </c>
      <c r="C1847" s="3983"/>
      <c r="D1847" s="2777">
        <v>50001779</v>
      </c>
      <c r="E1847" s="3324"/>
      <c r="F1847" s="3324"/>
      <c r="G1847" s="3325"/>
      <c r="H1847" s="3326"/>
      <c r="I1847" s="3326"/>
      <c r="J1847" s="3326"/>
      <c r="K1847" s="3325"/>
      <c r="L1847" s="3325"/>
      <c r="M1847" s="3323"/>
      <c r="N1847" s="2701"/>
      <c r="O1847" s="3325"/>
      <c r="P1847" s="3325"/>
      <c r="Q1847" s="3325"/>
      <c r="R1847" s="3325"/>
      <c r="S1847" s="2612"/>
      <c r="T1847" s="3325"/>
      <c r="U1847" s="3328"/>
      <c r="V1847" s="3328"/>
      <c r="W1847" s="3325"/>
      <c r="X1847" s="3325"/>
      <c r="Y1847" s="3328"/>
      <c r="Z1847" s="3328"/>
      <c r="AA1847" s="3328"/>
      <c r="AB1847" s="3325"/>
      <c r="AC1847" s="3325"/>
      <c r="AD1847" s="3324"/>
      <c r="AE1847" s="2582"/>
      <c r="AF1847" s="2583"/>
      <c r="AG1847" s="2583"/>
      <c r="AH1847" s="2703" t="s">
        <v>5212</v>
      </c>
      <c r="AI1847" s="3105">
        <v>1</v>
      </c>
      <c r="AJ1847" s="3405">
        <v>2.2999999999999998</v>
      </c>
      <c r="AK1847" s="2572"/>
    </row>
    <row r="1848" spans="2:37" s="2872" customFormat="1" ht="12" customHeight="1" x14ac:dyDescent="0.2">
      <c r="B1848" s="3982" t="s">
        <v>6548</v>
      </c>
      <c r="C1848" s="3983"/>
      <c r="D1848" s="2777">
        <v>50001867</v>
      </c>
      <c r="E1848" s="3324"/>
      <c r="F1848" s="3324"/>
      <c r="G1848" s="3325"/>
      <c r="H1848" s="3326"/>
      <c r="I1848" s="3326"/>
      <c r="J1848" s="3326"/>
      <c r="K1848" s="3325"/>
      <c r="L1848" s="3325"/>
      <c r="M1848" s="3323"/>
      <c r="N1848" s="2701"/>
      <c r="O1848" s="3325"/>
      <c r="P1848" s="3325"/>
      <c r="Q1848" s="3325"/>
      <c r="R1848" s="3325"/>
      <c r="S1848" s="2612"/>
      <c r="T1848" s="3325"/>
      <c r="U1848" s="3328"/>
      <c r="V1848" s="3328"/>
      <c r="W1848" s="3325"/>
      <c r="X1848" s="3325"/>
      <c r="Y1848" s="3328"/>
      <c r="Z1848" s="3328"/>
      <c r="AA1848" s="3328"/>
      <c r="AB1848" s="3325"/>
      <c r="AC1848" s="3325"/>
      <c r="AD1848" s="3324"/>
      <c r="AE1848" s="2582"/>
      <c r="AF1848" s="2583"/>
      <c r="AG1848" s="2583"/>
      <c r="AH1848" s="2703" t="s">
        <v>5212</v>
      </c>
      <c r="AI1848" s="3105">
        <v>1</v>
      </c>
      <c r="AJ1848" s="3405">
        <v>1.53</v>
      </c>
      <c r="AK1848" s="2572"/>
    </row>
    <row r="1849" spans="2:37" s="2872" customFormat="1" ht="12" customHeight="1" x14ac:dyDescent="0.2">
      <c r="B1849" s="3982" t="s">
        <v>6549</v>
      </c>
      <c r="C1849" s="3983"/>
      <c r="D1849" s="2777">
        <v>50001868</v>
      </c>
      <c r="E1849" s="3324"/>
      <c r="F1849" s="3324"/>
      <c r="G1849" s="3325"/>
      <c r="H1849" s="3326"/>
      <c r="I1849" s="3326"/>
      <c r="J1849" s="3326"/>
      <c r="K1849" s="3325"/>
      <c r="L1849" s="3325"/>
      <c r="M1849" s="3323"/>
      <c r="N1849" s="2701"/>
      <c r="O1849" s="3325"/>
      <c r="P1849" s="3325"/>
      <c r="Q1849" s="3325"/>
      <c r="R1849" s="3325"/>
      <c r="S1849" s="2612"/>
      <c r="T1849" s="3325"/>
      <c r="U1849" s="3328"/>
      <c r="V1849" s="3328"/>
      <c r="W1849" s="3325"/>
      <c r="X1849" s="3325"/>
      <c r="Y1849" s="3328"/>
      <c r="Z1849" s="3328"/>
      <c r="AA1849" s="3328"/>
      <c r="AB1849" s="3325"/>
      <c r="AC1849" s="3325"/>
      <c r="AD1849" s="3324"/>
      <c r="AE1849" s="2582"/>
      <c r="AF1849" s="2583"/>
      <c r="AG1849" s="2583"/>
      <c r="AH1849" s="2703" t="s">
        <v>5201</v>
      </c>
      <c r="AI1849" s="3105">
        <v>2</v>
      </c>
      <c r="AJ1849" s="3405">
        <v>1.5</v>
      </c>
      <c r="AK1849" s="2572"/>
    </row>
    <row r="1850" spans="2:37" s="2872" customFormat="1" ht="12" customHeight="1" x14ac:dyDescent="0.2">
      <c r="B1850" s="2573"/>
      <c r="C1850" s="2566"/>
      <c r="D1850" s="4006"/>
      <c r="E1850" s="4006"/>
      <c r="F1850" s="4006"/>
      <c r="G1850" s="4006"/>
      <c r="H1850" s="2566"/>
      <c r="I1850" s="2567"/>
      <c r="J1850" s="2567"/>
      <c r="K1850" s="2567"/>
      <c r="L1850" s="2567"/>
      <c r="M1850" s="2566"/>
      <c r="N1850" s="2567"/>
      <c r="O1850" s="2567"/>
      <c r="P1850" s="2567"/>
      <c r="Q1850" s="2567"/>
      <c r="R1850" s="2567"/>
      <c r="S1850" s="2566"/>
      <c r="T1850" s="2565"/>
      <c r="U1850" s="2565"/>
      <c r="V1850" s="2565"/>
      <c r="W1850" s="2565"/>
      <c r="X1850" s="2565"/>
      <c r="Y1850" s="2565"/>
      <c r="Z1850" s="2565"/>
      <c r="AA1850" s="2565"/>
      <c r="AB1850" s="2565"/>
      <c r="AC1850" s="2565"/>
      <c r="AD1850" s="2565"/>
      <c r="AE1850" s="2565"/>
      <c r="AF1850" s="2565"/>
      <c r="AG1850" s="2565"/>
      <c r="AH1850" s="2565"/>
      <c r="AI1850" s="2565"/>
      <c r="AJ1850" s="2565"/>
      <c r="AK1850" s="2572"/>
    </row>
    <row r="1851" spans="2:37" s="2872" customFormat="1" ht="12" customHeight="1" x14ac:dyDescent="0.2">
      <c r="B1851" s="3979" t="s">
        <v>4992</v>
      </c>
      <c r="C1851" s="3980"/>
      <c r="D1851" s="3986" t="s">
        <v>1534</v>
      </c>
      <c r="E1851" s="3986"/>
      <c r="F1851" s="3986"/>
      <c r="G1851" s="3986"/>
      <c r="H1851" s="2569"/>
      <c r="I1851" s="2569"/>
      <c r="J1851" s="2569"/>
      <c r="K1851" s="2569"/>
      <c r="L1851" s="2569"/>
      <c r="M1851" s="2569"/>
      <c r="N1851" s="2569"/>
      <c r="O1851" s="2569"/>
      <c r="P1851" s="2569"/>
      <c r="Q1851" s="2569"/>
      <c r="R1851" s="2569"/>
      <c r="S1851" s="2569"/>
      <c r="T1851" s="2565"/>
      <c r="U1851" s="2565"/>
      <c r="V1851" s="2565"/>
      <c r="W1851" s="2565"/>
      <c r="X1851" s="2565"/>
      <c r="Y1851" s="2565"/>
      <c r="Z1851" s="2565"/>
      <c r="AA1851" s="2565"/>
      <c r="AB1851" s="2565"/>
      <c r="AC1851" s="2565"/>
      <c r="AD1851" s="2565"/>
      <c r="AE1851" s="2565"/>
      <c r="AF1851" s="2565"/>
      <c r="AG1851" s="2565"/>
      <c r="AH1851" s="2565"/>
      <c r="AI1851" s="2565"/>
      <c r="AJ1851" s="2565"/>
      <c r="AK1851" s="2572"/>
    </row>
    <row r="1852" spans="2:37" s="2872" customFormat="1" ht="12" customHeight="1" x14ac:dyDescent="0.2">
      <c r="B1852" s="3979" t="s">
        <v>4993</v>
      </c>
      <c r="C1852" s="3980"/>
      <c r="D1852" s="4876" t="s">
        <v>10</v>
      </c>
      <c r="E1852" s="4876"/>
      <c r="F1852" s="4876"/>
      <c r="G1852" s="4876"/>
      <c r="H1852" s="2569"/>
      <c r="I1852" s="2569"/>
      <c r="J1852" s="2569"/>
      <c r="K1852" s="2569"/>
      <c r="L1852" s="2569"/>
      <c r="M1852" s="2569"/>
      <c r="N1852" s="2569"/>
      <c r="O1852" s="2569"/>
      <c r="P1852" s="2569"/>
      <c r="Q1852" s="2569"/>
      <c r="R1852" s="2569"/>
      <c r="S1852" s="2569"/>
      <c r="T1852" s="2565"/>
      <c r="U1852" s="2565"/>
      <c r="V1852" s="2565"/>
      <c r="W1852" s="2565"/>
      <c r="X1852" s="2565"/>
      <c r="Y1852" s="2565"/>
      <c r="Z1852" s="2565"/>
      <c r="AA1852" s="2565"/>
      <c r="AB1852" s="2565"/>
      <c r="AC1852" s="2565"/>
      <c r="AD1852" s="2565"/>
      <c r="AE1852" s="2565"/>
      <c r="AF1852" s="2565"/>
      <c r="AG1852" s="2565"/>
      <c r="AH1852" s="2565"/>
      <c r="AI1852" s="2565"/>
      <c r="AJ1852" s="2565"/>
      <c r="AK1852" s="2572"/>
    </row>
    <row r="1853" spans="2:37" s="2872" customFormat="1" ht="12" customHeight="1" thickBot="1" x14ac:dyDescent="0.25">
      <c r="B1853" s="3613"/>
      <c r="C1853" s="3465"/>
      <c r="D1853" s="3465"/>
      <c r="E1853" s="3465"/>
      <c r="F1853" s="3465"/>
      <c r="G1853" s="3465"/>
      <c r="H1853" s="3465"/>
      <c r="I1853" s="3465"/>
      <c r="J1853" s="3465"/>
      <c r="K1853" s="3465"/>
      <c r="L1853" s="3465"/>
      <c r="M1853" s="3465"/>
      <c r="N1853" s="3465"/>
      <c r="O1853" s="3465"/>
      <c r="P1853" s="3465"/>
      <c r="Q1853" s="3465"/>
      <c r="R1853" s="3465"/>
      <c r="S1853" s="3465"/>
      <c r="T1853" s="3465"/>
      <c r="U1853" s="3465"/>
      <c r="V1853" s="3465"/>
      <c r="W1853" s="3465"/>
      <c r="X1853" s="3465"/>
      <c r="Y1853" s="3465"/>
      <c r="Z1853" s="3465"/>
      <c r="AA1853" s="3465"/>
      <c r="AB1853" s="3465"/>
      <c r="AC1853" s="3465"/>
      <c r="AD1853" s="3465"/>
      <c r="AE1853" s="3465"/>
      <c r="AF1853" s="3465"/>
      <c r="AG1853" s="3465"/>
      <c r="AH1853" s="3465"/>
      <c r="AI1853" s="3465"/>
      <c r="AJ1853" s="3465"/>
      <c r="AK1853" s="3467"/>
    </row>
    <row r="1854" spans="2:37" s="2872" customFormat="1" ht="12" customHeight="1" x14ac:dyDescent="0.2">
      <c r="B1854" s="2774"/>
    </row>
    <row r="1855" spans="2:37" s="2872" customFormat="1" ht="12" customHeight="1" thickBot="1" x14ac:dyDescent="0.25">
      <c r="B1855" s="2774"/>
    </row>
    <row r="1856" spans="2:37" s="2872" customFormat="1" ht="12" customHeight="1" x14ac:dyDescent="0.2">
      <c r="B1856" s="3987" t="s">
        <v>5001</v>
      </c>
      <c r="C1856" s="3988"/>
      <c r="D1856" s="3988"/>
      <c r="E1856" s="3988"/>
      <c r="F1856" s="3988"/>
      <c r="G1856" s="3988"/>
      <c r="H1856" s="3988"/>
      <c r="I1856" s="3988"/>
      <c r="J1856" s="3988"/>
      <c r="K1856" s="3988"/>
      <c r="L1856" s="3988"/>
      <c r="M1856" s="3988"/>
      <c r="N1856" s="3988"/>
      <c r="O1856" s="3988"/>
      <c r="P1856" s="3988"/>
      <c r="Q1856" s="3988"/>
      <c r="R1856" s="3988"/>
      <c r="S1856" s="3988"/>
      <c r="T1856" s="3988"/>
      <c r="U1856" s="3988"/>
      <c r="V1856" s="3988"/>
      <c r="W1856" s="3988"/>
      <c r="X1856" s="3988"/>
      <c r="Y1856" s="3988"/>
      <c r="Z1856" s="3988"/>
      <c r="AA1856" s="3988"/>
      <c r="AB1856" s="3988"/>
      <c r="AC1856" s="3988"/>
      <c r="AD1856" s="3988"/>
      <c r="AE1856" s="3988"/>
      <c r="AF1856" s="3988"/>
      <c r="AG1856" s="3988"/>
      <c r="AH1856" s="3988"/>
      <c r="AI1856" s="3988"/>
      <c r="AJ1856" s="3988"/>
      <c r="AK1856" s="3989"/>
    </row>
    <row r="1857" spans="2:37" s="2872" customFormat="1" ht="12" customHeight="1" x14ac:dyDescent="0.2">
      <c r="B1857" s="2570"/>
      <c r="C1857" s="3603"/>
      <c r="D1857" s="3603"/>
      <c r="E1857" s="3603"/>
      <c r="F1857" s="3603"/>
      <c r="G1857" s="2571"/>
      <c r="H1857" s="2571"/>
      <c r="I1857" s="2571"/>
      <c r="J1857" s="2571"/>
      <c r="K1857" s="2571"/>
      <c r="L1857" s="2571"/>
      <c r="M1857" s="2571"/>
      <c r="N1857" s="2571"/>
      <c r="O1857" s="2571"/>
      <c r="P1857" s="2571"/>
      <c r="Q1857" s="2571"/>
      <c r="R1857" s="2571"/>
      <c r="S1857" s="2571"/>
      <c r="T1857" s="2571"/>
      <c r="U1857" s="2571"/>
      <c r="V1857" s="2571"/>
      <c r="W1857" s="2571"/>
      <c r="X1857" s="2571"/>
      <c r="Y1857" s="2571"/>
      <c r="Z1857" s="2571"/>
      <c r="AA1857" s="2571"/>
      <c r="AB1857" s="2571"/>
      <c r="AC1857" s="2571"/>
      <c r="AD1857" s="2571"/>
      <c r="AE1857" s="2571"/>
      <c r="AF1857" s="2571"/>
      <c r="AG1857" s="2571"/>
      <c r="AH1857" s="2571"/>
      <c r="AI1857" s="2571"/>
      <c r="AJ1857" s="2571"/>
      <c r="AK1857" s="2572"/>
    </row>
    <row r="1858" spans="2:37" s="2872" customFormat="1" ht="12" customHeight="1" x14ac:dyDescent="0.2">
      <c r="B1858" s="2570" t="s">
        <v>4988</v>
      </c>
      <c r="C1858" s="3603"/>
      <c r="D1858" s="3990" t="s">
        <v>6544</v>
      </c>
      <c r="E1858" s="3990"/>
      <c r="F1858" s="3990"/>
      <c r="G1858" s="2571"/>
      <c r="H1858" s="2571"/>
      <c r="I1858" s="2571"/>
      <c r="J1858" s="2571"/>
      <c r="K1858" s="2571"/>
      <c r="L1858" s="2571"/>
      <c r="M1858" s="2571"/>
      <c r="N1858" s="2571"/>
      <c r="O1858" s="2571"/>
      <c r="P1858" s="2571"/>
      <c r="Q1858" s="2571"/>
      <c r="R1858" s="2571"/>
      <c r="S1858" s="2571"/>
      <c r="T1858" s="2571"/>
      <c r="U1858" s="2571"/>
      <c r="V1858" s="2571"/>
      <c r="W1858" s="2571"/>
      <c r="X1858" s="2571"/>
      <c r="Y1858" s="2571"/>
      <c r="Z1858" s="2571"/>
      <c r="AA1858" s="2571"/>
      <c r="AB1858" s="2571"/>
      <c r="AC1858" s="2571"/>
      <c r="AD1858" s="2571"/>
      <c r="AE1858" s="2571"/>
      <c r="AF1858" s="2571"/>
      <c r="AG1858" s="2571"/>
      <c r="AH1858" s="2571"/>
      <c r="AI1858" s="2571"/>
      <c r="AJ1858" s="2571"/>
      <c r="AK1858" s="2572"/>
    </row>
    <row r="1859" spans="2:37" s="2872" customFormat="1" ht="12" customHeight="1" thickBot="1" x14ac:dyDescent="0.25">
      <c r="B1859" s="3991" t="s">
        <v>5002</v>
      </c>
      <c r="C1859" s="3992"/>
      <c r="D1859" s="3963">
        <v>41739</v>
      </c>
      <c r="E1859" s="3963"/>
      <c r="F1859" s="3603"/>
      <c r="G1859" s="2571"/>
      <c r="H1859" s="2571"/>
      <c r="I1859" s="2571"/>
      <c r="J1859" s="2571"/>
      <c r="K1859" s="2571"/>
      <c r="L1859" s="2571"/>
      <c r="M1859" s="2571"/>
      <c r="N1859" s="2571"/>
      <c r="O1859" s="2571"/>
      <c r="P1859" s="2571"/>
      <c r="Q1859" s="2571"/>
      <c r="R1859" s="2571"/>
      <c r="S1859" s="2571"/>
      <c r="T1859" s="2571"/>
      <c r="U1859" s="2571"/>
      <c r="V1859" s="2571"/>
      <c r="W1859" s="2571"/>
      <c r="X1859" s="2571"/>
      <c r="Y1859" s="2571"/>
      <c r="Z1859" s="2571"/>
      <c r="AA1859" s="2571"/>
      <c r="AB1859" s="2571"/>
      <c r="AC1859" s="2571"/>
      <c r="AD1859" s="2571"/>
      <c r="AE1859" s="2571"/>
      <c r="AF1859" s="2571"/>
      <c r="AG1859" s="2571"/>
      <c r="AH1859" s="2571"/>
      <c r="AI1859" s="2571"/>
      <c r="AJ1859" s="2571"/>
      <c r="AK1859" s="2572"/>
    </row>
    <row r="1860" spans="2:37" s="2872" customFormat="1" ht="53.25" customHeight="1" thickBot="1" x14ac:dyDescent="0.25">
      <c r="B1860" s="3993" t="s">
        <v>5003</v>
      </c>
      <c r="C1860" s="3994"/>
      <c r="D1860" s="4019" t="s">
        <v>6545</v>
      </c>
      <c r="E1860" s="4020"/>
      <c r="F1860" s="4020"/>
      <c r="G1860" s="4020"/>
      <c r="H1860" s="4020"/>
      <c r="I1860" s="4020"/>
      <c r="J1860" s="4020"/>
      <c r="K1860" s="4021"/>
      <c r="L1860" s="2571"/>
      <c r="M1860" s="2571"/>
      <c r="N1860" s="2571"/>
      <c r="O1860" s="2571"/>
      <c r="P1860" s="2571"/>
      <c r="Q1860" s="2571"/>
      <c r="R1860" s="2571"/>
      <c r="S1860" s="2571"/>
      <c r="T1860" s="2571"/>
      <c r="U1860" s="2571"/>
      <c r="V1860" s="2571"/>
      <c r="W1860" s="2571"/>
      <c r="X1860" s="2571"/>
      <c r="Y1860" s="2571"/>
      <c r="Z1860" s="2571"/>
      <c r="AA1860" s="2571"/>
      <c r="AB1860" s="2571"/>
      <c r="AC1860" s="2571"/>
      <c r="AD1860" s="2571"/>
      <c r="AE1860" s="2571"/>
      <c r="AF1860" s="2571"/>
      <c r="AG1860" s="2571"/>
      <c r="AH1860" s="2571"/>
      <c r="AI1860" s="2571"/>
      <c r="AJ1860" s="2571"/>
      <c r="AK1860" s="2572"/>
    </row>
    <row r="1861" spans="2:37" s="2872" customFormat="1" ht="12" customHeight="1" thickBot="1" x14ac:dyDescent="0.25">
      <c r="B1861" s="3998"/>
      <c r="C1861" s="3999"/>
      <c r="D1861" s="3999"/>
      <c r="E1861" s="3999"/>
      <c r="F1861" s="3999"/>
      <c r="G1861" s="3999"/>
      <c r="H1861" s="3999"/>
      <c r="I1861" s="3999"/>
      <c r="J1861" s="3999"/>
      <c r="K1861" s="3999"/>
      <c r="L1861" s="3999"/>
      <c r="M1861" s="3999"/>
      <c r="N1861" s="3999"/>
      <c r="O1861" s="3999"/>
      <c r="P1861" s="3999"/>
      <c r="Q1861" s="3999"/>
      <c r="R1861" s="2571"/>
      <c r="S1861" s="2571"/>
      <c r="T1861" s="2571"/>
      <c r="U1861" s="2571"/>
      <c r="V1861" s="2571"/>
      <c r="W1861" s="2571"/>
      <c r="X1861" s="2571"/>
      <c r="Y1861" s="2571"/>
      <c r="Z1861" s="2571"/>
      <c r="AA1861" s="2571"/>
      <c r="AB1861" s="2571"/>
      <c r="AC1861" s="2571"/>
      <c r="AD1861" s="2571"/>
      <c r="AE1861" s="2571"/>
      <c r="AF1861" s="2571"/>
      <c r="AG1861" s="2571"/>
      <c r="AH1861" s="2571"/>
      <c r="AI1861" s="2571"/>
      <c r="AJ1861" s="2571"/>
      <c r="AK1861" s="2572"/>
    </row>
    <row r="1862" spans="2:37" s="2872" customFormat="1" ht="12" customHeight="1" thickBot="1" x14ac:dyDescent="0.25">
      <c r="B1862" s="4000" t="s">
        <v>5004</v>
      </c>
      <c r="C1862" s="4000"/>
      <c r="D1862" s="4000" t="s">
        <v>4994</v>
      </c>
      <c r="E1862" s="4000" t="s">
        <v>5005</v>
      </c>
      <c r="F1862" s="4002" t="s">
        <v>224</v>
      </c>
      <c r="G1862" s="4002"/>
      <c r="H1862" s="4002"/>
      <c r="I1862" s="4002"/>
      <c r="J1862" s="4002"/>
      <c r="K1862" s="4002"/>
      <c r="L1862" s="4002"/>
      <c r="M1862" s="4002"/>
      <c r="N1862" s="4002"/>
      <c r="O1862" s="4002"/>
      <c r="P1862" s="4002"/>
      <c r="Q1862" s="4002"/>
      <c r="R1862" s="4002"/>
      <c r="S1862" s="4002" t="s">
        <v>340</v>
      </c>
      <c r="T1862" s="4002"/>
      <c r="U1862" s="4002"/>
      <c r="V1862" s="4002"/>
      <c r="W1862" s="4002"/>
      <c r="X1862" s="4002"/>
      <c r="Y1862" s="4002"/>
      <c r="Z1862" s="4002"/>
      <c r="AA1862" s="4002"/>
      <c r="AB1862" s="4002"/>
      <c r="AC1862" s="4002"/>
      <c r="AD1862" s="4002" t="s">
        <v>225</v>
      </c>
      <c r="AE1862" s="4002"/>
      <c r="AF1862" s="4002"/>
      <c r="AG1862" s="4002"/>
      <c r="AH1862" s="4003" t="s">
        <v>4989</v>
      </c>
      <c r="AI1862" s="4003"/>
      <c r="AJ1862" s="4003"/>
      <c r="AK1862" s="2572"/>
    </row>
    <row r="1863" spans="2:37" s="2872" customFormat="1" ht="12" customHeight="1" thickBot="1" x14ac:dyDescent="0.25">
      <c r="B1863" s="4001"/>
      <c r="C1863" s="4001"/>
      <c r="D1863" s="4001"/>
      <c r="E1863" s="4001"/>
      <c r="F1863" s="4001" t="s">
        <v>5006</v>
      </c>
      <c r="G1863" s="4001" t="s">
        <v>5007</v>
      </c>
      <c r="H1863" s="4000" t="s">
        <v>5008</v>
      </c>
      <c r="I1863" s="4004" t="s">
        <v>5009</v>
      </c>
      <c r="J1863" s="4004" t="s">
        <v>5010</v>
      </c>
      <c r="K1863" s="4005" t="s">
        <v>5011</v>
      </c>
      <c r="L1863" s="4005" t="s">
        <v>5012</v>
      </c>
      <c r="M1863" s="4004" t="s">
        <v>5013</v>
      </c>
      <c r="N1863" s="4004"/>
      <c r="O1863" s="4005" t="s">
        <v>5014</v>
      </c>
      <c r="P1863" s="4005" t="s">
        <v>5015</v>
      </c>
      <c r="Q1863" s="4005" t="s">
        <v>5016</v>
      </c>
      <c r="R1863" s="4005" t="s">
        <v>5017</v>
      </c>
      <c r="S1863" s="4000" t="s">
        <v>5018</v>
      </c>
      <c r="T1863" s="4000" t="s">
        <v>5019</v>
      </c>
      <c r="U1863" s="4000" t="s">
        <v>5020</v>
      </c>
      <c r="V1863" s="4000" t="s">
        <v>5021</v>
      </c>
      <c r="W1863" s="4000" t="s">
        <v>5022</v>
      </c>
      <c r="X1863" s="4000" t="s">
        <v>5023</v>
      </c>
      <c r="Y1863" s="4000" t="s">
        <v>5024</v>
      </c>
      <c r="Z1863" s="4000" t="s">
        <v>5025</v>
      </c>
      <c r="AA1863" s="4000" t="s">
        <v>5026</v>
      </c>
      <c r="AB1863" s="4004" t="s">
        <v>5027</v>
      </c>
      <c r="AC1863" s="4004" t="s">
        <v>5028</v>
      </c>
      <c r="AD1863" s="4000" t="s">
        <v>5029</v>
      </c>
      <c r="AE1863" s="4000" t="s">
        <v>5030</v>
      </c>
      <c r="AF1863" s="4000" t="s">
        <v>5031</v>
      </c>
      <c r="AG1863" s="4000" t="s">
        <v>5032</v>
      </c>
      <c r="AH1863" s="4000" t="s">
        <v>1154</v>
      </c>
      <c r="AI1863" s="4000" t="s">
        <v>4990</v>
      </c>
      <c r="AJ1863" s="4000" t="s">
        <v>4991</v>
      </c>
      <c r="AK1863" s="2572"/>
    </row>
    <row r="1864" spans="2:37" s="2872" customFormat="1" ht="12" customHeight="1" x14ac:dyDescent="0.2">
      <c r="B1864" s="4001"/>
      <c r="C1864" s="4001"/>
      <c r="D1864" s="4001"/>
      <c r="E1864" s="4001"/>
      <c r="F1864" s="4001"/>
      <c r="G1864" s="4001"/>
      <c r="H1864" s="4001"/>
      <c r="I1864" s="4005"/>
      <c r="J1864" s="4005"/>
      <c r="K1864" s="4005"/>
      <c r="L1864" s="4005"/>
      <c r="M1864" s="3601" t="s">
        <v>5033</v>
      </c>
      <c r="N1864" s="3602" t="s">
        <v>2798</v>
      </c>
      <c r="O1864" s="4005"/>
      <c r="P1864" s="4005"/>
      <c r="Q1864" s="4005"/>
      <c r="R1864" s="4005"/>
      <c r="S1864" s="4001"/>
      <c r="T1864" s="4001"/>
      <c r="U1864" s="4001"/>
      <c r="V1864" s="4001"/>
      <c r="W1864" s="4001"/>
      <c r="X1864" s="4001"/>
      <c r="Y1864" s="4001"/>
      <c r="Z1864" s="4001"/>
      <c r="AA1864" s="4001"/>
      <c r="AB1864" s="4005"/>
      <c r="AC1864" s="4005"/>
      <c r="AD1864" s="4001"/>
      <c r="AE1864" s="4001"/>
      <c r="AF1864" s="4001"/>
      <c r="AG1864" s="4001"/>
      <c r="AH1864" s="4001"/>
      <c r="AI1864" s="4001"/>
      <c r="AJ1864" s="4001"/>
      <c r="AK1864" s="2572"/>
    </row>
    <row r="1865" spans="2:37" s="2872" customFormat="1" ht="12" customHeight="1" x14ac:dyDescent="0.2">
      <c r="B1865" s="3982" t="s">
        <v>6546</v>
      </c>
      <c r="C1865" s="3983"/>
      <c r="D1865" s="2777">
        <v>50001780</v>
      </c>
      <c r="E1865" s="3324"/>
      <c r="F1865" s="3324"/>
      <c r="G1865" s="3325"/>
      <c r="H1865" s="3326"/>
      <c r="I1865" s="3326"/>
      <c r="J1865" s="3326"/>
      <c r="K1865" s="3325"/>
      <c r="L1865" s="3325"/>
      <c r="M1865" s="3323"/>
      <c r="N1865" s="2701"/>
      <c r="O1865" s="3325"/>
      <c r="P1865" s="3325"/>
      <c r="Q1865" s="3325"/>
      <c r="R1865" s="3325"/>
      <c r="S1865" s="2612"/>
      <c r="T1865" s="3325"/>
      <c r="U1865" s="3328"/>
      <c r="V1865" s="3328"/>
      <c r="W1865" s="3325"/>
      <c r="X1865" s="3325"/>
      <c r="Y1865" s="3328"/>
      <c r="Z1865" s="3328"/>
      <c r="AA1865" s="3328"/>
      <c r="AB1865" s="3325"/>
      <c r="AC1865" s="3325"/>
      <c r="AD1865" s="3324"/>
      <c r="AE1865" s="2582"/>
      <c r="AF1865" s="2583"/>
      <c r="AG1865" s="2583"/>
      <c r="AH1865" s="2703" t="s">
        <v>5212</v>
      </c>
      <c r="AI1865" s="3105">
        <v>1</v>
      </c>
      <c r="AJ1865" s="3405">
        <v>6.92</v>
      </c>
      <c r="AK1865" s="2572"/>
    </row>
    <row r="1866" spans="2:37" s="2872" customFormat="1" ht="12" customHeight="1" x14ac:dyDescent="0.2">
      <c r="B1866" s="3982" t="s">
        <v>6547</v>
      </c>
      <c r="C1866" s="3983"/>
      <c r="D1866" s="2777">
        <v>50001779</v>
      </c>
      <c r="E1866" s="3324"/>
      <c r="F1866" s="3324"/>
      <c r="G1866" s="3325"/>
      <c r="H1866" s="3326"/>
      <c r="I1866" s="3326"/>
      <c r="J1866" s="3326"/>
      <c r="K1866" s="3325"/>
      <c r="L1866" s="3325"/>
      <c r="M1866" s="3323"/>
      <c r="N1866" s="2701"/>
      <c r="O1866" s="3325"/>
      <c r="P1866" s="3325"/>
      <c r="Q1866" s="3325"/>
      <c r="R1866" s="3325"/>
      <c r="S1866" s="2612"/>
      <c r="T1866" s="3325"/>
      <c r="U1866" s="3328"/>
      <c r="V1866" s="3328"/>
      <c r="W1866" s="3325"/>
      <c r="X1866" s="3325"/>
      <c r="Y1866" s="3328"/>
      <c r="Z1866" s="3328"/>
      <c r="AA1866" s="3328"/>
      <c r="AB1866" s="3325"/>
      <c r="AC1866" s="3325"/>
      <c r="AD1866" s="3324"/>
      <c r="AE1866" s="2582"/>
      <c r="AF1866" s="2583"/>
      <c r="AG1866" s="2583"/>
      <c r="AH1866" s="2703" t="s">
        <v>5212</v>
      </c>
      <c r="AI1866" s="3105">
        <v>1</v>
      </c>
      <c r="AJ1866" s="3405">
        <v>2.2999999999999998</v>
      </c>
      <c r="AK1866" s="2572"/>
    </row>
    <row r="1867" spans="2:37" s="2872" customFormat="1" ht="12" customHeight="1" x14ac:dyDescent="0.2">
      <c r="B1867" s="3982" t="s">
        <v>6548</v>
      </c>
      <c r="C1867" s="3983"/>
      <c r="D1867" s="2777">
        <v>50001867</v>
      </c>
      <c r="E1867" s="3324"/>
      <c r="F1867" s="3324"/>
      <c r="G1867" s="3325"/>
      <c r="H1867" s="3326"/>
      <c r="I1867" s="3326"/>
      <c r="J1867" s="3326"/>
      <c r="K1867" s="3325"/>
      <c r="L1867" s="3325"/>
      <c r="M1867" s="3323"/>
      <c r="N1867" s="2701"/>
      <c r="O1867" s="3325"/>
      <c r="P1867" s="3325"/>
      <c r="Q1867" s="3325"/>
      <c r="R1867" s="3325"/>
      <c r="S1867" s="2612"/>
      <c r="T1867" s="3325"/>
      <c r="U1867" s="3328"/>
      <c r="V1867" s="3328"/>
      <c r="W1867" s="3325"/>
      <c r="X1867" s="3325"/>
      <c r="Y1867" s="3328"/>
      <c r="Z1867" s="3328"/>
      <c r="AA1867" s="3328"/>
      <c r="AB1867" s="3325"/>
      <c r="AC1867" s="3325"/>
      <c r="AD1867" s="3324"/>
      <c r="AE1867" s="2582"/>
      <c r="AF1867" s="2583"/>
      <c r="AG1867" s="2583"/>
      <c r="AH1867" s="2703" t="s">
        <v>5212</v>
      </c>
      <c r="AI1867" s="3105">
        <v>1</v>
      </c>
      <c r="AJ1867" s="3405">
        <v>1.53</v>
      </c>
      <c r="AK1867" s="2572"/>
    </row>
    <row r="1868" spans="2:37" s="2872" customFormat="1" ht="12" customHeight="1" x14ac:dyDescent="0.2">
      <c r="B1868" s="3982" t="s">
        <v>6549</v>
      </c>
      <c r="C1868" s="3983"/>
      <c r="D1868" s="2777">
        <v>50001868</v>
      </c>
      <c r="E1868" s="3324"/>
      <c r="F1868" s="3324"/>
      <c r="G1868" s="3325"/>
      <c r="H1868" s="3326"/>
      <c r="I1868" s="3326"/>
      <c r="J1868" s="3326"/>
      <c r="K1868" s="3325"/>
      <c r="L1868" s="3325"/>
      <c r="M1868" s="3323"/>
      <c r="N1868" s="2701"/>
      <c r="O1868" s="3325"/>
      <c r="P1868" s="3325"/>
      <c r="Q1868" s="3325"/>
      <c r="R1868" s="3325"/>
      <c r="S1868" s="2612"/>
      <c r="T1868" s="3325"/>
      <c r="U1868" s="3328"/>
      <c r="V1868" s="3328"/>
      <c r="W1868" s="3325"/>
      <c r="X1868" s="3325"/>
      <c r="Y1868" s="3328"/>
      <c r="Z1868" s="3328"/>
      <c r="AA1868" s="3328"/>
      <c r="AB1868" s="3325"/>
      <c r="AC1868" s="3325"/>
      <c r="AD1868" s="3324"/>
      <c r="AE1868" s="2582"/>
      <c r="AF1868" s="2583"/>
      <c r="AG1868" s="2583"/>
      <c r="AH1868" s="2703" t="s">
        <v>5201</v>
      </c>
      <c r="AI1868" s="3105">
        <v>2</v>
      </c>
      <c r="AJ1868" s="3405">
        <v>1.5</v>
      </c>
      <c r="AK1868" s="2572"/>
    </row>
    <row r="1869" spans="2:37" s="2872" customFormat="1" ht="12" customHeight="1" x14ac:dyDescent="0.2">
      <c r="B1869" s="2573"/>
      <c r="C1869" s="2566"/>
      <c r="D1869" s="4006"/>
      <c r="E1869" s="4006"/>
      <c r="F1869" s="4006"/>
      <c r="G1869" s="4006"/>
      <c r="H1869" s="2566"/>
      <c r="I1869" s="2567"/>
      <c r="J1869" s="2567"/>
      <c r="K1869" s="2567"/>
      <c r="L1869" s="2567"/>
      <c r="M1869" s="2566"/>
      <c r="N1869" s="2567"/>
      <c r="O1869" s="2567"/>
      <c r="P1869" s="2567"/>
      <c r="Q1869" s="2567"/>
      <c r="R1869" s="2567"/>
      <c r="S1869" s="2566"/>
      <c r="T1869" s="2565"/>
      <c r="U1869" s="2565"/>
      <c r="V1869" s="2565"/>
      <c r="W1869" s="2565"/>
      <c r="X1869" s="2565"/>
      <c r="Y1869" s="2565"/>
      <c r="Z1869" s="2565"/>
      <c r="AA1869" s="2565"/>
      <c r="AB1869" s="2565"/>
      <c r="AC1869" s="2565"/>
      <c r="AD1869" s="2565"/>
      <c r="AE1869" s="2565"/>
      <c r="AF1869" s="2565"/>
      <c r="AG1869" s="2565"/>
      <c r="AH1869" s="2565"/>
      <c r="AI1869" s="2565"/>
      <c r="AJ1869" s="2565"/>
      <c r="AK1869" s="2572"/>
    </row>
    <row r="1870" spans="2:37" s="2872" customFormat="1" ht="12" customHeight="1" x14ac:dyDescent="0.2">
      <c r="B1870" s="3979" t="s">
        <v>4992</v>
      </c>
      <c r="C1870" s="3980"/>
      <c r="D1870" s="3986" t="s">
        <v>1534</v>
      </c>
      <c r="E1870" s="3986"/>
      <c r="F1870" s="3986"/>
      <c r="G1870" s="3986"/>
      <c r="H1870" s="2569"/>
      <c r="I1870" s="2569"/>
      <c r="J1870" s="2569"/>
      <c r="K1870" s="2569"/>
      <c r="L1870" s="2569"/>
      <c r="M1870" s="2569"/>
      <c r="N1870" s="2569"/>
      <c r="O1870" s="2569"/>
      <c r="P1870" s="2569"/>
      <c r="Q1870" s="2569"/>
      <c r="R1870" s="2569"/>
      <c r="S1870" s="2569"/>
      <c r="T1870" s="2565"/>
      <c r="U1870" s="2565"/>
      <c r="V1870" s="2565"/>
      <c r="W1870" s="2565"/>
      <c r="X1870" s="2565"/>
      <c r="Y1870" s="2565"/>
      <c r="Z1870" s="2565"/>
      <c r="AA1870" s="2565"/>
      <c r="AB1870" s="2565"/>
      <c r="AC1870" s="2565"/>
      <c r="AD1870" s="2565"/>
      <c r="AE1870" s="2565"/>
      <c r="AF1870" s="2565"/>
      <c r="AG1870" s="2565"/>
      <c r="AH1870" s="2565"/>
      <c r="AI1870" s="2565"/>
      <c r="AJ1870" s="2565"/>
      <c r="AK1870" s="2572"/>
    </row>
    <row r="1871" spans="2:37" s="2872" customFormat="1" ht="12" customHeight="1" x14ac:dyDescent="0.2">
      <c r="B1871" s="3979" t="s">
        <v>4993</v>
      </c>
      <c r="C1871" s="3980"/>
      <c r="D1871" s="4876" t="s">
        <v>10</v>
      </c>
      <c r="E1871" s="4876"/>
      <c r="F1871" s="4876"/>
      <c r="G1871" s="4876"/>
      <c r="H1871" s="2569"/>
      <c r="I1871" s="2569"/>
      <c r="J1871" s="2569"/>
      <c r="K1871" s="2569"/>
      <c r="L1871" s="2569"/>
      <c r="M1871" s="2569"/>
      <c r="N1871" s="2569"/>
      <c r="O1871" s="2569"/>
      <c r="P1871" s="2569"/>
      <c r="Q1871" s="2569"/>
      <c r="R1871" s="2569"/>
      <c r="S1871" s="2569"/>
      <c r="T1871" s="2565"/>
      <c r="U1871" s="2565"/>
      <c r="V1871" s="2565"/>
      <c r="W1871" s="2565"/>
      <c r="X1871" s="2565"/>
      <c r="Y1871" s="2565"/>
      <c r="Z1871" s="2565"/>
      <c r="AA1871" s="2565"/>
      <c r="AB1871" s="2565"/>
      <c r="AC1871" s="2565"/>
      <c r="AD1871" s="2565"/>
      <c r="AE1871" s="2565"/>
      <c r="AF1871" s="2565"/>
      <c r="AG1871" s="2565"/>
      <c r="AH1871" s="2565"/>
      <c r="AI1871" s="2565"/>
      <c r="AJ1871" s="2565"/>
      <c r="AK1871" s="2572"/>
    </row>
    <row r="1872" spans="2:37" s="2872" customFormat="1" ht="12" customHeight="1" thickBot="1" x14ac:dyDescent="0.25">
      <c r="B1872" s="3613"/>
      <c r="C1872" s="3465"/>
      <c r="D1872" s="3465"/>
      <c r="E1872" s="3465"/>
      <c r="F1872" s="3465"/>
      <c r="G1872" s="3465"/>
      <c r="H1872" s="3465"/>
      <c r="I1872" s="3465"/>
      <c r="J1872" s="3465"/>
      <c r="K1872" s="3465"/>
      <c r="L1872" s="3465"/>
      <c r="M1872" s="3465"/>
      <c r="N1872" s="3465"/>
      <c r="O1872" s="3465"/>
      <c r="P1872" s="3465"/>
      <c r="Q1872" s="3465"/>
      <c r="R1872" s="3465"/>
      <c r="S1872" s="3465"/>
      <c r="T1872" s="3465"/>
      <c r="U1872" s="3465"/>
      <c r="V1872" s="3465"/>
      <c r="W1872" s="3465"/>
      <c r="X1872" s="3465"/>
      <c r="Y1872" s="3465"/>
      <c r="Z1872" s="3465"/>
      <c r="AA1872" s="3465"/>
      <c r="AB1872" s="3465"/>
      <c r="AC1872" s="3465"/>
      <c r="AD1872" s="3465"/>
      <c r="AE1872" s="3465"/>
      <c r="AF1872" s="3465"/>
      <c r="AG1872" s="3465"/>
      <c r="AH1872" s="3465"/>
      <c r="AI1872" s="3465"/>
      <c r="AJ1872" s="3465"/>
      <c r="AK1872" s="3467"/>
    </row>
    <row r="1873" spans="2:37" s="2872" customFormat="1" ht="12" customHeight="1" x14ac:dyDescent="0.2">
      <c r="B1873" s="2774"/>
    </row>
    <row r="1874" spans="2:37" s="2872" customFormat="1" ht="12" customHeight="1" thickBot="1" x14ac:dyDescent="0.25">
      <c r="B1874" s="2774"/>
    </row>
    <row r="1875" spans="2:37" s="2872" customFormat="1" ht="12" customHeight="1" x14ac:dyDescent="0.2">
      <c r="B1875" s="3987" t="s">
        <v>5001</v>
      </c>
      <c r="C1875" s="3988"/>
      <c r="D1875" s="3988"/>
      <c r="E1875" s="3988"/>
      <c r="F1875" s="3988"/>
      <c r="G1875" s="3988"/>
      <c r="H1875" s="3988"/>
      <c r="I1875" s="3988"/>
      <c r="J1875" s="3988"/>
      <c r="K1875" s="3988"/>
      <c r="L1875" s="3988"/>
      <c r="M1875" s="3988"/>
      <c r="N1875" s="3988"/>
      <c r="O1875" s="3988"/>
      <c r="P1875" s="3988"/>
      <c r="Q1875" s="3988"/>
      <c r="R1875" s="3988"/>
      <c r="S1875" s="3988"/>
      <c r="T1875" s="3988"/>
      <c r="U1875" s="3988"/>
      <c r="V1875" s="3988"/>
      <c r="W1875" s="3988"/>
      <c r="X1875" s="3988"/>
      <c r="Y1875" s="3988"/>
      <c r="Z1875" s="3988"/>
      <c r="AA1875" s="3988"/>
      <c r="AB1875" s="3988"/>
      <c r="AC1875" s="3988"/>
      <c r="AD1875" s="3988"/>
      <c r="AE1875" s="3988"/>
      <c r="AF1875" s="3988"/>
      <c r="AG1875" s="3988"/>
      <c r="AH1875" s="3988"/>
      <c r="AI1875" s="3988"/>
      <c r="AJ1875" s="3988"/>
      <c r="AK1875" s="3989"/>
    </row>
    <row r="1876" spans="2:37" s="2872" customFormat="1" ht="12" customHeight="1" x14ac:dyDescent="0.2">
      <c r="B1876" s="2570"/>
      <c r="C1876" s="3546"/>
      <c r="D1876" s="3546"/>
      <c r="E1876" s="3546"/>
      <c r="F1876" s="3546"/>
      <c r="G1876" s="2571"/>
      <c r="H1876" s="2571"/>
      <c r="I1876" s="2571"/>
      <c r="J1876" s="2571"/>
      <c r="K1876" s="2571"/>
      <c r="L1876" s="2571"/>
      <c r="M1876" s="2571"/>
      <c r="N1876" s="2571"/>
      <c r="O1876" s="2571"/>
      <c r="P1876" s="2571"/>
      <c r="Q1876" s="2571"/>
      <c r="R1876" s="2571"/>
      <c r="S1876" s="2571"/>
      <c r="T1876" s="2571"/>
      <c r="U1876" s="2571"/>
      <c r="V1876" s="2571"/>
      <c r="W1876" s="2571"/>
      <c r="X1876" s="2571"/>
      <c r="Y1876" s="2571"/>
      <c r="Z1876" s="2571"/>
      <c r="AA1876" s="2571"/>
      <c r="AB1876" s="2571"/>
      <c r="AC1876" s="2571"/>
      <c r="AD1876" s="2571"/>
      <c r="AE1876" s="2571"/>
      <c r="AF1876" s="2571"/>
      <c r="AG1876" s="2571"/>
      <c r="AH1876" s="2571"/>
      <c r="AI1876" s="2571"/>
      <c r="AJ1876" s="2571"/>
      <c r="AK1876" s="2572"/>
    </row>
    <row r="1877" spans="2:37" s="2872" customFormat="1" ht="12" customHeight="1" x14ac:dyDescent="0.2">
      <c r="B1877" s="2570" t="s">
        <v>4988</v>
      </c>
      <c r="C1877" s="3546"/>
      <c r="D1877" s="3990" t="s">
        <v>6503</v>
      </c>
      <c r="E1877" s="3990"/>
      <c r="F1877" s="3990"/>
      <c r="G1877" s="2571"/>
      <c r="H1877" s="2571"/>
      <c r="I1877" s="2571"/>
      <c r="J1877" s="2571"/>
      <c r="K1877" s="2571"/>
      <c r="L1877" s="2571"/>
      <c r="M1877" s="2571"/>
      <c r="N1877" s="2571"/>
      <c r="O1877" s="2571"/>
      <c r="P1877" s="2571"/>
      <c r="Q1877" s="2571"/>
      <c r="R1877" s="2571"/>
      <c r="S1877" s="2571"/>
      <c r="T1877" s="2571"/>
      <c r="U1877" s="2571"/>
      <c r="V1877" s="2571"/>
      <c r="W1877" s="2571"/>
      <c r="X1877" s="2571"/>
      <c r="Y1877" s="2571"/>
      <c r="Z1877" s="2571"/>
      <c r="AA1877" s="2571"/>
      <c r="AB1877" s="2571"/>
      <c r="AC1877" s="2571"/>
      <c r="AD1877" s="2571"/>
      <c r="AE1877" s="2571"/>
      <c r="AF1877" s="2571"/>
      <c r="AG1877" s="2571"/>
      <c r="AH1877" s="2571"/>
      <c r="AI1877" s="2571"/>
      <c r="AJ1877" s="2571"/>
      <c r="AK1877" s="2572"/>
    </row>
    <row r="1878" spans="2:37" s="2872" customFormat="1" ht="12" customHeight="1" thickBot="1" x14ac:dyDescent="0.25">
      <c r="B1878" s="3991" t="s">
        <v>5002</v>
      </c>
      <c r="C1878" s="3992"/>
      <c r="D1878" s="3963">
        <v>41725</v>
      </c>
      <c r="E1878" s="3963"/>
      <c r="F1878" s="3546"/>
      <c r="G1878" s="2571"/>
      <c r="H1878" s="2571"/>
      <c r="I1878" s="2571"/>
      <c r="J1878" s="2571"/>
      <c r="K1878" s="2571"/>
      <c r="L1878" s="2571"/>
      <c r="M1878" s="2571"/>
      <c r="N1878" s="2571"/>
      <c r="O1878" s="2571"/>
      <c r="P1878" s="2571"/>
      <c r="Q1878" s="2571"/>
      <c r="R1878" s="2571"/>
      <c r="S1878" s="2571"/>
      <c r="T1878" s="2571"/>
      <c r="U1878" s="2571"/>
      <c r="V1878" s="2571"/>
      <c r="W1878" s="2571"/>
      <c r="X1878" s="2571"/>
      <c r="Y1878" s="2571"/>
      <c r="Z1878" s="2571"/>
      <c r="AA1878" s="2571"/>
      <c r="AB1878" s="2571"/>
      <c r="AC1878" s="2571"/>
      <c r="AD1878" s="2571"/>
      <c r="AE1878" s="2571"/>
      <c r="AF1878" s="2571"/>
      <c r="AG1878" s="2571"/>
      <c r="AH1878" s="2571"/>
      <c r="AI1878" s="2571"/>
      <c r="AJ1878" s="2571"/>
      <c r="AK1878" s="2572"/>
    </row>
    <row r="1879" spans="2:37" s="2872" customFormat="1" ht="57.75" customHeight="1" thickBot="1" x14ac:dyDescent="0.25">
      <c r="B1879" s="3993" t="s">
        <v>5003</v>
      </c>
      <c r="C1879" s="3994"/>
      <c r="D1879" s="4019" t="s">
        <v>6521</v>
      </c>
      <c r="E1879" s="4020"/>
      <c r="F1879" s="4020"/>
      <c r="G1879" s="4020"/>
      <c r="H1879" s="4020"/>
      <c r="I1879" s="4020"/>
      <c r="J1879" s="4020"/>
      <c r="K1879" s="4021"/>
      <c r="L1879" s="2571"/>
      <c r="M1879" s="2571"/>
      <c r="N1879" s="2571"/>
      <c r="O1879" s="2571"/>
      <c r="P1879" s="2571"/>
      <c r="Q1879" s="2571"/>
      <c r="R1879" s="2571"/>
      <c r="S1879" s="2571"/>
      <c r="T1879" s="2571"/>
      <c r="U1879" s="2571"/>
      <c r="V1879" s="2571"/>
      <c r="W1879" s="2571"/>
      <c r="X1879" s="2571"/>
      <c r="Y1879" s="2571"/>
      <c r="Z1879" s="2571"/>
      <c r="AA1879" s="2571"/>
      <c r="AB1879" s="2571"/>
      <c r="AC1879" s="2571"/>
      <c r="AD1879" s="2571"/>
      <c r="AE1879" s="2571"/>
      <c r="AF1879" s="2571"/>
      <c r="AG1879" s="2571"/>
      <c r="AH1879" s="2571"/>
      <c r="AI1879" s="2571"/>
      <c r="AJ1879" s="2571"/>
      <c r="AK1879" s="2572"/>
    </row>
    <row r="1880" spans="2:37" s="2872" customFormat="1" ht="12" customHeight="1" thickBot="1" x14ac:dyDescent="0.25">
      <c r="B1880" s="3998"/>
      <c r="C1880" s="3999"/>
      <c r="D1880" s="3999"/>
      <c r="E1880" s="3999"/>
      <c r="F1880" s="3999"/>
      <c r="G1880" s="3999"/>
      <c r="H1880" s="3999"/>
      <c r="I1880" s="3999"/>
      <c r="J1880" s="3999"/>
      <c r="K1880" s="3999"/>
      <c r="L1880" s="3999"/>
      <c r="M1880" s="3999"/>
      <c r="N1880" s="3999"/>
      <c r="O1880" s="3999"/>
      <c r="P1880" s="3999"/>
      <c r="Q1880" s="3999"/>
      <c r="R1880" s="2571"/>
      <c r="S1880" s="2571"/>
      <c r="T1880" s="2571"/>
      <c r="U1880" s="2571"/>
      <c r="V1880" s="2571"/>
      <c r="W1880" s="2571"/>
      <c r="X1880" s="2571"/>
      <c r="Y1880" s="2571"/>
      <c r="Z1880" s="2571"/>
      <c r="AA1880" s="2571"/>
      <c r="AB1880" s="2571"/>
      <c r="AC1880" s="2571"/>
      <c r="AD1880" s="2571"/>
      <c r="AE1880" s="2571"/>
      <c r="AF1880" s="2571"/>
      <c r="AG1880" s="2571"/>
      <c r="AH1880" s="2571"/>
      <c r="AI1880" s="2571"/>
      <c r="AJ1880" s="2571"/>
      <c r="AK1880" s="2572"/>
    </row>
    <row r="1881" spans="2:37" s="2872" customFormat="1" ht="12" customHeight="1" thickBot="1" x14ac:dyDescent="0.25">
      <c r="B1881" s="4000" t="s">
        <v>5004</v>
      </c>
      <c r="C1881" s="4000"/>
      <c r="D1881" s="4000" t="s">
        <v>4994</v>
      </c>
      <c r="E1881" s="4000" t="s">
        <v>5005</v>
      </c>
      <c r="F1881" s="4002" t="s">
        <v>224</v>
      </c>
      <c r="G1881" s="4002"/>
      <c r="H1881" s="4002"/>
      <c r="I1881" s="4002"/>
      <c r="J1881" s="4002"/>
      <c r="K1881" s="4002"/>
      <c r="L1881" s="4002"/>
      <c r="M1881" s="4002"/>
      <c r="N1881" s="4002"/>
      <c r="O1881" s="4002"/>
      <c r="P1881" s="4002"/>
      <c r="Q1881" s="4002"/>
      <c r="R1881" s="4002"/>
      <c r="S1881" s="4002" t="s">
        <v>340</v>
      </c>
      <c r="T1881" s="4002"/>
      <c r="U1881" s="4002"/>
      <c r="V1881" s="4002"/>
      <c r="W1881" s="4002"/>
      <c r="X1881" s="4002"/>
      <c r="Y1881" s="4002"/>
      <c r="Z1881" s="4002"/>
      <c r="AA1881" s="4002"/>
      <c r="AB1881" s="4002"/>
      <c r="AC1881" s="4002"/>
      <c r="AD1881" s="4002" t="s">
        <v>225</v>
      </c>
      <c r="AE1881" s="4002"/>
      <c r="AF1881" s="4002"/>
      <c r="AG1881" s="4002"/>
      <c r="AH1881" s="4003" t="s">
        <v>4989</v>
      </c>
      <c r="AI1881" s="4003"/>
      <c r="AJ1881" s="4003"/>
      <c r="AK1881" s="2572"/>
    </row>
    <row r="1882" spans="2:37" s="2872" customFormat="1" ht="12" customHeight="1" thickBot="1" x14ac:dyDescent="0.25">
      <c r="B1882" s="4001"/>
      <c r="C1882" s="4001"/>
      <c r="D1882" s="4001"/>
      <c r="E1882" s="4001"/>
      <c r="F1882" s="4001" t="s">
        <v>5006</v>
      </c>
      <c r="G1882" s="4001" t="s">
        <v>5007</v>
      </c>
      <c r="H1882" s="4000" t="s">
        <v>5008</v>
      </c>
      <c r="I1882" s="4004" t="s">
        <v>5009</v>
      </c>
      <c r="J1882" s="4004" t="s">
        <v>5010</v>
      </c>
      <c r="K1882" s="4005" t="s">
        <v>5011</v>
      </c>
      <c r="L1882" s="4005" t="s">
        <v>5012</v>
      </c>
      <c r="M1882" s="4004" t="s">
        <v>5013</v>
      </c>
      <c r="N1882" s="4004"/>
      <c r="O1882" s="4005" t="s">
        <v>5014</v>
      </c>
      <c r="P1882" s="4005" t="s">
        <v>5015</v>
      </c>
      <c r="Q1882" s="4005" t="s">
        <v>5016</v>
      </c>
      <c r="R1882" s="4005" t="s">
        <v>5017</v>
      </c>
      <c r="S1882" s="4000" t="s">
        <v>5018</v>
      </c>
      <c r="T1882" s="4000" t="s">
        <v>5019</v>
      </c>
      <c r="U1882" s="4000" t="s">
        <v>5020</v>
      </c>
      <c r="V1882" s="4000" t="s">
        <v>5021</v>
      </c>
      <c r="W1882" s="4000" t="s">
        <v>5022</v>
      </c>
      <c r="X1882" s="4000" t="s">
        <v>5023</v>
      </c>
      <c r="Y1882" s="4000" t="s">
        <v>5024</v>
      </c>
      <c r="Z1882" s="4000" t="s">
        <v>5025</v>
      </c>
      <c r="AA1882" s="4000" t="s">
        <v>5026</v>
      </c>
      <c r="AB1882" s="4004" t="s">
        <v>5027</v>
      </c>
      <c r="AC1882" s="4004" t="s">
        <v>5028</v>
      </c>
      <c r="AD1882" s="4000" t="s">
        <v>5029</v>
      </c>
      <c r="AE1882" s="4000" t="s">
        <v>5030</v>
      </c>
      <c r="AF1882" s="4000" t="s">
        <v>5031</v>
      </c>
      <c r="AG1882" s="4000" t="s">
        <v>5032</v>
      </c>
      <c r="AH1882" s="4000" t="s">
        <v>1154</v>
      </c>
      <c r="AI1882" s="4000" t="s">
        <v>4990</v>
      </c>
      <c r="AJ1882" s="4000" t="s">
        <v>4991</v>
      </c>
      <c r="AK1882" s="2572"/>
    </row>
    <row r="1883" spans="2:37" s="2872" customFormat="1" ht="12" customHeight="1" thickBot="1" x14ac:dyDescent="0.25">
      <c r="B1883" s="4001"/>
      <c r="C1883" s="4001"/>
      <c r="D1883" s="4001"/>
      <c r="E1883" s="4001"/>
      <c r="F1883" s="4001"/>
      <c r="G1883" s="4001"/>
      <c r="H1883" s="4001"/>
      <c r="I1883" s="4005"/>
      <c r="J1883" s="4005"/>
      <c r="K1883" s="4005"/>
      <c r="L1883" s="4005"/>
      <c r="M1883" s="3547" t="s">
        <v>5033</v>
      </c>
      <c r="N1883" s="3548" t="s">
        <v>2798</v>
      </c>
      <c r="O1883" s="4005"/>
      <c r="P1883" s="4005"/>
      <c r="Q1883" s="4005"/>
      <c r="R1883" s="4005"/>
      <c r="S1883" s="4001"/>
      <c r="T1883" s="4001"/>
      <c r="U1883" s="4001"/>
      <c r="V1883" s="4001"/>
      <c r="W1883" s="4001"/>
      <c r="X1883" s="4001"/>
      <c r="Y1883" s="4001"/>
      <c r="Z1883" s="4001"/>
      <c r="AA1883" s="4001"/>
      <c r="AB1883" s="4005"/>
      <c r="AC1883" s="4005"/>
      <c r="AD1883" s="4001"/>
      <c r="AE1883" s="4001"/>
      <c r="AF1883" s="4001"/>
      <c r="AG1883" s="4001"/>
      <c r="AH1883" s="4001"/>
      <c r="AI1883" s="4001"/>
      <c r="AJ1883" s="4001"/>
      <c r="AK1883" s="2572"/>
    </row>
    <row r="1884" spans="2:37" s="2872" customFormat="1" ht="12" customHeight="1" x14ac:dyDescent="0.2">
      <c r="B1884" s="4060" t="s">
        <v>6505</v>
      </c>
      <c r="C1884" s="4061"/>
      <c r="D1884" s="3178" t="s">
        <v>1534</v>
      </c>
      <c r="E1884" s="3591">
        <v>4</v>
      </c>
      <c r="F1884" s="3178" t="s">
        <v>1534</v>
      </c>
      <c r="G1884" s="3178" t="s">
        <v>1534</v>
      </c>
      <c r="H1884" s="3178" t="s">
        <v>1534</v>
      </c>
      <c r="I1884" s="3178" t="s">
        <v>1534</v>
      </c>
      <c r="J1884" s="3178" t="s">
        <v>1534</v>
      </c>
      <c r="K1884" s="3178" t="s">
        <v>1534</v>
      </c>
      <c r="L1884" s="3178" t="s">
        <v>1534</v>
      </c>
      <c r="M1884" s="3178" t="s">
        <v>1534</v>
      </c>
      <c r="N1884" s="3178" t="s">
        <v>1534</v>
      </c>
      <c r="O1884" s="3178" t="s">
        <v>1534</v>
      </c>
      <c r="P1884" s="3178" t="s">
        <v>1534</v>
      </c>
      <c r="Q1884" s="3178" t="s">
        <v>1534</v>
      </c>
      <c r="R1884" s="3178" t="s">
        <v>1534</v>
      </c>
      <c r="S1884" s="3178" t="s">
        <v>1534</v>
      </c>
      <c r="T1884" s="3178" t="s">
        <v>1534</v>
      </c>
      <c r="U1884" s="3178" t="s">
        <v>1534</v>
      </c>
      <c r="V1884" s="3178" t="s">
        <v>1534</v>
      </c>
      <c r="W1884" s="3178" t="s">
        <v>1534</v>
      </c>
      <c r="X1884" s="3178" t="s">
        <v>1534</v>
      </c>
      <c r="Y1884" s="3178" t="s">
        <v>1534</v>
      </c>
      <c r="Z1884" s="3178" t="s">
        <v>1534</v>
      </c>
      <c r="AA1884" s="3178" t="s">
        <v>1534</v>
      </c>
      <c r="AB1884" s="3178" t="s">
        <v>1534</v>
      </c>
      <c r="AC1884" s="3178" t="s">
        <v>1534</v>
      </c>
      <c r="AD1884" s="3523">
        <f>+E1884</f>
        <v>4</v>
      </c>
      <c r="AE1884" s="2649">
        <v>1</v>
      </c>
      <c r="AF1884" s="3592">
        <f>AD1884/AE1884</f>
        <v>4</v>
      </c>
      <c r="AG1884" s="3592">
        <v>4</v>
      </c>
      <c r="AH1884" s="2644" t="s">
        <v>1534</v>
      </c>
      <c r="AI1884" s="2644" t="s">
        <v>1534</v>
      </c>
      <c r="AJ1884" s="2646" t="s">
        <v>1534</v>
      </c>
      <c r="AK1884" s="2572"/>
    </row>
    <row r="1885" spans="2:37" s="2872" customFormat="1" ht="12" customHeight="1" x14ac:dyDescent="0.2">
      <c r="B1885" s="4055" t="s">
        <v>6506</v>
      </c>
      <c r="C1885" s="4056"/>
      <c r="D1885" s="3183" t="s">
        <v>1534</v>
      </c>
      <c r="E1885" s="3593">
        <v>5</v>
      </c>
      <c r="F1885" s="3183" t="s">
        <v>1534</v>
      </c>
      <c r="G1885" s="3183" t="s">
        <v>1534</v>
      </c>
      <c r="H1885" s="3183" t="s">
        <v>1534</v>
      </c>
      <c r="I1885" s="3183" t="s">
        <v>1534</v>
      </c>
      <c r="J1885" s="3183" t="s">
        <v>1534</v>
      </c>
      <c r="K1885" s="3183" t="s">
        <v>1534</v>
      </c>
      <c r="L1885" s="3183" t="s">
        <v>1534</v>
      </c>
      <c r="M1885" s="3183" t="s">
        <v>1534</v>
      </c>
      <c r="N1885" s="3183" t="s">
        <v>1534</v>
      </c>
      <c r="O1885" s="3183" t="s">
        <v>1534</v>
      </c>
      <c r="P1885" s="3183" t="s">
        <v>1534</v>
      </c>
      <c r="Q1885" s="3183" t="s">
        <v>1534</v>
      </c>
      <c r="R1885" s="3183" t="s">
        <v>1534</v>
      </c>
      <c r="S1885" s="3183" t="s">
        <v>1534</v>
      </c>
      <c r="T1885" s="3183" t="s">
        <v>1534</v>
      </c>
      <c r="U1885" s="3183" t="s">
        <v>1534</v>
      </c>
      <c r="V1885" s="3183" t="s">
        <v>1534</v>
      </c>
      <c r="W1885" s="3183" t="s">
        <v>1534</v>
      </c>
      <c r="X1885" s="3183" t="s">
        <v>1534</v>
      </c>
      <c r="Y1885" s="3183" t="s">
        <v>1534</v>
      </c>
      <c r="Z1885" s="3183" t="s">
        <v>1534</v>
      </c>
      <c r="AA1885" s="3183" t="s">
        <v>1534</v>
      </c>
      <c r="AB1885" s="3183" t="s">
        <v>1534</v>
      </c>
      <c r="AC1885" s="3183" t="s">
        <v>1534</v>
      </c>
      <c r="AD1885" s="3594">
        <f t="shared" ref="AD1885:AD1892" si="1">+E1885</f>
        <v>5</v>
      </c>
      <c r="AE1885" s="2639">
        <v>2</v>
      </c>
      <c r="AF1885" s="3595">
        <f t="shared" ref="AF1885:AF1892" si="2">AD1885/AE1885</f>
        <v>2.5</v>
      </c>
      <c r="AG1885" s="3595">
        <v>3</v>
      </c>
      <c r="AH1885" s="2613" t="s">
        <v>1534</v>
      </c>
      <c r="AI1885" s="2613" t="s">
        <v>1534</v>
      </c>
      <c r="AJ1885" s="2647" t="s">
        <v>1534</v>
      </c>
      <c r="AK1885" s="2572"/>
    </row>
    <row r="1886" spans="2:37" s="2872" customFormat="1" ht="12" customHeight="1" x14ac:dyDescent="0.2">
      <c r="B1886" s="4055" t="s">
        <v>6507</v>
      </c>
      <c r="C1886" s="4056"/>
      <c r="D1886" s="3183" t="s">
        <v>1534</v>
      </c>
      <c r="E1886" s="3593">
        <v>6</v>
      </c>
      <c r="F1886" s="3183" t="s">
        <v>1534</v>
      </c>
      <c r="G1886" s="3183" t="s">
        <v>1534</v>
      </c>
      <c r="H1886" s="3183" t="s">
        <v>1534</v>
      </c>
      <c r="I1886" s="3183" t="s">
        <v>1534</v>
      </c>
      <c r="J1886" s="3183" t="s">
        <v>1534</v>
      </c>
      <c r="K1886" s="3183" t="s">
        <v>1534</v>
      </c>
      <c r="L1886" s="3183" t="s">
        <v>1534</v>
      </c>
      <c r="M1886" s="3183" t="s">
        <v>1534</v>
      </c>
      <c r="N1886" s="3183" t="s">
        <v>1534</v>
      </c>
      <c r="O1886" s="3183" t="s">
        <v>1534</v>
      </c>
      <c r="P1886" s="3183" t="s">
        <v>1534</v>
      </c>
      <c r="Q1886" s="3183" t="s">
        <v>1534</v>
      </c>
      <c r="R1886" s="3183" t="s">
        <v>1534</v>
      </c>
      <c r="S1886" s="3183" t="s">
        <v>1534</v>
      </c>
      <c r="T1886" s="3183" t="s">
        <v>1534</v>
      </c>
      <c r="U1886" s="3183" t="s">
        <v>1534</v>
      </c>
      <c r="V1886" s="3183" t="s">
        <v>1534</v>
      </c>
      <c r="W1886" s="3183" t="s">
        <v>1534</v>
      </c>
      <c r="X1886" s="3183" t="s">
        <v>1534</v>
      </c>
      <c r="Y1886" s="3183" t="s">
        <v>1534</v>
      </c>
      <c r="Z1886" s="3183" t="s">
        <v>1534</v>
      </c>
      <c r="AA1886" s="3183" t="s">
        <v>1534</v>
      </c>
      <c r="AB1886" s="3183" t="s">
        <v>1534</v>
      </c>
      <c r="AC1886" s="3183" t="s">
        <v>1534</v>
      </c>
      <c r="AD1886" s="3594">
        <f t="shared" si="1"/>
        <v>6</v>
      </c>
      <c r="AE1886" s="2639">
        <v>3</v>
      </c>
      <c r="AF1886" s="3595">
        <f t="shared" si="2"/>
        <v>2</v>
      </c>
      <c r="AG1886" s="3595">
        <v>2</v>
      </c>
      <c r="AH1886" s="2613" t="s">
        <v>1534</v>
      </c>
      <c r="AI1886" s="2613" t="s">
        <v>1534</v>
      </c>
      <c r="AJ1886" s="2647" t="s">
        <v>1534</v>
      </c>
      <c r="AK1886" s="2572"/>
    </row>
    <row r="1887" spans="2:37" s="2872" customFormat="1" ht="12" customHeight="1" x14ac:dyDescent="0.2">
      <c r="B1887" s="4055" t="s">
        <v>6508</v>
      </c>
      <c r="C1887" s="4056"/>
      <c r="D1887" s="3183" t="s">
        <v>1534</v>
      </c>
      <c r="E1887" s="3593">
        <v>7.5</v>
      </c>
      <c r="F1887" s="3183" t="s">
        <v>1534</v>
      </c>
      <c r="G1887" s="3183" t="s">
        <v>1534</v>
      </c>
      <c r="H1887" s="3183" t="s">
        <v>1534</v>
      </c>
      <c r="I1887" s="3183" t="s">
        <v>1534</v>
      </c>
      <c r="J1887" s="3183" t="s">
        <v>1534</v>
      </c>
      <c r="K1887" s="3183" t="s">
        <v>1534</v>
      </c>
      <c r="L1887" s="3183" t="s">
        <v>1534</v>
      </c>
      <c r="M1887" s="3183" t="s">
        <v>1534</v>
      </c>
      <c r="N1887" s="3183" t="s">
        <v>1534</v>
      </c>
      <c r="O1887" s="3183" t="s">
        <v>1534</v>
      </c>
      <c r="P1887" s="3183" t="s">
        <v>1534</v>
      </c>
      <c r="Q1887" s="3183" t="s">
        <v>1534</v>
      </c>
      <c r="R1887" s="3183" t="s">
        <v>1534</v>
      </c>
      <c r="S1887" s="3183" t="s">
        <v>1534</v>
      </c>
      <c r="T1887" s="3183" t="s">
        <v>1534</v>
      </c>
      <c r="U1887" s="3183" t="s">
        <v>1534</v>
      </c>
      <c r="V1887" s="3183" t="s">
        <v>1534</v>
      </c>
      <c r="W1887" s="3183" t="s">
        <v>1534</v>
      </c>
      <c r="X1887" s="3183" t="s">
        <v>1534</v>
      </c>
      <c r="Y1887" s="3183" t="s">
        <v>1534</v>
      </c>
      <c r="Z1887" s="3183" t="s">
        <v>1534</v>
      </c>
      <c r="AA1887" s="3183" t="s">
        <v>1534</v>
      </c>
      <c r="AB1887" s="3183" t="s">
        <v>1534</v>
      </c>
      <c r="AC1887" s="3183" t="s">
        <v>1534</v>
      </c>
      <c r="AD1887" s="3594">
        <f t="shared" si="1"/>
        <v>7.5</v>
      </c>
      <c r="AE1887" s="2639">
        <v>5</v>
      </c>
      <c r="AF1887" s="3595">
        <f t="shared" si="2"/>
        <v>1.5</v>
      </c>
      <c r="AG1887" s="3595">
        <v>1.8</v>
      </c>
      <c r="AH1887" s="2613" t="s">
        <v>1534</v>
      </c>
      <c r="AI1887" s="2613" t="s">
        <v>1534</v>
      </c>
      <c r="AJ1887" s="2647" t="s">
        <v>1534</v>
      </c>
      <c r="AK1887" s="2572"/>
    </row>
    <row r="1888" spans="2:37" s="2872" customFormat="1" ht="12" customHeight="1" x14ac:dyDescent="0.2">
      <c r="B1888" s="4055" t="s">
        <v>6509</v>
      </c>
      <c r="C1888" s="4056"/>
      <c r="D1888" s="3183" t="s">
        <v>1534</v>
      </c>
      <c r="E1888" s="3593">
        <v>10</v>
      </c>
      <c r="F1888" s="3183" t="s">
        <v>1534</v>
      </c>
      <c r="G1888" s="3183" t="s">
        <v>1534</v>
      </c>
      <c r="H1888" s="3183" t="s">
        <v>1534</v>
      </c>
      <c r="I1888" s="3183" t="s">
        <v>1534</v>
      </c>
      <c r="J1888" s="3183" t="s">
        <v>1534</v>
      </c>
      <c r="K1888" s="3183" t="s">
        <v>1534</v>
      </c>
      <c r="L1888" s="3183" t="s">
        <v>1534</v>
      </c>
      <c r="M1888" s="3183" t="s">
        <v>1534</v>
      </c>
      <c r="N1888" s="3183" t="s">
        <v>1534</v>
      </c>
      <c r="O1888" s="3183" t="s">
        <v>1534</v>
      </c>
      <c r="P1888" s="3183" t="s">
        <v>1534</v>
      </c>
      <c r="Q1888" s="3183" t="s">
        <v>1534</v>
      </c>
      <c r="R1888" s="3183" t="s">
        <v>1534</v>
      </c>
      <c r="S1888" s="3183" t="s">
        <v>1534</v>
      </c>
      <c r="T1888" s="3183" t="s">
        <v>1534</v>
      </c>
      <c r="U1888" s="3183" t="s">
        <v>1534</v>
      </c>
      <c r="V1888" s="3183" t="s">
        <v>1534</v>
      </c>
      <c r="W1888" s="3183" t="s">
        <v>1534</v>
      </c>
      <c r="X1888" s="3183" t="s">
        <v>1534</v>
      </c>
      <c r="Y1888" s="3183" t="s">
        <v>1534</v>
      </c>
      <c r="Z1888" s="3183" t="s">
        <v>1534</v>
      </c>
      <c r="AA1888" s="3183" t="s">
        <v>1534</v>
      </c>
      <c r="AB1888" s="3183" t="s">
        <v>1534</v>
      </c>
      <c r="AC1888" s="3183" t="s">
        <v>1534</v>
      </c>
      <c r="AD1888" s="3594">
        <f t="shared" si="1"/>
        <v>10</v>
      </c>
      <c r="AE1888" s="2639">
        <v>10</v>
      </c>
      <c r="AF1888" s="3595">
        <f t="shared" si="2"/>
        <v>1</v>
      </c>
      <c r="AG1888" s="3595">
        <v>1.5</v>
      </c>
      <c r="AH1888" s="2613" t="s">
        <v>1534</v>
      </c>
      <c r="AI1888" s="2613" t="s">
        <v>1534</v>
      </c>
      <c r="AJ1888" s="2647" t="s">
        <v>1534</v>
      </c>
      <c r="AK1888" s="2572"/>
    </row>
    <row r="1889" spans="2:37" s="2872" customFormat="1" ht="12" customHeight="1" x14ac:dyDescent="0.2">
      <c r="B1889" s="4055" t="s">
        <v>6510</v>
      </c>
      <c r="C1889" s="4056"/>
      <c r="D1889" s="3183" t="s">
        <v>1534</v>
      </c>
      <c r="E1889" s="3593">
        <v>15</v>
      </c>
      <c r="F1889" s="3183" t="s">
        <v>1534</v>
      </c>
      <c r="G1889" s="3183" t="s">
        <v>1534</v>
      </c>
      <c r="H1889" s="3183" t="s">
        <v>1534</v>
      </c>
      <c r="I1889" s="3183" t="s">
        <v>1534</v>
      </c>
      <c r="J1889" s="3183" t="s">
        <v>1534</v>
      </c>
      <c r="K1889" s="3183" t="s">
        <v>1534</v>
      </c>
      <c r="L1889" s="3183" t="s">
        <v>1534</v>
      </c>
      <c r="M1889" s="3183" t="s">
        <v>1534</v>
      </c>
      <c r="N1889" s="3183" t="s">
        <v>1534</v>
      </c>
      <c r="O1889" s="3183" t="s">
        <v>1534</v>
      </c>
      <c r="P1889" s="3183" t="s">
        <v>1534</v>
      </c>
      <c r="Q1889" s="3183" t="s">
        <v>1534</v>
      </c>
      <c r="R1889" s="3183" t="s">
        <v>1534</v>
      </c>
      <c r="S1889" s="3183" t="s">
        <v>1534</v>
      </c>
      <c r="T1889" s="3183" t="s">
        <v>1534</v>
      </c>
      <c r="U1889" s="3183" t="s">
        <v>1534</v>
      </c>
      <c r="V1889" s="3183" t="s">
        <v>1534</v>
      </c>
      <c r="W1889" s="3183" t="s">
        <v>1534</v>
      </c>
      <c r="X1889" s="3183" t="s">
        <v>1534</v>
      </c>
      <c r="Y1889" s="3183" t="s">
        <v>1534</v>
      </c>
      <c r="Z1889" s="3183" t="s">
        <v>1534</v>
      </c>
      <c r="AA1889" s="3183" t="s">
        <v>1534</v>
      </c>
      <c r="AB1889" s="3183" t="s">
        <v>1534</v>
      </c>
      <c r="AC1889" s="3183" t="s">
        <v>1534</v>
      </c>
      <c r="AD1889" s="3594">
        <f t="shared" si="1"/>
        <v>15</v>
      </c>
      <c r="AE1889" s="2639">
        <v>30</v>
      </c>
      <c r="AF1889" s="3595">
        <f t="shared" si="2"/>
        <v>0.5</v>
      </c>
      <c r="AG1889" s="3595">
        <v>1.2</v>
      </c>
      <c r="AH1889" s="2613" t="s">
        <v>1534</v>
      </c>
      <c r="AI1889" s="2613" t="s">
        <v>1534</v>
      </c>
      <c r="AJ1889" s="2647" t="s">
        <v>1534</v>
      </c>
      <c r="AK1889" s="2572"/>
    </row>
    <row r="1890" spans="2:37" s="2872" customFormat="1" ht="12" customHeight="1" x14ac:dyDescent="0.2">
      <c r="B1890" s="4055" t="s">
        <v>6511</v>
      </c>
      <c r="C1890" s="4056"/>
      <c r="D1890" s="3183" t="s">
        <v>1534</v>
      </c>
      <c r="E1890" s="3593">
        <v>20</v>
      </c>
      <c r="F1890" s="3183" t="s">
        <v>1534</v>
      </c>
      <c r="G1890" s="3183" t="s">
        <v>1534</v>
      </c>
      <c r="H1890" s="3183" t="s">
        <v>1534</v>
      </c>
      <c r="I1890" s="3183" t="s">
        <v>1534</v>
      </c>
      <c r="J1890" s="3183" t="s">
        <v>1534</v>
      </c>
      <c r="K1890" s="3183" t="s">
        <v>1534</v>
      </c>
      <c r="L1890" s="3183" t="s">
        <v>1534</v>
      </c>
      <c r="M1890" s="3183" t="s">
        <v>1534</v>
      </c>
      <c r="N1890" s="3183" t="s">
        <v>1534</v>
      </c>
      <c r="O1890" s="3183" t="s">
        <v>1534</v>
      </c>
      <c r="P1890" s="3183" t="s">
        <v>1534</v>
      </c>
      <c r="Q1890" s="3183" t="s">
        <v>1534</v>
      </c>
      <c r="R1890" s="3183" t="s">
        <v>1534</v>
      </c>
      <c r="S1890" s="3183" t="s">
        <v>1534</v>
      </c>
      <c r="T1890" s="3183" t="s">
        <v>1534</v>
      </c>
      <c r="U1890" s="3183" t="s">
        <v>1534</v>
      </c>
      <c r="V1890" s="3183" t="s">
        <v>1534</v>
      </c>
      <c r="W1890" s="3183" t="s">
        <v>1534</v>
      </c>
      <c r="X1890" s="3183" t="s">
        <v>1534</v>
      </c>
      <c r="Y1890" s="3183" t="s">
        <v>1534</v>
      </c>
      <c r="Z1890" s="3183" t="s">
        <v>1534</v>
      </c>
      <c r="AA1890" s="3183" t="s">
        <v>1534</v>
      </c>
      <c r="AB1890" s="3183" t="s">
        <v>1534</v>
      </c>
      <c r="AC1890" s="3183" t="s">
        <v>1534</v>
      </c>
      <c r="AD1890" s="3594">
        <f t="shared" si="1"/>
        <v>20</v>
      </c>
      <c r="AE1890" s="2639">
        <v>50</v>
      </c>
      <c r="AF1890" s="3595">
        <f t="shared" si="2"/>
        <v>0.4</v>
      </c>
      <c r="AG1890" s="3595">
        <v>1.2</v>
      </c>
      <c r="AH1890" s="2613" t="s">
        <v>1534</v>
      </c>
      <c r="AI1890" s="2613" t="s">
        <v>1534</v>
      </c>
      <c r="AJ1890" s="2647" t="s">
        <v>1534</v>
      </c>
      <c r="AK1890" s="2572"/>
    </row>
    <row r="1891" spans="2:37" s="2872" customFormat="1" ht="12" customHeight="1" x14ac:dyDescent="0.2">
      <c r="B1891" s="4055" t="s">
        <v>6512</v>
      </c>
      <c r="C1891" s="4056"/>
      <c r="D1891" s="3183" t="s">
        <v>1534</v>
      </c>
      <c r="E1891" s="3593">
        <v>25</v>
      </c>
      <c r="F1891" s="3183" t="s">
        <v>1534</v>
      </c>
      <c r="G1891" s="3183" t="s">
        <v>1534</v>
      </c>
      <c r="H1891" s="3183" t="s">
        <v>1534</v>
      </c>
      <c r="I1891" s="3183" t="s">
        <v>1534</v>
      </c>
      <c r="J1891" s="3183" t="s">
        <v>1534</v>
      </c>
      <c r="K1891" s="3183" t="s">
        <v>1534</v>
      </c>
      <c r="L1891" s="3183" t="s">
        <v>1534</v>
      </c>
      <c r="M1891" s="3183" t="s">
        <v>1534</v>
      </c>
      <c r="N1891" s="3183" t="s">
        <v>1534</v>
      </c>
      <c r="O1891" s="3183" t="s">
        <v>1534</v>
      </c>
      <c r="P1891" s="3183" t="s">
        <v>1534</v>
      </c>
      <c r="Q1891" s="3183" t="s">
        <v>1534</v>
      </c>
      <c r="R1891" s="3183" t="s">
        <v>1534</v>
      </c>
      <c r="S1891" s="3183" t="s">
        <v>1534</v>
      </c>
      <c r="T1891" s="3183" t="s">
        <v>1534</v>
      </c>
      <c r="U1891" s="3183" t="s">
        <v>1534</v>
      </c>
      <c r="V1891" s="3183" t="s">
        <v>1534</v>
      </c>
      <c r="W1891" s="3183" t="s">
        <v>1534</v>
      </c>
      <c r="X1891" s="3183" t="s">
        <v>1534</v>
      </c>
      <c r="Y1891" s="3183" t="s">
        <v>1534</v>
      </c>
      <c r="Z1891" s="3183" t="s">
        <v>1534</v>
      </c>
      <c r="AA1891" s="3183" t="s">
        <v>1534</v>
      </c>
      <c r="AB1891" s="3183" t="s">
        <v>1534</v>
      </c>
      <c r="AC1891" s="3183" t="s">
        <v>1534</v>
      </c>
      <c r="AD1891" s="3594">
        <f t="shared" si="1"/>
        <v>25</v>
      </c>
      <c r="AE1891" s="2639">
        <v>80</v>
      </c>
      <c r="AF1891" s="3595">
        <f t="shared" si="2"/>
        <v>0.3125</v>
      </c>
      <c r="AG1891" s="3595">
        <v>1</v>
      </c>
      <c r="AH1891" s="2613" t="s">
        <v>1534</v>
      </c>
      <c r="AI1891" s="2613" t="s">
        <v>1534</v>
      </c>
      <c r="AJ1891" s="2647" t="s">
        <v>1534</v>
      </c>
      <c r="AK1891" s="2572"/>
    </row>
    <row r="1892" spans="2:37" s="2872" customFormat="1" ht="12" customHeight="1" thickBot="1" x14ac:dyDescent="0.25">
      <c r="B1892" s="4062" t="s">
        <v>6513</v>
      </c>
      <c r="C1892" s="4063"/>
      <c r="D1892" s="3340" t="s">
        <v>1534</v>
      </c>
      <c r="E1892" s="3596">
        <v>30</v>
      </c>
      <c r="F1892" s="3340" t="s">
        <v>1534</v>
      </c>
      <c r="G1892" s="3340" t="s">
        <v>1534</v>
      </c>
      <c r="H1892" s="3340" t="s">
        <v>1534</v>
      </c>
      <c r="I1892" s="3340" t="s">
        <v>1534</v>
      </c>
      <c r="J1892" s="3340" t="s">
        <v>1534</v>
      </c>
      <c r="K1892" s="3340" t="s">
        <v>1534</v>
      </c>
      <c r="L1892" s="3340" t="s">
        <v>1534</v>
      </c>
      <c r="M1892" s="3340" t="s">
        <v>1534</v>
      </c>
      <c r="N1892" s="3340" t="s">
        <v>1534</v>
      </c>
      <c r="O1892" s="3340" t="s">
        <v>1534</v>
      </c>
      <c r="P1892" s="3340" t="s">
        <v>1534</v>
      </c>
      <c r="Q1892" s="3340" t="s">
        <v>1534</v>
      </c>
      <c r="R1892" s="3340" t="s">
        <v>1534</v>
      </c>
      <c r="S1892" s="3340" t="s">
        <v>1534</v>
      </c>
      <c r="T1892" s="3340" t="s">
        <v>1534</v>
      </c>
      <c r="U1892" s="3340" t="s">
        <v>1534</v>
      </c>
      <c r="V1892" s="3340" t="s">
        <v>1534</v>
      </c>
      <c r="W1892" s="3340" t="s">
        <v>1534</v>
      </c>
      <c r="X1892" s="3340" t="s">
        <v>1534</v>
      </c>
      <c r="Y1892" s="3340" t="s">
        <v>1534</v>
      </c>
      <c r="Z1892" s="3340" t="s">
        <v>1534</v>
      </c>
      <c r="AA1892" s="3340" t="s">
        <v>1534</v>
      </c>
      <c r="AB1892" s="3340" t="s">
        <v>1534</v>
      </c>
      <c r="AC1892" s="3340" t="s">
        <v>1534</v>
      </c>
      <c r="AD1892" s="3524">
        <f t="shared" si="1"/>
        <v>30</v>
      </c>
      <c r="AE1892" s="2642">
        <v>100</v>
      </c>
      <c r="AF1892" s="3597">
        <f t="shared" si="2"/>
        <v>0.3</v>
      </c>
      <c r="AG1892" s="3597">
        <v>0.8</v>
      </c>
      <c r="AH1892" s="2653" t="s">
        <v>1534</v>
      </c>
      <c r="AI1892" s="2653" t="s">
        <v>1534</v>
      </c>
      <c r="AJ1892" s="2654" t="s">
        <v>1534</v>
      </c>
      <c r="AK1892" s="2572"/>
    </row>
    <row r="1893" spans="2:37" s="2872" customFormat="1" ht="12" customHeight="1" x14ac:dyDescent="0.2">
      <c r="B1893" s="2573"/>
      <c r="C1893" s="2566"/>
      <c r="D1893" s="4006"/>
      <c r="E1893" s="4006"/>
      <c r="F1893" s="4006"/>
      <c r="G1893" s="4006"/>
      <c r="H1893" s="2566"/>
      <c r="I1893" s="2567"/>
      <c r="J1893" s="2567"/>
      <c r="K1893" s="2567"/>
      <c r="L1893" s="2567"/>
      <c r="M1893" s="2566"/>
      <c r="N1893" s="2567"/>
      <c r="O1893" s="2567"/>
      <c r="P1893" s="2567"/>
      <c r="Q1893" s="2567"/>
      <c r="R1893" s="2567"/>
      <c r="S1893" s="2566"/>
      <c r="T1893" s="2565"/>
      <c r="U1893" s="2565"/>
      <c r="V1893" s="2565"/>
      <c r="W1893" s="2565"/>
      <c r="X1893" s="2565"/>
      <c r="Y1893" s="2565"/>
      <c r="Z1893" s="2565"/>
      <c r="AA1893" s="2565"/>
      <c r="AB1893" s="2565"/>
      <c r="AC1893" s="2565"/>
      <c r="AD1893" s="2565"/>
      <c r="AE1893" s="2565"/>
      <c r="AF1893" s="2565"/>
      <c r="AG1893" s="2565"/>
      <c r="AH1893" s="2565"/>
      <c r="AI1893" s="2565"/>
      <c r="AJ1893" s="2565"/>
      <c r="AK1893" s="2572"/>
    </row>
    <row r="1894" spans="2:37" s="2872" customFormat="1" ht="12" customHeight="1" x14ac:dyDescent="0.2">
      <c r="B1894" s="3979" t="s">
        <v>4992</v>
      </c>
      <c r="C1894" s="3980"/>
      <c r="D1894" s="3986" t="s">
        <v>1534</v>
      </c>
      <c r="E1894" s="3986"/>
      <c r="F1894" s="3986"/>
      <c r="G1894" s="3986"/>
      <c r="H1894" s="2569"/>
      <c r="I1894" s="2569"/>
      <c r="J1894" s="2569"/>
      <c r="K1894" s="2569"/>
      <c r="L1894" s="2569"/>
      <c r="M1894" s="2569"/>
      <c r="N1894" s="2569"/>
      <c r="O1894" s="2569"/>
      <c r="P1894" s="2569"/>
      <c r="Q1894" s="2569"/>
      <c r="R1894" s="2569"/>
      <c r="S1894" s="2569"/>
      <c r="T1894" s="2565"/>
      <c r="U1894" s="2565"/>
      <c r="V1894" s="2565"/>
      <c r="W1894" s="2565"/>
      <c r="X1894" s="2565"/>
      <c r="Y1894" s="2565"/>
      <c r="Z1894" s="2565"/>
      <c r="AA1894" s="2565"/>
      <c r="AB1894" s="2565"/>
      <c r="AC1894" s="2565"/>
      <c r="AD1894" s="2565"/>
      <c r="AE1894" s="2565"/>
      <c r="AF1894" s="2565"/>
      <c r="AG1894" s="2565"/>
      <c r="AH1894" s="2565"/>
      <c r="AI1894" s="2565"/>
      <c r="AJ1894" s="2565"/>
      <c r="AK1894" s="2572"/>
    </row>
    <row r="1895" spans="2:37" s="2872" customFormat="1" ht="12" customHeight="1" x14ac:dyDescent="0.2">
      <c r="B1895" s="3979" t="s">
        <v>4993</v>
      </c>
      <c r="C1895" s="3980"/>
      <c r="D1895" s="3986" t="s">
        <v>10</v>
      </c>
      <c r="E1895" s="3986"/>
      <c r="F1895" s="3986"/>
      <c r="G1895" s="3986"/>
      <c r="H1895" s="2569"/>
      <c r="I1895" s="2569"/>
      <c r="J1895" s="2569"/>
      <c r="K1895" s="2569"/>
      <c r="L1895" s="2569"/>
      <c r="M1895" s="2569"/>
      <c r="N1895" s="2569"/>
      <c r="O1895" s="2569"/>
      <c r="P1895" s="2569"/>
      <c r="Q1895" s="2569"/>
      <c r="R1895" s="2569"/>
      <c r="S1895" s="2569"/>
      <c r="T1895" s="2565"/>
      <c r="U1895" s="2565"/>
      <c r="V1895" s="2565"/>
      <c r="W1895" s="2565"/>
      <c r="X1895" s="2565"/>
      <c r="Y1895" s="2565"/>
      <c r="Z1895" s="2565"/>
      <c r="AA1895" s="2565"/>
      <c r="AB1895" s="2565"/>
      <c r="AC1895" s="2565"/>
      <c r="AD1895" s="2565"/>
      <c r="AE1895" s="2565"/>
      <c r="AF1895" s="2565"/>
      <c r="AG1895" s="2565"/>
      <c r="AH1895" s="2565"/>
      <c r="AI1895" s="2565"/>
      <c r="AJ1895" s="2565"/>
      <c r="AK1895" s="2572"/>
    </row>
    <row r="1896" spans="2:37" s="2872" customFormat="1" ht="12" customHeight="1" thickBot="1" x14ac:dyDescent="0.25">
      <c r="B1896" s="4057"/>
      <c r="C1896" s="4058"/>
      <c r="D1896" s="4059"/>
      <c r="E1896" s="4059"/>
      <c r="F1896" s="4059"/>
      <c r="G1896" s="4059"/>
      <c r="H1896" s="2574"/>
      <c r="I1896" s="2574"/>
      <c r="J1896" s="2574"/>
      <c r="K1896" s="2574"/>
      <c r="L1896" s="2574"/>
      <c r="M1896" s="2574"/>
      <c r="N1896" s="2574"/>
      <c r="O1896" s="2574"/>
      <c r="P1896" s="2574"/>
      <c r="Q1896" s="2574"/>
      <c r="R1896" s="2574"/>
      <c r="S1896" s="2574"/>
      <c r="T1896" s="2575"/>
      <c r="U1896" s="2575"/>
      <c r="V1896" s="2575"/>
      <c r="W1896" s="2575"/>
      <c r="X1896" s="2575"/>
      <c r="Y1896" s="2575"/>
      <c r="Z1896" s="2575"/>
      <c r="AA1896" s="2575"/>
      <c r="AB1896" s="2575"/>
      <c r="AC1896" s="2575"/>
      <c r="AD1896" s="2575"/>
      <c r="AE1896" s="2575"/>
      <c r="AF1896" s="2575"/>
      <c r="AG1896" s="2575"/>
      <c r="AH1896" s="2575"/>
      <c r="AI1896" s="2575"/>
      <c r="AJ1896" s="2575"/>
      <c r="AK1896" s="2577"/>
    </row>
    <row r="1897" spans="2:37" s="2872" customFormat="1" ht="12" customHeight="1" x14ac:dyDescent="0.2">
      <c r="B1897" s="2774"/>
    </row>
    <row r="1898" spans="2:37" s="2872" customFormat="1" ht="12" customHeight="1" thickBot="1" x14ac:dyDescent="0.25">
      <c r="B1898" s="2774"/>
    </row>
    <row r="1899" spans="2:37" s="2872" customFormat="1" ht="12" customHeight="1" x14ac:dyDescent="0.2">
      <c r="B1899" s="3987" t="s">
        <v>5001</v>
      </c>
      <c r="C1899" s="3988"/>
      <c r="D1899" s="3988"/>
      <c r="E1899" s="3988"/>
      <c r="F1899" s="3988"/>
      <c r="G1899" s="3988"/>
      <c r="H1899" s="3988"/>
      <c r="I1899" s="3988"/>
      <c r="J1899" s="3988"/>
      <c r="K1899" s="3988"/>
      <c r="L1899" s="3988"/>
      <c r="M1899" s="3988"/>
      <c r="N1899" s="3988"/>
      <c r="O1899" s="3988"/>
      <c r="P1899" s="3988"/>
      <c r="Q1899" s="3988"/>
      <c r="R1899" s="3988"/>
      <c r="S1899" s="3988"/>
      <c r="T1899" s="3988"/>
      <c r="U1899" s="3988"/>
      <c r="V1899" s="3988"/>
      <c r="W1899" s="3988"/>
      <c r="X1899" s="3988"/>
      <c r="Y1899" s="3988"/>
      <c r="Z1899" s="3988"/>
      <c r="AA1899" s="3988"/>
      <c r="AB1899" s="3988"/>
      <c r="AC1899" s="3988"/>
      <c r="AD1899" s="3988"/>
      <c r="AE1899" s="3988"/>
      <c r="AF1899" s="3988"/>
      <c r="AG1899" s="3988"/>
      <c r="AH1899" s="3988"/>
      <c r="AI1899" s="3988"/>
      <c r="AJ1899" s="3988"/>
      <c r="AK1899" s="3989"/>
    </row>
    <row r="1900" spans="2:37" s="2872" customFormat="1" ht="12" customHeight="1" x14ac:dyDescent="0.2">
      <c r="B1900" s="2570"/>
      <c r="C1900" s="3546"/>
      <c r="D1900" s="3546"/>
      <c r="E1900" s="3546"/>
      <c r="F1900" s="3546"/>
      <c r="G1900" s="2571"/>
      <c r="H1900" s="2571"/>
      <c r="I1900" s="2571"/>
      <c r="J1900" s="2571"/>
      <c r="K1900" s="2571"/>
      <c r="L1900" s="2571"/>
      <c r="M1900" s="2571"/>
      <c r="N1900" s="2571"/>
      <c r="O1900" s="2571"/>
      <c r="P1900" s="2571"/>
      <c r="Q1900" s="2571"/>
      <c r="R1900" s="2571"/>
      <c r="S1900" s="2571"/>
      <c r="T1900" s="2571"/>
      <c r="U1900" s="2571"/>
      <c r="V1900" s="2571"/>
      <c r="W1900" s="2571"/>
      <c r="X1900" s="2571"/>
      <c r="Y1900" s="2571"/>
      <c r="Z1900" s="2571"/>
      <c r="AA1900" s="2571"/>
      <c r="AB1900" s="2571"/>
      <c r="AC1900" s="2571"/>
      <c r="AD1900" s="2571"/>
      <c r="AE1900" s="2571"/>
      <c r="AF1900" s="2571"/>
      <c r="AG1900" s="2571"/>
      <c r="AH1900" s="2571"/>
      <c r="AI1900" s="2571"/>
      <c r="AJ1900" s="2571"/>
      <c r="AK1900" s="2572"/>
    </row>
    <row r="1901" spans="2:37" s="2872" customFormat="1" ht="12" customHeight="1" x14ac:dyDescent="0.2">
      <c r="B1901" s="2570" t="s">
        <v>4988</v>
      </c>
      <c r="C1901" s="3546"/>
      <c r="D1901" s="3990" t="s">
        <v>6503</v>
      </c>
      <c r="E1901" s="3990"/>
      <c r="F1901" s="3990"/>
      <c r="G1901" s="2571"/>
      <c r="H1901" s="2571"/>
      <c r="I1901" s="2571"/>
      <c r="J1901" s="2571"/>
      <c r="K1901" s="2571"/>
      <c r="L1901" s="2571"/>
      <c r="M1901" s="2571"/>
      <c r="N1901" s="2571"/>
      <c r="O1901" s="2571"/>
      <c r="P1901" s="2571"/>
      <c r="Q1901" s="2571"/>
      <c r="R1901" s="2571"/>
      <c r="S1901" s="2571"/>
      <c r="T1901" s="2571"/>
      <c r="U1901" s="2571"/>
      <c r="V1901" s="2571"/>
      <c r="W1901" s="2571"/>
      <c r="X1901" s="2571"/>
      <c r="Y1901" s="2571"/>
      <c r="Z1901" s="2571"/>
      <c r="AA1901" s="2571"/>
      <c r="AB1901" s="2571"/>
      <c r="AC1901" s="2571"/>
      <c r="AD1901" s="2571"/>
      <c r="AE1901" s="2571"/>
      <c r="AF1901" s="2571"/>
      <c r="AG1901" s="2571"/>
      <c r="AH1901" s="2571"/>
      <c r="AI1901" s="2571"/>
      <c r="AJ1901" s="2571"/>
      <c r="AK1901" s="2572"/>
    </row>
    <row r="1902" spans="2:37" s="2872" customFormat="1" ht="12" customHeight="1" thickBot="1" x14ac:dyDescent="0.25">
      <c r="B1902" s="3991" t="s">
        <v>5002</v>
      </c>
      <c r="C1902" s="3992"/>
      <c r="D1902" s="3963">
        <v>41725</v>
      </c>
      <c r="E1902" s="3963"/>
      <c r="F1902" s="3546"/>
      <c r="G1902" s="2571"/>
      <c r="H1902" s="2571"/>
      <c r="I1902" s="2571"/>
      <c r="J1902" s="2571"/>
      <c r="K1902" s="2571"/>
      <c r="L1902" s="2571"/>
      <c r="M1902" s="2571"/>
      <c r="N1902" s="2571"/>
      <c r="O1902" s="2571"/>
      <c r="P1902" s="2571"/>
      <c r="Q1902" s="2571"/>
      <c r="R1902" s="2571"/>
      <c r="S1902" s="2571"/>
      <c r="T1902" s="2571"/>
      <c r="U1902" s="2571"/>
      <c r="V1902" s="2571"/>
      <c r="W1902" s="2571"/>
      <c r="X1902" s="2571"/>
      <c r="Y1902" s="2571"/>
      <c r="Z1902" s="2571"/>
      <c r="AA1902" s="2571"/>
      <c r="AB1902" s="2571"/>
      <c r="AC1902" s="2571"/>
      <c r="AD1902" s="2571"/>
      <c r="AE1902" s="2571"/>
      <c r="AF1902" s="2571"/>
      <c r="AG1902" s="2571"/>
      <c r="AH1902" s="2571"/>
      <c r="AI1902" s="2571"/>
      <c r="AJ1902" s="2571"/>
      <c r="AK1902" s="2572"/>
    </row>
    <row r="1903" spans="2:37" s="2872" customFormat="1" ht="54.75" customHeight="1" thickBot="1" x14ac:dyDescent="0.25">
      <c r="B1903" s="3993" t="s">
        <v>5003</v>
      </c>
      <c r="C1903" s="3994"/>
      <c r="D1903" s="4019" t="s">
        <v>6521</v>
      </c>
      <c r="E1903" s="4020"/>
      <c r="F1903" s="4020"/>
      <c r="G1903" s="4020"/>
      <c r="H1903" s="4020"/>
      <c r="I1903" s="4020"/>
      <c r="J1903" s="4020"/>
      <c r="K1903" s="4021"/>
      <c r="L1903" s="2571"/>
      <c r="M1903" s="2571"/>
      <c r="N1903" s="2571"/>
      <c r="O1903" s="2571"/>
      <c r="P1903" s="2571"/>
      <c r="Q1903" s="2571"/>
      <c r="R1903" s="2571"/>
      <c r="S1903" s="2571"/>
      <c r="T1903" s="2571"/>
      <c r="U1903" s="2571"/>
      <c r="V1903" s="2571"/>
      <c r="W1903" s="2571"/>
      <c r="X1903" s="2571"/>
      <c r="Y1903" s="2571"/>
      <c r="Z1903" s="2571"/>
      <c r="AA1903" s="2571"/>
      <c r="AB1903" s="2571"/>
      <c r="AC1903" s="2571"/>
      <c r="AD1903" s="2571"/>
      <c r="AE1903" s="2571"/>
      <c r="AF1903" s="2571"/>
      <c r="AG1903" s="2571"/>
      <c r="AH1903" s="2571"/>
      <c r="AI1903" s="2571"/>
      <c r="AJ1903" s="2571"/>
      <c r="AK1903" s="2572"/>
    </row>
    <row r="1904" spans="2:37" s="2872" customFormat="1" ht="12" customHeight="1" thickBot="1" x14ac:dyDescent="0.25">
      <c r="B1904" s="3998"/>
      <c r="C1904" s="3999"/>
      <c r="D1904" s="3999"/>
      <c r="E1904" s="3999"/>
      <c r="F1904" s="3999"/>
      <c r="G1904" s="3999"/>
      <c r="H1904" s="3999"/>
      <c r="I1904" s="3999"/>
      <c r="J1904" s="3999"/>
      <c r="K1904" s="3999"/>
      <c r="L1904" s="3999"/>
      <c r="M1904" s="3999"/>
      <c r="N1904" s="3999"/>
      <c r="O1904" s="3999"/>
      <c r="P1904" s="3999"/>
      <c r="Q1904" s="3999"/>
      <c r="R1904" s="2571"/>
      <c r="S1904" s="2571"/>
      <c r="T1904" s="2571"/>
      <c r="U1904" s="2571"/>
      <c r="V1904" s="2571"/>
      <c r="W1904" s="2571"/>
      <c r="X1904" s="2571"/>
      <c r="Y1904" s="2571"/>
      <c r="Z1904" s="2571"/>
      <c r="AA1904" s="2571"/>
      <c r="AB1904" s="2571"/>
      <c r="AC1904" s="2571"/>
      <c r="AD1904" s="2571"/>
      <c r="AE1904" s="2571"/>
      <c r="AF1904" s="2571"/>
      <c r="AG1904" s="2571"/>
      <c r="AH1904" s="2571"/>
      <c r="AI1904" s="2571"/>
      <c r="AJ1904" s="2571"/>
      <c r="AK1904" s="2572"/>
    </row>
    <row r="1905" spans="2:37" s="2872" customFormat="1" ht="12" customHeight="1" thickBot="1" x14ac:dyDescent="0.25">
      <c r="B1905" s="4000" t="s">
        <v>5004</v>
      </c>
      <c r="C1905" s="4000"/>
      <c r="D1905" s="4000" t="s">
        <v>4994</v>
      </c>
      <c r="E1905" s="4000" t="s">
        <v>5005</v>
      </c>
      <c r="F1905" s="4002" t="s">
        <v>224</v>
      </c>
      <c r="G1905" s="4002"/>
      <c r="H1905" s="4002"/>
      <c r="I1905" s="4002"/>
      <c r="J1905" s="4002"/>
      <c r="K1905" s="4002"/>
      <c r="L1905" s="4002"/>
      <c r="M1905" s="4002"/>
      <c r="N1905" s="4002"/>
      <c r="O1905" s="4002"/>
      <c r="P1905" s="4002"/>
      <c r="Q1905" s="4002"/>
      <c r="R1905" s="4002"/>
      <c r="S1905" s="4002" t="s">
        <v>340</v>
      </c>
      <c r="T1905" s="4002"/>
      <c r="U1905" s="4002"/>
      <c r="V1905" s="4002"/>
      <c r="W1905" s="4002"/>
      <c r="X1905" s="4002"/>
      <c r="Y1905" s="4002"/>
      <c r="Z1905" s="4002"/>
      <c r="AA1905" s="4002"/>
      <c r="AB1905" s="4002"/>
      <c r="AC1905" s="4002"/>
      <c r="AD1905" s="4002" t="s">
        <v>225</v>
      </c>
      <c r="AE1905" s="4002"/>
      <c r="AF1905" s="4002"/>
      <c r="AG1905" s="4002"/>
      <c r="AH1905" s="4003" t="s">
        <v>4989</v>
      </c>
      <c r="AI1905" s="4003"/>
      <c r="AJ1905" s="4003"/>
      <c r="AK1905" s="2572"/>
    </row>
    <row r="1906" spans="2:37" s="2872" customFormat="1" ht="12" customHeight="1" thickBot="1" x14ac:dyDescent="0.25">
      <c r="B1906" s="4001"/>
      <c r="C1906" s="4001"/>
      <c r="D1906" s="4001"/>
      <c r="E1906" s="4001"/>
      <c r="F1906" s="4001" t="s">
        <v>5006</v>
      </c>
      <c r="G1906" s="4001" t="s">
        <v>5007</v>
      </c>
      <c r="H1906" s="4000" t="s">
        <v>5008</v>
      </c>
      <c r="I1906" s="4004" t="s">
        <v>5009</v>
      </c>
      <c r="J1906" s="4004" t="s">
        <v>5010</v>
      </c>
      <c r="K1906" s="4005" t="s">
        <v>5011</v>
      </c>
      <c r="L1906" s="4005" t="s">
        <v>5012</v>
      </c>
      <c r="M1906" s="4004" t="s">
        <v>5013</v>
      </c>
      <c r="N1906" s="4004"/>
      <c r="O1906" s="4005" t="s">
        <v>5014</v>
      </c>
      <c r="P1906" s="4005" t="s">
        <v>5015</v>
      </c>
      <c r="Q1906" s="4005" t="s">
        <v>5016</v>
      </c>
      <c r="R1906" s="4005" t="s">
        <v>5017</v>
      </c>
      <c r="S1906" s="4000" t="s">
        <v>5018</v>
      </c>
      <c r="T1906" s="4000" t="s">
        <v>5019</v>
      </c>
      <c r="U1906" s="4000" t="s">
        <v>5020</v>
      </c>
      <c r="V1906" s="4000" t="s">
        <v>5021</v>
      </c>
      <c r="W1906" s="4000" t="s">
        <v>5022</v>
      </c>
      <c r="X1906" s="4000" t="s">
        <v>5023</v>
      </c>
      <c r="Y1906" s="4000" t="s">
        <v>5024</v>
      </c>
      <c r="Z1906" s="4000" t="s">
        <v>5025</v>
      </c>
      <c r="AA1906" s="4000" t="s">
        <v>5026</v>
      </c>
      <c r="AB1906" s="4004" t="s">
        <v>5027</v>
      </c>
      <c r="AC1906" s="4004" t="s">
        <v>5028</v>
      </c>
      <c r="AD1906" s="4000" t="s">
        <v>5029</v>
      </c>
      <c r="AE1906" s="4000" t="s">
        <v>5030</v>
      </c>
      <c r="AF1906" s="4000" t="s">
        <v>5031</v>
      </c>
      <c r="AG1906" s="4000" t="s">
        <v>5032</v>
      </c>
      <c r="AH1906" s="4000" t="s">
        <v>1154</v>
      </c>
      <c r="AI1906" s="4000" t="s">
        <v>4990</v>
      </c>
      <c r="AJ1906" s="4000" t="s">
        <v>4991</v>
      </c>
      <c r="AK1906" s="2572"/>
    </row>
    <row r="1907" spans="2:37" s="2872" customFormat="1" ht="12" customHeight="1" thickBot="1" x14ac:dyDescent="0.25">
      <c r="B1907" s="4001"/>
      <c r="C1907" s="4001"/>
      <c r="D1907" s="4001"/>
      <c r="E1907" s="4001"/>
      <c r="F1907" s="4001"/>
      <c r="G1907" s="4001"/>
      <c r="H1907" s="4001"/>
      <c r="I1907" s="4005"/>
      <c r="J1907" s="4005"/>
      <c r="K1907" s="4005"/>
      <c r="L1907" s="4005"/>
      <c r="M1907" s="3547" t="s">
        <v>5033</v>
      </c>
      <c r="N1907" s="3548" t="s">
        <v>2798</v>
      </c>
      <c r="O1907" s="4005"/>
      <c r="P1907" s="4005"/>
      <c r="Q1907" s="4005"/>
      <c r="R1907" s="4005"/>
      <c r="S1907" s="4001"/>
      <c r="T1907" s="4001"/>
      <c r="U1907" s="4001"/>
      <c r="V1907" s="4001"/>
      <c r="W1907" s="4001"/>
      <c r="X1907" s="4001"/>
      <c r="Y1907" s="4001"/>
      <c r="Z1907" s="4001"/>
      <c r="AA1907" s="4001"/>
      <c r="AB1907" s="4005"/>
      <c r="AC1907" s="4005"/>
      <c r="AD1907" s="4001"/>
      <c r="AE1907" s="4001"/>
      <c r="AF1907" s="4001"/>
      <c r="AG1907" s="4001"/>
      <c r="AH1907" s="4001"/>
      <c r="AI1907" s="4001"/>
      <c r="AJ1907" s="4001"/>
      <c r="AK1907" s="2572"/>
    </row>
    <row r="1908" spans="2:37" s="2872" customFormat="1" ht="12" customHeight="1" x14ac:dyDescent="0.2">
      <c r="B1908" s="4060" t="s">
        <v>6505</v>
      </c>
      <c r="C1908" s="4061"/>
      <c r="D1908" s="3178" t="s">
        <v>1534</v>
      </c>
      <c r="E1908" s="3591">
        <v>4</v>
      </c>
      <c r="F1908" s="3178" t="s">
        <v>1534</v>
      </c>
      <c r="G1908" s="3178" t="s">
        <v>1534</v>
      </c>
      <c r="H1908" s="3178" t="s">
        <v>1534</v>
      </c>
      <c r="I1908" s="3178" t="s">
        <v>1534</v>
      </c>
      <c r="J1908" s="3178" t="s">
        <v>1534</v>
      </c>
      <c r="K1908" s="3178" t="s">
        <v>1534</v>
      </c>
      <c r="L1908" s="3178" t="s">
        <v>1534</v>
      </c>
      <c r="M1908" s="3178" t="s">
        <v>1534</v>
      </c>
      <c r="N1908" s="3178" t="s">
        <v>1534</v>
      </c>
      <c r="O1908" s="3178" t="s">
        <v>1534</v>
      </c>
      <c r="P1908" s="3178" t="s">
        <v>1534</v>
      </c>
      <c r="Q1908" s="3178" t="s">
        <v>1534</v>
      </c>
      <c r="R1908" s="3178" t="s">
        <v>1534</v>
      </c>
      <c r="S1908" s="3178" t="s">
        <v>1534</v>
      </c>
      <c r="T1908" s="3178" t="s">
        <v>1534</v>
      </c>
      <c r="U1908" s="3178" t="s">
        <v>1534</v>
      </c>
      <c r="V1908" s="3178" t="s">
        <v>1534</v>
      </c>
      <c r="W1908" s="3178" t="s">
        <v>1534</v>
      </c>
      <c r="X1908" s="3178" t="s">
        <v>1534</v>
      </c>
      <c r="Y1908" s="3178" t="s">
        <v>1534</v>
      </c>
      <c r="Z1908" s="3178" t="s">
        <v>1534</v>
      </c>
      <c r="AA1908" s="3178" t="s">
        <v>1534</v>
      </c>
      <c r="AB1908" s="3178" t="s">
        <v>1534</v>
      </c>
      <c r="AC1908" s="3178" t="s">
        <v>1534</v>
      </c>
      <c r="AD1908" s="3150">
        <f>+E1908</f>
        <v>4</v>
      </c>
      <c r="AE1908" s="2649">
        <v>1</v>
      </c>
      <c r="AF1908" s="3592">
        <f>AD1908/AE1908</f>
        <v>4</v>
      </c>
      <c r="AG1908" s="3592">
        <v>4</v>
      </c>
      <c r="AH1908" s="2644" t="s">
        <v>1534</v>
      </c>
      <c r="AI1908" s="2644" t="s">
        <v>1534</v>
      </c>
      <c r="AJ1908" s="2646" t="s">
        <v>1534</v>
      </c>
      <c r="AK1908" s="2572"/>
    </row>
    <row r="1909" spans="2:37" s="2872" customFormat="1" ht="12" customHeight="1" x14ac:dyDescent="0.2">
      <c r="B1909" s="4055" t="s">
        <v>6506</v>
      </c>
      <c r="C1909" s="4056"/>
      <c r="D1909" s="3183" t="s">
        <v>1534</v>
      </c>
      <c r="E1909" s="3593">
        <v>5</v>
      </c>
      <c r="F1909" s="3183" t="s">
        <v>1534</v>
      </c>
      <c r="G1909" s="3183" t="s">
        <v>1534</v>
      </c>
      <c r="H1909" s="3183" t="s">
        <v>1534</v>
      </c>
      <c r="I1909" s="3183" t="s">
        <v>1534</v>
      </c>
      <c r="J1909" s="3183" t="s">
        <v>1534</v>
      </c>
      <c r="K1909" s="3183" t="s">
        <v>1534</v>
      </c>
      <c r="L1909" s="3183" t="s">
        <v>1534</v>
      </c>
      <c r="M1909" s="3183" t="s">
        <v>1534</v>
      </c>
      <c r="N1909" s="3183" t="s">
        <v>1534</v>
      </c>
      <c r="O1909" s="3183" t="s">
        <v>1534</v>
      </c>
      <c r="P1909" s="3183" t="s">
        <v>1534</v>
      </c>
      <c r="Q1909" s="3183" t="s">
        <v>1534</v>
      </c>
      <c r="R1909" s="3183" t="s">
        <v>1534</v>
      </c>
      <c r="S1909" s="3183" t="s">
        <v>1534</v>
      </c>
      <c r="T1909" s="3183" t="s">
        <v>1534</v>
      </c>
      <c r="U1909" s="3183" t="s">
        <v>1534</v>
      </c>
      <c r="V1909" s="3183" t="s">
        <v>1534</v>
      </c>
      <c r="W1909" s="3183" t="s">
        <v>1534</v>
      </c>
      <c r="X1909" s="3183" t="s">
        <v>1534</v>
      </c>
      <c r="Y1909" s="3183" t="s">
        <v>1534</v>
      </c>
      <c r="Z1909" s="3183" t="s">
        <v>1534</v>
      </c>
      <c r="AA1909" s="3183" t="s">
        <v>1534</v>
      </c>
      <c r="AB1909" s="3183" t="s">
        <v>1534</v>
      </c>
      <c r="AC1909" s="3183" t="s">
        <v>1534</v>
      </c>
      <c r="AD1909" s="3232">
        <f t="shared" ref="AD1909:AD1916" si="3">+E1909</f>
        <v>5</v>
      </c>
      <c r="AE1909" s="2639">
        <v>2</v>
      </c>
      <c r="AF1909" s="3595">
        <f t="shared" ref="AF1909:AF1916" si="4">AD1909/AE1909</f>
        <v>2.5</v>
      </c>
      <c r="AG1909" s="3595">
        <v>3</v>
      </c>
      <c r="AH1909" s="2613" t="s">
        <v>1534</v>
      </c>
      <c r="AI1909" s="2613" t="s">
        <v>1534</v>
      </c>
      <c r="AJ1909" s="2647" t="s">
        <v>1534</v>
      </c>
      <c r="AK1909" s="2572"/>
    </row>
    <row r="1910" spans="2:37" s="2872" customFormat="1" ht="12" customHeight="1" x14ac:dyDescent="0.2">
      <c r="B1910" s="4055" t="s">
        <v>6507</v>
      </c>
      <c r="C1910" s="4056"/>
      <c r="D1910" s="3183" t="s">
        <v>1534</v>
      </c>
      <c r="E1910" s="3593">
        <v>6</v>
      </c>
      <c r="F1910" s="3183" t="s">
        <v>1534</v>
      </c>
      <c r="G1910" s="3183" t="s">
        <v>1534</v>
      </c>
      <c r="H1910" s="3183" t="s">
        <v>1534</v>
      </c>
      <c r="I1910" s="3183" t="s">
        <v>1534</v>
      </c>
      <c r="J1910" s="3183" t="s">
        <v>1534</v>
      </c>
      <c r="K1910" s="3183" t="s">
        <v>1534</v>
      </c>
      <c r="L1910" s="3183" t="s">
        <v>1534</v>
      </c>
      <c r="M1910" s="3183" t="s">
        <v>1534</v>
      </c>
      <c r="N1910" s="3183" t="s">
        <v>1534</v>
      </c>
      <c r="O1910" s="3183" t="s">
        <v>1534</v>
      </c>
      <c r="P1910" s="3183" t="s">
        <v>1534</v>
      </c>
      <c r="Q1910" s="3183" t="s">
        <v>1534</v>
      </c>
      <c r="R1910" s="3183" t="s">
        <v>1534</v>
      </c>
      <c r="S1910" s="3183" t="s">
        <v>1534</v>
      </c>
      <c r="T1910" s="3183" t="s">
        <v>1534</v>
      </c>
      <c r="U1910" s="3183" t="s">
        <v>1534</v>
      </c>
      <c r="V1910" s="3183" t="s">
        <v>1534</v>
      </c>
      <c r="W1910" s="3183" t="s">
        <v>1534</v>
      </c>
      <c r="X1910" s="3183" t="s">
        <v>1534</v>
      </c>
      <c r="Y1910" s="3183" t="s">
        <v>1534</v>
      </c>
      <c r="Z1910" s="3183" t="s">
        <v>1534</v>
      </c>
      <c r="AA1910" s="3183" t="s">
        <v>1534</v>
      </c>
      <c r="AB1910" s="3183" t="s">
        <v>1534</v>
      </c>
      <c r="AC1910" s="3183" t="s">
        <v>1534</v>
      </c>
      <c r="AD1910" s="3232">
        <f t="shared" si="3"/>
        <v>6</v>
      </c>
      <c r="AE1910" s="2639">
        <v>3</v>
      </c>
      <c r="AF1910" s="3595">
        <f t="shared" si="4"/>
        <v>2</v>
      </c>
      <c r="AG1910" s="3595">
        <v>2</v>
      </c>
      <c r="AH1910" s="2613" t="s">
        <v>1534</v>
      </c>
      <c r="AI1910" s="2613" t="s">
        <v>1534</v>
      </c>
      <c r="AJ1910" s="2647" t="s">
        <v>1534</v>
      </c>
      <c r="AK1910" s="2572"/>
    </row>
    <row r="1911" spans="2:37" s="2872" customFormat="1" ht="12" customHeight="1" x14ac:dyDescent="0.2">
      <c r="B1911" s="4055" t="s">
        <v>6508</v>
      </c>
      <c r="C1911" s="4056"/>
      <c r="D1911" s="3183" t="s">
        <v>1534</v>
      </c>
      <c r="E1911" s="3593">
        <v>7.5</v>
      </c>
      <c r="F1911" s="3183" t="s">
        <v>1534</v>
      </c>
      <c r="G1911" s="3183" t="s">
        <v>1534</v>
      </c>
      <c r="H1911" s="3183" t="s">
        <v>1534</v>
      </c>
      <c r="I1911" s="3183" t="s">
        <v>1534</v>
      </c>
      <c r="J1911" s="3183" t="s">
        <v>1534</v>
      </c>
      <c r="K1911" s="3183" t="s">
        <v>1534</v>
      </c>
      <c r="L1911" s="3183" t="s">
        <v>1534</v>
      </c>
      <c r="M1911" s="3183" t="s">
        <v>1534</v>
      </c>
      <c r="N1911" s="3183" t="s">
        <v>1534</v>
      </c>
      <c r="O1911" s="3183" t="s">
        <v>1534</v>
      </c>
      <c r="P1911" s="3183" t="s">
        <v>1534</v>
      </c>
      <c r="Q1911" s="3183" t="s">
        <v>1534</v>
      </c>
      <c r="R1911" s="3183" t="s">
        <v>1534</v>
      </c>
      <c r="S1911" s="3183" t="s">
        <v>1534</v>
      </c>
      <c r="T1911" s="3183" t="s">
        <v>1534</v>
      </c>
      <c r="U1911" s="3183" t="s">
        <v>1534</v>
      </c>
      <c r="V1911" s="3183" t="s">
        <v>1534</v>
      </c>
      <c r="W1911" s="3183" t="s">
        <v>1534</v>
      </c>
      <c r="X1911" s="3183" t="s">
        <v>1534</v>
      </c>
      <c r="Y1911" s="3183" t="s">
        <v>1534</v>
      </c>
      <c r="Z1911" s="3183" t="s">
        <v>1534</v>
      </c>
      <c r="AA1911" s="3183" t="s">
        <v>1534</v>
      </c>
      <c r="AB1911" s="3183" t="s">
        <v>1534</v>
      </c>
      <c r="AC1911" s="3183" t="s">
        <v>1534</v>
      </c>
      <c r="AD1911" s="3232">
        <f t="shared" si="3"/>
        <v>7.5</v>
      </c>
      <c r="AE1911" s="2639">
        <v>5</v>
      </c>
      <c r="AF1911" s="3595">
        <f t="shared" si="4"/>
        <v>1.5</v>
      </c>
      <c r="AG1911" s="3595">
        <v>1.8</v>
      </c>
      <c r="AH1911" s="2613" t="s">
        <v>1534</v>
      </c>
      <c r="AI1911" s="2613" t="s">
        <v>1534</v>
      </c>
      <c r="AJ1911" s="2647" t="s">
        <v>1534</v>
      </c>
      <c r="AK1911" s="2572"/>
    </row>
    <row r="1912" spans="2:37" s="2872" customFormat="1" ht="12" customHeight="1" x14ac:dyDescent="0.2">
      <c r="B1912" s="4055" t="s">
        <v>6509</v>
      </c>
      <c r="C1912" s="4056"/>
      <c r="D1912" s="3183" t="s">
        <v>1534</v>
      </c>
      <c r="E1912" s="3593">
        <v>10</v>
      </c>
      <c r="F1912" s="3183" t="s">
        <v>1534</v>
      </c>
      <c r="G1912" s="3183" t="s">
        <v>1534</v>
      </c>
      <c r="H1912" s="3183" t="s">
        <v>1534</v>
      </c>
      <c r="I1912" s="3183" t="s">
        <v>1534</v>
      </c>
      <c r="J1912" s="3183" t="s">
        <v>1534</v>
      </c>
      <c r="K1912" s="3183" t="s">
        <v>1534</v>
      </c>
      <c r="L1912" s="3183" t="s">
        <v>1534</v>
      </c>
      <c r="M1912" s="3183" t="s">
        <v>1534</v>
      </c>
      <c r="N1912" s="3183" t="s">
        <v>1534</v>
      </c>
      <c r="O1912" s="3183" t="s">
        <v>1534</v>
      </c>
      <c r="P1912" s="3183" t="s">
        <v>1534</v>
      </c>
      <c r="Q1912" s="3183" t="s">
        <v>1534</v>
      </c>
      <c r="R1912" s="3183" t="s">
        <v>1534</v>
      </c>
      <c r="S1912" s="3183" t="s">
        <v>1534</v>
      </c>
      <c r="T1912" s="3183" t="s">
        <v>1534</v>
      </c>
      <c r="U1912" s="3183" t="s">
        <v>1534</v>
      </c>
      <c r="V1912" s="3183" t="s">
        <v>1534</v>
      </c>
      <c r="W1912" s="3183" t="s">
        <v>1534</v>
      </c>
      <c r="X1912" s="3183" t="s">
        <v>1534</v>
      </c>
      <c r="Y1912" s="3183" t="s">
        <v>1534</v>
      </c>
      <c r="Z1912" s="3183" t="s">
        <v>1534</v>
      </c>
      <c r="AA1912" s="3183" t="s">
        <v>1534</v>
      </c>
      <c r="AB1912" s="3183" t="s">
        <v>1534</v>
      </c>
      <c r="AC1912" s="3183" t="s">
        <v>1534</v>
      </c>
      <c r="AD1912" s="3232">
        <f t="shared" si="3"/>
        <v>10</v>
      </c>
      <c r="AE1912" s="2639">
        <v>10</v>
      </c>
      <c r="AF1912" s="3595">
        <f t="shared" si="4"/>
        <v>1</v>
      </c>
      <c r="AG1912" s="3595">
        <v>1.5</v>
      </c>
      <c r="AH1912" s="2613" t="s">
        <v>1534</v>
      </c>
      <c r="AI1912" s="2613" t="s">
        <v>1534</v>
      </c>
      <c r="AJ1912" s="2647" t="s">
        <v>1534</v>
      </c>
      <c r="AK1912" s="2572"/>
    </row>
    <row r="1913" spans="2:37" s="2872" customFormat="1" ht="12" customHeight="1" x14ac:dyDescent="0.2">
      <c r="B1913" s="4055" t="s">
        <v>6510</v>
      </c>
      <c r="C1913" s="4056"/>
      <c r="D1913" s="3183" t="s">
        <v>1534</v>
      </c>
      <c r="E1913" s="3593">
        <v>15</v>
      </c>
      <c r="F1913" s="3183" t="s">
        <v>1534</v>
      </c>
      <c r="G1913" s="3183" t="s">
        <v>1534</v>
      </c>
      <c r="H1913" s="3183" t="s">
        <v>1534</v>
      </c>
      <c r="I1913" s="3183" t="s">
        <v>1534</v>
      </c>
      <c r="J1913" s="3183" t="s">
        <v>1534</v>
      </c>
      <c r="K1913" s="3183" t="s">
        <v>1534</v>
      </c>
      <c r="L1913" s="3183" t="s">
        <v>1534</v>
      </c>
      <c r="M1913" s="3183" t="s">
        <v>1534</v>
      </c>
      <c r="N1913" s="3183" t="s">
        <v>1534</v>
      </c>
      <c r="O1913" s="3183" t="s">
        <v>1534</v>
      </c>
      <c r="P1913" s="3183" t="s">
        <v>1534</v>
      </c>
      <c r="Q1913" s="3183" t="s">
        <v>1534</v>
      </c>
      <c r="R1913" s="3183" t="s">
        <v>1534</v>
      </c>
      <c r="S1913" s="3183" t="s">
        <v>1534</v>
      </c>
      <c r="T1913" s="3183" t="s">
        <v>1534</v>
      </c>
      <c r="U1913" s="3183" t="s">
        <v>1534</v>
      </c>
      <c r="V1913" s="3183" t="s">
        <v>1534</v>
      </c>
      <c r="W1913" s="3183" t="s">
        <v>1534</v>
      </c>
      <c r="X1913" s="3183" t="s">
        <v>1534</v>
      </c>
      <c r="Y1913" s="3183" t="s">
        <v>1534</v>
      </c>
      <c r="Z1913" s="3183" t="s">
        <v>1534</v>
      </c>
      <c r="AA1913" s="3183" t="s">
        <v>1534</v>
      </c>
      <c r="AB1913" s="3183" t="s">
        <v>1534</v>
      </c>
      <c r="AC1913" s="3183" t="s">
        <v>1534</v>
      </c>
      <c r="AD1913" s="3232">
        <f t="shared" si="3"/>
        <v>15</v>
      </c>
      <c r="AE1913" s="2639">
        <v>30</v>
      </c>
      <c r="AF1913" s="3595">
        <f t="shared" si="4"/>
        <v>0.5</v>
      </c>
      <c r="AG1913" s="3595">
        <v>1.2</v>
      </c>
      <c r="AH1913" s="2613" t="s">
        <v>1534</v>
      </c>
      <c r="AI1913" s="2613" t="s">
        <v>1534</v>
      </c>
      <c r="AJ1913" s="2647" t="s">
        <v>1534</v>
      </c>
      <c r="AK1913" s="2572"/>
    </row>
    <row r="1914" spans="2:37" s="2872" customFormat="1" ht="12" customHeight="1" x14ac:dyDescent="0.2">
      <c r="B1914" s="4055" t="s">
        <v>6511</v>
      </c>
      <c r="C1914" s="4056"/>
      <c r="D1914" s="3183" t="s">
        <v>1534</v>
      </c>
      <c r="E1914" s="3593">
        <v>20</v>
      </c>
      <c r="F1914" s="3183" t="s">
        <v>1534</v>
      </c>
      <c r="G1914" s="3183" t="s">
        <v>1534</v>
      </c>
      <c r="H1914" s="3183" t="s">
        <v>1534</v>
      </c>
      <c r="I1914" s="3183" t="s">
        <v>1534</v>
      </c>
      <c r="J1914" s="3183" t="s">
        <v>1534</v>
      </c>
      <c r="K1914" s="3183" t="s">
        <v>1534</v>
      </c>
      <c r="L1914" s="3183" t="s">
        <v>1534</v>
      </c>
      <c r="M1914" s="3183" t="s">
        <v>1534</v>
      </c>
      <c r="N1914" s="3183" t="s">
        <v>1534</v>
      </c>
      <c r="O1914" s="3183" t="s">
        <v>1534</v>
      </c>
      <c r="P1914" s="3183" t="s">
        <v>1534</v>
      </c>
      <c r="Q1914" s="3183" t="s">
        <v>1534</v>
      </c>
      <c r="R1914" s="3183" t="s">
        <v>1534</v>
      </c>
      <c r="S1914" s="3183" t="s">
        <v>1534</v>
      </c>
      <c r="T1914" s="3183" t="s">
        <v>1534</v>
      </c>
      <c r="U1914" s="3183" t="s">
        <v>1534</v>
      </c>
      <c r="V1914" s="3183" t="s">
        <v>1534</v>
      </c>
      <c r="W1914" s="3183" t="s">
        <v>1534</v>
      </c>
      <c r="X1914" s="3183" t="s">
        <v>1534</v>
      </c>
      <c r="Y1914" s="3183" t="s">
        <v>1534</v>
      </c>
      <c r="Z1914" s="3183" t="s">
        <v>1534</v>
      </c>
      <c r="AA1914" s="3183" t="s">
        <v>1534</v>
      </c>
      <c r="AB1914" s="3183" t="s">
        <v>1534</v>
      </c>
      <c r="AC1914" s="3183" t="s">
        <v>1534</v>
      </c>
      <c r="AD1914" s="3232">
        <f t="shared" si="3"/>
        <v>20</v>
      </c>
      <c r="AE1914" s="2639">
        <v>50</v>
      </c>
      <c r="AF1914" s="3595">
        <f t="shared" si="4"/>
        <v>0.4</v>
      </c>
      <c r="AG1914" s="3595">
        <v>1.2</v>
      </c>
      <c r="AH1914" s="2613" t="s">
        <v>1534</v>
      </c>
      <c r="AI1914" s="2613" t="s">
        <v>1534</v>
      </c>
      <c r="AJ1914" s="2647" t="s">
        <v>1534</v>
      </c>
      <c r="AK1914" s="2572"/>
    </row>
    <row r="1915" spans="2:37" s="2872" customFormat="1" ht="12" customHeight="1" x14ac:dyDescent="0.2">
      <c r="B1915" s="4055" t="s">
        <v>6512</v>
      </c>
      <c r="C1915" s="4056"/>
      <c r="D1915" s="3183" t="s">
        <v>1534</v>
      </c>
      <c r="E1915" s="3593">
        <v>25</v>
      </c>
      <c r="F1915" s="3183" t="s">
        <v>1534</v>
      </c>
      <c r="G1915" s="3183" t="s">
        <v>1534</v>
      </c>
      <c r="H1915" s="3183" t="s">
        <v>1534</v>
      </c>
      <c r="I1915" s="3183" t="s">
        <v>1534</v>
      </c>
      <c r="J1915" s="3183" t="s">
        <v>1534</v>
      </c>
      <c r="K1915" s="3183" t="s">
        <v>1534</v>
      </c>
      <c r="L1915" s="3183" t="s">
        <v>1534</v>
      </c>
      <c r="M1915" s="3183" t="s">
        <v>1534</v>
      </c>
      <c r="N1915" s="3183" t="s">
        <v>1534</v>
      </c>
      <c r="O1915" s="3183" t="s">
        <v>1534</v>
      </c>
      <c r="P1915" s="3183" t="s">
        <v>1534</v>
      </c>
      <c r="Q1915" s="3183" t="s">
        <v>1534</v>
      </c>
      <c r="R1915" s="3183" t="s">
        <v>1534</v>
      </c>
      <c r="S1915" s="3183" t="s">
        <v>1534</v>
      </c>
      <c r="T1915" s="3183" t="s">
        <v>1534</v>
      </c>
      <c r="U1915" s="3183" t="s">
        <v>1534</v>
      </c>
      <c r="V1915" s="3183" t="s">
        <v>1534</v>
      </c>
      <c r="W1915" s="3183" t="s">
        <v>1534</v>
      </c>
      <c r="X1915" s="3183" t="s">
        <v>1534</v>
      </c>
      <c r="Y1915" s="3183" t="s">
        <v>1534</v>
      </c>
      <c r="Z1915" s="3183" t="s">
        <v>1534</v>
      </c>
      <c r="AA1915" s="3183" t="s">
        <v>1534</v>
      </c>
      <c r="AB1915" s="3183" t="s">
        <v>1534</v>
      </c>
      <c r="AC1915" s="3183" t="s">
        <v>1534</v>
      </c>
      <c r="AD1915" s="3232">
        <f t="shared" si="3"/>
        <v>25</v>
      </c>
      <c r="AE1915" s="2639">
        <v>80</v>
      </c>
      <c r="AF1915" s="3595">
        <f t="shared" si="4"/>
        <v>0.3125</v>
      </c>
      <c r="AG1915" s="3595">
        <v>1</v>
      </c>
      <c r="AH1915" s="2613" t="s">
        <v>1534</v>
      </c>
      <c r="AI1915" s="2613" t="s">
        <v>1534</v>
      </c>
      <c r="AJ1915" s="2647" t="s">
        <v>1534</v>
      </c>
      <c r="AK1915" s="2572"/>
    </row>
    <row r="1916" spans="2:37" s="2872" customFormat="1" ht="12" customHeight="1" thickBot="1" x14ac:dyDescent="0.25">
      <c r="B1916" s="4062" t="s">
        <v>6513</v>
      </c>
      <c r="C1916" s="4063"/>
      <c r="D1916" s="3340" t="s">
        <v>1534</v>
      </c>
      <c r="E1916" s="3596">
        <v>30</v>
      </c>
      <c r="F1916" s="3340" t="s">
        <v>1534</v>
      </c>
      <c r="G1916" s="3340" t="s">
        <v>1534</v>
      </c>
      <c r="H1916" s="3340" t="s">
        <v>1534</v>
      </c>
      <c r="I1916" s="3340" t="s">
        <v>1534</v>
      </c>
      <c r="J1916" s="3340" t="s">
        <v>1534</v>
      </c>
      <c r="K1916" s="3340" t="s">
        <v>1534</v>
      </c>
      <c r="L1916" s="3340" t="s">
        <v>1534</v>
      </c>
      <c r="M1916" s="3340" t="s">
        <v>1534</v>
      </c>
      <c r="N1916" s="3340" t="s">
        <v>1534</v>
      </c>
      <c r="O1916" s="3340" t="s">
        <v>1534</v>
      </c>
      <c r="P1916" s="3340" t="s">
        <v>1534</v>
      </c>
      <c r="Q1916" s="3340" t="s">
        <v>1534</v>
      </c>
      <c r="R1916" s="3340" t="s">
        <v>1534</v>
      </c>
      <c r="S1916" s="3340" t="s">
        <v>1534</v>
      </c>
      <c r="T1916" s="3340" t="s">
        <v>1534</v>
      </c>
      <c r="U1916" s="3340" t="s">
        <v>1534</v>
      </c>
      <c r="V1916" s="3340" t="s">
        <v>1534</v>
      </c>
      <c r="W1916" s="3340" t="s">
        <v>1534</v>
      </c>
      <c r="X1916" s="3340" t="s">
        <v>1534</v>
      </c>
      <c r="Y1916" s="3340" t="s">
        <v>1534</v>
      </c>
      <c r="Z1916" s="3340" t="s">
        <v>1534</v>
      </c>
      <c r="AA1916" s="3340" t="s">
        <v>1534</v>
      </c>
      <c r="AB1916" s="3340" t="s">
        <v>1534</v>
      </c>
      <c r="AC1916" s="3340" t="s">
        <v>1534</v>
      </c>
      <c r="AD1916" s="3151">
        <f t="shared" si="3"/>
        <v>30</v>
      </c>
      <c r="AE1916" s="2642">
        <v>100</v>
      </c>
      <c r="AF1916" s="3597">
        <f t="shared" si="4"/>
        <v>0.3</v>
      </c>
      <c r="AG1916" s="3597">
        <v>0.8</v>
      </c>
      <c r="AH1916" s="2653" t="s">
        <v>1534</v>
      </c>
      <c r="AI1916" s="2653" t="s">
        <v>1534</v>
      </c>
      <c r="AJ1916" s="2654" t="s">
        <v>1534</v>
      </c>
      <c r="AK1916" s="2572"/>
    </row>
    <row r="1917" spans="2:37" s="2872" customFormat="1" ht="12" customHeight="1" x14ac:dyDescent="0.2">
      <c r="B1917" s="2573"/>
      <c r="C1917" s="2566"/>
      <c r="D1917" s="4006"/>
      <c r="E1917" s="4006"/>
      <c r="F1917" s="4006"/>
      <c r="G1917" s="4006"/>
      <c r="H1917" s="2566"/>
      <c r="I1917" s="2567"/>
      <c r="J1917" s="2567"/>
      <c r="K1917" s="2567"/>
      <c r="L1917" s="2567"/>
      <c r="M1917" s="2566"/>
      <c r="N1917" s="2567"/>
      <c r="O1917" s="2567"/>
      <c r="P1917" s="2567"/>
      <c r="Q1917" s="2567"/>
      <c r="R1917" s="2567"/>
      <c r="S1917" s="2566"/>
      <c r="T1917" s="2565"/>
      <c r="U1917" s="2565"/>
      <c r="V1917" s="2565"/>
      <c r="W1917" s="2565"/>
      <c r="X1917" s="2565"/>
      <c r="Y1917" s="2565"/>
      <c r="Z1917" s="2565"/>
      <c r="AA1917" s="2565"/>
      <c r="AB1917" s="2565"/>
      <c r="AC1917" s="2565"/>
      <c r="AD1917" s="2565"/>
      <c r="AE1917" s="2565"/>
      <c r="AF1917" s="2565"/>
      <c r="AG1917" s="2565"/>
      <c r="AH1917" s="2565"/>
      <c r="AI1917" s="2565"/>
      <c r="AJ1917" s="2565"/>
      <c r="AK1917" s="2572"/>
    </row>
    <row r="1918" spans="2:37" s="2872" customFormat="1" ht="12" customHeight="1" x14ac:dyDescent="0.2">
      <c r="B1918" s="3979" t="s">
        <v>4992</v>
      </c>
      <c r="C1918" s="3980"/>
      <c r="D1918" s="3986" t="s">
        <v>1534</v>
      </c>
      <c r="E1918" s="3986"/>
      <c r="F1918" s="3986"/>
      <c r="G1918" s="3986"/>
      <c r="H1918" s="2569"/>
      <c r="I1918" s="2569"/>
      <c r="J1918" s="2569"/>
      <c r="K1918" s="2569"/>
      <c r="L1918" s="2569"/>
      <c r="M1918" s="2569"/>
      <c r="N1918" s="2569"/>
      <c r="O1918" s="2569"/>
      <c r="P1918" s="2569"/>
      <c r="Q1918" s="2569"/>
      <c r="R1918" s="2569"/>
      <c r="S1918" s="2569"/>
      <c r="T1918" s="2565"/>
      <c r="U1918" s="2565"/>
      <c r="V1918" s="2565"/>
      <c r="W1918" s="2565"/>
      <c r="X1918" s="2565"/>
      <c r="Y1918" s="2565"/>
      <c r="Z1918" s="2565"/>
      <c r="AA1918" s="2565"/>
      <c r="AB1918" s="2565"/>
      <c r="AC1918" s="2565"/>
      <c r="AD1918" s="2565"/>
      <c r="AE1918" s="2565"/>
      <c r="AF1918" s="2565"/>
      <c r="AG1918" s="2565"/>
      <c r="AH1918" s="2565"/>
      <c r="AI1918" s="2565"/>
      <c r="AJ1918" s="2565"/>
      <c r="AK1918" s="2572"/>
    </row>
    <row r="1919" spans="2:37" s="2872" customFormat="1" ht="12" customHeight="1" x14ac:dyDescent="0.2">
      <c r="B1919" s="3979" t="s">
        <v>4993</v>
      </c>
      <c r="C1919" s="3980"/>
      <c r="D1919" s="3986" t="s">
        <v>10</v>
      </c>
      <c r="E1919" s="3986"/>
      <c r="F1919" s="3986"/>
      <c r="G1919" s="3986"/>
      <c r="H1919" s="2569"/>
      <c r="I1919" s="2569"/>
      <c r="J1919" s="2569"/>
      <c r="K1919" s="2569"/>
      <c r="L1919" s="2569"/>
      <c r="M1919" s="2569"/>
      <c r="N1919" s="2569"/>
      <c r="O1919" s="2569"/>
      <c r="P1919" s="2569"/>
      <c r="Q1919" s="2569"/>
      <c r="R1919" s="2569"/>
      <c r="S1919" s="2569"/>
      <c r="T1919" s="2565"/>
      <c r="U1919" s="2565"/>
      <c r="V1919" s="2565"/>
      <c r="W1919" s="2565"/>
      <c r="X1919" s="2565"/>
      <c r="Y1919" s="2565"/>
      <c r="Z1919" s="2565"/>
      <c r="AA1919" s="2565"/>
      <c r="AB1919" s="2565"/>
      <c r="AC1919" s="2565"/>
      <c r="AD1919" s="2565"/>
      <c r="AE1919" s="2565"/>
      <c r="AF1919" s="2565"/>
      <c r="AG1919" s="2565"/>
      <c r="AH1919" s="2565"/>
      <c r="AI1919" s="2565"/>
      <c r="AJ1919" s="2565"/>
      <c r="AK1919" s="2572"/>
    </row>
    <row r="1920" spans="2:37" s="2872" customFormat="1" ht="12" customHeight="1" thickBot="1" x14ac:dyDescent="0.25">
      <c r="B1920" s="4057"/>
      <c r="C1920" s="4058"/>
      <c r="D1920" s="4059"/>
      <c r="E1920" s="4059"/>
      <c r="F1920" s="4059"/>
      <c r="G1920" s="4059"/>
      <c r="H1920" s="2574"/>
      <c r="I1920" s="2574"/>
      <c r="J1920" s="2574"/>
      <c r="K1920" s="2574"/>
      <c r="L1920" s="2574"/>
      <c r="M1920" s="2574"/>
      <c r="N1920" s="2574"/>
      <c r="O1920" s="2574"/>
      <c r="P1920" s="2574"/>
      <c r="Q1920" s="2574"/>
      <c r="R1920" s="2574"/>
      <c r="S1920" s="2574"/>
      <c r="T1920" s="2575"/>
      <c r="U1920" s="2575"/>
      <c r="V1920" s="2575"/>
      <c r="W1920" s="2575"/>
      <c r="X1920" s="2575"/>
      <c r="Y1920" s="2575"/>
      <c r="Z1920" s="2575"/>
      <c r="AA1920" s="2575"/>
      <c r="AB1920" s="2575"/>
      <c r="AC1920" s="2575"/>
      <c r="AD1920" s="2575"/>
      <c r="AE1920" s="2575"/>
      <c r="AF1920" s="2575"/>
      <c r="AG1920" s="2575"/>
      <c r="AH1920" s="2575"/>
      <c r="AI1920" s="2575"/>
      <c r="AJ1920" s="2575"/>
      <c r="AK1920" s="2577"/>
    </row>
    <row r="1921" spans="2:37" s="2872" customFormat="1" ht="12" customHeight="1" x14ac:dyDescent="0.2">
      <c r="B1921" s="2774"/>
    </row>
    <row r="1922" spans="2:37" s="2872" customFormat="1" ht="12" customHeight="1" thickBot="1" x14ac:dyDescent="0.25">
      <c r="B1922" s="2774"/>
    </row>
    <row r="1923" spans="2:37" s="2872" customFormat="1" ht="12" customHeight="1" x14ac:dyDescent="0.2">
      <c r="B1923" s="3987" t="s">
        <v>5001</v>
      </c>
      <c r="C1923" s="3988"/>
      <c r="D1923" s="3988"/>
      <c r="E1923" s="3988"/>
      <c r="F1923" s="3988"/>
      <c r="G1923" s="3988"/>
      <c r="H1923" s="3988"/>
      <c r="I1923" s="3988"/>
      <c r="J1923" s="3988"/>
      <c r="K1923" s="3988"/>
      <c r="L1923" s="3988"/>
      <c r="M1923" s="3988"/>
      <c r="N1923" s="3988"/>
      <c r="O1923" s="3988"/>
      <c r="P1923" s="3988"/>
      <c r="Q1923" s="3988"/>
      <c r="R1923" s="3988"/>
      <c r="S1923" s="3988"/>
      <c r="T1923" s="3988"/>
      <c r="U1923" s="3988"/>
      <c r="V1923" s="3988"/>
      <c r="W1923" s="3988"/>
      <c r="X1923" s="3988"/>
      <c r="Y1923" s="3988"/>
      <c r="Z1923" s="3988"/>
      <c r="AA1923" s="3988"/>
      <c r="AB1923" s="3988"/>
      <c r="AC1923" s="3988"/>
      <c r="AD1923" s="3988"/>
      <c r="AE1923" s="3988"/>
      <c r="AF1923" s="3988"/>
      <c r="AG1923" s="3988"/>
      <c r="AH1923" s="3988"/>
      <c r="AI1923" s="3988"/>
      <c r="AJ1923" s="3988"/>
      <c r="AK1923" s="3989"/>
    </row>
    <row r="1924" spans="2:37" s="2872" customFormat="1" ht="12" customHeight="1" x14ac:dyDescent="0.2">
      <c r="B1924" s="2570"/>
      <c r="C1924" s="3546"/>
      <c r="D1924" s="3546"/>
      <c r="E1924" s="3546"/>
      <c r="F1924" s="3546"/>
      <c r="G1924" s="2571"/>
      <c r="H1924" s="2571"/>
      <c r="I1924" s="2571"/>
      <c r="J1924" s="2571"/>
      <c r="K1924" s="2571"/>
      <c r="L1924" s="2571"/>
      <c r="M1924" s="2571"/>
      <c r="N1924" s="2571"/>
      <c r="O1924" s="2571"/>
      <c r="P1924" s="2571"/>
      <c r="Q1924" s="2571"/>
      <c r="R1924" s="2571"/>
      <c r="S1924" s="2571"/>
      <c r="T1924" s="2571"/>
      <c r="U1924" s="2571"/>
      <c r="V1924" s="2571"/>
      <c r="W1924" s="2571"/>
      <c r="X1924" s="2571"/>
      <c r="Y1924" s="2571"/>
      <c r="Z1924" s="2571"/>
      <c r="AA1924" s="2571"/>
      <c r="AB1924" s="2571"/>
      <c r="AC1924" s="2571"/>
      <c r="AD1924" s="2571"/>
      <c r="AE1924" s="2571"/>
      <c r="AF1924" s="2571"/>
      <c r="AG1924" s="2571"/>
      <c r="AH1924" s="2571"/>
      <c r="AI1924" s="2571"/>
      <c r="AJ1924" s="2571"/>
      <c r="AK1924" s="2572"/>
    </row>
    <row r="1925" spans="2:37" s="2872" customFormat="1" ht="12" customHeight="1" x14ac:dyDescent="0.2">
      <c r="B1925" s="2570" t="s">
        <v>4988</v>
      </c>
      <c r="C1925" s="3546"/>
      <c r="D1925" s="3990" t="s">
        <v>6503</v>
      </c>
      <c r="E1925" s="3990"/>
      <c r="F1925" s="3990"/>
      <c r="G1925" s="2571"/>
      <c r="H1925" s="2571"/>
      <c r="I1925" s="2571"/>
      <c r="J1925" s="2571"/>
      <c r="K1925" s="2571"/>
      <c r="L1925" s="2571"/>
      <c r="M1925" s="2571"/>
      <c r="N1925" s="2571"/>
      <c r="O1925" s="2571"/>
      <c r="P1925" s="2571"/>
      <c r="Q1925" s="2571"/>
      <c r="R1925" s="2571"/>
      <c r="S1925" s="2571"/>
      <c r="T1925" s="2571"/>
      <c r="U1925" s="2571"/>
      <c r="V1925" s="2571"/>
      <c r="W1925" s="2571"/>
      <c r="X1925" s="2571"/>
      <c r="Y1925" s="2571"/>
      <c r="Z1925" s="2571"/>
      <c r="AA1925" s="2571"/>
      <c r="AB1925" s="2571"/>
      <c r="AC1925" s="2571"/>
      <c r="AD1925" s="2571"/>
      <c r="AE1925" s="2571"/>
      <c r="AF1925" s="2571"/>
      <c r="AG1925" s="2571"/>
      <c r="AH1925" s="2571"/>
      <c r="AI1925" s="2571"/>
      <c r="AJ1925" s="2571"/>
      <c r="AK1925" s="2572"/>
    </row>
    <row r="1926" spans="2:37" s="2872" customFormat="1" ht="12" customHeight="1" thickBot="1" x14ac:dyDescent="0.25">
      <c r="B1926" s="3991" t="s">
        <v>5002</v>
      </c>
      <c r="C1926" s="3992"/>
      <c r="D1926" s="3963">
        <v>41725</v>
      </c>
      <c r="E1926" s="3963"/>
      <c r="F1926" s="3546"/>
      <c r="G1926" s="2571"/>
      <c r="H1926" s="2571"/>
      <c r="I1926" s="2571"/>
      <c r="J1926" s="2571"/>
      <c r="K1926" s="2571"/>
      <c r="L1926" s="2571"/>
      <c r="M1926" s="2571"/>
      <c r="N1926" s="2571"/>
      <c r="O1926" s="2571"/>
      <c r="P1926" s="2571"/>
      <c r="Q1926" s="2571"/>
      <c r="R1926" s="2571"/>
      <c r="S1926" s="2571"/>
      <c r="T1926" s="2571"/>
      <c r="U1926" s="2571"/>
      <c r="V1926" s="2571"/>
      <c r="W1926" s="2571"/>
      <c r="X1926" s="2571"/>
      <c r="Y1926" s="2571"/>
      <c r="Z1926" s="2571"/>
      <c r="AA1926" s="2571"/>
      <c r="AB1926" s="2571"/>
      <c r="AC1926" s="2571"/>
      <c r="AD1926" s="2571"/>
      <c r="AE1926" s="2571"/>
      <c r="AF1926" s="2571"/>
      <c r="AG1926" s="2571"/>
      <c r="AH1926" s="2571"/>
      <c r="AI1926" s="2571"/>
      <c r="AJ1926" s="2571"/>
      <c r="AK1926" s="2572"/>
    </row>
    <row r="1927" spans="2:37" s="2872" customFormat="1" ht="52.5" customHeight="1" thickBot="1" x14ac:dyDescent="0.25">
      <c r="B1927" s="3993" t="s">
        <v>5003</v>
      </c>
      <c r="C1927" s="3994"/>
      <c r="D1927" s="4019" t="s">
        <v>6504</v>
      </c>
      <c r="E1927" s="4020"/>
      <c r="F1927" s="4020"/>
      <c r="G1927" s="4020"/>
      <c r="H1927" s="4020"/>
      <c r="I1927" s="4020"/>
      <c r="J1927" s="4020"/>
      <c r="K1927" s="4021"/>
      <c r="L1927" s="2571"/>
      <c r="M1927" s="2571"/>
      <c r="N1927" s="2571"/>
      <c r="O1927" s="2571"/>
      <c r="P1927" s="2571"/>
      <c r="Q1927" s="2571"/>
      <c r="R1927" s="2571"/>
      <c r="S1927" s="2571"/>
      <c r="T1927" s="2571"/>
      <c r="U1927" s="2571"/>
      <c r="V1927" s="2571"/>
      <c r="W1927" s="2571"/>
      <c r="X1927" s="2571"/>
      <c r="Y1927" s="2571"/>
      <c r="Z1927" s="2571"/>
      <c r="AA1927" s="2571"/>
      <c r="AB1927" s="2571"/>
      <c r="AC1927" s="2571"/>
      <c r="AD1927" s="2571"/>
      <c r="AE1927" s="2571"/>
      <c r="AF1927" s="2571"/>
      <c r="AG1927" s="2571"/>
      <c r="AH1927" s="2571"/>
      <c r="AI1927" s="2571"/>
      <c r="AJ1927" s="2571"/>
      <c r="AK1927" s="2572"/>
    </row>
    <row r="1928" spans="2:37" s="2872" customFormat="1" ht="12" customHeight="1" thickBot="1" x14ac:dyDescent="0.25">
      <c r="B1928" s="3998"/>
      <c r="C1928" s="3999"/>
      <c r="D1928" s="3999"/>
      <c r="E1928" s="3999"/>
      <c r="F1928" s="3999"/>
      <c r="G1928" s="3999"/>
      <c r="H1928" s="3999"/>
      <c r="I1928" s="3999"/>
      <c r="J1928" s="3999"/>
      <c r="K1928" s="3999"/>
      <c r="L1928" s="3999"/>
      <c r="M1928" s="3999"/>
      <c r="N1928" s="3999"/>
      <c r="O1928" s="3999"/>
      <c r="P1928" s="3999"/>
      <c r="Q1928" s="3999"/>
      <c r="R1928" s="2571"/>
      <c r="S1928" s="2571"/>
      <c r="T1928" s="2571"/>
      <c r="U1928" s="2571"/>
      <c r="V1928" s="2571"/>
      <c r="W1928" s="2571"/>
      <c r="X1928" s="2571"/>
      <c r="Y1928" s="2571"/>
      <c r="Z1928" s="2571"/>
      <c r="AA1928" s="2571"/>
      <c r="AB1928" s="2571"/>
      <c r="AC1928" s="2571"/>
      <c r="AD1928" s="2571"/>
      <c r="AE1928" s="2571"/>
      <c r="AF1928" s="2571"/>
      <c r="AG1928" s="2571"/>
      <c r="AH1928" s="2571"/>
      <c r="AI1928" s="2571"/>
      <c r="AJ1928" s="2571"/>
      <c r="AK1928" s="2572"/>
    </row>
    <row r="1929" spans="2:37" s="2872" customFormat="1" ht="12" customHeight="1" thickBot="1" x14ac:dyDescent="0.25">
      <c r="B1929" s="4000" t="s">
        <v>5004</v>
      </c>
      <c r="C1929" s="4000"/>
      <c r="D1929" s="4000" t="s">
        <v>4994</v>
      </c>
      <c r="E1929" s="4000" t="s">
        <v>5005</v>
      </c>
      <c r="F1929" s="4002" t="s">
        <v>224</v>
      </c>
      <c r="G1929" s="4002"/>
      <c r="H1929" s="4002"/>
      <c r="I1929" s="4002"/>
      <c r="J1929" s="4002"/>
      <c r="K1929" s="4002"/>
      <c r="L1929" s="4002"/>
      <c r="M1929" s="4002"/>
      <c r="N1929" s="4002"/>
      <c r="O1929" s="4002"/>
      <c r="P1929" s="4002"/>
      <c r="Q1929" s="4002"/>
      <c r="R1929" s="4002"/>
      <c r="S1929" s="4002" t="s">
        <v>340</v>
      </c>
      <c r="T1929" s="4002"/>
      <c r="U1929" s="4002"/>
      <c r="V1929" s="4002"/>
      <c r="W1929" s="4002"/>
      <c r="X1929" s="4002"/>
      <c r="Y1929" s="4002"/>
      <c r="Z1929" s="4002"/>
      <c r="AA1929" s="4002"/>
      <c r="AB1929" s="4002"/>
      <c r="AC1929" s="4002"/>
      <c r="AD1929" s="4002" t="s">
        <v>225</v>
      </c>
      <c r="AE1929" s="4002"/>
      <c r="AF1929" s="4002"/>
      <c r="AG1929" s="4002"/>
      <c r="AH1929" s="4003" t="s">
        <v>4989</v>
      </c>
      <c r="AI1929" s="4003"/>
      <c r="AJ1929" s="4003"/>
      <c r="AK1929" s="2572"/>
    </row>
    <row r="1930" spans="2:37" s="2872" customFormat="1" ht="12" customHeight="1" thickBot="1" x14ac:dyDescent="0.25">
      <c r="B1930" s="4001"/>
      <c r="C1930" s="4001"/>
      <c r="D1930" s="4001"/>
      <c r="E1930" s="4001"/>
      <c r="F1930" s="4001" t="s">
        <v>5006</v>
      </c>
      <c r="G1930" s="4001" t="s">
        <v>5007</v>
      </c>
      <c r="H1930" s="4000" t="s">
        <v>5008</v>
      </c>
      <c r="I1930" s="4004" t="s">
        <v>5009</v>
      </c>
      <c r="J1930" s="4004" t="s">
        <v>5010</v>
      </c>
      <c r="K1930" s="4005" t="s">
        <v>5011</v>
      </c>
      <c r="L1930" s="4005" t="s">
        <v>5012</v>
      </c>
      <c r="M1930" s="4004" t="s">
        <v>5013</v>
      </c>
      <c r="N1930" s="4004"/>
      <c r="O1930" s="4005" t="s">
        <v>5014</v>
      </c>
      <c r="P1930" s="4005" t="s">
        <v>5015</v>
      </c>
      <c r="Q1930" s="4005" t="s">
        <v>5016</v>
      </c>
      <c r="R1930" s="4005" t="s">
        <v>5017</v>
      </c>
      <c r="S1930" s="4000" t="s">
        <v>5018</v>
      </c>
      <c r="T1930" s="4000" t="s">
        <v>5019</v>
      </c>
      <c r="U1930" s="4000" t="s">
        <v>5020</v>
      </c>
      <c r="V1930" s="4000" t="s">
        <v>5021</v>
      </c>
      <c r="W1930" s="4000" t="s">
        <v>5022</v>
      </c>
      <c r="X1930" s="4000" t="s">
        <v>5023</v>
      </c>
      <c r="Y1930" s="4000" t="s">
        <v>5024</v>
      </c>
      <c r="Z1930" s="4000" t="s">
        <v>5025</v>
      </c>
      <c r="AA1930" s="4000" t="s">
        <v>5026</v>
      </c>
      <c r="AB1930" s="4004" t="s">
        <v>5027</v>
      </c>
      <c r="AC1930" s="4004" t="s">
        <v>5028</v>
      </c>
      <c r="AD1930" s="4000" t="s">
        <v>5029</v>
      </c>
      <c r="AE1930" s="4000" t="s">
        <v>5030</v>
      </c>
      <c r="AF1930" s="4000" t="s">
        <v>5031</v>
      </c>
      <c r="AG1930" s="4000" t="s">
        <v>5032</v>
      </c>
      <c r="AH1930" s="4000" t="s">
        <v>1154</v>
      </c>
      <c r="AI1930" s="4000" t="s">
        <v>4990</v>
      </c>
      <c r="AJ1930" s="4000" t="s">
        <v>4991</v>
      </c>
      <c r="AK1930" s="2572"/>
    </row>
    <row r="1931" spans="2:37" s="2872" customFormat="1" ht="12" customHeight="1" thickBot="1" x14ac:dyDescent="0.25">
      <c r="B1931" s="4001"/>
      <c r="C1931" s="4001"/>
      <c r="D1931" s="4001"/>
      <c r="E1931" s="4001"/>
      <c r="F1931" s="4001"/>
      <c r="G1931" s="4001"/>
      <c r="H1931" s="4001"/>
      <c r="I1931" s="4005"/>
      <c r="J1931" s="4005"/>
      <c r="K1931" s="4005"/>
      <c r="L1931" s="4005"/>
      <c r="M1931" s="3547" t="s">
        <v>5033</v>
      </c>
      <c r="N1931" s="3548" t="s">
        <v>2798</v>
      </c>
      <c r="O1931" s="4005"/>
      <c r="P1931" s="4005"/>
      <c r="Q1931" s="4005"/>
      <c r="R1931" s="4005"/>
      <c r="S1931" s="4001"/>
      <c r="T1931" s="4001"/>
      <c r="U1931" s="4001"/>
      <c r="V1931" s="4001"/>
      <c r="W1931" s="4001"/>
      <c r="X1931" s="4001"/>
      <c r="Y1931" s="4001"/>
      <c r="Z1931" s="4001"/>
      <c r="AA1931" s="4001"/>
      <c r="AB1931" s="4005"/>
      <c r="AC1931" s="4005"/>
      <c r="AD1931" s="4001"/>
      <c r="AE1931" s="4001"/>
      <c r="AF1931" s="4001"/>
      <c r="AG1931" s="4001"/>
      <c r="AH1931" s="4001"/>
      <c r="AI1931" s="4001"/>
      <c r="AJ1931" s="4001"/>
      <c r="AK1931" s="2572"/>
    </row>
    <row r="1932" spans="2:37" s="2872" customFormat="1" ht="12" customHeight="1" x14ac:dyDescent="0.2">
      <c r="B1932" s="4060" t="s">
        <v>6505</v>
      </c>
      <c r="C1932" s="4061"/>
      <c r="D1932" s="3178" t="s">
        <v>1534</v>
      </c>
      <c r="E1932" s="3591">
        <v>2</v>
      </c>
      <c r="F1932" s="3178" t="s">
        <v>1534</v>
      </c>
      <c r="G1932" s="3178" t="s">
        <v>1534</v>
      </c>
      <c r="H1932" s="3178" t="s">
        <v>1534</v>
      </c>
      <c r="I1932" s="3178" t="s">
        <v>1534</v>
      </c>
      <c r="J1932" s="3178" t="s">
        <v>1534</v>
      </c>
      <c r="K1932" s="3178" t="s">
        <v>1534</v>
      </c>
      <c r="L1932" s="3178" t="s">
        <v>1534</v>
      </c>
      <c r="M1932" s="3178" t="s">
        <v>1534</v>
      </c>
      <c r="N1932" s="3178" t="s">
        <v>1534</v>
      </c>
      <c r="O1932" s="3178" t="s">
        <v>1534</v>
      </c>
      <c r="P1932" s="3178" t="s">
        <v>1534</v>
      </c>
      <c r="Q1932" s="3178" t="s">
        <v>1534</v>
      </c>
      <c r="R1932" s="3178" t="s">
        <v>1534</v>
      </c>
      <c r="S1932" s="3178" t="s">
        <v>1534</v>
      </c>
      <c r="T1932" s="3178" t="s">
        <v>1534</v>
      </c>
      <c r="U1932" s="3178" t="s">
        <v>1534</v>
      </c>
      <c r="V1932" s="3178" t="s">
        <v>1534</v>
      </c>
      <c r="W1932" s="3178" t="s">
        <v>1534</v>
      </c>
      <c r="X1932" s="3178" t="s">
        <v>1534</v>
      </c>
      <c r="Y1932" s="3178" t="s">
        <v>1534</v>
      </c>
      <c r="Z1932" s="3178" t="s">
        <v>1534</v>
      </c>
      <c r="AA1932" s="3178" t="s">
        <v>1534</v>
      </c>
      <c r="AB1932" s="3178" t="s">
        <v>1534</v>
      </c>
      <c r="AC1932" s="3178" t="s">
        <v>1534</v>
      </c>
      <c r="AD1932" s="3523">
        <f t="shared" ref="AD1932:AD1940" si="5">+E1932</f>
        <v>2</v>
      </c>
      <c r="AE1932" s="2649">
        <v>1</v>
      </c>
      <c r="AF1932" s="3592">
        <f t="shared" ref="AF1932:AF1940" si="6">AD1932/AE1932</f>
        <v>2</v>
      </c>
      <c r="AG1932" s="3592">
        <v>4</v>
      </c>
      <c r="AH1932" s="2644" t="s">
        <v>1534</v>
      </c>
      <c r="AI1932" s="2644" t="s">
        <v>1534</v>
      </c>
      <c r="AJ1932" s="2646" t="s">
        <v>1534</v>
      </c>
      <c r="AK1932" s="2572"/>
    </row>
    <row r="1933" spans="2:37" s="2872" customFormat="1" ht="12" customHeight="1" x14ac:dyDescent="0.2">
      <c r="B1933" s="4055" t="s">
        <v>6506</v>
      </c>
      <c r="C1933" s="4056"/>
      <c r="D1933" s="3183" t="s">
        <v>1534</v>
      </c>
      <c r="E1933" s="3593">
        <v>3.5</v>
      </c>
      <c r="F1933" s="3183" t="s">
        <v>1534</v>
      </c>
      <c r="G1933" s="3183" t="s">
        <v>1534</v>
      </c>
      <c r="H1933" s="3183" t="s">
        <v>1534</v>
      </c>
      <c r="I1933" s="3183" t="s">
        <v>1534</v>
      </c>
      <c r="J1933" s="3183" t="s">
        <v>1534</v>
      </c>
      <c r="K1933" s="3183" t="s">
        <v>1534</v>
      </c>
      <c r="L1933" s="3183" t="s">
        <v>1534</v>
      </c>
      <c r="M1933" s="3183" t="s">
        <v>1534</v>
      </c>
      <c r="N1933" s="3183" t="s">
        <v>1534</v>
      </c>
      <c r="O1933" s="3183" t="s">
        <v>1534</v>
      </c>
      <c r="P1933" s="3183" t="s">
        <v>1534</v>
      </c>
      <c r="Q1933" s="3183" t="s">
        <v>1534</v>
      </c>
      <c r="R1933" s="3183" t="s">
        <v>1534</v>
      </c>
      <c r="S1933" s="3183" t="s">
        <v>1534</v>
      </c>
      <c r="T1933" s="3183" t="s">
        <v>1534</v>
      </c>
      <c r="U1933" s="3183" t="s">
        <v>1534</v>
      </c>
      <c r="V1933" s="3183" t="s">
        <v>1534</v>
      </c>
      <c r="W1933" s="3183" t="s">
        <v>1534</v>
      </c>
      <c r="X1933" s="3183" t="s">
        <v>1534</v>
      </c>
      <c r="Y1933" s="3183" t="s">
        <v>1534</v>
      </c>
      <c r="Z1933" s="3183" t="s">
        <v>1534</v>
      </c>
      <c r="AA1933" s="3183" t="s">
        <v>1534</v>
      </c>
      <c r="AB1933" s="3183" t="s">
        <v>1534</v>
      </c>
      <c r="AC1933" s="3183" t="s">
        <v>1534</v>
      </c>
      <c r="AD1933" s="3594">
        <f t="shared" si="5"/>
        <v>3.5</v>
      </c>
      <c r="AE1933" s="2639">
        <v>2</v>
      </c>
      <c r="AF1933" s="3595">
        <f t="shared" si="6"/>
        <v>1.75</v>
      </c>
      <c r="AG1933" s="3595">
        <v>3</v>
      </c>
      <c r="AH1933" s="2613" t="s">
        <v>1534</v>
      </c>
      <c r="AI1933" s="2613" t="s">
        <v>1534</v>
      </c>
      <c r="AJ1933" s="2647" t="s">
        <v>1534</v>
      </c>
      <c r="AK1933" s="2572"/>
    </row>
    <row r="1934" spans="2:37" s="2872" customFormat="1" ht="12" customHeight="1" x14ac:dyDescent="0.2">
      <c r="B1934" s="4055" t="s">
        <v>6507</v>
      </c>
      <c r="C1934" s="4056"/>
      <c r="D1934" s="3183" t="s">
        <v>1534</v>
      </c>
      <c r="E1934" s="3593">
        <v>4</v>
      </c>
      <c r="F1934" s="3183" t="s">
        <v>1534</v>
      </c>
      <c r="G1934" s="3183" t="s">
        <v>1534</v>
      </c>
      <c r="H1934" s="3183" t="s">
        <v>1534</v>
      </c>
      <c r="I1934" s="3183" t="s">
        <v>1534</v>
      </c>
      <c r="J1934" s="3183" t="s">
        <v>1534</v>
      </c>
      <c r="K1934" s="3183" t="s">
        <v>1534</v>
      </c>
      <c r="L1934" s="3183" t="s">
        <v>1534</v>
      </c>
      <c r="M1934" s="3183" t="s">
        <v>1534</v>
      </c>
      <c r="N1934" s="3183" t="s">
        <v>1534</v>
      </c>
      <c r="O1934" s="3183" t="s">
        <v>1534</v>
      </c>
      <c r="P1934" s="3183" t="s">
        <v>1534</v>
      </c>
      <c r="Q1934" s="3183" t="s">
        <v>1534</v>
      </c>
      <c r="R1934" s="3183" t="s">
        <v>1534</v>
      </c>
      <c r="S1934" s="3183" t="s">
        <v>1534</v>
      </c>
      <c r="T1934" s="3183" t="s">
        <v>1534</v>
      </c>
      <c r="U1934" s="3183" t="s">
        <v>1534</v>
      </c>
      <c r="V1934" s="3183" t="s">
        <v>1534</v>
      </c>
      <c r="W1934" s="3183" t="s">
        <v>1534</v>
      </c>
      <c r="X1934" s="3183" t="s">
        <v>1534</v>
      </c>
      <c r="Y1934" s="3183" t="s">
        <v>1534</v>
      </c>
      <c r="Z1934" s="3183" t="s">
        <v>1534</v>
      </c>
      <c r="AA1934" s="3183" t="s">
        <v>1534</v>
      </c>
      <c r="AB1934" s="3183" t="s">
        <v>1534</v>
      </c>
      <c r="AC1934" s="3183" t="s">
        <v>1534</v>
      </c>
      <c r="AD1934" s="3594">
        <f t="shared" si="5"/>
        <v>4</v>
      </c>
      <c r="AE1934" s="2639">
        <v>3</v>
      </c>
      <c r="AF1934" s="3595">
        <f t="shared" si="6"/>
        <v>1.3333333333333333</v>
      </c>
      <c r="AG1934" s="3595">
        <v>2</v>
      </c>
      <c r="AH1934" s="2613" t="s">
        <v>1534</v>
      </c>
      <c r="AI1934" s="2613" t="s">
        <v>1534</v>
      </c>
      <c r="AJ1934" s="2647" t="s">
        <v>1534</v>
      </c>
      <c r="AK1934" s="2572"/>
    </row>
    <row r="1935" spans="2:37" s="2872" customFormat="1" ht="12" customHeight="1" x14ac:dyDescent="0.2">
      <c r="B1935" s="4055" t="s">
        <v>6508</v>
      </c>
      <c r="C1935" s="4056"/>
      <c r="D1935" s="3183" t="s">
        <v>1534</v>
      </c>
      <c r="E1935" s="3593">
        <v>6</v>
      </c>
      <c r="F1935" s="3183" t="s">
        <v>1534</v>
      </c>
      <c r="G1935" s="3183" t="s">
        <v>1534</v>
      </c>
      <c r="H1935" s="3183" t="s">
        <v>1534</v>
      </c>
      <c r="I1935" s="3183" t="s">
        <v>1534</v>
      </c>
      <c r="J1935" s="3183" t="s">
        <v>1534</v>
      </c>
      <c r="K1935" s="3183" t="s">
        <v>1534</v>
      </c>
      <c r="L1935" s="3183" t="s">
        <v>1534</v>
      </c>
      <c r="M1935" s="3183" t="s">
        <v>1534</v>
      </c>
      <c r="N1935" s="3183" t="s">
        <v>1534</v>
      </c>
      <c r="O1935" s="3183" t="s">
        <v>1534</v>
      </c>
      <c r="P1935" s="3183" t="s">
        <v>1534</v>
      </c>
      <c r="Q1935" s="3183" t="s">
        <v>1534</v>
      </c>
      <c r="R1935" s="3183" t="s">
        <v>1534</v>
      </c>
      <c r="S1935" s="3183" t="s">
        <v>1534</v>
      </c>
      <c r="T1935" s="3183" t="s">
        <v>1534</v>
      </c>
      <c r="U1935" s="3183" t="s">
        <v>1534</v>
      </c>
      <c r="V1935" s="3183" t="s">
        <v>1534</v>
      </c>
      <c r="W1935" s="3183" t="s">
        <v>1534</v>
      </c>
      <c r="X1935" s="3183" t="s">
        <v>1534</v>
      </c>
      <c r="Y1935" s="3183" t="s">
        <v>1534</v>
      </c>
      <c r="Z1935" s="3183" t="s">
        <v>1534</v>
      </c>
      <c r="AA1935" s="3183" t="s">
        <v>1534</v>
      </c>
      <c r="AB1935" s="3183" t="s">
        <v>1534</v>
      </c>
      <c r="AC1935" s="3183" t="s">
        <v>1534</v>
      </c>
      <c r="AD1935" s="3594">
        <f t="shared" si="5"/>
        <v>6</v>
      </c>
      <c r="AE1935" s="2639">
        <v>5</v>
      </c>
      <c r="AF1935" s="3595">
        <f t="shared" si="6"/>
        <v>1.2</v>
      </c>
      <c r="AG1935" s="3595">
        <v>1.8</v>
      </c>
      <c r="AH1935" s="2613" t="s">
        <v>1534</v>
      </c>
      <c r="AI1935" s="2613" t="s">
        <v>1534</v>
      </c>
      <c r="AJ1935" s="2647" t="s">
        <v>1534</v>
      </c>
      <c r="AK1935" s="2572"/>
    </row>
    <row r="1936" spans="2:37" s="2872" customFormat="1" ht="12" customHeight="1" x14ac:dyDescent="0.2">
      <c r="B1936" s="4055" t="s">
        <v>6509</v>
      </c>
      <c r="C1936" s="4056"/>
      <c r="D1936" s="3183" t="s">
        <v>1534</v>
      </c>
      <c r="E1936" s="3593">
        <v>8</v>
      </c>
      <c r="F1936" s="3183" t="s">
        <v>1534</v>
      </c>
      <c r="G1936" s="3183" t="s">
        <v>1534</v>
      </c>
      <c r="H1936" s="3183" t="s">
        <v>1534</v>
      </c>
      <c r="I1936" s="3183" t="s">
        <v>1534</v>
      </c>
      <c r="J1936" s="3183" t="s">
        <v>1534</v>
      </c>
      <c r="K1936" s="3183" t="s">
        <v>1534</v>
      </c>
      <c r="L1936" s="3183" t="s">
        <v>1534</v>
      </c>
      <c r="M1936" s="3183" t="s">
        <v>1534</v>
      </c>
      <c r="N1936" s="3183" t="s">
        <v>1534</v>
      </c>
      <c r="O1936" s="3183" t="s">
        <v>1534</v>
      </c>
      <c r="P1936" s="3183" t="s">
        <v>1534</v>
      </c>
      <c r="Q1936" s="3183" t="s">
        <v>1534</v>
      </c>
      <c r="R1936" s="3183" t="s">
        <v>1534</v>
      </c>
      <c r="S1936" s="3183" t="s">
        <v>1534</v>
      </c>
      <c r="T1936" s="3183" t="s">
        <v>1534</v>
      </c>
      <c r="U1936" s="3183" t="s">
        <v>1534</v>
      </c>
      <c r="V1936" s="3183" t="s">
        <v>1534</v>
      </c>
      <c r="W1936" s="3183" t="s">
        <v>1534</v>
      </c>
      <c r="X1936" s="3183" t="s">
        <v>1534</v>
      </c>
      <c r="Y1936" s="3183" t="s">
        <v>1534</v>
      </c>
      <c r="Z1936" s="3183" t="s">
        <v>1534</v>
      </c>
      <c r="AA1936" s="3183" t="s">
        <v>1534</v>
      </c>
      <c r="AB1936" s="3183" t="s">
        <v>1534</v>
      </c>
      <c r="AC1936" s="3183" t="s">
        <v>1534</v>
      </c>
      <c r="AD1936" s="3594">
        <f t="shared" si="5"/>
        <v>8</v>
      </c>
      <c r="AE1936" s="2639">
        <v>10</v>
      </c>
      <c r="AF1936" s="3595">
        <f t="shared" si="6"/>
        <v>0.8</v>
      </c>
      <c r="AG1936" s="3595">
        <v>1.5</v>
      </c>
      <c r="AH1936" s="2613" t="s">
        <v>1534</v>
      </c>
      <c r="AI1936" s="2613" t="s">
        <v>1534</v>
      </c>
      <c r="AJ1936" s="2647" t="s">
        <v>1534</v>
      </c>
      <c r="AK1936" s="2572"/>
    </row>
    <row r="1937" spans="2:37" s="2872" customFormat="1" ht="12" customHeight="1" x14ac:dyDescent="0.2">
      <c r="B1937" s="4055" t="s">
        <v>6510</v>
      </c>
      <c r="C1937" s="4056"/>
      <c r="D1937" s="3183" t="s">
        <v>1534</v>
      </c>
      <c r="E1937" s="3593">
        <v>15</v>
      </c>
      <c r="F1937" s="3183" t="s">
        <v>1534</v>
      </c>
      <c r="G1937" s="3183" t="s">
        <v>1534</v>
      </c>
      <c r="H1937" s="3183" t="s">
        <v>1534</v>
      </c>
      <c r="I1937" s="3183" t="s">
        <v>1534</v>
      </c>
      <c r="J1937" s="3183" t="s">
        <v>1534</v>
      </c>
      <c r="K1937" s="3183" t="s">
        <v>1534</v>
      </c>
      <c r="L1937" s="3183" t="s">
        <v>1534</v>
      </c>
      <c r="M1937" s="3183" t="s">
        <v>1534</v>
      </c>
      <c r="N1937" s="3183" t="s">
        <v>1534</v>
      </c>
      <c r="O1937" s="3183" t="s">
        <v>1534</v>
      </c>
      <c r="P1937" s="3183" t="s">
        <v>1534</v>
      </c>
      <c r="Q1937" s="3183" t="s">
        <v>1534</v>
      </c>
      <c r="R1937" s="3183" t="s">
        <v>1534</v>
      </c>
      <c r="S1937" s="3183" t="s">
        <v>1534</v>
      </c>
      <c r="T1937" s="3183" t="s">
        <v>1534</v>
      </c>
      <c r="U1937" s="3183" t="s">
        <v>1534</v>
      </c>
      <c r="V1937" s="3183" t="s">
        <v>1534</v>
      </c>
      <c r="W1937" s="3183" t="s">
        <v>1534</v>
      </c>
      <c r="X1937" s="3183" t="s">
        <v>1534</v>
      </c>
      <c r="Y1937" s="3183" t="s">
        <v>1534</v>
      </c>
      <c r="Z1937" s="3183" t="s">
        <v>1534</v>
      </c>
      <c r="AA1937" s="3183" t="s">
        <v>1534</v>
      </c>
      <c r="AB1937" s="3183" t="s">
        <v>1534</v>
      </c>
      <c r="AC1937" s="3183" t="s">
        <v>1534</v>
      </c>
      <c r="AD1937" s="3594">
        <f t="shared" si="5"/>
        <v>15</v>
      </c>
      <c r="AE1937" s="2639">
        <v>30</v>
      </c>
      <c r="AF1937" s="3595">
        <f t="shared" si="6"/>
        <v>0.5</v>
      </c>
      <c r="AG1937" s="3595">
        <v>1.2</v>
      </c>
      <c r="AH1937" s="2613" t="s">
        <v>1534</v>
      </c>
      <c r="AI1937" s="2613" t="s">
        <v>1534</v>
      </c>
      <c r="AJ1937" s="2647" t="s">
        <v>1534</v>
      </c>
      <c r="AK1937" s="2572"/>
    </row>
    <row r="1938" spans="2:37" s="2872" customFormat="1" ht="12" customHeight="1" x14ac:dyDescent="0.2">
      <c r="B1938" s="4055" t="s">
        <v>6511</v>
      </c>
      <c r="C1938" s="4056"/>
      <c r="D1938" s="3183" t="s">
        <v>1534</v>
      </c>
      <c r="E1938" s="3593">
        <v>17</v>
      </c>
      <c r="F1938" s="3183" t="s">
        <v>1534</v>
      </c>
      <c r="G1938" s="3183" t="s">
        <v>1534</v>
      </c>
      <c r="H1938" s="3183" t="s">
        <v>1534</v>
      </c>
      <c r="I1938" s="3183" t="s">
        <v>1534</v>
      </c>
      <c r="J1938" s="3183" t="s">
        <v>1534</v>
      </c>
      <c r="K1938" s="3183" t="s">
        <v>1534</v>
      </c>
      <c r="L1938" s="3183" t="s">
        <v>1534</v>
      </c>
      <c r="M1938" s="3183" t="s">
        <v>1534</v>
      </c>
      <c r="N1938" s="3183" t="s">
        <v>1534</v>
      </c>
      <c r="O1938" s="3183" t="s">
        <v>1534</v>
      </c>
      <c r="P1938" s="3183" t="s">
        <v>1534</v>
      </c>
      <c r="Q1938" s="3183" t="s">
        <v>1534</v>
      </c>
      <c r="R1938" s="3183" t="s">
        <v>1534</v>
      </c>
      <c r="S1938" s="3183" t="s">
        <v>1534</v>
      </c>
      <c r="T1938" s="3183" t="s">
        <v>1534</v>
      </c>
      <c r="U1938" s="3183" t="s">
        <v>1534</v>
      </c>
      <c r="V1938" s="3183" t="s">
        <v>1534</v>
      </c>
      <c r="W1938" s="3183" t="s">
        <v>1534</v>
      </c>
      <c r="X1938" s="3183" t="s">
        <v>1534</v>
      </c>
      <c r="Y1938" s="3183" t="s">
        <v>1534</v>
      </c>
      <c r="Z1938" s="3183" t="s">
        <v>1534</v>
      </c>
      <c r="AA1938" s="3183" t="s">
        <v>1534</v>
      </c>
      <c r="AB1938" s="3183" t="s">
        <v>1534</v>
      </c>
      <c r="AC1938" s="3183" t="s">
        <v>1534</v>
      </c>
      <c r="AD1938" s="3594">
        <f t="shared" si="5"/>
        <v>17</v>
      </c>
      <c r="AE1938" s="2639">
        <v>50</v>
      </c>
      <c r="AF1938" s="3595">
        <f t="shared" si="6"/>
        <v>0.34</v>
      </c>
      <c r="AG1938" s="3595">
        <v>1</v>
      </c>
      <c r="AH1938" s="2613" t="s">
        <v>1534</v>
      </c>
      <c r="AI1938" s="2613" t="s">
        <v>1534</v>
      </c>
      <c r="AJ1938" s="2647" t="s">
        <v>1534</v>
      </c>
      <c r="AK1938" s="2572"/>
    </row>
    <row r="1939" spans="2:37" s="2872" customFormat="1" ht="12" customHeight="1" x14ac:dyDescent="0.2">
      <c r="B1939" s="4055" t="s">
        <v>6512</v>
      </c>
      <c r="C1939" s="4056"/>
      <c r="D1939" s="3183" t="s">
        <v>1534</v>
      </c>
      <c r="E1939" s="3593">
        <v>20</v>
      </c>
      <c r="F1939" s="3183" t="s">
        <v>1534</v>
      </c>
      <c r="G1939" s="3183" t="s">
        <v>1534</v>
      </c>
      <c r="H1939" s="3183" t="s">
        <v>1534</v>
      </c>
      <c r="I1939" s="3183" t="s">
        <v>1534</v>
      </c>
      <c r="J1939" s="3183" t="s">
        <v>1534</v>
      </c>
      <c r="K1939" s="3183" t="s">
        <v>1534</v>
      </c>
      <c r="L1939" s="3183" t="s">
        <v>1534</v>
      </c>
      <c r="M1939" s="3183" t="s">
        <v>1534</v>
      </c>
      <c r="N1939" s="3183" t="s">
        <v>1534</v>
      </c>
      <c r="O1939" s="3183" t="s">
        <v>1534</v>
      </c>
      <c r="P1939" s="3183" t="s">
        <v>1534</v>
      </c>
      <c r="Q1939" s="3183" t="s">
        <v>1534</v>
      </c>
      <c r="R1939" s="3183" t="s">
        <v>1534</v>
      </c>
      <c r="S1939" s="3183" t="s">
        <v>1534</v>
      </c>
      <c r="T1939" s="3183" t="s">
        <v>1534</v>
      </c>
      <c r="U1939" s="3183" t="s">
        <v>1534</v>
      </c>
      <c r="V1939" s="3183" t="s">
        <v>1534</v>
      </c>
      <c r="W1939" s="3183" t="s">
        <v>1534</v>
      </c>
      <c r="X1939" s="3183" t="s">
        <v>1534</v>
      </c>
      <c r="Y1939" s="3183" t="s">
        <v>1534</v>
      </c>
      <c r="Z1939" s="3183" t="s">
        <v>1534</v>
      </c>
      <c r="AA1939" s="3183" t="s">
        <v>1534</v>
      </c>
      <c r="AB1939" s="3183" t="s">
        <v>1534</v>
      </c>
      <c r="AC1939" s="3183" t="s">
        <v>1534</v>
      </c>
      <c r="AD1939" s="3594">
        <f t="shared" si="5"/>
        <v>20</v>
      </c>
      <c r="AE1939" s="2639">
        <v>80</v>
      </c>
      <c r="AF1939" s="3595">
        <f t="shared" si="6"/>
        <v>0.25</v>
      </c>
      <c r="AG1939" s="3595">
        <v>0.8</v>
      </c>
      <c r="AH1939" s="2613" t="s">
        <v>1534</v>
      </c>
      <c r="AI1939" s="2613" t="s">
        <v>1534</v>
      </c>
      <c r="AJ1939" s="2647" t="s">
        <v>1534</v>
      </c>
      <c r="AK1939" s="2572"/>
    </row>
    <row r="1940" spans="2:37" s="2872" customFormat="1" ht="12" customHeight="1" thickBot="1" x14ac:dyDescent="0.25">
      <c r="B1940" s="4062" t="s">
        <v>6513</v>
      </c>
      <c r="C1940" s="4063"/>
      <c r="D1940" s="3340" t="s">
        <v>1534</v>
      </c>
      <c r="E1940" s="3596">
        <v>23</v>
      </c>
      <c r="F1940" s="3340" t="s">
        <v>1534</v>
      </c>
      <c r="G1940" s="3340" t="s">
        <v>1534</v>
      </c>
      <c r="H1940" s="3340" t="s">
        <v>1534</v>
      </c>
      <c r="I1940" s="3340" t="s">
        <v>1534</v>
      </c>
      <c r="J1940" s="3340" t="s">
        <v>1534</v>
      </c>
      <c r="K1940" s="3340" t="s">
        <v>1534</v>
      </c>
      <c r="L1940" s="3340" t="s">
        <v>1534</v>
      </c>
      <c r="M1940" s="3340" t="s">
        <v>1534</v>
      </c>
      <c r="N1940" s="3340" t="s">
        <v>1534</v>
      </c>
      <c r="O1940" s="3340" t="s">
        <v>1534</v>
      </c>
      <c r="P1940" s="3340" t="s">
        <v>1534</v>
      </c>
      <c r="Q1940" s="3340" t="s">
        <v>1534</v>
      </c>
      <c r="R1940" s="3340" t="s">
        <v>1534</v>
      </c>
      <c r="S1940" s="3340" t="s">
        <v>1534</v>
      </c>
      <c r="T1940" s="3340" t="s">
        <v>1534</v>
      </c>
      <c r="U1940" s="3340" t="s">
        <v>1534</v>
      </c>
      <c r="V1940" s="3340" t="s">
        <v>1534</v>
      </c>
      <c r="W1940" s="3340" t="s">
        <v>1534</v>
      </c>
      <c r="X1940" s="3340" t="s">
        <v>1534</v>
      </c>
      <c r="Y1940" s="3340" t="s">
        <v>1534</v>
      </c>
      <c r="Z1940" s="3340" t="s">
        <v>1534</v>
      </c>
      <c r="AA1940" s="3340" t="s">
        <v>1534</v>
      </c>
      <c r="AB1940" s="3340" t="s">
        <v>1534</v>
      </c>
      <c r="AC1940" s="3340" t="s">
        <v>1534</v>
      </c>
      <c r="AD1940" s="3524">
        <f t="shared" si="5"/>
        <v>23</v>
      </c>
      <c r="AE1940" s="2642">
        <v>100</v>
      </c>
      <c r="AF1940" s="3597">
        <f t="shared" si="6"/>
        <v>0.23</v>
      </c>
      <c r="AG1940" s="3597">
        <v>0.5</v>
      </c>
      <c r="AH1940" s="2653" t="s">
        <v>1534</v>
      </c>
      <c r="AI1940" s="2653" t="s">
        <v>1534</v>
      </c>
      <c r="AJ1940" s="2654" t="s">
        <v>1534</v>
      </c>
      <c r="AK1940" s="2572"/>
    </row>
    <row r="1941" spans="2:37" s="2872" customFormat="1" ht="12" customHeight="1" x14ac:dyDescent="0.2">
      <c r="B1941" s="2573"/>
      <c r="C1941" s="2566"/>
      <c r="D1941" s="4006"/>
      <c r="E1941" s="4006"/>
      <c r="F1941" s="4006"/>
      <c r="G1941" s="4006"/>
      <c r="H1941" s="2566"/>
      <c r="I1941" s="2567"/>
      <c r="J1941" s="2567"/>
      <c r="K1941" s="2567"/>
      <c r="L1941" s="2567"/>
      <c r="M1941" s="2566"/>
      <c r="N1941" s="2567"/>
      <c r="O1941" s="2567"/>
      <c r="P1941" s="2567"/>
      <c r="Q1941" s="2567"/>
      <c r="R1941" s="2567"/>
      <c r="S1941" s="2566"/>
      <c r="T1941" s="2565"/>
      <c r="U1941" s="2565"/>
      <c r="V1941" s="2565"/>
      <c r="W1941" s="2565"/>
      <c r="X1941" s="2565"/>
      <c r="Y1941" s="2565"/>
      <c r="Z1941" s="2565"/>
      <c r="AA1941" s="2565"/>
      <c r="AB1941" s="2565"/>
      <c r="AC1941" s="2565"/>
      <c r="AD1941" s="2565"/>
      <c r="AE1941" s="2565"/>
      <c r="AF1941" s="2565"/>
      <c r="AG1941" s="2565"/>
      <c r="AH1941" s="2565"/>
      <c r="AI1941" s="2565"/>
      <c r="AJ1941" s="2565"/>
      <c r="AK1941" s="2572"/>
    </row>
    <row r="1942" spans="2:37" s="2872" customFormat="1" ht="12" customHeight="1" x14ac:dyDescent="0.2">
      <c r="B1942" s="3979" t="s">
        <v>4992</v>
      </c>
      <c r="C1942" s="3980"/>
      <c r="D1942" s="3986" t="s">
        <v>1534</v>
      </c>
      <c r="E1942" s="3986"/>
      <c r="F1942" s="3986"/>
      <c r="G1942" s="3986"/>
      <c r="H1942" s="2569"/>
      <c r="I1942" s="2569"/>
      <c r="J1942" s="2569"/>
      <c r="K1942" s="2569"/>
      <c r="L1942" s="2569"/>
      <c r="M1942" s="2569"/>
      <c r="N1942" s="2569"/>
      <c r="O1942" s="2569"/>
      <c r="P1942" s="2569"/>
      <c r="Q1942" s="2569"/>
      <c r="R1942" s="2569"/>
      <c r="S1942" s="2569"/>
      <c r="T1942" s="2565"/>
      <c r="U1942" s="2565"/>
      <c r="V1942" s="2565"/>
      <c r="W1942" s="2565"/>
      <c r="X1942" s="2565"/>
      <c r="Y1942" s="2565"/>
      <c r="Z1942" s="2565"/>
      <c r="AA1942" s="2565"/>
      <c r="AB1942" s="2565"/>
      <c r="AC1942" s="2565"/>
      <c r="AD1942" s="2565"/>
      <c r="AE1942" s="2565"/>
      <c r="AF1942" s="2565"/>
      <c r="AG1942" s="2565"/>
      <c r="AH1942" s="2565"/>
      <c r="AI1942" s="2565"/>
      <c r="AJ1942" s="2565"/>
      <c r="AK1942" s="2572"/>
    </row>
    <row r="1943" spans="2:37" s="2872" customFormat="1" ht="12" customHeight="1" x14ac:dyDescent="0.2">
      <c r="B1943" s="3979" t="s">
        <v>4993</v>
      </c>
      <c r="C1943" s="3980"/>
      <c r="D1943" s="3986" t="s">
        <v>10</v>
      </c>
      <c r="E1943" s="3986"/>
      <c r="F1943" s="3986"/>
      <c r="G1943" s="3986"/>
      <c r="H1943" s="2569"/>
      <c r="I1943" s="2569"/>
      <c r="J1943" s="2569"/>
      <c r="K1943" s="2569"/>
      <c r="L1943" s="2569"/>
      <c r="M1943" s="2569"/>
      <c r="N1943" s="2569"/>
      <c r="O1943" s="2569"/>
      <c r="P1943" s="2569"/>
      <c r="Q1943" s="2569"/>
      <c r="R1943" s="2569"/>
      <c r="S1943" s="2569"/>
      <c r="T1943" s="2565"/>
      <c r="U1943" s="2565"/>
      <c r="V1943" s="2565"/>
      <c r="W1943" s="2565"/>
      <c r="X1943" s="2565"/>
      <c r="Y1943" s="2565"/>
      <c r="Z1943" s="2565"/>
      <c r="AA1943" s="2565"/>
      <c r="AB1943" s="2565"/>
      <c r="AC1943" s="2565"/>
      <c r="AD1943" s="2565"/>
      <c r="AE1943" s="2565"/>
      <c r="AF1943" s="2565"/>
      <c r="AG1943" s="2565"/>
      <c r="AH1943" s="2565"/>
      <c r="AI1943" s="2565"/>
      <c r="AJ1943" s="2565"/>
      <c r="AK1943" s="2572"/>
    </row>
    <row r="1944" spans="2:37" s="2872" customFormat="1" ht="12" customHeight="1" thickBot="1" x14ac:dyDescent="0.25">
      <c r="B1944" s="4057"/>
      <c r="C1944" s="4058"/>
      <c r="D1944" s="4059"/>
      <c r="E1944" s="4059"/>
      <c r="F1944" s="4059"/>
      <c r="G1944" s="4059"/>
      <c r="H1944" s="2574"/>
      <c r="I1944" s="2574"/>
      <c r="J1944" s="2574"/>
      <c r="K1944" s="2574"/>
      <c r="L1944" s="2574"/>
      <c r="M1944" s="2574"/>
      <c r="N1944" s="2574"/>
      <c r="O1944" s="2574"/>
      <c r="P1944" s="2574"/>
      <c r="Q1944" s="2574"/>
      <c r="R1944" s="2574"/>
      <c r="S1944" s="2574"/>
      <c r="T1944" s="2575"/>
      <c r="U1944" s="2575"/>
      <c r="V1944" s="2575"/>
      <c r="W1944" s="2575"/>
      <c r="X1944" s="2575"/>
      <c r="Y1944" s="2575"/>
      <c r="Z1944" s="2575"/>
      <c r="AA1944" s="2575"/>
      <c r="AB1944" s="2575"/>
      <c r="AC1944" s="2575"/>
      <c r="AD1944" s="2575"/>
      <c r="AE1944" s="2575"/>
      <c r="AF1944" s="2575"/>
      <c r="AG1944" s="2575"/>
      <c r="AH1944" s="2575"/>
      <c r="AI1944" s="2575"/>
      <c r="AJ1944" s="2575"/>
      <c r="AK1944" s="2577"/>
    </row>
    <row r="1945" spans="2:37" s="2872" customFormat="1" ht="12" customHeight="1" x14ac:dyDescent="0.2">
      <c r="B1945" s="2774"/>
    </row>
    <row r="1946" spans="2:37" s="2872" customFormat="1" ht="12" customHeight="1" thickBot="1" x14ac:dyDescent="0.25">
      <c r="B1946" s="2774"/>
    </row>
    <row r="1947" spans="2:37" s="2872" customFormat="1" ht="12" customHeight="1" x14ac:dyDescent="0.2">
      <c r="B1947" s="3987" t="s">
        <v>5001</v>
      </c>
      <c r="C1947" s="3988"/>
      <c r="D1947" s="3988"/>
      <c r="E1947" s="3988"/>
      <c r="F1947" s="3988"/>
      <c r="G1947" s="3988"/>
      <c r="H1947" s="3988"/>
      <c r="I1947" s="3988"/>
      <c r="J1947" s="3988"/>
      <c r="K1947" s="3988"/>
      <c r="L1947" s="3988"/>
      <c r="M1947" s="3988"/>
      <c r="N1947" s="3988"/>
      <c r="O1947" s="3988"/>
      <c r="P1947" s="3988"/>
      <c r="Q1947" s="3988"/>
      <c r="R1947" s="3988"/>
      <c r="S1947" s="3988"/>
      <c r="T1947" s="3988"/>
      <c r="U1947" s="3988"/>
      <c r="V1947" s="3988"/>
      <c r="W1947" s="3988"/>
      <c r="X1947" s="3988"/>
      <c r="Y1947" s="3988"/>
      <c r="Z1947" s="3988"/>
      <c r="AA1947" s="3988"/>
      <c r="AB1947" s="3988"/>
      <c r="AC1947" s="3988"/>
      <c r="AD1947" s="3988"/>
      <c r="AE1947" s="3988"/>
      <c r="AF1947" s="3988"/>
      <c r="AG1947" s="3988"/>
      <c r="AH1947" s="3988"/>
      <c r="AI1947" s="3988"/>
      <c r="AJ1947" s="3988"/>
      <c r="AK1947" s="3989"/>
    </row>
    <row r="1948" spans="2:37" s="2872" customFormat="1" ht="12" customHeight="1" x14ac:dyDescent="0.2">
      <c r="B1948" s="2570"/>
      <c r="C1948" s="3546"/>
      <c r="D1948" s="3546"/>
      <c r="E1948" s="3546"/>
      <c r="F1948" s="3546"/>
      <c r="G1948" s="2571"/>
      <c r="H1948" s="2571"/>
      <c r="I1948" s="2571"/>
      <c r="J1948" s="2571"/>
      <c r="K1948" s="2571"/>
      <c r="L1948" s="2571"/>
      <c r="M1948" s="2571"/>
      <c r="N1948" s="2571"/>
      <c r="O1948" s="2571"/>
      <c r="P1948" s="2571"/>
      <c r="Q1948" s="2571"/>
      <c r="R1948" s="2571"/>
      <c r="S1948" s="2571"/>
      <c r="T1948" s="2571"/>
      <c r="U1948" s="2571"/>
      <c r="V1948" s="2571"/>
      <c r="W1948" s="2571"/>
      <c r="X1948" s="2571"/>
      <c r="Y1948" s="2571"/>
      <c r="Z1948" s="2571"/>
      <c r="AA1948" s="2571"/>
      <c r="AB1948" s="2571"/>
      <c r="AC1948" s="2571"/>
      <c r="AD1948" s="2571"/>
      <c r="AE1948" s="2571"/>
      <c r="AF1948" s="2571"/>
      <c r="AG1948" s="2571"/>
      <c r="AH1948" s="2571"/>
      <c r="AI1948" s="2571"/>
      <c r="AJ1948" s="2571"/>
      <c r="AK1948" s="2572"/>
    </row>
    <row r="1949" spans="2:37" s="2872" customFormat="1" ht="12" customHeight="1" x14ac:dyDescent="0.2">
      <c r="B1949" s="2570" t="s">
        <v>4988</v>
      </c>
      <c r="C1949" s="3546"/>
      <c r="D1949" s="3990" t="s">
        <v>6503</v>
      </c>
      <c r="E1949" s="3990"/>
      <c r="F1949" s="3990"/>
      <c r="G1949" s="2571"/>
      <c r="H1949" s="2571"/>
      <c r="I1949" s="2571"/>
      <c r="J1949" s="2571"/>
      <c r="K1949" s="2571"/>
      <c r="L1949" s="2571"/>
      <c r="M1949" s="2571"/>
      <c r="N1949" s="2571"/>
      <c r="O1949" s="2571"/>
      <c r="P1949" s="2571"/>
      <c r="Q1949" s="2571"/>
      <c r="R1949" s="2571"/>
      <c r="S1949" s="2571"/>
      <c r="T1949" s="2571"/>
      <c r="U1949" s="2571"/>
      <c r="V1949" s="2571"/>
      <c r="W1949" s="2571"/>
      <c r="X1949" s="2571"/>
      <c r="Y1949" s="2571"/>
      <c r="Z1949" s="2571"/>
      <c r="AA1949" s="2571"/>
      <c r="AB1949" s="2571"/>
      <c r="AC1949" s="2571"/>
      <c r="AD1949" s="2571"/>
      <c r="AE1949" s="2571"/>
      <c r="AF1949" s="2571"/>
      <c r="AG1949" s="2571"/>
      <c r="AH1949" s="2571"/>
      <c r="AI1949" s="2571"/>
      <c r="AJ1949" s="2571"/>
      <c r="AK1949" s="2572"/>
    </row>
    <row r="1950" spans="2:37" s="2872" customFormat="1" ht="12" customHeight="1" thickBot="1" x14ac:dyDescent="0.25">
      <c r="B1950" s="3991" t="s">
        <v>5002</v>
      </c>
      <c r="C1950" s="3992"/>
      <c r="D1950" s="3963">
        <v>41724</v>
      </c>
      <c r="E1950" s="3963"/>
      <c r="F1950" s="3546"/>
      <c r="G1950" s="2571"/>
      <c r="H1950" s="2571"/>
      <c r="I1950" s="2571"/>
      <c r="J1950" s="2571"/>
      <c r="K1950" s="2571"/>
      <c r="L1950" s="2571"/>
      <c r="M1950" s="2571"/>
      <c r="N1950" s="2571"/>
      <c r="O1950" s="2571"/>
      <c r="P1950" s="2571"/>
      <c r="Q1950" s="2571"/>
      <c r="R1950" s="2571"/>
      <c r="S1950" s="2571"/>
      <c r="T1950" s="2571"/>
      <c r="U1950" s="2571"/>
      <c r="V1950" s="2571"/>
      <c r="W1950" s="2571"/>
      <c r="X1950" s="2571"/>
      <c r="Y1950" s="2571"/>
      <c r="Z1950" s="2571"/>
      <c r="AA1950" s="2571"/>
      <c r="AB1950" s="2571"/>
      <c r="AC1950" s="2571"/>
      <c r="AD1950" s="2571"/>
      <c r="AE1950" s="2571"/>
      <c r="AF1950" s="2571"/>
      <c r="AG1950" s="2571"/>
      <c r="AH1950" s="2571"/>
      <c r="AI1950" s="2571"/>
      <c r="AJ1950" s="2571"/>
      <c r="AK1950" s="2572"/>
    </row>
    <row r="1951" spans="2:37" s="2872" customFormat="1" ht="69" customHeight="1" thickBot="1" x14ac:dyDescent="0.25">
      <c r="B1951" s="3993" t="s">
        <v>5003</v>
      </c>
      <c r="C1951" s="3994"/>
      <c r="D1951" s="4019" t="s">
        <v>6520</v>
      </c>
      <c r="E1951" s="4020"/>
      <c r="F1951" s="4020"/>
      <c r="G1951" s="4020"/>
      <c r="H1951" s="4020"/>
      <c r="I1951" s="4020"/>
      <c r="J1951" s="4020"/>
      <c r="K1951" s="4021"/>
      <c r="L1951" s="2571"/>
      <c r="M1951" s="2571"/>
      <c r="N1951" s="2571"/>
      <c r="O1951" s="2571"/>
      <c r="P1951" s="2571"/>
      <c r="Q1951" s="2571"/>
      <c r="R1951" s="2571"/>
      <c r="S1951" s="2571"/>
      <c r="T1951" s="2571"/>
      <c r="U1951" s="2571"/>
      <c r="V1951" s="2571"/>
      <c r="W1951" s="2571"/>
      <c r="X1951" s="2571"/>
      <c r="Y1951" s="2571"/>
      <c r="Z1951" s="2571"/>
      <c r="AA1951" s="2571"/>
      <c r="AB1951" s="2571"/>
      <c r="AC1951" s="2571"/>
      <c r="AD1951" s="2571"/>
      <c r="AE1951" s="2571"/>
      <c r="AF1951" s="2571"/>
      <c r="AG1951" s="2571"/>
      <c r="AH1951" s="2571"/>
      <c r="AI1951" s="2571"/>
      <c r="AJ1951" s="2571"/>
      <c r="AK1951" s="2572"/>
    </row>
    <row r="1952" spans="2:37" s="2872" customFormat="1" ht="12" customHeight="1" thickBot="1" x14ac:dyDescent="0.25">
      <c r="B1952" s="3998"/>
      <c r="C1952" s="3999"/>
      <c r="D1952" s="3999"/>
      <c r="E1952" s="3999"/>
      <c r="F1952" s="3999"/>
      <c r="G1952" s="3999"/>
      <c r="H1952" s="3999"/>
      <c r="I1952" s="3999"/>
      <c r="J1952" s="3999"/>
      <c r="K1952" s="3999"/>
      <c r="L1952" s="3999"/>
      <c r="M1952" s="3999"/>
      <c r="N1952" s="3999"/>
      <c r="O1952" s="3999"/>
      <c r="P1952" s="3999"/>
      <c r="Q1952" s="3999"/>
      <c r="R1952" s="2571"/>
      <c r="S1952" s="2571"/>
      <c r="T1952" s="2571"/>
      <c r="U1952" s="2571"/>
      <c r="V1952" s="2571"/>
      <c r="W1952" s="2571"/>
      <c r="X1952" s="2571"/>
      <c r="Y1952" s="2571"/>
      <c r="Z1952" s="2571"/>
      <c r="AA1952" s="2571"/>
      <c r="AB1952" s="2571"/>
      <c r="AC1952" s="2571"/>
      <c r="AD1952" s="2571"/>
      <c r="AE1952" s="2571"/>
      <c r="AF1952" s="2571"/>
      <c r="AG1952" s="2571"/>
      <c r="AH1952" s="2571"/>
      <c r="AI1952" s="2571"/>
      <c r="AJ1952" s="2571"/>
      <c r="AK1952" s="2572"/>
    </row>
    <row r="1953" spans="2:37" s="2872" customFormat="1" ht="12" customHeight="1" thickBot="1" x14ac:dyDescent="0.25">
      <c r="B1953" s="4000" t="s">
        <v>5004</v>
      </c>
      <c r="C1953" s="4000"/>
      <c r="D1953" s="4000" t="s">
        <v>4994</v>
      </c>
      <c r="E1953" s="4000" t="s">
        <v>5005</v>
      </c>
      <c r="F1953" s="4002" t="s">
        <v>224</v>
      </c>
      <c r="G1953" s="4002"/>
      <c r="H1953" s="4002"/>
      <c r="I1953" s="4002"/>
      <c r="J1953" s="4002"/>
      <c r="K1953" s="4002"/>
      <c r="L1953" s="4002"/>
      <c r="M1953" s="4002"/>
      <c r="N1953" s="4002"/>
      <c r="O1953" s="4002"/>
      <c r="P1953" s="4002"/>
      <c r="Q1953" s="4002"/>
      <c r="R1953" s="4002"/>
      <c r="S1953" s="4002" t="s">
        <v>340</v>
      </c>
      <c r="T1953" s="4002"/>
      <c r="U1953" s="4002"/>
      <c r="V1953" s="4002"/>
      <c r="W1953" s="4002"/>
      <c r="X1953" s="4002"/>
      <c r="Y1953" s="4002"/>
      <c r="Z1953" s="4002"/>
      <c r="AA1953" s="4002"/>
      <c r="AB1953" s="4002"/>
      <c r="AC1953" s="4002"/>
      <c r="AD1953" s="4002" t="s">
        <v>225</v>
      </c>
      <c r="AE1953" s="4002"/>
      <c r="AF1953" s="4002"/>
      <c r="AG1953" s="4002"/>
      <c r="AH1953" s="4003" t="s">
        <v>4989</v>
      </c>
      <c r="AI1953" s="4003"/>
      <c r="AJ1953" s="4003"/>
      <c r="AK1953" s="2572"/>
    </row>
    <row r="1954" spans="2:37" s="2872" customFormat="1" ht="12" customHeight="1" thickBot="1" x14ac:dyDescent="0.25">
      <c r="B1954" s="4001"/>
      <c r="C1954" s="4001"/>
      <c r="D1954" s="4001"/>
      <c r="E1954" s="4001"/>
      <c r="F1954" s="4001" t="s">
        <v>5006</v>
      </c>
      <c r="G1954" s="4001" t="s">
        <v>5007</v>
      </c>
      <c r="H1954" s="4000" t="s">
        <v>5008</v>
      </c>
      <c r="I1954" s="4004" t="s">
        <v>5009</v>
      </c>
      <c r="J1954" s="4004" t="s">
        <v>5010</v>
      </c>
      <c r="K1954" s="4005" t="s">
        <v>5011</v>
      </c>
      <c r="L1954" s="4005" t="s">
        <v>5012</v>
      </c>
      <c r="M1954" s="4004" t="s">
        <v>5013</v>
      </c>
      <c r="N1954" s="4004"/>
      <c r="O1954" s="4005" t="s">
        <v>5014</v>
      </c>
      <c r="P1954" s="4005" t="s">
        <v>5015</v>
      </c>
      <c r="Q1954" s="4005" t="s">
        <v>5016</v>
      </c>
      <c r="R1954" s="4005" t="s">
        <v>5017</v>
      </c>
      <c r="S1954" s="4000" t="s">
        <v>5018</v>
      </c>
      <c r="T1954" s="4000" t="s">
        <v>5019</v>
      </c>
      <c r="U1954" s="4000" t="s">
        <v>5020</v>
      </c>
      <c r="V1954" s="4000" t="s">
        <v>5021</v>
      </c>
      <c r="W1954" s="4000" t="s">
        <v>5022</v>
      </c>
      <c r="X1954" s="4000" t="s">
        <v>5023</v>
      </c>
      <c r="Y1954" s="4000" t="s">
        <v>5024</v>
      </c>
      <c r="Z1954" s="4000" t="s">
        <v>5025</v>
      </c>
      <c r="AA1954" s="4000" t="s">
        <v>5026</v>
      </c>
      <c r="AB1954" s="4004" t="s">
        <v>5027</v>
      </c>
      <c r="AC1954" s="4004" t="s">
        <v>5028</v>
      </c>
      <c r="AD1954" s="4000" t="s">
        <v>5029</v>
      </c>
      <c r="AE1954" s="4000" t="s">
        <v>5030</v>
      </c>
      <c r="AF1954" s="4000" t="s">
        <v>5031</v>
      </c>
      <c r="AG1954" s="4000" t="s">
        <v>5032</v>
      </c>
      <c r="AH1954" s="4000" t="s">
        <v>1154</v>
      </c>
      <c r="AI1954" s="4000" t="s">
        <v>4990</v>
      </c>
      <c r="AJ1954" s="4000" t="s">
        <v>4991</v>
      </c>
      <c r="AK1954" s="2572"/>
    </row>
    <row r="1955" spans="2:37" s="2872" customFormat="1" ht="12" customHeight="1" thickBot="1" x14ac:dyDescent="0.25">
      <c r="B1955" s="4001"/>
      <c r="C1955" s="4001"/>
      <c r="D1955" s="4001"/>
      <c r="E1955" s="4001"/>
      <c r="F1955" s="4001"/>
      <c r="G1955" s="4001"/>
      <c r="H1955" s="4001"/>
      <c r="I1955" s="4005"/>
      <c r="J1955" s="4005"/>
      <c r="K1955" s="4005"/>
      <c r="L1955" s="4005"/>
      <c r="M1955" s="3547" t="s">
        <v>5033</v>
      </c>
      <c r="N1955" s="3548" t="s">
        <v>2798</v>
      </c>
      <c r="O1955" s="4005"/>
      <c r="P1955" s="4005"/>
      <c r="Q1955" s="4005"/>
      <c r="R1955" s="4005"/>
      <c r="S1955" s="4001"/>
      <c r="T1955" s="4001"/>
      <c r="U1955" s="4001"/>
      <c r="V1955" s="4001"/>
      <c r="W1955" s="4001"/>
      <c r="X1955" s="4001"/>
      <c r="Y1955" s="4001"/>
      <c r="Z1955" s="4001"/>
      <c r="AA1955" s="4001"/>
      <c r="AB1955" s="4005"/>
      <c r="AC1955" s="4005"/>
      <c r="AD1955" s="4001"/>
      <c r="AE1955" s="4001"/>
      <c r="AF1955" s="4001"/>
      <c r="AG1955" s="4001"/>
      <c r="AH1955" s="4001"/>
      <c r="AI1955" s="4001"/>
      <c r="AJ1955" s="4001"/>
      <c r="AK1955" s="2572"/>
    </row>
    <row r="1956" spans="2:37" s="2872" customFormat="1" ht="12" customHeight="1" x14ac:dyDescent="0.2">
      <c r="B1956" s="4060" t="s">
        <v>6515</v>
      </c>
      <c r="C1956" s="4061"/>
      <c r="D1956" s="3178" t="s">
        <v>1534</v>
      </c>
      <c r="E1956" s="3591">
        <v>2.5</v>
      </c>
      <c r="F1956" s="3178" t="s">
        <v>1534</v>
      </c>
      <c r="G1956" s="3178" t="s">
        <v>1534</v>
      </c>
      <c r="H1956" s="3178" t="s">
        <v>1534</v>
      </c>
      <c r="I1956" s="3178" t="s">
        <v>1534</v>
      </c>
      <c r="J1956" s="3178" t="s">
        <v>1534</v>
      </c>
      <c r="K1956" s="3178" t="s">
        <v>1534</v>
      </c>
      <c r="L1956" s="3178" t="s">
        <v>1534</v>
      </c>
      <c r="M1956" s="3178" t="s">
        <v>1534</v>
      </c>
      <c r="N1956" s="3178" t="s">
        <v>1534</v>
      </c>
      <c r="O1956" s="3178" t="s">
        <v>1534</v>
      </c>
      <c r="P1956" s="3178" t="s">
        <v>1534</v>
      </c>
      <c r="Q1956" s="3178" t="s">
        <v>1534</v>
      </c>
      <c r="R1956" s="3178" t="s">
        <v>1534</v>
      </c>
      <c r="S1956" s="3591">
        <f>+E1956</f>
        <v>2.5</v>
      </c>
      <c r="T1956" s="3178" t="s">
        <v>1534</v>
      </c>
      <c r="U1956" s="3178" t="s">
        <v>1534</v>
      </c>
      <c r="V1956" s="3178">
        <v>100</v>
      </c>
      <c r="W1956" s="3598">
        <v>2.5000000000000001E-2</v>
      </c>
      <c r="X1956" s="3178">
        <v>0.03</v>
      </c>
      <c r="Y1956" s="3178" t="s">
        <v>1534</v>
      </c>
      <c r="Z1956" s="3178" t="s">
        <v>1534</v>
      </c>
      <c r="AA1956" s="3178" t="s">
        <v>1534</v>
      </c>
      <c r="AB1956" s="3178" t="s">
        <v>1534</v>
      </c>
      <c r="AC1956" s="3178" t="s">
        <v>1534</v>
      </c>
      <c r="AD1956" s="3150" t="s">
        <v>1534</v>
      </c>
      <c r="AE1956" s="3150" t="s">
        <v>1534</v>
      </c>
      <c r="AF1956" s="3150" t="s">
        <v>1534</v>
      </c>
      <c r="AG1956" s="3150" t="s">
        <v>1534</v>
      </c>
      <c r="AH1956" s="3150" t="s">
        <v>1534</v>
      </c>
      <c r="AI1956" s="3150" t="s">
        <v>1534</v>
      </c>
      <c r="AJ1956" s="3216" t="s">
        <v>1534</v>
      </c>
      <c r="AK1956" s="2572"/>
    </row>
    <row r="1957" spans="2:37" s="2872" customFormat="1" ht="12" customHeight="1" x14ac:dyDescent="0.2">
      <c r="B1957" s="4055" t="s">
        <v>6516</v>
      </c>
      <c r="C1957" s="4056"/>
      <c r="D1957" s="3183" t="s">
        <v>1534</v>
      </c>
      <c r="E1957" s="3593">
        <v>4</v>
      </c>
      <c r="F1957" s="3183" t="s">
        <v>1534</v>
      </c>
      <c r="G1957" s="3183" t="s">
        <v>1534</v>
      </c>
      <c r="H1957" s="3183" t="s">
        <v>1534</v>
      </c>
      <c r="I1957" s="3183" t="s">
        <v>1534</v>
      </c>
      <c r="J1957" s="3183" t="s">
        <v>1534</v>
      </c>
      <c r="K1957" s="3183" t="s">
        <v>1534</v>
      </c>
      <c r="L1957" s="3183" t="s">
        <v>1534</v>
      </c>
      <c r="M1957" s="3183" t="s">
        <v>1534</v>
      </c>
      <c r="N1957" s="3183" t="s">
        <v>1534</v>
      </c>
      <c r="O1957" s="3183" t="s">
        <v>1534</v>
      </c>
      <c r="P1957" s="3183" t="s">
        <v>1534</v>
      </c>
      <c r="Q1957" s="3183" t="s">
        <v>1534</v>
      </c>
      <c r="R1957" s="3183" t="s">
        <v>1534</v>
      </c>
      <c r="S1957" s="3593">
        <f t="shared" ref="S1957:S1960" si="7">+E1957</f>
        <v>4</v>
      </c>
      <c r="T1957" s="3183" t="s">
        <v>1534</v>
      </c>
      <c r="U1957" s="3183" t="s">
        <v>1534</v>
      </c>
      <c r="V1957" s="3183">
        <v>200</v>
      </c>
      <c r="W1957" s="3599">
        <v>0.02</v>
      </c>
      <c r="X1957" s="3183">
        <v>0.03</v>
      </c>
      <c r="Y1957" s="3183" t="s">
        <v>1534</v>
      </c>
      <c r="Z1957" s="3183" t="s">
        <v>1534</v>
      </c>
      <c r="AA1957" s="3183" t="s">
        <v>1534</v>
      </c>
      <c r="AB1957" s="3183" t="s">
        <v>1534</v>
      </c>
      <c r="AC1957" s="3183" t="s">
        <v>1534</v>
      </c>
      <c r="AD1957" s="3232" t="s">
        <v>1534</v>
      </c>
      <c r="AE1957" s="3232" t="s">
        <v>1534</v>
      </c>
      <c r="AF1957" s="3232" t="s">
        <v>1534</v>
      </c>
      <c r="AG1957" s="3232" t="s">
        <v>1534</v>
      </c>
      <c r="AH1957" s="3232" t="s">
        <v>1534</v>
      </c>
      <c r="AI1957" s="3232" t="s">
        <v>1534</v>
      </c>
      <c r="AJ1957" s="3427" t="s">
        <v>1534</v>
      </c>
      <c r="AK1957" s="2572"/>
    </row>
    <row r="1958" spans="2:37" s="2872" customFormat="1" ht="12" customHeight="1" x14ac:dyDescent="0.2">
      <c r="B1958" s="4055" t="s">
        <v>6517</v>
      </c>
      <c r="C1958" s="4056"/>
      <c r="D1958" s="3183" t="s">
        <v>1534</v>
      </c>
      <c r="E1958" s="3593">
        <v>5</v>
      </c>
      <c r="F1958" s="3183" t="s">
        <v>1534</v>
      </c>
      <c r="G1958" s="3183" t="s">
        <v>1534</v>
      </c>
      <c r="H1958" s="3183" t="s">
        <v>1534</v>
      </c>
      <c r="I1958" s="3183" t="s">
        <v>1534</v>
      </c>
      <c r="J1958" s="3183" t="s">
        <v>1534</v>
      </c>
      <c r="K1958" s="3183" t="s">
        <v>1534</v>
      </c>
      <c r="L1958" s="3183" t="s">
        <v>1534</v>
      </c>
      <c r="M1958" s="3183" t="s">
        <v>1534</v>
      </c>
      <c r="N1958" s="3183" t="s">
        <v>1534</v>
      </c>
      <c r="O1958" s="3183" t="s">
        <v>1534</v>
      </c>
      <c r="P1958" s="3183" t="s">
        <v>1534</v>
      </c>
      <c r="Q1958" s="3183" t="s">
        <v>1534</v>
      </c>
      <c r="R1958" s="3183" t="s">
        <v>1534</v>
      </c>
      <c r="S1958" s="3593">
        <f t="shared" si="7"/>
        <v>5</v>
      </c>
      <c r="T1958" s="3183" t="s">
        <v>1534</v>
      </c>
      <c r="U1958" s="3183" t="s">
        <v>1534</v>
      </c>
      <c r="V1958" s="3183">
        <v>300</v>
      </c>
      <c r="W1958" s="3599">
        <v>1.7000000000000001E-2</v>
      </c>
      <c r="X1958" s="3183">
        <v>0.03</v>
      </c>
      <c r="Y1958" s="3183" t="s">
        <v>1534</v>
      </c>
      <c r="Z1958" s="3183" t="s">
        <v>1534</v>
      </c>
      <c r="AA1958" s="3183" t="s">
        <v>1534</v>
      </c>
      <c r="AB1958" s="3183" t="s">
        <v>1534</v>
      </c>
      <c r="AC1958" s="3183" t="s">
        <v>1534</v>
      </c>
      <c r="AD1958" s="3232" t="s">
        <v>1534</v>
      </c>
      <c r="AE1958" s="3232" t="s">
        <v>1534</v>
      </c>
      <c r="AF1958" s="3232" t="s">
        <v>1534</v>
      </c>
      <c r="AG1958" s="3232" t="s">
        <v>1534</v>
      </c>
      <c r="AH1958" s="3232" t="s">
        <v>1534</v>
      </c>
      <c r="AI1958" s="3232" t="s">
        <v>1534</v>
      </c>
      <c r="AJ1958" s="3427" t="s">
        <v>1534</v>
      </c>
      <c r="AK1958" s="2572"/>
    </row>
    <row r="1959" spans="2:37" s="2872" customFormat="1" ht="12" customHeight="1" x14ac:dyDescent="0.2">
      <c r="B1959" s="4055" t="s">
        <v>6518</v>
      </c>
      <c r="C1959" s="4056"/>
      <c r="D1959" s="3183" t="s">
        <v>1534</v>
      </c>
      <c r="E1959" s="3593">
        <v>6.5</v>
      </c>
      <c r="F1959" s="3183" t="s">
        <v>1534</v>
      </c>
      <c r="G1959" s="3183" t="s">
        <v>1534</v>
      </c>
      <c r="H1959" s="3183" t="s">
        <v>1534</v>
      </c>
      <c r="I1959" s="3183" t="s">
        <v>1534</v>
      </c>
      <c r="J1959" s="3183" t="s">
        <v>1534</v>
      </c>
      <c r="K1959" s="3183" t="s">
        <v>1534</v>
      </c>
      <c r="L1959" s="3183" t="s">
        <v>1534</v>
      </c>
      <c r="M1959" s="3183" t="s">
        <v>1534</v>
      </c>
      <c r="N1959" s="3183" t="s">
        <v>1534</v>
      </c>
      <c r="O1959" s="3183" t="s">
        <v>1534</v>
      </c>
      <c r="P1959" s="3183" t="s">
        <v>1534</v>
      </c>
      <c r="Q1959" s="3183" t="s">
        <v>1534</v>
      </c>
      <c r="R1959" s="3183" t="s">
        <v>1534</v>
      </c>
      <c r="S1959" s="3593">
        <f t="shared" si="7"/>
        <v>6.5</v>
      </c>
      <c r="T1959" s="3183" t="s">
        <v>1534</v>
      </c>
      <c r="U1959" s="3183" t="s">
        <v>1534</v>
      </c>
      <c r="V1959" s="3183">
        <v>500</v>
      </c>
      <c r="W1959" s="3599">
        <v>1.2999999999999999E-2</v>
      </c>
      <c r="X1959" s="3183">
        <v>0.03</v>
      </c>
      <c r="Y1959" s="3183" t="s">
        <v>1534</v>
      </c>
      <c r="Z1959" s="3183" t="s">
        <v>1534</v>
      </c>
      <c r="AA1959" s="3183" t="s">
        <v>1534</v>
      </c>
      <c r="AB1959" s="3183" t="s">
        <v>1534</v>
      </c>
      <c r="AC1959" s="3183" t="s">
        <v>1534</v>
      </c>
      <c r="AD1959" s="3232" t="s">
        <v>1534</v>
      </c>
      <c r="AE1959" s="3232" t="s">
        <v>1534</v>
      </c>
      <c r="AF1959" s="3232" t="s">
        <v>1534</v>
      </c>
      <c r="AG1959" s="3232" t="s">
        <v>1534</v>
      </c>
      <c r="AH1959" s="3232" t="s">
        <v>1534</v>
      </c>
      <c r="AI1959" s="3232" t="s">
        <v>1534</v>
      </c>
      <c r="AJ1959" s="3427" t="s">
        <v>1534</v>
      </c>
      <c r="AK1959" s="2572"/>
    </row>
    <row r="1960" spans="2:37" s="2872" customFormat="1" ht="12" customHeight="1" thickBot="1" x14ac:dyDescent="0.25">
      <c r="B1960" s="4062" t="s">
        <v>6519</v>
      </c>
      <c r="C1960" s="4063"/>
      <c r="D1960" s="3340" t="s">
        <v>1534</v>
      </c>
      <c r="E1960" s="3596">
        <v>10</v>
      </c>
      <c r="F1960" s="3340" t="s">
        <v>1534</v>
      </c>
      <c r="G1960" s="3340" t="s">
        <v>1534</v>
      </c>
      <c r="H1960" s="3340" t="s">
        <v>1534</v>
      </c>
      <c r="I1960" s="3340" t="s">
        <v>1534</v>
      </c>
      <c r="J1960" s="3340" t="s">
        <v>1534</v>
      </c>
      <c r="K1960" s="3340" t="s">
        <v>1534</v>
      </c>
      <c r="L1960" s="3340" t="s">
        <v>1534</v>
      </c>
      <c r="M1960" s="3340" t="s">
        <v>1534</v>
      </c>
      <c r="N1960" s="3340" t="s">
        <v>1534</v>
      </c>
      <c r="O1960" s="3340" t="s">
        <v>1534</v>
      </c>
      <c r="P1960" s="3340" t="s">
        <v>1534</v>
      </c>
      <c r="Q1960" s="3340" t="s">
        <v>1534</v>
      </c>
      <c r="R1960" s="3340" t="s">
        <v>1534</v>
      </c>
      <c r="S1960" s="3596">
        <f t="shared" si="7"/>
        <v>10</v>
      </c>
      <c r="T1960" s="3340" t="s">
        <v>1534</v>
      </c>
      <c r="U1960" s="3340" t="s">
        <v>1534</v>
      </c>
      <c r="V1960" s="3340">
        <v>1000</v>
      </c>
      <c r="W1960" s="3600">
        <v>0.01</v>
      </c>
      <c r="X1960" s="3340">
        <v>0.03</v>
      </c>
      <c r="Y1960" s="3340" t="s">
        <v>1534</v>
      </c>
      <c r="Z1960" s="3340" t="s">
        <v>1534</v>
      </c>
      <c r="AA1960" s="3340" t="s">
        <v>1534</v>
      </c>
      <c r="AB1960" s="3340" t="s">
        <v>1534</v>
      </c>
      <c r="AC1960" s="3340" t="s">
        <v>1534</v>
      </c>
      <c r="AD1960" s="3151" t="s">
        <v>1534</v>
      </c>
      <c r="AE1960" s="3151" t="s">
        <v>1534</v>
      </c>
      <c r="AF1960" s="3151" t="s">
        <v>1534</v>
      </c>
      <c r="AG1960" s="3151" t="s">
        <v>1534</v>
      </c>
      <c r="AH1960" s="3151" t="s">
        <v>1534</v>
      </c>
      <c r="AI1960" s="3151" t="s">
        <v>1534</v>
      </c>
      <c r="AJ1960" s="3428" t="s">
        <v>1534</v>
      </c>
      <c r="AK1960" s="2572"/>
    </row>
    <row r="1961" spans="2:37" s="2872" customFormat="1" ht="12" customHeight="1" x14ac:dyDescent="0.2">
      <c r="B1961" s="2573"/>
      <c r="C1961" s="2566"/>
      <c r="D1961" s="4006"/>
      <c r="E1961" s="4006"/>
      <c r="F1961" s="4006"/>
      <c r="G1961" s="4006"/>
      <c r="H1961" s="2566"/>
      <c r="I1961" s="2567"/>
      <c r="J1961" s="2567"/>
      <c r="K1961" s="2567"/>
      <c r="L1961" s="2567"/>
      <c r="M1961" s="2566"/>
      <c r="N1961" s="2567"/>
      <c r="O1961" s="2567"/>
      <c r="P1961" s="2567"/>
      <c r="Q1961" s="2567"/>
      <c r="R1961" s="2567"/>
      <c r="S1961" s="2566"/>
      <c r="T1961" s="2565"/>
      <c r="U1961" s="2565"/>
      <c r="V1961" s="2565"/>
      <c r="W1961" s="2565"/>
      <c r="X1961" s="2565"/>
      <c r="Y1961" s="2565"/>
      <c r="Z1961" s="2565"/>
      <c r="AA1961" s="2565"/>
      <c r="AB1961" s="2565"/>
      <c r="AC1961" s="2565"/>
      <c r="AD1961" s="2565"/>
      <c r="AE1961" s="2565"/>
      <c r="AF1961" s="2565"/>
      <c r="AG1961" s="2565"/>
      <c r="AH1961" s="2565"/>
      <c r="AI1961" s="2565"/>
      <c r="AJ1961" s="2565"/>
      <c r="AK1961" s="2572"/>
    </row>
    <row r="1962" spans="2:37" s="2872" customFormat="1" ht="12" customHeight="1" x14ac:dyDescent="0.2">
      <c r="B1962" s="3979" t="s">
        <v>4992</v>
      </c>
      <c r="C1962" s="3980"/>
      <c r="D1962" s="3986" t="s">
        <v>1534</v>
      </c>
      <c r="E1962" s="3986"/>
      <c r="F1962" s="3986"/>
      <c r="G1962" s="3986"/>
      <c r="H1962" s="2569"/>
      <c r="I1962" s="2569"/>
      <c r="J1962" s="2569"/>
      <c r="K1962" s="2569"/>
      <c r="L1962" s="2569"/>
      <c r="M1962" s="2569"/>
      <c r="N1962" s="2569"/>
      <c r="O1962" s="2569"/>
      <c r="P1962" s="2569"/>
      <c r="Q1962" s="2569"/>
      <c r="R1962" s="2569"/>
      <c r="S1962" s="2569"/>
      <c r="T1962" s="2565"/>
      <c r="U1962" s="2565"/>
      <c r="V1962" s="2565"/>
      <c r="W1962" s="2565"/>
      <c r="X1962" s="2565"/>
      <c r="Y1962" s="2565"/>
      <c r="Z1962" s="2565"/>
      <c r="AA1962" s="2565"/>
      <c r="AB1962" s="2565"/>
      <c r="AC1962" s="2565"/>
      <c r="AD1962" s="2565"/>
      <c r="AE1962" s="2565"/>
      <c r="AF1962" s="2565"/>
      <c r="AG1962" s="2565"/>
      <c r="AH1962" s="2565"/>
      <c r="AI1962" s="2565"/>
      <c r="AJ1962" s="2565"/>
      <c r="AK1962" s="2572"/>
    </row>
    <row r="1963" spans="2:37" s="2872" customFormat="1" ht="12" customHeight="1" x14ac:dyDescent="0.2">
      <c r="B1963" s="3979" t="s">
        <v>4993</v>
      </c>
      <c r="C1963" s="3980"/>
      <c r="D1963" s="3986" t="s">
        <v>10</v>
      </c>
      <c r="E1963" s="3986"/>
      <c r="F1963" s="3986"/>
      <c r="G1963" s="3986"/>
      <c r="H1963" s="2569"/>
      <c r="I1963" s="2569"/>
      <c r="J1963" s="2569"/>
      <c r="K1963" s="2569"/>
      <c r="L1963" s="2569"/>
      <c r="M1963" s="2569"/>
      <c r="N1963" s="2569"/>
      <c r="O1963" s="2569"/>
      <c r="P1963" s="2569"/>
      <c r="Q1963" s="2569"/>
      <c r="R1963" s="2569"/>
      <c r="S1963" s="2569"/>
      <c r="T1963" s="2565"/>
      <c r="U1963" s="2565"/>
      <c r="V1963" s="2565"/>
      <c r="W1963" s="2565"/>
      <c r="X1963" s="2565"/>
      <c r="Y1963" s="2565"/>
      <c r="Z1963" s="2565"/>
      <c r="AA1963" s="2565"/>
      <c r="AB1963" s="2565"/>
      <c r="AC1963" s="2565"/>
      <c r="AD1963" s="2565"/>
      <c r="AE1963" s="2565"/>
      <c r="AF1963" s="2565"/>
      <c r="AG1963" s="2565"/>
      <c r="AH1963" s="2565"/>
      <c r="AI1963" s="2565"/>
      <c r="AJ1963" s="2565"/>
      <c r="AK1963" s="2572"/>
    </row>
    <row r="1964" spans="2:37" s="2872" customFormat="1" ht="12" customHeight="1" thickBot="1" x14ac:dyDescent="0.25">
      <c r="B1964" s="4057"/>
      <c r="C1964" s="4058"/>
      <c r="D1964" s="4059"/>
      <c r="E1964" s="4059"/>
      <c r="F1964" s="4059"/>
      <c r="G1964" s="4059"/>
      <c r="H1964" s="2574"/>
      <c r="I1964" s="2574"/>
      <c r="J1964" s="2574"/>
      <c r="K1964" s="2574"/>
      <c r="L1964" s="2574"/>
      <c r="M1964" s="2574"/>
      <c r="N1964" s="2574"/>
      <c r="O1964" s="2574"/>
      <c r="P1964" s="2574"/>
      <c r="Q1964" s="2574"/>
      <c r="R1964" s="2574"/>
      <c r="S1964" s="2574"/>
      <c r="T1964" s="2575"/>
      <c r="U1964" s="2575"/>
      <c r="V1964" s="2575"/>
      <c r="W1964" s="2575"/>
      <c r="X1964" s="2575"/>
      <c r="Y1964" s="2575"/>
      <c r="Z1964" s="2575"/>
      <c r="AA1964" s="2575"/>
      <c r="AB1964" s="2575"/>
      <c r="AC1964" s="2575"/>
      <c r="AD1964" s="2575"/>
      <c r="AE1964" s="2575"/>
      <c r="AF1964" s="2575"/>
      <c r="AG1964" s="2575"/>
      <c r="AH1964" s="2575"/>
      <c r="AI1964" s="2575"/>
      <c r="AJ1964" s="2575"/>
      <c r="AK1964" s="2577"/>
    </row>
    <row r="1965" spans="2:37" s="2872" customFormat="1" ht="12" customHeight="1" x14ac:dyDescent="0.2">
      <c r="B1965" s="2774"/>
    </row>
    <row r="1966" spans="2:37" s="2872" customFormat="1" ht="12" customHeight="1" thickBot="1" x14ac:dyDescent="0.25">
      <c r="B1966" s="2774"/>
    </row>
    <row r="1967" spans="2:37" s="2872" customFormat="1" ht="12" customHeight="1" x14ac:dyDescent="0.2">
      <c r="B1967" s="3987" t="s">
        <v>5001</v>
      </c>
      <c r="C1967" s="3988"/>
      <c r="D1967" s="3988"/>
      <c r="E1967" s="3988"/>
      <c r="F1967" s="3988"/>
      <c r="G1967" s="3988"/>
      <c r="H1967" s="3988"/>
      <c r="I1967" s="3988"/>
      <c r="J1967" s="3988"/>
      <c r="K1967" s="3988"/>
      <c r="L1967" s="3988"/>
      <c r="M1967" s="3988"/>
      <c r="N1967" s="3988"/>
      <c r="O1967" s="3988"/>
      <c r="P1967" s="3988"/>
      <c r="Q1967" s="3988"/>
      <c r="R1967" s="3988"/>
      <c r="S1967" s="3988"/>
      <c r="T1967" s="3988"/>
      <c r="U1967" s="3988"/>
      <c r="V1967" s="3988"/>
      <c r="W1967" s="3988"/>
      <c r="X1967" s="3988"/>
      <c r="Y1967" s="3988"/>
      <c r="Z1967" s="3988"/>
      <c r="AA1967" s="3988"/>
      <c r="AB1967" s="3988"/>
      <c r="AC1967" s="3988"/>
      <c r="AD1967" s="3988"/>
      <c r="AE1967" s="3988"/>
      <c r="AF1967" s="3988"/>
      <c r="AG1967" s="3988"/>
      <c r="AH1967" s="3988"/>
      <c r="AI1967" s="3988"/>
      <c r="AJ1967" s="3988"/>
      <c r="AK1967" s="3989"/>
    </row>
    <row r="1968" spans="2:37" s="2872" customFormat="1" ht="12" customHeight="1" x14ac:dyDescent="0.2">
      <c r="B1968" s="2570"/>
      <c r="C1968" s="3546"/>
      <c r="D1968" s="3546"/>
      <c r="E1968" s="3546"/>
      <c r="F1968" s="3546"/>
      <c r="G1968" s="2571"/>
      <c r="H1968" s="2571"/>
      <c r="I1968" s="2571"/>
      <c r="J1968" s="2571"/>
      <c r="K1968" s="2571"/>
      <c r="L1968" s="2571"/>
      <c r="M1968" s="2571"/>
      <c r="N1968" s="2571"/>
      <c r="O1968" s="2571"/>
      <c r="P1968" s="2571"/>
      <c r="Q1968" s="2571"/>
      <c r="R1968" s="2571"/>
      <c r="S1968" s="2571"/>
      <c r="T1968" s="2571"/>
      <c r="U1968" s="2571"/>
      <c r="V1968" s="2571"/>
      <c r="W1968" s="2571"/>
      <c r="X1968" s="2571"/>
      <c r="Y1968" s="2571"/>
      <c r="Z1968" s="2571"/>
      <c r="AA1968" s="2571"/>
      <c r="AB1968" s="2571"/>
      <c r="AC1968" s="2571"/>
      <c r="AD1968" s="2571"/>
      <c r="AE1968" s="2571"/>
      <c r="AF1968" s="2571"/>
      <c r="AG1968" s="2571"/>
      <c r="AH1968" s="2571"/>
      <c r="AI1968" s="2571"/>
      <c r="AJ1968" s="2571"/>
      <c r="AK1968" s="2572"/>
    </row>
    <row r="1969" spans="2:37" s="2872" customFormat="1" ht="12" customHeight="1" x14ac:dyDescent="0.2">
      <c r="B1969" s="2570" t="s">
        <v>4988</v>
      </c>
      <c r="C1969" s="3546"/>
      <c r="D1969" s="3990" t="s">
        <v>6503</v>
      </c>
      <c r="E1969" s="3990"/>
      <c r="F1969" s="3990"/>
      <c r="G1969" s="2571"/>
      <c r="H1969" s="2571"/>
      <c r="I1969" s="2571"/>
      <c r="J1969" s="2571"/>
      <c r="K1969" s="2571"/>
      <c r="L1969" s="2571"/>
      <c r="M1969" s="2571"/>
      <c r="N1969" s="2571"/>
      <c r="O1969" s="2571"/>
      <c r="P1969" s="2571"/>
      <c r="Q1969" s="2571"/>
      <c r="R1969" s="2571"/>
      <c r="S1969" s="2571"/>
      <c r="T1969" s="2571"/>
      <c r="U1969" s="2571"/>
      <c r="V1969" s="2571"/>
      <c r="W1969" s="2571"/>
      <c r="X1969" s="2571"/>
      <c r="Y1969" s="2571"/>
      <c r="Z1969" s="2571"/>
      <c r="AA1969" s="2571"/>
      <c r="AB1969" s="2571"/>
      <c r="AC1969" s="2571"/>
      <c r="AD1969" s="2571"/>
      <c r="AE1969" s="2571"/>
      <c r="AF1969" s="2571"/>
      <c r="AG1969" s="2571"/>
      <c r="AH1969" s="2571"/>
      <c r="AI1969" s="2571"/>
      <c r="AJ1969" s="2571"/>
      <c r="AK1969" s="2572"/>
    </row>
    <row r="1970" spans="2:37" s="2872" customFormat="1" ht="12" customHeight="1" thickBot="1" x14ac:dyDescent="0.25">
      <c r="B1970" s="3991" t="s">
        <v>5002</v>
      </c>
      <c r="C1970" s="3992"/>
      <c r="D1970" s="3963">
        <v>41725</v>
      </c>
      <c r="E1970" s="3963"/>
      <c r="F1970" s="3546"/>
      <c r="G1970" s="2571"/>
      <c r="H1970" s="2571"/>
      <c r="I1970" s="2571"/>
      <c r="J1970" s="2571"/>
      <c r="K1970" s="2571"/>
      <c r="L1970" s="2571"/>
      <c r="M1970" s="2571"/>
      <c r="N1970" s="2571"/>
      <c r="O1970" s="2571"/>
      <c r="P1970" s="2571"/>
      <c r="Q1970" s="2571"/>
      <c r="R1970" s="2571"/>
      <c r="S1970" s="2571"/>
      <c r="T1970" s="2571"/>
      <c r="U1970" s="2571"/>
      <c r="V1970" s="2571"/>
      <c r="W1970" s="2571"/>
      <c r="X1970" s="2571"/>
      <c r="Y1970" s="2571"/>
      <c r="Z1970" s="2571"/>
      <c r="AA1970" s="2571"/>
      <c r="AB1970" s="2571"/>
      <c r="AC1970" s="2571"/>
      <c r="AD1970" s="2571"/>
      <c r="AE1970" s="2571"/>
      <c r="AF1970" s="2571"/>
      <c r="AG1970" s="2571"/>
      <c r="AH1970" s="2571"/>
      <c r="AI1970" s="2571"/>
      <c r="AJ1970" s="2571"/>
      <c r="AK1970" s="2572"/>
    </row>
    <row r="1971" spans="2:37" s="2872" customFormat="1" ht="58.5" customHeight="1" thickBot="1" x14ac:dyDescent="0.25">
      <c r="B1971" s="3993" t="s">
        <v>5003</v>
      </c>
      <c r="C1971" s="3994"/>
      <c r="D1971" s="4019" t="s">
        <v>6514</v>
      </c>
      <c r="E1971" s="4020"/>
      <c r="F1971" s="4020"/>
      <c r="G1971" s="4020"/>
      <c r="H1971" s="4020"/>
      <c r="I1971" s="4020"/>
      <c r="J1971" s="4020"/>
      <c r="K1971" s="4021"/>
      <c r="L1971" s="2571"/>
      <c r="M1971" s="2571"/>
      <c r="N1971" s="2571"/>
      <c r="O1971" s="2571"/>
      <c r="P1971" s="2571"/>
      <c r="Q1971" s="2571"/>
      <c r="R1971" s="2571"/>
      <c r="S1971" s="2571"/>
      <c r="T1971" s="2571"/>
      <c r="U1971" s="2571"/>
      <c r="V1971" s="2571"/>
      <c r="W1971" s="2571"/>
      <c r="X1971" s="2571"/>
      <c r="Y1971" s="2571"/>
      <c r="Z1971" s="2571"/>
      <c r="AA1971" s="2571"/>
      <c r="AB1971" s="2571"/>
      <c r="AC1971" s="2571"/>
      <c r="AD1971" s="2571"/>
      <c r="AE1971" s="2571"/>
      <c r="AF1971" s="2571"/>
      <c r="AG1971" s="2571"/>
      <c r="AH1971" s="2571"/>
      <c r="AI1971" s="2571"/>
      <c r="AJ1971" s="2571"/>
      <c r="AK1971" s="2572"/>
    </row>
    <row r="1972" spans="2:37" s="2872" customFormat="1" ht="12" customHeight="1" thickBot="1" x14ac:dyDescent="0.25">
      <c r="B1972" s="3998"/>
      <c r="C1972" s="3999"/>
      <c r="D1972" s="3999"/>
      <c r="E1972" s="3999"/>
      <c r="F1972" s="3999"/>
      <c r="G1972" s="3999"/>
      <c r="H1972" s="3999"/>
      <c r="I1972" s="3999"/>
      <c r="J1972" s="3999"/>
      <c r="K1972" s="3999"/>
      <c r="L1972" s="3999"/>
      <c r="M1972" s="3999"/>
      <c r="N1972" s="3999"/>
      <c r="O1972" s="3999"/>
      <c r="P1972" s="3999"/>
      <c r="Q1972" s="3999"/>
      <c r="R1972" s="2571"/>
      <c r="S1972" s="2571"/>
      <c r="T1972" s="2571"/>
      <c r="U1972" s="2571"/>
      <c r="V1972" s="2571"/>
      <c r="W1972" s="2571"/>
      <c r="X1972" s="2571"/>
      <c r="Y1972" s="2571"/>
      <c r="Z1972" s="2571"/>
      <c r="AA1972" s="2571"/>
      <c r="AB1972" s="2571"/>
      <c r="AC1972" s="2571"/>
      <c r="AD1972" s="2571"/>
      <c r="AE1972" s="2571"/>
      <c r="AF1972" s="2571"/>
      <c r="AG1972" s="2571"/>
      <c r="AH1972" s="2571"/>
      <c r="AI1972" s="2571"/>
      <c r="AJ1972" s="2571"/>
      <c r="AK1972" s="2572"/>
    </row>
    <row r="1973" spans="2:37" s="2872" customFormat="1" ht="12" customHeight="1" thickBot="1" x14ac:dyDescent="0.25">
      <c r="B1973" s="4000" t="s">
        <v>5004</v>
      </c>
      <c r="C1973" s="4000"/>
      <c r="D1973" s="4000" t="s">
        <v>4994</v>
      </c>
      <c r="E1973" s="4000" t="s">
        <v>5005</v>
      </c>
      <c r="F1973" s="4002" t="s">
        <v>224</v>
      </c>
      <c r="G1973" s="4002"/>
      <c r="H1973" s="4002"/>
      <c r="I1973" s="4002"/>
      <c r="J1973" s="4002"/>
      <c r="K1973" s="4002"/>
      <c r="L1973" s="4002"/>
      <c r="M1973" s="4002"/>
      <c r="N1973" s="4002"/>
      <c r="O1973" s="4002"/>
      <c r="P1973" s="4002"/>
      <c r="Q1973" s="4002"/>
      <c r="R1973" s="4002"/>
      <c r="S1973" s="4002" t="s">
        <v>340</v>
      </c>
      <c r="T1973" s="4002"/>
      <c r="U1973" s="4002"/>
      <c r="V1973" s="4002"/>
      <c r="W1973" s="4002"/>
      <c r="X1973" s="4002"/>
      <c r="Y1973" s="4002"/>
      <c r="Z1973" s="4002"/>
      <c r="AA1973" s="4002"/>
      <c r="AB1973" s="4002"/>
      <c r="AC1973" s="4002"/>
      <c r="AD1973" s="4002" t="s">
        <v>225</v>
      </c>
      <c r="AE1973" s="4002"/>
      <c r="AF1973" s="4002"/>
      <c r="AG1973" s="4002"/>
      <c r="AH1973" s="4003" t="s">
        <v>4989</v>
      </c>
      <c r="AI1973" s="4003"/>
      <c r="AJ1973" s="4003"/>
      <c r="AK1973" s="2572"/>
    </row>
    <row r="1974" spans="2:37" s="2872" customFormat="1" ht="12" customHeight="1" thickBot="1" x14ac:dyDescent="0.25">
      <c r="B1974" s="4001"/>
      <c r="C1974" s="4001"/>
      <c r="D1974" s="4001"/>
      <c r="E1974" s="4001"/>
      <c r="F1974" s="4001" t="s">
        <v>5006</v>
      </c>
      <c r="G1974" s="4001" t="s">
        <v>5007</v>
      </c>
      <c r="H1974" s="4000" t="s">
        <v>5008</v>
      </c>
      <c r="I1974" s="4004" t="s">
        <v>5009</v>
      </c>
      <c r="J1974" s="4004" t="s">
        <v>5010</v>
      </c>
      <c r="K1974" s="4005" t="s">
        <v>5011</v>
      </c>
      <c r="L1974" s="4005" t="s">
        <v>5012</v>
      </c>
      <c r="M1974" s="4004" t="s">
        <v>5013</v>
      </c>
      <c r="N1974" s="4004"/>
      <c r="O1974" s="4005" t="s">
        <v>5014</v>
      </c>
      <c r="P1974" s="4005" t="s">
        <v>5015</v>
      </c>
      <c r="Q1974" s="4005" t="s">
        <v>5016</v>
      </c>
      <c r="R1974" s="4005" t="s">
        <v>5017</v>
      </c>
      <c r="S1974" s="4000" t="s">
        <v>5018</v>
      </c>
      <c r="T1974" s="4000" t="s">
        <v>5019</v>
      </c>
      <c r="U1974" s="4000" t="s">
        <v>5020</v>
      </c>
      <c r="V1974" s="4000" t="s">
        <v>5021</v>
      </c>
      <c r="W1974" s="4000" t="s">
        <v>5022</v>
      </c>
      <c r="X1974" s="4000" t="s">
        <v>5023</v>
      </c>
      <c r="Y1974" s="4000" t="s">
        <v>5024</v>
      </c>
      <c r="Z1974" s="4000" t="s">
        <v>5025</v>
      </c>
      <c r="AA1974" s="4000" t="s">
        <v>5026</v>
      </c>
      <c r="AB1974" s="4004" t="s">
        <v>5027</v>
      </c>
      <c r="AC1974" s="4004" t="s">
        <v>5028</v>
      </c>
      <c r="AD1974" s="4000" t="s">
        <v>5029</v>
      </c>
      <c r="AE1974" s="4000" t="s">
        <v>5030</v>
      </c>
      <c r="AF1974" s="4000" t="s">
        <v>5031</v>
      </c>
      <c r="AG1974" s="4000" t="s">
        <v>5032</v>
      </c>
      <c r="AH1974" s="4000" t="s">
        <v>1154</v>
      </c>
      <c r="AI1974" s="4000" t="s">
        <v>4990</v>
      </c>
      <c r="AJ1974" s="4000" t="s">
        <v>4991</v>
      </c>
      <c r="AK1974" s="2572"/>
    </row>
    <row r="1975" spans="2:37" s="2872" customFormat="1" ht="12" customHeight="1" thickBot="1" x14ac:dyDescent="0.25">
      <c r="B1975" s="4001"/>
      <c r="C1975" s="4001"/>
      <c r="D1975" s="4001"/>
      <c r="E1975" s="4001"/>
      <c r="F1975" s="4001"/>
      <c r="G1975" s="4001"/>
      <c r="H1975" s="4001"/>
      <c r="I1975" s="4005"/>
      <c r="J1975" s="4005"/>
      <c r="K1975" s="4005"/>
      <c r="L1975" s="4005"/>
      <c r="M1975" s="3547" t="s">
        <v>5033</v>
      </c>
      <c r="N1975" s="3548" t="s">
        <v>2798</v>
      </c>
      <c r="O1975" s="4005"/>
      <c r="P1975" s="4005"/>
      <c r="Q1975" s="4005"/>
      <c r="R1975" s="4005"/>
      <c r="S1975" s="4001"/>
      <c r="T1975" s="4001"/>
      <c r="U1975" s="4001"/>
      <c r="V1975" s="4001"/>
      <c r="W1975" s="4001"/>
      <c r="X1975" s="4001"/>
      <c r="Y1975" s="4001"/>
      <c r="Z1975" s="4001"/>
      <c r="AA1975" s="4001"/>
      <c r="AB1975" s="4005"/>
      <c r="AC1975" s="4005"/>
      <c r="AD1975" s="4001"/>
      <c r="AE1975" s="4001"/>
      <c r="AF1975" s="4001"/>
      <c r="AG1975" s="4001"/>
      <c r="AH1975" s="4001"/>
      <c r="AI1975" s="4001"/>
      <c r="AJ1975" s="4001"/>
      <c r="AK1975" s="2572"/>
    </row>
    <row r="1976" spans="2:37" s="2872" customFormat="1" ht="12" customHeight="1" x14ac:dyDescent="0.2">
      <c r="B1976" s="4060" t="s">
        <v>6515</v>
      </c>
      <c r="C1976" s="4061"/>
      <c r="D1976" s="3178" t="s">
        <v>1534</v>
      </c>
      <c r="E1976" s="3591">
        <v>2.5</v>
      </c>
      <c r="F1976" s="3178" t="s">
        <v>1534</v>
      </c>
      <c r="G1976" s="3178" t="s">
        <v>1534</v>
      </c>
      <c r="H1976" s="3178" t="s">
        <v>1534</v>
      </c>
      <c r="I1976" s="3178" t="s">
        <v>1534</v>
      </c>
      <c r="J1976" s="3178" t="s">
        <v>1534</v>
      </c>
      <c r="K1976" s="3178" t="s">
        <v>1534</v>
      </c>
      <c r="L1976" s="3178" t="s">
        <v>1534</v>
      </c>
      <c r="M1976" s="3178" t="s">
        <v>1534</v>
      </c>
      <c r="N1976" s="3178" t="s">
        <v>1534</v>
      </c>
      <c r="O1976" s="3178" t="s">
        <v>1534</v>
      </c>
      <c r="P1976" s="3178" t="s">
        <v>1534</v>
      </c>
      <c r="Q1976" s="3178" t="s">
        <v>1534</v>
      </c>
      <c r="R1976" s="3178" t="s">
        <v>1534</v>
      </c>
      <c r="S1976" s="3591">
        <f>+E1976</f>
        <v>2.5</v>
      </c>
      <c r="T1976" s="3178" t="s">
        <v>1534</v>
      </c>
      <c r="U1976" s="3178" t="s">
        <v>1534</v>
      </c>
      <c r="V1976" s="3178">
        <v>100</v>
      </c>
      <c r="W1976" s="3598">
        <v>2.5000000000000001E-2</v>
      </c>
      <c r="X1976" s="3178">
        <v>0.03</v>
      </c>
      <c r="Y1976" s="3178" t="s">
        <v>1534</v>
      </c>
      <c r="Z1976" s="3178" t="s">
        <v>1534</v>
      </c>
      <c r="AA1976" s="3178" t="s">
        <v>1534</v>
      </c>
      <c r="AB1976" s="3178" t="s">
        <v>1534</v>
      </c>
      <c r="AC1976" s="3178" t="s">
        <v>1534</v>
      </c>
      <c r="AD1976" s="3150" t="s">
        <v>1534</v>
      </c>
      <c r="AE1976" s="3150" t="s">
        <v>1534</v>
      </c>
      <c r="AF1976" s="3150" t="s">
        <v>1534</v>
      </c>
      <c r="AG1976" s="3150" t="s">
        <v>1534</v>
      </c>
      <c r="AH1976" s="3150" t="s">
        <v>1534</v>
      </c>
      <c r="AI1976" s="3150" t="s">
        <v>1534</v>
      </c>
      <c r="AJ1976" s="3216" t="s">
        <v>1534</v>
      </c>
      <c r="AK1976" s="2572"/>
    </row>
    <row r="1977" spans="2:37" s="2872" customFormat="1" ht="12" customHeight="1" x14ac:dyDescent="0.2">
      <c r="B1977" s="4055" t="s">
        <v>6516</v>
      </c>
      <c r="C1977" s="4056"/>
      <c r="D1977" s="3183" t="s">
        <v>1534</v>
      </c>
      <c r="E1977" s="3593">
        <v>4</v>
      </c>
      <c r="F1977" s="3183" t="s">
        <v>1534</v>
      </c>
      <c r="G1977" s="3183" t="s">
        <v>1534</v>
      </c>
      <c r="H1977" s="3183" t="s">
        <v>1534</v>
      </c>
      <c r="I1977" s="3183" t="s">
        <v>1534</v>
      </c>
      <c r="J1977" s="3183" t="s">
        <v>1534</v>
      </c>
      <c r="K1977" s="3183" t="s">
        <v>1534</v>
      </c>
      <c r="L1977" s="3183" t="s">
        <v>1534</v>
      </c>
      <c r="M1977" s="3183" t="s">
        <v>1534</v>
      </c>
      <c r="N1977" s="3183" t="s">
        <v>1534</v>
      </c>
      <c r="O1977" s="3183" t="s">
        <v>1534</v>
      </c>
      <c r="P1977" s="3183" t="s">
        <v>1534</v>
      </c>
      <c r="Q1977" s="3183" t="s">
        <v>1534</v>
      </c>
      <c r="R1977" s="3183" t="s">
        <v>1534</v>
      </c>
      <c r="S1977" s="3593">
        <f t="shared" ref="S1977:S1980" si="8">+E1977</f>
        <v>4</v>
      </c>
      <c r="T1977" s="3183" t="s">
        <v>1534</v>
      </c>
      <c r="U1977" s="3183" t="s">
        <v>1534</v>
      </c>
      <c r="V1977" s="3183">
        <v>200</v>
      </c>
      <c r="W1977" s="3599">
        <v>0.02</v>
      </c>
      <c r="X1977" s="3183">
        <v>0.03</v>
      </c>
      <c r="Y1977" s="3183" t="s">
        <v>1534</v>
      </c>
      <c r="Z1977" s="3183" t="s">
        <v>1534</v>
      </c>
      <c r="AA1977" s="3183" t="s">
        <v>1534</v>
      </c>
      <c r="AB1977" s="3183" t="s">
        <v>1534</v>
      </c>
      <c r="AC1977" s="3183" t="s">
        <v>1534</v>
      </c>
      <c r="AD1977" s="3232" t="s">
        <v>1534</v>
      </c>
      <c r="AE1977" s="3232" t="s">
        <v>1534</v>
      </c>
      <c r="AF1977" s="3232" t="s">
        <v>1534</v>
      </c>
      <c r="AG1977" s="3232" t="s">
        <v>1534</v>
      </c>
      <c r="AH1977" s="3232" t="s">
        <v>1534</v>
      </c>
      <c r="AI1977" s="3232" t="s">
        <v>1534</v>
      </c>
      <c r="AJ1977" s="3427" t="s">
        <v>1534</v>
      </c>
      <c r="AK1977" s="2572"/>
    </row>
    <row r="1978" spans="2:37" s="2872" customFormat="1" ht="12" customHeight="1" x14ac:dyDescent="0.2">
      <c r="B1978" s="4055" t="s">
        <v>6517</v>
      </c>
      <c r="C1978" s="4056"/>
      <c r="D1978" s="3183" t="s">
        <v>1534</v>
      </c>
      <c r="E1978" s="3593">
        <v>5</v>
      </c>
      <c r="F1978" s="3183" t="s">
        <v>1534</v>
      </c>
      <c r="G1978" s="3183" t="s">
        <v>1534</v>
      </c>
      <c r="H1978" s="3183" t="s">
        <v>1534</v>
      </c>
      <c r="I1978" s="3183" t="s">
        <v>1534</v>
      </c>
      <c r="J1978" s="3183" t="s">
        <v>1534</v>
      </c>
      <c r="K1978" s="3183" t="s">
        <v>1534</v>
      </c>
      <c r="L1978" s="3183" t="s">
        <v>1534</v>
      </c>
      <c r="M1978" s="3183" t="s">
        <v>1534</v>
      </c>
      <c r="N1978" s="3183" t="s">
        <v>1534</v>
      </c>
      <c r="O1978" s="3183" t="s">
        <v>1534</v>
      </c>
      <c r="P1978" s="3183" t="s">
        <v>1534</v>
      </c>
      <c r="Q1978" s="3183" t="s">
        <v>1534</v>
      </c>
      <c r="R1978" s="3183" t="s">
        <v>1534</v>
      </c>
      <c r="S1978" s="3593">
        <f t="shared" si="8"/>
        <v>5</v>
      </c>
      <c r="T1978" s="3183" t="s">
        <v>1534</v>
      </c>
      <c r="U1978" s="3183" t="s">
        <v>1534</v>
      </c>
      <c r="V1978" s="3183">
        <v>300</v>
      </c>
      <c r="W1978" s="3599">
        <v>1.7000000000000001E-2</v>
      </c>
      <c r="X1978" s="3183">
        <v>0.03</v>
      </c>
      <c r="Y1978" s="3183" t="s">
        <v>1534</v>
      </c>
      <c r="Z1978" s="3183" t="s">
        <v>1534</v>
      </c>
      <c r="AA1978" s="3183" t="s">
        <v>1534</v>
      </c>
      <c r="AB1978" s="3183" t="s">
        <v>1534</v>
      </c>
      <c r="AC1978" s="3183" t="s">
        <v>1534</v>
      </c>
      <c r="AD1978" s="3232" t="s">
        <v>1534</v>
      </c>
      <c r="AE1978" s="3232" t="s">
        <v>1534</v>
      </c>
      <c r="AF1978" s="3232" t="s">
        <v>1534</v>
      </c>
      <c r="AG1978" s="3232" t="s">
        <v>1534</v>
      </c>
      <c r="AH1978" s="3232" t="s">
        <v>1534</v>
      </c>
      <c r="AI1978" s="3232" t="s">
        <v>1534</v>
      </c>
      <c r="AJ1978" s="3427" t="s">
        <v>1534</v>
      </c>
      <c r="AK1978" s="2572"/>
    </row>
    <row r="1979" spans="2:37" s="2872" customFormat="1" ht="12" customHeight="1" x14ac:dyDescent="0.2">
      <c r="B1979" s="4055" t="s">
        <v>6518</v>
      </c>
      <c r="C1979" s="4056"/>
      <c r="D1979" s="3183" t="s">
        <v>1534</v>
      </c>
      <c r="E1979" s="3593">
        <v>6.5</v>
      </c>
      <c r="F1979" s="3183" t="s">
        <v>1534</v>
      </c>
      <c r="G1979" s="3183" t="s">
        <v>1534</v>
      </c>
      <c r="H1979" s="3183" t="s">
        <v>1534</v>
      </c>
      <c r="I1979" s="3183" t="s">
        <v>1534</v>
      </c>
      <c r="J1979" s="3183" t="s">
        <v>1534</v>
      </c>
      <c r="K1979" s="3183" t="s">
        <v>1534</v>
      </c>
      <c r="L1979" s="3183" t="s">
        <v>1534</v>
      </c>
      <c r="M1979" s="3183" t="s">
        <v>1534</v>
      </c>
      <c r="N1979" s="3183" t="s">
        <v>1534</v>
      </c>
      <c r="O1979" s="3183" t="s">
        <v>1534</v>
      </c>
      <c r="P1979" s="3183" t="s">
        <v>1534</v>
      </c>
      <c r="Q1979" s="3183" t="s">
        <v>1534</v>
      </c>
      <c r="R1979" s="3183" t="s">
        <v>1534</v>
      </c>
      <c r="S1979" s="3593">
        <f t="shared" si="8"/>
        <v>6.5</v>
      </c>
      <c r="T1979" s="3183" t="s">
        <v>1534</v>
      </c>
      <c r="U1979" s="3183" t="s">
        <v>1534</v>
      </c>
      <c r="V1979" s="3183">
        <v>500</v>
      </c>
      <c r="W1979" s="3599">
        <v>1.2999999999999999E-2</v>
      </c>
      <c r="X1979" s="3183">
        <v>0.03</v>
      </c>
      <c r="Y1979" s="3183" t="s">
        <v>1534</v>
      </c>
      <c r="Z1979" s="3183" t="s">
        <v>1534</v>
      </c>
      <c r="AA1979" s="3183" t="s">
        <v>1534</v>
      </c>
      <c r="AB1979" s="3183" t="s">
        <v>1534</v>
      </c>
      <c r="AC1979" s="3183" t="s">
        <v>1534</v>
      </c>
      <c r="AD1979" s="3232" t="s">
        <v>1534</v>
      </c>
      <c r="AE1979" s="3232" t="s">
        <v>1534</v>
      </c>
      <c r="AF1979" s="3232" t="s">
        <v>1534</v>
      </c>
      <c r="AG1979" s="3232" t="s">
        <v>1534</v>
      </c>
      <c r="AH1979" s="3232" t="s">
        <v>1534</v>
      </c>
      <c r="AI1979" s="3232" t="s">
        <v>1534</v>
      </c>
      <c r="AJ1979" s="3427" t="s">
        <v>1534</v>
      </c>
      <c r="AK1979" s="2572"/>
    </row>
    <row r="1980" spans="2:37" s="2872" customFormat="1" ht="12" customHeight="1" thickBot="1" x14ac:dyDescent="0.25">
      <c r="B1980" s="4062" t="s">
        <v>6519</v>
      </c>
      <c r="C1980" s="4063"/>
      <c r="D1980" s="3340" t="s">
        <v>1534</v>
      </c>
      <c r="E1980" s="3596">
        <v>10</v>
      </c>
      <c r="F1980" s="3340" t="s">
        <v>1534</v>
      </c>
      <c r="G1980" s="3340" t="s">
        <v>1534</v>
      </c>
      <c r="H1980" s="3340" t="s">
        <v>1534</v>
      </c>
      <c r="I1980" s="3340" t="s">
        <v>1534</v>
      </c>
      <c r="J1980" s="3340" t="s">
        <v>1534</v>
      </c>
      <c r="K1980" s="3340" t="s">
        <v>1534</v>
      </c>
      <c r="L1980" s="3340" t="s">
        <v>1534</v>
      </c>
      <c r="M1980" s="3340" t="s">
        <v>1534</v>
      </c>
      <c r="N1980" s="3340" t="s">
        <v>1534</v>
      </c>
      <c r="O1980" s="3340" t="s">
        <v>1534</v>
      </c>
      <c r="P1980" s="3340" t="s">
        <v>1534</v>
      </c>
      <c r="Q1980" s="3340" t="s">
        <v>1534</v>
      </c>
      <c r="R1980" s="3340" t="s">
        <v>1534</v>
      </c>
      <c r="S1980" s="3596">
        <f t="shared" si="8"/>
        <v>10</v>
      </c>
      <c r="T1980" s="3340" t="s">
        <v>1534</v>
      </c>
      <c r="U1980" s="3340" t="s">
        <v>1534</v>
      </c>
      <c r="V1980" s="3340">
        <v>1000</v>
      </c>
      <c r="W1980" s="3600">
        <v>0.01</v>
      </c>
      <c r="X1980" s="3340">
        <v>0.03</v>
      </c>
      <c r="Y1980" s="3340" t="s">
        <v>1534</v>
      </c>
      <c r="Z1980" s="3340" t="s">
        <v>1534</v>
      </c>
      <c r="AA1980" s="3340" t="s">
        <v>1534</v>
      </c>
      <c r="AB1980" s="3340" t="s">
        <v>1534</v>
      </c>
      <c r="AC1980" s="3340" t="s">
        <v>1534</v>
      </c>
      <c r="AD1980" s="3151" t="s">
        <v>1534</v>
      </c>
      <c r="AE1980" s="3151" t="s">
        <v>1534</v>
      </c>
      <c r="AF1980" s="3151" t="s">
        <v>1534</v>
      </c>
      <c r="AG1980" s="3151" t="s">
        <v>1534</v>
      </c>
      <c r="AH1980" s="3151" t="s">
        <v>1534</v>
      </c>
      <c r="AI1980" s="3151" t="s">
        <v>1534</v>
      </c>
      <c r="AJ1980" s="3428" t="s">
        <v>1534</v>
      </c>
      <c r="AK1980" s="2572"/>
    </row>
    <row r="1981" spans="2:37" s="2872" customFormat="1" ht="12" customHeight="1" x14ac:dyDescent="0.2">
      <c r="B1981" s="2573"/>
      <c r="C1981" s="2566"/>
      <c r="D1981" s="4006"/>
      <c r="E1981" s="4006"/>
      <c r="F1981" s="4006"/>
      <c r="G1981" s="4006"/>
      <c r="H1981" s="2566"/>
      <c r="I1981" s="2567"/>
      <c r="J1981" s="2567"/>
      <c r="K1981" s="2567"/>
      <c r="L1981" s="2567"/>
      <c r="M1981" s="2566"/>
      <c r="N1981" s="2567"/>
      <c r="O1981" s="2567"/>
      <c r="P1981" s="2567"/>
      <c r="Q1981" s="2567"/>
      <c r="R1981" s="2567"/>
      <c r="S1981" s="2566"/>
      <c r="T1981" s="2565"/>
      <c r="U1981" s="2565"/>
      <c r="V1981" s="2565"/>
      <c r="W1981" s="2565"/>
      <c r="X1981" s="2565"/>
      <c r="Y1981" s="2565"/>
      <c r="Z1981" s="2565"/>
      <c r="AA1981" s="2565"/>
      <c r="AB1981" s="2565"/>
      <c r="AC1981" s="2565"/>
      <c r="AD1981" s="2565"/>
      <c r="AE1981" s="2565"/>
      <c r="AF1981" s="2565"/>
      <c r="AG1981" s="2565"/>
      <c r="AH1981" s="2565"/>
      <c r="AI1981" s="2565"/>
      <c r="AJ1981" s="2565"/>
      <c r="AK1981" s="2572"/>
    </row>
    <row r="1982" spans="2:37" s="2872" customFormat="1" ht="12" customHeight="1" x14ac:dyDescent="0.2">
      <c r="B1982" s="3979" t="s">
        <v>4992</v>
      </c>
      <c r="C1982" s="3980"/>
      <c r="D1982" s="3986" t="s">
        <v>1534</v>
      </c>
      <c r="E1982" s="3986"/>
      <c r="F1982" s="3986"/>
      <c r="G1982" s="3986"/>
      <c r="H1982" s="2569"/>
      <c r="I1982" s="2569"/>
      <c r="J1982" s="2569"/>
      <c r="K1982" s="2569"/>
      <c r="L1982" s="2569"/>
      <c r="M1982" s="2569"/>
      <c r="N1982" s="2569"/>
      <c r="O1982" s="2569"/>
      <c r="P1982" s="2569"/>
      <c r="Q1982" s="2569"/>
      <c r="R1982" s="2569"/>
      <c r="S1982" s="2569"/>
      <c r="T1982" s="2565"/>
      <c r="U1982" s="2565"/>
      <c r="V1982" s="2565"/>
      <c r="W1982" s="2565"/>
      <c r="X1982" s="2565"/>
      <c r="Y1982" s="2565"/>
      <c r="Z1982" s="2565"/>
      <c r="AA1982" s="2565"/>
      <c r="AB1982" s="2565"/>
      <c r="AC1982" s="2565"/>
      <c r="AD1982" s="2565"/>
      <c r="AE1982" s="2565"/>
      <c r="AF1982" s="2565"/>
      <c r="AG1982" s="2565"/>
      <c r="AH1982" s="2565"/>
      <c r="AI1982" s="2565"/>
      <c r="AJ1982" s="2565"/>
      <c r="AK1982" s="2572"/>
    </row>
    <row r="1983" spans="2:37" s="2872" customFormat="1" ht="12" customHeight="1" x14ac:dyDescent="0.2">
      <c r="B1983" s="3979" t="s">
        <v>4993</v>
      </c>
      <c r="C1983" s="3980"/>
      <c r="D1983" s="3986" t="s">
        <v>10</v>
      </c>
      <c r="E1983" s="3986"/>
      <c r="F1983" s="3986"/>
      <c r="G1983" s="3986"/>
      <c r="H1983" s="2569"/>
      <c r="I1983" s="2569"/>
      <c r="J1983" s="2569"/>
      <c r="K1983" s="2569"/>
      <c r="L1983" s="2569"/>
      <c r="M1983" s="2569"/>
      <c r="N1983" s="2569"/>
      <c r="O1983" s="2569"/>
      <c r="P1983" s="2569"/>
      <c r="Q1983" s="2569"/>
      <c r="R1983" s="2569"/>
      <c r="S1983" s="2569"/>
      <c r="T1983" s="2565"/>
      <c r="U1983" s="2565"/>
      <c r="V1983" s="2565"/>
      <c r="W1983" s="2565"/>
      <c r="X1983" s="2565"/>
      <c r="Y1983" s="2565"/>
      <c r="Z1983" s="2565"/>
      <c r="AA1983" s="2565"/>
      <c r="AB1983" s="2565"/>
      <c r="AC1983" s="2565"/>
      <c r="AD1983" s="2565"/>
      <c r="AE1983" s="2565"/>
      <c r="AF1983" s="2565"/>
      <c r="AG1983" s="2565"/>
      <c r="AH1983" s="2565"/>
      <c r="AI1983" s="2565"/>
      <c r="AJ1983" s="2565"/>
      <c r="AK1983" s="2572"/>
    </row>
    <row r="1984" spans="2:37" s="2872" customFormat="1" ht="12" customHeight="1" thickBot="1" x14ac:dyDescent="0.25">
      <c r="B1984" s="4057"/>
      <c r="C1984" s="4058"/>
      <c r="D1984" s="4059"/>
      <c r="E1984" s="4059"/>
      <c r="F1984" s="4059"/>
      <c r="G1984" s="4059"/>
      <c r="H1984" s="2574"/>
      <c r="I1984" s="2574"/>
      <c r="J1984" s="2574"/>
      <c r="K1984" s="2574"/>
      <c r="L1984" s="2574"/>
      <c r="M1984" s="2574"/>
      <c r="N1984" s="2574"/>
      <c r="O1984" s="2574"/>
      <c r="P1984" s="2574"/>
      <c r="Q1984" s="2574"/>
      <c r="R1984" s="2574"/>
      <c r="S1984" s="2574"/>
      <c r="T1984" s="2575"/>
      <c r="U1984" s="2575"/>
      <c r="V1984" s="2575"/>
      <c r="W1984" s="2575"/>
      <c r="X1984" s="2575"/>
      <c r="Y1984" s="2575"/>
      <c r="Z1984" s="2575"/>
      <c r="AA1984" s="2575"/>
      <c r="AB1984" s="2575"/>
      <c r="AC1984" s="2575"/>
      <c r="AD1984" s="2575"/>
      <c r="AE1984" s="2575"/>
      <c r="AF1984" s="2575"/>
      <c r="AG1984" s="2575"/>
      <c r="AH1984" s="2575"/>
      <c r="AI1984" s="2575"/>
      <c r="AJ1984" s="2575"/>
      <c r="AK1984" s="2577"/>
    </row>
    <row r="1985" spans="2:37" s="2872" customFormat="1" ht="12" customHeight="1" x14ac:dyDescent="0.2">
      <c r="B1985" s="2774"/>
    </row>
    <row r="1986" spans="2:37" s="2872" customFormat="1" ht="12" customHeight="1" thickBot="1" x14ac:dyDescent="0.25">
      <c r="B1986" s="2774"/>
    </row>
    <row r="1987" spans="2:37" s="2872" customFormat="1" ht="12" customHeight="1" x14ac:dyDescent="0.2">
      <c r="B1987" s="3987" t="s">
        <v>5001</v>
      </c>
      <c r="C1987" s="3988"/>
      <c r="D1987" s="3988"/>
      <c r="E1987" s="3988"/>
      <c r="F1987" s="3988"/>
      <c r="G1987" s="3988"/>
      <c r="H1987" s="3988"/>
      <c r="I1987" s="3988"/>
      <c r="J1987" s="3988"/>
      <c r="K1987" s="3988"/>
      <c r="L1987" s="3988"/>
      <c r="M1987" s="3988"/>
      <c r="N1987" s="3988"/>
      <c r="O1987" s="3988"/>
      <c r="P1987" s="3988"/>
      <c r="Q1987" s="3988"/>
      <c r="R1987" s="3988"/>
      <c r="S1987" s="3988"/>
      <c r="T1987" s="3988"/>
      <c r="U1987" s="3988"/>
      <c r="V1987" s="3988"/>
      <c r="W1987" s="3988"/>
      <c r="X1987" s="3988"/>
      <c r="Y1987" s="3988"/>
      <c r="Z1987" s="3988"/>
      <c r="AA1987" s="3988"/>
      <c r="AB1987" s="3988"/>
      <c r="AC1987" s="3988"/>
      <c r="AD1987" s="3988"/>
      <c r="AE1987" s="3988"/>
      <c r="AF1987" s="3988"/>
      <c r="AG1987" s="3988"/>
      <c r="AH1987" s="3988"/>
      <c r="AI1987" s="3988"/>
      <c r="AJ1987" s="3988"/>
      <c r="AK1987" s="3989"/>
    </row>
    <row r="1988" spans="2:37" s="2872" customFormat="1" ht="12" customHeight="1" x14ac:dyDescent="0.2">
      <c r="B1988" s="2570"/>
      <c r="C1988" s="3546"/>
      <c r="D1988" s="3546"/>
      <c r="E1988" s="3546"/>
      <c r="F1988" s="3546"/>
      <c r="G1988" s="2571"/>
      <c r="H1988" s="2571"/>
      <c r="I1988" s="2571"/>
      <c r="J1988" s="2571"/>
      <c r="K1988" s="2571"/>
      <c r="L1988" s="2571"/>
      <c r="M1988" s="2571"/>
      <c r="N1988" s="2571"/>
      <c r="O1988" s="2571"/>
      <c r="P1988" s="2571"/>
      <c r="Q1988" s="2571"/>
      <c r="R1988" s="2571"/>
      <c r="S1988" s="2571"/>
      <c r="T1988" s="2571"/>
      <c r="U1988" s="2571"/>
      <c r="V1988" s="2571"/>
      <c r="W1988" s="2571"/>
      <c r="X1988" s="2571"/>
      <c r="Y1988" s="2571"/>
      <c r="Z1988" s="2571"/>
      <c r="AA1988" s="2571"/>
      <c r="AB1988" s="2571"/>
      <c r="AC1988" s="2571"/>
      <c r="AD1988" s="2571"/>
      <c r="AE1988" s="2571"/>
      <c r="AF1988" s="2571"/>
      <c r="AG1988" s="2571"/>
      <c r="AH1988" s="2571"/>
      <c r="AI1988" s="2571"/>
      <c r="AJ1988" s="2571"/>
      <c r="AK1988" s="2572"/>
    </row>
    <row r="1989" spans="2:37" s="2872" customFormat="1" ht="12" customHeight="1" x14ac:dyDescent="0.2">
      <c r="B1989" s="2570" t="s">
        <v>4988</v>
      </c>
      <c r="C1989" s="3546"/>
      <c r="D1989" s="3990" t="s">
        <v>6503</v>
      </c>
      <c r="E1989" s="3990"/>
      <c r="F1989" s="3990"/>
      <c r="G1989" s="2571"/>
      <c r="H1989" s="2571"/>
      <c r="I1989" s="2571"/>
      <c r="J1989" s="2571"/>
      <c r="K1989" s="2571"/>
      <c r="L1989" s="2571"/>
      <c r="M1989" s="2571"/>
      <c r="N1989" s="2571"/>
      <c r="O1989" s="2571"/>
      <c r="P1989" s="2571"/>
      <c r="Q1989" s="2571"/>
      <c r="R1989" s="2571"/>
      <c r="S1989" s="2571"/>
      <c r="T1989" s="2571"/>
      <c r="U1989" s="2571"/>
      <c r="V1989" s="2571"/>
      <c r="W1989" s="2571"/>
      <c r="X1989" s="2571"/>
      <c r="Y1989" s="2571"/>
      <c r="Z1989" s="2571"/>
      <c r="AA1989" s="2571"/>
      <c r="AB1989" s="2571"/>
      <c r="AC1989" s="2571"/>
      <c r="AD1989" s="2571"/>
      <c r="AE1989" s="2571"/>
      <c r="AF1989" s="2571"/>
      <c r="AG1989" s="2571"/>
      <c r="AH1989" s="2571"/>
      <c r="AI1989" s="2571"/>
      <c r="AJ1989" s="2571"/>
      <c r="AK1989" s="2572"/>
    </row>
    <row r="1990" spans="2:37" s="2872" customFormat="1" ht="12" customHeight="1" thickBot="1" x14ac:dyDescent="0.25">
      <c r="B1990" s="3991" t="s">
        <v>5002</v>
      </c>
      <c r="C1990" s="3992"/>
      <c r="D1990" s="3963">
        <v>41725</v>
      </c>
      <c r="E1990" s="3963"/>
      <c r="F1990" s="3546"/>
      <c r="G1990" s="2571"/>
      <c r="H1990" s="2571"/>
      <c r="I1990" s="2571"/>
      <c r="J1990" s="2571"/>
      <c r="K1990" s="2571"/>
      <c r="L1990" s="2571"/>
      <c r="M1990" s="2571"/>
      <c r="N1990" s="2571"/>
      <c r="O1990" s="2571"/>
      <c r="P1990" s="2571"/>
      <c r="Q1990" s="2571"/>
      <c r="R1990" s="2571"/>
      <c r="S1990" s="2571"/>
      <c r="T1990" s="2571"/>
      <c r="U1990" s="2571"/>
      <c r="V1990" s="2571"/>
      <c r="W1990" s="2571"/>
      <c r="X1990" s="2571"/>
      <c r="Y1990" s="2571"/>
      <c r="Z1990" s="2571"/>
      <c r="AA1990" s="2571"/>
      <c r="AB1990" s="2571"/>
      <c r="AC1990" s="2571"/>
      <c r="AD1990" s="2571"/>
      <c r="AE1990" s="2571"/>
      <c r="AF1990" s="2571"/>
      <c r="AG1990" s="2571"/>
      <c r="AH1990" s="2571"/>
      <c r="AI1990" s="2571"/>
      <c r="AJ1990" s="2571"/>
      <c r="AK1990" s="2572"/>
    </row>
    <row r="1991" spans="2:37" s="2872" customFormat="1" ht="52.5" customHeight="1" thickBot="1" x14ac:dyDescent="0.25">
      <c r="B1991" s="3993" t="s">
        <v>5003</v>
      </c>
      <c r="C1991" s="3994"/>
      <c r="D1991" s="4019" t="s">
        <v>6504</v>
      </c>
      <c r="E1991" s="4020"/>
      <c r="F1991" s="4020"/>
      <c r="G1991" s="4020"/>
      <c r="H1991" s="4020"/>
      <c r="I1991" s="4020"/>
      <c r="J1991" s="4020"/>
      <c r="K1991" s="4021"/>
      <c r="L1991" s="2571"/>
      <c r="M1991" s="2571"/>
      <c r="N1991" s="2571"/>
      <c r="O1991" s="2571"/>
      <c r="P1991" s="2571"/>
      <c r="Q1991" s="2571"/>
      <c r="R1991" s="2571"/>
      <c r="S1991" s="2571"/>
      <c r="T1991" s="2571"/>
      <c r="U1991" s="2571"/>
      <c r="V1991" s="2571"/>
      <c r="W1991" s="2571"/>
      <c r="X1991" s="2571"/>
      <c r="Y1991" s="2571"/>
      <c r="Z1991" s="2571"/>
      <c r="AA1991" s="2571"/>
      <c r="AB1991" s="2571"/>
      <c r="AC1991" s="2571"/>
      <c r="AD1991" s="2571"/>
      <c r="AE1991" s="2571"/>
      <c r="AF1991" s="2571"/>
      <c r="AG1991" s="2571"/>
      <c r="AH1991" s="2571"/>
      <c r="AI1991" s="2571"/>
      <c r="AJ1991" s="2571"/>
      <c r="AK1991" s="2572"/>
    </row>
    <row r="1992" spans="2:37" s="2872" customFormat="1" ht="12" customHeight="1" thickBot="1" x14ac:dyDescent="0.25">
      <c r="B1992" s="3998"/>
      <c r="C1992" s="3999"/>
      <c r="D1992" s="3999"/>
      <c r="E1992" s="3999"/>
      <c r="F1992" s="3999"/>
      <c r="G1992" s="3999"/>
      <c r="H1992" s="3999"/>
      <c r="I1992" s="3999"/>
      <c r="J1992" s="3999"/>
      <c r="K1992" s="3999"/>
      <c r="L1992" s="3999"/>
      <c r="M1992" s="3999"/>
      <c r="N1992" s="3999"/>
      <c r="O1992" s="3999"/>
      <c r="P1992" s="3999"/>
      <c r="Q1992" s="3999"/>
      <c r="R1992" s="2571"/>
      <c r="S1992" s="2571"/>
      <c r="T1992" s="2571"/>
      <c r="U1992" s="2571"/>
      <c r="V1992" s="2571"/>
      <c r="W1992" s="2571"/>
      <c r="X1992" s="2571"/>
      <c r="Y1992" s="2571"/>
      <c r="Z1992" s="2571"/>
      <c r="AA1992" s="2571"/>
      <c r="AB1992" s="2571"/>
      <c r="AC1992" s="2571"/>
      <c r="AD1992" s="2571"/>
      <c r="AE1992" s="2571"/>
      <c r="AF1992" s="2571"/>
      <c r="AG1992" s="2571"/>
      <c r="AH1992" s="2571"/>
      <c r="AI1992" s="2571"/>
      <c r="AJ1992" s="2571"/>
      <c r="AK1992" s="2572"/>
    </row>
    <row r="1993" spans="2:37" s="2872" customFormat="1" ht="12" customHeight="1" thickBot="1" x14ac:dyDescent="0.25">
      <c r="B1993" s="4000" t="s">
        <v>5004</v>
      </c>
      <c r="C1993" s="4000"/>
      <c r="D1993" s="4000" t="s">
        <v>4994</v>
      </c>
      <c r="E1993" s="4000" t="s">
        <v>5005</v>
      </c>
      <c r="F1993" s="4002" t="s">
        <v>224</v>
      </c>
      <c r="G1993" s="4002"/>
      <c r="H1993" s="4002"/>
      <c r="I1993" s="4002"/>
      <c r="J1993" s="4002"/>
      <c r="K1993" s="4002"/>
      <c r="L1993" s="4002"/>
      <c r="M1993" s="4002"/>
      <c r="N1993" s="4002"/>
      <c r="O1993" s="4002"/>
      <c r="P1993" s="4002"/>
      <c r="Q1993" s="4002"/>
      <c r="R1993" s="4002"/>
      <c r="S1993" s="4002" t="s">
        <v>340</v>
      </c>
      <c r="T1993" s="4002"/>
      <c r="U1993" s="4002"/>
      <c r="V1993" s="4002"/>
      <c r="W1993" s="4002"/>
      <c r="X1993" s="4002"/>
      <c r="Y1993" s="4002"/>
      <c r="Z1993" s="4002"/>
      <c r="AA1993" s="4002"/>
      <c r="AB1993" s="4002"/>
      <c r="AC1993" s="4002"/>
      <c r="AD1993" s="4002" t="s">
        <v>225</v>
      </c>
      <c r="AE1993" s="4002"/>
      <c r="AF1993" s="4002"/>
      <c r="AG1993" s="4002"/>
      <c r="AH1993" s="4003" t="s">
        <v>4989</v>
      </c>
      <c r="AI1993" s="4003"/>
      <c r="AJ1993" s="4003"/>
      <c r="AK1993" s="2572"/>
    </row>
    <row r="1994" spans="2:37" s="2872" customFormat="1" ht="12" customHeight="1" thickBot="1" x14ac:dyDescent="0.25">
      <c r="B1994" s="4001"/>
      <c r="C1994" s="4001"/>
      <c r="D1994" s="4001"/>
      <c r="E1994" s="4001"/>
      <c r="F1994" s="4001" t="s">
        <v>5006</v>
      </c>
      <c r="G1994" s="4001" t="s">
        <v>5007</v>
      </c>
      <c r="H1994" s="4000" t="s">
        <v>5008</v>
      </c>
      <c r="I1994" s="4004" t="s">
        <v>5009</v>
      </c>
      <c r="J1994" s="4004" t="s">
        <v>5010</v>
      </c>
      <c r="K1994" s="4005" t="s">
        <v>5011</v>
      </c>
      <c r="L1994" s="4005" t="s">
        <v>5012</v>
      </c>
      <c r="M1994" s="4004" t="s">
        <v>5013</v>
      </c>
      <c r="N1994" s="4004"/>
      <c r="O1994" s="4005" t="s">
        <v>5014</v>
      </c>
      <c r="P1994" s="4005" t="s">
        <v>5015</v>
      </c>
      <c r="Q1994" s="4005" t="s">
        <v>5016</v>
      </c>
      <c r="R1994" s="4005" t="s">
        <v>5017</v>
      </c>
      <c r="S1994" s="4000" t="s">
        <v>5018</v>
      </c>
      <c r="T1994" s="4000" t="s">
        <v>5019</v>
      </c>
      <c r="U1994" s="4000" t="s">
        <v>5020</v>
      </c>
      <c r="V1994" s="4000" t="s">
        <v>5021</v>
      </c>
      <c r="W1994" s="4000" t="s">
        <v>5022</v>
      </c>
      <c r="X1994" s="4000" t="s">
        <v>5023</v>
      </c>
      <c r="Y1994" s="4000" t="s">
        <v>5024</v>
      </c>
      <c r="Z1994" s="4000" t="s">
        <v>5025</v>
      </c>
      <c r="AA1994" s="4000" t="s">
        <v>5026</v>
      </c>
      <c r="AB1994" s="4004" t="s">
        <v>5027</v>
      </c>
      <c r="AC1994" s="4004" t="s">
        <v>5028</v>
      </c>
      <c r="AD1994" s="4000" t="s">
        <v>5029</v>
      </c>
      <c r="AE1994" s="4000" t="s">
        <v>5030</v>
      </c>
      <c r="AF1994" s="4000" t="s">
        <v>5031</v>
      </c>
      <c r="AG1994" s="4000" t="s">
        <v>5032</v>
      </c>
      <c r="AH1994" s="4000" t="s">
        <v>1154</v>
      </c>
      <c r="AI1994" s="4000" t="s">
        <v>4990</v>
      </c>
      <c r="AJ1994" s="4000" t="s">
        <v>4991</v>
      </c>
      <c r="AK1994" s="2572"/>
    </row>
    <row r="1995" spans="2:37" s="2872" customFormat="1" ht="12" customHeight="1" thickBot="1" x14ac:dyDescent="0.25">
      <c r="B1995" s="4001"/>
      <c r="C1995" s="4001"/>
      <c r="D1995" s="4001"/>
      <c r="E1995" s="4001"/>
      <c r="F1995" s="4001"/>
      <c r="G1995" s="4001"/>
      <c r="H1995" s="4001"/>
      <c r="I1995" s="4005"/>
      <c r="J1995" s="4005"/>
      <c r="K1995" s="4005"/>
      <c r="L1995" s="4005"/>
      <c r="M1995" s="3547" t="s">
        <v>5033</v>
      </c>
      <c r="N1995" s="3548" t="s">
        <v>2798</v>
      </c>
      <c r="O1995" s="4005"/>
      <c r="P1995" s="4005"/>
      <c r="Q1995" s="4005"/>
      <c r="R1995" s="4005"/>
      <c r="S1995" s="4001"/>
      <c r="T1995" s="4001"/>
      <c r="U1995" s="4001"/>
      <c r="V1995" s="4001"/>
      <c r="W1995" s="4001"/>
      <c r="X1995" s="4001"/>
      <c r="Y1995" s="4001"/>
      <c r="Z1995" s="4001"/>
      <c r="AA1995" s="4001"/>
      <c r="AB1995" s="4005"/>
      <c r="AC1995" s="4005"/>
      <c r="AD1995" s="4001"/>
      <c r="AE1995" s="4001"/>
      <c r="AF1995" s="4001"/>
      <c r="AG1995" s="4001"/>
      <c r="AH1995" s="4001"/>
      <c r="AI1995" s="4001"/>
      <c r="AJ1995" s="4001"/>
      <c r="AK1995" s="2572"/>
    </row>
    <row r="1996" spans="2:37" s="2872" customFormat="1" ht="12" customHeight="1" x14ac:dyDescent="0.2">
      <c r="B1996" s="4060" t="s">
        <v>6505</v>
      </c>
      <c r="C1996" s="4061"/>
      <c r="D1996" s="3178" t="s">
        <v>1534</v>
      </c>
      <c r="E1996" s="3591">
        <v>2</v>
      </c>
      <c r="F1996" s="3178" t="s">
        <v>1534</v>
      </c>
      <c r="G1996" s="3178" t="s">
        <v>1534</v>
      </c>
      <c r="H1996" s="3178" t="s">
        <v>1534</v>
      </c>
      <c r="I1996" s="3178" t="s">
        <v>1534</v>
      </c>
      <c r="J1996" s="3178" t="s">
        <v>1534</v>
      </c>
      <c r="K1996" s="3178" t="s">
        <v>1534</v>
      </c>
      <c r="L1996" s="3178" t="s">
        <v>1534</v>
      </c>
      <c r="M1996" s="3178" t="s">
        <v>1534</v>
      </c>
      <c r="N1996" s="3178" t="s">
        <v>1534</v>
      </c>
      <c r="O1996" s="3178" t="s">
        <v>1534</v>
      </c>
      <c r="P1996" s="3178" t="s">
        <v>1534</v>
      </c>
      <c r="Q1996" s="3178" t="s">
        <v>1534</v>
      </c>
      <c r="R1996" s="3178" t="s">
        <v>1534</v>
      </c>
      <c r="S1996" s="3178" t="s">
        <v>1534</v>
      </c>
      <c r="T1996" s="3178" t="s">
        <v>1534</v>
      </c>
      <c r="U1996" s="3178" t="s">
        <v>1534</v>
      </c>
      <c r="V1996" s="3178" t="s">
        <v>1534</v>
      </c>
      <c r="W1996" s="3178" t="s">
        <v>1534</v>
      </c>
      <c r="X1996" s="3178" t="s">
        <v>1534</v>
      </c>
      <c r="Y1996" s="3178" t="s">
        <v>1534</v>
      </c>
      <c r="Z1996" s="3178" t="s">
        <v>1534</v>
      </c>
      <c r="AA1996" s="3178" t="s">
        <v>1534</v>
      </c>
      <c r="AB1996" s="3178" t="s">
        <v>1534</v>
      </c>
      <c r="AC1996" s="3178" t="s">
        <v>1534</v>
      </c>
      <c r="AD1996" s="3150">
        <f>+E1996</f>
        <v>2</v>
      </c>
      <c r="AE1996" s="2649">
        <v>1</v>
      </c>
      <c r="AF1996" s="3592">
        <f>AD1996/AE1996</f>
        <v>2</v>
      </c>
      <c r="AG1996" s="3592">
        <v>4</v>
      </c>
      <c r="AH1996" s="2644" t="s">
        <v>1534</v>
      </c>
      <c r="AI1996" s="2644" t="s">
        <v>1534</v>
      </c>
      <c r="AJ1996" s="2646" t="s">
        <v>1534</v>
      </c>
      <c r="AK1996" s="2572"/>
    </row>
    <row r="1997" spans="2:37" s="2872" customFormat="1" ht="12" customHeight="1" x14ac:dyDescent="0.2">
      <c r="B1997" s="4055" t="s">
        <v>6506</v>
      </c>
      <c r="C1997" s="4056"/>
      <c r="D1997" s="3183" t="s">
        <v>1534</v>
      </c>
      <c r="E1997" s="3593">
        <v>3.5</v>
      </c>
      <c r="F1997" s="3183" t="s">
        <v>1534</v>
      </c>
      <c r="G1997" s="3183" t="s">
        <v>1534</v>
      </c>
      <c r="H1997" s="3183" t="s">
        <v>1534</v>
      </c>
      <c r="I1997" s="3183" t="s">
        <v>1534</v>
      </c>
      <c r="J1997" s="3183" t="s">
        <v>1534</v>
      </c>
      <c r="K1997" s="3183" t="s">
        <v>1534</v>
      </c>
      <c r="L1997" s="3183" t="s">
        <v>1534</v>
      </c>
      <c r="M1997" s="3183" t="s">
        <v>1534</v>
      </c>
      <c r="N1997" s="3183" t="s">
        <v>1534</v>
      </c>
      <c r="O1997" s="3183" t="s">
        <v>1534</v>
      </c>
      <c r="P1997" s="3183" t="s">
        <v>1534</v>
      </c>
      <c r="Q1997" s="3183" t="s">
        <v>1534</v>
      </c>
      <c r="R1997" s="3183" t="s">
        <v>1534</v>
      </c>
      <c r="S1997" s="3183" t="s">
        <v>1534</v>
      </c>
      <c r="T1997" s="3183" t="s">
        <v>1534</v>
      </c>
      <c r="U1997" s="3183" t="s">
        <v>1534</v>
      </c>
      <c r="V1997" s="3183" t="s">
        <v>1534</v>
      </c>
      <c r="W1997" s="3183" t="s">
        <v>1534</v>
      </c>
      <c r="X1997" s="3183" t="s">
        <v>1534</v>
      </c>
      <c r="Y1997" s="3183" t="s">
        <v>1534</v>
      </c>
      <c r="Z1997" s="3183" t="s">
        <v>1534</v>
      </c>
      <c r="AA1997" s="3183" t="s">
        <v>1534</v>
      </c>
      <c r="AB1997" s="3183" t="s">
        <v>1534</v>
      </c>
      <c r="AC1997" s="3183" t="s">
        <v>1534</v>
      </c>
      <c r="AD1997" s="3232">
        <f t="shared" ref="AD1997:AD2004" si="9">+E1997</f>
        <v>3.5</v>
      </c>
      <c r="AE1997" s="2639">
        <v>2</v>
      </c>
      <c r="AF1997" s="3595">
        <f t="shared" ref="AF1997:AF2004" si="10">AD1997/AE1997</f>
        <v>1.75</v>
      </c>
      <c r="AG1997" s="3595">
        <v>3</v>
      </c>
      <c r="AH1997" s="2613" t="s">
        <v>1534</v>
      </c>
      <c r="AI1997" s="2613" t="s">
        <v>1534</v>
      </c>
      <c r="AJ1997" s="2647" t="s">
        <v>1534</v>
      </c>
      <c r="AK1997" s="2572"/>
    </row>
    <row r="1998" spans="2:37" s="2872" customFormat="1" ht="12" customHeight="1" x14ac:dyDescent="0.2">
      <c r="B1998" s="4055" t="s">
        <v>6507</v>
      </c>
      <c r="C1998" s="4056"/>
      <c r="D1998" s="3183" t="s">
        <v>1534</v>
      </c>
      <c r="E1998" s="3593">
        <v>4</v>
      </c>
      <c r="F1998" s="3183" t="s">
        <v>1534</v>
      </c>
      <c r="G1998" s="3183" t="s">
        <v>1534</v>
      </c>
      <c r="H1998" s="3183" t="s">
        <v>1534</v>
      </c>
      <c r="I1998" s="3183" t="s">
        <v>1534</v>
      </c>
      <c r="J1998" s="3183" t="s">
        <v>1534</v>
      </c>
      <c r="K1998" s="3183" t="s">
        <v>1534</v>
      </c>
      <c r="L1998" s="3183" t="s">
        <v>1534</v>
      </c>
      <c r="M1998" s="3183" t="s">
        <v>1534</v>
      </c>
      <c r="N1998" s="3183" t="s">
        <v>1534</v>
      </c>
      <c r="O1998" s="3183" t="s">
        <v>1534</v>
      </c>
      <c r="P1998" s="3183" t="s">
        <v>1534</v>
      </c>
      <c r="Q1998" s="3183" t="s">
        <v>1534</v>
      </c>
      <c r="R1998" s="3183" t="s">
        <v>1534</v>
      </c>
      <c r="S1998" s="3183" t="s">
        <v>1534</v>
      </c>
      <c r="T1998" s="3183" t="s">
        <v>1534</v>
      </c>
      <c r="U1998" s="3183" t="s">
        <v>1534</v>
      </c>
      <c r="V1998" s="3183" t="s">
        <v>1534</v>
      </c>
      <c r="W1998" s="3183" t="s">
        <v>1534</v>
      </c>
      <c r="X1998" s="3183" t="s">
        <v>1534</v>
      </c>
      <c r="Y1998" s="3183" t="s">
        <v>1534</v>
      </c>
      <c r="Z1998" s="3183" t="s">
        <v>1534</v>
      </c>
      <c r="AA1998" s="3183" t="s">
        <v>1534</v>
      </c>
      <c r="AB1998" s="3183" t="s">
        <v>1534</v>
      </c>
      <c r="AC1998" s="3183" t="s">
        <v>1534</v>
      </c>
      <c r="AD1998" s="3232">
        <f t="shared" si="9"/>
        <v>4</v>
      </c>
      <c r="AE1998" s="2639">
        <v>3</v>
      </c>
      <c r="AF1998" s="3595">
        <f t="shared" si="10"/>
        <v>1.3333333333333333</v>
      </c>
      <c r="AG1998" s="3595">
        <v>2</v>
      </c>
      <c r="AH1998" s="2613" t="s">
        <v>1534</v>
      </c>
      <c r="AI1998" s="2613" t="s">
        <v>1534</v>
      </c>
      <c r="AJ1998" s="2647" t="s">
        <v>1534</v>
      </c>
      <c r="AK1998" s="2572"/>
    </row>
    <row r="1999" spans="2:37" s="2872" customFormat="1" ht="12" customHeight="1" x14ac:dyDescent="0.2">
      <c r="B1999" s="4055" t="s">
        <v>6508</v>
      </c>
      <c r="C1999" s="4056"/>
      <c r="D1999" s="3183" t="s">
        <v>1534</v>
      </c>
      <c r="E1999" s="3593">
        <v>6</v>
      </c>
      <c r="F1999" s="3183" t="s">
        <v>1534</v>
      </c>
      <c r="G1999" s="3183" t="s">
        <v>1534</v>
      </c>
      <c r="H1999" s="3183" t="s">
        <v>1534</v>
      </c>
      <c r="I1999" s="3183" t="s">
        <v>1534</v>
      </c>
      <c r="J1999" s="3183" t="s">
        <v>1534</v>
      </c>
      <c r="K1999" s="3183" t="s">
        <v>1534</v>
      </c>
      <c r="L1999" s="3183" t="s">
        <v>1534</v>
      </c>
      <c r="M1999" s="3183" t="s">
        <v>1534</v>
      </c>
      <c r="N1999" s="3183" t="s">
        <v>1534</v>
      </c>
      <c r="O1999" s="3183" t="s">
        <v>1534</v>
      </c>
      <c r="P1999" s="3183" t="s">
        <v>1534</v>
      </c>
      <c r="Q1999" s="3183" t="s">
        <v>1534</v>
      </c>
      <c r="R1999" s="3183" t="s">
        <v>1534</v>
      </c>
      <c r="S1999" s="3183" t="s">
        <v>1534</v>
      </c>
      <c r="T1999" s="3183" t="s">
        <v>1534</v>
      </c>
      <c r="U1999" s="3183" t="s">
        <v>1534</v>
      </c>
      <c r="V1999" s="3183" t="s">
        <v>1534</v>
      </c>
      <c r="W1999" s="3183" t="s">
        <v>1534</v>
      </c>
      <c r="X1999" s="3183" t="s">
        <v>1534</v>
      </c>
      <c r="Y1999" s="3183" t="s">
        <v>1534</v>
      </c>
      <c r="Z1999" s="3183" t="s">
        <v>1534</v>
      </c>
      <c r="AA1999" s="3183" t="s">
        <v>1534</v>
      </c>
      <c r="AB1999" s="3183" t="s">
        <v>1534</v>
      </c>
      <c r="AC1999" s="3183" t="s">
        <v>1534</v>
      </c>
      <c r="AD1999" s="3232">
        <f t="shared" si="9"/>
        <v>6</v>
      </c>
      <c r="AE1999" s="2639">
        <v>5</v>
      </c>
      <c r="AF1999" s="3595">
        <f t="shared" si="10"/>
        <v>1.2</v>
      </c>
      <c r="AG1999" s="3595">
        <v>1.8</v>
      </c>
      <c r="AH1999" s="2613" t="s">
        <v>1534</v>
      </c>
      <c r="AI1999" s="2613" t="s">
        <v>1534</v>
      </c>
      <c r="AJ1999" s="2647" t="s">
        <v>1534</v>
      </c>
      <c r="AK1999" s="2572"/>
    </row>
    <row r="2000" spans="2:37" s="2872" customFormat="1" ht="12" customHeight="1" x14ac:dyDescent="0.2">
      <c r="B2000" s="4055" t="s">
        <v>6509</v>
      </c>
      <c r="C2000" s="4056"/>
      <c r="D2000" s="3183" t="s">
        <v>1534</v>
      </c>
      <c r="E2000" s="3593">
        <v>8</v>
      </c>
      <c r="F2000" s="3183" t="s">
        <v>1534</v>
      </c>
      <c r="G2000" s="3183" t="s">
        <v>1534</v>
      </c>
      <c r="H2000" s="3183" t="s">
        <v>1534</v>
      </c>
      <c r="I2000" s="3183" t="s">
        <v>1534</v>
      </c>
      <c r="J2000" s="3183" t="s">
        <v>1534</v>
      </c>
      <c r="K2000" s="3183" t="s">
        <v>1534</v>
      </c>
      <c r="L2000" s="3183" t="s">
        <v>1534</v>
      </c>
      <c r="M2000" s="3183" t="s">
        <v>1534</v>
      </c>
      <c r="N2000" s="3183" t="s">
        <v>1534</v>
      </c>
      <c r="O2000" s="3183" t="s">
        <v>1534</v>
      </c>
      <c r="P2000" s="3183" t="s">
        <v>1534</v>
      </c>
      <c r="Q2000" s="3183" t="s">
        <v>1534</v>
      </c>
      <c r="R2000" s="3183" t="s">
        <v>1534</v>
      </c>
      <c r="S2000" s="3183" t="s">
        <v>1534</v>
      </c>
      <c r="T2000" s="3183" t="s">
        <v>1534</v>
      </c>
      <c r="U2000" s="3183" t="s">
        <v>1534</v>
      </c>
      <c r="V2000" s="3183" t="s">
        <v>1534</v>
      </c>
      <c r="W2000" s="3183" t="s">
        <v>1534</v>
      </c>
      <c r="X2000" s="3183" t="s">
        <v>1534</v>
      </c>
      <c r="Y2000" s="3183" t="s">
        <v>1534</v>
      </c>
      <c r="Z2000" s="3183" t="s">
        <v>1534</v>
      </c>
      <c r="AA2000" s="3183" t="s">
        <v>1534</v>
      </c>
      <c r="AB2000" s="3183" t="s">
        <v>1534</v>
      </c>
      <c r="AC2000" s="3183" t="s">
        <v>1534</v>
      </c>
      <c r="AD2000" s="3232">
        <f t="shared" si="9"/>
        <v>8</v>
      </c>
      <c r="AE2000" s="2639">
        <v>10</v>
      </c>
      <c r="AF2000" s="3595">
        <f t="shared" si="10"/>
        <v>0.8</v>
      </c>
      <c r="AG2000" s="3595">
        <v>1.5</v>
      </c>
      <c r="AH2000" s="2613" t="s">
        <v>1534</v>
      </c>
      <c r="AI2000" s="2613" t="s">
        <v>1534</v>
      </c>
      <c r="AJ2000" s="2647" t="s">
        <v>1534</v>
      </c>
      <c r="AK2000" s="2572"/>
    </row>
    <row r="2001" spans="2:37" s="2872" customFormat="1" ht="12" customHeight="1" x14ac:dyDescent="0.2">
      <c r="B2001" s="4055" t="s">
        <v>6510</v>
      </c>
      <c r="C2001" s="4056"/>
      <c r="D2001" s="3183" t="s">
        <v>1534</v>
      </c>
      <c r="E2001" s="3593">
        <v>15</v>
      </c>
      <c r="F2001" s="3183" t="s">
        <v>1534</v>
      </c>
      <c r="G2001" s="3183" t="s">
        <v>1534</v>
      </c>
      <c r="H2001" s="3183" t="s">
        <v>1534</v>
      </c>
      <c r="I2001" s="3183" t="s">
        <v>1534</v>
      </c>
      <c r="J2001" s="3183" t="s">
        <v>1534</v>
      </c>
      <c r="K2001" s="3183" t="s">
        <v>1534</v>
      </c>
      <c r="L2001" s="3183" t="s">
        <v>1534</v>
      </c>
      <c r="M2001" s="3183" t="s">
        <v>1534</v>
      </c>
      <c r="N2001" s="3183" t="s">
        <v>1534</v>
      </c>
      <c r="O2001" s="3183" t="s">
        <v>1534</v>
      </c>
      <c r="P2001" s="3183" t="s">
        <v>1534</v>
      </c>
      <c r="Q2001" s="3183" t="s">
        <v>1534</v>
      </c>
      <c r="R2001" s="3183" t="s">
        <v>1534</v>
      </c>
      <c r="S2001" s="3183" t="s">
        <v>1534</v>
      </c>
      <c r="T2001" s="3183" t="s">
        <v>1534</v>
      </c>
      <c r="U2001" s="3183" t="s">
        <v>1534</v>
      </c>
      <c r="V2001" s="3183" t="s">
        <v>1534</v>
      </c>
      <c r="W2001" s="3183" t="s">
        <v>1534</v>
      </c>
      <c r="X2001" s="3183" t="s">
        <v>1534</v>
      </c>
      <c r="Y2001" s="3183" t="s">
        <v>1534</v>
      </c>
      <c r="Z2001" s="3183" t="s">
        <v>1534</v>
      </c>
      <c r="AA2001" s="3183" t="s">
        <v>1534</v>
      </c>
      <c r="AB2001" s="3183" t="s">
        <v>1534</v>
      </c>
      <c r="AC2001" s="3183" t="s">
        <v>1534</v>
      </c>
      <c r="AD2001" s="3232">
        <f t="shared" si="9"/>
        <v>15</v>
      </c>
      <c r="AE2001" s="2639">
        <v>30</v>
      </c>
      <c r="AF2001" s="3595">
        <f t="shared" si="10"/>
        <v>0.5</v>
      </c>
      <c r="AG2001" s="3595">
        <v>1.2</v>
      </c>
      <c r="AH2001" s="2613" t="s">
        <v>1534</v>
      </c>
      <c r="AI2001" s="2613" t="s">
        <v>1534</v>
      </c>
      <c r="AJ2001" s="2647" t="s">
        <v>1534</v>
      </c>
      <c r="AK2001" s="2572"/>
    </row>
    <row r="2002" spans="2:37" s="2872" customFormat="1" ht="12" customHeight="1" x14ac:dyDescent="0.2">
      <c r="B2002" s="4055" t="s">
        <v>6511</v>
      </c>
      <c r="C2002" s="4056"/>
      <c r="D2002" s="3183" t="s">
        <v>1534</v>
      </c>
      <c r="E2002" s="3593">
        <v>17</v>
      </c>
      <c r="F2002" s="3183" t="s">
        <v>1534</v>
      </c>
      <c r="G2002" s="3183" t="s">
        <v>1534</v>
      </c>
      <c r="H2002" s="3183" t="s">
        <v>1534</v>
      </c>
      <c r="I2002" s="3183" t="s">
        <v>1534</v>
      </c>
      <c r="J2002" s="3183" t="s">
        <v>1534</v>
      </c>
      <c r="K2002" s="3183" t="s">
        <v>1534</v>
      </c>
      <c r="L2002" s="3183" t="s">
        <v>1534</v>
      </c>
      <c r="M2002" s="3183" t="s">
        <v>1534</v>
      </c>
      <c r="N2002" s="3183" t="s">
        <v>1534</v>
      </c>
      <c r="O2002" s="3183" t="s">
        <v>1534</v>
      </c>
      <c r="P2002" s="3183" t="s">
        <v>1534</v>
      </c>
      <c r="Q2002" s="3183" t="s">
        <v>1534</v>
      </c>
      <c r="R2002" s="3183" t="s">
        <v>1534</v>
      </c>
      <c r="S2002" s="3183" t="s">
        <v>1534</v>
      </c>
      <c r="T2002" s="3183" t="s">
        <v>1534</v>
      </c>
      <c r="U2002" s="3183" t="s">
        <v>1534</v>
      </c>
      <c r="V2002" s="3183" t="s">
        <v>1534</v>
      </c>
      <c r="W2002" s="3183" t="s">
        <v>1534</v>
      </c>
      <c r="X2002" s="3183" t="s">
        <v>1534</v>
      </c>
      <c r="Y2002" s="3183" t="s">
        <v>1534</v>
      </c>
      <c r="Z2002" s="3183" t="s">
        <v>1534</v>
      </c>
      <c r="AA2002" s="3183" t="s">
        <v>1534</v>
      </c>
      <c r="AB2002" s="3183" t="s">
        <v>1534</v>
      </c>
      <c r="AC2002" s="3183" t="s">
        <v>1534</v>
      </c>
      <c r="AD2002" s="3232">
        <f t="shared" si="9"/>
        <v>17</v>
      </c>
      <c r="AE2002" s="2639">
        <v>50</v>
      </c>
      <c r="AF2002" s="3595">
        <f t="shared" si="10"/>
        <v>0.34</v>
      </c>
      <c r="AG2002" s="3595">
        <v>1</v>
      </c>
      <c r="AH2002" s="2613" t="s">
        <v>1534</v>
      </c>
      <c r="AI2002" s="2613" t="s">
        <v>1534</v>
      </c>
      <c r="AJ2002" s="2647" t="s">
        <v>1534</v>
      </c>
      <c r="AK2002" s="2572"/>
    </row>
    <row r="2003" spans="2:37" s="2872" customFormat="1" ht="12" customHeight="1" x14ac:dyDescent="0.2">
      <c r="B2003" s="4055" t="s">
        <v>6512</v>
      </c>
      <c r="C2003" s="4056"/>
      <c r="D2003" s="3183" t="s">
        <v>1534</v>
      </c>
      <c r="E2003" s="3593">
        <v>20</v>
      </c>
      <c r="F2003" s="3183" t="s">
        <v>1534</v>
      </c>
      <c r="G2003" s="3183" t="s">
        <v>1534</v>
      </c>
      <c r="H2003" s="3183" t="s">
        <v>1534</v>
      </c>
      <c r="I2003" s="3183" t="s">
        <v>1534</v>
      </c>
      <c r="J2003" s="3183" t="s">
        <v>1534</v>
      </c>
      <c r="K2003" s="3183" t="s">
        <v>1534</v>
      </c>
      <c r="L2003" s="3183" t="s">
        <v>1534</v>
      </c>
      <c r="M2003" s="3183" t="s">
        <v>1534</v>
      </c>
      <c r="N2003" s="3183" t="s">
        <v>1534</v>
      </c>
      <c r="O2003" s="3183" t="s">
        <v>1534</v>
      </c>
      <c r="P2003" s="3183" t="s">
        <v>1534</v>
      </c>
      <c r="Q2003" s="3183" t="s">
        <v>1534</v>
      </c>
      <c r="R2003" s="3183" t="s">
        <v>1534</v>
      </c>
      <c r="S2003" s="3183" t="s">
        <v>1534</v>
      </c>
      <c r="T2003" s="3183" t="s">
        <v>1534</v>
      </c>
      <c r="U2003" s="3183" t="s">
        <v>1534</v>
      </c>
      <c r="V2003" s="3183" t="s">
        <v>1534</v>
      </c>
      <c r="W2003" s="3183" t="s">
        <v>1534</v>
      </c>
      <c r="X2003" s="3183" t="s">
        <v>1534</v>
      </c>
      <c r="Y2003" s="3183" t="s">
        <v>1534</v>
      </c>
      <c r="Z2003" s="3183" t="s">
        <v>1534</v>
      </c>
      <c r="AA2003" s="3183" t="s">
        <v>1534</v>
      </c>
      <c r="AB2003" s="3183" t="s">
        <v>1534</v>
      </c>
      <c r="AC2003" s="3183" t="s">
        <v>1534</v>
      </c>
      <c r="AD2003" s="3232">
        <f t="shared" si="9"/>
        <v>20</v>
      </c>
      <c r="AE2003" s="2639">
        <v>80</v>
      </c>
      <c r="AF2003" s="3595">
        <f t="shared" si="10"/>
        <v>0.25</v>
      </c>
      <c r="AG2003" s="3595">
        <v>0.8</v>
      </c>
      <c r="AH2003" s="2613" t="s">
        <v>1534</v>
      </c>
      <c r="AI2003" s="2613" t="s">
        <v>1534</v>
      </c>
      <c r="AJ2003" s="2647" t="s">
        <v>1534</v>
      </c>
      <c r="AK2003" s="2572"/>
    </row>
    <row r="2004" spans="2:37" s="2872" customFormat="1" ht="12" customHeight="1" thickBot="1" x14ac:dyDescent="0.25">
      <c r="B2004" s="4062" t="s">
        <v>6513</v>
      </c>
      <c r="C2004" s="4063"/>
      <c r="D2004" s="3340" t="s">
        <v>1534</v>
      </c>
      <c r="E2004" s="3596">
        <v>23</v>
      </c>
      <c r="F2004" s="3340" t="s">
        <v>1534</v>
      </c>
      <c r="G2004" s="3340" t="s">
        <v>1534</v>
      </c>
      <c r="H2004" s="3340" t="s">
        <v>1534</v>
      </c>
      <c r="I2004" s="3340" t="s">
        <v>1534</v>
      </c>
      <c r="J2004" s="3340" t="s">
        <v>1534</v>
      </c>
      <c r="K2004" s="3340" t="s">
        <v>1534</v>
      </c>
      <c r="L2004" s="3340" t="s">
        <v>1534</v>
      </c>
      <c r="M2004" s="3340" t="s">
        <v>1534</v>
      </c>
      <c r="N2004" s="3340" t="s">
        <v>1534</v>
      </c>
      <c r="O2004" s="3340" t="s">
        <v>1534</v>
      </c>
      <c r="P2004" s="3340" t="s">
        <v>1534</v>
      </c>
      <c r="Q2004" s="3340" t="s">
        <v>1534</v>
      </c>
      <c r="R2004" s="3340" t="s">
        <v>1534</v>
      </c>
      <c r="S2004" s="3340" t="s">
        <v>1534</v>
      </c>
      <c r="T2004" s="3340" t="s">
        <v>1534</v>
      </c>
      <c r="U2004" s="3340" t="s">
        <v>1534</v>
      </c>
      <c r="V2004" s="3340" t="s">
        <v>1534</v>
      </c>
      <c r="W2004" s="3340" t="s">
        <v>1534</v>
      </c>
      <c r="X2004" s="3340" t="s">
        <v>1534</v>
      </c>
      <c r="Y2004" s="3340" t="s">
        <v>1534</v>
      </c>
      <c r="Z2004" s="3340" t="s">
        <v>1534</v>
      </c>
      <c r="AA2004" s="3340" t="s">
        <v>1534</v>
      </c>
      <c r="AB2004" s="3340" t="s">
        <v>1534</v>
      </c>
      <c r="AC2004" s="3340" t="s">
        <v>1534</v>
      </c>
      <c r="AD2004" s="3151">
        <f t="shared" si="9"/>
        <v>23</v>
      </c>
      <c r="AE2004" s="2642">
        <v>100</v>
      </c>
      <c r="AF2004" s="3597">
        <f t="shared" si="10"/>
        <v>0.23</v>
      </c>
      <c r="AG2004" s="3597">
        <v>0.5</v>
      </c>
      <c r="AH2004" s="2653" t="s">
        <v>1534</v>
      </c>
      <c r="AI2004" s="2653" t="s">
        <v>1534</v>
      </c>
      <c r="AJ2004" s="2654" t="s">
        <v>1534</v>
      </c>
      <c r="AK2004" s="2572"/>
    </row>
    <row r="2005" spans="2:37" s="2872" customFormat="1" ht="12" customHeight="1" x14ac:dyDescent="0.2">
      <c r="B2005" s="2573"/>
      <c r="C2005" s="2566"/>
      <c r="D2005" s="4006"/>
      <c r="E2005" s="4006"/>
      <c r="F2005" s="4006"/>
      <c r="G2005" s="4006"/>
      <c r="H2005" s="2566"/>
      <c r="I2005" s="2567"/>
      <c r="J2005" s="2567"/>
      <c r="K2005" s="2567"/>
      <c r="L2005" s="2567"/>
      <c r="M2005" s="2566"/>
      <c r="N2005" s="2567"/>
      <c r="O2005" s="2567"/>
      <c r="P2005" s="2567"/>
      <c r="Q2005" s="2567"/>
      <c r="R2005" s="2567"/>
      <c r="S2005" s="2566"/>
      <c r="T2005" s="2565"/>
      <c r="U2005" s="2565"/>
      <c r="V2005" s="2565"/>
      <c r="W2005" s="2565"/>
      <c r="X2005" s="2565"/>
      <c r="Y2005" s="2565"/>
      <c r="Z2005" s="2565"/>
      <c r="AA2005" s="2565"/>
      <c r="AB2005" s="2565"/>
      <c r="AC2005" s="2565"/>
      <c r="AD2005" s="2565"/>
      <c r="AE2005" s="2565"/>
      <c r="AF2005" s="2565"/>
      <c r="AG2005" s="2565"/>
      <c r="AH2005" s="2565"/>
      <c r="AI2005" s="2565"/>
      <c r="AJ2005" s="2565"/>
      <c r="AK2005" s="2572"/>
    </row>
    <row r="2006" spans="2:37" s="2872" customFormat="1" ht="12" customHeight="1" x14ac:dyDescent="0.2">
      <c r="B2006" s="3979" t="s">
        <v>4992</v>
      </c>
      <c r="C2006" s="3980"/>
      <c r="D2006" s="3986" t="s">
        <v>1534</v>
      </c>
      <c r="E2006" s="3986"/>
      <c r="F2006" s="3986"/>
      <c r="G2006" s="3986"/>
      <c r="H2006" s="2569"/>
      <c r="I2006" s="2569"/>
      <c r="J2006" s="2569"/>
      <c r="K2006" s="2569"/>
      <c r="L2006" s="2569"/>
      <c r="M2006" s="2569"/>
      <c r="N2006" s="2569"/>
      <c r="O2006" s="2569"/>
      <c r="P2006" s="2569"/>
      <c r="Q2006" s="2569"/>
      <c r="R2006" s="2569"/>
      <c r="S2006" s="2569"/>
      <c r="T2006" s="2565"/>
      <c r="U2006" s="2565"/>
      <c r="V2006" s="2565"/>
      <c r="W2006" s="2565"/>
      <c r="X2006" s="2565"/>
      <c r="Y2006" s="2565"/>
      <c r="Z2006" s="2565"/>
      <c r="AA2006" s="2565"/>
      <c r="AB2006" s="2565"/>
      <c r="AC2006" s="2565"/>
      <c r="AD2006" s="2565"/>
      <c r="AE2006" s="2565"/>
      <c r="AF2006" s="2565"/>
      <c r="AG2006" s="2565"/>
      <c r="AH2006" s="2565"/>
      <c r="AI2006" s="2565"/>
      <c r="AJ2006" s="2565"/>
      <c r="AK2006" s="2572"/>
    </row>
    <row r="2007" spans="2:37" s="2872" customFormat="1" ht="12" customHeight="1" x14ac:dyDescent="0.2">
      <c r="B2007" s="3979" t="s">
        <v>4993</v>
      </c>
      <c r="C2007" s="3980"/>
      <c r="D2007" s="3986" t="s">
        <v>10</v>
      </c>
      <c r="E2007" s="3986"/>
      <c r="F2007" s="3986"/>
      <c r="G2007" s="3986"/>
      <c r="H2007" s="2569"/>
      <c r="I2007" s="2569"/>
      <c r="J2007" s="2569"/>
      <c r="K2007" s="2569"/>
      <c r="L2007" s="2569"/>
      <c r="M2007" s="2569"/>
      <c r="N2007" s="2569"/>
      <c r="O2007" s="2569"/>
      <c r="P2007" s="2569"/>
      <c r="Q2007" s="2569"/>
      <c r="R2007" s="2569"/>
      <c r="S2007" s="2569"/>
      <c r="T2007" s="2565"/>
      <c r="U2007" s="2565"/>
      <c r="V2007" s="2565"/>
      <c r="W2007" s="2565"/>
      <c r="X2007" s="2565"/>
      <c r="Y2007" s="2565"/>
      <c r="Z2007" s="2565"/>
      <c r="AA2007" s="2565"/>
      <c r="AB2007" s="2565"/>
      <c r="AC2007" s="2565"/>
      <c r="AD2007" s="2565"/>
      <c r="AE2007" s="2565"/>
      <c r="AF2007" s="2565"/>
      <c r="AG2007" s="2565"/>
      <c r="AH2007" s="2565"/>
      <c r="AI2007" s="2565"/>
      <c r="AJ2007" s="2565"/>
      <c r="AK2007" s="2572"/>
    </row>
    <row r="2008" spans="2:37" s="2872" customFormat="1" ht="12" customHeight="1" thickBot="1" x14ac:dyDescent="0.25">
      <c r="B2008" s="4057"/>
      <c r="C2008" s="4058"/>
      <c r="D2008" s="4059"/>
      <c r="E2008" s="4059"/>
      <c r="F2008" s="4059"/>
      <c r="G2008" s="4059"/>
      <c r="H2008" s="2574"/>
      <c r="I2008" s="2574"/>
      <c r="J2008" s="2574"/>
      <c r="K2008" s="2574"/>
      <c r="L2008" s="2574"/>
      <c r="M2008" s="2574"/>
      <c r="N2008" s="2574"/>
      <c r="O2008" s="2574"/>
      <c r="P2008" s="2574"/>
      <c r="Q2008" s="2574"/>
      <c r="R2008" s="2574"/>
      <c r="S2008" s="2574"/>
      <c r="T2008" s="2575"/>
      <c r="U2008" s="2575"/>
      <c r="V2008" s="2575"/>
      <c r="W2008" s="2575"/>
      <c r="X2008" s="2575"/>
      <c r="Y2008" s="2575"/>
      <c r="Z2008" s="2575"/>
      <c r="AA2008" s="2575"/>
      <c r="AB2008" s="2575"/>
      <c r="AC2008" s="2575"/>
      <c r="AD2008" s="2575"/>
      <c r="AE2008" s="2575"/>
      <c r="AF2008" s="2575"/>
      <c r="AG2008" s="2575"/>
      <c r="AH2008" s="2575"/>
      <c r="AI2008" s="2575"/>
      <c r="AJ2008" s="2575"/>
      <c r="AK2008" s="2577"/>
    </row>
    <row r="2009" spans="2:37" s="2872" customFormat="1" ht="12" customHeight="1" x14ac:dyDescent="0.2">
      <c r="B2009" s="2774"/>
    </row>
    <row r="2010" spans="2:37" s="2872" customFormat="1" ht="12" customHeight="1" thickBot="1" x14ac:dyDescent="0.25">
      <c r="B2010" s="2774"/>
    </row>
    <row r="2011" spans="2:37" s="2872" customFormat="1" ht="12" customHeight="1" x14ac:dyDescent="0.2">
      <c r="B2011" s="3987" t="s">
        <v>5001</v>
      </c>
      <c r="C2011" s="3988"/>
      <c r="D2011" s="3988"/>
      <c r="E2011" s="3988"/>
      <c r="F2011" s="3988"/>
      <c r="G2011" s="3988"/>
      <c r="H2011" s="3988"/>
      <c r="I2011" s="3988"/>
      <c r="J2011" s="3988"/>
      <c r="K2011" s="3988"/>
      <c r="L2011" s="3988"/>
      <c r="M2011" s="3988"/>
      <c r="N2011" s="3988"/>
      <c r="O2011" s="3988"/>
      <c r="P2011" s="3988"/>
      <c r="Q2011" s="3988"/>
      <c r="R2011" s="3988"/>
      <c r="S2011" s="3988"/>
      <c r="T2011" s="3988"/>
      <c r="U2011" s="3988"/>
      <c r="V2011" s="3988"/>
      <c r="W2011" s="3988"/>
      <c r="X2011" s="3988"/>
      <c r="Y2011" s="3988"/>
      <c r="Z2011" s="3988"/>
      <c r="AA2011" s="3988"/>
      <c r="AB2011" s="3988"/>
      <c r="AC2011" s="3988"/>
      <c r="AD2011" s="3988"/>
      <c r="AE2011" s="3988"/>
      <c r="AF2011" s="3988"/>
      <c r="AG2011" s="3988"/>
      <c r="AH2011" s="3988"/>
      <c r="AI2011" s="3988"/>
      <c r="AJ2011" s="3988"/>
      <c r="AK2011" s="3989"/>
    </row>
    <row r="2012" spans="2:37" s="2872" customFormat="1" ht="12" customHeight="1" x14ac:dyDescent="0.2">
      <c r="B2012" s="2570"/>
      <c r="C2012" s="3546"/>
      <c r="D2012" s="3546"/>
      <c r="E2012" s="3546"/>
      <c r="F2012" s="3546"/>
      <c r="G2012" s="2571"/>
      <c r="H2012" s="2571"/>
      <c r="I2012" s="2571"/>
      <c r="J2012" s="2571"/>
      <c r="K2012" s="2571"/>
      <c r="L2012" s="2571"/>
      <c r="M2012" s="2571"/>
      <c r="N2012" s="2571"/>
      <c r="O2012" s="2571"/>
      <c r="P2012" s="2571"/>
      <c r="Q2012" s="2571"/>
      <c r="R2012" s="2571"/>
      <c r="S2012" s="2571"/>
      <c r="T2012" s="2571"/>
      <c r="U2012" s="2571"/>
      <c r="V2012" s="2571"/>
      <c r="W2012" s="2571"/>
      <c r="X2012" s="2571"/>
      <c r="Y2012" s="2571"/>
      <c r="Z2012" s="2571"/>
      <c r="AA2012" s="2571"/>
      <c r="AB2012" s="2571"/>
      <c r="AC2012" s="2571"/>
      <c r="AD2012" s="2571"/>
      <c r="AE2012" s="2571"/>
      <c r="AF2012" s="2571"/>
      <c r="AG2012" s="2571"/>
      <c r="AH2012" s="2571"/>
      <c r="AI2012" s="2571"/>
      <c r="AJ2012" s="2571"/>
      <c r="AK2012" s="2572"/>
    </row>
    <row r="2013" spans="2:37" s="2872" customFormat="1" ht="21.75" customHeight="1" x14ac:dyDescent="0.2">
      <c r="B2013" s="2570" t="s">
        <v>4988</v>
      </c>
      <c r="C2013" s="3546"/>
      <c r="D2013" s="3990" t="s">
        <v>6500</v>
      </c>
      <c r="E2013" s="3990"/>
      <c r="F2013" s="3990"/>
      <c r="G2013" s="2571"/>
      <c r="H2013" s="2571"/>
      <c r="I2013" s="2571"/>
      <c r="J2013" s="2571"/>
      <c r="K2013" s="2571"/>
      <c r="L2013" s="2571"/>
      <c r="M2013" s="2571"/>
      <c r="N2013" s="2571"/>
      <c r="O2013" s="2571"/>
      <c r="P2013" s="2571"/>
      <c r="Q2013" s="2571"/>
      <c r="R2013" s="2571"/>
      <c r="S2013" s="2571"/>
      <c r="T2013" s="2571"/>
      <c r="U2013" s="2571"/>
      <c r="V2013" s="2571"/>
      <c r="W2013" s="2571"/>
      <c r="X2013" s="2571"/>
      <c r="Y2013" s="2571"/>
      <c r="Z2013" s="2571"/>
      <c r="AA2013" s="2571"/>
      <c r="AB2013" s="2571"/>
      <c r="AC2013" s="2571"/>
      <c r="AD2013" s="2571"/>
      <c r="AE2013" s="2571"/>
      <c r="AF2013" s="2571"/>
      <c r="AG2013" s="2571"/>
      <c r="AH2013" s="2571"/>
      <c r="AI2013" s="2571"/>
      <c r="AJ2013" s="2571"/>
      <c r="AK2013" s="2572"/>
    </row>
    <row r="2014" spans="2:37" s="2872" customFormat="1" ht="12" customHeight="1" thickBot="1" x14ac:dyDescent="0.25">
      <c r="B2014" s="3991" t="s">
        <v>5002</v>
      </c>
      <c r="C2014" s="3992"/>
      <c r="D2014" s="3963">
        <v>41720</v>
      </c>
      <c r="E2014" s="3963"/>
      <c r="F2014" s="3546"/>
      <c r="G2014" s="2571"/>
      <c r="H2014" s="2571"/>
      <c r="I2014" s="2571"/>
      <c r="J2014" s="2571"/>
      <c r="K2014" s="2571"/>
      <c r="L2014" s="2571"/>
      <c r="M2014" s="2571"/>
      <c r="N2014" s="2571"/>
      <c r="O2014" s="2571"/>
      <c r="P2014" s="2571"/>
      <c r="Q2014" s="2571"/>
      <c r="R2014" s="2571"/>
      <c r="S2014" s="2571"/>
      <c r="T2014" s="2571"/>
      <c r="U2014" s="2571"/>
      <c r="V2014" s="2571"/>
      <c r="W2014" s="2571"/>
      <c r="X2014" s="2571"/>
      <c r="Y2014" s="2571"/>
      <c r="Z2014" s="2571"/>
      <c r="AA2014" s="2571"/>
      <c r="AB2014" s="2571"/>
      <c r="AC2014" s="2571"/>
      <c r="AD2014" s="2571"/>
      <c r="AE2014" s="2571"/>
      <c r="AF2014" s="2571"/>
      <c r="AG2014" s="2571"/>
      <c r="AH2014" s="2571"/>
      <c r="AI2014" s="2571"/>
      <c r="AJ2014" s="2571"/>
      <c r="AK2014" s="2572"/>
    </row>
    <row r="2015" spans="2:37" s="2872" customFormat="1" ht="64.5" customHeight="1" thickBot="1" x14ac:dyDescent="0.25">
      <c r="B2015" s="3993" t="s">
        <v>5003</v>
      </c>
      <c r="C2015" s="3994"/>
      <c r="D2015" s="4019" t="s">
        <v>6499</v>
      </c>
      <c r="E2015" s="4020"/>
      <c r="F2015" s="4020"/>
      <c r="G2015" s="4020"/>
      <c r="H2015" s="4020"/>
      <c r="I2015" s="4020"/>
      <c r="J2015" s="4020"/>
      <c r="K2015" s="4021"/>
      <c r="L2015" s="2571"/>
      <c r="M2015" s="2571"/>
      <c r="N2015" s="2571"/>
      <c r="O2015" s="2571"/>
      <c r="P2015" s="2571"/>
      <c r="Q2015" s="2571"/>
      <c r="R2015" s="2571"/>
      <c r="S2015" s="2571"/>
      <c r="T2015" s="2571"/>
      <c r="U2015" s="2571"/>
      <c r="V2015" s="2571"/>
      <c r="W2015" s="2571"/>
      <c r="X2015" s="2571"/>
      <c r="Y2015" s="2571"/>
      <c r="Z2015" s="2571"/>
      <c r="AA2015" s="2571"/>
      <c r="AB2015" s="2571"/>
      <c r="AC2015" s="2571"/>
      <c r="AD2015" s="2571"/>
      <c r="AE2015" s="2571"/>
      <c r="AF2015" s="2571"/>
      <c r="AG2015" s="2571"/>
      <c r="AH2015" s="2571"/>
      <c r="AI2015" s="2571"/>
      <c r="AJ2015" s="2571"/>
      <c r="AK2015" s="2572"/>
    </row>
    <row r="2016" spans="2:37" s="2872" customFormat="1" ht="12" customHeight="1" thickBot="1" x14ac:dyDescent="0.25">
      <c r="B2016" s="3998"/>
      <c r="C2016" s="3999"/>
      <c r="D2016" s="3999"/>
      <c r="E2016" s="3999"/>
      <c r="F2016" s="3999"/>
      <c r="G2016" s="3999"/>
      <c r="H2016" s="3999"/>
      <c r="I2016" s="3999"/>
      <c r="J2016" s="3999"/>
      <c r="K2016" s="3999"/>
      <c r="L2016" s="3999"/>
      <c r="M2016" s="3999"/>
      <c r="N2016" s="3999"/>
      <c r="O2016" s="3999"/>
      <c r="P2016" s="3999"/>
      <c r="Q2016" s="3999"/>
      <c r="R2016" s="2571"/>
      <c r="S2016" s="2571"/>
      <c r="T2016" s="2571"/>
      <c r="U2016" s="2571"/>
      <c r="V2016" s="2571"/>
      <c r="W2016" s="2571"/>
      <c r="X2016" s="2571"/>
      <c r="Y2016" s="2571"/>
      <c r="Z2016" s="2571"/>
      <c r="AA2016" s="2571"/>
      <c r="AB2016" s="2571"/>
      <c r="AC2016" s="2571"/>
      <c r="AD2016" s="2571"/>
      <c r="AE2016" s="2571"/>
      <c r="AF2016" s="2571"/>
      <c r="AG2016" s="2571"/>
      <c r="AH2016" s="2571"/>
      <c r="AI2016" s="2571"/>
      <c r="AJ2016" s="2571"/>
      <c r="AK2016" s="2572"/>
    </row>
    <row r="2017" spans="2:37" s="2872" customFormat="1" ht="12" customHeight="1" thickBot="1" x14ac:dyDescent="0.25">
      <c r="B2017" s="4000" t="s">
        <v>5004</v>
      </c>
      <c r="C2017" s="4000"/>
      <c r="D2017" s="4000" t="s">
        <v>4994</v>
      </c>
      <c r="E2017" s="4000" t="s">
        <v>5005</v>
      </c>
      <c r="F2017" s="4002" t="s">
        <v>224</v>
      </c>
      <c r="G2017" s="4002"/>
      <c r="H2017" s="4002"/>
      <c r="I2017" s="4002"/>
      <c r="J2017" s="4002"/>
      <c r="K2017" s="4002"/>
      <c r="L2017" s="4002"/>
      <c r="M2017" s="4002"/>
      <c r="N2017" s="4002"/>
      <c r="O2017" s="4002"/>
      <c r="P2017" s="4002"/>
      <c r="Q2017" s="4002"/>
      <c r="R2017" s="4002"/>
      <c r="S2017" s="4002" t="s">
        <v>340</v>
      </c>
      <c r="T2017" s="4002"/>
      <c r="U2017" s="4002"/>
      <c r="V2017" s="4002"/>
      <c r="W2017" s="4002"/>
      <c r="X2017" s="4002"/>
      <c r="Y2017" s="4002"/>
      <c r="Z2017" s="4002"/>
      <c r="AA2017" s="4002"/>
      <c r="AB2017" s="4002"/>
      <c r="AC2017" s="4002"/>
      <c r="AD2017" s="4002" t="s">
        <v>225</v>
      </c>
      <c r="AE2017" s="4002"/>
      <c r="AF2017" s="4002"/>
      <c r="AG2017" s="4002"/>
      <c r="AH2017" s="4003" t="s">
        <v>4989</v>
      </c>
      <c r="AI2017" s="4003"/>
      <c r="AJ2017" s="4003"/>
      <c r="AK2017" s="2572"/>
    </row>
    <row r="2018" spans="2:37" s="2872" customFormat="1" ht="12" customHeight="1" thickBot="1" x14ac:dyDescent="0.25">
      <c r="B2018" s="4001"/>
      <c r="C2018" s="4001"/>
      <c r="D2018" s="4001"/>
      <c r="E2018" s="4001"/>
      <c r="F2018" s="4001" t="s">
        <v>5006</v>
      </c>
      <c r="G2018" s="4001" t="s">
        <v>5007</v>
      </c>
      <c r="H2018" s="4000" t="s">
        <v>5008</v>
      </c>
      <c r="I2018" s="4004" t="s">
        <v>5009</v>
      </c>
      <c r="J2018" s="4004" t="s">
        <v>5010</v>
      </c>
      <c r="K2018" s="4005" t="s">
        <v>5011</v>
      </c>
      <c r="L2018" s="4005" t="s">
        <v>5012</v>
      </c>
      <c r="M2018" s="4004" t="s">
        <v>5013</v>
      </c>
      <c r="N2018" s="4004"/>
      <c r="O2018" s="4005" t="s">
        <v>5014</v>
      </c>
      <c r="P2018" s="4005" t="s">
        <v>5015</v>
      </c>
      <c r="Q2018" s="4005" t="s">
        <v>5016</v>
      </c>
      <c r="R2018" s="4005" t="s">
        <v>5017</v>
      </c>
      <c r="S2018" s="4000" t="s">
        <v>5018</v>
      </c>
      <c r="T2018" s="4000" t="s">
        <v>5019</v>
      </c>
      <c r="U2018" s="4000" t="s">
        <v>5020</v>
      </c>
      <c r="V2018" s="4000" t="s">
        <v>5021</v>
      </c>
      <c r="W2018" s="4000" t="s">
        <v>5022</v>
      </c>
      <c r="X2018" s="4000" t="s">
        <v>5023</v>
      </c>
      <c r="Y2018" s="4000" t="s">
        <v>5024</v>
      </c>
      <c r="Z2018" s="4000" t="s">
        <v>5025</v>
      </c>
      <c r="AA2018" s="4000" t="s">
        <v>5026</v>
      </c>
      <c r="AB2018" s="4004" t="s">
        <v>5027</v>
      </c>
      <c r="AC2018" s="4004" t="s">
        <v>5028</v>
      </c>
      <c r="AD2018" s="4000" t="s">
        <v>5029</v>
      </c>
      <c r="AE2018" s="4000" t="s">
        <v>5030</v>
      </c>
      <c r="AF2018" s="4000" t="s">
        <v>5031</v>
      </c>
      <c r="AG2018" s="4000" t="s">
        <v>5032</v>
      </c>
      <c r="AH2018" s="4000" t="s">
        <v>1154</v>
      </c>
      <c r="AI2018" s="4000" t="s">
        <v>4990</v>
      </c>
      <c r="AJ2018" s="4000" t="s">
        <v>4991</v>
      </c>
      <c r="AK2018" s="2572"/>
    </row>
    <row r="2019" spans="2:37" s="2872" customFormat="1" ht="12" customHeight="1" thickBot="1" x14ac:dyDescent="0.25">
      <c r="B2019" s="4001"/>
      <c r="C2019" s="4001"/>
      <c r="D2019" s="4001"/>
      <c r="E2019" s="4001"/>
      <c r="F2019" s="4001"/>
      <c r="G2019" s="4001"/>
      <c r="H2019" s="4001"/>
      <c r="I2019" s="4005"/>
      <c r="J2019" s="4005"/>
      <c r="K2019" s="4005"/>
      <c r="L2019" s="4005"/>
      <c r="M2019" s="3547" t="s">
        <v>5033</v>
      </c>
      <c r="N2019" s="3548" t="s">
        <v>2798</v>
      </c>
      <c r="O2019" s="4005"/>
      <c r="P2019" s="4005"/>
      <c r="Q2019" s="4005"/>
      <c r="R2019" s="4005"/>
      <c r="S2019" s="4001"/>
      <c r="T2019" s="4001"/>
      <c r="U2019" s="4001"/>
      <c r="V2019" s="4001"/>
      <c r="W2019" s="4001"/>
      <c r="X2019" s="4001"/>
      <c r="Y2019" s="4001"/>
      <c r="Z2019" s="4001"/>
      <c r="AA2019" s="4001"/>
      <c r="AB2019" s="4005"/>
      <c r="AC2019" s="4005"/>
      <c r="AD2019" s="4001"/>
      <c r="AE2019" s="4001"/>
      <c r="AF2019" s="4001"/>
      <c r="AG2019" s="4001"/>
      <c r="AH2019" s="4001"/>
      <c r="AI2019" s="4001"/>
      <c r="AJ2019" s="4001"/>
      <c r="AK2019" s="2572"/>
    </row>
    <row r="2020" spans="2:37" s="2872" customFormat="1" ht="12" customHeight="1" x14ac:dyDescent="0.2">
      <c r="B2020" s="4060" t="s">
        <v>5966</v>
      </c>
      <c r="C2020" s="4061"/>
      <c r="D2020" s="3178" t="s">
        <v>1534</v>
      </c>
      <c r="E2020" s="3178">
        <v>1</v>
      </c>
      <c r="F2020" s="3178" t="s">
        <v>1534</v>
      </c>
      <c r="G2020" s="3178" t="s">
        <v>1534</v>
      </c>
      <c r="H2020" s="3178" t="s">
        <v>1534</v>
      </c>
      <c r="I2020" s="3178" t="s">
        <v>1534</v>
      </c>
      <c r="J2020" s="3178" t="s">
        <v>1534</v>
      </c>
      <c r="K2020" s="3178" t="s">
        <v>1534</v>
      </c>
      <c r="L2020" s="3178" t="s">
        <v>1534</v>
      </c>
      <c r="M2020" s="3178" t="s">
        <v>1534</v>
      </c>
      <c r="N2020" s="3178" t="s">
        <v>1534</v>
      </c>
      <c r="O2020" s="3178" t="s">
        <v>1534</v>
      </c>
      <c r="P2020" s="3178" t="s">
        <v>1534</v>
      </c>
      <c r="Q2020" s="3178" t="s">
        <v>1534</v>
      </c>
      <c r="R2020" s="3178" t="s">
        <v>1534</v>
      </c>
      <c r="S2020" s="3178" t="s">
        <v>1534</v>
      </c>
      <c r="T2020" s="3178" t="s">
        <v>1534</v>
      </c>
      <c r="U2020" s="3178" t="s">
        <v>1534</v>
      </c>
      <c r="V2020" s="3178" t="s">
        <v>1534</v>
      </c>
      <c r="W2020" s="3178" t="s">
        <v>1534</v>
      </c>
      <c r="X2020" s="3178" t="s">
        <v>1534</v>
      </c>
      <c r="Y2020" s="3178" t="s">
        <v>1534</v>
      </c>
      <c r="Z2020" s="3178" t="s">
        <v>1534</v>
      </c>
      <c r="AA2020" s="3178" t="s">
        <v>1534</v>
      </c>
      <c r="AB2020" s="3178" t="s">
        <v>1534</v>
      </c>
      <c r="AC2020" s="3178" t="s">
        <v>1534</v>
      </c>
      <c r="AD2020" s="3150">
        <v>1</v>
      </c>
      <c r="AE2020" s="2649" t="s">
        <v>5957</v>
      </c>
      <c r="AF2020" s="2706" t="s">
        <v>1534</v>
      </c>
      <c r="AG2020" s="2706">
        <v>0.5</v>
      </c>
      <c r="AH2020" s="2644" t="s">
        <v>1534</v>
      </c>
      <c r="AI2020" s="2644" t="s">
        <v>1534</v>
      </c>
      <c r="AJ2020" s="2646" t="s">
        <v>1534</v>
      </c>
      <c r="AK2020" s="2572"/>
    </row>
    <row r="2021" spans="2:37" s="2872" customFormat="1" ht="12" customHeight="1" x14ac:dyDescent="0.2">
      <c r="B2021" s="4064" t="s">
        <v>5967</v>
      </c>
      <c r="C2021" s="4065"/>
      <c r="D2021" s="3183" t="s">
        <v>1534</v>
      </c>
      <c r="E2021" s="3232">
        <v>3</v>
      </c>
      <c r="F2021" s="3232" t="s">
        <v>1534</v>
      </c>
      <c r="G2021" s="3039" t="s">
        <v>1534</v>
      </c>
      <c r="H2021" s="3131" t="s">
        <v>1534</v>
      </c>
      <c r="I2021" s="3131" t="s">
        <v>1534</v>
      </c>
      <c r="J2021" s="3131" t="s">
        <v>1534</v>
      </c>
      <c r="K2021" s="3039" t="s">
        <v>1534</v>
      </c>
      <c r="L2021" s="3039" t="s">
        <v>1534</v>
      </c>
      <c r="M2021" s="3183" t="s">
        <v>1534</v>
      </c>
      <c r="N2021" s="2611" t="s">
        <v>1534</v>
      </c>
      <c r="O2021" s="3039" t="s">
        <v>1534</v>
      </c>
      <c r="P2021" s="3039" t="s">
        <v>1534</v>
      </c>
      <c r="Q2021" s="3039" t="s">
        <v>1534</v>
      </c>
      <c r="R2021" s="3039" t="s">
        <v>1534</v>
      </c>
      <c r="S2021" s="2710" t="s">
        <v>1534</v>
      </c>
      <c r="T2021" s="3039" t="s">
        <v>1534</v>
      </c>
      <c r="U2021" s="3040" t="s">
        <v>1534</v>
      </c>
      <c r="V2021" s="3040" t="s">
        <v>1534</v>
      </c>
      <c r="W2021" s="3039" t="s">
        <v>1534</v>
      </c>
      <c r="X2021" s="3039" t="s">
        <v>1534</v>
      </c>
      <c r="Y2021" s="3040" t="s">
        <v>1534</v>
      </c>
      <c r="Z2021" s="3040" t="s">
        <v>1534</v>
      </c>
      <c r="AA2021" s="3040" t="s">
        <v>1534</v>
      </c>
      <c r="AB2021" s="3039" t="s">
        <v>1534</v>
      </c>
      <c r="AC2021" s="3039" t="s">
        <v>1534</v>
      </c>
      <c r="AD2021" s="3232">
        <v>3</v>
      </c>
      <c r="AE2021" s="2639" t="s">
        <v>5959</v>
      </c>
      <c r="AF2021" s="2711" t="s">
        <v>1534</v>
      </c>
      <c r="AG2021" s="2711">
        <v>0.5</v>
      </c>
      <c r="AH2021" s="2613" t="s">
        <v>1534</v>
      </c>
      <c r="AI2021" s="2613" t="s">
        <v>1534</v>
      </c>
      <c r="AJ2021" s="3036" t="s">
        <v>1534</v>
      </c>
      <c r="AK2021" s="2572"/>
    </row>
    <row r="2022" spans="2:37" s="2872" customFormat="1" ht="12" customHeight="1" x14ac:dyDescent="0.2">
      <c r="B2022" s="4064" t="s">
        <v>5956</v>
      </c>
      <c r="C2022" s="4065"/>
      <c r="D2022" s="3183" t="s">
        <v>1534</v>
      </c>
      <c r="E2022" s="3232">
        <v>1</v>
      </c>
      <c r="F2022" s="3232" t="s">
        <v>1534</v>
      </c>
      <c r="G2022" s="3039" t="s">
        <v>1534</v>
      </c>
      <c r="H2022" s="3131" t="s">
        <v>1534</v>
      </c>
      <c r="I2022" s="3131" t="s">
        <v>1534</v>
      </c>
      <c r="J2022" s="3131" t="s">
        <v>1534</v>
      </c>
      <c r="K2022" s="3039" t="s">
        <v>1534</v>
      </c>
      <c r="L2022" s="3039" t="s">
        <v>1534</v>
      </c>
      <c r="M2022" s="3183" t="s">
        <v>1534</v>
      </c>
      <c r="N2022" s="2611" t="s">
        <v>1534</v>
      </c>
      <c r="O2022" s="3039" t="s">
        <v>1534</v>
      </c>
      <c r="P2022" s="3039" t="s">
        <v>1534</v>
      </c>
      <c r="Q2022" s="3039" t="s">
        <v>1534</v>
      </c>
      <c r="R2022" s="3039" t="s">
        <v>1534</v>
      </c>
      <c r="S2022" s="2710" t="s">
        <v>1534</v>
      </c>
      <c r="T2022" s="3039" t="s">
        <v>1534</v>
      </c>
      <c r="U2022" s="3040" t="s">
        <v>1534</v>
      </c>
      <c r="V2022" s="3040" t="s">
        <v>1534</v>
      </c>
      <c r="W2022" s="3039" t="s">
        <v>1534</v>
      </c>
      <c r="X2022" s="3039" t="s">
        <v>1534</v>
      </c>
      <c r="Y2022" s="3040" t="s">
        <v>1534</v>
      </c>
      <c r="Z2022" s="3040" t="s">
        <v>1534</v>
      </c>
      <c r="AA2022" s="3040" t="s">
        <v>1534</v>
      </c>
      <c r="AB2022" s="3039" t="s">
        <v>1534</v>
      </c>
      <c r="AC2022" s="3039" t="s">
        <v>1534</v>
      </c>
      <c r="AD2022" s="3232">
        <v>1</v>
      </c>
      <c r="AE2022" s="2639" t="s">
        <v>5957</v>
      </c>
      <c r="AF2022" s="2711" t="s">
        <v>1534</v>
      </c>
      <c r="AG2022" s="2711">
        <v>0.5</v>
      </c>
      <c r="AH2022" s="2613" t="s">
        <v>1534</v>
      </c>
      <c r="AI2022" s="2613" t="s">
        <v>1534</v>
      </c>
      <c r="AJ2022" s="3036" t="s">
        <v>1534</v>
      </c>
      <c r="AK2022" s="2572"/>
    </row>
    <row r="2023" spans="2:37" s="2872" customFormat="1" ht="12" customHeight="1" thickBot="1" x14ac:dyDescent="0.25">
      <c r="B2023" s="4066" t="s">
        <v>5968</v>
      </c>
      <c r="C2023" s="4067"/>
      <c r="D2023" s="3340" t="s">
        <v>1534</v>
      </c>
      <c r="E2023" s="3151">
        <v>3</v>
      </c>
      <c r="F2023" s="3151" t="s">
        <v>1534</v>
      </c>
      <c r="G2023" s="3141" t="s">
        <v>1534</v>
      </c>
      <c r="H2023" s="3140" t="s">
        <v>1534</v>
      </c>
      <c r="I2023" s="3140" t="s">
        <v>1534</v>
      </c>
      <c r="J2023" s="3140" t="s">
        <v>1534</v>
      </c>
      <c r="K2023" s="3141" t="s">
        <v>1534</v>
      </c>
      <c r="L2023" s="3141" t="s">
        <v>1534</v>
      </c>
      <c r="M2023" s="3340" t="s">
        <v>1534</v>
      </c>
      <c r="N2023" s="2671" t="s">
        <v>1534</v>
      </c>
      <c r="O2023" s="3141" t="s">
        <v>1534</v>
      </c>
      <c r="P2023" s="3141" t="s">
        <v>1534</v>
      </c>
      <c r="Q2023" s="3141" t="s">
        <v>1534</v>
      </c>
      <c r="R2023" s="3141" t="s">
        <v>1534</v>
      </c>
      <c r="S2023" s="3342" t="s">
        <v>1534</v>
      </c>
      <c r="T2023" s="3141" t="s">
        <v>1534</v>
      </c>
      <c r="U2023" s="3055" t="s">
        <v>1534</v>
      </c>
      <c r="V2023" s="3055" t="s">
        <v>1534</v>
      </c>
      <c r="W2023" s="3141" t="s">
        <v>1534</v>
      </c>
      <c r="X2023" s="3141" t="s">
        <v>1534</v>
      </c>
      <c r="Y2023" s="3055" t="s">
        <v>1534</v>
      </c>
      <c r="Z2023" s="3055" t="s">
        <v>1534</v>
      </c>
      <c r="AA2023" s="3055" t="s">
        <v>1534</v>
      </c>
      <c r="AB2023" s="3141" t="s">
        <v>1534</v>
      </c>
      <c r="AC2023" s="3141" t="s">
        <v>1534</v>
      </c>
      <c r="AD2023" s="3151">
        <v>3</v>
      </c>
      <c r="AE2023" s="2642" t="s">
        <v>5959</v>
      </c>
      <c r="AF2023" s="2814" t="s">
        <v>1534</v>
      </c>
      <c r="AG2023" s="2814">
        <v>0.5</v>
      </c>
      <c r="AH2023" s="2653" t="s">
        <v>1534</v>
      </c>
      <c r="AI2023" s="2653" t="s">
        <v>1534</v>
      </c>
      <c r="AJ2023" s="3057" t="s">
        <v>1534</v>
      </c>
      <c r="AK2023" s="2572"/>
    </row>
    <row r="2024" spans="2:37" s="2872" customFormat="1" ht="12" customHeight="1" x14ac:dyDescent="0.2">
      <c r="B2024" s="2573"/>
      <c r="C2024" s="2566"/>
      <c r="D2024" s="4006"/>
      <c r="E2024" s="4006"/>
      <c r="F2024" s="4006"/>
      <c r="G2024" s="4006"/>
      <c r="H2024" s="2566"/>
      <c r="I2024" s="2567"/>
      <c r="J2024" s="2567"/>
      <c r="K2024" s="2567"/>
      <c r="L2024" s="2567"/>
      <c r="M2024" s="2566"/>
      <c r="N2024" s="2567"/>
      <c r="O2024" s="2567"/>
      <c r="P2024" s="2567"/>
      <c r="Q2024" s="2567"/>
      <c r="R2024" s="2567"/>
      <c r="S2024" s="2566"/>
      <c r="T2024" s="2565"/>
      <c r="U2024" s="2565"/>
      <c r="V2024" s="2565"/>
      <c r="W2024" s="2565"/>
      <c r="X2024" s="2565"/>
      <c r="Y2024" s="2565"/>
      <c r="Z2024" s="2565"/>
      <c r="AA2024" s="2565"/>
      <c r="AB2024" s="2565"/>
      <c r="AC2024" s="2565"/>
      <c r="AD2024" s="2565"/>
      <c r="AE2024" s="2565"/>
      <c r="AF2024" s="2565"/>
      <c r="AG2024" s="2565"/>
      <c r="AH2024" s="2565"/>
      <c r="AI2024" s="2565"/>
      <c r="AJ2024" s="2565"/>
      <c r="AK2024" s="2572"/>
    </row>
    <row r="2025" spans="2:37" s="2872" customFormat="1" ht="12" customHeight="1" x14ac:dyDescent="0.2">
      <c r="B2025" s="3979" t="s">
        <v>4992</v>
      </c>
      <c r="C2025" s="3980"/>
      <c r="D2025" s="3986" t="s">
        <v>1534</v>
      </c>
      <c r="E2025" s="3986"/>
      <c r="F2025" s="3986"/>
      <c r="G2025" s="3986"/>
      <c r="H2025" s="2569"/>
      <c r="I2025" s="2569"/>
      <c r="J2025" s="2569"/>
      <c r="K2025" s="2569"/>
      <c r="L2025" s="2569"/>
      <c r="M2025" s="2569"/>
      <c r="N2025" s="2569"/>
      <c r="O2025" s="2569"/>
      <c r="P2025" s="2569"/>
      <c r="Q2025" s="2569"/>
      <c r="R2025" s="2569"/>
      <c r="S2025" s="2569"/>
      <c r="T2025" s="2565"/>
      <c r="U2025" s="2565"/>
      <c r="V2025" s="2565"/>
      <c r="W2025" s="2565"/>
      <c r="X2025" s="2565"/>
      <c r="Y2025" s="2565"/>
      <c r="Z2025" s="2565"/>
      <c r="AA2025" s="2565"/>
      <c r="AB2025" s="2565"/>
      <c r="AC2025" s="2565"/>
      <c r="AD2025" s="2565"/>
      <c r="AE2025" s="2565"/>
      <c r="AF2025" s="2565"/>
      <c r="AG2025" s="2565"/>
      <c r="AH2025" s="2565"/>
      <c r="AI2025" s="2565"/>
      <c r="AJ2025" s="2565"/>
      <c r="AK2025" s="2572"/>
    </row>
    <row r="2026" spans="2:37" s="2872" customFormat="1" ht="12" customHeight="1" x14ac:dyDescent="0.2">
      <c r="B2026" s="3979" t="s">
        <v>4993</v>
      </c>
      <c r="C2026" s="3980"/>
      <c r="D2026" s="3986" t="s">
        <v>5960</v>
      </c>
      <c r="E2026" s="3986"/>
      <c r="F2026" s="3986"/>
      <c r="G2026" s="3986"/>
      <c r="H2026" s="2569"/>
      <c r="I2026" s="2569"/>
      <c r="J2026" s="2569"/>
      <c r="K2026" s="2569"/>
      <c r="L2026" s="2569"/>
      <c r="M2026" s="2569"/>
      <c r="N2026" s="2569"/>
      <c r="O2026" s="2569"/>
      <c r="P2026" s="2569"/>
      <c r="Q2026" s="2569"/>
      <c r="R2026" s="2569"/>
      <c r="S2026" s="2569"/>
      <c r="T2026" s="2565"/>
      <c r="U2026" s="2565"/>
      <c r="V2026" s="2565"/>
      <c r="W2026" s="2565"/>
      <c r="X2026" s="2565"/>
      <c r="Y2026" s="2565"/>
      <c r="Z2026" s="2565"/>
      <c r="AA2026" s="2565"/>
      <c r="AB2026" s="2565"/>
      <c r="AC2026" s="2565"/>
      <c r="AD2026" s="2565"/>
      <c r="AE2026" s="2565"/>
      <c r="AF2026" s="2565"/>
      <c r="AG2026" s="2565"/>
      <c r="AH2026" s="2565"/>
      <c r="AI2026" s="2565"/>
      <c r="AJ2026" s="2565"/>
      <c r="AK2026" s="2572"/>
    </row>
    <row r="2027" spans="2:37" s="2872" customFormat="1" ht="12" customHeight="1" thickBot="1" x14ac:dyDescent="0.25">
      <c r="B2027" s="4057"/>
      <c r="C2027" s="4058"/>
      <c r="D2027" s="4059"/>
      <c r="E2027" s="4059"/>
      <c r="F2027" s="4059"/>
      <c r="G2027" s="4059"/>
      <c r="H2027" s="2574"/>
      <c r="I2027" s="2574"/>
      <c r="J2027" s="2574"/>
      <c r="K2027" s="2574"/>
      <c r="L2027" s="2574"/>
      <c r="M2027" s="2574"/>
      <c r="N2027" s="2574"/>
      <c r="O2027" s="2574"/>
      <c r="P2027" s="2574"/>
      <c r="Q2027" s="2574"/>
      <c r="R2027" s="2574"/>
      <c r="S2027" s="2574"/>
      <c r="T2027" s="2575"/>
      <c r="U2027" s="2575"/>
      <c r="V2027" s="2575"/>
      <c r="W2027" s="2575"/>
      <c r="X2027" s="2575"/>
      <c r="Y2027" s="2575"/>
      <c r="Z2027" s="2575"/>
      <c r="AA2027" s="2575"/>
      <c r="AB2027" s="2575"/>
      <c r="AC2027" s="2575"/>
      <c r="AD2027" s="2575"/>
      <c r="AE2027" s="2575"/>
      <c r="AF2027" s="2575"/>
      <c r="AG2027" s="2575"/>
      <c r="AH2027" s="2575"/>
      <c r="AI2027" s="2575"/>
      <c r="AJ2027" s="2575"/>
      <c r="AK2027" s="2577"/>
    </row>
    <row r="2028" spans="2:37" s="2872" customFormat="1" ht="12" customHeight="1" x14ac:dyDescent="0.2">
      <c r="B2028" s="2774"/>
    </row>
    <row r="2029" spans="2:37" s="2872" customFormat="1" ht="12" customHeight="1" thickBot="1" x14ac:dyDescent="0.25">
      <c r="B2029" s="2774"/>
    </row>
    <row r="2030" spans="2:37" s="2872" customFormat="1" ht="12" customHeight="1" x14ac:dyDescent="0.2">
      <c r="B2030" s="3987" t="s">
        <v>5001</v>
      </c>
      <c r="C2030" s="3988"/>
      <c r="D2030" s="3988"/>
      <c r="E2030" s="3988"/>
      <c r="F2030" s="3988"/>
      <c r="G2030" s="3988"/>
      <c r="H2030" s="3988"/>
      <c r="I2030" s="3988"/>
      <c r="J2030" s="3988"/>
      <c r="K2030" s="3988"/>
      <c r="L2030" s="3988"/>
      <c r="M2030" s="3988"/>
      <c r="N2030" s="3988"/>
      <c r="O2030" s="3988"/>
      <c r="P2030" s="3988"/>
      <c r="Q2030" s="3988"/>
      <c r="R2030" s="3988"/>
      <c r="S2030" s="3988"/>
      <c r="T2030" s="3988"/>
      <c r="U2030" s="3988"/>
      <c r="V2030" s="3988"/>
      <c r="W2030" s="3988"/>
      <c r="X2030" s="3988"/>
      <c r="Y2030" s="3988"/>
      <c r="Z2030" s="3988"/>
      <c r="AA2030" s="3988"/>
      <c r="AB2030" s="3988"/>
      <c r="AC2030" s="3988"/>
      <c r="AD2030" s="3988"/>
      <c r="AE2030" s="3988"/>
      <c r="AF2030" s="3988"/>
      <c r="AG2030" s="3988"/>
      <c r="AH2030" s="3988"/>
      <c r="AI2030" s="3988"/>
      <c r="AJ2030" s="3988"/>
      <c r="AK2030" s="3989"/>
    </row>
    <row r="2031" spans="2:37" s="2872" customFormat="1" ht="12" customHeight="1" x14ac:dyDescent="0.2">
      <c r="B2031" s="2570"/>
      <c r="C2031" s="3546"/>
      <c r="D2031" s="3546"/>
      <c r="E2031" s="3546"/>
      <c r="F2031" s="3546"/>
      <c r="G2031" s="2571"/>
      <c r="H2031" s="2571"/>
      <c r="I2031" s="2571"/>
      <c r="J2031" s="2571"/>
      <c r="K2031" s="2571"/>
      <c r="L2031" s="2571"/>
      <c r="M2031" s="2571"/>
      <c r="N2031" s="2571"/>
      <c r="O2031" s="2571"/>
      <c r="P2031" s="2571"/>
      <c r="Q2031" s="2571"/>
      <c r="R2031" s="2571"/>
      <c r="S2031" s="2571"/>
      <c r="T2031" s="2571"/>
      <c r="U2031" s="2571"/>
      <c r="V2031" s="2571"/>
      <c r="W2031" s="2571"/>
      <c r="X2031" s="2571"/>
      <c r="Y2031" s="2571"/>
      <c r="Z2031" s="2571"/>
      <c r="AA2031" s="2571"/>
      <c r="AB2031" s="2571"/>
      <c r="AC2031" s="2571"/>
      <c r="AD2031" s="2571"/>
      <c r="AE2031" s="2571"/>
      <c r="AF2031" s="2571"/>
      <c r="AG2031" s="2571"/>
      <c r="AH2031" s="2571"/>
      <c r="AI2031" s="2571"/>
      <c r="AJ2031" s="2571"/>
      <c r="AK2031" s="2572"/>
    </row>
    <row r="2032" spans="2:37" s="2872" customFormat="1" ht="12" customHeight="1" x14ac:dyDescent="0.2">
      <c r="B2032" s="2570" t="s">
        <v>4988</v>
      </c>
      <c r="C2032" s="3546"/>
      <c r="D2032" s="3990" t="s">
        <v>6496</v>
      </c>
      <c r="E2032" s="3990"/>
      <c r="F2032" s="3990"/>
      <c r="G2032" s="2571"/>
      <c r="H2032" s="2571"/>
      <c r="I2032" s="2571"/>
      <c r="J2032" s="2571"/>
      <c r="K2032" s="2571"/>
      <c r="L2032" s="2571"/>
      <c r="M2032" s="2571"/>
      <c r="N2032" s="2571"/>
      <c r="O2032" s="2571"/>
      <c r="P2032" s="2571"/>
      <c r="Q2032" s="2571"/>
      <c r="R2032" s="2571"/>
      <c r="S2032" s="2571"/>
      <c r="T2032" s="2571"/>
      <c r="U2032" s="2571"/>
      <c r="V2032" s="2571"/>
      <c r="W2032" s="2571"/>
      <c r="X2032" s="2571"/>
      <c r="Y2032" s="2571"/>
      <c r="Z2032" s="2571"/>
      <c r="AA2032" s="2571"/>
      <c r="AB2032" s="2571"/>
      <c r="AC2032" s="2571"/>
      <c r="AD2032" s="2571"/>
      <c r="AE2032" s="2571"/>
      <c r="AF2032" s="2571"/>
      <c r="AG2032" s="2571"/>
      <c r="AH2032" s="2571"/>
      <c r="AI2032" s="2571"/>
      <c r="AJ2032" s="2571"/>
      <c r="AK2032" s="2572"/>
    </row>
    <row r="2033" spans="2:37" s="2872" customFormat="1" ht="12" customHeight="1" thickBot="1" x14ac:dyDescent="0.25">
      <c r="B2033" s="3991" t="s">
        <v>5002</v>
      </c>
      <c r="C2033" s="3992"/>
      <c r="D2033" s="3963">
        <v>41712</v>
      </c>
      <c r="E2033" s="3963"/>
      <c r="F2033" s="3546"/>
      <c r="G2033" s="2571"/>
      <c r="H2033" s="2571"/>
      <c r="I2033" s="2571"/>
      <c r="J2033" s="2571"/>
      <c r="K2033" s="2571"/>
      <c r="L2033" s="2571"/>
      <c r="M2033" s="2571"/>
      <c r="N2033" s="2571"/>
      <c r="O2033" s="2571"/>
      <c r="P2033" s="2571"/>
      <c r="Q2033" s="2571"/>
      <c r="R2033" s="2571"/>
      <c r="S2033" s="2571"/>
      <c r="T2033" s="2571"/>
      <c r="U2033" s="2571"/>
      <c r="V2033" s="2571"/>
      <c r="W2033" s="2571"/>
      <c r="X2033" s="2571"/>
      <c r="Y2033" s="2571"/>
      <c r="Z2033" s="2571"/>
      <c r="AA2033" s="2571"/>
      <c r="AB2033" s="2571"/>
      <c r="AC2033" s="2571"/>
      <c r="AD2033" s="2571"/>
      <c r="AE2033" s="2571"/>
      <c r="AF2033" s="2571"/>
      <c r="AG2033" s="2571"/>
      <c r="AH2033" s="2571"/>
      <c r="AI2033" s="2571"/>
      <c r="AJ2033" s="2571"/>
      <c r="AK2033" s="2572"/>
    </row>
    <row r="2034" spans="2:37" s="2872" customFormat="1" ht="56.25" customHeight="1" thickBot="1" x14ac:dyDescent="0.25">
      <c r="B2034" s="3993" t="s">
        <v>5003</v>
      </c>
      <c r="C2034" s="3994"/>
      <c r="D2034" s="4019" t="s">
        <v>6497</v>
      </c>
      <c r="E2034" s="4020"/>
      <c r="F2034" s="4020"/>
      <c r="G2034" s="4020"/>
      <c r="H2034" s="4020"/>
      <c r="I2034" s="4020"/>
      <c r="J2034" s="4020"/>
      <c r="K2034" s="4021"/>
      <c r="L2034" s="2571"/>
      <c r="M2034" s="2571"/>
      <c r="N2034" s="2571"/>
      <c r="O2034" s="2571"/>
      <c r="P2034" s="2571"/>
      <c r="Q2034" s="2571"/>
      <c r="R2034" s="2571"/>
      <c r="S2034" s="2571"/>
      <c r="T2034" s="2571"/>
      <c r="U2034" s="2571"/>
      <c r="V2034" s="2571"/>
      <c r="W2034" s="2571"/>
      <c r="X2034" s="2571"/>
      <c r="Y2034" s="2571"/>
      <c r="Z2034" s="2571"/>
      <c r="AA2034" s="2571"/>
      <c r="AB2034" s="2571"/>
      <c r="AC2034" s="2571"/>
      <c r="AD2034" s="2571"/>
      <c r="AE2034" s="2571"/>
      <c r="AF2034" s="2571"/>
      <c r="AG2034" s="2571"/>
      <c r="AH2034" s="2571"/>
      <c r="AI2034" s="2571"/>
      <c r="AJ2034" s="2571"/>
      <c r="AK2034" s="2572"/>
    </row>
    <row r="2035" spans="2:37" s="2872" customFormat="1" ht="12" customHeight="1" thickBot="1" x14ac:dyDescent="0.25">
      <c r="B2035" s="3998"/>
      <c r="C2035" s="3999"/>
      <c r="D2035" s="3999"/>
      <c r="E2035" s="3999"/>
      <c r="F2035" s="3999"/>
      <c r="G2035" s="3999"/>
      <c r="H2035" s="3999"/>
      <c r="I2035" s="3999"/>
      <c r="J2035" s="3999"/>
      <c r="K2035" s="3999"/>
      <c r="L2035" s="3999"/>
      <c r="M2035" s="3999"/>
      <c r="N2035" s="3999"/>
      <c r="O2035" s="3999"/>
      <c r="P2035" s="3999"/>
      <c r="Q2035" s="3999"/>
      <c r="R2035" s="2571"/>
      <c r="S2035" s="2571"/>
      <c r="T2035" s="2571"/>
      <c r="U2035" s="2571"/>
      <c r="V2035" s="2571"/>
      <c r="W2035" s="2571"/>
      <c r="X2035" s="2571"/>
      <c r="Y2035" s="2571"/>
      <c r="Z2035" s="2571"/>
      <c r="AA2035" s="2571"/>
      <c r="AB2035" s="2571"/>
      <c r="AC2035" s="2571"/>
      <c r="AD2035" s="2571"/>
      <c r="AE2035" s="2571"/>
      <c r="AF2035" s="2571"/>
      <c r="AG2035" s="2571"/>
      <c r="AH2035" s="2571"/>
      <c r="AI2035" s="2571"/>
      <c r="AJ2035" s="2571"/>
      <c r="AK2035" s="2572"/>
    </row>
    <row r="2036" spans="2:37" s="2872" customFormat="1" ht="12" customHeight="1" thickBot="1" x14ac:dyDescent="0.25">
      <c r="B2036" s="4000" t="s">
        <v>5004</v>
      </c>
      <c r="C2036" s="4000"/>
      <c r="D2036" s="4000" t="s">
        <v>4994</v>
      </c>
      <c r="E2036" s="4000" t="s">
        <v>5005</v>
      </c>
      <c r="F2036" s="4002" t="s">
        <v>224</v>
      </c>
      <c r="G2036" s="4002"/>
      <c r="H2036" s="4002"/>
      <c r="I2036" s="4002"/>
      <c r="J2036" s="4002"/>
      <c r="K2036" s="4002"/>
      <c r="L2036" s="4002"/>
      <c r="M2036" s="4002"/>
      <c r="N2036" s="4002"/>
      <c r="O2036" s="4002"/>
      <c r="P2036" s="4002"/>
      <c r="Q2036" s="4002"/>
      <c r="R2036" s="4002"/>
      <c r="S2036" s="4002" t="s">
        <v>340</v>
      </c>
      <c r="T2036" s="4002"/>
      <c r="U2036" s="4002"/>
      <c r="V2036" s="4002"/>
      <c r="W2036" s="4002"/>
      <c r="X2036" s="4002"/>
      <c r="Y2036" s="4002"/>
      <c r="Z2036" s="4002"/>
      <c r="AA2036" s="4002"/>
      <c r="AB2036" s="4002"/>
      <c r="AC2036" s="4002"/>
      <c r="AD2036" s="4002" t="s">
        <v>225</v>
      </c>
      <c r="AE2036" s="4002"/>
      <c r="AF2036" s="4002"/>
      <c r="AG2036" s="4002"/>
      <c r="AH2036" s="4003" t="s">
        <v>4989</v>
      </c>
      <c r="AI2036" s="4003"/>
      <c r="AJ2036" s="4003"/>
      <c r="AK2036" s="2572"/>
    </row>
    <row r="2037" spans="2:37" s="2872" customFormat="1" ht="12" customHeight="1" thickBot="1" x14ac:dyDescent="0.25">
      <c r="B2037" s="4001"/>
      <c r="C2037" s="4001"/>
      <c r="D2037" s="4001"/>
      <c r="E2037" s="4001"/>
      <c r="F2037" s="4001" t="s">
        <v>5006</v>
      </c>
      <c r="G2037" s="4001" t="s">
        <v>5007</v>
      </c>
      <c r="H2037" s="4000" t="s">
        <v>5008</v>
      </c>
      <c r="I2037" s="4004" t="s">
        <v>5009</v>
      </c>
      <c r="J2037" s="4004" t="s">
        <v>5010</v>
      </c>
      <c r="K2037" s="4005" t="s">
        <v>5011</v>
      </c>
      <c r="L2037" s="4005" t="s">
        <v>5012</v>
      </c>
      <c r="M2037" s="4004" t="s">
        <v>5013</v>
      </c>
      <c r="N2037" s="4004"/>
      <c r="O2037" s="4005" t="s">
        <v>5014</v>
      </c>
      <c r="P2037" s="4005" t="s">
        <v>5015</v>
      </c>
      <c r="Q2037" s="4005" t="s">
        <v>5016</v>
      </c>
      <c r="R2037" s="4005" t="s">
        <v>5017</v>
      </c>
      <c r="S2037" s="4000" t="s">
        <v>5018</v>
      </c>
      <c r="T2037" s="4000" t="s">
        <v>5019</v>
      </c>
      <c r="U2037" s="4000" t="s">
        <v>5020</v>
      </c>
      <c r="V2037" s="4000" t="s">
        <v>5021</v>
      </c>
      <c r="W2037" s="4000" t="s">
        <v>5022</v>
      </c>
      <c r="X2037" s="4000" t="s">
        <v>5023</v>
      </c>
      <c r="Y2037" s="4000" t="s">
        <v>5024</v>
      </c>
      <c r="Z2037" s="4000" t="s">
        <v>5025</v>
      </c>
      <c r="AA2037" s="4000" t="s">
        <v>5026</v>
      </c>
      <c r="AB2037" s="4004" t="s">
        <v>5027</v>
      </c>
      <c r="AC2037" s="4004" t="s">
        <v>5028</v>
      </c>
      <c r="AD2037" s="4000" t="s">
        <v>5029</v>
      </c>
      <c r="AE2037" s="4000" t="s">
        <v>5030</v>
      </c>
      <c r="AF2037" s="4000" t="s">
        <v>5031</v>
      </c>
      <c r="AG2037" s="4000" t="s">
        <v>5032</v>
      </c>
      <c r="AH2037" s="4000" t="s">
        <v>1154</v>
      </c>
      <c r="AI2037" s="4000" t="s">
        <v>4990</v>
      </c>
      <c r="AJ2037" s="4000" t="s">
        <v>4991</v>
      </c>
      <c r="AK2037" s="2572"/>
    </row>
    <row r="2038" spans="2:37" s="2872" customFormat="1" ht="12" customHeight="1" thickBot="1" x14ac:dyDescent="0.25">
      <c r="B2038" s="4001"/>
      <c r="C2038" s="4001"/>
      <c r="D2038" s="4001"/>
      <c r="E2038" s="4001"/>
      <c r="F2038" s="4001"/>
      <c r="G2038" s="4001"/>
      <c r="H2038" s="4001"/>
      <c r="I2038" s="4005"/>
      <c r="J2038" s="4005"/>
      <c r="K2038" s="4005"/>
      <c r="L2038" s="4005"/>
      <c r="M2038" s="3547" t="s">
        <v>5033</v>
      </c>
      <c r="N2038" s="3548" t="s">
        <v>2798</v>
      </c>
      <c r="O2038" s="4005"/>
      <c r="P2038" s="4005"/>
      <c r="Q2038" s="4005"/>
      <c r="R2038" s="4005"/>
      <c r="S2038" s="4001"/>
      <c r="T2038" s="4001"/>
      <c r="U2038" s="4001"/>
      <c r="V2038" s="4001"/>
      <c r="W2038" s="4001"/>
      <c r="X2038" s="4001"/>
      <c r="Y2038" s="4001"/>
      <c r="Z2038" s="4001"/>
      <c r="AA2038" s="4001"/>
      <c r="AB2038" s="4005"/>
      <c r="AC2038" s="4005"/>
      <c r="AD2038" s="4001"/>
      <c r="AE2038" s="4001"/>
      <c r="AF2038" s="4001"/>
      <c r="AG2038" s="4001"/>
      <c r="AH2038" s="4001"/>
      <c r="AI2038" s="4001"/>
      <c r="AJ2038" s="4001"/>
      <c r="AK2038" s="2572"/>
    </row>
    <row r="2039" spans="2:37" s="2872" customFormat="1" ht="29.25" customHeight="1" thickBot="1" x14ac:dyDescent="0.25">
      <c r="B2039" s="3977" t="s">
        <v>6496</v>
      </c>
      <c r="C2039" s="3978"/>
      <c r="D2039" s="3346" t="s">
        <v>6498</v>
      </c>
      <c r="E2039" s="3250">
        <f>25*1.12</f>
        <v>28.000000000000004</v>
      </c>
      <c r="F2039" s="3250">
        <f>4.02*1.12</f>
        <v>4.5023999999999997</v>
      </c>
      <c r="G2039" s="3008" t="s">
        <v>1534</v>
      </c>
      <c r="H2039" s="3008" t="s">
        <v>1534</v>
      </c>
      <c r="I2039" s="3008" t="s">
        <v>1534</v>
      </c>
      <c r="J2039" s="3001">
        <v>27</v>
      </c>
      <c r="K2039" s="3008">
        <v>0.16800000000000001</v>
      </c>
      <c r="L2039" s="3008">
        <v>0.16800000000000001</v>
      </c>
      <c r="M2039" s="3001">
        <v>26</v>
      </c>
      <c r="N2039" s="3001">
        <v>26</v>
      </c>
      <c r="O2039" s="3008">
        <v>0.16800000000000001</v>
      </c>
      <c r="P2039" s="3008">
        <v>0.16800000000000001</v>
      </c>
      <c r="Q2039" s="3008">
        <v>0.16800000000000001</v>
      </c>
      <c r="R2039" s="3008">
        <v>0.16800000000000001</v>
      </c>
      <c r="S2039" s="3211" t="s">
        <v>1534</v>
      </c>
      <c r="T2039" s="3008" t="s">
        <v>1534</v>
      </c>
      <c r="U2039" s="3008" t="s">
        <v>1534</v>
      </c>
      <c r="V2039" s="3004" t="s">
        <v>1534</v>
      </c>
      <c r="W2039" s="3008" t="s">
        <v>1534</v>
      </c>
      <c r="X2039" s="3008">
        <v>6.720000000000001E-2</v>
      </c>
      <c r="Y2039" s="3004" t="s">
        <v>1534</v>
      </c>
      <c r="Z2039" s="3004" t="s">
        <v>1534</v>
      </c>
      <c r="AA2039" s="3004" t="s">
        <v>1534</v>
      </c>
      <c r="AB2039" s="3004" t="s">
        <v>1534</v>
      </c>
      <c r="AC2039" s="3008">
        <v>6.720000000000001E-2</v>
      </c>
      <c r="AD2039" s="3250">
        <f>5.99*1.12</f>
        <v>6.708800000000001</v>
      </c>
      <c r="AE2039" s="3004" t="s">
        <v>47</v>
      </c>
      <c r="AF2039" s="3404">
        <f>+AD2039/200</f>
        <v>3.3544000000000004E-2</v>
      </c>
      <c r="AG2039" s="3404">
        <v>0.112</v>
      </c>
      <c r="AH2039" s="2952" t="s">
        <v>6192</v>
      </c>
      <c r="AI2039" s="2952" t="s">
        <v>4998</v>
      </c>
      <c r="AJ2039" s="3007">
        <f>14.99*1.12</f>
        <v>16.788800000000002</v>
      </c>
      <c r="AK2039" s="2572"/>
    </row>
    <row r="2040" spans="2:37" s="2872" customFormat="1" ht="12" customHeight="1" x14ac:dyDescent="0.2">
      <c r="B2040" s="2573"/>
      <c r="C2040" s="2566"/>
      <c r="D2040" s="4006"/>
      <c r="E2040" s="4006"/>
      <c r="F2040" s="4006"/>
      <c r="G2040" s="4006"/>
      <c r="H2040" s="2566"/>
      <c r="I2040" s="2567"/>
      <c r="J2040" s="2567"/>
      <c r="K2040" s="2567"/>
      <c r="L2040" s="2567"/>
      <c r="M2040" s="2566"/>
      <c r="N2040" s="2567"/>
      <c r="O2040" s="2567"/>
      <c r="P2040" s="2567"/>
      <c r="Q2040" s="2567"/>
      <c r="R2040" s="2567"/>
      <c r="S2040" s="2566"/>
      <c r="T2040" s="2565"/>
      <c r="U2040" s="2565"/>
      <c r="V2040" s="2565"/>
      <c r="W2040" s="2565"/>
      <c r="X2040" s="2565"/>
      <c r="Y2040" s="2565"/>
      <c r="Z2040" s="2565"/>
      <c r="AA2040" s="2565"/>
      <c r="AB2040" s="2565"/>
      <c r="AC2040" s="2565"/>
      <c r="AD2040" s="2565"/>
      <c r="AE2040" s="2565"/>
      <c r="AF2040" s="2565"/>
      <c r="AG2040" s="2565"/>
      <c r="AH2040" s="2565"/>
      <c r="AI2040" s="2565"/>
      <c r="AJ2040" s="2565"/>
      <c r="AK2040" s="2572"/>
    </row>
    <row r="2041" spans="2:37" s="2872" customFormat="1" ht="12" customHeight="1" x14ac:dyDescent="0.2">
      <c r="B2041" s="3979" t="s">
        <v>4992</v>
      </c>
      <c r="C2041" s="3980"/>
      <c r="D2041" s="3981" t="s">
        <v>10</v>
      </c>
      <c r="E2041" s="3981"/>
      <c r="F2041" s="3981"/>
      <c r="G2041" s="3981"/>
      <c r="H2041" s="2569"/>
      <c r="I2041" s="2569"/>
      <c r="J2041" s="2569"/>
      <c r="K2041" s="2569"/>
      <c r="L2041" s="2569"/>
      <c r="M2041" s="2569"/>
      <c r="N2041" s="2569"/>
      <c r="O2041" s="2569"/>
      <c r="P2041" s="2569"/>
      <c r="Q2041" s="2569"/>
      <c r="R2041" s="2569"/>
      <c r="S2041" s="2569"/>
      <c r="T2041" s="2565"/>
      <c r="U2041" s="2565"/>
      <c r="V2041" s="2565"/>
      <c r="W2041" s="2565"/>
      <c r="X2041" s="2565"/>
      <c r="Y2041" s="2565"/>
      <c r="Z2041" s="2565"/>
      <c r="AA2041" s="2565"/>
      <c r="AB2041" s="2565"/>
      <c r="AC2041" s="2565"/>
      <c r="AD2041" s="2565"/>
      <c r="AE2041" s="2565"/>
      <c r="AF2041" s="2565"/>
      <c r="AG2041" s="2565"/>
      <c r="AH2041" s="2565"/>
      <c r="AI2041" s="2565"/>
      <c r="AJ2041" s="2565"/>
      <c r="AK2041" s="2572"/>
    </row>
    <row r="2042" spans="2:37" s="2872" customFormat="1" ht="12" customHeight="1" x14ac:dyDescent="0.2">
      <c r="B2042" s="3979" t="s">
        <v>4993</v>
      </c>
      <c r="C2042" s="3980"/>
      <c r="D2042" s="3981" t="s">
        <v>10</v>
      </c>
      <c r="E2042" s="3981"/>
      <c r="F2042" s="3981"/>
      <c r="G2042" s="3981"/>
      <c r="H2042" s="2569"/>
      <c r="I2042" s="2569"/>
      <c r="J2042" s="2569"/>
      <c r="K2042" s="2569"/>
      <c r="L2042" s="2569"/>
      <c r="M2042" s="2569"/>
      <c r="N2042" s="2569"/>
      <c r="O2042" s="2569"/>
      <c r="P2042" s="2569"/>
      <c r="Q2042" s="2569"/>
      <c r="R2042" s="2569"/>
      <c r="S2042" s="2569"/>
      <c r="T2042" s="2565"/>
      <c r="U2042" s="2565"/>
      <c r="V2042" s="2565"/>
      <c r="W2042" s="2565"/>
      <c r="X2042" s="2565"/>
      <c r="Y2042" s="2565"/>
      <c r="Z2042" s="2565"/>
      <c r="AA2042" s="2565"/>
      <c r="AB2042" s="2565"/>
      <c r="AC2042" s="2565"/>
      <c r="AD2042" s="2565"/>
      <c r="AE2042" s="2565"/>
      <c r="AF2042" s="2565"/>
      <c r="AG2042" s="2565"/>
      <c r="AH2042" s="2565"/>
      <c r="AI2042" s="2565"/>
      <c r="AJ2042" s="2565"/>
      <c r="AK2042" s="2572"/>
    </row>
    <row r="2043" spans="2:37" s="2872" customFormat="1" ht="12" customHeight="1" thickBot="1" x14ac:dyDescent="0.25">
      <c r="B2043" s="4057"/>
      <c r="C2043" s="4058"/>
      <c r="D2043" s="4059"/>
      <c r="E2043" s="4059"/>
      <c r="F2043" s="4059"/>
      <c r="G2043" s="4059"/>
      <c r="H2043" s="2574"/>
      <c r="I2043" s="2574"/>
      <c r="J2043" s="2574"/>
      <c r="K2043" s="2574"/>
      <c r="L2043" s="2574"/>
      <c r="M2043" s="2574"/>
      <c r="N2043" s="2574"/>
      <c r="O2043" s="2574"/>
      <c r="P2043" s="2574"/>
      <c r="Q2043" s="2574"/>
      <c r="R2043" s="2574"/>
      <c r="S2043" s="2574"/>
      <c r="T2043" s="2575"/>
      <c r="U2043" s="2575"/>
      <c r="V2043" s="2575"/>
      <c r="W2043" s="2575"/>
      <c r="X2043" s="2575"/>
      <c r="Y2043" s="2575"/>
      <c r="Z2043" s="2575"/>
      <c r="AA2043" s="2575"/>
      <c r="AB2043" s="2575"/>
      <c r="AC2043" s="2575"/>
      <c r="AD2043" s="2575"/>
      <c r="AE2043" s="2575"/>
      <c r="AF2043" s="2575"/>
      <c r="AG2043" s="2575"/>
      <c r="AH2043" s="2575"/>
      <c r="AI2043" s="2575"/>
      <c r="AJ2043" s="2575"/>
      <c r="AK2043" s="2577"/>
    </row>
    <row r="2044" spans="2:37" s="2872" customFormat="1" ht="12" customHeight="1" x14ac:dyDescent="0.2">
      <c r="B2044" s="2774"/>
    </row>
    <row r="2045" spans="2:37" s="2872" customFormat="1" ht="12" customHeight="1" thickBot="1" x14ac:dyDescent="0.25">
      <c r="B2045" s="2774"/>
    </row>
    <row r="2046" spans="2:37" s="2872" customFormat="1" ht="12" customHeight="1" x14ac:dyDescent="0.2">
      <c r="B2046" s="3987" t="s">
        <v>5001</v>
      </c>
      <c r="C2046" s="3988"/>
      <c r="D2046" s="3988"/>
      <c r="E2046" s="3988"/>
      <c r="F2046" s="3988"/>
      <c r="G2046" s="3988"/>
      <c r="H2046" s="3988"/>
      <c r="I2046" s="3988"/>
      <c r="J2046" s="3988"/>
      <c r="K2046" s="3988"/>
      <c r="L2046" s="3988"/>
      <c r="M2046" s="3988"/>
      <c r="N2046" s="3988"/>
      <c r="O2046" s="3988"/>
      <c r="P2046" s="3988"/>
      <c r="Q2046" s="3988"/>
      <c r="R2046" s="3988"/>
      <c r="S2046" s="3988"/>
      <c r="T2046" s="3988"/>
      <c r="U2046" s="3988"/>
      <c r="V2046" s="3988"/>
      <c r="W2046" s="3988"/>
      <c r="X2046" s="3988"/>
      <c r="Y2046" s="3988"/>
      <c r="Z2046" s="3988"/>
      <c r="AA2046" s="3988"/>
      <c r="AB2046" s="3988"/>
      <c r="AC2046" s="3988"/>
      <c r="AD2046" s="3988"/>
      <c r="AE2046" s="3988"/>
      <c r="AF2046" s="3988"/>
      <c r="AG2046" s="3988"/>
      <c r="AH2046" s="3988"/>
      <c r="AI2046" s="3988"/>
      <c r="AJ2046" s="3988"/>
      <c r="AK2046" s="3989"/>
    </row>
    <row r="2047" spans="2:37" s="2872" customFormat="1" ht="12" customHeight="1" x14ac:dyDescent="0.2">
      <c r="B2047" s="2570"/>
      <c r="C2047" s="3546"/>
      <c r="D2047" s="3546"/>
      <c r="E2047" s="3546"/>
      <c r="F2047" s="3546"/>
      <c r="G2047" s="2571"/>
      <c r="H2047" s="2571"/>
      <c r="I2047" s="2571"/>
      <c r="J2047" s="2571"/>
      <c r="K2047" s="2571"/>
      <c r="L2047" s="2571"/>
      <c r="M2047" s="2571"/>
      <c r="N2047" s="2571"/>
      <c r="O2047" s="2571"/>
      <c r="P2047" s="2571"/>
      <c r="Q2047" s="2571"/>
      <c r="R2047" s="2571"/>
      <c r="S2047" s="2571"/>
      <c r="T2047" s="2571"/>
      <c r="U2047" s="2571"/>
      <c r="V2047" s="2571"/>
      <c r="W2047" s="2571"/>
      <c r="X2047" s="2571"/>
      <c r="Y2047" s="2571"/>
      <c r="Z2047" s="2571"/>
      <c r="AA2047" s="2571"/>
      <c r="AB2047" s="2571"/>
      <c r="AC2047" s="2571"/>
      <c r="AD2047" s="2571"/>
      <c r="AE2047" s="2571"/>
      <c r="AF2047" s="2571"/>
      <c r="AG2047" s="2571"/>
      <c r="AH2047" s="2571"/>
      <c r="AI2047" s="2571"/>
      <c r="AJ2047" s="2571"/>
      <c r="AK2047" s="2572"/>
    </row>
    <row r="2048" spans="2:37" s="2872" customFormat="1" ht="12" customHeight="1" x14ac:dyDescent="0.2">
      <c r="B2048" s="2570" t="s">
        <v>4988</v>
      </c>
      <c r="C2048" s="3546"/>
      <c r="D2048" s="3990" t="s">
        <v>6493</v>
      </c>
      <c r="E2048" s="3990"/>
      <c r="F2048" s="3990"/>
      <c r="G2048" s="2571"/>
      <c r="H2048" s="2571"/>
      <c r="I2048" s="2571"/>
      <c r="J2048" s="2571"/>
      <c r="K2048" s="2571"/>
      <c r="L2048" s="2571"/>
      <c r="M2048" s="2571"/>
      <c r="N2048" s="2571"/>
      <c r="O2048" s="2571"/>
      <c r="P2048" s="2571"/>
      <c r="Q2048" s="2571"/>
      <c r="R2048" s="2571"/>
      <c r="S2048" s="2571"/>
      <c r="T2048" s="2571"/>
      <c r="U2048" s="2571"/>
      <c r="V2048" s="2571"/>
      <c r="W2048" s="2571"/>
      <c r="X2048" s="2571"/>
      <c r="Y2048" s="2571"/>
      <c r="Z2048" s="2571"/>
      <c r="AA2048" s="2571"/>
      <c r="AB2048" s="2571"/>
      <c r="AC2048" s="2571"/>
      <c r="AD2048" s="2571"/>
      <c r="AE2048" s="2571"/>
      <c r="AF2048" s="2571"/>
      <c r="AG2048" s="2571"/>
      <c r="AH2048" s="2571"/>
      <c r="AI2048" s="2571"/>
      <c r="AJ2048" s="2571"/>
      <c r="AK2048" s="2572"/>
    </row>
    <row r="2049" spans="2:37" s="2872" customFormat="1" ht="12" customHeight="1" thickBot="1" x14ac:dyDescent="0.25">
      <c r="B2049" s="3991" t="s">
        <v>5002</v>
      </c>
      <c r="C2049" s="3992"/>
      <c r="D2049" s="3963">
        <v>41712</v>
      </c>
      <c r="E2049" s="3963"/>
      <c r="F2049" s="3546"/>
      <c r="G2049" s="2571"/>
      <c r="H2049" s="2571"/>
      <c r="I2049" s="2571"/>
      <c r="J2049" s="2571"/>
      <c r="K2049" s="2571"/>
      <c r="L2049" s="2571"/>
      <c r="M2049" s="2571"/>
      <c r="N2049" s="2571"/>
      <c r="O2049" s="2571"/>
      <c r="P2049" s="2571"/>
      <c r="Q2049" s="2571"/>
      <c r="R2049" s="2571"/>
      <c r="S2049" s="2571"/>
      <c r="T2049" s="2571"/>
      <c r="U2049" s="2571"/>
      <c r="V2049" s="2571"/>
      <c r="W2049" s="2571"/>
      <c r="X2049" s="2571"/>
      <c r="Y2049" s="2571"/>
      <c r="Z2049" s="2571"/>
      <c r="AA2049" s="2571"/>
      <c r="AB2049" s="2571"/>
      <c r="AC2049" s="2571"/>
      <c r="AD2049" s="2571"/>
      <c r="AE2049" s="2571"/>
      <c r="AF2049" s="2571"/>
      <c r="AG2049" s="2571"/>
      <c r="AH2049" s="2571"/>
      <c r="AI2049" s="2571"/>
      <c r="AJ2049" s="2571"/>
      <c r="AK2049" s="2572"/>
    </row>
    <row r="2050" spans="2:37" s="2872" customFormat="1" ht="48" customHeight="1" thickBot="1" x14ac:dyDescent="0.25">
      <c r="B2050" s="3993" t="s">
        <v>5003</v>
      </c>
      <c r="C2050" s="3994"/>
      <c r="D2050" s="4019" t="s">
        <v>6494</v>
      </c>
      <c r="E2050" s="4020"/>
      <c r="F2050" s="4020"/>
      <c r="G2050" s="4020"/>
      <c r="H2050" s="4020"/>
      <c r="I2050" s="4020"/>
      <c r="J2050" s="4020"/>
      <c r="K2050" s="4021"/>
      <c r="L2050" s="2571"/>
      <c r="M2050" s="2571"/>
      <c r="N2050" s="2571"/>
      <c r="O2050" s="2571"/>
      <c r="P2050" s="2571"/>
      <c r="Q2050" s="2571"/>
      <c r="R2050" s="2571"/>
      <c r="S2050" s="2571"/>
      <c r="T2050" s="2571"/>
      <c r="U2050" s="2571"/>
      <c r="V2050" s="2571"/>
      <c r="W2050" s="2571"/>
      <c r="X2050" s="2571"/>
      <c r="Y2050" s="2571"/>
      <c r="Z2050" s="2571"/>
      <c r="AA2050" s="2571"/>
      <c r="AB2050" s="2571"/>
      <c r="AC2050" s="2571"/>
      <c r="AD2050" s="2571"/>
      <c r="AE2050" s="2571"/>
      <c r="AF2050" s="2571"/>
      <c r="AG2050" s="2571"/>
      <c r="AH2050" s="2571"/>
      <c r="AI2050" s="2571"/>
      <c r="AJ2050" s="2571"/>
      <c r="AK2050" s="2572"/>
    </row>
    <row r="2051" spans="2:37" s="2872" customFormat="1" ht="12" customHeight="1" thickBot="1" x14ac:dyDescent="0.25">
      <c r="B2051" s="3998"/>
      <c r="C2051" s="3999"/>
      <c r="D2051" s="3999"/>
      <c r="E2051" s="3999"/>
      <c r="F2051" s="3999"/>
      <c r="G2051" s="3999"/>
      <c r="H2051" s="3999"/>
      <c r="I2051" s="3999"/>
      <c r="J2051" s="3999"/>
      <c r="K2051" s="3999"/>
      <c r="L2051" s="3999"/>
      <c r="M2051" s="3999"/>
      <c r="N2051" s="3999"/>
      <c r="O2051" s="3999"/>
      <c r="P2051" s="3999"/>
      <c r="Q2051" s="3999"/>
      <c r="R2051" s="2571"/>
      <c r="S2051" s="2571"/>
      <c r="T2051" s="2571"/>
      <c r="U2051" s="2571"/>
      <c r="V2051" s="2571"/>
      <c r="W2051" s="2571"/>
      <c r="X2051" s="2571"/>
      <c r="Y2051" s="2571"/>
      <c r="Z2051" s="2571"/>
      <c r="AA2051" s="2571"/>
      <c r="AB2051" s="2571"/>
      <c r="AC2051" s="2571"/>
      <c r="AD2051" s="2571"/>
      <c r="AE2051" s="2571"/>
      <c r="AF2051" s="2571"/>
      <c r="AG2051" s="2571"/>
      <c r="AH2051" s="2571"/>
      <c r="AI2051" s="2571"/>
      <c r="AJ2051" s="2571"/>
      <c r="AK2051" s="2572"/>
    </row>
    <row r="2052" spans="2:37" s="2872" customFormat="1" ht="12" customHeight="1" thickBot="1" x14ac:dyDescent="0.25">
      <c r="B2052" s="4000" t="s">
        <v>5004</v>
      </c>
      <c r="C2052" s="4000"/>
      <c r="D2052" s="4000" t="s">
        <v>4994</v>
      </c>
      <c r="E2052" s="4000" t="s">
        <v>5005</v>
      </c>
      <c r="F2052" s="4002" t="s">
        <v>224</v>
      </c>
      <c r="G2052" s="4002"/>
      <c r="H2052" s="4002"/>
      <c r="I2052" s="4002"/>
      <c r="J2052" s="4002"/>
      <c r="K2052" s="4002"/>
      <c r="L2052" s="4002"/>
      <c r="M2052" s="4002"/>
      <c r="N2052" s="4002"/>
      <c r="O2052" s="4002"/>
      <c r="P2052" s="4002"/>
      <c r="Q2052" s="4002"/>
      <c r="R2052" s="4002"/>
      <c r="S2052" s="4002" t="s">
        <v>340</v>
      </c>
      <c r="T2052" s="4002"/>
      <c r="U2052" s="4002"/>
      <c r="V2052" s="4002"/>
      <c r="W2052" s="4002"/>
      <c r="X2052" s="4002"/>
      <c r="Y2052" s="4002"/>
      <c r="Z2052" s="4002"/>
      <c r="AA2052" s="4002"/>
      <c r="AB2052" s="4002"/>
      <c r="AC2052" s="4002"/>
      <c r="AD2052" s="4002" t="s">
        <v>225</v>
      </c>
      <c r="AE2052" s="4002"/>
      <c r="AF2052" s="4002"/>
      <c r="AG2052" s="4002"/>
      <c r="AH2052" s="4003" t="s">
        <v>4989</v>
      </c>
      <c r="AI2052" s="4003"/>
      <c r="AJ2052" s="4003"/>
      <c r="AK2052" s="2572"/>
    </row>
    <row r="2053" spans="2:37" s="2872" customFormat="1" ht="12" customHeight="1" thickBot="1" x14ac:dyDescent="0.25">
      <c r="B2053" s="4001"/>
      <c r="C2053" s="4001"/>
      <c r="D2053" s="4001"/>
      <c r="E2053" s="4001"/>
      <c r="F2053" s="4001" t="s">
        <v>5006</v>
      </c>
      <c r="G2053" s="4001" t="s">
        <v>5007</v>
      </c>
      <c r="H2053" s="4000" t="s">
        <v>5008</v>
      </c>
      <c r="I2053" s="4004" t="s">
        <v>5009</v>
      </c>
      <c r="J2053" s="4004" t="s">
        <v>5010</v>
      </c>
      <c r="K2053" s="4005" t="s">
        <v>5011</v>
      </c>
      <c r="L2053" s="4005" t="s">
        <v>5012</v>
      </c>
      <c r="M2053" s="4004" t="s">
        <v>5013</v>
      </c>
      <c r="N2053" s="4004"/>
      <c r="O2053" s="4005" t="s">
        <v>5014</v>
      </c>
      <c r="P2053" s="4005" t="s">
        <v>5015</v>
      </c>
      <c r="Q2053" s="4005" t="s">
        <v>5016</v>
      </c>
      <c r="R2053" s="4005" t="s">
        <v>5017</v>
      </c>
      <c r="S2053" s="4000" t="s">
        <v>5018</v>
      </c>
      <c r="T2053" s="4000" t="s">
        <v>5019</v>
      </c>
      <c r="U2053" s="4000" t="s">
        <v>5020</v>
      </c>
      <c r="V2053" s="4000" t="s">
        <v>5021</v>
      </c>
      <c r="W2053" s="4000" t="s">
        <v>5022</v>
      </c>
      <c r="X2053" s="4000" t="s">
        <v>5023</v>
      </c>
      <c r="Y2053" s="4000" t="s">
        <v>5024</v>
      </c>
      <c r="Z2053" s="4000" t="s">
        <v>5025</v>
      </c>
      <c r="AA2053" s="4000" t="s">
        <v>5026</v>
      </c>
      <c r="AB2053" s="4004" t="s">
        <v>5027</v>
      </c>
      <c r="AC2053" s="4004" t="s">
        <v>5028</v>
      </c>
      <c r="AD2053" s="4000" t="s">
        <v>5029</v>
      </c>
      <c r="AE2053" s="4000" t="s">
        <v>5030</v>
      </c>
      <c r="AF2053" s="4000" t="s">
        <v>5031</v>
      </c>
      <c r="AG2053" s="4000" t="s">
        <v>5032</v>
      </c>
      <c r="AH2053" s="4000" t="s">
        <v>1154</v>
      </c>
      <c r="AI2053" s="4000" t="s">
        <v>4990</v>
      </c>
      <c r="AJ2053" s="4000" t="s">
        <v>4991</v>
      </c>
      <c r="AK2053" s="2572"/>
    </row>
    <row r="2054" spans="2:37" s="2872" customFormat="1" ht="12" customHeight="1" thickBot="1" x14ac:dyDescent="0.25">
      <c r="B2054" s="4001"/>
      <c r="C2054" s="4001"/>
      <c r="D2054" s="4001"/>
      <c r="E2054" s="4001"/>
      <c r="F2054" s="4001"/>
      <c r="G2054" s="4001"/>
      <c r="H2054" s="4001"/>
      <c r="I2054" s="4005"/>
      <c r="J2054" s="4005"/>
      <c r="K2054" s="4005"/>
      <c r="L2054" s="4005"/>
      <c r="M2054" s="3547" t="s">
        <v>5033</v>
      </c>
      <c r="N2054" s="3548" t="s">
        <v>2798</v>
      </c>
      <c r="O2054" s="4005"/>
      <c r="P2054" s="4005"/>
      <c r="Q2054" s="4005"/>
      <c r="R2054" s="4005"/>
      <c r="S2054" s="4001"/>
      <c r="T2054" s="4001"/>
      <c r="U2054" s="4001"/>
      <c r="V2054" s="4001"/>
      <c r="W2054" s="4001"/>
      <c r="X2054" s="4001"/>
      <c r="Y2054" s="4001"/>
      <c r="Z2054" s="4001"/>
      <c r="AA2054" s="4001"/>
      <c r="AB2054" s="4005"/>
      <c r="AC2054" s="4005"/>
      <c r="AD2054" s="4001"/>
      <c r="AE2054" s="4001"/>
      <c r="AF2054" s="4001"/>
      <c r="AG2054" s="4001"/>
      <c r="AH2054" s="4001"/>
      <c r="AI2054" s="4001"/>
      <c r="AJ2054" s="4001"/>
      <c r="AK2054" s="2572"/>
    </row>
    <row r="2055" spans="2:37" s="2872" customFormat="1" ht="12" customHeight="1" thickBot="1" x14ac:dyDescent="0.25">
      <c r="B2055" s="3977" t="s">
        <v>6493</v>
      </c>
      <c r="C2055" s="3978"/>
      <c r="D2055" s="3346" t="s">
        <v>6495</v>
      </c>
      <c r="E2055" s="3250">
        <f>20*1.12</f>
        <v>22.400000000000002</v>
      </c>
      <c r="F2055" s="3250">
        <f>4.02*1.12</f>
        <v>4.5023999999999997</v>
      </c>
      <c r="G2055" s="3008" t="s">
        <v>1534</v>
      </c>
      <c r="H2055" s="3008" t="s">
        <v>1534</v>
      </c>
      <c r="I2055" s="3008" t="s">
        <v>1534</v>
      </c>
      <c r="J2055" s="3001">
        <v>26</v>
      </c>
      <c r="K2055" s="3008">
        <v>0.16800000000000001</v>
      </c>
      <c r="L2055" s="3008">
        <v>0.16800000000000001</v>
      </c>
      <c r="M2055" s="3001">
        <v>26</v>
      </c>
      <c r="N2055" s="3001">
        <v>26</v>
      </c>
      <c r="O2055" s="3008">
        <v>0.16800000000000001</v>
      </c>
      <c r="P2055" s="3008">
        <v>0.16800000000000001</v>
      </c>
      <c r="Q2055" s="3008">
        <v>0.16800000000000001</v>
      </c>
      <c r="R2055" s="3008">
        <v>0.16800000000000001</v>
      </c>
      <c r="S2055" s="3211" t="s">
        <v>1534</v>
      </c>
      <c r="T2055" s="3008" t="s">
        <v>1534</v>
      </c>
      <c r="U2055" s="3008" t="s">
        <v>1534</v>
      </c>
      <c r="V2055" s="3004" t="s">
        <v>1534</v>
      </c>
      <c r="W2055" s="3008" t="s">
        <v>1534</v>
      </c>
      <c r="X2055" s="3008">
        <v>6.720000000000001E-2</v>
      </c>
      <c r="Y2055" s="3004" t="s">
        <v>1534</v>
      </c>
      <c r="Z2055" s="3004" t="s">
        <v>1534</v>
      </c>
      <c r="AA2055" s="3004" t="s">
        <v>1534</v>
      </c>
      <c r="AB2055" s="3004" t="s">
        <v>1534</v>
      </c>
      <c r="AC2055" s="3008">
        <v>6.720000000000001E-2</v>
      </c>
      <c r="AD2055" s="3250">
        <f>5.99*1.12</f>
        <v>6.708800000000001</v>
      </c>
      <c r="AE2055" s="3004" t="s">
        <v>47</v>
      </c>
      <c r="AF2055" s="3404">
        <f>+AD2055/200</f>
        <v>3.3544000000000004E-2</v>
      </c>
      <c r="AG2055" s="3404">
        <v>0.112</v>
      </c>
      <c r="AH2055" s="2952" t="s">
        <v>6192</v>
      </c>
      <c r="AI2055" s="2952" t="s">
        <v>4998</v>
      </c>
      <c r="AJ2055" s="3007">
        <f>9.99*1.12</f>
        <v>11.188800000000001</v>
      </c>
      <c r="AK2055" s="2572"/>
    </row>
    <row r="2056" spans="2:37" s="2872" customFormat="1" ht="12" customHeight="1" x14ac:dyDescent="0.2">
      <c r="B2056" s="2573"/>
      <c r="C2056" s="2566"/>
      <c r="D2056" s="4006"/>
      <c r="E2056" s="4006"/>
      <c r="F2056" s="4006"/>
      <c r="G2056" s="4006"/>
      <c r="H2056" s="2566"/>
      <c r="I2056" s="2567"/>
      <c r="J2056" s="2567"/>
      <c r="K2056" s="2567"/>
      <c r="L2056" s="2567"/>
      <c r="M2056" s="2566"/>
      <c r="N2056" s="2567"/>
      <c r="O2056" s="2567"/>
      <c r="P2056" s="2567"/>
      <c r="Q2056" s="2567"/>
      <c r="R2056" s="2567"/>
      <c r="S2056" s="2566"/>
      <c r="T2056" s="2565"/>
      <c r="U2056" s="2565"/>
      <c r="V2056" s="2565"/>
      <c r="W2056" s="2565"/>
      <c r="X2056" s="2565"/>
      <c r="Y2056" s="2565"/>
      <c r="Z2056" s="2565"/>
      <c r="AA2056" s="2565"/>
      <c r="AB2056" s="2565"/>
      <c r="AC2056" s="2565"/>
      <c r="AD2056" s="2565"/>
      <c r="AE2056" s="2565"/>
      <c r="AF2056" s="2565"/>
      <c r="AG2056" s="2565"/>
      <c r="AH2056" s="2565"/>
      <c r="AI2056" s="2565"/>
      <c r="AJ2056" s="2565"/>
      <c r="AK2056" s="2572"/>
    </row>
    <row r="2057" spans="2:37" s="2872" customFormat="1" ht="12" customHeight="1" x14ac:dyDescent="0.2">
      <c r="B2057" s="3979" t="s">
        <v>4992</v>
      </c>
      <c r="C2057" s="3980"/>
      <c r="D2057" s="3981" t="s">
        <v>10</v>
      </c>
      <c r="E2057" s="3981"/>
      <c r="F2057" s="3981"/>
      <c r="G2057" s="3981"/>
      <c r="H2057" s="2569"/>
      <c r="I2057" s="2569"/>
      <c r="J2057" s="2569"/>
      <c r="K2057" s="2569"/>
      <c r="L2057" s="2569"/>
      <c r="M2057" s="2569"/>
      <c r="N2057" s="2569"/>
      <c r="O2057" s="2569"/>
      <c r="P2057" s="2569"/>
      <c r="Q2057" s="2569"/>
      <c r="R2057" s="2569"/>
      <c r="S2057" s="2569"/>
      <c r="T2057" s="2565"/>
      <c r="U2057" s="2565"/>
      <c r="V2057" s="2565"/>
      <c r="W2057" s="2565"/>
      <c r="X2057" s="2565"/>
      <c r="Y2057" s="2565"/>
      <c r="Z2057" s="2565"/>
      <c r="AA2057" s="2565"/>
      <c r="AB2057" s="2565"/>
      <c r="AC2057" s="2565"/>
      <c r="AD2057" s="2565"/>
      <c r="AE2057" s="2565"/>
      <c r="AF2057" s="2565"/>
      <c r="AG2057" s="2565"/>
      <c r="AH2057" s="2565"/>
      <c r="AI2057" s="2565"/>
      <c r="AJ2057" s="2565"/>
      <c r="AK2057" s="2572"/>
    </row>
    <row r="2058" spans="2:37" s="2872" customFormat="1" ht="12" customHeight="1" x14ac:dyDescent="0.2">
      <c r="B2058" s="3979" t="s">
        <v>4993</v>
      </c>
      <c r="C2058" s="3980"/>
      <c r="D2058" s="3981" t="s">
        <v>10</v>
      </c>
      <c r="E2058" s="3981"/>
      <c r="F2058" s="3981"/>
      <c r="G2058" s="3981"/>
      <c r="H2058" s="2569"/>
      <c r="I2058" s="2569"/>
      <c r="J2058" s="2569"/>
      <c r="K2058" s="2569"/>
      <c r="L2058" s="2569"/>
      <c r="M2058" s="2569"/>
      <c r="N2058" s="2569"/>
      <c r="O2058" s="2569"/>
      <c r="P2058" s="2569"/>
      <c r="Q2058" s="2569"/>
      <c r="R2058" s="2569"/>
      <c r="S2058" s="2569"/>
      <c r="T2058" s="2565"/>
      <c r="U2058" s="2565"/>
      <c r="V2058" s="2565"/>
      <c r="W2058" s="2565"/>
      <c r="X2058" s="2565"/>
      <c r="Y2058" s="2565"/>
      <c r="Z2058" s="2565"/>
      <c r="AA2058" s="2565"/>
      <c r="AB2058" s="2565"/>
      <c r="AC2058" s="2565"/>
      <c r="AD2058" s="2565"/>
      <c r="AE2058" s="2565"/>
      <c r="AF2058" s="2565"/>
      <c r="AG2058" s="2565"/>
      <c r="AH2058" s="2565"/>
      <c r="AI2058" s="2565"/>
      <c r="AJ2058" s="2565"/>
      <c r="AK2058" s="2572"/>
    </row>
    <row r="2059" spans="2:37" s="2872" customFormat="1" ht="12" customHeight="1" thickBot="1" x14ac:dyDescent="0.25">
      <c r="B2059" s="4057"/>
      <c r="C2059" s="4058"/>
      <c r="D2059" s="4059"/>
      <c r="E2059" s="4059"/>
      <c r="F2059" s="4059"/>
      <c r="G2059" s="4059"/>
      <c r="H2059" s="2574"/>
      <c r="I2059" s="2574"/>
      <c r="J2059" s="2574"/>
      <c r="K2059" s="2574"/>
      <c r="L2059" s="2574"/>
      <c r="M2059" s="2574"/>
      <c r="N2059" s="2574"/>
      <c r="O2059" s="2574"/>
      <c r="P2059" s="2574"/>
      <c r="Q2059" s="2574"/>
      <c r="R2059" s="2574"/>
      <c r="S2059" s="2574"/>
      <c r="T2059" s="2575"/>
      <c r="U2059" s="2575"/>
      <c r="V2059" s="2575"/>
      <c r="W2059" s="2575"/>
      <c r="X2059" s="2575"/>
      <c r="Y2059" s="2575"/>
      <c r="Z2059" s="2575"/>
      <c r="AA2059" s="2575"/>
      <c r="AB2059" s="2575"/>
      <c r="AC2059" s="2575"/>
      <c r="AD2059" s="2575"/>
      <c r="AE2059" s="2575"/>
      <c r="AF2059" s="2575"/>
      <c r="AG2059" s="2575"/>
      <c r="AH2059" s="2575"/>
      <c r="AI2059" s="2575"/>
      <c r="AJ2059" s="2575"/>
      <c r="AK2059" s="2577"/>
    </row>
    <row r="2060" spans="2:37" s="2872" customFormat="1" ht="12" customHeight="1" x14ac:dyDescent="0.2">
      <c r="B2060" s="2774"/>
    </row>
    <row r="2061" spans="2:37" s="2872" customFormat="1" ht="12" customHeight="1" thickBot="1" x14ac:dyDescent="0.25">
      <c r="B2061" s="2774"/>
    </row>
    <row r="2062" spans="2:37" s="2872" customFormat="1" ht="12" customHeight="1" x14ac:dyDescent="0.2">
      <c r="B2062" s="3987" t="s">
        <v>5001</v>
      </c>
      <c r="C2062" s="3988"/>
      <c r="D2062" s="3988"/>
      <c r="E2062" s="3988"/>
      <c r="F2062" s="3988"/>
      <c r="G2062" s="3988"/>
      <c r="H2062" s="3988"/>
      <c r="I2062" s="3988"/>
      <c r="J2062" s="3988"/>
      <c r="K2062" s="3988"/>
      <c r="L2062" s="3988"/>
      <c r="M2062" s="3988"/>
      <c r="N2062" s="3988"/>
      <c r="O2062" s="3988"/>
      <c r="P2062" s="3988"/>
      <c r="Q2062" s="3988"/>
      <c r="R2062" s="3988"/>
      <c r="S2062" s="3988"/>
      <c r="T2062" s="3988"/>
      <c r="U2062" s="3988"/>
      <c r="V2062" s="3988"/>
      <c r="W2062" s="3988"/>
      <c r="X2062" s="3988"/>
      <c r="Y2062" s="3988"/>
      <c r="Z2062" s="3988"/>
      <c r="AA2062" s="3988"/>
      <c r="AB2062" s="3988"/>
      <c r="AC2062" s="3988"/>
      <c r="AD2062" s="3988"/>
      <c r="AE2062" s="3988"/>
      <c r="AF2062" s="3988"/>
      <c r="AG2062" s="3988"/>
      <c r="AH2062" s="3988"/>
      <c r="AI2062" s="3988"/>
      <c r="AJ2062" s="3988"/>
      <c r="AK2062" s="3989"/>
    </row>
    <row r="2063" spans="2:37" s="2872" customFormat="1" ht="12" customHeight="1" x14ac:dyDescent="0.2">
      <c r="B2063" s="2570"/>
      <c r="C2063" s="3546"/>
      <c r="D2063" s="3546"/>
      <c r="E2063" s="3546"/>
      <c r="F2063" s="3546"/>
      <c r="G2063" s="2571"/>
      <c r="H2063" s="2571"/>
      <c r="I2063" s="2571"/>
      <c r="J2063" s="2571"/>
      <c r="K2063" s="2571"/>
      <c r="L2063" s="2571"/>
      <c r="M2063" s="2571"/>
      <c r="N2063" s="2571"/>
      <c r="O2063" s="2571"/>
      <c r="P2063" s="2571"/>
      <c r="Q2063" s="2571"/>
      <c r="R2063" s="2571"/>
      <c r="S2063" s="2571"/>
      <c r="T2063" s="2571"/>
      <c r="U2063" s="2571"/>
      <c r="V2063" s="2571"/>
      <c r="W2063" s="2571"/>
      <c r="X2063" s="2571"/>
      <c r="Y2063" s="2571"/>
      <c r="Z2063" s="2571"/>
      <c r="AA2063" s="2571"/>
      <c r="AB2063" s="2571"/>
      <c r="AC2063" s="2571"/>
      <c r="AD2063" s="2571"/>
      <c r="AE2063" s="2571"/>
      <c r="AF2063" s="2571"/>
      <c r="AG2063" s="2571"/>
      <c r="AH2063" s="2571"/>
      <c r="AI2063" s="2571"/>
      <c r="AJ2063" s="2571"/>
      <c r="AK2063" s="2572"/>
    </row>
    <row r="2064" spans="2:37" s="2872" customFormat="1" ht="12" customHeight="1" x14ac:dyDescent="0.2">
      <c r="B2064" s="2570" t="s">
        <v>4988</v>
      </c>
      <c r="C2064" s="3546"/>
      <c r="D2064" s="3990" t="s">
        <v>6479</v>
      </c>
      <c r="E2064" s="3990"/>
      <c r="F2064" s="3990"/>
      <c r="G2064" s="2571"/>
      <c r="H2064" s="2571"/>
      <c r="I2064" s="2571"/>
      <c r="J2064" s="2571"/>
      <c r="K2064" s="2571"/>
      <c r="L2064" s="2571"/>
      <c r="M2064" s="2571"/>
      <c r="N2064" s="2571"/>
      <c r="O2064" s="2571"/>
      <c r="P2064" s="2571"/>
      <c r="Q2064" s="2571"/>
      <c r="R2064" s="2571"/>
      <c r="S2064" s="2571"/>
      <c r="T2064" s="2571"/>
      <c r="U2064" s="2571"/>
      <c r="V2064" s="2571"/>
      <c r="W2064" s="2571"/>
      <c r="X2064" s="2571"/>
      <c r="Y2064" s="2571"/>
      <c r="Z2064" s="2571"/>
      <c r="AA2064" s="2571"/>
      <c r="AB2064" s="2571"/>
      <c r="AC2064" s="2571"/>
      <c r="AD2064" s="2571"/>
      <c r="AE2064" s="2571"/>
      <c r="AF2064" s="2571"/>
      <c r="AG2064" s="2571"/>
      <c r="AH2064" s="2571"/>
      <c r="AI2064" s="2571"/>
      <c r="AJ2064" s="2571"/>
      <c r="AK2064" s="2572"/>
    </row>
    <row r="2065" spans="2:37" s="2872" customFormat="1" ht="12" customHeight="1" thickBot="1" x14ac:dyDescent="0.25">
      <c r="B2065" s="3991" t="s">
        <v>5002</v>
      </c>
      <c r="C2065" s="3992"/>
      <c r="D2065" s="3963">
        <v>41718</v>
      </c>
      <c r="E2065" s="3963"/>
      <c r="F2065" s="3546"/>
      <c r="G2065" s="2571"/>
      <c r="H2065" s="2571"/>
      <c r="I2065" s="2571"/>
      <c r="J2065" s="2571"/>
      <c r="K2065" s="2571"/>
      <c r="L2065" s="2571"/>
      <c r="M2065" s="2571"/>
      <c r="N2065" s="2571"/>
      <c r="O2065" s="2571"/>
      <c r="P2065" s="2571"/>
      <c r="Q2065" s="2571"/>
      <c r="R2065" s="2571"/>
      <c r="S2065" s="2571"/>
      <c r="T2065" s="2571"/>
      <c r="U2065" s="2571"/>
      <c r="V2065" s="2571"/>
      <c r="W2065" s="2571"/>
      <c r="X2065" s="2571"/>
      <c r="Y2065" s="2571"/>
      <c r="Z2065" s="2571"/>
      <c r="AA2065" s="2571"/>
      <c r="AB2065" s="2571"/>
      <c r="AC2065" s="2571"/>
      <c r="AD2065" s="2571"/>
      <c r="AE2065" s="2571"/>
      <c r="AF2065" s="2571"/>
      <c r="AG2065" s="2571"/>
      <c r="AH2065" s="2571"/>
      <c r="AI2065" s="2571"/>
      <c r="AJ2065" s="2571"/>
      <c r="AK2065" s="2572"/>
    </row>
    <row r="2066" spans="2:37" s="2872" customFormat="1" ht="12" customHeight="1" thickBot="1" x14ac:dyDescent="0.25">
      <c r="B2066" s="3993" t="s">
        <v>5003</v>
      </c>
      <c r="C2066" s="3994"/>
      <c r="D2066" s="4019" t="s">
        <v>6480</v>
      </c>
      <c r="E2066" s="4020"/>
      <c r="F2066" s="4020"/>
      <c r="G2066" s="4020"/>
      <c r="H2066" s="4020"/>
      <c r="I2066" s="4020"/>
      <c r="J2066" s="4020"/>
      <c r="K2066" s="4021"/>
      <c r="L2066" s="2571"/>
      <c r="M2066" s="2571"/>
      <c r="N2066" s="2571"/>
      <c r="O2066" s="2571"/>
      <c r="P2066" s="2571"/>
      <c r="Q2066" s="2571"/>
      <c r="R2066" s="2571"/>
      <c r="S2066" s="2571"/>
      <c r="T2066" s="2571"/>
      <c r="U2066" s="2571"/>
      <c r="V2066" s="2571"/>
      <c r="W2066" s="2571"/>
      <c r="X2066" s="2571"/>
      <c r="Y2066" s="2571"/>
      <c r="Z2066" s="2571"/>
      <c r="AA2066" s="2571"/>
      <c r="AB2066" s="2571"/>
      <c r="AC2066" s="2571"/>
      <c r="AD2066" s="2571"/>
      <c r="AE2066" s="2571"/>
      <c r="AF2066" s="2571"/>
      <c r="AG2066" s="2571"/>
      <c r="AH2066" s="2571"/>
      <c r="AI2066" s="2571"/>
      <c r="AJ2066" s="2571"/>
      <c r="AK2066" s="2572"/>
    </row>
    <row r="2067" spans="2:37" s="2872" customFormat="1" ht="12" customHeight="1" thickBot="1" x14ac:dyDescent="0.25">
      <c r="B2067" s="3998"/>
      <c r="C2067" s="3999"/>
      <c r="D2067" s="3999"/>
      <c r="E2067" s="3999"/>
      <c r="F2067" s="3999"/>
      <c r="G2067" s="3999"/>
      <c r="H2067" s="3999"/>
      <c r="I2067" s="3999"/>
      <c r="J2067" s="3999"/>
      <c r="K2067" s="3999"/>
      <c r="L2067" s="3999"/>
      <c r="M2067" s="3999"/>
      <c r="N2067" s="3999"/>
      <c r="O2067" s="3999"/>
      <c r="P2067" s="3999"/>
      <c r="Q2067" s="3999"/>
      <c r="R2067" s="2571"/>
      <c r="S2067" s="2571"/>
      <c r="T2067" s="2571"/>
      <c r="U2067" s="2571"/>
      <c r="V2067" s="2571"/>
      <c r="W2067" s="2571"/>
      <c r="X2067" s="2571"/>
      <c r="Y2067" s="2571"/>
      <c r="Z2067" s="2571"/>
      <c r="AA2067" s="2571"/>
      <c r="AB2067" s="2571"/>
      <c r="AC2067" s="2571"/>
      <c r="AD2067" s="2571"/>
      <c r="AE2067" s="2571"/>
      <c r="AF2067" s="2571"/>
      <c r="AG2067" s="2571"/>
      <c r="AH2067" s="2571"/>
      <c r="AI2067" s="2571"/>
      <c r="AJ2067" s="2571"/>
      <c r="AK2067" s="2572"/>
    </row>
    <row r="2068" spans="2:37" s="2872" customFormat="1" ht="12" customHeight="1" thickBot="1" x14ac:dyDescent="0.25">
      <c r="B2068" s="4000" t="s">
        <v>5004</v>
      </c>
      <c r="C2068" s="4000"/>
      <c r="D2068" s="4000" t="s">
        <v>4994</v>
      </c>
      <c r="E2068" s="4000" t="s">
        <v>5005</v>
      </c>
      <c r="F2068" s="4002" t="s">
        <v>224</v>
      </c>
      <c r="G2068" s="4002"/>
      <c r="H2068" s="4002"/>
      <c r="I2068" s="4002"/>
      <c r="J2068" s="4002"/>
      <c r="K2068" s="4002"/>
      <c r="L2068" s="4002"/>
      <c r="M2068" s="4002"/>
      <c r="N2068" s="4002"/>
      <c r="O2068" s="4002"/>
      <c r="P2068" s="4002"/>
      <c r="Q2068" s="4002"/>
      <c r="R2068" s="4002"/>
      <c r="S2068" s="4002" t="s">
        <v>340</v>
      </c>
      <c r="T2068" s="4002"/>
      <c r="U2068" s="4002"/>
      <c r="V2068" s="4002"/>
      <c r="W2068" s="4002"/>
      <c r="X2068" s="4002"/>
      <c r="Y2068" s="4002"/>
      <c r="Z2068" s="4002"/>
      <c r="AA2068" s="4002"/>
      <c r="AB2068" s="4002"/>
      <c r="AC2068" s="4002"/>
      <c r="AD2068" s="4002" t="s">
        <v>225</v>
      </c>
      <c r="AE2068" s="4002"/>
      <c r="AF2068" s="4002"/>
      <c r="AG2068" s="4002"/>
      <c r="AH2068" s="4003" t="s">
        <v>4989</v>
      </c>
      <c r="AI2068" s="4003"/>
      <c r="AJ2068" s="4003"/>
      <c r="AK2068" s="2572"/>
    </row>
    <row r="2069" spans="2:37" s="2872" customFormat="1" ht="12" customHeight="1" thickBot="1" x14ac:dyDescent="0.25">
      <c r="B2069" s="4001"/>
      <c r="C2069" s="4001"/>
      <c r="D2069" s="4001"/>
      <c r="E2069" s="4001"/>
      <c r="F2069" s="4001" t="s">
        <v>5006</v>
      </c>
      <c r="G2069" s="4001" t="s">
        <v>5007</v>
      </c>
      <c r="H2069" s="4000" t="s">
        <v>5008</v>
      </c>
      <c r="I2069" s="4004" t="s">
        <v>5009</v>
      </c>
      <c r="J2069" s="4004" t="s">
        <v>5010</v>
      </c>
      <c r="K2069" s="4005" t="s">
        <v>5011</v>
      </c>
      <c r="L2069" s="4005" t="s">
        <v>5012</v>
      </c>
      <c r="M2069" s="4004" t="s">
        <v>5013</v>
      </c>
      <c r="N2069" s="4004"/>
      <c r="O2069" s="4005" t="s">
        <v>5014</v>
      </c>
      <c r="P2069" s="4005" t="s">
        <v>5015</v>
      </c>
      <c r="Q2069" s="4005" t="s">
        <v>5016</v>
      </c>
      <c r="R2069" s="4005" t="s">
        <v>5017</v>
      </c>
      <c r="S2069" s="4000" t="s">
        <v>5018</v>
      </c>
      <c r="T2069" s="4000" t="s">
        <v>5019</v>
      </c>
      <c r="U2069" s="4000" t="s">
        <v>5020</v>
      </c>
      <c r="V2069" s="4000" t="s">
        <v>5021</v>
      </c>
      <c r="W2069" s="4000" t="s">
        <v>5022</v>
      </c>
      <c r="X2069" s="4000" t="s">
        <v>5023</v>
      </c>
      <c r="Y2069" s="4000" t="s">
        <v>5024</v>
      </c>
      <c r="Z2069" s="4000" t="s">
        <v>5025</v>
      </c>
      <c r="AA2069" s="4000" t="s">
        <v>5026</v>
      </c>
      <c r="AB2069" s="4004" t="s">
        <v>5027</v>
      </c>
      <c r="AC2069" s="4004" t="s">
        <v>5028</v>
      </c>
      <c r="AD2069" s="4000" t="s">
        <v>5029</v>
      </c>
      <c r="AE2069" s="4000" t="s">
        <v>5030</v>
      </c>
      <c r="AF2069" s="4000" t="s">
        <v>5031</v>
      </c>
      <c r="AG2069" s="4000" t="s">
        <v>5032</v>
      </c>
      <c r="AH2069" s="4000" t="s">
        <v>1154</v>
      </c>
      <c r="AI2069" s="4000" t="s">
        <v>4990</v>
      </c>
      <c r="AJ2069" s="4000" t="s">
        <v>4991</v>
      </c>
      <c r="AK2069" s="2572"/>
    </row>
    <row r="2070" spans="2:37" s="2872" customFormat="1" ht="12" customHeight="1" thickBot="1" x14ac:dyDescent="0.25">
      <c r="B2070" s="4001"/>
      <c r="C2070" s="4001"/>
      <c r="D2070" s="4001"/>
      <c r="E2070" s="4001"/>
      <c r="F2070" s="4001"/>
      <c r="G2070" s="4001"/>
      <c r="H2070" s="4001"/>
      <c r="I2070" s="4005"/>
      <c r="J2070" s="4005"/>
      <c r="K2070" s="4005"/>
      <c r="L2070" s="4005"/>
      <c r="M2070" s="3547" t="s">
        <v>5033</v>
      </c>
      <c r="N2070" s="3548" t="s">
        <v>2798</v>
      </c>
      <c r="O2070" s="4005"/>
      <c r="P2070" s="4005"/>
      <c r="Q2070" s="4005"/>
      <c r="R2070" s="4005"/>
      <c r="S2070" s="4001"/>
      <c r="T2070" s="4001"/>
      <c r="U2070" s="4001"/>
      <c r="V2070" s="4001"/>
      <c r="W2070" s="4001"/>
      <c r="X2070" s="4001"/>
      <c r="Y2070" s="4001"/>
      <c r="Z2070" s="4001"/>
      <c r="AA2070" s="4001"/>
      <c r="AB2070" s="4005"/>
      <c r="AC2070" s="4005"/>
      <c r="AD2070" s="4001"/>
      <c r="AE2070" s="4001"/>
      <c r="AF2070" s="4001"/>
      <c r="AG2070" s="4001"/>
      <c r="AH2070" s="4001"/>
      <c r="AI2070" s="4001"/>
      <c r="AJ2070" s="4001"/>
      <c r="AK2070" s="2572"/>
    </row>
    <row r="2071" spans="2:37" s="2872" customFormat="1" ht="12" customHeight="1" x14ac:dyDescent="0.2">
      <c r="B2071" s="4068" t="s">
        <v>6481</v>
      </c>
      <c r="C2071" s="4068" t="s">
        <v>6481</v>
      </c>
      <c r="D2071" s="3558" t="s">
        <v>6482</v>
      </c>
      <c r="E2071" s="3559">
        <v>224.00000000000003</v>
      </c>
      <c r="F2071" s="3559">
        <v>224.00000000000003</v>
      </c>
      <c r="G2071" s="3560">
        <v>4.4800000000000006E-2</v>
      </c>
      <c r="H2071" s="3561">
        <v>5000</v>
      </c>
      <c r="I2071" s="3560" t="s">
        <v>1534</v>
      </c>
      <c r="J2071" s="3561">
        <v>4081</v>
      </c>
      <c r="K2071" s="3562">
        <v>5.4880000000000005E-2</v>
      </c>
      <c r="L2071" s="3562">
        <v>5.4880000000000005E-2</v>
      </c>
      <c r="M2071" s="3561">
        <v>1333.3333333333335</v>
      </c>
      <c r="N2071" s="3561">
        <v>1333.3333333333335</v>
      </c>
      <c r="O2071" s="3562">
        <v>0.16800000000000001</v>
      </c>
      <c r="P2071" s="3562">
        <v>0.16800000000000001</v>
      </c>
      <c r="Q2071" s="3562">
        <v>0.16800000000000001</v>
      </c>
      <c r="R2071" s="3562">
        <v>0.16800000000000001</v>
      </c>
      <c r="S2071" s="3563">
        <v>0</v>
      </c>
      <c r="T2071" s="3560" t="s">
        <v>1534</v>
      </c>
      <c r="U2071" s="3560" t="s">
        <v>1534</v>
      </c>
      <c r="V2071" s="3564" t="s">
        <v>1136</v>
      </c>
      <c r="W2071" s="3562">
        <v>0</v>
      </c>
      <c r="X2071" s="3562">
        <v>6.720000000000001E-2</v>
      </c>
      <c r="Y2071" s="3564" t="s">
        <v>1534</v>
      </c>
      <c r="Z2071" s="3564" t="s">
        <v>1534</v>
      </c>
      <c r="AA2071" s="3564" t="s">
        <v>1534</v>
      </c>
      <c r="AB2071" s="3564" t="s">
        <v>1534</v>
      </c>
      <c r="AC2071" s="3562">
        <v>6.720000000000001E-2</v>
      </c>
      <c r="AD2071" s="3565" t="s">
        <v>1534</v>
      </c>
      <c r="AE2071" s="3564" t="s">
        <v>1534</v>
      </c>
      <c r="AF2071" s="3566" t="s">
        <v>1534</v>
      </c>
      <c r="AG2071" s="3567">
        <v>0.11200000000000002</v>
      </c>
      <c r="AH2071" s="3568" t="s">
        <v>1534</v>
      </c>
      <c r="AI2071" s="3568" t="s">
        <v>1534</v>
      </c>
      <c r="AJ2071" s="3568" t="s">
        <v>1534</v>
      </c>
      <c r="AK2071" s="2572"/>
    </row>
    <row r="2072" spans="2:37" s="2872" customFormat="1" ht="12" customHeight="1" x14ac:dyDescent="0.2">
      <c r="B2072" s="4069" t="s">
        <v>6483</v>
      </c>
      <c r="C2072" s="4069" t="s">
        <v>6483</v>
      </c>
      <c r="D2072" s="3569" t="s">
        <v>6484</v>
      </c>
      <c r="E2072" s="3570">
        <v>560</v>
      </c>
      <c r="F2072" s="3570">
        <v>560</v>
      </c>
      <c r="G2072" s="3571">
        <v>4.4800000000000006E-2</v>
      </c>
      <c r="H2072" s="3572">
        <v>12499.999999999998</v>
      </c>
      <c r="I2072" s="3571" t="s">
        <v>1534</v>
      </c>
      <c r="J2072" s="3572">
        <v>11111</v>
      </c>
      <c r="K2072" s="3573">
        <v>5.04E-2</v>
      </c>
      <c r="L2072" s="3573">
        <v>5.04E-2</v>
      </c>
      <c r="M2072" s="3572">
        <v>3571</v>
      </c>
      <c r="N2072" s="3572">
        <v>3571</v>
      </c>
      <c r="O2072" s="3573">
        <v>0.15680000000000002</v>
      </c>
      <c r="P2072" s="3573">
        <v>0.15680000000000002</v>
      </c>
      <c r="Q2072" s="3573">
        <v>0.15680000000000002</v>
      </c>
      <c r="R2072" s="3573">
        <v>0.15680000000000002</v>
      </c>
      <c r="S2072" s="3574">
        <v>0</v>
      </c>
      <c r="T2072" s="3571" t="s">
        <v>1534</v>
      </c>
      <c r="U2072" s="3571" t="s">
        <v>1534</v>
      </c>
      <c r="V2072" s="3575" t="s">
        <v>1119</v>
      </c>
      <c r="W2072" s="3573">
        <v>0</v>
      </c>
      <c r="X2072" s="3573">
        <v>6.720000000000001E-2</v>
      </c>
      <c r="Y2072" s="3575" t="s">
        <v>1534</v>
      </c>
      <c r="Z2072" s="3575" t="s">
        <v>1534</v>
      </c>
      <c r="AA2072" s="3575" t="s">
        <v>1534</v>
      </c>
      <c r="AB2072" s="3575" t="s">
        <v>1534</v>
      </c>
      <c r="AC2072" s="3573">
        <v>6.720000000000001E-2</v>
      </c>
      <c r="AD2072" s="3576" t="s">
        <v>1534</v>
      </c>
      <c r="AE2072" s="3575" t="s">
        <v>1534</v>
      </c>
      <c r="AF2072" s="3577" t="s">
        <v>1534</v>
      </c>
      <c r="AG2072" s="3578">
        <v>0.11200000000000002</v>
      </c>
      <c r="AH2072" s="3579" t="s">
        <v>1534</v>
      </c>
      <c r="AI2072" s="3579" t="s">
        <v>1534</v>
      </c>
      <c r="AJ2072" s="3579" t="s">
        <v>1534</v>
      </c>
      <c r="AK2072" s="2572"/>
    </row>
    <row r="2073" spans="2:37" s="2872" customFormat="1" ht="12" customHeight="1" x14ac:dyDescent="0.2">
      <c r="B2073" s="4069" t="s">
        <v>6485</v>
      </c>
      <c r="C2073" s="4069" t="s">
        <v>6485</v>
      </c>
      <c r="D2073" s="3569" t="s">
        <v>6486</v>
      </c>
      <c r="E2073" s="3570">
        <v>672.00000000000011</v>
      </c>
      <c r="F2073" s="3570">
        <v>672.00000000000011</v>
      </c>
      <c r="G2073" s="3571">
        <v>4.4800000000000006E-2</v>
      </c>
      <c r="H2073" s="3572">
        <v>15000</v>
      </c>
      <c r="I2073" s="3571" t="s">
        <v>1534</v>
      </c>
      <c r="J2073" s="3572">
        <v>15000</v>
      </c>
      <c r="K2073" s="3573">
        <v>4.4800000000000006E-2</v>
      </c>
      <c r="L2073" s="3573">
        <v>4.4800000000000006E-2</v>
      </c>
      <c r="M2073" s="3572">
        <v>4615</v>
      </c>
      <c r="N2073" s="3572">
        <v>4615</v>
      </c>
      <c r="O2073" s="3573">
        <v>0.14560000000000001</v>
      </c>
      <c r="P2073" s="3573">
        <v>0.14560000000000001</v>
      </c>
      <c r="Q2073" s="3573">
        <v>0.14560000000000001</v>
      </c>
      <c r="R2073" s="3573">
        <v>0.14560000000000001</v>
      </c>
      <c r="S2073" s="3574">
        <v>0</v>
      </c>
      <c r="T2073" s="3571" t="s">
        <v>1534</v>
      </c>
      <c r="U2073" s="3571" t="s">
        <v>1534</v>
      </c>
      <c r="V2073" s="3575" t="s">
        <v>1119</v>
      </c>
      <c r="W2073" s="3573">
        <v>0</v>
      </c>
      <c r="X2073" s="3573">
        <v>6.720000000000001E-2</v>
      </c>
      <c r="Y2073" s="3575" t="s">
        <v>1534</v>
      </c>
      <c r="Z2073" s="3575" t="s">
        <v>1534</v>
      </c>
      <c r="AA2073" s="3575" t="s">
        <v>1534</v>
      </c>
      <c r="AB2073" s="3575" t="s">
        <v>1534</v>
      </c>
      <c r="AC2073" s="3573">
        <v>6.720000000000001E-2</v>
      </c>
      <c r="AD2073" s="3576" t="s">
        <v>1534</v>
      </c>
      <c r="AE2073" s="3575" t="s">
        <v>1534</v>
      </c>
      <c r="AF2073" s="3577" t="s">
        <v>1534</v>
      </c>
      <c r="AG2073" s="3578">
        <v>0.11200000000000002</v>
      </c>
      <c r="AH2073" s="3579" t="s">
        <v>1534</v>
      </c>
      <c r="AI2073" s="3579" t="s">
        <v>1534</v>
      </c>
      <c r="AJ2073" s="3579" t="s">
        <v>1534</v>
      </c>
      <c r="AK2073" s="2572"/>
    </row>
    <row r="2074" spans="2:37" s="2872" customFormat="1" ht="12" customHeight="1" x14ac:dyDescent="0.2">
      <c r="B2074" s="4069" t="s">
        <v>6487</v>
      </c>
      <c r="C2074" s="4069" t="s">
        <v>6487</v>
      </c>
      <c r="D2074" s="3569" t="s">
        <v>6488</v>
      </c>
      <c r="E2074" s="3570">
        <v>224.00000000000003</v>
      </c>
      <c r="F2074" s="3570">
        <v>224.00000000000003</v>
      </c>
      <c r="G2074" s="3571">
        <v>4.4800000000000006E-2</v>
      </c>
      <c r="H2074" s="3572">
        <v>5000</v>
      </c>
      <c r="I2074" s="3571" t="s">
        <v>1534</v>
      </c>
      <c r="J2074" s="3572">
        <v>4081</v>
      </c>
      <c r="K2074" s="3573">
        <v>5.4880000000000005E-2</v>
      </c>
      <c r="L2074" s="3573">
        <v>5.4880000000000005E-2</v>
      </c>
      <c r="M2074" s="3572">
        <v>1333.3333333333335</v>
      </c>
      <c r="N2074" s="3572">
        <v>1333.3333333333335</v>
      </c>
      <c r="O2074" s="3573">
        <v>0.16800000000000001</v>
      </c>
      <c r="P2074" s="3573">
        <v>0.16800000000000001</v>
      </c>
      <c r="Q2074" s="3573">
        <v>0.16800000000000001</v>
      </c>
      <c r="R2074" s="3573">
        <v>0.16800000000000001</v>
      </c>
      <c r="S2074" s="3574">
        <v>0</v>
      </c>
      <c r="T2074" s="3571" t="s">
        <v>1534</v>
      </c>
      <c r="U2074" s="3571" t="s">
        <v>1534</v>
      </c>
      <c r="V2074" s="3575" t="s">
        <v>1136</v>
      </c>
      <c r="W2074" s="3573">
        <v>0</v>
      </c>
      <c r="X2074" s="3573">
        <v>6.720000000000001E-2</v>
      </c>
      <c r="Y2074" s="3575" t="s">
        <v>1534</v>
      </c>
      <c r="Z2074" s="3575" t="s">
        <v>1534</v>
      </c>
      <c r="AA2074" s="3575" t="s">
        <v>1534</v>
      </c>
      <c r="AB2074" s="3575" t="s">
        <v>1534</v>
      </c>
      <c r="AC2074" s="3573">
        <v>6.720000000000001E-2</v>
      </c>
      <c r="AD2074" s="3576" t="s">
        <v>1534</v>
      </c>
      <c r="AE2074" s="3575" t="s">
        <v>1534</v>
      </c>
      <c r="AF2074" s="3577" t="s">
        <v>1534</v>
      </c>
      <c r="AG2074" s="3578">
        <v>0.11200000000000002</v>
      </c>
      <c r="AH2074" s="3579" t="s">
        <v>1534</v>
      </c>
      <c r="AI2074" s="3579" t="s">
        <v>1534</v>
      </c>
      <c r="AJ2074" s="3579" t="s">
        <v>1534</v>
      </c>
      <c r="AK2074" s="2572"/>
    </row>
    <row r="2075" spans="2:37" s="2872" customFormat="1" ht="12" customHeight="1" x14ac:dyDescent="0.2">
      <c r="B2075" s="4069" t="s">
        <v>6489</v>
      </c>
      <c r="C2075" s="4069" t="s">
        <v>6489</v>
      </c>
      <c r="D2075" s="3569" t="s">
        <v>6490</v>
      </c>
      <c r="E2075" s="3570">
        <v>560</v>
      </c>
      <c r="F2075" s="3570">
        <v>560</v>
      </c>
      <c r="G2075" s="3571">
        <v>4.4800000000000006E-2</v>
      </c>
      <c r="H2075" s="3572">
        <v>12499.999999999998</v>
      </c>
      <c r="I2075" s="3571" t="s">
        <v>1534</v>
      </c>
      <c r="J2075" s="3572">
        <v>11111</v>
      </c>
      <c r="K2075" s="3573">
        <v>5.04E-2</v>
      </c>
      <c r="L2075" s="3573">
        <v>5.04E-2</v>
      </c>
      <c r="M2075" s="3572">
        <v>3571</v>
      </c>
      <c r="N2075" s="3572">
        <v>3571</v>
      </c>
      <c r="O2075" s="3573">
        <v>0.15680000000000002</v>
      </c>
      <c r="P2075" s="3573">
        <v>0.15680000000000002</v>
      </c>
      <c r="Q2075" s="3573">
        <v>0.15680000000000002</v>
      </c>
      <c r="R2075" s="3573">
        <v>0.15680000000000002</v>
      </c>
      <c r="S2075" s="3574">
        <v>0</v>
      </c>
      <c r="T2075" s="3571" t="s">
        <v>1534</v>
      </c>
      <c r="U2075" s="3571" t="s">
        <v>1534</v>
      </c>
      <c r="V2075" s="3575" t="s">
        <v>1119</v>
      </c>
      <c r="W2075" s="3573">
        <v>0</v>
      </c>
      <c r="X2075" s="3573">
        <v>6.720000000000001E-2</v>
      </c>
      <c r="Y2075" s="3575" t="s">
        <v>1534</v>
      </c>
      <c r="Z2075" s="3575" t="s">
        <v>1534</v>
      </c>
      <c r="AA2075" s="3575" t="s">
        <v>1534</v>
      </c>
      <c r="AB2075" s="3575" t="s">
        <v>1534</v>
      </c>
      <c r="AC2075" s="3573">
        <v>6.720000000000001E-2</v>
      </c>
      <c r="AD2075" s="3576" t="s">
        <v>1534</v>
      </c>
      <c r="AE2075" s="3575" t="s">
        <v>1534</v>
      </c>
      <c r="AF2075" s="3577" t="s">
        <v>1534</v>
      </c>
      <c r="AG2075" s="3578">
        <v>0.11200000000000002</v>
      </c>
      <c r="AH2075" s="3579" t="s">
        <v>1534</v>
      </c>
      <c r="AI2075" s="3579" t="s">
        <v>1534</v>
      </c>
      <c r="AJ2075" s="3579" t="s">
        <v>1534</v>
      </c>
      <c r="AK2075" s="2572"/>
    </row>
    <row r="2076" spans="2:37" s="2872" customFormat="1" ht="12" customHeight="1" thickBot="1" x14ac:dyDescent="0.25">
      <c r="B2076" s="4072" t="s">
        <v>6491</v>
      </c>
      <c r="C2076" s="4072" t="s">
        <v>6491</v>
      </c>
      <c r="D2076" s="3580" t="s">
        <v>6492</v>
      </c>
      <c r="E2076" s="3581">
        <v>672.00000000000011</v>
      </c>
      <c r="F2076" s="3581">
        <v>672.00000000000011</v>
      </c>
      <c r="G2076" s="3582">
        <v>4.4800000000000006E-2</v>
      </c>
      <c r="H2076" s="3583">
        <v>15000</v>
      </c>
      <c r="I2076" s="3582" t="s">
        <v>1534</v>
      </c>
      <c r="J2076" s="3583">
        <v>15000</v>
      </c>
      <c r="K2076" s="3584">
        <v>4.4800000000000006E-2</v>
      </c>
      <c r="L2076" s="3584">
        <v>4.4800000000000006E-2</v>
      </c>
      <c r="M2076" s="3583">
        <v>4615</v>
      </c>
      <c r="N2076" s="3583">
        <v>4615</v>
      </c>
      <c r="O2076" s="3584">
        <v>0.14560000000000001</v>
      </c>
      <c r="P2076" s="3584">
        <v>0.14560000000000001</v>
      </c>
      <c r="Q2076" s="3584">
        <v>0.14560000000000001</v>
      </c>
      <c r="R2076" s="3584">
        <v>0.14560000000000001</v>
      </c>
      <c r="S2076" s="3585">
        <v>0</v>
      </c>
      <c r="T2076" s="3582" t="s">
        <v>1534</v>
      </c>
      <c r="U2076" s="3582" t="s">
        <v>1534</v>
      </c>
      <c r="V2076" s="3586" t="s">
        <v>1119</v>
      </c>
      <c r="W2076" s="3584">
        <v>0</v>
      </c>
      <c r="X2076" s="3584">
        <v>6.720000000000001E-2</v>
      </c>
      <c r="Y2076" s="3586" t="s">
        <v>1534</v>
      </c>
      <c r="Z2076" s="3586" t="s">
        <v>1534</v>
      </c>
      <c r="AA2076" s="3586" t="s">
        <v>1534</v>
      </c>
      <c r="AB2076" s="3586" t="s">
        <v>1534</v>
      </c>
      <c r="AC2076" s="3584">
        <v>6.720000000000001E-2</v>
      </c>
      <c r="AD2076" s="3587" t="s">
        <v>1534</v>
      </c>
      <c r="AE2076" s="3586" t="s">
        <v>1534</v>
      </c>
      <c r="AF2076" s="3588" t="s">
        <v>1534</v>
      </c>
      <c r="AG2076" s="3589">
        <v>0.11200000000000002</v>
      </c>
      <c r="AH2076" s="3590" t="s">
        <v>1534</v>
      </c>
      <c r="AI2076" s="3590" t="s">
        <v>1534</v>
      </c>
      <c r="AJ2076" s="3590" t="s">
        <v>1534</v>
      </c>
      <c r="AK2076" s="2572"/>
    </row>
    <row r="2077" spans="2:37" s="2872" customFormat="1" ht="12" customHeight="1" x14ac:dyDescent="0.2">
      <c r="B2077" s="2573"/>
      <c r="C2077" s="2566"/>
      <c r="D2077" s="4006"/>
      <c r="E2077" s="4006"/>
      <c r="F2077" s="4006"/>
      <c r="G2077" s="4006"/>
      <c r="H2077" s="2566"/>
      <c r="I2077" s="2567"/>
      <c r="J2077" s="2567"/>
      <c r="K2077" s="2567"/>
      <c r="L2077" s="2567"/>
      <c r="M2077" s="2566"/>
      <c r="N2077" s="2567"/>
      <c r="O2077" s="2567"/>
      <c r="P2077" s="2567"/>
      <c r="Q2077" s="2567"/>
      <c r="R2077" s="2567"/>
      <c r="S2077" s="2566"/>
      <c r="T2077" s="2565"/>
      <c r="U2077" s="2565"/>
      <c r="V2077" s="2565"/>
      <c r="W2077" s="2565"/>
      <c r="X2077" s="2565"/>
      <c r="Y2077" s="2565"/>
      <c r="Z2077" s="2565"/>
      <c r="AA2077" s="2565"/>
      <c r="AB2077" s="2565"/>
      <c r="AC2077" s="2565"/>
      <c r="AD2077" s="2565"/>
      <c r="AE2077" s="2565"/>
      <c r="AF2077" s="2565"/>
      <c r="AG2077" s="2565"/>
      <c r="AH2077" s="2565"/>
      <c r="AI2077" s="2565"/>
      <c r="AJ2077" s="2565"/>
      <c r="AK2077" s="2572"/>
    </row>
    <row r="2078" spans="2:37" s="2872" customFormat="1" ht="12" customHeight="1" x14ac:dyDescent="0.2">
      <c r="B2078" s="3979" t="s">
        <v>4992</v>
      </c>
      <c r="C2078" s="3980"/>
      <c r="D2078" s="3981" t="s">
        <v>10</v>
      </c>
      <c r="E2078" s="3981"/>
      <c r="F2078" s="3981"/>
      <c r="G2078" s="3981"/>
      <c r="H2078" s="2569"/>
      <c r="I2078" s="2569"/>
      <c r="J2078" s="2569"/>
      <c r="K2078" s="2569"/>
      <c r="L2078" s="2569"/>
      <c r="M2078" s="2569"/>
      <c r="N2078" s="2569"/>
      <c r="O2078" s="2569"/>
      <c r="P2078" s="2569"/>
      <c r="Q2078" s="2569"/>
      <c r="R2078" s="2569"/>
      <c r="S2078" s="2569"/>
      <c r="T2078" s="2565"/>
      <c r="U2078" s="2565"/>
      <c r="V2078" s="2565"/>
      <c r="W2078" s="2565"/>
      <c r="X2078" s="2565"/>
      <c r="Y2078" s="2565"/>
      <c r="Z2078" s="2565"/>
      <c r="AA2078" s="2565"/>
      <c r="AB2078" s="2565"/>
      <c r="AC2078" s="2565"/>
      <c r="AD2078" s="2565"/>
      <c r="AE2078" s="2565"/>
      <c r="AF2078" s="2565"/>
      <c r="AG2078" s="2565"/>
      <c r="AH2078" s="2565"/>
      <c r="AI2078" s="2565"/>
      <c r="AJ2078" s="2565"/>
      <c r="AK2078" s="2572"/>
    </row>
    <row r="2079" spans="2:37" s="2872" customFormat="1" ht="12" customHeight="1" x14ac:dyDescent="0.2">
      <c r="B2079" s="3979" t="s">
        <v>4993</v>
      </c>
      <c r="C2079" s="3980"/>
      <c r="D2079" s="3981" t="s">
        <v>10</v>
      </c>
      <c r="E2079" s="3981"/>
      <c r="F2079" s="3981"/>
      <c r="G2079" s="3981"/>
      <c r="H2079" s="2569"/>
      <c r="I2079" s="2569"/>
      <c r="J2079" s="2569"/>
      <c r="K2079" s="2569"/>
      <c r="L2079" s="2569"/>
      <c r="M2079" s="2569"/>
      <c r="N2079" s="2569"/>
      <c r="O2079" s="2569"/>
      <c r="P2079" s="2569"/>
      <c r="Q2079" s="2569"/>
      <c r="R2079" s="2569"/>
      <c r="S2079" s="2569"/>
      <c r="T2079" s="2565"/>
      <c r="U2079" s="2565"/>
      <c r="V2079" s="2565"/>
      <c r="W2079" s="2565"/>
      <c r="X2079" s="2565"/>
      <c r="Y2079" s="2565"/>
      <c r="Z2079" s="2565"/>
      <c r="AA2079" s="2565"/>
      <c r="AB2079" s="2565"/>
      <c r="AC2079" s="2565"/>
      <c r="AD2079" s="2565"/>
      <c r="AE2079" s="2565"/>
      <c r="AF2079" s="2565"/>
      <c r="AG2079" s="2565"/>
      <c r="AH2079" s="2565"/>
      <c r="AI2079" s="2565"/>
      <c r="AJ2079" s="2565"/>
      <c r="AK2079" s="2572"/>
    </row>
    <row r="2080" spans="2:37" s="2872" customFormat="1" ht="12" customHeight="1" thickBot="1" x14ac:dyDescent="0.25">
      <c r="B2080" s="4057"/>
      <c r="C2080" s="4058"/>
      <c r="D2080" s="4059"/>
      <c r="E2080" s="4059"/>
      <c r="F2080" s="4059"/>
      <c r="G2080" s="4059"/>
      <c r="H2080" s="2574"/>
      <c r="I2080" s="2574"/>
      <c r="J2080" s="2574"/>
      <c r="K2080" s="2574"/>
      <c r="L2080" s="2574"/>
      <c r="M2080" s="2574"/>
      <c r="N2080" s="2574"/>
      <c r="O2080" s="2574"/>
      <c r="P2080" s="2574"/>
      <c r="Q2080" s="2574"/>
      <c r="R2080" s="2574"/>
      <c r="S2080" s="2574"/>
      <c r="T2080" s="2575"/>
      <c r="U2080" s="2575"/>
      <c r="V2080" s="2575"/>
      <c r="W2080" s="2575"/>
      <c r="X2080" s="2575"/>
      <c r="Y2080" s="2575"/>
      <c r="Z2080" s="2575"/>
      <c r="AA2080" s="2575"/>
      <c r="AB2080" s="2575"/>
      <c r="AC2080" s="2575"/>
      <c r="AD2080" s="2575"/>
      <c r="AE2080" s="2575"/>
      <c r="AF2080" s="2575"/>
      <c r="AG2080" s="2575"/>
      <c r="AH2080" s="2575"/>
      <c r="AI2080" s="2575"/>
      <c r="AJ2080" s="2575"/>
      <c r="AK2080" s="2577"/>
    </row>
    <row r="2081" spans="2:37" s="2872" customFormat="1" ht="12" customHeight="1" x14ac:dyDescent="0.2">
      <c r="B2081" s="2774"/>
    </row>
    <row r="2082" spans="2:37" s="2872" customFormat="1" ht="12" customHeight="1" thickBot="1" x14ac:dyDescent="0.25">
      <c r="B2082" s="2774"/>
    </row>
    <row r="2083" spans="2:37" s="2872" customFormat="1" ht="12" customHeight="1" x14ac:dyDescent="0.2">
      <c r="B2083" s="3987" t="s">
        <v>5001</v>
      </c>
      <c r="C2083" s="3988"/>
      <c r="D2083" s="3988"/>
      <c r="E2083" s="3988"/>
      <c r="F2083" s="3988"/>
      <c r="G2083" s="3988"/>
      <c r="H2083" s="3988"/>
      <c r="I2083" s="3988"/>
      <c r="J2083" s="3988"/>
      <c r="K2083" s="3988"/>
      <c r="L2083" s="3988"/>
      <c r="M2083" s="3988"/>
      <c r="N2083" s="3988"/>
      <c r="O2083" s="3988"/>
      <c r="P2083" s="3988"/>
      <c r="Q2083" s="3988"/>
      <c r="R2083" s="3988"/>
      <c r="S2083" s="3988"/>
      <c r="T2083" s="3988"/>
      <c r="U2083" s="3988"/>
      <c r="V2083" s="3988"/>
      <c r="W2083" s="3988"/>
      <c r="X2083" s="3988"/>
      <c r="Y2083" s="3988"/>
      <c r="Z2083" s="3988"/>
      <c r="AA2083" s="3988"/>
      <c r="AB2083" s="3988"/>
      <c r="AC2083" s="3988"/>
      <c r="AD2083" s="3988"/>
      <c r="AE2083" s="3988"/>
      <c r="AF2083" s="3988"/>
      <c r="AG2083" s="3988"/>
      <c r="AH2083" s="3988"/>
      <c r="AI2083" s="3988"/>
      <c r="AJ2083" s="3988"/>
      <c r="AK2083" s="3989"/>
    </row>
    <row r="2084" spans="2:37" s="2872" customFormat="1" ht="12" customHeight="1" x14ac:dyDescent="0.2">
      <c r="B2084" s="2570"/>
      <c r="C2084" s="3546"/>
      <c r="D2084" s="3546"/>
      <c r="E2084" s="3546"/>
      <c r="F2084" s="3546"/>
      <c r="G2084" s="2571"/>
      <c r="H2084" s="2571"/>
      <c r="I2084" s="2571"/>
      <c r="J2084" s="2571"/>
      <c r="K2084" s="2571"/>
      <c r="L2084" s="2571"/>
      <c r="M2084" s="2571"/>
      <c r="N2084" s="2571"/>
      <c r="O2084" s="2571"/>
      <c r="P2084" s="2571"/>
      <c r="Q2084" s="2571"/>
      <c r="R2084" s="2571"/>
      <c r="S2084" s="2571"/>
      <c r="T2084" s="2571"/>
      <c r="U2084" s="2571"/>
      <c r="V2084" s="2571"/>
      <c r="W2084" s="2571"/>
      <c r="X2084" s="2571"/>
      <c r="Y2084" s="2571"/>
      <c r="Z2084" s="2571"/>
      <c r="AA2084" s="2571"/>
      <c r="AB2084" s="2571"/>
      <c r="AC2084" s="2571"/>
      <c r="AD2084" s="2571"/>
      <c r="AE2084" s="2571"/>
      <c r="AF2084" s="2571"/>
      <c r="AG2084" s="2571"/>
      <c r="AH2084" s="2571"/>
      <c r="AI2084" s="2571"/>
      <c r="AJ2084" s="2571"/>
      <c r="AK2084" s="2572"/>
    </row>
    <row r="2085" spans="2:37" s="2872" customFormat="1" ht="12" customHeight="1" x14ac:dyDescent="0.2">
      <c r="B2085" s="2570" t="s">
        <v>4988</v>
      </c>
      <c r="C2085" s="3546"/>
      <c r="D2085" s="3990" t="s">
        <v>6475</v>
      </c>
      <c r="E2085" s="3990"/>
      <c r="F2085" s="3990"/>
      <c r="G2085" s="2571"/>
      <c r="H2085" s="2571"/>
      <c r="I2085" s="2571"/>
      <c r="J2085" s="2571"/>
      <c r="K2085" s="2571"/>
      <c r="L2085" s="2571"/>
      <c r="M2085" s="2571"/>
      <c r="N2085" s="2571"/>
      <c r="O2085" s="2571"/>
      <c r="P2085" s="2571"/>
      <c r="Q2085" s="2571"/>
      <c r="R2085" s="2571"/>
      <c r="S2085" s="2571"/>
      <c r="T2085" s="2571"/>
      <c r="U2085" s="2571"/>
      <c r="V2085" s="2571"/>
      <c r="W2085" s="2571"/>
      <c r="X2085" s="2571"/>
      <c r="Y2085" s="2571"/>
      <c r="Z2085" s="2571"/>
      <c r="AA2085" s="2571"/>
      <c r="AB2085" s="2571"/>
      <c r="AC2085" s="2571"/>
      <c r="AD2085" s="2571"/>
      <c r="AE2085" s="2571"/>
      <c r="AF2085" s="2571"/>
      <c r="AG2085" s="2571"/>
      <c r="AH2085" s="2571"/>
      <c r="AI2085" s="2571"/>
      <c r="AJ2085" s="2571"/>
      <c r="AK2085" s="2572"/>
    </row>
    <row r="2086" spans="2:37" s="2872" customFormat="1" ht="12" customHeight="1" thickBot="1" x14ac:dyDescent="0.25">
      <c r="B2086" s="3991" t="s">
        <v>5002</v>
      </c>
      <c r="C2086" s="3992"/>
      <c r="D2086" s="3963">
        <v>41725</v>
      </c>
      <c r="E2086" s="3963"/>
      <c r="F2086" s="3546"/>
      <c r="G2086" s="2571"/>
      <c r="H2086" s="2571"/>
      <c r="I2086" s="2571"/>
      <c r="J2086" s="2571"/>
      <c r="K2086" s="2571"/>
      <c r="L2086" s="2571"/>
      <c r="M2086" s="2571"/>
      <c r="N2086" s="2571"/>
      <c r="O2086" s="2571"/>
      <c r="P2086" s="2571"/>
      <c r="Q2086" s="2571"/>
      <c r="R2086" s="2571"/>
      <c r="S2086" s="2571"/>
      <c r="T2086" s="2571"/>
      <c r="U2086" s="2571"/>
      <c r="V2086" s="2571"/>
      <c r="W2086" s="2571"/>
      <c r="X2086" s="2571"/>
      <c r="Y2086" s="2571"/>
      <c r="Z2086" s="2571"/>
      <c r="AA2086" s="2571"/>
      <c r="AB2086" s="2571"/>
      <c r="AC2086" s="2571"/>
      <c r="AD2086" s="2571"/>
      <c r="AE2086" s="2571"/>
      <c r="AF2086" s="2571"/>
      <c r="AG2086" s="2571"/>
      <c r="AH2086" s="2571"/>
      <c r="AI2086" s="2571"/>
      <c r="AJ2086" s="2571"/>
      <c r="AK2086" s="2572"/>
    </row>
    <row r="2087" spans="2:37" s="2872" customFormat="1" ht="55.5" customHeight="1" thickBot="1" x14ac:dyDescent="0.25">
      <c r="B2087" s="3993" t="s">
        <v>5003</v>
      </c>
      <c r="C2087" s="3994"/>
      <c r="D2087" s="4019" t="s">
        <v>6476</v>
      </c>
      <c r="E2087" s="4020"/>
      <c r="F2087" s="4020"/>
      <c r="G2087" s="4020"/>
      <c r="H2087" s="4020"/>
      <c r="I2087" s="4020"/>
      <c r="J2087" s="4020"/>
      <c r="K2087" s="4021"/>
      <c r="L2087" s="2571"/>
      <c r="M2087" s="2571"/>
      <c r="N2087" s="2571"/>
      <c r="O2087" s="2571"/>
      <c r="P2087" s="2571"/>
      <c r="Q2087" s="2571"/>
      <c r="R2087" s="2571"/>
      <c r="S2087" s="2571"/>
      <c r="T2087" s="2571"/>
      <c r="U2087" s="2571"/>
      <c r="V2087" s="2571"/>
      <c r="W2087" s="2571"/>
      <c r="X2087" s="2571"/>
      <c r="Y2087" s="2571"/>
      <c r="Z2087" s="2571"/>
      <c r="AA2087" s="2571"/>
      <c r="AB2087" s="2571"/>
      <c r="AC2087" s="2571"/>
      <c r="AD2087" s="2571"/>
      <c r="AE2087" s="2571"/>
      <c r="AF2087" s="2571"/>
      <c r="AG2087" s="2571"/>
      <c r="AH2087" s="2571"/>
      <c r="AI2087" s="2571"/>
      <c r="AJ2087" s="2571"/>
      <c r="AK2087" s="2572"/>
    </row>
    <row r="2088" spans="2:37" s="2872" customFormat="1" ht="12" customHeight="1" thickBot="1" x14ac:dyDescent="0.25">
      <c r="B2088" s="3998"/>
      <c r="C2088" s="3999"/>
      <c r="D2088" s="3999"/>
      <c r="E2088" s="3999"/>
      <c r="F2088" s="3999"/>
      <c r="G2088" s="3999"/>
      <c r="H2088" s="3999"/>
      <c r="I2088" s="3999"/>
      <c r="J2088" s="3999"/>
      <c r="K2088" s="3999"/>
      <c r="L2088" s="3999"/>
      <c r="M2088" s="3999"/>
      <c r="N2088" s="3999"/>
      <c r="O2088" s="3999"/>
      <c r="P2088" s="3999"/>
      <c r="Q2088" s="3999"/>
      <c r="R2088" s="2571"/>
      <c r="S2088" s="2571"/>
      <c r="T2088" s="2571"/>
      <c r="U2088" s="2571"/>
      <c r="V2088" s="2571"/>
      <c r="W2088" s="2571"/>
      <c r="X2088" s="2571"/>
      <c r="Y2088" s="2571"/>
      <c r="Z2088" s="2571"/>
      <c r="AA2088" s="2571"/>
      <c r="AB2088" s="2571"/>
      <c r="AC2088" s="2571"/>
      <c r="AD2088" s="2571"/>
      <c r="AE2088" s="2571"/>
      <c r="AF2088" s="2571"/>
      <c r="AG2088" s="2571"/>
      <c r="AH2088" s="2571"/>
      <c r="AI2088" s="2571"/>
      <c r="AJ2088" s="2571"/>
      <c r="AK2088" s="2572"/>
    </row>
    <row r="2089" spans="2:37" s="2872" customFormat="1" ht="12" customHeight="1" thickBot="1" x14ac:dyDescent="0.25">
      <c r="B2089" s="4000" t="s">
        <v>5004</v>
      </c>
      <c r="C2089" s="4000"/>
      <c r="D2089" s="4000" t="s">
        <v>4994</v>
      </c>
      <c r="E2089" s="4000" t="s">
        <v>5005</v>
      </c>
      <c r="F2089" s="4002" t="s">
        <v>224</v>
      </c>
      <c r="G2089" s="4002"/>
      <c r="H2089" s="4002"/>
      <c r="I2089" s="4002"/>
      <c r="J2089" s="4002"/>
      <c r="K2089" s="4002"/>
      <c r="L2089" s="4002"/>
      <c r="M2089" s="4002"/>
      <c r="N2089" s="4002"/>
      <c r="O2089" s="4002"/>
      <c r="P2089" s="4002"/>
      <c r="Q2089" s="4002"/>
      <c r="R2089" s="4002"/>
      <c r="S2089" s="4002" t="s">
        <v>340</v>
      </c>
      <c r="T2089" s="4002"/>
      <c r="U2089" s="4002"/>
      <c r="V2089" s="4002"/>
      <c r="W2089" s="4002"/>
      <c r="X2089" s="4002"/>
      <c r="Y2089" s="4002"/>
      <c r="Z2089" s="4002"/>
      <c r="AA2089" s="4002"/>
      <c r="AB2089" s="4002"/>
      <c r="AC2089" s="4002"/>
      <c r="AD2089" s="4002" t="s">
        <v>225</v>
      </c>
      <c r="AE2089" s="4002"/>
      <c r="AF2089" s="4002"/>
      <c r="AG2089" s="4002"/>
      <c r="AH2089" s="4003" t="s">
        <v>4989</v>
      </c>
      <c r="AI2089" s="4003"/>
      <c r="AJ2089" s="4003"/>
      <c r="AK2089" s="2572"/>
    </row>
    <row r="2090" spans="2:37" s="2872" customFormat="1" ht="12" customHeight="1" thickBot="1" x14ac:dyDescent="0.25">
      <c r="B2090" s="4001"/>
      <c r="C2090" s="4001"/>
      <c r="D2090" s="4001"/>
      <c r="E2090" s="4001"/>
      <c r="F2090" s="4001" t="s">
        <v>5006</v>
      </c>
      <c r="G2090" s="4001" t="s">
        <v>5007</v>
      </c>
      <c r="H2090" s="4000" t="s">
        <v>5008</v>
      </c>
      <c r="I2090" s="4004" t="s">
        <v>5009</v>
      </c>
      <c r="J2090" s="4004" t="s">
        <v>5010</v>
      </c>
      <c r="K2090" s="4005" t="s">
        <v>5011</v>
      </c>
      <c r="L2090" s="4005" t="s">
        <v>5012</v>
      </c>
      <c r="M2090" s="4004" t="s">
        <v>5013</v>
      </c>
      <c r="N2090" s="4004"/>
      <c r="O2090" s="4005" t="s">
        <v>5014</v>
      </c>
      <c r="P2090" s="4005" t="s">
        <v>5015</v>
      </c>
      <c r="Q2090" s="4005" t="s">
        <v>5016</v>
      </c>
      <c r="R2090" s="4005" t="s">
        <v>5017</v>
      </c>
      <c r="S2090" s="4000" t="s">
        <v>5018</v>
      </c>
      <c r="T2090" s="4000" t="s">
        <v>5019</v>
      </c>
      <c r="U2090" s="4000" t="s">
        <v>5020</v>
      </c>
      <c r="V2090" s="4000" t="s">
        <v>5021</v>
      </c>
      <c r="W2090" s="4000" t="s">
        <v>5022</v>
      </c>
      <c r="X2090" s="4000" t="s">
        <v>5023</v>
      </c>
      <c r="Y2090" s="4000" t="s">
        <v>5024</v>
      </c>
      <c r="Z2090" s="4000" t="s">
        <v>5025</v>
      </c>
      <c r="AA2090" s="4000" t="s">
        <v>5026</v>
      </c>
      <c r="AB2090" s="4004" t="s">
        <v>5027</v>
      </c>
      <c r="AC2090" s="4004" t="s">
        <v>5028</v>
      </c>
      <c r="AD2090" s="4000" t="s">
        <v>5029</v>
      </c>
      <c r="AE2090" s="4000" t="s">
        <v>5030</v>
      </c>
      <c r="AF2090" s="4000" t="s">
        <v>5031</v>
      </c>
      <c r="AG2090" s="4000" t="s">
        <v>5032</v>
      </c>
      <c r="AH2090" s="4000" t="s">
        <v>1154</v>
      </c>
      <c r="AI2090" s="4000" t="s">
        <v>4990</v>
      </c>
      <c r="AJ2090" s="4000" t="s">
        <v>4991</v>
      </c>
      <c r="AK2090" s="2572"/>
    </row>
    <row r="2091" spans="2:37" s="2872" customFormat="1" ht="12" customHeight="1" thickBot="1" x14ac:dyDescent="0.25">
      <c r="B2091" s="4001"/>
      <c r="C2091" s="4001"/>
      <c r="D2091" s="4001"/>
      <c r="E2091" s="4001"/>
      <c r="F2091" s="4001"/>
      <c r="G2091" s="4001"/>
      <c r="H2091" s="4001"/>
      <c r="I2091" s="4005"/>
      <c r="J2091" s="4005"/>
      <c r="K2091" s="4005"/>
      <c r="L2091" s="4005"/>
      <c r="M2091" s="3547" t="s">
        <v>5033</v>
      </c>
      <c r="N2091" s="3548" t="s">
        <v>2798</v>
      </c>
      <c r="O2091" s="4005"/>
      <c r="P2091" s="4005"/>
      <c r="Q2091" s="4005"/>
      <c r="R2091" s="4005"/>
      <c r="S2091" s="4001"/>
      <c r="T2091" s="4001"/>
      <c r="U2091" s="4001"/>
      <c r="V2091" s="4001"/>
      <c r="W2091" s="4001"/>
      <c r="X2091" s="4001"/>
      <c r="Y2091" s="4001"/>
      <c r="Z2091" s="4001"/>
      <c r="AA2091" s="4001"/>
      <c r="AB2091" s="4005"/>
      <c r="AC2091" s="4005"/>
      <c r="AD2091" s="4001"/>
      <c r="AE2091" s="4001"/>
      <c r="AF2091" s="4001"/>
      <c r="AG2091" s="4001"/>
      <c r="AH2091" s="4001"/>
      <c r="AI2091" s="4001"/>
      <c r="AJ2091" s="4001"/>
      <c r="AK2091" s="2572"/>
    </row>
    <row r="2092" spans="2:37" s="2872" customFormat="1" ht="12" customHeight="1" thickBot="1" x14ac:dyDescent="0.25">
      <c r="B2092" s="4070" t="s">
        <v>6477</v>
      </c>
      <c r="C2092" s="4071"/>
      <c r="D2092" s="3346" t="s">
        <v>6478</v>
      </c>
      <c r="E2092" s="3346">
        <v>23.95</v>
      </c>
      <c r="F2092" s="3346" t="s">
        <v>1534</v>
      </c>
      <c r="G2092" s="3346" t="s">
        <v>1534</v>
      </c>
      <c r="H2092" s="3346" t="s">
        <v>1534</v>
      </c>
      <c r="I2092" s="3346" t="s">
        <v>1534</v>
      </c>
      <c r="J2092" s="3346" t="s">
        <v>1534</v>
      </c>
      <c r="K2092" s="3346" t="s">
        <v>1534</v>
      </c>
      <c r="L2092" s="3346" t="s">
        <v>1534</v>
      </c>
      <c r="M2092" s="3346" t="s">
        <v>1534</v>
      </c>
      <c r="N2092" s="3346" t="s">
        <v>1534</v>
      </c>
      <c r="O2092" s="3346" t="s">
        <v>1534</v>
      </c>
      <c r="P2092" s="3346" t="s">
        <v>1534</v>
      </c>
      <c r="Q2092" s="3346" t="s">
        <v>1534</v>
      </c>
      <c r="R2092" s="3346" t="s">
        <v>1534</v>
      </c>
      <c r="S2092" s="3346" t="s">
        <v>1534</v>
      </c>
      <c r="T2092" s="3346" t="s">
        <v>1534</v>
      </c>
      <c r="U2092" s="3346" t="s">
        <v>1534</v>
      </c>
      <c r="V2092" s="3346" t="s">
        <v>1534</v>
      </c>
      <c r="W2092" s="3346" t="s">
        <v>1534</v>
      </c>
      <c r="X2092" s="3346" t="s">
        <v>1534</v>
      </c>
      <c r="Y2092" s="3346" t="s">
        <v>1534</v>
      </c>
      <c r="Z2092" s="3346" t="s">
        <v>1534</v>
      </c>
      <c r="AA2092" s="3346" t="s">
        <v>1534</v>
      </c>
      <c r="AB2092" s="3346" t="s">
        <v>1534</v>
      </c>
      <c r="AC2092" s="3346" t="s">
        <v>1534</v>
      </c>
      <c r="AD2092" s="3556">
        <v>23.95</v>
      </c>
      <c r="AE2092" s="2950">
        <v>45</v>
      </c>
      <c r="AF2092" s="3557">
        <f>AD2092/AE2092</f>
        <v>0.53222222222222215</v>
      </c>
      <c r="AG2092" s="3557">
        <v>0.1</v>
      </c>
      <c r="AH2092" s="2952" t="s">
        <v>1534</v>
      </c>
      <c r="AI2092" s="2952" t="s">
        <v>1534</v>
      </c>
      <c r="AJ2092" s="2953" t="s">
        <v>1534</v>
      </c>
      <c r="AK2092" s="2572"/>
    </row>
    <row r="2093" spans="2:37" s="2872" customFormat="1" ht="12" customHeight="1" x14ac:dyDescent="0.2">
      <c r="B2093" s="2573"/>
      <c r="C2093" s="2566"/>
      <c r="D2093" s="4006"/>
      <c r="E2093" s="4006"/>
      <c r="F2093" s="4006"/>
      <c r="G2093" s="4006"/>
      <c r="H2093" s="2566"/>
      <c r="I2093" s="2567"/>
      <c r="J2093" s="2567"/>
      <c r="K2093" s="2567"/>
      <c r="L2093" s="2567"/>
      <c r="M2093" s="2566"/>
      <c r="N2093" s="2567"/>
      <c r="O2093" s="2567"/>
      <c r="P2093" s="2567"/>
      <c r="Q2093" s="2567"/>
      <c r="R2093" s="2567"/>
      <c r="S2093" s="2566"/>
      <c r="T2093" s="2565"/>
      <c r="U2093" s="2565"/>
      <c r="V2093" s="2565"/>
      <c r="W2093" s="2565"/>
      <c r="X2093" s="2565"/>
      <c r="Y2093" s="2565"/>
      <c r="Z2093" s="2565"/>
      <c r="AA2093" s="2565"/>
      <c r="AB2093" s="2565"/>
      <c r="AC2093" s="2565"/>
      <c r="AD2093" s="2565"/>
      <c r="AE2093" s="2565"/>
      <c r="AF2093" s="2565"/>
      <c r="AG2093" s="2565"/>
      <c r="AH2093" s="2565"/>
      <c r="AI2093" s="2565"/>
      <c r="AJ2093" s="2565"/>
      <c r="AK2093" s="2572"/>
    </row>
    <row r="2094" spans="2:37" s="2872" customFormat="1" ht="12" customHeight="1" x14ac:dyDescent="0.2">
      <c r="B2094" s="3979" t="s">
        <v>4992</v>
      </c>
      <c r="C2094" s="3980"/>
      <c r="D2094" s="3986" t="s">
        <v>1534</v>
      </c>
      <c r="E2094" s="3986"/>
      <c r="F2094" s="3986"/>
      <c r="G2094" s="3986"/>
      <c r="H2094" s="2569"/>
      <c r="I2094" s="2569"/>
      <c r="J2094" s="2569"/>
      <c r="K2094" s="2569"/>
      <c r="L2094" s="2569"/>
      <c r="M2094" s="2569"/>
      <c r="N2094" s="2569"/>
      <c r="O2094" s="2569"/>
      <c r="P2094" s="2569"/>
      <c r="Q2094" s="2569"/>
      <c r="R2094" s="2569"/>
      <c r="S2094" s="2569"/>
      <c r="T2094" s="2565"/>
      <c r="U2094" s="2565"/>
      <c r="V2094" s="2565"/>
      <c r="W2094" s="2565"/>
      <c r="X2094" s="2565"/>
      <c r="Y2094" s="2565"/>
      <c r="Z2094" s="2565"/>
      <c r="AA2094" s="2565"/>
      <c r="AB2094" s="2565"/>
      <c r="AC2094" s="2565"/>
      <c r="AD2094" s="2565"/>
      <c r="AE2094" s="2565"/>
      <c r="AF2094" s="2565"/>
      <c r="AG2094" s="2565"/>
      <c r="AH2094" s="2565"/>
      <c r="AI2094" s="2565"/>
      <c r="AJ2094" s="2565"/>
      <c r="AK2094" s="2572"/>
    </row>
    <row r="2095" spans="2:37" s="2872" customFormat="1" ht="12" customHeight="1" x14ac:dyDescent="0.2">
      <c r="B2095" s="3979" t="s">
        <v>4993</v>
      </c>
      <c r="C2095" s="3980"/>
      <c r="D2095" s="3986" t="s">
        <v>10</v>
      </c>
      <c r="E2095" s="3986"/>
      <c r="F2095" s="3986"/>
      <c r="G2095" s="3986"/>
      <c r="H2095" s="2569"/>
      <c r="I2095" s="2569"/>
      <c r="J2095" s="2569"/>
      <c r="K2095" s="2569"/>
      <c r="L2095" s="2569"/>
      <c r="M2095" s="2569"/>
      <c r="N2095" s="2569"/>
      <c r="O2095" s="2569"/>
      <c r="P2095" s="2569"/>
      <c r="Q2095" s="2569"/>
      <c r="R2095" s="2569"/>
      <c r="S2095" s="2569"/>
      <c r="T2095" s="2565"/>
      <c r="U2095" s="2565"/>
      <c r="V2095" s="2565"/>
      <c r="W2095" s="2565"/>
      <c r="X2095" s="2565"/>
      <c r="Y2095" s="2565"/>
      <c r="Z2095" s="2565"/>
      <c r="AA2095" s="2565"/>
      <c r="AB2095" s="2565"/>
      <c r="AC2095" s="2565"/>
      <c r="AD2095" s="2565"/>
      <c r="AE2095" s="2565"/>
      <c r="AF2095" s="2565"/>
      <c r="AG2095" s="2565"/>
      <c r="AH2095" s="2565"/>
      <c r="AI2095" s="2565"/>
      <c r="AJ2095" s="2565"/>
      <c r="AK2095" s="2572"/>
    </row>
    <row r="2096" spans="2:37" s="2872" customFormat="1" ht="12" customHeight="1" thickBot="1" x14ac:dyDescent="0.25">
      <c r="B2096" s="4057"/>
      <c r="C2096" s="4058"/>
      <c r="D2096" s="4059"/>
      <c r="E2096" s="4059"/>
      <c r="F2096" s="4059"/>
      <c r="G2096" s="4059"/>
      <c r="H2096" s="2574"/>
      <c r="I2096" s="2574"/>
      <c r="J2096" s="2574"/>
      <c r="K2096" s="2574"/>
      <c r="L2096" s="2574"/>
      <c r="M2096" s="2574"/>
      <c r="N2096" s="2574"/>
      <c r="O2096" s="2574"/>
      <c r="P2096" s="2574"/>
      <c r="Q2096" s="2574"/>
      <c r="R2096" s="2574"/>
      <c r="S2096" s="2574"/>
      <c r="T2096" s="2575"/>
      <c r="U2096" s="2575"/>
      <c r="V2096" s="2575"/>
      <c r="W2096" s="2575"/>
      <c r="X2096" s="2575"/>
      <c r="Y2096" s="2575"/>
      <c r="Z2096" s="2575"/>
      <c r="AA2096" s="2575"/>
      <c r="AB2096" s="2575"/>
      <c r="AC2096" s="2575"/>
      <c r="AD2096" s="2575"/>
      <c r="AE2096" s="2575"/>
      <c r="AF2096" s="2575"/>
      <c r="AG2096" s="2575"/>
      <c r="AH2096" s="2575"/>
      <c r="AI2096" s="2575"/>
      <c r="AJ2096" s="2575"/>
      <c r="AK2096" s="2577"/>
    </row>
    <row r="2097" spans="2:37" s="2872" customFormat="1" ht="12" customHeight="1" x14ac:dyDescent="0.2">
      <c r="B2097" s="2774"/>
    </row>
    <row r="2098" spans="2:37" s="2872" customFormat="1" ht="12" customHeight="1" thickBot="1" x14ac:dyDescent="0.25">
      <c r="B2098" s="2774"/>
    </row>
    <row r="2099" spans="2:37" s="2872" customFormat="1" ht="12" customHeight="1" x14ac:dyDescent="0.2">
      <c r="B2099" s="3987" t="s">
        <v>5001</v>
      </c>
      <c r="C2099" s="3988"/>
      <c r="D2099" s="3988"/>
      <c r="E2099" s="3988"/>
      <c r="F2099" s="3988"/>
      <c r="G2099" s="3988"/>
      <c r="H2099" s="3988"/>
      <c r="I2099" s="3988"/>
      <c r="J2099" s="3988"/>
      <c r="K2099" s="3988"/>
      <c r="L2099" s="3988"/>
      <c r="M2099" s="3988"/>
      <c r="N2099" s="3988"/>
      <c r="O2099" s="3988"/>
      <c r="P2099" s="3988"/>
      <c r="Q2099" s="3988"/>
      <c r="R2099" s="3988"/>
      <c r="S2099" s="3988"/>
      <c r="T2099" s="3988"/>
      <c r="U2099" s="3988"/>
      <c r="V2099" s="3988"/>
      <c r="W2099" s="3988"/>
      <c r="X2099" s="3988"/>
      <c r="Y2099" s="3988"/>
      <c r="Z2099" s="3988"/>
      <c r="AA2099" s="3988"/>
      <c r="AB2099" s="3988"/>
      <c r="AC2099" s="3988"/>
      <c r="AD2099" s="3988"/>
      <c r="AE2099" s="3988"/>
      <c r="AF2099" s="3988"/>
      <c r="AG2099" s="3988"/>
      <c r="AH2099" s="3988"/>
      <c r="AI2099" s="3988"/>
      <c r="AJ2099" s="3988"/>
      <c r="AK2099" s="3989"/>
    </row>
    <row r="2100" spans="2:37" s="2872" customFormat="1" ht="12" customHeight="1" x14ac:dyDescent="0.2">
      <c r="B2100" s="2570"/>
      <c r="C2100" s="3546"/>
      <c r="D2100" s="3546"/>
      <c r="E2100" s="3546"/>
      <c r="F2100" s="3546"/>
      <c r="G2100" s="2571"/>
      <c r="H2100" s="2571"/>
      <c r="I2100" s="2571"/>
      <c r="J2100" s="2571"/>
      <c r="K2100" s="2571"/>
      <c r="L2100" s="2571"/>
      <c r="M2100" s="2571"/>
      <c r="N2100" s="2571"/>
      <c r="O2100" s="2571"/>
      <c r="P2100" s="2571"/>
      <c r="Q2100" s="2571"/>
      <c r="R2100" s="2571"/>
      <c r="S2100" s="2571"/>
      <c r="T2100" s="2571"/>
      <c r="U2100" s="2571"/>
      <c r="V2100" s="2571"/>
      <c r="W2100" s="2571"/>
      <c r="X2100" s="2571"/>
      <c r="Y2100" s="2571"/>
      <c r="Z2100" s="2571"/>
      <c r="AA2100" s="2571"/>
      <c r="AB2100" s="2571"/>
      <c r="AC2100" s="2571"/>
      <c r="AD2100" s="2571"/>
      <c r="AE2100" s="2571"/>
      <c r="AF2100" s="2571"/>
      <c r="AG2100" s="2571"/>
      <c r="AH2100" s="2571"/>
      <c r="AI2100" s="2571"/>
      <c r="AJ2100" s="2571"/>
      <c r="AK2100" s="2572"/>
    </row>
    <row r="2101" spans="2:37" s="2872" customFormat="1" ht="12" customHeight="1" x14ac:dyDescent="0.2">
      <c r="B2101" s="2570" t="s">
        <v>4988</v>
      </c>
      <c r="C2101" s="3546"/>
      <c r="D2101" s="3990" t="s">
        <v>6501</v>
      </c>
      <c r="E2101" s="3990"/>
      <c r="F2101" s="3990"/>
      <c r="G2101" s="2571"/>
      <c r="H2101" s="2571"/>
      <c r="I2101" s="2571"/>
      <c r="J2101" s="2571"/>
      <c r="K2101" s="2571"/>
      <c r="L2101" s="2571"/>
      <c r="M2101" s="2571"/>
      <c r="N2101" s="2571"/>
      <c r="O2101" s="2571"/>
      <c r="P2101" s="2571"/>
      <c r="Q2101" s="2571"/>
      <c r="R2101" s="2571"/>
      <c r="S2101" s="2571"/>
      <c r="T2101" s="2571"/>
      <c r="U2101" s="2571"/>
      <c r="V2101" s="2571"/>
      <c r="W2101" s="2571"/>
      <c r="X2101" s="2571"/>
      <c r="Y2101" s="2571"/>
      <c r="Z2101" s="2571"/>
      <c r="AA2101" s="2571"/>
      <c r="AB2101" s="2571"/>
      <c r="AC2101" s="2571"/>
      <c r="AD2101" s="2571"/>
      <c r="AE2101" s="2571"/>
      <c r="AF2101" s="2571"/>
      <c r="AG2101" s="2571"/>
      <c r="AH2101" s="2571"/>
      <c r="AI2101" s="2571"/>
      <c r="AJ2101" s="2571"/>
      <c r="AK2101" s="2572"/>
    </row>
    <row r="2102" spans="2:37" s="2872" customFormat="1" ht="12" customHeight="1" thickBot="1" x14ac:dyDescent="0.25">
      <c r="B2102" s="3991" t="s">
        <v>5002</v>
      </c>
      <c r="C2102" s="3992"/>
      <c r="D2102" s="3963">
        <v>41720</v>
      </c>
      <c r="E2102" s="3963"/>
      <c r="F2102" s="3546"/>
      <c r="G2102" s="2571"/>
      <c r="H2102" s="2571"/>
      <c r="I2102" s="2571"/>
      <c r="J2102" s="2571"/>
      <c r="K2102" s="2571"/>
      <c r="L2102" s="2571"/>
      <c r="M2102" s="2571"/>
      <c r="N2102" s="2571"/>
      <c r="O2102" s="2571"/>
      <c r="P2102" s="2571"/>
      <c r="Q2102" s="2571"/>
      <c r="R2102" s="2571"/>
      <c r="S2102" s="2571"/>
      <c r="T2102" s="2571"/>
      <c r="U2102" s="2571"/>
      <c r="V2102" s="2571"/>
      <c r="W2102" s="2571"/>
      <c r="X2102" s="2571"/>
      <c r="Y2102" s="2571"/>
      <c r="Z2102" s="2571"/>
      <c r="AA2102" s="2571"/>
      <c r="AB2102" s="2571"/>
      <c r="AC2102" s="2571"/>
      <c r="AD2102" s="2571"/>
      <c r="AE2102" s="2571"/>
      <c r="AF2102" s="2571"/>
      <c r="AG2102" s="2571"/>
      <c r="AH2102" s="2571"/>
      <c r="AI2102" s="2571"/>
      <c r="AJ2102" s="2571"/>
      <c r="AK2102" s="2572"/>
    </row>
    <row r="2103" spans="2:37" s="2872" customFormat="1" ht="120" customHeight="1" thickBot="1" x14ac:dyDescent="0.25">
      <c r="B2103" s="3993" t="s">
        <v>5003</v>
      </c>
      <c r="C2103" s="3994"/>
      <c r="D2103" s="4019" t="s">
        <v>6474</v>
      </c>
      <c r="E2103" s="4020"/>
      <c r="F2103" s="4020"/>
      <c r="G2103" s="4020"/>
      <c r="H2103" s="4020"/>
      <c r="I2103" s="4020"/>
      <c r="J2103" s="4020"/>
      <c r="K2103" s="4021"/>
      <c r="L2103" s="2571"/>
      <c r="M2103" s="2571"/>
      <c r="N2103" s="2571"/>
      <c r="O2103" s="2571"/>
      <c r="P2103" s="2571"/>
      <c r="Q2103" s="2571"/>
      <c r="R2103" s="2571"/>
      <c r="S2103" s="2571"/>
      <c r="T2103" s="2571"/>
      <c r="U2103" s="2571"/>
      <c r="V2103" s="2571"/>
      <c r="W2103" s="2571"/>
      <c r="X2103" s="2571"/>
      <c r="Y2103" s="2571"/>
      <c r="Z2103" s="2571"/>
      <c r="AA2103" s="2571"/>
      <c r="AB2103" s="2571"/>
      <c r="AC2103" s="2571"/>
      <c r="AD2103" s="2571"/>
      <c r="AE2103" s="2571"/>
      <c r="AF2103" s="2571"/>
      <c r="AG2103" s="2571"/>
      <c r="AH2103" s="2571"/>
      <c r="AI2103" s="2571"/>
      <c r="AJ2103" s="2571"/>
      <c r="AK2103" s="2572"/>
    </row>
    <row r="2104" spans="2:37" s="2872" customFormat="1" ht="12" customHeight="1" thickBot="1" x14ac:dyDescent="0.25">
      <c r="B2104" s="3998"/>
      <c r="C2104" s="3999"/>
      <c r="D2104" s="3999"/>
      <c r="E2104" s="3999"/>
      <c r="F2104" s="3999"/>
      <c r="G2104" s="3999"/>
      <c r="H2104" s="3999"/>
      <c r="I2104" s="3999"/>
      <c r="J2104" s="3999"/>
      <c r="K2104" s="3999"/>
      <c r="L2104" s="3999"/>
      <c r="M2104" s="3999"/>
      <c r="N2104" s="3999"/>
      <c r="O2104" s="3999"/>
      <c r="P2104" s="3999"/>
      <c r="Q2104" s="3999"/>
      <c r="R2104" s="2571"/>
      <c r="S2104" s="2571"/>
      <c r="T2104" s="2571"/>
      <c r="U2104" s="2571"/>
      <c r="V2104" s="2571"/>
      <c r="W2104" s="2571"/>
      <c r="X2104" s="2571"/>
      <c r="Y2104" s="2571"/>
      <c r="Z2104" s="2571"/>
      <c r="AA2104" s="2571"/>
      <c r="AB2104" s="2571"/>
      <c r="AC2104" s="2571"/>
      <c r="AD2104" s="2571"/>
      <c r="AE2104" s="2571"/>
      <c r="AF2104" s="2571"/>
      <c r="AG2104" s="2571"/>
      <c r="AH2104" s="2571"/>
      <c r="AI2104" s="2571"/>
      <c r="AJ2104" s="2571"/>
      <c r="AK2104" s="2572"/>
    </row>
    <row r="2105" spans="2:37" s="2872" customFormat="1" ht="12" customHeight="1" thickBot="1" x14ac:dyDescent="0.25">
      <c r="B2105" s="4000" t="s">
        <v>5004</v>
      </c>
      <c r="C2105" s="4000"/>
      <c r="D2105" s="4000" t="s">
        <v>4994</v>
      </c>
      <c r="E2105" s="4000" t="s">
        <v>5005</v>
      </c>
      <c r="F2105" s="4002" t="s">
        <v>224</v>
      </c>
      <c r="G2105" s="4002"/>
      <c r="H2105" s="4002"/>
      <c r="I2105" s="4002"/>
      <c r="J2105" s="4002"/>
      <c r="K2105" s="4002"/>
      <c r="L2105" s="4002"/>
      <c r="M2105" s="4002"/>
      <c r="N2105" s="4002"/>
      <c r="O2105" s="4002"/>
      <c r="P2105" s="4002"/>
      <c r="Q2105" s="4002"/>
      <c r="R2105" s="4002"/>
      <c r="S2105" s="4002" t="s">
        <v>340</v>
      </c>
      <c r="T2105" s="4002"/>
      <c r="U2105" s="4002"/>
      <c r="V2105" s="4002"/>
      <c r="W2105" s="4002"/>
      <c r="X2105" s="4002"/>
      <c r="Y2105" s="4002"/>
      <c r="Z2105" s="4002"/>
      <c r="AA2105" s="4002"/>
      <c r="AB2105" s="4002"/>
      <c r="AC2105" s="4002"/>
      <c r="AD2105" s="4002" t="s">
        <v>225</v>
      </c>
      <c r="AE2105" s="4002"/>
      <c r="AF2105" s="4002"/>
      <c r="AG2105" s="4002"/>
      <c r="AH2105" s="4003" t="s">
        <v>4989</v>
      </c>
      <c r="AI2105" s="4003"/>
      <c r="AJ2105" s="4003"/>
      <c r="AK2105" s="2572"/>
    </row>
    <row r="2106" spans="2:37" s="2872" customFormat="1" ht="12" customHeight="1" thickBot="1" x14ac:dyDescent="0.25">
      <c r="B2106" s="4001"/>
      <c r="C2106" s="4001"/>
      <c r="D2106" s="4001"/>
      <c r="E2106" s="4001"/>
      <c r="F2106" s="4001" t="s">
        <v>5006</v>
      </c>
      <c r="G2106" s="4001" t="s">
        <v>5007</v>
      </c>
      <c r="H2106" s="4000" t="s">
        <v>5008</v>
      </c>
      <c r="I2106" s="4004" t="s">
        <v>5009</v>
      </c>
      <c r="J2106" s="4004" t="s">
        <v>5010</v>
      </c>
      <c r="K2106" s="4005" t="s">
        <v>5011</v>
      </c>
      <c r="L2106" s="4005" t="s">
        <v>5012</v>
      </c>
      <c r="M2106" s="4004" t="s">
        <v>5013</v>
      </c>
      <c r="N2106" s="4004"/>
      <c r="O2106" s="4005" t="s">
        <v>5014</v>
      </c>
      <c r="P2106" s="4005" t="s">
        <v>5015</v>
      </c>
      <c r="Q2106" s="4005" t="s">
        <v>5016</v>
      </c>
      <c r="R2106" s="4005" t="s">
        <v>5017</v>
      </c>
      <c r="S2106" s="4000" t="s">
        <v>5018</v>
      </c>
      <c r="T2106" s="4000" t="s">
        <v>5019</v>
      </c>
      <c r="U2106" s="4000" t="s">
        <v>5020</v>
      </c>
      <c r="V2106" s="4000" t="s">
        <v>5021</v>
      </c>
      <c r="W2106" s="4000" t="s">
        <v>5022</v>
      </c>
      <c r="X2106" s="4000" t="s">
        <v>5023</v>
      </c>
      <c r="Y2106" s="4000" t="s">
        <v>5024</v>
      </c>
      <c r="Z2106" s="4000" t="s">
        <v>5025</v>
      </c>
      <c r="AA2106" s="4000" t="s">
        <v>5026</v>
      </c>
      <c r="AB2106" s="4004" t="s">
        <v>5027</v>
      </c>
      <c r="AC2106" s="4004" t="s">
        <v>5028</v>
      </c>
      <c r="AD2106" s="4000" t="s">
        <v>5029</v>
      </c>
      <c r="AE2106" s="4000" t="s">
        <v>5030</v>
      </c>
      <c r="AF2106" s="4000" t="s">
        <v>5031</v>
      </c>
      <c r="AG2106" s="4000" t="s">
        <v>5032</v>
      </c>
      <c r="AH2106" s="4000" t="s">
        <v>1154</v>
      </c>
      <c r="AI2106" s="4000" t="s">
        <v>4990</v>
      </c>
      <c r="AJ2106" s="4000" t="s">
        <v>4991</v>
      </c>
      <c r="AK2106" s="2572"/>
    </row>
    <row r="2107" spans="2:37" s="2872" customFormat="1" ht="12" customHeight="1" thickBot="1" x14ac:dyDescent="0.25">
      <c r="B2107" s="4001"/>
      <c r="C2107" s="4001"/>
      <c r="D2107" s="4001"/>
      <c r="E2107" s="4001"/>
      <c r="F2107" s="4001"/>
      <c r="G2107" s="4001"/>
      <c r="H2107" s="4001"/>
      <c r="I2107" s="4005"/>
      <c r="J2107" s="4005"/>
      <c r="K2107" s="4005"/>
      <c r="L2107" s="4005"/>
      <c r="M2107" s="3547" t="s">
        <v>5033</v>
      </c>
      <c r="N2107" s="3548" t="s">
        <v>2798</v>
      </c>
      <c r="O2107" s="4005"/>
      <c r="P2107" s="4005"/>
      <c r="Q2107" s="4005"/>
      <c r="R2107" s="4005"/>
      <c r="S2107" s="4001"/>
      <c r="T2107" s="4001"/>
      <c r="U2107" s="4001"/>
      <c r="V2107" s="4001"/>
      <c r="W2107" s="4001"/>
      <c r="X2107" s="4001"/>
      <c r="Y2107" s="4001"/>
      <c r="Z2107" s="4001"/>
      <c r="AA2107" s="4001"/>
      <c r="AB2107" s="4005"/>
      <c r="AC2107" s="4005"/>
      <c r="AD2107" s="4001"/>
      <c r="AE2107" s="4001"/>
      <c r="AF2107" s="4001"/>
      <c r="AG2107" s="4001"/>
      <c r="AH2107" s="4001"/>
      <c r="AI2107" s="4001"/>
      <c r="AJ2107" s="4001"/>
      <c r="AK2107" s="2572"/>
    </row>
    <row r="2108" spans="2:37" s="2872" customFormat="1" ht="12" customHeight="1" x14ac:dyDescent="0.2">
      <c r="B2108" s="4060" t="s">
        <v>5966</v>
      </c>
      <c r="C2108" s="4061"/>
      <c r="D2108" s="3178" t="s">
        <v>1534</v>
      </c>
      <c r="E2108" s="3150">
        <v>1</v>
      </c>
      <c r="F2108" s="3178" t="s">
        <v>1534</v>
      </c>
      <c r="G2108" s="3178" t="s">
        <v>1534</v>
      </c>
      <c r="H2108" s="3178" t="s">
        <v>1534</v>
      </c>
      <c r="I2108" s="3178" t="s">
        <v>1534</v>
      </c>
      <c r="J2108" s="3178" t="s">
        <v>1534</v>
      </c>
      <c r="K2108" s="3178" t="s">
        <v>1534</v>
      </c>
      <c r="L2108" s="3178" t="s">
        <v>1534</v>
      </c>
      <c r="M2108" s="3178" t="s">
        <v>1534</v>
      </c>
      <c r="N2108" s="3178" t="s">
        <v>1534</v>
      </c>
      <c r="O2108" s="3178" t="s">
        <v>1534</v>
      </c>
      <c r="P2108" s="3178" t="s">
        <v>1534</v>
      </c>
      <c r="Q2108" s="3178" t="s">
        <v>1534</v>
      </c>
      <c r="R2108" s="3178" t="s">
        <v>1534</v>
      </c>
      <c r="S2108" s="3178" t="s">
        <v>1534</v>
      </c>
      <c r="T2108" s="3178" t="s">
        <v>1534</v>
      </c>
      <c r="U2108" s="3178" t="s">
        <v>1534</v>
      </c>
      <c r="V2108" s="3178" t="s">
        <v>1534</v>
      </c>
      <c r="W2108" s="3178" t="s">
        <v>1534</v>
      </c>
      <c r="X2108" s="3178" t="s">
        <v>1534</v>
      </c>
      <c r="Y2108" s="3178" t="s">
        <v>1534</v>
      </c>
      <c r="Z2108" s="3178" t="s">
        <v>1534</v>
      </c>
      <c r="AA2108" s="3178" t="s">
        <v>1534</v>
      </c>
      <c r="AB2108" s="3178" t="s">
        <v>1534</v>
      </c>
      <c r="AC2108" s="3178" t="s">
        <v>1534</v>
      </c>
      <c r="AD2108" s="3150">
        <v>1</v>
      </c>
      <c r="AE2108" s="2649" t="s">
        <v>5957</v>
      </c>
      <c r="AF2108" s="2706" t="s">
        <v>1534</v>
      </c>
      <c r="AG2108" s="2706">
        <v>0.1</v>
      </c>
      <c r="AH2108" s="2644" t="s">
        <v>1534</v>
      </c>
      <c r="AI2108" s="2644" t="s">
        <v>1534</v>
      </c>
      <c r="AJ2108" s="2646" t="s">
        <v>1534</v>
      </c>
      <c r="AK2108" s="2572"/>
    </row>
    <row r="2109" spans="2:37" s="2872" customFormat="1" ht="12" customHeight="1" thickBot="1" x14ac:dyDescent="0.25">
      <c r="B2109" s="4066" t="s">
        <v>5967</v>
      </c>
      <c r="C2109" s="4067"/>
      <c r="D2109" s="3340" t="s">
        <v>1534</v>
      </c>
      <c r="E2109" s="3151">
        <v>3</v>
      </c>
      <c r="F2109" s="3151" t="s">
        <v>1534</v>
      </c>
      <c r="G2109" s="3141" t="s">
        <v>1534</v>
      </c>
      <c r="H2109" s="3140" t="s">
        <v>1534</v>
      </c>
      <c r="I2109" s="3140" t="s">
        <v>1534</v>
      </c>
      <c r="J2109" s="3140" t="s">
        <v>1534</v>
      </c>
      <c r="K2109" s="3141" t="s">
        <v>1534</v>
      </c>
      <c r="L2109" s="3141" t="s">
        <v>1534</v>
      </c>
      <c r="M2109" s="3340" t="s">
        <v>1534</v>
      </c>
      <c r="N2109" s="2671" t="s">
        <v>1534</v>
      </c>
      <c r="O2109" s="3141" t="s">
        <v>1534</v>
      </c>
      <c r="P2109" s="3141" t="s">
        <v>1534</v>
      </c>
      <c r="Q2109" s="3141" t="s">
        <v>1534</v>
      </c>
      <c r="R2109" s="3141" t="s">
        <v>1534</v>
      </c>
      <c r="S2109" s="3342" t="s">
        <v>1534</v>
      </c>
      <c r="T2109" s="3141" t="s">
        <v>1534</v>
      </c>
      <c r="U2109" s="3055" t="s">
        <v>1534</v>
      </c>
      <c r="V2109" s="3055" t="s">
        <v>1534</v>
      </c>
      <c r="W2109" s="3141" t="s">
        <v>1534</v>
      </c>
      <c r="X2109" s="3141" t="s">
        <v>1534</v>
      </c>
      <c r="Y2109" s="3055" t="s">
        <v>1534</v>
      </c>
      <c r="Z2109" s="3055" t="s">
        <v>1534</v>
      </c>
      <c r="AA2109" s="3055" t="s">
        <v>1534</v>
      </c>
      <c r="AB2109" s="3141" t="s">
        <v>1534</v>
      </c>
      <c r="AC2109" s="3141" t="s">
        <v>1534</v>
      </c>
      <c r="AD2109" s="3151">
        <v>3</v>
      </c>
      <c r="AE2109" s="2642" t="s">
        <v>5959</v>
      </c>
      <c r="AF2109" s="2814" t="s">
        <v>1534</v>
      </c>
      <c r="AG2109" s="2814">
        <v>0.1</v>
      </c>
      <c r="AH2109" s="2653" t="s">
        <v>1534</v>
      </c>
      <c r="AI2109" s="2653" t="s">
        <v>1534</v>
      </c>
      <c r="AJ2109" s="3057" t="s">
        <v>1534</v>
      </c>
      <c r="AK2109" s="2572"/>
    </row>
    <row r="2110" spans="2:37" s="2872" customFormat="1" ht="12" customHeight="1" x14ac:dyDescent="0.2">
      <c r="B2110" s="2573"/>
      <c r="C2110" s="2566"/>
      <c r="D2110" s="4006"/>
      <c r="E2110" s="4006"/>
      <c r="F2110" s="4006"/>
      <c r="G2110" s="4006"/>
      <c r="H2110" s="2566"/>
      <c r="I2110" s="2567"/>
      <c r="J2110" s="2567"/>
      <c r="K2110" s="2567"/>
      <c r="L2110" s="2567"/>
      <c r="M2110" s="2566"/>
      <c r="N2110" s="2567"/>
      <c r="O2110" s="2567"/>
      <c r="P2110" s="2567"/>
      <c r="Q2110" s="2567"/>
      <c r="R2110" s="2567"/>
      <c r="S2110" s="2566"/>
      <c r="T2110" s="2565"/>
      <c r="U2110" s="2565"/>
      <c r="V2110" s="2565"/>
      <c r="W2110" s="2565"/>
      <c r="X2110" s="2565"/>
      <c r="Y2110" s="2565"/>
      <c r="Z2110" s="2565"/>
      <c r="AA2110" s="2565"/>
      <c r="AB2110" s="2565"/>
      <c r="AC2110" s="2565"/>
      <c r="AD2110" s="2565"/>
      <c r="AE2110" s="2565"/>
      <c r="AF2110" s="2565"/>
      <c r="AG2110" s="2565"/>
      <c r="AH2110" s="2565"/>
      <c r="AI2110" s="2565"/>
      <c r="AJ2110" s="2565"/>
      <c r="AK2110" s="2572"/>
    </row>
    <row r="2111" spans="2:37" s="2872" customFormat="1" ht="12" customHeight="1" x14ac:dyDescent="0.2">
      <c r="B2111" s="3979" t="s">
        <v>4992</v>
      </c>
      <c r="C2111" s="3980"/>
      <c r="D2111" s="3986" t="s">
        <v>1534</v>
      </c>
      <c r="E2111" s="3986"/>
      <c r="F2111" s="3986"/>
      <c r="G2111" s="3986"/>
      <c r="H2111" s="2569"/>
      <c r="I2111" s="2569"/>
      <c r="J2111" s="2569"/>
      <c r="K2111" s="2569"/>
      <c r="L2111" s="2569"/>
      <c r="M2111" s="2569"/>
      <c r="N2111" s="2569"/>
      <c r="O2111" s="2569"/>
      <c r="P2111" s="2569"/>
      <c r="Q2111" s="2569"/>
      <c r="R2111" s="2569"/>
      <c r="S2111" s="2569"/>
      <c r="T2111" s="2565"/>
      <c r="U2111" s="2565"/>
      <c r="V2111" s="2565"/>
      <c r="W2111" s="2565"/>
      <c r="X2111" s="2565"/>
      <c r="Y2111" s="2565"/>
      <c r="Z2111" s="2565"/>
      <c r="AA2111" s="2565"/>
      <c r="AB2111" s="2565"/>
      <c r="AC2111" s="2565"/>
      <c r="AD2111" s="2565"/>
      <c r="AE2111" s="2565"/>
      <c r="AF2111" s="2565"/>
      <c r="AG2111" s="2565"/>
      <c r="AH2111" s="2565"/>
      <c r="AI2111" s="2565"/>
      <c r="AJ2111" s="2565"/>
      <c r="AK2111" s="2572"/>
    </row>
    <row r="2112" spans="2:37" s="2872" customFormat="1" ht="12" customHeight="1" x14ac:dyDescent="0.2">
      <c r="B2112" s="3979" t="s">
        <v>4993</v>
      </c>
      <c r="C2112" s="3980"/>
      <c r="D2112" s="3986" t="s">
        <v>5960</v>
      </c>
      <c r="E2112" s="3986"/>
      <c r="F2112" s="3986"/>
      <c r="G2112" s="3986"/>
      <c r="H2112" s="2569"/>
      <c r="I2112" s="2569"/>
      <c r="J2112" s="2569"/>
      <c r="K2112" s="2569"/>
      <c r="L2112" s="2569"/>
      <c r="M2112" s="2569"/>
      <c r="N2112" s="2569"/>
      <c r="O2112" s="2569"/>
      <c r="P2112" s="2569"/>
      <c r="Q2112" s="2569"/>
      <c r="R2112" s="2569"/>
      <c r="S2112" s="2569"/>
      <c r="T2112" s="2565"/>
      <c r="U2112" s="2565"/>
      <c r="V2112" s="2565"/>
      <c r="W2112" s="2565"/>
      <c r="X2112" s="2565"/>
      <c r="Y2112" s="2565"/>
      <c r="Z2112" s="2565"/>
      <c r="AA2112" s="2565"/>
      <c r="AB2112" s="2565"/>
      <c r="AC2112" s="2565"/>
      <c r="AD2112" s="2565"/>
      <c r="AE2112" s="2565"/>
      <c r="AF2112" s="2565"/>
      <c r="AG2112" s="2565"/>
      <c r="AH2112" s="2565"/>
      <c r="AI2112" s="2565"/>
      <c r="AJ2112" s="2565"/>
      <c r="AK2112" s="2572"/>
    </row>
    <row r="2113" spans="2:37" s="2872" customFormat="1" ht="12" customHeight="1" thickBot="1" x14ac:dyDescent="0.25">
      <c r="B2113" s="4057"/>
      <c r="C2113" s="4058"/>
      <c r="D2113" s="4059"/>
      <c r="E2113" s="4059"/>
      <c r="F2113" s="4059"/>
      <c r="G2113" s="4059"/>
      <c r="H2113" s="2574"/>
      <c r="I2113" s="2574"/>
      <c r="J2113" s="2574"/>
      <c r="K2113" s="2574"/>
      <c r="L2113" s="2574"/>
      <c r="M2113" s="2574"/>
      <c r="N2113" s="2574"/>
      <c r="O2113" s="2574"/>
      <c r="P2113" s="2574"/>
      <c r="Q2113" s="2574"/>
      <c r="R2113" s="2574"/>
      <c r="S2113" s="2574"/>
      <c r="T2113" s="2575"/>
      <c r="U2113" s="2575"/>
      <c r="V2113" s="2575"/>
      <c r="W2113" s="2575"/>
      <c r="X2113" s="2575"/>
      <c r="Y2113" s="2575"/>
      <c r="Z2113" s="2575"/>
      <c r="AA2113" s="2575"/>
      <c r="AB2113" s="2575"/>
      <c r="AC2113" s="2575"/>
      <c r="AD2113" s="2575"/>
      <c r="AE2113" s="2575"/>
      <c r="AF2113" s="2575"/>
      <c r="AG2113" s="2575"/>
      <c r="AH2113" s="2575"/>
      <c r="AI2113" s="2575"/>
      <c r="AJ2113" s="2575"/>
      <c r="AK2113" s="2577"/>
    </row>
    <row r="2114" spans="2:37" s="2872" customFormat="1" ht="12" customHeight="1" x14ac:dyDescent="0.2">
      <c r="B2114" s="2774"/>
    </row>
    <row r="2115" spans="2:37" s="2872" customFormat="1" ht="12" customHeight="1" thickBot="1" x14ac:dyDescent="0.25">
      <c r="B2115" s="2774"/>
    </row>
    <row r="2116" spans="2:37" s="2872" customFormat="1" ht="12" customHeight="1" x14ac:dyDescent="0.2">
      <c r="B2116" s="3987" t="s">
        <v>5001</v>
      </c>
      <c r="C2116" s="3988"/>
      <c r="D2116" s="3988"/>
      <c r="E2116" s="3988"/>
      <c r="F2116" s="3988"/>
      <c r="G2116" s="3988"/>
      <c r="H2116" s="3988"/>
      <c r="I2116" s="3988"/>
      <c r="J2116" s="3988"/>
      <c r="K2116" s="3988"/>
      <c r="L2116" s="3988"/>
      <c r="M2116" s="3988"/>
      <c r="N2116" s="3988"/>
      <c r="O2116" s="3988"/>
      <c r="P2116" s="3988"/>
      <c r="Q2116" s="3988"/>
      <c r="R2116" s="3988"/>
      <c r="S2116" s="3988"/>
      <c r="T2116" s="3988"/>
      <c r="U2116" s="3988"/>
      <c r="V2116" s="3988"/>
      <c r="W2116" s="3988"/>
      <c r="X2116" s="3988"/>
      <c r="Y2116" s="3988"/>
      <c r="Z2116" s="3988"/>
      <c r="AA2116" s="3988"/>
      <c r="AB2116" s="3988"/>
      <c r="AC2116" s="3988"/>
      <c r="AD2116" s="3988"/>
      <c r="AE2116" s="3988"/>
      <c r="AF2116" s="3988"/>
      <c r="AG2116" s="3988"/>
      <c r="AH2116" s="3988"/>
      <c r="AI2116" s="3988"/>
      <c r="AJ2116" s="3988"/>
      <c r="AK2116" s="3989"/>
    </row>
    <row r="2117" spans="2:37" s="2872" customFormat="1" ht="12" customHeight="1" x14ac:dyDescent="0.2">
      <c r="B2117" s="2570"/>
      <c r="C2117" s="3546"/>
      <c r="D2117" s="3546"/>
      <c r="E2117" s="3546"/>
      <c r="F2117" s="3546"/>
      <c r="G2117" s="2571"/>
      <c r="H2117" s="2571"/>
      <c r="I2117" s="2571"/>
      <c r="J2117" s="2571"/>
      <c r="K2117" s="2571"/>
      <c r="L2117" s="2571"/>
      <c r="M2117" s="2571"/>
      <c r="N2117" s="2571"/>
      <c r="O2117" s="2571"/>
      <c r="P2117" s="2571"/>
      <c r="Q2117" s="2571"/>
      <c r="R2117" s="2571"/>
      <c r="S2117" s="2571"/>
      <c r="T2117" s="2571"/>
      <c r="U2117" s="2571"/>
      <c r="V2117" s="2571"/>
      <c r="W2117" s="2571"/>
      <c r="X2117" s="2571"/>
      <c r="Y2117" s="2571"/>
      <c r="Z2117" s="2571"/>
      <c r="AA2117" s="2571"/>
      <c r="AB2117" s="2571"/>
      <c r="AC2117" s="2571"/>
      <c r="AD2117" s="2571"/>
      <c r="AE2117" s="2571"/>
      <c r="AF2117" s="2571"/>
      <c r="AG2117" s="2571"/>
      <c r="AH2117" s="2571"/>
      <c r="AI2117" s="2571"/>
      <c r="AJ2117" s="2571"/>
      <c r="AK2117" s="2572"/>
    </row>
    <row r="2118" spans="2:37" s="2872" customFormat="1" ht="12" customHeight="1" x14ac:dyDescent="0.2">
      <c r="B2118" s="2570" t="s">
        <v>4988</v>
      </c>
      <c r="C2118" s="3546"/>
      <c r="D2118" s="3990" t="s">
        <v>6502</v>
      </c>
      <c r="E2118" s="3990"/>
      <c r="F2118" s="3990"/>
      <c r="G2118" s="2571"/>
      <c r="H2118" s="2571"/>
      <c r="I2118" s="2571"/>
      <c r="J2118" s="2571"/>
      <c r="K2118" s="2571"/>
      <c r="L2118" s="2571"/>
      <c r="M2118" s="2571"/>
      <c r="N2118" s="2571"/>
      <c r="O2118" s="2571"/>
      <c r="P2118" s="2571"/>
      <c r="Q2118" s="2571"/>
      <c r="R2118" s="2571"/>
      <c r="S2118" s="2571"/>
      <c r="T2118" s="2571"/>
      <c r="U2118" s="2571"/>
      <c r="V2118" s="2571"/>
      <c r="W2118" s="2571"/>
      <c r="X2118" s="2571"/>
      <c r="Y2118" s="2571"/>
      <c r="Z2118" s="2571"/>
      <c r="AA2118" s="2571"/>
      <c r="AB2118" s="2571"/>
      <c r="AC2118" s="2571"/>
      <c r="AD2118" s="2571"/>
      <c r="AE2118" s="2571"/>
      <c r="AF2118" s="2571"/>
      <c r="AG2118" s="2571"/>
      <c r="AH2118" s="2571"/>
      <c r="AI2118" s="2571"/>
      <c r="AJ2118" s="2571"/>
      <c r="AK2118" s="2572"/>
    </row>
    <row r="2119" spans="2:37" s="2872" customFormat="1" ht="12" customHeight="1" thickBot="1" x14ac:dyDescent="0.25">
      <c r="B2119" s="3991" t="s">
        <v>5002</v>
      </c>
      <c r="C2119" s="3992"/>
      <c r="D2119" s="3963">
        <v>41720</v>
      </c>
      <c r="E2119" s="3963"/>
      <c r="F2119" s="3546"/>
      <c r="G2119" s="2571"/>
      <c r="H2119" s="2571"/>
      <c r="I2119" s="2571"/>
      <c r="J2119" s="2571"/>
      <c r="K2119" s="2571"/>
      <c r="L2119" s="2571"/>
      <c r="M2119" s="2571"/>
      <c r="N2119" s="2571"/>
      <c r="O2119" s="2571"/>
      <c r="P2119" s="2571"/>
      <c r="Q2119" s="2571"/>
      <c r="R2119" s="2571"/>
      <c r="S2119" s="2571"/>
      <c r="T2119" s="2571"/>
      <c r="U2119" s="2571"/>
      <c r="V2119" s="2571"/>
      <c r="W2119" s="2571"/>
      <c r="X2119" s="2571"/>
      <c r="Y2119" s="2571"/>
      <c r="Z2119" s="2571"/>
      <c r="AA2119" s="2571"/>
      <c r="AB2119" s="2571"/>
      <c r="AC2119" s="2571"/>
      <c r="AD2119" s="2571"/>
      <c r="AE2119" s="2571"/>
      <c r="AF2119" s="2571"/>
      <c r="AG2119" s="2571"/>
      <c r="AH2119" s="2571"/>
      <c r="AI2119" s="2571"/>
      <c r="AJ2119" s="2571"/>
      <c r="AK2119" s="2572"/>
    </row>
    <row r="2120" spans="2:37" s="2872" customFormat="1" ht="130.5" customHeight="1" thickBot="1" x14ac:dyDescent="0.25">
      <c r="B2120" s="3993" t="s">
        <v>5003</v>
      </c>
      <c r="C2120" s="3994"/>
      <c r="D2120" s="4019" t="s">
        <v>6473</v>
      </c>
      <c r="E2120" s="4020"/>
      <c r="F2120" s="4020"/>
      <c r="G2120" s="4020"/>
      <c r="H2120" s="4020"/>
      <c r="I2120" s="4020"/>
      <c r="J2120" s="4020"/>
      <c r="K2120" s="4021"/>
      <c r="L2120" s="2571"/>
      <c r="M2120" s="2571"/>
      <c r="N2120" s="2571"/>
      <c r="O2120" s="2571"/>
      <c r="P2120" s="2571"/>
      <c r="Q2120" s="2571"/>
      <c r="R2120" s="2571"/>
      <c r="S2120" s="2571"/>
      <c r="T2120" s="2571"/>
      <c r="U2120" s="2571"/>
      <c r="V2120" s="2571"/>
      <c r="W2120" s="2571"/>
      <c r="X2120" s="2571"/>
      <c r="Y2120" s="2571"/>
      <c r="Z2120" s="2571"/>
      <c r="AA2120" s="2571"/>
      <c r="AB2120" s="2571"/>
      <c r="AC2120" s="2571"/>
      <c r="AD2120" s="2571"/>
      <c r="AE2120" s="2571"/>
      <c r="AF2120" s="2571"/>
      <c r="AG2120" s="2571"/>
      <c r="AH2120" s="2571"/>
      <c r="AI2120" s="2571"/>
      <c r="AJ2120" s="2571"/>
      <c r="AK2120" s="2572"/>
    </row>
    <row r="2121" spans="2:37" s="2872" customFormat="1" ht="12" customHeight="1" thickBot="1" x14ac:dyDescent="0.25">
      <c r="B2121" s="3998"/>
      <c r="C2121" s="3999"/>
      <c r="D2121" s="3999"/>
      <c r="E2121" s="3999"/>
      <c r="F2121" s="3999"/>
      <c r="G2121" s="3999"/>
      <c r="H2121" s="3999"/>
      <c r="I2121" s="3999"/>
      <c r="J2121" s="3999"/>
      <c r="K2121" s="3999"/>
      <c r="L2121" s="3999"/>
      <c r="M2121" s="3999"/>
      <c r="N2121" s="3999"/>
      <c r="O2121" s="3999"/>
      <c r="P2121" s="3999"/>
      <c r="Q2121" s="3999"/>
      <c r="R2121" s="2571"/>
      <c r="S2121" s="2571"/>
      <c r="T2121" s="2571"/>
      <c r="U2121" s="2571"/>
      <c r="V2121" s="2571"/>
      <c r="W2121" s="2571"/>
      <c r="X2121" s="2571"/>
      <c r="Y2121" s="2571"/>
      <c r="Z2121" s="2571"/>
      <c r="AA2121" s="2571"/>
      <c r="AB2121" s="2571"/>
      <c r="AC2121" s="2571"/>
      <c r="AD2121" s="2571"/>
      <c r="AE2121" s="2571"/>
      <c r="AF2121" s="2571"/>
      <c r="AG2121" s="2571"/>
      <c r="AH2121" s="2571"/>
      <c r="AI2121" s="2571"/>
      <c r="AJ2121" s="2571"/>
      <c r="AK2121" s="2572"/>
    </row>
    <row r="2122" spans="2:37" s="2872" customFormat="1" ht="12" customHeight="1" thickBot="1" x14ac:dyDescent="0.25">
      <c r="B2122" s="4000" t="s">
        <v>5004</v>
      </c>
      <c r="C2122" s="4000"/>
      <c r="D2122" s="4000" t="s">
        <v>4994</v>
      </c>
      <c r="E2122" s="4000" t="s">
        <v>5005</v>
      </c>
      <c r="F2122" s="4002" t="s">
        <v>224</v>
      </c>
      <c r="G2122" s="4002"/>
      <c r="H2122" s="4002"/>
      <c r="I2122" s="4002"/>
      <c r="J2122" s="4002"/>
      <c r="K2122" s="4002"/>
      <c r="L2122" s="4002"/>
      <c r="M2122" s="4002"/>
      <c r="N2122" s="4002"/>
      <c r="O2122" s="4002"/>
      <c r="P2122" s="4002"/>
      <c r="Q2122" s="4002"/>
      <c r="R2122" s="4002"/>
      <c r="S2122" s="4002" t="s">
        <v>340</v>
      </c>
      <c r="T2122" s="4002"/>
      <c r="U2122" s="4002"/>
      <c r="V2122" s="4002"/>
      <c r="W2122" s="4002"/>
      <c r="X2122" s="4002"/>
      <c r="Y2122" s="4002"/>
      <c r="Z2122" s="4002"/>
      <c r="AA2122" s="4002"/>
      <c r="AB2122" s="4002"/>
      <c r="AC2122" s="4002"/>
      <c r="AD2122" s="4002" t="s">
        <v>225</v>
      </c>
      <c r="AE2122" s="4002"/>
      <c r="AF2122" s="4002"/>
      <c r="AG2122" s="4002"/>
      <c r="AH2122" s="4003" t="s">
        <v>4989</v>
      </c>
      <c r="AI2122" s="4003"/>
      <c r="AJ2122" s="4003"/>
      <c r="AK2122" s="2572"/>
    </row>
    <row r="2123" spans="2:37" s="2872" customFormat="1" ht="12" customHeight="1" thickBot="1" x14ac:dyDescent="0.25">
      <c r="B2123" s="4001"/>
      <c r="C2123" s="4001"/>
      <c r="D2123" s="4001"/>
      <c r="E2123" s="4001"/>
      <c r="F2123" s="4001" t="s">
        <v>5006</v>
      </c>
      <c r="G2123" s="4001" t="s">
        <v>5007</v>
      </c>
      <c r="H2123" s="4000" t="s">
        <v>5008</v>
      </c>
      <c r="I2123" s="4004" t="s">
        <v>5009</v>
      </c>
      <c r="J2123" s="4004" t="s">
        <v>5010</v>
      </c>
      <c r="K2123" s="4005" t="s">
        <v>5011</v>
      </c>
      <c r="L2123" s="4005" t="s">
        <v>5012</v>
      </c>
      <c r="M2123" s="4004" t="s">
        <v>5013</v>
      </c>
      <c r="N2123" s="4004"/>
      <c r="O2123" s="4005" t="s">
        <v>5014</v>
      </c>
      <c r="P2123" s="4005" t="s">
        <v>5015</v>
      </c>
      <c r="Q2123" s="4005" t="s">
        <v>5016</v>
      </c>
      <c r="R2123" s="4005" t="s">
        <v>5017</v>
      </c>
      <c r="S2123" s="4000" t="s">
        <v>5018</v>
      </c>
      <c r="T2123" s="4000" t="s">
        <v>5019</v>
      </c>
      <c r="U2123" s="4000" t="s">
        <v>5020</v>
      </c>
      <c r="V2123" s="4000" t="s">
        <v>5021</v>
      </c>
      <c r="W2123" s="4000" t="s">
        <v>5022</v>
      </c>
      <c r="X2123" s="4000" t="s">
        <v>5023</v>
      </c>
      <c r="Y2123" s="4000" t="s">
        <v>5024</v>
      </c>
      <c r="Z2123" s="4000" t="s">
        <v>5025</v>
      </c>
      <c r="AA2123" s="4000" t="s">
        <v>5026</v>
      </c>
      <c r="AB2123" s="4004" t="s">
        <v>5027</v>
      </c>
      <c r="AC2123" s="4004" t="s">
        <v>5028</v>
      </c>
      <c r="AD2123" s="4000" t="s">
        <v>5029</v>
      </c>
      <c r="AE2123" s="4000" t="s">
        <v>5030</v>
      </c>
      <c r="AF2123" s="4000" t="s">
        <v>5031</v>
      </c>
      <c r="AG2123" s="4000" t="s">
        <v>5032</v>
      </c>
      <c r="AH2123" s="4000" t="s">
        <v>1154</v>
      </c>
      <c r="AI2123" s="4000" t="s">
        <v>4990</v>
      </c>
      <c r="AJ2123" s="4000" t="s">
        <v>4991</v>
      </c>
      <c r="AK2123" s="2572"/>
    </row>
    <row r="2124" spans="2:37" s="2872" customFormat="1" ht="12" customHeight="1" thickBot="1" x14ac:dyDescent="0.25">
      <c r="B2124" s="4001"/>
      <c r="C2124" s="4001"/>
      <c r="D2124" s="4001"/>
      <c r="E2124" s="4001"/>
      <c r="F2124" s="4001"/>
      <c r="G2124" s="4001"/>
      <c r="H2124" s="4001"/>
      <c r="I2124" s="4005"/>
      <c r="J2124" s="4005"/>
      <c r="K2124" s="4005"/>
      <c r="L2124" s="4005"/>
      <c r="M2124" s="3547" t="s">
        <v>5033</v>
      </c>
      <c r="N2124" s="3548" t="s">
        <v>2798</v>
      </c>
      <c r="O2124" s="4005"/>
      <c r="P2124" s="4005"/>
      <c r="Q2124" s="4005"/>
      <c r="R2124" s="4005"/>
      <c r="S2124" s="4001"/>
      <c r="T2124" s="4001"/>
      <c r="U2124" s="4001"/>
      <c r="V2124" s="4001"/>
      <c r="W2124" s="4001"/>
      <c r="X2124" s="4001"/>
      <c r="Y2124" s="4001"/>
      <c r="Z2124" s="4001"/>
      <c r="AA2124" s="4001"/>
      <c r="AB2124" s="4005"/>
      <c r="AC2124" s="4005"/>
      <c r="AD2124" s="4001"/>
      <c r="AE2124" s="4001"/>
      <c r="AF2124" s="4001"/>
      <c r="AG2124" s="4001"/>
      <c r="AH2124" s="4001"/>
      <c r="AI2124" s="4001"/>
      <c r="AJ2124" s="4001"/>
      <c r="AK2124" s="2572"/>
    </row>
    <row r="2125" spans="2:37" s="2872" customFormat="1" ht="12" customHeight="1" x14ac:dyDescent="0.2">
      <c r="B2125" s="4060" t="s">
        <v>5956</v>
      </c>
      <c r="C2125" s="4061"/>
      <c r="D2125" s="3178" t="s">
        <v>1534</v>
      </c>
      <c r="E2125" s="3178">
        <v>1</v>
      </c>
      <c r="F2125" s="3178" t="s">
        <v>1534</v>
      </c>
      <c r="G2125" s="3178" t="s">
        <v>1534</v>
      </c>
      <c r="H2125" s="3178" t="s">
        <v>1534</v>
      </c>
      <c r="I2125" s="3178" t="s">
        <v>1534</v>
      </c>
      <c r="J2125" s="3178" t="s">
        <v>1534</v>
      </c>
      <c r="K2125" s="3178" t="s">
        <v>1534</v>
      </c>
      <c r="L2125" s="3178" t="s">
        <v>1534</v>
      </c>
      <c r="M2125" s="3178" t="s">
        <v>1534</v>
      </c>
      <c r="N2125" s="3178" t="s">
        <v>1534</v>
      </c>
      <c r="O2125" s="3178" t="s">
        <v>1534</v>
      </c>
      <c r="P2125" s="3178" t="s">
        <v>1534</v>
      </c>
      <c r="Q2125" s="3178" t="s">
        <v>1534</v>
      </c>
      <c r="R2125" s="3178" t="s">
        <v>1534</v>
      </c>
      <c r="S2125" s="3178" t="s">
        <v>1534</v>
      </c>
      <c r="T2125" s="3178" t="s">
        <v>1534</v>
      </c>
      <c r="U2125" s="3178" t="s">
        <v>1534</v>
      </c>
      <c r="V2125" s="3178" t="s">
        <v>1534</v>
      </c>
      <c r="W2125" s="3178" t="s">
        <v>1534</v>
      </c>
      <c r="X2125" s="3178" t="s">
        <v>1534</v>
      </c>
      <c r="Y2125" s="3178" t="s">
        <v>1534</v>
      </c>
      <c r="Z2125" s="3178" t="s">
        <v>1534</v>
      </c>
      <c r="AA2125" s="3178" t="s">
        <v>1534</v>
      </c>
      <c r="AB2125" s="3178" t="s">
        <v>1534</v>
      </c>
      <c r="AC2125" s="3178" t="s">
        <v>1534</v>
      </c>
      <c r="AD2125" s="3150">
        <v>1</v>
      </c>
      <c r="AE2125" s="2649" t="s">
        <v>5957</v>
      </c>
      <c r="AF2125" s="2706" t="s">
        <v>1534</v>
      </c>
      <c r="AG2125" s="2706">
        <v>0.1</v>
      </c>
      <c r="AH2125" s="2644" t="s">
        <v>1534</v>
      </c>
      <c r="AI2125" s="2644" t="s">
        <v>1534</v>
      </c>
      <c r="AJ2125" s="2646" t="s">
        <v>1534</v>
      </c>
      <c r="AK2125" s="2572"/>
    </row>
    <row r="2126" spans="2:37" s="2872" customFormat="1" ht="12" customHeight="1" thickBot="1" x14ac:dyDescent="0.25">
      <c r="B2126" s="4066" t="s">
        <v>5958</v>
      </c>
      <c r="C2126" s="4067"/>
      <c r="D2126" s="3340" t="s">
        <v>1534</v>
      </c>
      <c r="E2126" s="3151">
        <v>3</v>
      </c>
      <c r="F2126" s="3151" t="s">
        <v>1534</v>
      </c>
      <c r="G2126" s="3141" t="s">
        <v>1534</v>
      </c>
      <c r="H2126" s="3140" t="s">
        <v>1534</v>
      </c>
      <c r="I2126" s="3140" t="s">
        <v>1534</v>
      </c>
      <c r="J2126" s="3140" t="s">
        <v>1534</v>
      </c>
      <c r="K2126" s="3141" t="s">
        <v>1534</v>
      </c>
      <c r="L2126" s="3141" t="s">
        <v>1534</v>
      </c>
      <c r="M2126" s="3340" t="s">
        <v>1534</v>
      </c>
      <c r="N2126" s="2671" t="s">
        <v>1534</v>
      </c>
      <c r="O2126" s="3141" t="s">
        <v>1534</v>
      </c>
      <c r="P2126" s="3141" t="s">
        <v>1534</v>
      </c>
      <c r="Q2126" s="3141" t="s">
        <v>1534</v>
      </c>
      <c r="R2126" s="3141" t="s">
        <v>1534</v>
      </c>
      <c r="S2126" s="3342" t="s">
        <v>1534</v>
      </c>
      <c r="T2126" s="3141" t="s">
        <v>1534</v>
      </c>
      <c r="U2126" s="3055" t="s">
        <v>1534</v>
      </c>
      <c r="V2126" s="3055" t="s">
        <v>1534</v>
      </c>
      <c r="W2126" s="3141" t="s">
        <v>1534</v>
      </c>
      <c r="X2126" s="3141" t="s">
        <v>1534</v>
      </c>
      <c r="Y2126" s="3055" t="s">
        <v>1534</v>
      </c>
      <c r="Z2126" s="3055" t="s">
        <v>1534</v>
      </c>
      <c r="AA2126" s="3055" t="s">
        <v>1534</v>
      </c>
      <c r="AB2126" s="3141" t="s">
        <v>1534</v>
      </c>
      <c r="AC2126" s="3141" t="s">
        <v>1534</v>
      </c>
      <c r="AD2126" s="3151">
        <v>3</v>
      </c>
      <c r="AE2126" s="2642" t="s">
        <v>5959</v>
      </c>
      <c r="AF2126" s="2814" t="s">
        <v>1534</v>
      </c>
      <c r="AG2126" s="2814">
        <v>0.1</v>
      </c>
      <c r="AH2126" s="2653" t="s">
        <v>1534</v>
      </c>
      <c r="AI2126" s="2653" t="s">
        <v>1534</v>
      </c>
      <c r="AJ2126" s="3057" t="s">
        <v>1534</v>
      </c>
      <c r="AK2126" s="2572"/>
    </row>
    <row r="2127" spans="2:37" s="2872" customFormat="1" ht="12" customHeight="1" x14ac:dyDescent="0.2">
      <c r="B2127" s="2573"/>
      <c r="C2127" s="2566"/>
      <c r="D2127" s="4006"/>
      <c r="E2127" s="4006"/>
      <c r="F2127" s="4006"/>
      <c r="G2127" s="4006"/>
      <c r="H2127" s="2566"/>
      <c r="I2127" s="2567"/>
      <c r="J2127" s="2567"/>
      <c r="K2127" s="2567"/>
      <c r="L2127" s="2567"/>
      <c r="M2127" s="2566"/>
      <c r="N2127" s="2567"/>
      <c r="O2127" s="2567"/>
      <c r="P2127" s="2567"/>
      <c r="Q2127" s="2567"/>
      <c r="R2127" s="2567"/>
      <c r="S2127" s="2566"/>
      <c r="T2127" s="2565"/>
      <c r="U2127" s="2565"/>
      <c r="V2127" s="2565"/>
      <c r="W2127" s="2565"/>
      <c r="X2127" s="2565"/>
      <c r="Y2127" s="2565"/>
      <c r="Z2127" s="2565"/>
      <c r="AA2127" s="2565"/>
      <c r="AB2127" s="2565"/>
      <c r="AC2127" s="2565"/>
      <c r="AD2127" s="2565"/>
      <c r="AE2127" s="2565"/>
      <c r="AF2127" s="2565"/>
      <c r="AG2127" s="2565"/>
      <c r="AH2127" s="2565"/>
      <c r="AI2127" s="2565"/>
      <c r="AJ2127" s="2565"/>
      <c r="AK2127" s="2572"/>
    </row>
    <row r="2128" spans="2:37" s="2872" customFormat="1" ht="12" customHeight="1" x14ac:dyDescent="0.2">
      <c r="B2128" s="3979" t="s">
        <v>4992</v>
      </c>
      <c r="C2128" s="3980"/>
      <c r="D2128" s="3986" t="s">
        <v>1534</v>
      </c>
      <c r="E2128" s="3986"/>
      <c r="F2128" s="3986"/>
      <c r="G2128" s="3986"/>
      <c r="H2128" s="2569"/>
      <c r="I2128" s="2569"/>
      <c r="J2128" s="2569"/>
      <c r="K2128" s="2569"/>
      <c r="L2128" s="2569"/>
      <c r="M2128" s="2569"/>
      <c r="N2128" s="2569"/>
      <c r="O2128" s="2569"/>
      <c r="P2128" s="2569"/>
      <c r="Q2128" s="2569"/>
      <c r="R2128" s="2569"/>
      <c r="S2128" s="2569"/>
      <c r="T2128" s="2565"/>
      <c r="U2128" s="2565"/>
      <c r="V2128" s="2565"/>
      <c r="W2128" s="2565"/>
      <c r="X2128" s="2565"/>
      <c r="Y2128" s="2565"/>
      <c r="Z2128" s="2565"/>
      <c r="AA2128" s="2565"/>
      <c r="AB2128" s="2565"/>
      <c r="AC2128" s="2565"/>
      <c r="AD2128" s="2565"/>
      <c r="AE2128" s="2565"/>
      <c r="AF2128" s="2565"/>
      <c r="AG2128" s="2565"/>
      <c r="AH2128" s="2565"/>
      <c r="AI2128" s="2565"/>
      <c r="AJ2128" s="2565"/>
      <c r="AK2128" s="2572"/>
    </row>
    <row r="2129" spans="2:37" s="2872" customFormat="1" ht="12" customHeight="1" x14ac:dyDescent="0.2">
      <c r="B2129" s="3979" t="s">
        <v>4993</v>
      </c>
      <c r="C2129" s="3980"/>
      <c r="D2129" s="3986" t="s">
        <v>5960</v>
      </c>
      <c r="E2129" s="3986"/>
      <c r="F2129" s="3986"/>
      <c r="G2129" s="3986"/>
      <c r="H2129" s="2569"/>
      <c r="I2129" s="2569"/>
      <c r="J2129" s="2569"/>
      <c r="K2129" s="2569"/>
      <c r="L2129" s="2569"/>
      <c r="M2129" s="2569"/>
      <c r="N2129" s="2569"/>
      <c r="O2129" s="2569"/>
      <c r="P2129" s="2569"/>
      <c r="Q2129" s="2569"/>
      <c r="R2129" s="2569"/>
      <c r="S2129" s="2569"/>
      <c r="T2129" s="2565"/>
      <c r="U2129" s="2565"/>
      <c r="V2129" s="2565"/>
      <c r="W2129" s="2565"/>
      <c r="X2129" s="2565"/>
      <c r="Y2129" s="2565"/>
      <c r="Z2129" s="2565"/>
      <c r="AA2129" s="2565"/>
      <c r="AB2129" s="2565"/>
      <c r="AC2129" s="2565"/>
      <c r="AD2129" s="2565"/>
      <c r="AE2129" s="2565"/>
      <c r="AF2129" s="2565"/>
      <c r="AG2129" s="2565"/>
      <c r="AH2129" s="2565"/>
      <c r="AI2129" s="2565"/>
      <c r="AJ2129" s="2565"/>
      <c r="AK2129" s="2572"/>
    </row>
    <row r="2130" spans="2:37" s="2872" customFormat="1" ht="12" customHeight="1" thickBot="1" x14ac:dyDescent="0.25">
      <c r="B2130" s="4057"/>
      <c r="C2130" s="4058"/>
      <c r="D2130" s="4059"/>
      <c r="E2130" s="4059"/>
      <c r="F2130" s="4059"/>
      <c r="G2130" s="4059"/>
      <c r="H2130" s="2574"/>
      <c r="I2130" s="2574"/>
      <c r="J2130" s="2574"/>
      <c r="K2130" s="2574"/>
      <c r="L2130" s="2574"/>
      <c r="M2130" s="2574"/>
      <c r="N2130" s="2574"/>
      <c r="O2130" s="2574"/>
      <c r="P2130" s="2574"/>
      <c r="Q2130" s="2574"/>
      <c r="R2130" s="2574"/>
      <c r="S2130" s="2574"/>
      <c r="T2130" s="2575"/>
      <c r="U2130" s="2575"/>
      <c r="V2130" s="2575"/>
      <c r="W2130" s="2575"/>
      <c r="X2130" s="2575"/>
      <c r="Y2130" s="2575"/>
      <c r="Z2130" s="2575"/>
      <c r="AA2130" s="2575"/>
      <c r="AB2130" s="2575"/>
      <c r="AC2130" s="2575"/>
      <c r="AD2130" s="2575"/>
      <c r="AE2130" s="2575"/>
      <c r="AF2130" s="2575"/>
      <c r="AG2130" s="2575"/>
      <c r="AH2130" s="2575"/>
      <c r="AI2130" s="2575"/>
      <c r="AJ2130" s="2575"/>
      <c r="AK2130" s="2577"/>
    </row>
    <row r="2131" spans="2:37" s="2872" customFormat="1" ht="12" customHeight="1" x14ac:dyDescent="0.2">
      <c r="B2131" s="2774"/>
    </row>
    <row r="2132" spans="2:37" s="2872" customFormat="1" ht="12" customHeight="1" x14ac:dyDescent="0.2">
      <c r="B2132" s="2774"/>
    </row>
    <row r="2133" spans="2:37" s="2872" customFormat="1" ht="12" customHeight="1" thickBot="1" x14ac:dyDescent="0.25">
      <c r="B2133" s="2774"/>
    </row>
    <row r="2134" spans="2:37" s="2872" customFormat="1" ht="12" customHeight="1" x14ac:dyDescent="0.2">
      <c r="B2134" s="3987" t="s">
        <v>6374</v>
      </c>
      <c r="C2134" s="3988"/>
      <c r="D2134" s="3988"/>
      <c r="E2134" s="3988"/>
      <c r="F2134" s="3988"/>
      <c r="G2134" s="3988"/>
      <c r="H2134" s="3988"/>
      <c r="I2134" s="3988"/>
      <c r="J2134" s="3988"/>
      <c r="K2134" s="3988"/>
      <c r="L2134" s="3988"/>
      <c r="M2134" s="3988"/>
      <c r="N2134" s="3988"/>
      <c r="O2134" s="3988"/>
      <c r="P2134" s="3988"/>
      <c r="Q2134" s="3988"/>
      <c r="R2134" s="3988"/>
      <c r="S2134" s="3988"/>
      <c r="T2134" s="3988"/>
      <c r="U2134" s="3988"/>
      <c r="V2134" s="3988"/>
      <c r="W2134" s="3988"/>
      <c r="X2134" s="3988"/>
      <c r="Y2134" s="3988"/>
      <c r="Z2134" s="3988"/>
      <c r="AA2134" s="3988"/>
      <c r="AB2134" s="3988"/>
      <c r="AC2134" s="3988"/>
      <c r="AD2134" s="3988"/>
      <c r="AE2134" s="3988"/>
      <c r="AF2134" s="3988"/>
      <c r="AG2134" s="3988"/>
      <c r="AH2134" s="3988"/>
      <c r="AI2134" s="3988"/>
      <c r="AJ2134" s="3988"/>
      <c r="AK2134" s="3989"/>
    </row>
    <row r="2135" spans="2:37" s="2872" customFormat="1" ht="12" customHeight="1" x14ac:dyDescent="0.2">
      <c r="B2135" s="2573"/>
      <c r="C2135" s="2565"/>
      <c r="D2135" s="2565"/>
      <c r="E2135" s="3529"/>
      <c r="F2135" s="3529"/>
      <c r="G2135" s="3529"/>
      <c r="H2135" s="3529"/>
      <c r="I2135" s="3529"/>
      <c r="J2135" s="3529"/>
      <c r="K2135" s="3529"/>
      <c r="L2135" s="3529"/>
      <c r="M2135" s="3529"/>
      <c r="N2135" s="3529"/>
      <c r="O2135" s="3529"/>
      <c r="P2135" s="3529"/>
      <c r="Q2135" s="3529"/>
      <c r="R2135" s="3529"/>
      <c r="S2135" s="3529"/>
      <c r="T2135" s="3529"/>
      <c r="U2135" s="2565"/>
      <c r="V2135" s="2565"/>
      <c r="W2135" s="2565"/>
      <c r="X2135" s="2565"/>
      <c r="Y2135" s="2565"/>
      <c r="Z2135" s="2565"/>
      <c r="AA2135" s="2565"/>
      <c r="AB2135" s="2565"/>
      <c r="AC2135" s="2565"/>
      <c r="AD2135" s="2565"/>
      <c r="AE2135" s="2565"/>
      <c r="AF2135" s="2565"/>
      <c r="AG2135" s="2565"/>
      <c r="AH2135" s="2565"/>
      <c r="AI2135" s="2565"/>
      <c r="AJ2135" s="2565"/>
      <c r="AK2135" s="2568"/>
    </row>
    <row r="2136" spans="2:37" s="2872" customFormat="1" ht="12" customHeight="1" x14ac:dyDescent="0.2">
      <c r="B2136" s="2573"/>
      <c r="C2136" s="3530" t="s">
        <v>6375</v>
      </c>
      <c r="D2136" s="3530"/>
      <c r="E2136" s="4074" t="s">
        <v>6376</v>
      </c>
      <c r="F2136" s="4074"/>
      <c r="G2136" s="4074"/>
      <c r="H2136" s="3532"/>
      <c r="I2136" s="3531"/>
      <c r="J2136" s="3531"/>
      <c r="K2136" s="3531"/>
      <c r="L2136" s="3350"/>
      <c r="M2136" s="2565"/>
      <c r="N2136" s="2565"/>
      <c r="O2136" s="2565"/>
      <c r="P2136" s="2565"/>
      <c r="Q2136" s="2565"/>
      <c r="R2136" s="2565"/>
      <c r="S2136" s="2565"/>
      <c r="T2136" s="2565"/>
      <c r="U2136" s="2565"/>
      <c r="V2136" s="2565"/>
      <c r="W2136" s="2565"/>
      <c r="X2136" s="2565"/>
      <c r="Y2136" s="2565"/>
      <c r="Z2136" s="2565"/>
      <c r="AA2136" s="2565"/>
      <c r="AB2136" s="2565"/>
      <c r="AC2136" s="2565"/>
      <c r="AD2136" s="2565"/>
      <c r="AE2136" s="2565"/>
      <c r="AF2136" s="2565"/>
      <c r="AG2136" s="2565"/>
      <c r="AH2136" s="2565"/>
      <c r="AI2136" s="2565"/>
      <c r="AJ2136" s="2565"/>
      <c r="AK2136" s="2568"/>
    </row>
    <row r="2137" spans="2:37" s="2872" customFormat="1" ht="12" customHeight="1" x14ac:dyDescent="0.2">
      <c r="B2137" s="2573"/>
      <c r="C2137" s="3530" t="s">
        <v>6377</v>
      </c>
      <c r="D2137" s="3530"/>
      <c r="E2137" s="4075" t="s">
        <v>6891</v>
      </c>
      <c r="F2137" s="4075"/>
      <c r="G2137" s="4075"/>
      <c r="H2137" s="4075"/>
      <c r="I2137" s="3533"/>
      <c r="J2137" s="3533"/>
      <c r="K2137" s="3533"/>
      <c r="L2137" s="3350"/>
      <c r="M2137" s="2565"/>
      <c r="N2137" s="2565"/>
      <c r="O2137" s="2565"/>
      <c r="P2137" s="2565"/>
      <c r="Q2137" s="2565"/>
      <c r="R2137" s="2565"/>
      <c r="S2137" s="2565"/>
      <c r="T2137" s="2565"/>
      <c r="U2137" s="2565"/>
      <c r="V2137" s="2565"/>
      <c r="W2137" s="2565"/>
      <c r="X2137" s="2565"/>
      <c r="Y2137" s="2565"/>
      <c r="Z2137" s="2565"/>
      <c r="AA2137" s="2565"/>
      <c r="AB2137" s="2565"/>
      <c r="AC2137" s="2565"/>
      <c r="AD2137" s="2565"/>
      <c r="AE2137" s="2565"/>
      <c r="AF2137" s="2565"/>
      <c r="AG2137" s="2565"/>
      <c r="AH2137" s="2565"/>
      <c r="AI2137" s="2565"/>
      <c r="AJ2137" s="2565"/>
      <c r="AK2137" s="2568"/>
    </row>
    <row r="2138" spans="2:37" s="2872" customFormat="1" ht="12" customHeight="1" x14ac:dyDescent="0.2">
      <c r="B2138" s="2573"/>
      <c r="C2138" s="4076" t="s">
        <v>6379</v>
      </c>
      <c r="D2138" s="4076"/>
      <c r="E2138" s="3963">
        <v>41674</v>
      </c>
      <c r="F2138" s="3963"/>
      <c r="G2138" s="2565"/>
      <c r="H2138" s="2565"/>
      <c r="I2138" s="2565"/>
      <c r="J2138" s="2565"/>
      <c r="K2138" s="2565"/>
      <c r="L2138" s="2565"/>
      <c r="M2138" s="2565"/>
      <c r="N2138" s="2565"/>
      <c r="O2138" s="2565"/>
      <c r="P2138" s="2565"/>
      <c r="Q2138" s="2565"/>
      <c r="R2138" s="2565"/>
      <c r="S2138" s="2565"/>
      <c r="T2138" s="2565"/>
      <c r="U2138" s="2565"/>
      <c r="V2138" s="2565"/>
      <c r="W2138" s="2565"/>
      <c r="X2138" s="2565"/>
      <c r="Y2138" s="2565"/>
      <c r="Z2138" s="2565"/>
      <c r="AA2138" s="2565"/>
      <c r="AB2138" s="2565"/>
      <c r="AC2138" s="2565"/>
      <c r="AD2138" s="2565"/>
      <c r="AE2138" s="2565"/>
      <c r="AF2138" s="2565"/>
      <c r="AG2138" s="2565"/>
      <c r="AH2138" s="2565"/>
      <c r="AI2138" s="2565"/>
      <c r="AJ2138" s="2565"/>
      <c r="AK2138" s="2568"/>
    </row>
    <row r="2139" spans="2:37" s="2872" customFormat="1" ht="12" customHeight="1" x14ac:dyDescent="0.2">
      <c r="B2139" s="2573"/>
      <c r="C2139" s="4076" t="s">
        <v>6892</v>
      </c>
      <c r="D2139" s="4076"/>
      <c r="E2139" s="4077" t="s">
        <v>6893</v>
      </c>
      <c r="F2139" s="4077"/>
      <c r="G2139" s="2565"/>
      <c r="H2139" s="2565"/>
      <c r="I2139" s="2565"/>
      <c r="J2139" s="2565"/>
      <c r="K2139" s="2565"/>
      <c r="L2139" s="2565"/>
      <c r="M2139" s="2565"/>
      <c r="N2139" s="2565"/>
      <c r="O2139" s="2565"/>
      <c r="P2139" s="2565"/>
      <c r="Q2139" s="2565"/>
      <c r="R2139" s="2565"/>
      <c r="S2139" s="2565"/>
      <c r="T2139" s="2565"/>
      <c r="U2139" s="2565"/>
      <c r="V2139" s="2565"/>
      <c r="W2139" s="2565"/>
      <c r="X2139" s="2565"/>
      <c r="Y2139" s="2565"/>
      <c r="Z2139" s="2565"/>
      <c r="AA2139" s="2565"/>
      <c r="AB2139" s="2565"/>
      <c r="AC2139" s="2565"/>
      <c r="AD2139" s="2565"/>
      <c r="AE2139" s="2565"/>
      <c r="AF2139" s="2565"/>
      <c r="AG2139" s="2565"/>
      <c r="AH2139" s="2565"/>
      <c r="AI2139" s="2565"/>
      <c r="AJ2139" s="2565"/>
      <c r="AK2139" s="2568"/>
    </row>
    <row r="2140" spans="2:37" s="2872" customFormat="1" ht="12" customHeight="1" thickBot="1" x14ac:dyDescent="0.25">
      <c r="B2140" s="2573"/>
      <c r="C2140" s="3530"/>
      <c r="D2140" s="3530"/>
      <c r="E2140" s="2565"/>
      <c r="F2140" s="2565"/>
      <c r="G2140" s="2565"/>
      <c r="H2140" s="2565"/>
      <c r="I2140" s="2565"/>
      <c r="J2140" s="2565"/>
      <c r="K2140" s="2565"/>
      <c r="L2140" s="2565"/>
      <c r="M2140" s="2565"/>
      <c r="N2140" s="2565"/>
      <c r="O2140" s="2565"/>
      <c r="P2140" s="2565"/>
      <c r="Q2140" s="2565"/>
      <c r="R2140" s="2565"/>
      <c r="S2140" s="2565"/>
      <c r="T2140" s="2565"/>
      <c r="U2140" s="2565"/>
      <c r="V2140" s="2565"/>
      <c r="W2140" s="2565"/>
      <c r="X2140" s="2565"/>
      <c r="Y2140" s="2565"/>
      <c r="Z2140" s="2565"/>
      <c r="AA2140" s="2565"/>
      <c r="AB2140" s="2565"/>
      <c r="AC2140" s="2565"/>
      <c r="AD2140" s="2565"/>
      <c r="AE2140" s="2565"/>
      <c r="AF2140" s="2565"/>
      <c r="AG2140" s="2565"/>
      <c r="AH2140" s="2565"/>
      <c r="AI2140" s="2565"/>
      <c r="AJ2140" s="2565"/>
      <c r="AK2140" s="2568"/>
    </row>
    <row r="2141" spans="2:37" s="2872" customFormat="1" ht="174" customHeight="1" thickBot="1" x14ac:dyDescent="0.25">
      <c r="B2141" s="2573"/>
      <c r="C2141" s="4037" t="s">
        <v>6380</v>
      </c>
      <c r="D2141" s="4038"/>
      <c r="E2141" s="4039" t="s">
        <v>6894</v>
      </c>
      <c r="F2141" s="4040"/>
      <c r="G2141" s="4040"/>
      <c r="H2141" s="4040"/>
      <c r="I2141" s="4040"/>
      <c r="J2141" s="4040"/>
      <c r="K2141" s="4040"/>
      <c r="L2141" s="4040"/>
      <c r="M2141" s="4040"/>
      <c r="N2141" s="4040"/>
      <c r="O2141" s="4040"/>
      <c r="P2141" s="4040"/>
      <c r="Q2141" s="4040"/>
      <c r="R2141" s="4040"/>
      <c r="S2141" s="4040"/>
      <c r="T2141" s="4040"/>
      <c r="U2141" s="4040"/>
      <c r="V2141" s="4040"/>
      <c r="W2141" s="4040"/>
      <c r="X2141" s="4040"/>
      <c r="Y2141" s="4040"/>
      <c r="Z2141" s="4040"/>
      <c r="AA2141" s="4040"/>
      <c r="AB2141" s="4040"/>
      <c r="AC2141" s="4040"/>
      <c r="AD2141" s="4040"/>
      <c r="AE2141" s="4040"/>
      <c r="AF2141" s="4040"/>
      <c r="AG2141" s="4040"/>
      <c r="AH2141" s="4040"/>
      <c r="AI2141" s="4040"/>
      <c r="AJ2141" s="4040"/>
      <c r="AK2141" s="4041"/>
    </row>
    <row r="2142" spans="2:37" s="2872" customFormat="1" ht="12" customHeight="1" thickBot="1" x14ac:dyDescent="0.25">
      <c r="B2142" s="3534"/>
      <c r="C2142" s="2575"/>
      <c r="D2142" s="2575"/>
      <c r="E2142" s="3535"/>
      <c r="F2142" s="3535"/>
      <c r="G2142" s="3535"/>
      <c r="H2142" s="3535"/>
      <c r="I2142" s="3535"/>
      <c r="J2142" s="3535"/>
      <c r="K2142" s="3535"/>
      <c r="L2142" s="3535"/>
      <c r="M2142" s="3535"/>
      <c r="N2142" s="3535"/>
      <c r="O2142" s="3535"/>
      <c r="P2142" s="3535"/>
      <c r="Q2142" s="3535"/>
      <c r="R2142" s="3535"/>
      <c r="S2142" s="2575"/>
      <c r="T2142" s="2575"/>
      <c r="U2142" s="2575"/>
      <c r="V2142" s="2575"/>
      <c r="W2142" s="2575"/>
      <c r="X2142" s="2575"/>
      <c r="Y2142" s="2575"/>
      <c r="Z2142" s="2575"/>
      <c r="AA2142" s="2575"/>
      <c r="AB2142" s="2575"/>
      <c r="AC2142" s="2575"/>
      <c r="AD2142" s="2575"/>
      <c r="AE2142" s="2575"/>
      <c r="AF2142" s="2575"/>
      <c r="AG2142" s="2575"/>
      <c r="AH2142" s="2575"/>
      <c r="AI2142" s="2575"/>
      <c r="AJ2142" s="2575"/>
      <c r="AK2142" s="2576"/>
    </row>
    <row r="2143" spans="2:37" s="2872" customFormat="1" ht="12" customHeight="1" x14ac:dyDescent="0.2">
      <c r="B2143" s="2774"/>
    </row>
    <row r="2144" spans="2:37" s="2872" customFormat="1" ht="12" customHeight="1" thickBot="1" x14ac:dyDescent="0.25">
      <c r="B2144" s="2774"/>
    </row>
    <row r="2145" spans="2:39" s="2872" customFormat="1" ht="12" customHeight="1" x14ac:dyDescent="0.2">
      <c r="B2145" s="3987" t="s">
        <v>6374</v>
      </c>
      <c r="C2145" s="3988"/>
      <c r="D2145" s="3988"/>
      <c r="E2145" s="3988"/>
      <c r="F2145" s="3988"/>
      <c r="G2145" s="3988"/>
      <c r="H2145" s="3988"/>
      <c r="I2145" s="3988"/>
      <c r="J2145" s="3988"/>
      <c r="K2145" s="3988"/>
      <c r="L2145" s="3988"/>
      <c r="M2145" s="3988"/>
      <c r="N2145" s="3988"/>
      <c r="O2145" s="3988"/>
      <c r="P2145" s="3988"/>
      <c r="Q2145" s="3988"/>
      <c r="R2145" s="3988"/>
      <c r="S2145" s="3988"/>
      <c r="T2145" s="3988"/>
      <c r="U2145" s="3988"/>
      <c r="V2145" s="3988"/>
      <c r="W2145" s="3988"/>
      <c r="X2145" s="3988"/>
      <c r="Y2145" s="3988"/>
      <c r="Z2145" s="3988"/>
      <c r="AA2145" s="3988"/>
      <c r="AB2145" s="3988"/>
      <c r="AC2145" s="3988"/>
      <c r="AD2145" s="3988"/>
      <c r="AE2145" s="3988"/>
      <c r="AF2145" s="3988"/>
      <c r="AG2145" s="3988"/>
      <c r="AH2145" s="3988"/>
      <c r="AI2145" s="3988"/>
      <c r="AJ2145" s="3988"/>
      <c r="AK2145" s="3989"/>
    </row>
    <row r="2146" spans="2:39" s="2872" customFormat="1" ht="12" customHeight="1" x14ac:dyDescent="0.2">
      <c r="B2146" s="2573"/>
      <c r="C2146" s="2565"/>
      <c r="D2146" s="2565"/>
      <c r="E2146" s="3529"/>
      <c r="F2146" s="3529"/>
      <c r="G2146" s="3529"/>
      <c r="H2146" s="3529"/>
      <c r="I2146" s="3529"/>
      <c r="J2146" s="3529"/>
      <c r="K2146" s="3529"/>
      <c r="L2146" s="3529"/>
      <c r="M2146" s="3529"/>
      <c r="N2146" s="3529"/>
      <c r="O2146" s="3529"/>
      <c r="P2146" s="3529"/>
      <c r="Q2146" s="3529"/>
      <c r="R2146" s="3529"/>
      <c r="S2146" s="3529"/>
      <c r="T2146" s="3529"/>
      <c r="U2146" s="2565"/>
      <c r="V2146" s="2565"/>
      <c r="W2146" s="2565"/>
      <c r="X2146" s="2565"/>
      <c r="Y2146" s="2565"/>
      <c r="Z2146" s="2565"/>
      <c r="AA2146" s="2565"/>
      <c r="AB2146" s="2565"/>
      <c r="AC2146" s="2565"/>
      <c r="AD2146" s="2565"/>
      <c r="AE2146" s="2565"/>
      <c r="AF2146" s="2565"/>
      <c r="AG2146" s="2565"/>
      <c r="AH2146" s="2565"/>
      <c r="AI2146" s="2565"/>
      <c r="AJ2146" s="2565"/>
      <c r="AK2146" s="2568"/>
    </row>
    <row r="2147" spans="2:39" s="2872" customFormat="1" ht="12" customHeight="1" x14ac:dyDescent="0.2">
      <c r="B2147" s="2573"/>
      <c r="C2147" s="3530" t="s">
        <v>6375</v>
      </c>
      <c r="D2147" s="3530"/>
      <c r="E2147" s="4074" t="s">
        <v>6376</v>
      </c>
      <c r="F2147" s="4074"/>
      <c r="G2147" s="4074"/>
      <c r="H2147" s="3532"/>
      <c r="I2147" s="3531"/>
      <c r="J2147" s="3531"/>
      <c r="K2147" s="3531"/>
      <c r="L2147" s="3350"/>
      <c r="M2147" s="2565"/>
      <c r="N2147" s="2565"/>
      <c r="O2147" s="2565"/>
      <c r="P2147" s="2565"/>
      <c r="Q2147" s="2565"/>
      <c r="R2147" s="2565"/>
      <c r="S2147" s="2565"/>
      <c r="T2147" s="2565"/>
      <c r="U2147" s="2565"/>
      <c r="V2147" s="2565"/>
      <c r="W2147" s="2565"/>
      <c r="X2147" s="2565"/>
      <c r="Y2147" s="2565"/>
      <c r="Z2147" s="2565"/>
      <c r="AA2147" s="2565"/>
      <c r="AB2147" s="2565"/>
      <c r="AC2147" s="2565"/>
      <c r="AD2147" s="2565"/>
      <c r="AE2147" s="2565"/>
      <c r="AF2147" s="2565"/>
      <c r="AG2147" s="2565"/>
      <c r="AH2147" s="2565"/>
      <c r="AI2147" s="2565"/>
      <c r="AJ2147" s="2565"/>
      <c r="AK2147" s="2568"/>
    </row>
    <row r="2148" spans="2:39" s="2872" customFormat="1" ht="12" customHeight="1" x14ac:dyDescent="0.2">
      <c r="B2148" s="2573"/>
      <c r="C2148" s="3530" t="s">
        <v>6377</v>
      </c>
      <c r="D2148" s="3530"/>
      <c r="E2148" s="4075" t="s">
        <v>6378</v>
      </c>
      <c r="F2148" s="4075"/>
      <c r="G2148" s="4075"/>
      <c r="H2148" s="4075"/>
      <c r="I2148" s="3533"/>
      <c r="J2148" s="3533"/>
      <c r="K2148" s="3533"/>
      <c r="L2148" s="3350"/>
      <c r="M2148" s="2565"/>
      <c r="N2148" s="2565"/>
      <c r="O2148" s="2565"/>
      <c r="P2148" s="2565"/>
      <c r="Q2148" s="2565"/>
      <c r="R2148" s="2565"/>
      <c r="S2148" s="2565"/>
      <c r="T2148" s="2565"/>
      <c r="U2148" s="2565"/>
      <c r="V2148" s="2565"/>
      <c r="W2148" s="2565"/>
      <c r="X2148" s="2565"/>
      <c r="Y2148" s="2565"/>
      <c r="Z2148" s="2565"/>
      <c r="AA2148" s="2565"/>
      <c r="AB2148" s="2565"/>
      <c r="AC2148" s="2565"/>
      <c r="AD2148" s="2565"/>
      <c r="AE2148" s="2565"/>
      <c r="AF2148" s="2565"/>
      <c r="AG2148" s="2565"/>
      <c r="AH2148" s="2565"/>
      <c r="AI2148" s="2565"/>
      <c r="AJ2148" s="2565"/>
      <c r="AK2148" s="2568"/>
    </row>
    <row r="2149" spans="2:39" s="2872" customFormat="1" ht="12" customHeight="1" x14ac:dyDescent="0.2">
      <c r="B2149" s="2573"/>
      <c r="C2149" s="4076" t="s">
        <v>6379</v>
      </c>
      <c r="D2149" s="4076"/>
      <c r="E2149" s="3963">
        <v>41674</v>
      </c>
      <c r="F2149" s="3963"/>
      <c r="G2149" s="2565"/>
      <c r="H2149" s="2565"/>
      <c r="I2149" s="2565"/>
      <c r="J2149" s="2565"/>
      <c r="K2149" s="2565"/>
      <c r="L2149" s="2565"/>
      <c r="M2149" s="2565"/>
      <c r="N2149" s="2565"/>
      <c r="O2149" s="2565"/>
      <c r="P2149" s="2565"/>
      <c r="Q2149" s="2565"/>
      <c r="R2149" s="2565"/>
      <c r="S2149" s="2565"/>
      <c r="T2149" s="2565"/>
      <c r="U2149" s="2565"/>
      <c r="V2149" s="2565"/>
      <c r="W2149" s="2565"/>
      <c r="X2149" s="2565"/>
      <c r="Y2149" s="2565"/>
      <c r="Z2149" s="2565"/>
      <c r="AA2149" s="2565"/>
      <c r="AB2149" s="2565"/>
      <c r="AC2149" s="2565"/>
      <c r="AD2149" s="2565"/>
      <c r="AE2149" s="2565"/>
      <c r="AF2149" s="2565"/>
      <c r="AG2149" s="2565"/>
      <c r="AH2149" s="2565"/>
      <c r="AI2149" s="2565"/>
      <c r="AJ2149" s="2565"/>
      <c r="AK2149" s="2568"/>
    </row>
    <row r="2150" spans="2:39" s="2872" customFormat="1" ht="12" customHeight="1" thickBot="1" x14ac:dyDescent="0.25">
      <c r="B2150" s="2573"/>
      <c r="C2150" s="3530"/>
      <c r="D2150" s="3530"/>
      <c r="E2150" s="2565"/>
      <c r="F2150" s="2565"/>
      <c r="G2150" s="2565"/>
      <c r="H2150" s="2565"/>
      <c r="I2150" s="2565"/>
      <c r="J2150" s="2565"/>
      <c r="K2150" s="2565"/>
      <c r="L2150" s="2565"/>
      <c r="M2150" s="2565"/>
      <c r="N2150" s="2565"/>
      <c r="O2150" s="2565"/>
      <c r="P2150" s="2565"/>
      <c r="Q2150" s="2565"/>
      <c r="R2150" s="2565"/>
      <c r="S2150" s="2565"/>
      <c r="T2150" s="2565"/>
      <c r="U2150" s="2565"/>
      <c r="V2150" s="2565"/>
      <c r="W2150" s="2565"/>
      <c r="X2150" s="2565"/>
      <c r="Y2150" s="2565"/>
      <c r="Z2150" s="2565"/>
      <c r="AA2150" s="2565"/>
      <c r="AB2150" s="2565"/>
      <c r="AC2150" s="2565"/>
      <c r="AD2150" s="2565"/>
      <c r="AE2150" s="2565"/>
      <c r="AF2150" s="2565"/>
      <c r="AG2150" s="2565"/>
      <c r="AH2150" s="2565"/>
      <c r="AI2150" s="2565"/>
      <c r="AJ2150" s="2565"/>
      <c r="AK2150" s="2568"/>
    </row>
    <row r="2151" spans="2:39" s="2872" customFormat="1" ht="387" customHeight="1" thickBot="1" x14ac:dyDescent="0.25">
      <c r="B2151" s="2573"/>
      <c r="C2151" s="4037" t="s">
        <v>6380</v>
      </c>
      <c r="D2151" s="4038"/>
      <c r="E2151" s="4039" t="s">
        <v>6381</v>
      </c>
      <c r="F2151" s="4040"/>
      <c r="G2151" s="4040"/>
      <c r="H2151" s="4040"/>
      <c r="I2151" s="4040"/>
      <c r="J2151" s="4040"/>
      <c r="K2151" s="4040"/>
      <c r="L2151" s="4040"/>
      <c r="M2151" s="4040"/>
      <c r="N2151" s="4040"/>
      <c r="O2151" s="4040"/>
      <c r="P2151" s="4040"/>
      <c r="Q2151" s="4040"/>
      <c r="R2151" s="4040"/>
      <c r="S2151" s="4040"/>
      <c r="T2151" s="4040"/>
      <c r="U2151" s="4040"/>
      <c r="V2151" s="4040"/>
      <c r="W2151" s="4040"/>
      <c r="X2151" s="4040"/>
      <c r="Y2151" s="4040"/>
      <c r="Z2151" s="4040"/>
      <c r="AA2151" s="4040"/>
      <c r="AB2151" s="4040"/>
      <c r="AC2151" s="4040"/>
      <c r="AD2151" s="4040"/>
      <c r="AE2151" s="4040"/>
      <c r="AF2151" s="4040"/>
      <c r="AG2151" s="4040"/>
      <c r="AH2151" s="4040"/>
      <c r="AI2151" s="4040"/>
      <c r="AJ2151" s="4040"/>
      <c r="AK2151" s="4041"/>
    </row>
    <row r="2152" spans="2:39" s="2872" customFormat="1" ht="12" customHeight="1" thickBot="1" x14ac:dyDescent="0.25">
      <c r="B2152" s="3534"/>
      <c r="C2152" s="2575"/>
      <c r="D2152" s="2575"/>
      <c r="E2152" s="3535"/>
      <c r="F2152" s="3535"/>
      <c r="G2152" s="3535"/>
      <c r="H2152" s="3535"/>
      <c r="I2152" s="3535"/>
      <c r="J2152" s="3535"/>
      <c r="K2152" s="3535"/>
      <c r="L2152" s="3535"/>
      <c r="M2152" s="3535"/>
      <c r="N2152" s="3535"/>
      <c r="O2152" s="3535"/>
      <c r="P2152" s="3535"/>
      <c r="Q2152" s="3535"/>
      <c r="R2152" s="3535"/>
      <c r="S2152" s="2575"/>
      <c r="T2152" s="2575"/>
      <c r="U2152" s="2575"/>
      <c r="V2152" s="2575"/>
      <c r="W2152" s="2575"/>
      <c r="X2152" s="2575"/>
      <c r="Y2152" s="2575"/>
      <c r="Z2152" s="2575"/>
      <c r="AA2152" s="2575"/>
      <c r="AB2152" s="2575"/>
      <c r="AC2152" s="2575"/>
      <c r="AD2152" s="2575"/>
      <c r="AE2152" s="2575"/>
      <c r="AF2152" s="2575"/>
      <c r="AG2152" s="2575"/>
      <c r="AH2152" s="2575"/>
      <c r="AI2152" s="2575"/>
      <c r="AJ2152" s="2575"/>
      <c r="AK2152" s="2576"/>
    </row>
    <row r="2153" spans="2:39" s="2872" customFormat="1" ht="12" customHeight="1" x14ac:dyDescent="0.2">
      <c r="B2153" s="2774"/>
    </row>
    <row r="2154" spans="2:39" s="2872" customFormat="1" ht="12" customHeight="1" thickBot="1" x14ac:dyDescent="0.25">
      <c r="B2154" s="2774"/>
    </row>
    <row r="2155" spans="2:39" s="2872" customFormat="1" ht="12" customHeight="1" x14ac:dyDescent="0.2">
      <c r="B2155" s="3987" t="s">
        <v>5001</v>
      </c>
      <c r="C2155" s="3988"/>
      <c r="D2155" s="3988"/>
      <c r="E2155" s="3988"/>
      <c r="F2155" s="3988"/>
      <c r="G2155" s="3988"/>
      <c r="H2155" s="3988"/>
      <c r="I2155" s="3988"/>
      <c r="J2155" s="3988"/>
      <c r="K2155" s="3988"/>
      <c r="L2155" s="3988"/>
      <c r="M2155" s="3988"/>
      <c r="N2155" s="3988"/>
      <c r="O2155" s="3988"/>
      <c r="P2155" s="3988"/>
      <c r="Q2155" s="3988"/>
      <c r="R2155" s="3988"/>
      <c r="S2155" s="3988"/>
      <c r="T2155" s="3988"/>
      <c r="U2155" s="3988"/>
      <c r="V2155" s="3988"/>
      <c r="W2155" s="3988"/>
      <c r="X2155" s="3988"/>
      <c r="Y2155" s="3988"/>
      <c r="Z2155" s="3988"/>
      <c r="AA2155" s="3988"/>
      <c r="AB2155" s="3988"/>
      <c r="AC2155" s="3988"/>
      <c r="AD2155" s="3988"/>
      <c r="AE2155" s="3988"/>
      <c r="AF2155" s="3988"/>
      <c r="AG2155" s="3988"/>
      <c r="AH2155" s="3988"/>
      <c r="AI2155" s="3988"/>
      <c r="AJ2155" s="3988"/>
      <c r="AK2155" s="3988"/>
      <c r="AL2155" s="3988"/>
      <c r="AM2155" s="3989"/>
    </row>
    <row r="2156" spans="2:39" s="2872" customFormat="1" ht="12" customHeight="1" x14ac:dyDescent="0.2">
      <c r="B2156" s="2570"/>
      <c r="C2156" s="3526"/>
      <c r="D2156" s="3526"/>
      <c r="E2156" s="3526"/>
      <c r="F2156" s="3526"/>
      <c r="G2156" s="2571"/>
      <c r="H2156" s="2571"/>
      <c r="I2156" s="2571"/>
      <c r="J2156" s="2571"/>
      <c r="K2156" s="2571"/>
      <c r="L2156" s="2571"/>
      <c r="M2156" s="2571"/>
      <c r="N2156" s="2571"/>
      <c r="O2156" s="2571"/>
      <c r="P2156" s="2571"/>
      <c r="Q2156" s="2571"/>
      <c r="R2156" s="2571"/>
      <c r="S2156" s="2571"/>
      <c r="T2156" s="2571"/>
      <c r="U2156" s="2571"/>
      <c r="V2156" s="2571"/>
      <c r="W2156" s="2571"/>
      <c r="X2156" s="2571"/>
      <c r="Y2156" s="2571"/>
      <c r="Z2156" s="2571"/>
      <c r="AA2156" s="2571"/>
      <c r="AB2156" s="2571"/>
      <c r="AC2156" s="2571"/>
      <c r="AD2156" s="2571"/>
      <c r="AE2156" s="2571"/>
      <c r="AF2156" s="2571"/>
      <c r="AG2156" s="2571"/>
      <c r="AH2156" s="2571"/>
      <c r="AI2156" s="2571"/>
      <c r="AJ2156" s="2571"/>
      <c r="AK2156" s="2571"/>
      <c r="AL2156" s="3464"/>
      <c r="AM2156" s="3466"/>
    </row>
    <row r="2157" spans="2:39" s="2872" customFormat="1" ht="12" customHeight="1" x14ac:dyDescent="0.2">
      <c r="B2157" s="2570" t="s">
        <v>4988</v>
      </c>
      <c r="C2157" s="3526"/>
      <c r="D2157" s="3990" t="s">
        <v>6424</v>
      </c>
      <c r="E2157" s="3990"/>
      <c r="F2157" s="3990"/>
      <c r="G2157" s="2571"/>
      <c r="H2157" s="2571"/>
      <c r="I2157" s="2571"/>
      <c r="J2157" s="2571"/>
      <c r="K2157" s="2571"/>
      <c r="L2157" s="2571"/>
      <c r="M2157" s="2571"/>
      <c r="N2157" s="2571"/>
      <c r="O2157" s="2571"/>
      <c r="P2157" s="2571"/>
      <c r="Q2157" s="2571"/>
      <c r="R2157" s="2571"/>
      <c r="S2157" s="2571"/>
      <c r="T2157" s="2571"/>
      <c r="U2157" s="2571"/>
      <c r="V2157" s="2571"/>
      <c r="W2157" s="2571"/>
      <c r="X2157" s="2571"/>
      <c r="Y2157" s="2571"/>
      <c r="Z2157" s="2571"/>
      <c r="AA2157" s="2571"/>
      <c r="AB2157" s="2571"/>
      <c r="AC2157" s="2571"/>
      <c r="AD2157" s="2571"/>
      <c r="AE2157" s="2571"/>
      <c r="AF2157" s="2571"/>
      <c r="AG2157" s="2571"/>
      <c r="AH2157" s="2571"/>
      <c r="AI2157" s="2571"/>
      <c r="AJ2157" s="2571"/>
      <c r="AK2157" s="2571"/>
      <c r="AL2157" s="3464"/>
      <c r="AM2157" s="3466"/>
    </row>
    <row r="2158" spans="2:39" s="2872" customFormat="1" ht="12" customHeight="1" thickBot="1" x14ac:dyDescent="0.25">
      <c r="B2158" s="3991" t="s">
        <v>5002</v>
      </c>
      <c r="C2158" s="3992"/>
      <c r="D2158" s="3963">
        <v>41671</v>
      </c>
      <c r="E2158" s="3963"/>
      <c r="F2158" s="3526"/>
      <c r="G2158" s="2571"/>
      <c r="H2158" s="2571"/>
      <c r="I2158" s="2571"/>
      <c r="J2158" s="2571"/>
      <c r="K2158" s="2571"/>
      <c r="L2158" s="2571"/>
      <c r="M2158" s="2571"/>
      <c r="N2158" s="2571"/>
      <c r="O2158" s="2571"/>
      <c r="P2158" s="2571"/>
      <c r="Q2158" s="2571"/>
      <c r="R2158" s="2571"/>
      <c r="S2158" s="2571"/>
      <c r="T2158" s="2571"/>
      <c r="U2158" s="2571"/>
      <c r="V2158" s="2571"/>
      <c r="W2158" s="2571"/>
      <c r="X2158" s="2571"/>
      <c r="Y2158" s="2571"/>
      <c r="Z2158" s="2571"/>
      <c r="AA2158" s="2571"/>
      <c r="AB2158" s="2571"/>
      <c r="AC2158" s="2571"/>
      <c r="AD2158" s="2571"/>
      <c r="AE2158" s="2571"/>
      <c r="AF2158" s="2571"/>
      <c r="AG2158" s="2571"/>
      <c r="AH2158" s="2571"/>
      <c r="AI2158" s="2571"/>
      <c r="AJ2158" s="2571"/>
      <c r="AK2158" s="2571"/>
      <c r="AL2158" s="3464"/>
      <c r="AM2158" s="3466"/>
    </row>
    <row r="2159" spans="2:39" s="2872" customFormat="1" ht="109.5" customHeight="1" thickBot="1" x14ac:dyDescent="0.25">
      <c r="B2159" s="3993" t="s">
        <v>5003</v>
      </c>
      <c r="C2159" s="3994"/>
      <c r="D2159" s="4019" t="s">
        <v>6425</v>
      </c>
      <c r="E2159" s="4020"/>
      <c r="F2159" s="4020"/>
      <c r="G2159" s="4020"/>
      <c r="H2159" s="4020"/>
      <c r="I2159" s="4020"/>
      <c r="J2159" s="4020"/>
      <c r="K2159" s="4021"/>
      <c r="L2159" s="2571"/>
      <c r="M2159" s="2571"/>
      <c r="N2159" s="2571"/>
      <c r="O2159" s="2571"/>
      <c r="P2159" s="2571"/>
      <c r="Q2159" s="2571"/>
      <c r="R2159" s="2571"/>
      <c r="S2159" s="2571"/>
      <c r="T2159" s="2571"/>
      <c r="U2159" s="2571"/>
      <c r="V2159" s="2571"/>
      <c r="W2159" s="2571"/>
      <c r="X2159" s="2571"/>
      <c r="Y2159" s="2571"/>
      <c r="Z2159" s="2571"/>
      <c r="AA2159" s="2571"/>
      <c r="AB2159" s="2571"/>
      <c r="AC2159" s="2571"/>
      <c r="AD2159" s="2571"/>
      <c r="AE2159" s="2571"/>
      <c r="AF2159" s="2571"/>
      <c r="AG2159" s="2571"/>
      <c r="AH2159" s="2571"/>
      <c r="AI2159" s="2571"/>
      <c r="AJ2159" s="2571"/>
      <c r="AK2159" s="2571"/>
      <c r="AL2159" s="3464"/>
      <c r="AM2159" s="3466"/>
    </row>
    <row r="2160" spans="2:39" s="2872" customFormat="1" ht="12" customHeight="1" thickBot="1" x14ac:dyDescent="0.25">
      <c r="B2160" s="3998"/>
      <c r="C2160" s="3999"/>
      <c r="D2160" s="3999"/>
      <c r="E2160" s="3999"/>
      <c r="F2160" s="3999"/>
      <c r="G2160" s="3999"/>
      <c r="H2160" s="3999"/>
      <c r="I2160" s="3999"/>
      <c r="J2160" s="3999"/>
      <c r="K2160" s="3999"/>
      <c r="L2160" s="3999"/>
      <c r="M2160" s="3999"/>
      <c r="N2160" s="3999"/>
      <c r="O2160" s="3999"/>
      <c r="P2160" s="3999"/>
      <c r="Q2160" s="3999"/>
      <c r="R2160" s="2571"/>
      <c r="S2160" s="2571"/>
      <c r="T2160" s="2571"/>
      <c r="U2160" s="2571"/>
      <c r="V2160" s="2571"/>
      <c r="W2160" s="2571"/>
      <c r="X2160" s="2571"/>
      <c r="Y2160" s="2571"/>
      <c r="Z2160" s="2571"/>
      <c r="AA2160" s="2571"/>
      <c r="AB2160" s="2571"/>
      <c r="AC2160" s="2571"/>
      <c r="AD2160" s="2571"/>
      <c r="AE2160" s="2571"/>
      <c r="AF2160" s="2571"/>
      <c r="AG2160" s="2571"/>
      <c r="AH2160" s="2571"/>
      <c r="AI2160" s="2571"/>
      <c r="AJ2160" s="2571"/>
      <c r="AK2160" s="2571"/>
      <c r="AL2160" s="3465"/>
      <c r="AM2160" s="3466"/>
    </row>
    <row r="2161" spans="2:39" s="2872" customFormat="1" ht="12" customHeight="1" thickBot="1" x14ac:dyDescent="0.25">
      <c r="B2161" s="4000" t="s">
        <v>5004</v>
      </c>
      <c r="C2161" s="4000"/>
      <c r="D2161" s="4000" t="s">
        <v>4994</v>
      </c>
      <c r="E2161" s="4000" t="s">
        <v>5005</v>
      </c>
      <c r="F2161" s="4002" t="s">
        <v>224</v>
      </c>
      <c r="G2161" s="4002"/>
      <c r="H2161" s="4002"/>
      <c r="I2161" s="4002"/>
      <c r="J2161" s="4002"/>
      <c r="K2161" s="4002"/>
      <c r="L2161" s="4002"/>
      <c r="M2161" s="4002"/>
      <c r="N2161" s="4002"/>
      <c r="O2161" s="4002"/>
      <c r="P2161" s="4002"/>
      <c r="Q2161" s="4002"/>
      <c r="R2161" s="4002"/>
      <c r="S2161" s="4002" t="s">
        <v>340</v>
      </c>
      <c r="T2161" s="4002"/>
      <c r="U2161" s="4002"/>
      <c r="V2161" s="4002"/>
      <c r="W2161" s="4002"/>
      <c r="X2161" s="4002"/>
      <c r="Y2161" s="4002"/>
      <c r="Z2161" s="4002"/>
      <c r="AA2161" s="4002"/>
      <c r="AB2161" s="4002"/>
      <c r="AC2161" s="4002"/>
      <c r="AD2161" s="4002" t="s">
        <v>225</v>
      </c>
      <c r="AE2161" s="4002"/>
      <c r="AF2161" s="4002"/>
      <c r="AG2161" s="4002"/>
      <c r="AH2161" s="4003" t="s">
        <v>4989</v>
      </c>
      <c r="AI2161" s="4003"/>
      <c r="AJ2161" s="4003"/>
      <c r="AK2161" s="4003" t="s">
        <v>4989</v>
      </c>
      <c r="AL2161" s="4073"/>
      <c r="AM2161" s="4003"/>
    </row>
    <row r="2162" spans="2:39" s="2872" customFormat="1" ht="12" customHeight="1" thickBot="1" x14ac:dyDescent="0.25">
      <c r="B2162" s="4001"/>
      <c r="C2162" s="4001"/>
      <c r="D2162" s="4001"/>
      <c r="E2162" s="4001"/>
      <c r="F2162" s="4001" t="s">
        <v>5006</v>
      </c>
      <c r="G2162" s="4001" t="s">
        <v>5007</v>
      </c>
      <c r="H2162" s="4000" t="s">
        <v>5008</v>
      </c>
      <c r="I2162" s="4004" t="s">
        <v>5009</v>
      </c>
      <c r="J2162" s="4004" t="s">
        <v>5010</v>
      </c>
      <c r="K2162" s="4005" t="s">
        <v>5011</v>
      </c>
      <c r="L2162" s="4005" t="s">
        <v>5012</v>
      </c>
      <c r="M2162" s="4004" t="s">
        <v>5013</v>
      </c>
      <c r="N2162" s="4004"/>
      <c r="O2162" s="4005" t="s">
        <v>5014</v>
      </c>
      <c r="P2162" s="4005" t="s">
        <v>5015</v>
      </c>
      <c r="Q2162" s="4005" t="s">
        <v>5016</v>
      </c>
      <c r="R2162" s="4005" t="s">
        <v>5017</v>
      </c>
      <c r="S2162" s="4000" t="s">
        <v>5018</v>
      </c>
      <c r="T2162" s="4000" t="s">
        <v>5019</v>
      </c>
      <c r="U2162" s="4000" t="s">
        <v>5020</v>
      </c>
      <c r="V2162" s="4000" t="s">
        <v>5021</v>
      </c>
      <c r="W2162" s="4000" t="s">
        <v>5022</v>
      </c>
      <c r="X2162" s="4000" t="s">
        <v>5023</v>
      </c>
      <c r="Y2162" s="4000" t="s">
        <v>5024</v>
      </c>
      <c r="Z2162" s="4000" t="s">
        <v>5025</v>
      </c>
      <c r="AA2162" s="4000" t="s">
        <v>5026</v>
      </c>
      <c r="AB2162" s="4004" t="s">
        <v>5027</v>
      </c>
      <c r="AC2162" s="4004" t="s">
        <v>5028</v>
      </c>
      <c r="AD2162" s="4000" t="s">
        <v>5029</v>
      </c>
      <c r="AE2162" s="4000" t="s">
        <v>5030</v>
      </c>
      <c r="AF2162" s="4000" t="s">
        <v>5031</v>
      </c>
      <c r="AG2162" s="4000" t="s">
        <v>5032</v>
      </c>
      <c r="AH2162" s="4000" t="s">
        <v>1154</v>
      </c>
      <c r="AI2162" s="4000" t="s">
        <v>4990</v>
      </c>
      <c r="AJ2162" s="4000" t="s">
        <v>4991</v>
      </c>
      <c r="AK2162" s="4000" t="s">
        <v>1154</v>
      </c>
      <c r="AL2162" s="4000" t="s">
        <v>4990</v>
      </c>
      <c r="AM2162" s="4000" t="s">
        <v>4991</v>
      </c>
    </row>
    <row r="2163" spans="2:39" s="2872" customFormat="1" ht="12" customHeight="1" thickBot="1" x14ac:dyDescent="0.25">
      <c r="B2163" s="4001"/>
      <c r="C2163" s="4001"/>
      <c r="D2163" s="4001"/>
      <c r="E2163" s="4001"/>
      <c r="F2163" s="4001"/>
      <c r="G2163" s="4001"/>
      <c r="H2163" s="4001"/>
      <c r="I2163" s="4005"/>
      <c r="J2163" s="4005"/>
      <c r="K2163" s="4005"/>
      <c r="L2163" s="4005"/>
      <c r="M2163" s="3528" t="s">
        <v>5033</v>
      </c>
      <c r="N2163" s="3527" t="s">
        <v>2798</v>
      </c>
      <c r="O2163" s="4005"/>
      <c r="P2163" s="4005"/>
      <c r="Q2163" s="4005"/>
      <c r="R2163" s="4005"/>
      <c r="S2163" s="4001"/>
      <c r="T2163" s="4001"/>
      <c r="U2163" s="4001"/>
      <c r="V2163" s="4001"/>
      <c r="W2163" s="4001"/>
      <c r="X2163" s="4001"/>
      <c r="Y2163" s="4001"/>
      <c r="Z2163" s="4001"/>
      <c r="AA2163" s="4001"/>
      <c r="AB2163" s="4005"/>
      <c r="AC2163" s="4005"/>
      <c r="AD2163" s="4001"/>
      <c r="AE2163" s="4001"/>
      <c r="AF2163" s="4001"/>
      <c r="AG2163" s="4001"/>
      <c r="AH2163" s="4001"/>
      <c r="AI2163" s="4001"/>
      <c r="AJ2163" s="4001"/>
      <c r="AK2163" s="4001"/>
      <c r="AL2163" s="4001"/>
      <c r="AM2163" s="4001"/>
    </row>
    <row r="2164" spans="2:39" s="2872" customFormat="1" ht="12" customHeight="1" x14ac:dyDescent="0.2">
      <c r="B2164" s="3956" t="s">
        <v>6426</v>
      </c>
      <c r="C2164" s="3957"/>
      <c r="D2164" s="3314" t="s">
        <v>6427</v>
      </c>
      <c r="E2164" s="3315">
        <f>+F2164+S2164+AD2164+AJ2164</f>
        <v>28.000000000000004</v>
      </c>
      <c r="F2164" s="3315">
        <v>10.651200000000001</v>
      </c>
      <c r="G2164" s="3137" t="s">
        <v>1534</v>
      </c>
      <c r="H2164" s="3137" t="s">
        <v>1534</v>
      </c>
      <c r="I2164" s="3137" t="s">
        <v>1534</v>
      </c>
      <c r="J2164" s="3044">
        <v>63</v>
      </c>
      <c r="K2164" s="3316">
        <v>0.16800000000000001</v>
      </c>
      <c r="L2164" s="3316">
        <v>0.16800000000000001</v>
      </c>
      <c r="M2164" s="3044">
        <v>63</v>
      </c>
      <c r="N2164" s="3044">
        <v>63</v>
      </c>
      <c r="O2164" s="3316">
        <v>0.16800000000000001</v>
      </c>
      <c r="P2164" s="3316">
        <v>0.16800000000000001</v>
      </c>
      <c r="Q2164" s="3316">
        <v>0.16800000000000001</v>
      </c>
      <c r="R2164" s="3316">
        <v>0.16800000000000001</v>
      </c>
      <c r="S2164" s="2697">
        <v>0.56000000000000005</v>
      </c>
      <c r="T2164" s="3137" t="s">
        <v>1534</v>
      </c>
      <c r="U2164" s="3137" t="s">
        <v>1534</v>
      </c>
      <c r="V2164" s="3046" t="s">
        <v>1136</v>
      </c>
      <c r="W2164" s="3316">
        <v>2.8000000000000004E-2</v>
      </c>
      <c r="X2164" s="3316">
        <v>6.720000000000001E-2</v>
      </c>
      <c r="Y2164" s="3046" t="s">
        <v>1534</v>
      </c>
      <c r="Z2164" s="3046" t="s">
        <v>1534</v>
      </c>
      <c r="AA2164" s="3046" t="s">
        <v>1534</v>
      </c>
      <c r="AB2164" s="3046" t="s">
        <v>1534</v>
      </c>
      <c r="AC2164" s="3316">
        <v>6.720000000000001E-2</v>
      </c>
      <c r="AD2164" s="3315">
        <v>11.188800000000001</v>
      </c>
      <c r="AE2164" s="3046" t="s">
        <v>49</v>
      </c>
      <c r="AF2164" s="2687">
        <v>3.6960000000000007E-2</v>
      </c>
      <c r="AG2164" s="2687">
        <v>0.11200000000000002</v>
      </c>
      <c r="AH2164" s="2644" t="s">
        <v>5653</v>
      </c>
      <c r="AI2164" s="2644" t="s">
        <v>4998</v>
      </c>
      <c r="AJ2164" s="3137">
        <v>5.6000000000000005</v>
      </c>
      <c r="AK2164" s="2644" t="s">
        <v>6230</v>
      </c>
      <c r="AL2164" s="2644" t="s">
        <v>3305</v>
      </c>
      <c r="AM2164" s="3216">
        <v>1.1200000000000001</v>
      </c>
    </row>
    <row r="2165" spans="2:39" s="2872" customFormat="1" ht="12" customHeight="1" x14ac:dyDescent="0.2">
      <c r="B2165" s="3958" t="s">
        <v>6428</v>
      </c>
      <c r="C2165" s="3959"/>
      <c r="D2165" s="3323" t="s">
        <v>6429</v>
      </c>
      <c r="E2165" s="3324">
        <v>33.6</v>
      </c>
      <c r="F2165" s="3324">
        <v>15.691199999999998</v>
      </c>
      <c r="G2165" s="3039" t="s">
        <v>1534</v>
      </c>
      <c r="H2165" s="3039" t="s">
        <v>1534</v>
      </c>
      <c r="I2165" s="3039" t="s">
        <v>1534</v>
      </c>
      <c r="J2165" s="3024">
        <v>93</v>
      </c>
      <c r="K2165" s="3325">
        <v>0.16800000000000001</v>
      </c>
      <c r="L2165" s="3325">
        <v>0.16800000000000001</v>
      </c>
      <c r="M2165" s="3024">
        <v>93</v>
      </c>
      <c r="N2165" s="3024">
        <v>93</v>
      </c>
      <c r="O2165" s="3325">
        <v>0.16800000000000001</v>
      </c>
      <c r="P2165" s="3325">
        <v>0.16800000000000001</v>
      </c>
      <c r="Q2165" s="3325">
        <v>0.16800000000000001</v>
      </c>
      <c r="R2165" s="3325">
        <v>0.16800000000000001</v>
      </c>
      <c r="S2165" s="2612">
        <v>1.1200000000000001</v>
      </c>
      <c r="T2165" s="3039" t="s">
        <v>1534</v>
      </c>
      <c r="U2165" s="3039" t="s">
        <v>1534</v>
      </c>
      <c r="V2165" s="3040" t="s">
        <v>5526</v>
      </c>
      <c r="W2165" s="3325">
        <v>2.8000000000000004E-2</v>
      </c>
      <c r="X2165" s="3325">
        <v>6.720000000000001E-2</v>
      </c>
      <c r="Y2165" s="3040" t="s">
        <v>1534</v>
      </c>
      <c r="Z2165" s="3040" t="s">
        <v>1534</v>
      </c>
      <c r="AA2165" s="3040" t="s">
        <v>1534</v>
      </c>
      <c r="AB2165" s="3040" t="s">
        <v>1534</v>
      </c>
      <c r="AC2165" s="3325">
        <v>6.720000000000001E-2</v>
      </c>
      <c r="AD2165" s="3324">
        <v>11.188800000000001</v>
      </c>
      <c r="AE2165" s="3040" t="s">
        <v>49</v>
      </c>
      <c r="AF2165" s="2561">
        <v>3.6960000000000007E-2</v>
      </c>
      <c r="AG2165" s="2561">
        <v>0.11200000000000002</v>
      </c>
      <c r="AH2165" s="2613" t="s">
        <v>5653</v>
      </c>
      <c r="AI2165" s="2613" t="s">
        <v>4998</v>
      </c>
      <c r="AJ2165" s="3039">
        <v>5.6000000000000005</v>
      </c>
      <c r="AK2165" s="2613" t="s">
        <v>6230</v>
      </c>
      <c r="AL2165" s="2613" t="s">
        <v>3305</v>
      </c>
      <c r="AM2165" s="3427">
        <v>1.1200000000000001</v>
      </c>
    </row>
    <row r="2166" spans="2:39" s="2872" customFormat="1" ht="12" customHeight="1" x14ac:dyDescent="0.2">
      <c r="B2166" s="3958" t="s">
        <v>6430</v>
      </c>
      <c r="C2166" s="3959"/>
      <c r="D2166" s="3323" t="s">
        <v>6431</v>
      </c>
      <c r="E2166" s="3324">
        <v>39.200000000000003</v>
      </c>
      <c r="F2166" s="3324">
        <v>17.0016</v>
      </c>
      <c r="G2166" s="3039" t="s">
        <v>1534</v>
      </c>
      <c r="H2166" s="3039" t="s">
        <v>1534</v>
      </c>
      <c r="I2166" s="3039" t="s">
        <v>1534</v>
      </c>
      <c r="J2166" s="3024">
        <v>101</v>
      </c>
      <c r="K2166" s="3325">
        <v>0.16800000000000001</v>
      </c>
      <c r="L2166" s="3325">
        <v>0.16800000000000001</v>
      </c>
      <c r="M2166" s="3024">
        <v>101</v>
      </c>
      <c r="N2166" s="3024">
        <v>101</v>
      </c>
      <c r="O2166" s="3325">
        <v>0.16800000000000001</v>
      </c>
      <c r="P2166" s="3325">
        <v>0.16800000000000001</v>
      </c>
      <c r="Q2166" s="3325">
        <v>0.16800000000000001</v>
      </c>
      <c r="R2166" s="3325">
        <v>0.16800000000000001</v>
      </c>
      <c r="S2166" s="2612">
        <v>1.6800000000000002</v>
      </c>
      <c r="T2166" s="3039" t="s">
        <v>1534</v>
      </c>
      <c r="U2166" s="3039" t="s">
        <v>1534</v>
      </c>
      <c r="V2166" s="3040" t="s">
        <v>5531</v>
      </c>
      <c r="W2166" s="3325">
        <v>2.8000000000000004E-2</v>
      </c>
      <c r="X2166" s="3325">
        <v>6.720000000000001E-2</v>
      </c>
      <c r="Y2166" s="3040" t="s">
        <v>1534</v>
      </c>
      <c r="Z2166" s="3040" t="s">
        <v>1534</v>
      </c>
      <c r="AA2166" s="3040" t="s">
        <v>1534</v>
      </c>
      <c r="AB2166" s="3040" t="s">
        <v>1534</v>
      </c>
      <c r="AC2166" s="3325">
        <v>6.720000000000001E-2</v>
      </c>
      <c r="AD2166" s="3324">
        <v>14.918400000000002</v>
      </c>
      <c r="AE2166" s="3040" t="s">
        <v>51</v>
      </c>
      <c r="AF2166" s="2561">
        <v>3.6960000000000007E-2</v>
      </c>
      <c r="AG2166" s="2561">
        <v>0.11200000000000002</v>
      </c>
      <c r="AH2166" s="2613" t="s">
        <v>5653</v>
      </c>
      <c r="AI2166" s="2613" t="s">
        <v>4998</v>
      </c>
      <c r="AJ2166" s="3039">
        <v>5.6000000000000005</v>
      </c>
      <c r="AK2166" s="2613" t="s">
        <v>6235</v>
      </c>
      <c r="AL2166" s="2613" t="s">
        <v>3596</v>
      </c>
      <c r="AM2166" s="3427">
        <v>1.4896000000000003</v>
      </c>
    </row>
    <row r="2167" spans="2:39" s="2872" customFormat="1" ht="12" customHeight="1" x14ac:dyDescent="0.2">
      <c r="B2167" s="3958" t="s">
        <v>6432</v>
      </c>
      <c r="C2167" s="3959"/>
      <c r="D2167" s="3323" t="s">
        <v>6433</v>
      </c>
      <c r="E2167" s="3324">
        <v>44.800000000000004</v>
      </c>
      <c r="F2167" s="3324">
        <v>18.312000000000005</v>
      </c>
      <c r="G2167" s="3039" t="s">
        <v>1534</v>
      </c>
      <c r="H2167" s="3039" t="s">
        <v>1534</v>
      </c>
      <c r="I2167" s="3039" t="s">
        <v>1534</v>
      </c>
      <c r="J2167" s="3024">
        <v>109</v>
      </c>
      <c r="K2167" s="3325">
        <v>0.16800000000000001</v>
      </c>
      <c r="L2167" s="3325">
        <v>0.16800000000000001</v>
      </c>
      <c r="M2167" s="3024">
        <v>109</v>
      </c>
      <c r="N2167" s="3024">
        <v>109</v>
      </c>
      <c r="O2167" s="3325">
        <v>0.16800000000000001</v>
      </c>
      <c r="P2167" s="3325">
        <v>0.16800000000000001</v>
      </c>
      <c r="Q2167" s="3325">
        <v>0.16800000000000001</v>
      </c>
      <c r="R2167" s="3325">
        <v>0.16800000000000001</v>
      </c>
      <c r="S2167" s="2612">
        <v>2.2400000000000002</v>
      </c>
      <c r="T2167" s="3039" t="s">
        <v>1534</v>
      </c>
      <c r="U2167" s="3039" t="s">
        <v>1534</v>
      </c>
      <c r="V2167" s="3040" t="s">
        <v>5536</v>
      </c>
      <c r="W2167" s="3325">
        <v>2.8000000000000004E-2</v>
      </c>
      <c r="X2167" s="3325">
        <v>6.720000000000001E-2</v>
      </c>
      <c r="Y2167" s="3040" t="s">
        <v>1534</v>
      </c>
      <c r="Z2167" s="3040" t="s">
        <v>1534</v>
      </c>
      <c r="AA2167" s="3040" t="s">
        <v>1534</v>
      </c>
      <c r="AB2167" s="3040" t="s">
        <v>1534</v>
      </c>
      <c r="AC2167" s="3325">
        <v>6.720000000000001E-2</v>
      </c>
      <c r="AD2167" s="3324">
        <v>18.648</v>
      </c>
      <c r="AE2167" s="3040" t="s">
        <v>406</v>
      </c>
      <c r="AF2167" s="2561">
        <v>3.6960000000000007E-2</v>
      </c>
      <c r="AG2167" s="2561">
        <v>0.11200000000000002</v>
      </c>
      <c r="AH2167" s="2613" t="s">
        <v>5653</v>
      </c>
      <c r="AI2167" s="2613" t="s">
        <v>4998</v>
      </c>
      <c r="AJ2167" s="3039">
        <v>5.6000000000000005</v>
      </c>
      <c r="AK2167" s="2613" t="s">
        <v>6238</v>
      </c>
      <c r="AL2167" s="2613" t="s">
        <v>1679</v>
      </c>
      <c r="AM2167" s="3427">
        <v>1.8704000000000001</v>
      </c>
    </row>
    <row r="2168" spans="2:39" s="2872" customFormat="1" ht="12" customHeight="1" x14ac:dyDescent="0.2">
      <c r="B2168" s="3958" t="s">
        <v>6434</v>
      </c>
      <c r="C2168" s="3959"/>
      <c r="D2168" s="3323" t="s">
        <v>6435</v>
      </c>
      <c r="E2168" s="3324">
        <v>56.000000000000007</v>
      </c>
      <c r="F2168" s="3324">
        <v>25.2224</v>
      </c>
      <c r="G2168" s="3039" t="s">
        <v>1534</v>
      </c>
      <c r="H2168" s="3039" t="s">
        <v>1534</v>
      </c>
      <c r="I2168" s="3039" t="s">
        <v>1534</v>
      </c>
      <c r="J2168" s="3024">
        <v>150</v>
      </c>
      <c r="K2168" s="3325">
        <v>0.16800000000000001</v>
      </c>
      <c r="L2168" s="3325">
        <v>0.16800000000000001</v>
      </c>
      <c r="M2168" s="3024">
        <v>150</v>
      </c>
      <c r="N2168" s="3024">
        <v>150</v>
      </c>
      <c r="O2168" s="3325">
        <v>0.16800000000000001</v>
      </c>
      <c r="P2168" s="3325">
        <v>0.16800000000000001</v>
      </c>
      <c r="Q2168" s="3325">
        <v>0.16800000000000001</v>
      </c>
      <c r="R2168" s="3325">
        <v>0.16800000000000001</v>
      </c>
      <c r="S2168" s="2612">
        <v>2.8000000000000003</v>
      </c>
      <c r="T2168" s="3039" t="s">
        <v>1534</v>
      </c>
      <c r="U2168" s="3039" t="s">
        <v>1534</v>
      </c>
      <c r="V2168" s="3040" t="s">
        <v>1133</v>
      </c>
      <c r="W2168" s="3325">
        <v>2.8000000000000004E-2</v>
      </c>
      <c r="X2168" s="3325">
        <v>6.720000000000001E-2</v>
      </c>
      <c r="Y2168" s="3040" t="s">
        <v>1534</v>
      </c>
      <c r="Z2168" s="3040" t="s">
        <v>1534</v>
      </c>
      <c r="AA2168" s="3040" t="s">
        <v>1534</v>
      </c>
      <c r="AB2168" s="3040" t="s">
        <v>1534</v>
      </c>
      <c r="AC2168" s="3325">
        <v>6.720000000000001E-2</v>
      </c>
      <c r="AD2168" s="3324">
        <v>22.377600000000001</v>
      </c>
      <c r="AE2168" s="3040" t="s">
        <v>5094</v>
      </c>
      <c r="AF2168" s="2561">
        <v>3.6960000000000007E-2</v>
      </c>
      <c r="AG2168" s="2561">
        <v>0.11200000000000002</v>
      </c>
      <c r="AH2168" s="2613" t="s">
        <v>5653</v>
      </c>
      <c r="AI2168" s="2613" t="s">
        <v>4998</v>
      </c>
      <c r="AJ2168" s="3039">
        <v>5.6000000000000005</v>
      </c>
      <c r="AK2168" s="2613" t="s">
        <v>6241</v>
      </c>
      <c r="AL2168" s="2613" t="s">
        <v>6242</v>
      </c>
      <c r="AM2168" s="3427">
        <v>2.2400000000000002</v>
      </c>
    </row>
    <row r="2169" spans="2:39" s="2872" customFormat="1" ht="12" customHeight="1" x14ac:dyDescent="0.2">
      <c r="B2169" s="3958" t="s">
        <v>6436</v>
      </c>
      <c r="C2169" s="3959"/>
      <c r="D2169" s="3323" t="s">
        <v>6437</v>
      </c>
      <c r="E2169" s="3324">
        <v>67.2</v>
      </c>
      <c r="F2169" s="3324">
        <v>29.892800000000001</v>
      </c>
      <c r="G2169" s="3039" t="s">
        <v>1534</v>
      </c>
      <c r="H2169" s="3039" t="s">
        <v>1534</v>
      </c>
      <c r="I2169" s="3039" t="s">
        <v>1534</v>
      </c>
      <c r="J2169" s="3024">
        <v>190</v>
      </c>
      <c r="K2169" s="3325">
        <v>0.15680000000000002</v>
      </c>
      <c r="L2169" s="3325">
        <v>0.15680000000000002</v>
      </c>
      <c r="M2169" s="3024">
        <v>190</v>
      </c>
      <c r="N2169" s="3024">
        <v>190</v>
      </c>
      <c r="O2169" s="3325">
        <v>0.15680000000000002</v>
      </c>
      <c r="P2169" s="3325">
        <v>0.15680000000000002</v>
      </c>
      <c r="Q2169" s="3325">
        <v>0.15680000000000002</v>
      </c>
      <c r="R2169" s="3325">
        <v>0.15680000000000002</v>
      </c>
      <c r="S2169" s="2612">
        <v>5.6000000000000005</v>
      </c>
      <c r="T2169" s="3039" t="s">
        <v>1534</v>
      </c>
      <c r="U2169" s="3039" t="s">
        <v>1534</v>
      </c>
      <c r="V2169" s="3040" t="s">
        <v>1135</v>
      </c>
      <c r="W2169" s="3325">
        <v>2.8000000000000004E-2</v>
      </c>
      <c r="X2169" s="3325">
        <v>6.720000000000001E-2</v>
      </c>
      <c r="Y2169" s="3040" t="s">
        <v>1534</v>
      </c>
      <c r="Z2169" s="3040" t="s">
        <v>1534</v>
      </c>
      <c r="AA2169" s="3040" t="s">
        <v>1534</v>
      </c>
      <c r="AB2169" s="3040" t="s">
        <v>1534</v>
      </c>
      <c r="AC2169" s="3325">
        <v>6.720000000000001E-2</v>
      </c>
      <c r="AD2169" s="3324">
        <v>26.107200000000002</v>
      </c>
      <c r="AE2169" s="3040" t="s">
        <v>5506</v>
      </c>
      <c r="AF2169" s="2561">
        <v>3.6960000000000007E-2</v>
      </c>
      <c r="AG2169" s="2561">
        <v>0.11200000000000002</v>
      </c>
      <c r="AH2169" s="2613" t="s">
        <v>5653</v>
      </c>
      <c r="AI2169" s="2613" t="s">
        <v>4998</v>
      </c>
      <c r="AJ2169" s="3039">
        <v>5.6000000000000005</v>
      </c>
      <c r="AK2169" s="2613" t="s">
        <v>6245</v>
      </c>
      <c r="AL2169" s="2613" t="s">
        <v>6246</v>
      </c>
      <c r="AM2169" s="3427">
        <v>2.6096000000000004</v>
      </c>
    </row>
    <row r="2170" spans="2:39" s="2872" customFormat="1" ht="12" customHeight="1" x14ac:dyDescent="0.2">
      <c r="B2170" s="3958" t="s">
        <v>6438</v>
      </c>
      <c r="C2170" s="3959"/>
      <c r="D2170" s="3323" t="s">
        <v>6439</v>
      </c>
      <c r="E2170" s="3324">
        <v>78.400000000000006</v>
      </c>
      <c r="F2170" s="3324">
        <v>37.363200000000006</v>
      </c>
      <c r="G2170" s="3039" t="s">
        <v>1534</v>
      </c>
      <c r="H2170" s="3039" t="s">
        <v>1534</v>
      </c>
      <c r="I2170" s="3039" t="s">
        <v>1534</v>
      </c>
      <c r="J2170" s="3024">
        <v>238</v>
      </c>
      <c r="K2170" s="3325">
        <v>0.15680000000000002</v>
      </c>
      <c r="L2170" s="3325">
        <v>0.15680000000000002</v>
      </c>
      <c r="M2170" s="3024">
        <v>238</v>
      </c>
      <c r="N2170" s="3024">
        <v>238</v>
      </c>
      <c r="O2170" s="3325">
        <v>0.15680000000000002</v>
      </c>
      <c r="P2170" s="3325">
        <v>0.15680000000000002</v>
      </c>
      <c r="Q2170" s="3325">
        <v>0.15680000000000002</v>
      </c>
      <c r="R2170" s="3325">
        <v>0.15680000000000002</v>
      </c>
      <c r="S2170" s="2612">
        <v>5.6000000000000005</v>
      </c>
      <c r="T2170" s="3039" t="s">
        <v>1534</v>
      </c>
      <c r="U2170" s="3039" t="s">
        <v>1534</v>
      </c>
      <c r="V2170" s="3040" t="s">
        <v>1135</v>
      </c>
      <c r="W2170" s="3325">
        <v>2.8000000000000004E-2</v>
      </c>
      <c r="X2170" s="3325">
        <v>6.720000000000001E-2</v>
      </c>
      <c r="Y2170" s="3040" t="s">
        <v>1534</v>
      </c>
      <c r="Z2170" s="3040" t="s">
        <v>1534</v>
      </c>
      <c r="AA2170" s="3040" t="s">
        <v>1534</v>
      </c>
      <c r="AB2170" s="3040" t="s">
        <v>1534</v>
      </c>
      <c r="AC2170" s="3325">
        <v>6.720000000000001E-2</v>
      </c>
      <c r="AD2170" s="3324">
        <v>29.836800000000004</v>
      </c>
      <c r="AE2170" s="3040" t="s">
        <v>56</v>
      </c>
      <c r="AF2170" s="2561">
        <v>3.6960000000000007E-2</v>
      </c>
      <c r="AG2170" s="2561">
        <v>0.11200000000000002</v>
      </c>
      <c r="AH2170" s="2613" t="s">
        <v>5653</v>
      </c>
      <c r="AI2170" s="2613" t="s">
        <v>4998</v>
      </c>
      <c r="AJ2170" s="3039">
        <v>5.6000000000000005</v>
      </c>
      <c r="AK2170" s="2613" t="s">
        <v>6249</v>
      </c>
      <c r="AL2170" s="2613" t="s">
        <v>6250</v>
      </c>
      <c r="AM2170" s="3427">
        <v>2.9792000000000005</v>
      </c>
    </row>
    <row r="2171" spans="2:39" s="2872" customFormat="1" ht="12" customHeight="1" x14ac:dyDescent="0.2">
      <c r="B2171" s="3958" t="s">
        <v>6440</v>
      </c>
      <c r="C2171" s="3959"/>
      <c r="D2171" s="3323" t="s">
        <v>6441</v>
      </c>
      <c r="E2171" s="3324">
        <v>89.600000000000009</v>
      </c>
      <c r="F2171" s="3324">
        <v>42.033600000000007</v>
      </c>
      <c r="G2171" s="3039" t="s">
        <v>1534</v>
      </c>
      <c r="H2171" s="3039" t="s">
        <v>1534</v>
      </c>
      <c r="I2171" s="3039" t="s">
        <v>1534</v>
      </c>
      <c r="J2171" s="3024">
        <v>288</v>
      </c>
      <c r="K2171" s="3325">
        <v>0.14560000000000001</v>
      </c>
      <c r="L2171" s="3325">
        <v>0.14560000000000001</v>
      </c>
      <c r="M2171" s="3024">
        <v>288</v>
      </c>
      <c r="N2171" s="3024">
        <v>288</v>
      </c>
      <c r="O2171" s="3325">
        <v>0.14560000000000001</v>
      </c>
      <c r="P2171" s="3325">
        <v>0.14560000000000001</v>
      </c>
      <c r="Q2171" s="3325">
        <v>0.14560000000000001</v>
      </c>
      <c r="R2171" s="3325">
        <v>0.14560000000000001</v>
      </c>
      <c r="S2171" s="2612">
        <v>8.4</v>
      </c>
      <c r="T2171" s="3039" t="s">
        <v>1534</v>
      </c>
      <c r="U2171" s="3039" t="s">
        <v>1534</v>
      </c>
      <c r="V2171" s="3040" t="s">
        <v>1119</v>
      </c>
      <c r="W2171" s="3325">
        <v>2.8000000000000004E-2</v>
      </c>
      <c r="X2171" s="3325">
        <v>6.720000000000001E-2</v>
      </c>
      <c r="Y2171" s="3040" t="s">
        <v>1534</v>
      </c>
      <c r="Z2171" s="3040" t="s">
        <v>1534</v>
      </c>
      <c r="AA2171" s="3040" t="s">
        <v>1534</v>
      </c>
      <c r="AB2171" s="3040" t="s">
        <v>1534</v>
      </c>
      <c r="AC2171" s="3325">
        <v>6.720000000000001E-2</v>
      </c>
      <c r="AD2171" s="3324">
        <v>33.566400000000002</v>
      </c>
      <c r="AE2171" s="3040" t="s">
        <v>5515</v>
      </c>
      <c r="AF2171" s="2561">
        <v>3.6960000000000007E-2</v>
      </c>
      <c r="AG2171" s="2561">
        <v>0.11200000000000002</v>
      </c>
      <c r="AH2171" s="2613" t="s">
        <v>5653</v>
      </c>
      <c r="AI2171" s="2613" t="s">
        <v>4998</v>
      </c>
      <c r="AJ2171" s="3039">
        <v>5.6000000000000005</v>
      </c>
      <c r="AK2171" s="2613" t="s">
        <v>6253</v>
      </c>
      <c r="AL2171" s="2613" t="s">
        <v>4366</v>
      </c>
      <c r="AM2171" s="3427">
        <v>3.3600000000000003</v>
      </c>
    </row>
    <row r="2172" spans="2:39" s="2872" customFormat="1" ht="12" customHeight="1" x14ac:dyDescent="0.2">
      <c r="B2172" s="3958" t="s">
        <v>6442</v>
      </c>
      <c r="C2172" s="3959"/>
      <c r="D2172" s="3323" t="s">
        <v>6443</v>
      </c>
      <c r="E2172" s="3324">
        <v>112.00000000000001</v>
      </c>
      <c r="F2172" s="3324">
        <v>57.904000000000011</v>
      </c>
      <c r="G2172" s="3039" t="s">
        <v>1534</v>
      </c>
      <c r="H2172" s="3039" t="s">
        <v>1534</v>
      </c>
      <c r="I2172" s="3039" t="s">
        <v>1534</v>
      </c>
      <c r="J2172" s="3024">
        <v>430</v>
      </c>
      <c r="K2172" s="3325">
        <v>0.13440000000000002</v>
      </c>
      <c r="L2172" s="3325">
        <v>0.13440000000000002</v>
      </c>
      <c r="M2172" s="3024">
        <v>430</v>
      </c>
      <c r="N2172" s="3024">
        <v>430</v>
      </c>
      <c r="O2172" s="3325">
        <v>0.13440000000000002</v>
      </c>
      <c r="P2172" s="3325">
        <v>0.13440000000000002</v>
      </c>
      <c r="Q2172" s="3325">
        <v>0.13440000000000002</v>
      </c>
      <c r="R2172" s="3325">
        <v>0.13440000000000002</v>
      </c>
      <c r="S2172" s="2612">
        <v>11.200000000000001</v>
      </c>
      <c r="T2172" s="3039" t="s">
        <v>1534</v>
      </c>
      <c r="U2172" s="3039" t="s">
        <v>1534</v>
      </c>
      <c r="V2172" s="3040" t="s">
        <v>5520</v>
      </c>
      <c r="W2172" s="3325">
        <v>2.8000000000000004E-2</v>
      </c>
      <c r="X2172" s="3325">
        <v>6.720000000000001E-2</v>
      </c>
      <c r="Y2172" s="3040" t="s">
        <v>1534</v>
      </c>
      <c r="Z2172" s="3040" t="s">
        <v>1534</v>
      </c>
      <c r="AA2172" s="3040" t="s">
        <v>1534</v>
      </c>
      <c r="AB2172" s="3040" t="s">
        <v>1534</v>
      </c>
      <c r="AC2172" s="3325">
        <v>6.720000000000001E-2</v>
      </c>
      <c r="AD2172" s="3324">
        <v>37.295999999999999</v>
      </c>
      <c r="AE2172" s="3040" t="s">
        <v>58</v>
      </c>
      <c r="AF2172" s="2561">
        <v>3.6960000000000007E-2</v>
      </c>
      <c r="AG2172" s="2561">
        <v>0.11200000000000002</v>
      </c>
      <c r="AH2172" s="2613" t="s">
        <v>5653</v>
      </c>
      <c r="AI2172" s="2613" t="s">
        <v>4998</v>
      </c>
      <c r="AJ2172" s="3039">
        <v>5.6000000000000005</v>
      </c>
      <c r="AK2172" s="2613" t="s">
        <v>6256</v>
      </c>
      <c r="AL2172" s="2613" t="s">
        <v>370</v>
      </c>
      <c r="AM2172" s="3427">
        <v>3.7296000000000005</v>
      </c>
    </row>
    <row r="2173" spans="2:39" s="2872" customFormat="1" ht="12" customHeight="1" x14ac:dyDescent="0.2">
      <c r="B2173" s="3958" t="s">
        <v>6444</v>
      </c>
      <c r="C2173" s="3959"/>
      <c r="D2173" s="3323" t="s">
        <v>6445</v>
      </c>
      <c r="E2173" s="3324">
        <f>+F2173+S2173+AD2173</f>
        <v>28</v>
      </c>
      <c r="F2173" s="3324">
        <v>16.251200000000001</v>
      </c>
      <c r="G2173" s="3039" t="s">
        <v>1534</v>
      </c>
      <c r="H2173" s="3039" t="s">
        <v>1534</v>
      </c>
      <c r="I2173" s="3039" t="s">
        <v>1534</v>
      </c>
      <c r="J2173" s="3024">
        <v>96</v>
      </c>
      <c r="K2173" s="3325">
        <v>0.16800000000000001</v>
      </c>
      <c r="L2173" s="3325">
        <v>0.16800000000000001</v>
      </c>
      <c r="M2173" s="3024">
        <v>96</v>
      </c>
      <c r="N2173" s="3024">
        <v>96</v>
      </c>
      <c r="O2173" s="3325">
        <v>0.16800000000000001</v>
      </c>
      <c r="P2173" s="3325">
        <v>0.16800000000000001</v>
      </c>
      <c r="Q2173" s="3325">
        <v>0.16800000000000001</v>
      </c>
      <c r="R2173" s="3325">
        <v>0.16800000000000001</v>
      </c>
      <c r="S2173" s="2612">
        <v>0.56000000000000005</v>
      </c>
      <c r="T2173" s="3039" t="s">
        <v>1534</v>
      </c>
      <c r="U2173" s="3039" t="s">
        <v>1534</v>
      </c>
      <c r="V2173" s="3040" t="s">
        <v>1136</v>
      </c>
      <c r="W2173" s="3325">
        <v>2.8000000000000004E-2</v>
      </c>
      <c r="X2173" s="3325">
        <v>6.720000000000001E-2</v>
      </c>
      <c r="Y2173" s="3040" t="s">
        <v>1534</v>
      </c>
      <c r="Z2173" s="3040" t="s">
        <v>1534</v>
      </c>
      <c r="AA2173" s="3040" t="s">
        <v>1534</v>
      </c>
      <c r="AB2173" s="3040" t="s">
        <v>1534</v>
      </c>
      <c r="AC2173" s="3325">
        <v>6.720000000000001E-2</v>
      </c>
      <c r="AD2173" s="3324">
        <v>11.188800000000001</v>
      </c>
      <c r="AE2173" s="3040" t="s">
        <v>49</v>
      </c>
      <c r="AF2173" s="2561">
        <v>3.6960000000000007E-2</v>
      </c>
      <c r="AG2173" s="2561">
        <v>0.11200000000000002</v>
      </c>
      <c r="AH2173" s="2613" t="s">
        <v>1534</v>
      </c>
      <c r="AI2173" s="2613" t="s">
        <v>1534</v>
      </c>
      <c r="AJ2173" s="3039" t="s">
        <v>1534</v>
      </c>
      <c r="AK2173" s="2613" t="s">
        <v>6230</v>
      </c>
      <c r="AL2173" s="2613" t="s">
        <v>3305</v>
      </c>
      <c r="AM2173" s="3427">
        <v>1.1200000000000001</v>
      </c>
    </row>
    <row r="2174" spans="2:39" s="2872" customFormat="1" ht="12" customHeight="1" x14ac:dyDescent="0.2">
      <c r="B2174" s="3958" t="s">
        <v>6446</v>
      </c>
      <c r="C2174" s="3959"/>
      <c r="D2174" s="3323" t="s">
        <v>6447</v>
      </c>
      <c r="E2174" s="3324">
        <f t="shared" ref="E2174:E2180" si="11">+F2174+S2174+AD2174</f>
        <v>33.600000000000009</v>
      </c>
      <c r="F2174" s="3324">
        <v>17.561600000000002</v>
      </c>
      <c r="G2174" s="3039" t="s">
        <v>1534</v>
      </c>
      <c r="H2174" s="3039" t="s">
        <v>1534</v>
      </c>
      <c r="I2174" s="3039" t="s">
        <v>1534</v>
      </c>
      <c r="J2174" s="3024">
        <v>104</v>
      </c>
      <c r="K2174" s="3325">
        <v>0.16800000000000001</v>
      </c>
      <c r="L2174" s="3325">
        <v>0.16800000000000001</v>
      </c>
      <c r="M2174" s="3024">
        <v>104</v>
      </c>
      <c r="N2174" s="3024">
        <v>104</v>
      </c>
      <c r="O2174" s="3325">
        <v>0.16800000000000001</v>
      </c>
      <c r="P2174" s="3325">
        <v>0.16800000000000001</v>
      </c>
      <c r="Q2174" s="3325">
        <v>0.16800000000000001</v>
      </c>
      <c r="R2174" s="3325">
        <v>0.16800000000000001</v>
      </c>
      <c r="S2174" s="2612">
        <v>1.1200000000000001</v>
      </c>
      <c r="T2174" s="3039" t="s">
        <v>1534</v>
      </c>
      <c r="U2174" s="3039" t="s">
        <v>1534</v>
      </c>
      <c r="V2174" s="3040" t="s">
        <v>5526</v>
      </c>
      <c r="W2174" s="3325">
        <v>2.8000000000000004E-2</v>
      </c>
      <c r="X2174" s="3325">
        <v>6.720000000000001E-2</v>
      </c>
      <c r="Y2174" s="3040" t="s">
        <v>1534</v>
      </c>
      <c r="Z2174" s="3040" t="s">
        <v>1534</v>
      </c>
      <c r="AA2174" s="3040" t="s">
        <v>1534</v>
      </c>
      <c r="AB2174" s="3040" t="s">
        <v>1534</v>
      </c>
      <c r="AC2174" s="3325">
        <v>6.720000000000001E-2</v>
      </c>
      <c r="AD2174" s="3324">
        <v>14.918400000000002</v>
      </c>
      <c r="AE2174" s="3040" t="s">
        <v>51</v>
      </c>
      <c r="AF2174" s="2561">
        <v>3.6960000000000007E-2</v>
      </c>
      <c r="AG2174" s="2561">
        <v>0.11200000000000002</v>
      </c>
      <c r="AH2174" s="2613" t="s">
        <v>1534</v>
      </c>
      <c r="AI2174" s="2613" t="s">
        <v>1534</v>
      </c>
      <c r="AJ2174" s="3039" t="s">
        <v>1534</v>
      </c>
      <c r="AK2174" s="2613" t="s">
        <v>6235</v>
      </c>
      <c r="AL2174" s="2613" t="s">
        <v>3596</v>
      </c>
      <c r="AM2174" s="3427">
        <v>1.4896000000000003</v>
      </c>
    </row>
    <row r="2175" spans="2:39" s="2872" customFormat="1" ht="12" customHeight="1" x14ac:dyDescent="0.2">
      <c r="B2175" s="3958" t="s">
        <v>6448</v>
      </c>
      <c r="C2175" s="3959"/>
      <c r="D2175" s="3323" t="s">
        <v>6449</v>
      </c>
      <c r="E2175" s="3324">
        <f t="shared" si="11"/>
        <v>39.200000000000003</v>
      </c>
      <c r="F2175" s="3324">
        <v>22.601600000000001</v>
      </c>
      <c r="G2175" s="3039" t="s">
        <v>1534</v>
      </c>
      <c r="H2175" s="3039" t="s">
        <v>1534</v>
      </c>
      <c r="I2175" s="3039" t="s">
        <v>1534</v>
      </c>
      <c r="J2175" s="3024">
        <v>134</v>
      </c>
      <c r="K2175" s="3325">
        <v>0.16800000000000001</v>
      </c>
      <c r="L2175" s="3325">
        <v>0.16800000000000001</v>
      </c>
      <c r="M2175" s="3024">
        <v>134</v>
      </c>
      <c r="N2175" s="3024">
        <v>134</v>
      </c>
      <c r="O2175" s="3325">
        <v>0.16800000000000001</v>
      </c>
      <c r="P2175" s="3325">
        <v>0.16800000000000001</v>
      </c>
      <c r="Q2175" s="3325">
        <v>0.16800000000000001</v>
      </c>
      <c r="R2175" s="3325">
        <v>0.16800000000000001</v>
      </c>
      <c r="S2175" s="2612">
        <v>1.6800000000000002</v>
      </c>
      <c r="T2175" s="3039" t="s">
        <v>1534</v>
      </c>
      <c r="U2175" s="3039" t="s">
        <v>1534</v>
      </c>
      <c r="V2175" s="3040" t="s">
        <v>5531</v>
      </c>
      <c r="W2175" s="3325">
        <v>2.8000000000000004E-2</v>
      </c>
      <c r="X2175" s="3325">
        <v>6.720000000000001E-2</v>
      </c>
      <c r="Y2175" s="3040" t="s">
        <v>1534</v>
      </c>
      <c r="Z2175" s="3040" t="s">
        <v>1534</v>
      </c>
      <c r="AA2175" s="3040" t="s">
        <v>1534</v>
      </c>
      <c r="AB2175" s="3040" t="s">
        <v>1534</v>
      </c>
      <c r="AC2175" s="3325">
        <v>6.720000000000001E-2</v>
      </c>
      <c r="AD2175" s="3324">
        <v>14.918400000000002</v>
      </c>
      <c r="AE2175" s="3040" t="s">
        <v>51</v>
      </c>
      <c r="AF2175" s="2561">
        <v>3.6960000000000007E-2</v>
      </c>
      <c r="AG2175" s="2561">
        <v>0.11200000000000002</v>
      </c>
      <c r="AH2175" s="2613" t="s">
        <v>1534</v>
      </c>
      <c r="AI2175" s="2613" t="s">
        <v>1534</v>
      </c>
      <c r="AJ2175" s="3039" t="s">
        <v>1534</v>
      </c>
      <c r="AK2175" s="2613" t="s">
        <v>6235</v>
      </c>
      <c r="AL2175" s="2613" t="s">
        <v>3596</v>
      </c>
      <c r="AM2175" s="3427">
        <v>1.4896000000000003</v>
      </c>
    </row>
    <row r="2176" spans="2:39" s="2872" customFormat="1" ht="12" customHeight="1" x14ac:dyDescent="0.2">
      <c r="B2176" s="3958" t="s">
        <v>6450</v>
      </c>
      <c r="C2176" s="3959"/>
      <c r="D2176" s="3323" t="s">
        <v>6451</v>
      </c>
      <c r="E2176" s="3324">
        <f t="shared" si="11"/>
        <v>44.8</v>
      </c>
      <c r="F2176" s="3324">
        <v>23.912000000000003</v>
      </c>
      <c r="G2176" s="3039" t="s">
        <v>1534</v>
      </c>
      <c r="H2176" s="3039" t="s">
        <v>1534</v>
      </c>
      <c r="I2176" s="3039" t="s">
        <v>1534</v>
      </c>
      <c r="J2176" s="3024">
        <v>142</v>
      </c>
      <c r="K2176" s="3325">
        <v>0.16800000000000001</v>
      </c>
      <c r="L2176" s="3325">
        <v>0.16800000000000001</v>
      </c>
      <c r="M2176" s="3024">
        <v>142</v>
      </c>
      <c r="N2176" s="3024">
        <v>142</v>
      </c>
      <c r="O2176" s="3325">
        <v>0.16800000000000001</v>
      </c>
      <c r="P2176" s="3325">
        <v>0.16800000000000001</v>
      </c>
      <c r="Q2176" s="3325">
        <v>0.16800000000000001</v>
      </c>
      <c r="R2176" s="3325">
        <v>0.16800000000000001</v>
      </c>
      <c r="S2176" s="2612">
        <v>2.2400000000000002</v>
      </c>
      <c r="T2176" s="3039" t="s">
        <v>1534</v>
      </c>
      <c r="U2176" s="3039" t="s">
        <v>1534</v>
      </c>
      <c r="V2176" s="3040" t="s">
        <v>5536</v>
      </c>
      <c r="W2176" s="3325">
        <v>2.8000000000000004E-2</v>
      </c>
      <c r="X2176" s="3325">
        <v>6.720000000000001E-2</v>
      </c>
      <c r="Y2176" s="3040" t="s">
        <v>1534</v>
      </c>
      <c r="Z2176" s="3040" t="s">
        <v>1534</v>
      </c>
      <c r="AA2176" s="3040" t="s">
        <v>1534</v>
      </c>
      <c r="AB2176" s="3040" t="s">
        <v>1534</v>
      </c>
      <c r="AC2176" s="3325">
        <v>6.720000000000001E-2</v>
      </c>
      <c r="AD2176" s="3324">
        <v>18.648</v>
      </c>
      <c r="AE2176" s="3040" t="s">
        <v>406</v>
      </c>
      <c r="AF2176" s="2561">
        <v>3.6960000000000007E-2</v>
      </c>
      <c r="AG2176" s="2561">
        <v>0.11200000000000002</v>
      </c>
      <c r="AH2176" s="2613" t="s">
        <v>1534</v>
      </c>
      <c r="AI2176" s="2613" t="s">
        <v>1534</v>
      </c>
      <c r="AJ2176" s="3039" t="s">
        <v>1534</v>
      </c>
      <c r="AK2176" s="2613" t="s">
        <v>6238</v>
      </c>
      <c r="AL2176" s="2613" t="s">
        <v>1679</v>
      </c>
      <c r="AM2176" s="3427">
        <v>1.8704000000000001</v>
      </c>
    </row>
    <row r="2177" spans="2:39" s="2872" customFormat="1" ht="12" customHeight="1" x14ac:dyDescent="0.2">
      <c r="B2177" s="3958" t="s">
        <v>6452</v>
      </c>
      <c r="C2177" s="3959"/>
      <c r="D2177" s="3323" t="s">
        <v>6453</v>
      </c>
      <c r="E2177" s="3324">
        <f t="shared" si="11"/>
        <v>56</v>
      </c>
      <c r="F2177" s="3324">
        <v>30.822400000000002</v>
      </c>
      <c r="G2177" s="3039" t="s">
        <v>1534</v>
      </c>
      <c r="H2177" s="3039" t="s">
        <v>1534</v>
      </c>
      <c r="I2177" s="3039" t="s">
        <v>1534</v>
      </c>
      <c r="J2177" s="3024">
        <v>183</v>
      </c>
      <c r="K2177" s="3325">
        <v>0.16800000000000001</v>
      </c>
      <c r="L2177" s="3325">
        <v>0.16800000000000001</v>
      </c>
      <c r="M2177" s="3024">
        <v>183</v>
      </c>
      <c r="N2177" s="3024">
        <v>183</v>
      </c>
      <c r="O2177" s="3325">
        <v>0.16800000000000001</v>
      </c>
      <c r="P2177" s="3325">
        <v>0.16800000000000001</v>
      </c>
      <c r="Q2177" s="3325">
        <v>0.16800000000000001</v>
      </c>
      <c r="R2177" s="3325">
        <v>0.16800000000000001</v>
      </c>
      <c r="S2177" s="2612">
        <v>2.8000000000000003</v>
      </c>
      <c r="T2177" s="3039" t="s">
        <v>1534</v>
      </c>
      <c r="U2177" s="3039" t="s">
        <v>1534</v>
      </c>
      <c r="V2177" s="3040" t="s">
        <v>1133</v>
      </c>
      <c r="W2177" s="3325">
        <v>2.8000000000000004E-2</v>
      </c>
      <c r="X2177" s="3325">
        <v>6.720000000000001E-2</v>
      </c>
      <c r="Y2177" s="3040" t="s">
        <v>1534</v>
      </c>
      <c r="Z2177" s="3040" t="s">
        <v>1534</v>
      </c>
      <c r="AA2177" s="3040" t="s">
        <v>1534</v>
      </c>
      <c r="AB2177" s="3040" t="s">
        <v>1534</v>
      </c>
      <c r="AC2177" s="3325">
        <v>6.720000000000001E-2</v>
      </c>
      <c r="AD2177" s="3324">
        <v>22.377600000000001</v>
      </c>
      <c r="AE2177" s="3040" t="s">
        <v>5094</v>
      </c>
      <c r="AF2177" s="2561">
        <v>3.6960000000000007E-2</v>
      </c>
      <c r="AG2177" s="2561">
        <v>0.11200000000000002</v>
      </c>
      <c r="AH2177" s="2613" t="s">
        <v>1534</v>
      </c>
      <c r="AI2177" s="2613" t="s">
        <v>1534</v>
      </c>
      <c r="AJ2177" s="3039" t="s">
        <v>1534</v>
      </c>
      <c r="AK2177" s="2613" t="s">
        <v>6241</v>
      </c>
      <c r="AL2177" s="2613" t="s">
        <v>6242</v>
      </c>
      <c r="AM2177" s="3427">
        <v>2.2400000000000002</v>
      </c>
    </row>
    <row r="2178" spans="2:39" s="2872" customFormat="1" ht="12" customHeight="1" x14ac:dyDescent="0.2">
      <c r="B2178" s="3958" t="s">
        <v>6454</v>
      </c>
      <c r="C2178" s="3959"/>
      <c r="D2178" s="3323" t="s">
        <v>6455</v>
      </c>
      <c r="E2178" s="3324">
        <f t="shared" si="11"/>
        <v>67.2</v>
      </c>
      <c r="F2178" s="3324">
        <v>35.492800000000003</v>
      </c>
      <c r="G2178" s="3039" t="s">
        <v>1534</v>
      </c>
      <c r="H2178" s="3039" t="s">
        <v>1534</v>
      </c>
      <c r="I2178" s="3039" t="s">
        <v>1534</v>
      </c>
      <c r="J2178" s="3024">
        <v>226</v>
      </c>
      <c r="K2178" s="3325">
        <v>0.15680000000000002</v>
      </c>
      <c r="L2178" s="3325">
        <v>0.15680000000000002</v>
      </c>
      <c r="M2178" s="3024">
        <v>226</v>
      </c>
      <c r="N2178" s="3024">
        <v>226</v>
      </c>
      <c r="O2178" s="3325">
        <v>0.15680000000000002</v>
      </c>
      <c r="P2178" s="3325">
        <v>0.15680000000000002</v>
      </c>
      <c r="Q2178" s="3325">
        <v>0.15680000000000002</v>
      </c>
      <c r="R2178" s="3325">
        <v>0.15680000000000002</v>
      </c>
      <c r="S2178" s="2612">
        <v>5.6000000000000005</v>
      </c>
      <c r="T2178" s="3039" t="s">
        <v>1534</v>
      </c>
      <c r="U2178" s="3039" t="s">
        <v>1534</v>
      </c>
      <c r="V2178" s="3040" t="s">
        <v>1135</v>
      </c>
      <c r="W2178" s="3325">
        <v>2.8000000000000004E-2</v>
      </c>
      <c r="X2178" s="3325">
        <v>6.720000000000001E-2</v>
      </c>
      <c r="Y2178" s="3040" t="s">
        <v>1534</v>
      </c>
      <c r="Z2178" s="3040" t="s">
        <v>1534</v>
      </c>
      <c r="AA2178" s="3040" t="s">
        <v>1534</v>
      </c>
      <c r="AB2178" s="3040" t="s">
        <v>1534</v>
      </c>
      <c r="AC2178" s="3325">
        <v>6.720000000000001E-2</v>
      </c>
      <c r="AD2178" s="3324">
        <v>26.107200000000002</v>
      </c>
      <c r="AE2178" s="3040" t="s">
        <v>5506</v>
      </c>
      <c r="AF2178" s="2561">
        <v>3.6960000000000007E-2</v>
      </c>
      <c r="AG2178" s="2561">
        <v>0.11200000000000002</v>
      </c>
      <c r="AH2178" s="2613" t="s">
        <v>1534</v>
      </c>
      <c r="AI2178" s="2613" t="s">
        <v>1534</v>
      </c>
      <c r="AJ2178" s="3039" t="s">
        <v>1534</v>
      </c>
      <c r="AK2178" s="2613" t="s">
        <v>6245</v>
      </c>
      <c r="AL2178" s="2613" t="s">
        <v>6246</v>
      </c>
      <c r="AM2178" s="3427">
        <v>2.6096000000000004</v>
      </c>
    </row>
    <row r="2179" spans="2:39" s="2872" customFormat="1" ht="12" customHeight="1" x14ac:dyDescent="0.2">
      <c r="B2179" s="3958" t="s">
        <v>6456</v>
      </c>
      <c r="C2179" s="3959"/>
      <c r="D2179" s="3323" t="s">
        <v>6457</v>
      </c>
      <c r="E2179" s="3324">
        <f t="shared" si="11"/>
        <v>78.400000000000006</v>
      </c>
      <c r="F2179" s="3324">
        <v>42.963200000000001</v>
      </c>
      <c r="G2179" s="3039" t="s">
        <v>1534</v>
      </c>
      <c r="H2179" s="3039" t="s">
        <v>1534</v>
      </c>
      <c r="I2179" s="3039" t="s">
        <v>1534</v>
      </c>
      <c r="J2179" s="3024">
        <v>274</v>
      </c>
      <c r="K2179" s="3325">
        <v>0.15680000000000002</v>
      </c>
      <c r="L2179" s="3325">
        <v>0.15680000000000002</v>
      </c>
      <c r="M2179" s="3024">
        <v>274</v>
      </c>
      <c r="N2179" s="3024">
        <v>274</v>
      </c>
      <c r="O2179" s="3325">
        <v>0.15680000000000002</v>
      </c>
      <c r="P2179" s="3325">
        <v>0.15680000000000002</v>
      </c>
      <c r="Q2179" s="3325">
        <v>0.15680000000000002</v>
      </c>
      <c r="R2179" s="3325">
        <v>0.15680000000000002</v>
      </c>
      <c r="S2179" s="2612">
        <v>5.6000000000000005</v>
      </c>
      <c r="T2179" s="3039" t="s">
        <v>1534</v>
      </c>
      <c r="U2179" s="3039" t="s">
        <v>1534</v>
      </c>
      <c r="V2179" s="3040" t="s">
        <v>1135</v>
      </c>
      <c r="W2179" s="3325">
        <v>2.8000000000000004E-2</v>
      </c>
      <c r="X2179" s="3325">
        <v>6.720000000000001E-2</v>
      </c>
      <c r="Y2179" s="3040" t="s">
        <v>1534</v>
      </c>
      <c r="Z2179" s="3040" t="s">
        <v>1534</v>
      </c>
      <c r="AA2179" s="3040" t="s">
        <v>1534</v>
      </c>
      <c r="AB2179" s="3040" t="s">
        <v>1534</v>
      </c>
      <c r="AC2179" s="3325">
        <v>6.720000000000001E-2</v>
      </c>
      <c r="AD2179" s="3324">
        <v>29.836800000000004</v>
      </c>
      <c r="AE2179" s="3040" t="s">
        <v>56</v>
      </c>
      <c r="AF2179" s="2561">
        <v>3.6960000000000007E-2</v>
      </c>
      <c r="AG2179" s="2561">
        <v>0.11200000000000002</v>
      </c>
      <c r="AH2179" s="2613" t="s">
        <v>1534</v>
      </c>
      <c r="AI2179" s="2613" t="s">
        <v>1534</v>
      </c>
      <c r="AJ2179" s="3039" t="s">
        <v>1534</v>
      </c>
      <c r="AK2179" s="2613" t="s">
        <v>6249</v>
      </c>
      <c r="AL2179" s="2613" t="s">
        <v>6250</v>
      </c>
      <c r="AM2179" s="3427">
        <v>2.9792000000000005</v>
      </c>
    </row>
    <row r="2180" spans="2:39" s="2872" customFormat="1" ht="12" customHeight="1" x14ac:dyDescent="0.2">
      <c r="B2180" s="3958" t="s">
        <v>6458</v>
      </c>
      <c r="C2180" s="3959"/>
      <c r="D2180" s="3323" t="s">
        <v>6459</v>
      </c>
      <c r="E2180" s="3324">
        <f t="shared" si="11"/>
        <v>89.600000000000009</v>
      </c>
      <c r="F2180" s="3324">
        <v>47.633600000000008</v>
      </c>
      <c r="G2180" s="3039" t="s">
        <v>1534</v>
      </c>
      <c r="H2180" s="3039" t="s">
        <v>1534</v>
      </c>
      <c r="I2180" s="3039" t="s">
        <v>1534</v>
      </c>
      <c r="J2180" s="3024">
        <v>327</v>
      </c>
      <c r="K2180" s="3325">
        <v>0.14560000000000001</v>
      </c>
      <c r="L2180" s="3325">
        <v>0.14560000000000001</v>
      </c>
      <c r="M2180" s="3024">
        <v>327</v>
      </c>
      <c r="N2180" s="3024">
        <v>327</v>
      </c>
      <c r="O2180" s="3325">
        <v>0.14560000000000001</v>
      </c>
      <c r="P2180" s="3325">
        <v>0.14560000000000001</v>
      </c>
      <c r="Q2180" s="3325">
        <v>0.14560000000000001</v>
      </c>
      <c r="R2180" s="3325">
        <v>0.14560000000000001</v>
      </c>
      <c r="S2180" s="2612">
        <v>8.4</v>
      </c>
      <c r="T2180" s="3039" t="s">
        <v>1534</v>
      </c>
      <c r="U2180" s="3039" t="s">
        <v>1534</v>
      </c>
      <c r="V2180" s="3040" t="s">
        <v>1119</v>
      </c>
      <c r="W2180" s="3325">
        <v>2.8000000000000004E-2</v>
      </c>
      <c r="X2180" s="3325">
        <v>6.720000000000001E-2</v>
      </c>
      <c r="Y2180" s="3040" t="s">
        <v>1534</v>
      </c>
      <c r="Z2180" s="3040" t="s">
        <v>1534</v>
      </c>
      <c r="AA2180" s="3040" t="s">
        <v>1534</v>
      </c>
      <c r="AB2180" s="3040" t="s">
        <v>1534</v>
      </c>
      <c r="AC2180" s="3325">
        <v>6.720000000000001E-2</v>
      </c>
      <c r="AD2180" s="3324">
        <v>33.566400000000002</v>
      </c>
      <c r="AE2180" s="3040" t="s">
        <v>5515</v>
      </c>
      <c r="AF2180" s="2561">
        <v>3.6960000000000007E-2</v>
      </c>
      <c r="AG2180" s="2561">
        <v>0.11200000000000002</v>
      </c>
      <c r="AH2180" s="2613" t="s">
        <v>1534</v>
      </c>
      <c r="AI2180" s="2613" t="s">
        <v>1534</v>
      </c>
      <c r="AJ2180" s="3039" t="s">
        <v>1534</v>
      </c>
      <c r="AK2180" s="2613" t="s">
        <v>6253</v>
      </c>
      <c r="AL2180" s="2613" t="s">
        <v>4366</v>
      </c>
      <c r="AM2180" s="3427">
        <v>3.3600000000000003</v>
      </c>
    </row>
    <row r="2181" spans="2:39" s="2872" customFormat="1" ht="12" customHeight="1" thickBot="1" x14ac:dyDescent="0.25">
      <c r="B2181" s="3960" t="s">
        <v>6460</v>
      </c>
      <c r="C2181" s="3961"/>
      <c r="D2181" s="3051" t="s">
        <v>6461</v>
      </c>
      <c r="E2181" s="3052">
        <v>112.00000000000001</v>
      </c>
      <c r="F2181" s="3052">
        <v>63.504000000000012</v>
      </c>
      <c r="G2181" s="3141" t="s">
        <v>1534</v>
      </c>
      <c r="H2181" s="3141" t="s">
        <v>1534</v>
      </c>
      <c r="I2181" s="3141" t="s">
        <v>1534</v>
      </c>
      <c r="J2181" s="2805">
        <v>472</v>
      </c>
      <c r="K2181" s="3054">
        <v>0.13440000000000002</v>
      </c>
      <c r="L2181" s="3054">
        <v>0.13440000000000002</v>
      </c>
      <c r="M2181" s="2805">
        <v>472</v>
      </c>
      <c r="N2181" s="2805">
        <v>472</v>
      </c>
      <c r="O2181" s="3054">
        <v>0.13440000000000002</v>
      </c>
      <c r="P2181" s="3054">
        <v>0.13440000000000002</v>
      </c>
      <c r="Q2181" s="3054">
        <v>0.13440000000000002</v>
      </c>
      <c r="R2181" s="3054">
        <v>0.13440000000000002</v>
      </c>
      <c r="S2181" s="2798">
        <v>11.200000000000001</v>
      </c>
      <c r="T2181" s="3141" t="s">
        <v>1534</v>
      </c>
      <c r="U2181" s="3141" t="s">
        <v>1534</v>
      </c>
      <c r="V2181" s="3055" t="s">
        <v>5520</v>
      </c>
      <c r="W2181" s="3054">
        <v>2.8000000000000004E-2</v>
      </c>
      <c r="X2181" s="3054">
        <v>6.720000000000001E-2</v>
      </c>
      <c r="Y2181" s="3055" t="s">
        <v>1534</v>
      </c>
      <c r="Z2181" s="3055" t="s">
        <v>1534</v>
      </c>
      <c r="AA2181" s="3055" t="s">
        <v>1534</v>
      </c>
      <c r="AB2181" s="3055" t="s">
        <v>1534</v>
      </c>
      <c r="AC2181" s="3054">
        <v>6.720000000000001E-2</v>
      </c>
      <c r="AD2181" s="3052">
        <v>37.295999999999999</v>
      </c>
      <c r="AE2181" s="3055" t="s">
        <v>58</v>
      </c>
      <c r="AF2181" s="2608">
        <v>3.6960000000000007E-2</v>
      </c>
      <c r="AG2181" s="2608">
        <v>0.11200000000000002</v>
      </c>
      <c r="AH2181" s="2653" t="s">
        <v>1534</v>
      </c>
      <c r="AI2181" s="2653" t="s">
        <v>1534</v>
      </c>
      <c r="AJ2181" s="3141" t="s">
        <v>1534</v>
      </c>
      <c r="AK2181" s="2653" t="s">
        <v>6256</v>
      </c>
      <c r="AL2181" s="2653" t="s">
        <v>370</v>
      </c>
      <c r="AM2181" s="3428">
        <v>3.7296000000000005</v>
      </c>
    </row>
    <row r="2182" spans="2:39" s="2872" customFormat="1" ht="12" customHeight="1" x14ac:dyDescent="0.2">
      <c r="B2182" s="2573"/>
      <c r="C2182" s="2566"/>
      <c r="D2182" s="4006"/>
      <c r="E2182" s="4006"/>
      <c r="F2182" s="4006"/>
      <c r="G2182" s="4006"/>
      <c r="H2182" s="2566"/>
      <c r="I2182" s="2567"/>
      <c r="J2182" s="2567"/>
      <c r="K2182" s="2567"/>
      <c r="L2182" s="2567"/>
      <c r="M2182" s="2566"/>
      <c r="N2182" s="2567"/>
      <c r="O2182" s="2567"/>
      <c r="P2182" s="2567"/>
      <c r="Q2182" s="2567"/>
      <c r="R2182" s="2567"/>
      <c r="S2182" s="2566"/>
      <c r="T2182" s="2565"/>
      <c r="U2182" s="2565"/>
      <c r="V2182" s="2565"/>
      <c r="W2182" s="2565"/>
      <c r="X2182" s="2565"/>
      <c r="Y2182" s="2565"/>
      <c r="Z2182" s="2565"/>
      <c r="AA2182" s="2565"/>
      <c r="AB2182" s="2565"/>
      <c r="AC2182" s="2565"/>
      <c r="AD2182" s="2565"/>
      <c r="AE2182" s="2565"/>
      <c r="AF2182" s="2565"/>
      <c r="AG2182" s="2565"/>
      <c r="AH2182" s="2565"/>
      <c r="AI2182" s="2565"/>
      <c r="AJ2182" s="2565"/>
      <c r="AK2182" s="2571"/>
      <c r="AL2182" s="3464"/>
      <c r="AM2182" s="3466"/>
    </row>
    <row r="2183" spans="2:39" s="2872" customFormat="1" ht="12" customHeight="1" x14ac:dyDescent="0.2">
      <c r="B2183" s="3979" t="s">
        <v>4992</v>
      </c>
      <c r="C2183" s="3980"/>
      <c r="D2183" s="3981" t="s">
        <v>10</v>
      </c>
      <c r="E2183" s="3981"/>
      <c r="F2183" s="3981"/>
      <c r="G2183" s="3981"/>
      <c r="H2183" s="2569"/>
      <c r="I2183" s="2569"/>
      <c r="J2183" s="2569"/>
      <c r="K2183" s="2569"/>
      <c r="L2183" s="2569"/>
      <c r="M2183" s="2569"/>
      <c r="N2183" s="2569"/>
      <c r="O2183" s="2569"/>
      <c r="P2183" s="2569"/>
      <c r="Q2183" s="2569"/>
      <c r="R2183" s="2569"/>
      <c r="S2183" s="2569"/>
      <c r="T2183" s="2565"/>
      <c r="U2183" s="2565"/>
      <c r="V2183" s="2565"/>
      <c r="W2183" s="2565"/>
      <c r="X2183" s="2565"/>
      <c r="Y2183" s="2565"/>
      <c r="Z2183" s="2565"/>
      <c r="AA2183" s="2565"/>
      <c r="AB2183" s="2565"/>
      <c r="AC2183" s="2565"/>
      <c r="AD2183" s="2565"/>
      <c r="AE2183" s="2565"/>
      <c r="AF2183" s="2565"/>
      <c r="AG2183" s="2565"/>
      <c r="AH2183" s="2565"/>
      <c r="AI2183" s="2565"/>
      <c r="AJ2183" s="2565"/>
      <c r="AK2183" s="2571"/>
      <c r="AL2183" s="3464"/>
      <c r="AM2183" s="3466"/>
    </row>
    <row r="2184" spans="2:39" s="2872" customFormat="1" ht="12" customHeight="1" x14ac:dyDescent="0.2">
      <c r="B2184" s="3979" t="s">
        <v>4993</v>
      </c>
      <c r="C2184" s="3980"/>
      <c r="D2184" s="3981" t="s">
        <v>10</v>
      </c>
      <c r="E2184" s="3981"/>
      <c r="F2184" s="3981"/>
      <c r="G2184" s="3981"/>
      <c r="H2184" s="2569"/>
      <c r="I2184" s="2569"/>
      <c r="J2184" s="2569"/>
      <c r="K2184" s="2569"/>
      <c r="L2184" s="2569"/>
      <c r="M2184" s="2569"/>
      <c r="N2184" s="2569"/>
      <c r="O2184" s="2569"/>
      <c r="P2184" s="2569"/>
      <c r="Q2184" s="2569"/>
      <c r="R2184" s="2569"/>
      <c r="S2184" s="2569"/>
      <c r="T2184" s="2565"/>
      <c r="U2184" s="2565"/>
      <c r="V2184" s="2565"/>
      <c r="W2184" s="2565"/>
      <c r="X2184" s="2565"/>
      <c r="Y2184" s="2565"/>
      <c r="Z2184" s="2565"/>
      <c r="AA2184" s="2565"/>
      <c r="AB2184" s="2565"/>
      <c r="AC2184" s="2565"/>
      <c r="AD2184" s="2565"/>
      <c r="AE2184" s="2565"/>
      <c r="AF2184" s="2565"/>
      <c r="AG2184" s="2565"/>
      <c r="AH2184" s="2565"/>
      <c r="AI2184" s="2565"/>
      <c r="AJ2184" s="2565"/>
      <c r="AK2184" s="2571"/>
      <c r="AL2184" s="3464"/>
      <c r="AM2184" s="3466"/>
    </row>
    <row r="2185" spans="2:39" s="2872" customFormat="1" ht="12" customHeight="1" thickBot="1" x14ac:dyDescent="0.25">
      <c r="B2185" s="4057"/>
      <c r="C2185" s="4058"/>
      <c r="D2185" s="4059"/>
      <c r="E2185" s="4059"/>
      <c r="F2185" s="4059"/>
      <c r="G2185" s="4059"/>
      <c r="H2185" s="2574"/>
      <c r="I2185" s="2574"/>
      <c r="J2185" s="2574"/>
      <c r="K2185" s="2574"/>
      <c r="L2185" s="2574"/>
      <c r="M2185" s="2574"/>
      <c r="N2185" s="2574"/>
      <c r="O2185" s="2574"/>
      <c r="P2185" s="2574"/>
      <c r="Q2185" s="2574"/>
      <c r="R2185" s="2574"/>
      <c r="S2185" s="2574"/>
      <c r="T2185" s="2575"/>
      <c r="U2185" s="2575"/>
      <c r="V2185" s="2575"/>
      <c r="W2185" s="2575"/>
      <c r="X2185" s="2575"/>
      <c r="Y2185" s="2575"/>
      <c r="Z2185" s="2575"/>
      <c r="AA2185" s="2575"/>
      <c r="AB2185" s="2575"/>
      <c r="AC2185" s="2575"/>
      <c r="AD2185" s="2575"/>
      <c r="AE2185" s="2575"/>
      <c r="AF2185" s="2575"/>
      <c r="AG2185" s="2575"/>
      <c r="AH2185" s="2575"/>
      <c r="AI2185" s="2575"/>
      <c r="AJ2185" s="2575"/>
      <c r="AK2185" s="2635"/>
      <c r="AL2185" s="3465"/>
      <c r="AM2185" s="3467"/>
    </row>
    <row r="2186" spans="2:39" s="2872" customFormat="1" ht="12" customHeight="1" x14ac:dyDescent="0.2">
      <c r="B2186" s="2774"/>
    </row>
    <row r="2187" spans="2:39" s="2872" customFormat="1" ht="12" customHeight="1" thickBot="1" x14ac:dyDescent="0.25">
      <c r="B2187" s="2774"/>
    </row>
    <row r="2188" spans="2:39" s="2872" customFormat="1" ht="12" customHeight="1" x14ac:dyDescent="0.2">
      <c r="B2188" s="3987" t="s">
        <v>5001</v>
      </c>
      <c r="C2188" s="3988"/>
      <c r="D2188" s="3988"/>
      <c r="E2188" s="3988"/>
      <c r="F2188" s="3988"/>
      <c r="G2188" s="3988"/>
      <c r="H2188" s="3988"/>
      <c r="I2188" s="3988"/>
      <c r="J2188" s="3988"/>
      <c r="K2188" s="3988"/>
      <c r="L2188" s="3988"/>
      <c r="M2188" s="3988"/>
      <c r="N2188" s="3988"/>
      <c r="O2188" s="3988"/>
      <c r="P2188" s="3988"/>
      <c r="Q2188" s="3988"/>
      <c r="R2188" s="3988"/>
      <c r="S2188" s="3988"/>
      <c r="T2188" s="3988"/>
      <c r="U2188" s="3988"/>
      <c r="V2188" s="3988"/>
      <c r="W2188" s="3988"/>
      <c r="X2188" s="3988"/>
      <c r="Y2188" s="3988"/>
      <c r="Z2188" s="3988"/>
      <c r="AA2188" s="3988"/>
      <c r="AB2188" s="3988"/>
      <c r="AC2188" s="3988"/>
      <c r="AD2188" s="3988"/>
      <c r="AE2188" s="3988"/>
      <c r="AF2188" s="3988"/>
      <c r="AG2188" s="3988"/>
      <c r="AH2188" s="3988"/>
      <c r="AI2188" s="3988"/>
      <c r="AJ2188" s="3988"/>
      <c r="AK2188" s="3988"/>
      <c r="AL2188" s="3988"/>
      <c r="AM2188" s="3989"/>
    </row>
    <row r="2189" spans="2:39" s="2872" customFormat="1" ht="12" customHeight="1" x14ac:dyDescent="0.2">
      <c r="B2189" s="2570"/>
      <c r="C2189" s="3526"/>
      <c r="D2189" s="3526"/>
      <c r="E2189" s="3526"/>
      <c r="F2189" s="3526"/>
      <c r="G2189" s="2571"/>
      <c r="H2189" s="2571"/>
      <c r="I2189" s="2571"/>
      <c r="J2189" s="2571"/>
      <c r="K2189" s="2571"/>
      <c r="L2189" s="2571"/>
      <c r="M2189" s="2571"/>
      <c r="N2189" s="2571"/>
      <c r="O2189" s="2571"/>
      <c r="P2189" s="2571"/>
      <c r="Q2189" s="2571"/>
      <c r="R2189" s="2571"/>
      <c r="S2189" s="2571"/>
      <c r="T2189" s="2571"/>
      <c r="U2189" s="2571"/>
      <c r="V2189" s="2571"/>
      <c r="W2189" s="2571"/>
      <c r="X2189" s="2571"/>
      <c r="Y2189" s="2571"/>
      <c r="Z2189" s="2571"/>
      <c r="AA2189" s="2571"/>
      <c r="AB2189" s="2571"/>
      <c r="AC2189" s="2571"/>
      <c r="AD2189" s="2571"/>
      <c r="AE2189" s="2571"/>
      <c r="AF2189" s="2571"/>
      <c r="AG2189" s="2571"/>
      <c r="AH2189" s="2571"/>
      <c r="AI2189" s="2571"/>
      <c r="AJ2189" s="2571"/>
      <c r="AK2189" s="2571"/>
      <c r="AL2189" s="3464"/>
      <c r="AM2189" s="3466"/>
    </row>
    <row r="2190" spans="2:39" s="2872" customFormat="1" ht="12" customHeight="1" x14ac:dyDescent="0.2">
      <c r="B2190" s="2570" t="s">
        <v>4988</v>
      </c>
      <c r="C2190" s="3526"/>
      <c r="D2190" s="3990" t="s">
        <v>6386</v>
      </c>
      <c r="E2190" s="3990"/>
      <c r="F2190" s="3990"/>
      <c r="G2190" s="2571"/>
      <c r="H2190" s="2571"/>
      <c r="I2190" s="2571"/>
      <c r="J2190" s="2571"/>
      <c r="K2190" s="2571"/>
      <c r="L2190" s="2571"/>
      <c r="M2190" s="2571"/>
      <c r="N2190" s="2571"/>
      <c r="O2190" s="2571"/>
      <c r="P2190" s="2571"/>
      <c r="Q2190" s="2571"/>
      <c r="R2190" s="2571"/>
      <c r="S2190" s="2571"/>
      <c r="T2190" s="2571"/>
      <c r="U2190" s="2571"/>
      <c r="V2190" s="2571"/>
      <c r="W2190" s="2571"/>
      <c r="X2190" s="2571"/>
      <c r="Y2190" s="2571"/>
      <c r="Z2190" s="2571"/>
      <c r="AA2190" s="2571"/>
      <c r="AB2190" s="2571"/>
      <c r="AC2190" s="2571"/>
      <c r="AD2190" s="2571"/>
      <c r="AE2190" s="2571"/>
      <c r="AF2190" s="2571"/>
      <c r="AG2190" s="2571"/>
      <c r="AH2190" s="2571"/>
      <c r="AI2190" s="2571"/>
      <c r="AJ2190" s="2571"/>
      <c r="AK2190" s="2571"/>
      <c r="AL2190" s="3464"/>
      <c r="AM2190" s="3466"/>
    </row>
    <row r="2191" spans="2:39" s="2872" customFormat="1" ht="12" customHeight="1" thickBot="1" x14ac:dyDescent="0.25">
      <c r="B2191" s="3991" t="s">
        <v>5002</v>
      </c>
      <c r="C2191" s="3992"/>
      <c r="D2191" s="3963">
        <v>41671</v>
      </c>
      <c r="E2191" s="3963"/>
      <c r="F2191" s="3526"/>
      <c r="G2191" s="2571"/>
      <c r="H2191" s="2571"/>
      <c r="I2191" s="2571"/>
      <c r="J2191" s="2571"/>
      <c r="K2191" s="2571"/>
      <c r="L2191" s="2571"/>
      <c r="M2191" s="2571"/>
      <c r="N2191" s="2571"/>
      <c r="O2191" s="2571"/>
      <c r="P2191" s="2571"/>
      <c r="Q2191" s="2571"/>
      <c r="R2191" s="2571"/>
      <c r="S2191" s="2571"/>
      <c r="T2191" s="2571"/>
      <c r="U2191" s="2571"/>
      <c r="V2191" s="2571"/>
      <c r="W2191" s="2571"/>
      <c r="X2191" s="2571"/>
      <c r="Y2191" s="2571"/>
      <c r="Z2191" s="2571"/>
      <c r="AA2191" s="2571"/>
      <c r="AB2191" s="2571"/>
      <c r="AC2191" s="2571"/>
      <c r="AD2191" s="2571"/>
      <c r="AE2191" s="2571"/>
      <c r="AF2191" s="2571"/>
      <c r="AG2191" s="2571"/>
      <c r="AH2191" s="2571"/>
      <c r="AI2191" s="2571"/>
      <c r="AJ2191" s="2571"/>
      <c r="AK2191" s="2571"/>
      <c r="AL2191" s="3464"/>
      <c r="AM2191" s="3466"/>
    </row>
    <row r="2192" spans="2:39" s="2872" customFormat="1" ht="101.25" customHeight="1" thickBot="1" x14ac:dyDescent="0.25">
      <c r="B2192" s="3993" t="s">
        <v>5003</v>
      </c>
      <c r="C2192" s="3994"/>
      <c r="D2192" s="4019" t="s">
        <v>6387</v>
      </c>
      <c r="E2192" s="4020"/>
      <c r="F2192" s="4020"/>
      <c r="G2192" s="4020"/>
      <c r="H2192" s="4020"/>
      <c r="I2192" s="4020"/>
      <c r="J2192" s="4020"/>
      <c r="K2192" s="4021"/>
      <c r="L2192" s="2571"/>
      <c r="M2192" s="2571"/>
      <c r="N2192" s="2571"/>
      <c r="O2192" s="2571"/>
      <c r="P2192" s="2571"/>
      <c r="Q2192" s="2571"/>
      <c r="R2192" s="2571"/>
      <c r="S2192" s="2571"/>
      <c r="T2192" s="2571"/>
      <c r="U2192" s="2571"/>
      <c r="V2192" s="2571"/>
      <c r="W2192" s="2571"/>
      <c r="X2192" s="2571"/>
      <c r="Y2192" s="2571"/>
      <c r="Z2192" s="2571"/>
      <c r="AA2192" s="2571"/>
      <c r="AB2192" s="2571"/>
      <c r="AC2192" s="2571"/>
      <c r="AD2192" s="2571"/>
      <c r="AE2192" s="2571"/>
      <c r="AF2192" s="2571"/>
      <c r="AG2192" s="2571"/>
      <c r="AH2192" s="2571"/>
      <c r="AI2192" s="2571"/>
      <c r="AJ2192" s="2571"/>
      <c r="AK2192" s="2571"/>
      <c r="AL2192" s="3464"/>
      <c r="AM2192" s="3466"/>
    </row>
    <row r="2193" spans="2:39" s="2872" customFormat="1" ht="12" customHeight="1" thickBot="1" x14ac:dyDescent="0.25">
      <c r="B2193" s="3998"/>
      <c r="C2193" s="3999"/>
      <c r="D2193" s="3999"/>
      <c r="E2193" s="3999"/>
      <c r="F2193" s="3999"/>
      <c r="G2193" s="3999"/>
      <c r="H2193" s="3999"/>
      <c r="I2193" s="3999"/>
      <c r="J2193" s="3999"/>
      <c r="K2193" s="3999"/>
      <c r="L2193" s="3999"/>
      <c r="M2193" s="3999"/>
      <c r="N2193" s="3999"/>
      <c r="O2193" s="3999"/>
      <c r="P2193" s="3999"/>
      <c r="Q2193" s="3999"/>
      <c r="R2193" s="2571"/>
      <c r="S2193" s="2571"/>
      <c r="T2193" s="2571"/>
      <c r="U2193" s="2571"/>
      <c r="V2193" s="2571"/>
      <c r="W2193" s="2571"/>
      <c r="X2193" s="2571"/>
      <c r="Y2193" s="2571"/>
      <c r="Z2193" s="2571"/>
      <c r="AA2193" s="2571"/>
      <c r="AB2193" s="2571"/>
      <c r="AC2193" s="2571"/>
      <c r="AD2193" s="2571"/>
      <c r="AE2193" s="2571"/>
      <c r="AF2193" s="2571"/>
      <c r="AG2193" s="2571"/>
      <c r="AH2193" s="2571"/>
      <c r="AI2193" s="2571"/>
      <c r="AJ2193" s="2571"/>
      <c r="AK2193" s="2571"/>
      <c r="AL2193" s="3465"/>
      <c r="AM2193" s="3466"/>
    </row>
    <row r="2194" spans="2:39" s="2872" customFormat="1" ht="12" customHeight="1" thickBot="1" x14ac:dyDescent="0.25">
      <c r="B2194" s="4000" t="s">
        <v>5004</v>
      </c>
      <c r="C2194" s="4000"/>
      <c r="D2194" s="4000" t="s">
        <v>4994</v>
      </c>
      <c r="E2194" s="4000" t="s">
        <v>5005</v>
      </c>
      <c r="F2194" s="4002" t="s">
        <v>224</v>
      </c>
      <c r="G2194" s="4002"/>
      <c r="H2194" s="4002"/>
      <c r="I2194" s="4002"/>
      <c r="J2194" s="4002"/>
      <c r="K2194" s="4002"/>
      <c r="L2194" s="4002"/>
      <c r="M2194" s="4002"/>
      <c r="N2194" s="4002"/>
      <c r="O2194" s="4002"/>
      <c r="P2194" s="4002"/>
      <c r="Q2194" s="4002"/>
      <c r="R2194" s="4002"/>
      <c r="S2194" s="4002" t="s">
        <v>340</v>
      </c>
      <c r="T2194" s="4002"/>
      <c r="U2194" s="4002"/>
      <c r="V2194" s="4002"/>
      <c r="W2194" s="4002"/>
      <c r="X2194" s="4002"/>
      <c r="Y2194" s="4002"/>
      <c r="Z2194" s="4002"/>
      <c r="AA2194" s="4002"/>
      <c r="AB2194" s="4002"/>
      <c r="AC2194" s="4002"/>
      <c r="AD2194" s="4002" t="s">
        <v>225</v>
      </c>
      <c r="AE2194" s="4002"/>
      <c r="AF2194" s="4002"/>
      <c r="AG2194" s="4002"/>
      <c r="AH2194" s="4003" t="s">
        <v>4989</v>
      </c>
      <c r="AI2194" s="4003"/>
      <c r="AJ2194" s="4003"/>
      <c r="AK2194" s="4003" t="s">
        <v>4989</v>
      </c>
      <c r="AL2194" s="4073"/>
      <c r="AM2194" s="4003"/>
    </row>
    <row r="2195" spans="2:39" s="2872" customFormat="1" ht="12" customHeight="1" thickBot="1" x14ac:dyDescent="0.25">
      <c r="B2195" s="4001"/>
      <c r="C2195" s="4001"/>
      <c r="D2195" s="4001"/>
      <c r="E2195" s="4001"/>
      <c r="F2195" s="4001" t="s">
        <v>5006</v>
      </c>
      <c r="G2195" s="4001" t="s">
        <v>5007</v>
      </c>
      <c r="H2195" s="4000" t="s">
        <v>5008</v>
      </c>
      <c r="I2195" s="4004" t="s">
        <v>5009</v>
      </c>
      <c r="J2195" s="4004" t="s">
        <v>5010</v>
      </c>
      <c r="K2195" s="4005" t="s">
        <v>5011</v>
      </c>
      <c r="L2195" s="4005" t="s">
        <v>5012</v>
      </c>
      <c r="M2195" s="4004" t="s">
        <v>5013</v>
      </c>
      <c r="N2195" s="4004"/>
      <c r="O2195" s="4005" t="s">
        <v>5014</v>
      </c>
      <c r="P2195" s="4005" t="s">
        <v>5015</v>
      </c>
      <c r="Q2195" s="4005" t="s">
        <v>5016</v>
      </c>
      <c r="R2195" s="4005" t="s">
        <v>5017</v>
      </c>
      <c r="S2195" s="4000" t="s">
        <v>5018</v>
      </c>
      <c r="T2195" s="4000" t="s">
        <v>5019</v>
      </c>
      <c r="U2195" s="4000" t="s">
        <v>5020</v>
      </c>
      <c r="V2195" s="4000" t="s">
        <v>5021</v>
      </c>
      <c r="W2195" s="4000" t="s">
        <v>5022</v>
      </c>
      <c r="X2195" s="4000" t="s">
        <v>5023</v>
      </c>
      <c r="Y2195" s="4000" t="s">
        <v>5024</v>
      </c>
      <c r="Z2195" s="4000" t="s">
        <v>5025</v>
      </c>
      <c r="AA2195" s="4000" t="s">
        <v>5026</v>
      </c>
      <c r="AB2195" s="4004" t="s">
        <v>5027</v>
      </c>
      <c r="AC2195" s="4004" t="s">
        <v>5028</v>
      </c>
      <c r="AD2195" s="4000" t="s">
        <v>5029</v>
      </c>
      <c r="AE2195" s="4000" t="s">
        <v>5030</v>
      </c>
      <c r="AF2195" s="4000" t="s">
        <v>5031</v>
      </c>
      <c r="AG2195" s="4000" t="s">
        <v>5032</v>
      </c>
      <c r="AH2195" s="4000" t="s">
        <v>1154</v>
      </c>
      <c r="AI2195" s="4000" t="s">
        <v>4990</v>
      </c>
      <c r="AJ2195" s="4000" t="s">
        <v>4991</v>
      </c>
      <c r="AK2195" s="4000" t="s">
        <v>1154</v>
      </c>
      <c r="AL2195" s="4000" t="s">
        <v>4990</v>
      </c>
      <c r="AM2195" s="4000" t="s">
        <v>4991</v>
      </c>
    </row>
    <row r="2196" spans="2:39" s="2872" customFormat="1" ht="12" customHeight="1" thickBot="1" x14ac:dyDescent="0.25">
      <c r="B2196" s="4001"/>
      <c r="C2196" s="4001"/>
      <c r="D2196" s="4001"/>
      <c r="E2196" s="4001"/>
      <c r="F2196" s="4001"/>
      <c r="G2196" s="4001"/>
      <c r="H2196" s="4001"/>
      <c r="I2196" s="4005"/>
      <c r="J2196" s="4005"/>
      <c r="K2196" s="4005"/>
      <c r="L2196" s="4005"/>
      <c r="M2196" s="3528" t="s">
        <v>5033</v>
      </c>
      <c r="N2196" s="3527" t="s">
        <v>2798</v>
      </c>
      <c r="O2196" s="4005"/>
      <c r="P2196" s="4005"/>
      <c r="Q2196" s="4005"/>
      <c r="R2196" s="4005"/>
      <c r="S2196" s="4001"/>
      <c r="T2196" s="4001"/>
      <c r="U2196" s="4001"/>
      <c r="V2196" s="4001"/>
      <c r="W2196" s="4001"/>
      <c r="X2196" s="4001"/>
      <c r="Y2196" s="4001"/>
      <c r="Z2196" s="4001"/>
      <c r="AA2196" s="4001"/>
      <c r="AB2196" s="4005"/>
      <c r="AC2196" s="4005"/>
      <c r="AD2196" s="4001"/>
      <c r="AE2196" s="4001"/>
      <c r="AF2196" s="4001"/>
      <c r="AG2196" s="4001"/>
      <c r="AH2196" s="4001"/>
      <c r="AI2196" s="4001"/>
      <c r="AJ2196" s="4001"/>
      <c r="AK2196" s="4001"/>
      <c r="AL2196" s="4001"/>
      <c r="AM2196" s="4001"/>
    </row>
    <row r="2197" spans="2:39" s="2872" customFormat="1" ht="12" customHeight="1" x14ac:dyDescent="0.2">
      <c r="B2197" s="3956" t="s">
        <v>6388</v>
      </c>
      <c r="C2197" s="3957"/>
      <c r="D2197" s="3314" t="s">
        <v>6389</v>
      </c>
      <c r="E2197" s="3315">
        <v>28.000000000000004</v>
      </c>
      <c r="F2197" s="3315">
        <v>10.651200000000001</v>
      </c>
      <c r="G2197" s="3137" t="s">
        <v>1534</v>
      </c>
      <c r="H2197" s="3137" t="s">
        <v>1534</v>
      </c>
      <c r="I2197" s="3137" t="s">
        <v>1534</v>
      </c>
      <c r="J2197" s="3044">
        <v>63</v>
      </c>
      <c r="K2197" s="3316">
        <v>0.16800000000000001</v>
      </c>
      <c r="L2197" s="3316">
        <v>0.16800000000000001</v>
      </c>
      <c r="M2197" s="3044">
        <v>63</v>
      </c>
      <c r="N2197" s="3044">
        <v>63</v>
      </c>
      <c r="O2197" s="3316">
        <v>0.16800000000000001</v>
      </c>
      <c r="P2197" s="3316">
        <v>0.16800000000000001</v>
      </c>
      <c r="Q2197" s="3316">
        <v>0.16800000000000001</v>
      </c>
      <c r="R2197" s="3316">
        <v>0.16800000000000001</v>
      </c>
      <c r="S2197" s="2697">
        <v>0.56000000000000005</v>
      </c>
      <c r="T2197" s="3137" t="s">
        <v>1534</v>
      </c>
      <c r="U2197" s="3137" t="s">
        <v>1534</v>
      </c>
      <c r="V2197" s="3046" t="s">
        <v>1136</v>
      </c>
      <c r="W2197" s="3316">
        <v>2.8000000000000004E-2</v>
      </c>
      <c r="X2197" s="3316">
        <v>6.720000000000001E-2</v>
      </c>
      <c r="Y2197" s="3046" t="s">
        <v>1534</v>
      </c>
      <c r="Z2197" s="3046" t="s">
        <v>1534</v>
      </c>
      <c r="AA2197" s="3046" t="s">
        <v>1534</v>
      </c>
      <c r="AB2197" s="3046" t="s">
        <v>1534</v>
      </c>
      <c r="AC2197" s="3316">
        <v>6.720000000000001E-2</v>
      </c>
      <c r="AD2197" s="3315">
        <v>11.188800000000001</v>
      </c>
      <c r="AE2197" s="3046" t="s">
        <v>49</v>
      </c>
      <c r="AF2197" s="2687">
        <v>3.6960000000000007E-2</v>
      </c>
      <c r="AG2197" s="2687">
        <v>0.11200000000000002</v>
      </c>
      <c r="AH2197" s="2644" t="s">
        <v>5653</v>
      </c>
      <c r="AI2197" s="2644" t="s">
        <v>4998</v>
      </c>
      <c r="AJ2197" s="3137">
        <v>5.6000000000000005</v>
      </c>
      <c r="AK2197" s="2644" t="s">
        <v>6230</v>
      </c>
      <c r="AL2197" s="2644" t="s">
        <v>3305</v>
      </c>
      <c r="AM2197" s="3216">
        <v>1.1200000000000001</v>
      </c>
    </row>
    <row r="2198" spans="2:39" s="2872" customFormat="1" ht="12" customHeight="1" x14ac:dyDescent="0.2">
      <c r="B2198" s="3958" t="s">
        <v>6390</v>
      </c>
      <c r="C2198" s="3959"/>
      <c r="D2198" s="3323" t="s">
        <v>6391</v>
      </c>
      <c r="E2198" s="3324">
        <v>33.6</v>
      </c>
      <c r="F2198" s="3324">
        <v>15.691199999999998</v>
      </c>
      <c r="G2198" s="3039" t="s">
        <v>1534</v>
      </c>
      <c r="H2198" s="3039" t="s">
        <v>1534</v>
      </c>
      <c r="I2198" s="3039" t="s">
        <v>1534</v>
      </c>
      <c r="J2198" s="3024">
        <v>93</v>
      </c>
      <c r="K2198" s="3325">
        <v>0.16800000000000001</v>
      </c>
      <c r="L2198" s="3325">
        <v>0.16800000000000001</v>
      </c>
      <c r="M2198" s="3024">
        <v>93</v>
      </c>
      <c r="N2198" s="3024">
        <v>93</v>
      </c>
      <c r="O2198" s="3325">
        <v>0.16800000000000001</v>
      </c>
      <c r="P2198" s="3325">
        <v>0.16800000000000001</v>
      </c>
      <c r="Q2198" s="3325">
        <v>0.16800000000000001</v>
      </c>
      <c r="R2198" s="3325">
        <v>0.16800000000000001</v>
      </c>
      <c r="S2198" s="2612">
        <v>1.1200000000000001</v>
      </c>
      <c r="T2198" s="3039" t="s">
        <v>1534</v>
      </c>
      <c r="U2198" s="3039" t="s">
        <v>1534</v>
      </c>
      <c r="V2198" s="3040" t="s">
        <v>5526</v>
      </c>
      <c r="W2198" s="3325">
        <v>2.8000000000000004E-2</v>
      </c>
      <c r="X2198" s="3325">
        <v>6.720000000000001E-2</v>
      </c>
      <c r="Y2198" s="3040" t="s">
        <v>1534</v>
      </c>
      <c r="Z2198" s="3040" t="s">
        <v>1534</v>
      </c>
      <c r="AA2198" s="3040" t="s">
        <v>1534</v>
      </c>
      <c r="AB2198" s="3040" t="s">
        <v>1534</v>
      </c>
      <c r="AC2198" s="3325">
        <v>6.720000000000001E-2</v>
      </c>
      <c r="AD2198" s="3324">
        <v>11.188800000000001</v>
      </c>
      <c r="AE2198" s="3040" t="s">
        <v>49</v>
      </c>
      <c r="AF2198" s="2561">
        <v>3.6960000000000007E-2</v>
      </c>
      <c r="AG2198" s="2561">
        <v>0.11200000000000002</v>
      </c>
      <c r="AH2198" s="2613" t="s">
        <v>5653</v>
      </c>
      <c r="AI2198" s="2613" t="s">
        <v>4998</v>
      </c>
      <c r="AJ2198" s="3039">
        <v>5.6000000000000005</v>
      </c>
      <c r="AK2198" s="2613" t="s">
        <v>6230</v>
      </c>
      <c r="AL2198" s="2613" t="s">
        <v>3305</v>
      </c>
      <c r="AM2198" s="3427">
        <v>1.1200000000000001</v>
      </c>
    </row>
    <row r="2199" spans="2:39" s="2872" customFormat="1" ht="12" customHeight="1" x14ac:dyDescent="0.2">
      <c r="B2199" s="3958" t="s">
        <v>6392</v>
      </c>
      <c r="C2199" s="3959"/>
      <c r="D2199" s="3323" t="s">
        <v>6393</v>
      </c>
      <c r="E2199" s="3324">
        <v>39.200000000000003</v>
      </c>
      <c r="F2199" s="3324">
        <v>17.0016</v>
      </c>
      <c r="G2199" s="3039" t="s">
        <v>1534</v>
      </c>
      <c r="H2199" s="3039" t="s">
        <v>1534</v>
      </c>
      <c r="I2199" s="3039" t="s">
        <v>1534</v>
      </c>
      <c r="J2199" s="3024">
        <v>101</v>
      </c>
      <c r="K2199" s="3325">
        <v>0.16800000000000001</v>
      </c>
      <c r="L2199" s="3325">
        <v>0.16800000000000001</v>
      </c>
      <c r="M2199" s="3024">
        <v>101</v>
      </c>
      <c r="N2199" s="3024">
        <v>101</v>
      </c>
      <c r="O2199" s="3325">
        <v>0.16800000000000001</v>
      </c>
      <c r="P2199" s="3325">
        <v>0.16800000000000001</v>
      </c>
      <c r="Q2199" s="3325">
        <v>0.16800000000000001</v>
      </c>
      <c r="R2199" s="3325">
        <v>0.16800000000000001</v>
      </c>
      <c r="S2199" s="2612">
        <v>1.6800000000000002</v>
      </c>
      <c r="T2199" s="3039" t="s">
        <v>1534</v>
      </c>
      <c r="U2199" s="3039" t="s">
        <v>1534</v>
      </c>
      <c r="V2199" s="3040" t="s">
        <v>5531</v>
      </c>
      <c r="W2199" s="3325">
        <v>2.8000000000000004E-2</v>
      </c>
      <c r="X2199" s="3325">
        <v>6.720000000000001E-2</v>
      </c>
      <c r="Y2199" s="3040" t="s">
        <v>1534</v>
      </c>
      <c r="Z2199" s="3040" t="s">
        <v>1534</v>
      </c>
      <c r="AA2199" s="3040" t="s">
        <v>1534</v>
      </c>
      <c r="AB2199" s="3040" t="s">
        <v>1534</v>
      </c>
      <c r="AC2199" s="3325">
        <v>6.720000000000001E-2</v>
      </c>
      <c r="AD2199" s="3324">
        <v>14.918400000000002</v>
      </c>
      <c r="AE2199" s="3040" t="s">
        <v>51</v>
      </c>
      <c r="AF2199" s="2561">
        <v>3.6960000000000007E-2</v>
      </c>
      <c r="AG2199" s="2561">
        <v>0.11200000000000002</v>
      </c>
      <c r="AH2199" s="2613" t="s">
        <v>5653</v>
      </c>
      <c r="AI2199" s="2613" t="s">
        <v>4998</v>
      </c>
      <c r="AJ2199" s="3039">
        <v>5.6000000000000005</v>
      </c>
      <c r="AK2199" s="2613" t="s">
        <v>6235</v>
      </c>
      <c r="AL2199" s="2613" t="s">
        <v>3596</v>
      </c>
      <c r="AM2199" s="3427">
        <v>1.4896000000000003</v>
      </c>
    </row>
    <row r="2200" spans="2:39" s="2872" customFormat="1" ht="12" customHeight="1" x14ac:dyDescent="0.2">
      <c r="B2200" s="3958" t="s">
        <v>6394</v>
      </c>
      <c r="C2200" s="3959"/>
      <c r="D2200" s="3323" t="s">
        <v>6395</v>
      </c>
      <c r="E2200" s="3324">
        <v>44.800000000000004</v>
      </c>
      <c r="F2200" s="3324">
        <v>18.312000000000005</v>
      </c>
      <c r="G2200" s="3039" t="s">
        <v>1534</v>
      </c>
      <c r="H2200" s="3039" t="s">
        <v>1534</v>
      </c>
      <c r="I2200" s="3039" t="s">
        <v>1534</v>
      </c>
      <c r="J2200" s="3024">
        <v>109</v>
      </c>
      <c r="K2200" s="3325">
        <v>0.16800000000000001</v>
      </c>
      <c r="L2200" s="3325">
        <v>0.16800000000000001</v>
      </c>
      <c r="M2200" s="3024">
        <v>109</v>
      </c>
      <c r="N2200" s="3024">
        <v>109</v>
      </c>
      <c r="O2200" s="3325">
        <v>0.16800000000000001</v>
      </c>
      <c r="P2200" s="3325">
        <v>0.16800000000000001</v>
      </c>
      <c r="Q2200" s="3325">
        <v>0.16800000000000001</v>
      </c>
      <c r="R2200" s="3325">
        <v>0.16800000000000001</v>
      </c>
      <c r="S2200" s="2612">
        <v>2.2400000000000002</v>
      </c>
      <c r="T2200" s="3039" t="s">
        <v>1534</v>
      </c>
      <c r="U2200" s="3039" t="s">
        <v>1534</v>
      </c>
      <c r="V2200" s="3040" t="s">
        <v>5536</v>
      </c>
      <c r="W2200" s="3325">
        <v>2.8000000000000004E-2</v>
      </c>
      <c r="X2200" s="3325">
        <v>6.720000000000001E-2</v>
      </c>
      <c r="Y2200" s="3040" t="s">
        <v>1534</v>
      </c>
      <c r="Z2200" s="3040" t="s">
        <v>1534</v>
      </c>
      <c r="AA2200" s="3040" t="s">
        <v>1534</v>
      </c>
      <c r="AB2200" s="3040" t="s">
        <v>1534</v>
      </c>
      <c r="AC2200" s="3325">
        <v>6.720000000000001E-2</v>
      </c>
      <c r="AD2200" s="3324">
        <v>18.648</v>
      </c>
      <c r="AE2200" s="3040" t="s">
        <v>406</v>
      </c>
      <c r="AF2200" s="2561">
        <v>3.6960000000000007E-2</v>
      </c>
      <c r="AG2200" s="2561">
        <v>0.11200000000000002</v>
      </c>
      <c r="AH2200" s="2613" t="s">
        <v>5653</v>
      </c>
      <c r="AI2200" s="2613" t="s">
        <v>4998</v>
      </c>
      <c r="AJ2200" s="3039">
        <v>5.6000000000000005</v>
      </c>
      <c r="AK2200" s="2613" t="s">
        <v>6238</v>
      </c>
      <c r="AL2200" s="2613" t="s">
        <v>1679</v>
      </c>
      <c r="AM2200" s="3427">
        <v>1.8704000000000001</v>
      </c>
    </row>
    <row r="2201" spans="2:39" s="2872" customFormat="1" ht="12" customHeight="1" x14ac:dyDescent="0.2">
      <c r="B2201" s="3958" t="s">
        <v>6396</v>
      </c>
      <c r="C2201" s="3959"/>
      <c r="D2201" s="3323" t="s">
        <v>6397</v>
      </c>
      <c r="E2201" s="3324">
        <v>56.000000000000007</v>
      </c>
      <c r="F2201" s="3324">
        <v>25.2224</v>
      </c>
      <c r="G2201" s="3039" t="s">
        <v>1534</v>
      </c>
      <c r="H2201" s="3039" t="s">
        <v>1534</v>
      </c>
      <c r="I2201" s="3039" t="s">
        <v>1534</v>
      </c>
      <c r="J2201" s="3024">
        <v>150</v>
      </c>
      <c r="K2201" s="3325">
        <v>0.16800000000000001</v>
      </c>
      <c r="L2201" s="3325">
        <v>0.16800000000000001</v>
      </c>
      <c r="M2201" s="3024">
        <v>150</v>
      </c>
      <c r="N2201" s="3024">
        <v>150</v>
      </c>
      <c r="O2201" s="3325">
        <v>0.16800000000000001</v>
      </c>
      <c r="P2201" s="3325">
        <v>0.16800000000000001</v>
      </c>
      <c r="Q2201" s="3325">
        <v>0.16800000000000001</v>
      </c>
      <c r="R2201" s="3325">
        <v>0.16800000000000001</v>
      </c>
      <c r="S2201" s="2612">
        <v>2.8000000000000003</v>
      </c>
      <c r="T2201" s="3039" t="s">
        <v>1534</v>
      </c>
      <c r="U2201" s="3039" t="s">
        <v>1534</v>
      </c>
      <c r="V2201" s="3040" t="s">
        <v>1133</v>
      </c>
      <c r="W2201" s="3325">
        <v>2.8000000000000004E-2</v>
      </c>
      <c r="X2201" s="3325">
        <v>6.720000000000001E-2</v>
      </c>
      <c r="Y2201" s="3040" t="s">
        <v>1534</v>
      </c>
      <c r="Z2201" s="3040" t="s">
        <v>1534</v>
      </c>
      <c r="AA2201" s="3040" t="s">
        <v>1534</v>
      </c>
      <c r="AB2201" s="3040" t="s">
        <v>1534</v>
      </c>
      <c r="AC2201" s="3325">
        <v>6.720000000000001E-2</v>
      </c>
      <c r="AD2201" s="3324">
        <v>22.377600000000001</v>
      </c>
      <c r="AE2201" s="3040" t="s">
        <v>5094</v>
      </c>
      <c r="AF2201" s="2561">
        <v>3.6960000000000007E-2</v>
      </c>
      <c r="AG2201" s="2561">
        <v>0.11200000000000002</v>
      </c>
      <c r="AH2201" s="2613" t="s">
        <v>5653</v>
      </c>
      <c r="AI2201" s="2613" t="s">
        <v>4998</v>
      </c>
      <c r="AJ2201" s="3039">
        <v>5.6000000000000005</v>
      </c>
      <c r="AK2201" s="2613" t="s">
        <v>6241</v>
      </c>
      <c r="AL2201" s="2613" t="s">
        <v>6242</v>
      </c>
      <c r="AM2201" s="3427">
        <v>2.2400000000000002</v>
      </c>
    </row>
    <row r="2202" spans="2:39" s="2872" customFormat="1" ht="12" customHeight="1" x14ac:dyDescent="0.2">
      <c r="B2202" s="3958" t="s">
        <v>6398</v>
      </c>
      <c r="C2202" s="3959"/>
      <c r="D2202" s="3323" t="s">
        <v>6399</v>
      </c>
      <c r="E2202" s="3324">
        <v>67.2</v>
      </c>
      <c r="F2202" s="3324">
        <v>29.892800000000001</v>
      </c>
      <c r="G2202" s="3039" t="s">
        <v>1534</v>
      </c>
      <c r="H2202" s="3039" t="s">
        <v>1534</v>
      </c>
      <c r="I2202" s="3039" t="s">
        <v>1534</v>
      </c>
      <c r="J2202" s="3024">
        <v>190</v>
      </c>
      <c r="K2202" s="3325">
        <v>0.15680000000000002</v>
      </c>
      <c r="L2202" s="3325">
        <v>0.15680000000000002</v>
      </c>
      <c r="M2202" s="3024">
        <v>190</v>
      </c>
      <c r="N2202" s="3024">
        <v>190</v>
      </c>
      <c r="O2202" s="3325">
        <v>0.15680000000000002</v>
      </c>
      <c r="P2202" s="3325">
        <v>0.15680000000000002</v>
      </c>
      <c r="Q2202" s="3325">
        <v>0.15680000000000002</v>
      </c>
      <c r="R2202" s="3325">
        <v>0.15680000000000002</v>
      </c>
      <c r="S2202" s="2612">
        <v>5.6000000000000005</v>
      </c>
      <c r="T2202" s="3039" t="s">
        <v>1534</v>
      </c>
      <c r="U2202" s="3039" t="s">
        <v>1534</v>
      </c>
      <c r="V2202" s="3040" t="s">
        <v>1135</v>
      </c>
      <c r="W2202" s="3325">
        <v>2.8000000000000004E-2</v>
      </c>
      <c r="X2202" s="3325">
        <v>6.720000000000001E-2</v>
      </c>
      <c r="Y2202" s="3040" t="s">
        <v>1534</v>
      </c>
      <c r="Z2202" s="3040" t="s">
        <v>1534</v>
      </c>
      <c r="AA2202" s="3040" t="s">
        <v>1534</v>
      </c>
      <c r="AB2202" s="3040" t="s">
        <v>1534</v>
      </c>
      <c r="AC2202" s="3325">
        <v>6.720000000000001E-2</v>
      </c>
      <c r="AD2202" s="3324">
        <v>26.107200000000002</v>
      </c>
      <c r="AE2202" s="3040" t="s">
        <v>5506</v>
      </c>
      <c r="AF2202" s="2561">
        <v>3.6960000000000007E-2</v>
      </c>
      <c r="AG2202" s="2561">
        <v>0.11200000000000002</v>
      </c>
      <c r="AH2202" s="2613" t="s">
        <v>5653</v>
      </c>
      <c r="AI2202" s="2613" t="s">
        <v>4998</v>
      </c>
      <c r="AJ2202" s="3039">
        <v>5.6000000000000005</v>
      </c>
      <c r="AK2202" s="2613" t="s">
        <v>6245</v>
      </c>
      <c r="AL2202" s="2613" t="s">
        <v>6246</v>
      </c>
      <c r="AM2202" s="3427">
        <v>2.6096000000000004</v>
      </c>
    </row>
    <row r="2203" spans="2:39" s="2872" customFormat="1" ht="12" customHeight="1" x14ac:dyDescent="0.2">
      <c r="B2203" s="3958" t="s">
        <v>6400</v>
      </c>
      <c r="C2203" s="3959"/>
      <c r="D2203" s="3323" t="s">
        <v>6401</v>
      </c>
      <c r="E2203" s="3324">
        <v>78.400000000000006</v>
      </c>
      <c r="F2203" s="3324">
        <v>37.363200000000006</v>
      </c>
      <c r="G2203" s="3039" t="s">
        <v>1534</v>
      </c>
      <c r="H2203" s="3039" t="s">
        <v>1534</v>
      </c>
      <c r="I2203" s="3039" t="s">
        <v>1534</v>
      </c>
      <c r="J2203" s="3024">
        <v>238</v>
      </c>
      <c r="K2203" s="3325">
        <v>0.15680000000000002</v>
      </c>
      <c r="L2203" s="3325">
        <v>0.15680000000000002</v>
      </c>
      <c r="M2203" s="3024">
        <v>238</v>
      </c>
      <c r="N2203" s="3024">
        <v>238</v>
      </c>
      <c r="O2203" s="3325">
        <v>0.15680000000000002</v>
      </c>
      <c r="P2203" s="3325">
        <v>0.15680000000000002</v>
      </c>
      <c r="Q2203" s="3325">
        <v>0.15680000000000002</v>
      </c>
      <c r="R2203" s="3325">
        <v>0.15680000000000002</v>
      </c>
      <c r="S2203" s="2612">
        <v>5.6000000000000005</v>
      </c>
      <c r="T2203" s="3039" t="s">
        <v>1534</v>
      </c>
      <c r="U2203" s="3039" t="s">
        <v>1534</v>
      </c>
      <c r="V2203" s="3040" t="s">
        <v>1135</v>
      </c>
      <c r="W2203" s="3325">
        <v>2.8000000000000004E-2</v>
      </c>
      <c r="X2203" s="3325">
        <v>6.720000000000001E-2</v>
      </c>
      <c r="Y2203" s="3040" t="s">
        <v>1534</v>
      </c>
      <c r="Z2203" s="3040" t="s">
        <v>1534</v>
      </c>
      <c r="AA2203" s="3040" t="s">
        <v>1534</v>
      </c>
      <c r="AB2203" s="3040" t="s">
        <v>1534</v>
      </c>
      <c r="AC2203" s="3325">
        <v>6.720000000000001E-2</v>
      </c>
      <c r="AD2203" s="3324">
        <v>29.836800000000004</v>
      </c>
      <c r="AE2203" s="3040" t="s">
        <v>56</v>
      </c>
      <c r="AF2203" s="2561">
        <v>3.6960000000000007E-2</v>
      </c>
      <c r="AG2203" s="2561">
        <v>0.11200000000000002</v>
      </c>
      <c r="AH2203" s="2613" t="s">
        <v>5653</v>
      </c>
      <c r="AI2203" s="2613" t="s">
        <v>4998</v>
      </c>
      <c r="AJ2203" s="3039">
        <v>5.6000000000000005</v>
      </c>
      <c r="AK2203" s="2613" t="s">
        <v>6249</v>
      </c>
      <c r="AL2203" s="2613" t="s">
        <v>6250</v>
      </c>
      <c r="AM2203" s="3427">
        <v>2.9792000000000005</v>
      </c>
    </row>
    <row r="2204" spans="2:39" s="2872" customFormat="1" ht="12" customHeight="1" x14ac:dyDescent="0.2">
      <c r="B2204" s="3958" t="s">
        <v>6402</v>
      </c>
      <c r="C2204" s="3959"/>
      <c r="D2204" s="3323" t="s">
        <v>6403</v>
      </c>
      <c r="E2204" s="3324">
        <v>89.600000000000009</v>
      </c>
      <c r="F2204" s="3324">
        <v>42.033600000000007</v>
      </c>
      <c r="G2204" s="3039" t="s">
        <v>1534</v>
      </c>
      <c r="H2204" s="3039" t="s">
        <v>1534</v>
      </c>
      <c r="I2204" s="3039" t="s">
        <v>1534</v>
      </c>
      <c r="J2204" s="3024">
        <v>288</v>
      </c>
      <c r="K2204" s="3325">
        <v>0.14560000000000001</v>
      </c>
      <c r="L2204" s="3325">
        <v>0.14560000000000001</v>
      </c>
      <c r="M2204" s="3024">
        <v>288</v>
      </c>
      <c r="N2204" s="3024">
        <v>288</v>
      </c>
      <c r="O2204" s="3325">
        <v>0.14560000000000001</v>
      </c>
      <c r="P2204" s="3325">
        <v>0.14560000000000001</v>
      </c>
      <c r="Q2204" s="3325">
        <v>0.14560000000000001</v>
      </c>
      <c r="R2204" s="3325">
        <v>0.14560000000000001</v>
      </c>
      <c r="S2204" s="2612">
        <v>8.4</v>
      </c>
      <c r="T2204" s="3039" t="s">
        <v>1534</v>
      </c>
      <c r="U2204" s="3039" t="s">
        <v>1534</v>
      </c>
      <c r="V2204" s="3040" t="s">
        <v>1119</v>
      </c>
      <c r="W2204" s="3325">
        <v>2.8000000000000004E-2</v>
      </c>
      <c r="X2204" s="3325">
        <v>6.720000000000001E-2</v>
      </c>
      <c r="Y2204" s="3040" t="s">
        <v>1534</v>
      </c>
      <c r="Z2204" s="3040" t="s">
        <v>1534</v>
      </c>
      <c r="AA2204" s="3040" t="s">
        <v>1534</v>
      </c>
      <c r="AB2204" s="3040" t="s">
        <v>1534</v>
      </c>
      <c r="AC2204" s="3325">
        <v>6.720000000000001E-2</v>
      </c>
      <c r="AD2204" s="3324">
        <v>33.566400000000002</v>
      </c>
      <c r="AE2204" s="3040" t="s">
        <v>5515</v>
      </c>
      <c r="AF2204" s="2561">
        <v>3.6960000000000007E-2</v>
      </c>
      <c r="AG2204" s="2561">
        <v>0.11200000000000002</v>
      </c>
      <c r="AH2204" s="2613" t="s">
        <v>5653</v>
      </c>
      <c r="AI2204" s="2613" t="s">
        <v>4998</v>
      </c>
      <c r="AJ2204" s="3039">
        <v>5.6000000000000005</v>
      </c>
      <c r="AK2204" s="2613" t="s">
        <v>6253</v>
      </c>
      <c r="AL2204" s="2613" t="s">
        <v>4366</v>
      </c>
      <c r="AM2204" s="3427">
        <v>3.3600000000000003</v>
      </c>
    </row>
    <row r="2205" spans="2:39" s="2872" customFormat="1" ht="12" customHeight="1" x14ac:dyDescent="0.2">
      <c r="B2205" s="3958" t="s">
        <v>6404</v>
      </c>
      <c r="C2205" s="3959"/>
      <c r="D2205" s="3323" t="s">
        <v>6405</v>
      </c>
      <c r="E2205" s="3324">
        <v>112.00000000000001</v>
      </c>
      <c r="F2205" s="3324">
        <v>57.904000000000011</v>
      </c>
      <c r="G2205" s="3039" t="s">
        <v>1534</v>
      </c>
      <c r="H2205" s="3039" t="s">
        <v>1534</v>
      </c>
      <c r="I2205" s="3039" t="s">
        <v>1534</v>
      </c>
      <c r="J2205" s="3024">
        <v>430</v>
      </c>
      <c r="K2205" s="3325">
        <v>0.13440000000000002</v>
      </c>
      <c r="L2205" s="3325">
        <v>0.13440000000000002</v>
      </c>
      <c r="M2205" s="3024">
        <v>430</v>
      </c>
      <c r="N2205" s="3024">
        <v>430</v>
      </c>
      <c r="O2205" s="3325">
        <v>0.13440000000000002</v>
      </c>
      <c r="P2205" s="3325">
        <v>0.13440000000000002</v>
      </c>
      <c r="Q2205" s="3325">
        <v>0.13440000000000002</v>
      </c>
      <c r="R2205" s="3325">
        <v>0.13440000000000002</v>
      </c>
      <c r="S2205" s="2612">
        <v>11.200000000000001</v>
      </c>
      <c r="T2205" s="3039" t="s">
        <v>1534</v>
      </c>
      <c r="U2205" s="3039" t="s">
        <v>1534</v>
      </c>
      <c r="V2205" s="3040" t="s">
        <v>5520</v>
      </c>
      <c r="W2205" s="3325">
        <v>2.8000000000000004E-2</v>
      </c>
      <c r="X2205" s="3325">
        <v>6.720000000000001E-2</v>
      </c>
      <c r="Y2205" s="3040" t="s">
        <v>1534</v>
      </c>
      <c r="Z2205" s="3040" t="s">
        <v>1534</v>
      </c>
      <c r="AA2205" s="3040" t="s">
        <v>1534</v>
      </c>
      <c r="AB2205" s="3040" t="s">
        <v>1534</v>
      </c>
      <c r="AC2205" s="3325">
        <v>6.720000000000001E-2</v>
      </c>
      <c r="AD2205" s="3324">
        <v>37.295999999999999</v>
      </c>
      <c r="AE2205" s="3040" t="s">
        <v>58</v>
      </c>
      <c r="AF2205" s="2561">
        <v>3.6960000000000007E-2</v>
      </c>
      <c r="AG2205" s="2561">
        <v>0.11200000000000002</v>
      </c>
      <c r="AH2205" s="2613" t="s">
        <v>5653</v>
      </c>
      <c r="AI2205" s="2613" t="s">
        <v>4998</v>
      </c>
      <c r="AJ2205" s="3039">
        <v>5.6000000000000005</v>
      </c>
      <c r="AK2205" s="2613" t="s">
        <v>6256</v>
      </c>
      <c r="AL2205" s="2613" t="s">
        <v>370</v>
      </c>
      <c r="AM2205" s="3427">
        <v>3.7296000000000005</v>
      </c>
    </row>
    <row r="2206" spans="2:39" s="2872" customFormat="1" ht="12" customHeight="1" x14ac:dyDescent="0.2">
      <c r="B2206" s="3958" t="s">
        <v>6406</v>
      </c>
      <c r="C2206" s="3959"/>
      <c r="D2206" s="3323" t="s">
        <v>6407</v>
      </c>
      <c r="E2206" s="3324">
        <v>28.000000000000004</v>
      </c>
      <c r="F2206" s="3324">
        <v>16.251200000000001</v>
      </c>
      <c r="G2206" s="3039" t="s">
        <v>1534</v>
      </c>
      <c r="H2206" s="3039" t="s">
        <v>1534</v>
      </c>
      <c r="I2206" s="3039" t="s">
        <v>1534</v>
      </c>
      <c r="J2206" s="3024">
        <v>96</v>
      </c>
      <c r="K2206" s="3325">
        <v>0.16800000000000001</v>
      </c>
      <c r="L2206" s="3325">
        <v>0.16800000000000001</v>
      </c>
      <c r="M2206" s="3024">
        <v>96</v>
      </c>
      <c r="N2206" s="3024">
        <v>96</v>
      </c>
      <c r="O2206" s="3325">
        <v>0.16800000000000001</v>
      </c>
      <c r="P2206" s="3325">
        <v>0.16800000000000001</v>
      </c>
      <c r="Q2206" s="3325">
        <v>0.16800000000000001</v>
      </c>
      <c r="R2206" s="3325">
        <v>0.16800000000000001</v>
      </c>
      <c r="S2206" s="2612">
        <v>0.56000000000000005</v>
      </c>
      <c r="T2206" s="3039" t="s">
        <v>1534</v>
      </c>
      <c r="U2206" s="3039" t="s">
        <v>1534</v>
      </c>
      <c r="V2206" s="3040" t="s">
        <v>1136</v>
      </c>
      <c r="W2206" s="3325">
        <v>2.8000000000000004E-2</v>
      </c>
      <c r="X2206" s="3325">
        <v>6.720000000000001E-2</v>
      </c>
      <c r="Y2206" s="3040" t="s">
        <v>1534</v>
      </c>
      <c r="Z2206" s="3040" t="s">
        <v>1534</v>
      </c>
      <c r="AA2206" s="3040" t="s">
        <v>1534</v>
      </c>
      <c r="AB2206" s="3040" t="s">
        <v>1534</v>
      </c>
      <c r="AC2206" s="3325">
        <v>6.720000000000001E-2</v>
      </c>
      <c r="AD2206" s="3324">
        <v>11.188800000000001</v>
      </c>
      <c r="AE2206" s="3040" t="s">
        <v>49</v>
      </c>
      <c r="AF2206" s="2561">
        <v>3.6960000000000007E-2</v>
      </c>
      <c r="AG2206" s="2561">
        <v>0.11200000000000002</v>
      </c>
      <c r="AH2206" s="2613" t="s">
        <v>1534</v>
      </c>
      <c r="AI2206" s="2613" t="s">
        <v>1534</v>
      </c>
      <c r="AJ2206" s="3039" t="s">
        <v>1534</v>
      </c>
      <c r="AK2206" s="2613" t="s">
        <v>6230</v>
      </c>
      <c r="AL2206" s="2613" t="s">
        <v>3305</v>
      </c>
      <c r="AM2206" s="3427">
        <v>1.1200000000000001</v>
      </c>
    </row>
    <row r="2207" spans="2:39" s="2872" customFormat="1" ht="12" customHeight="1" x14ac:dyDescent="0.2">
      <c r="B2207" s="3958" t="s">
        <v>6408</v>
      </c>
      <c r="C2207" s="3959"/>
      <c r="D2207" s="3323" t="s">
        <v>6409</v>
      </c>
      <c r="E2207" s="3324">
        <v>33.6</v>
      </c>
      <c r="F2207" s="3324">
        <v>17.561600000000002</v>
      </c>
      <c r="G2207" s="3039" t="s">
        <v>1534</v>
      </c>
      <c r="H2207" s="3039" t="s">
        <v>1534</v>
      </c>
      <c r="I2207" s="3039" t="s">
        <v>1534</v>
      </c>
      <c r="J2207" s="3024">
        <v>104</v>
      </c>
      <c r="K2207" s="3325">
        <v>0.16800000000000001</v>
      </c>
      <c r="L2207" s="3325">
        <v>0.16800000000000001</v>
      </c>
      <c r="M2207" s="3024">
        <v>104</v>
      </c>
      <c r="N2207" s="3024">
        <v>104</v>
      </c>
      <c r="O2207" s="3325">
        <v>0.16800000000000001</v>
      </c>
      <c r="P2207" s="3325">
        <v>0.16800000000000001</v>
      </c>
      <c r="Q2207" s="3325">
        <v>0.16800000000000001</v>
      </c>
      <c r="R2207" s="3325">
        <v>0.16800000000000001</v>
      </c>
      <c r="S2207" s="2612">
        <v>1.1200000000000001</v>
      </c>
      <c r="T2207" s="3039" t="s">
        <v>1534</v>
      </c>
      <c r="U2207" s="3039" t="s">
        <v>1534</v>
      </c>
      <c r="V2207" s="3040" t="s">
        <v>5526</v>
      </c>
      <c r="W2207" s="3325">
        <v>2.8000000000000004E-2</v>
      </c>
      <c r="X2207" s="3325">
        <v>6.720000000000001E-2</v>
      </c>
      <c r="Y2207" s="3040" t="s">
        <v>1534</v>
      </c>
      <c r="Z2207" s="3040" t="s">
        <v>1534</v>
      </c>
      <c r="AA2207" s="3040" t="s">
        <v>1534</v>
      </c>
      <c r="AB2207" s="3040" t="s">
        <v>1534</v>
      </c>
      <c r="AC2207" s="3325">
        <v>6.720000000000001E-2</v>
      </c>
      <c r="AD2207" s="3324">
        <v>14.918400000000002</v>
      </c>
      <c r="AE2207" s="3040" t="s">
        <v>51</v>
      </c>
      <c r="AF2207" s="2561">
        <v>3.6960000000000007E-2</v>
      </c>
      <c r="AG2207" s="2561">
        <v>0.11200000000000002</v>
      </c>
      <c r="AH2207" s="2613" t="s">
        <v>1534</v>
      </c>
      <c r="AI2207" s="2613" t="s">
        <v>1534</v>
      </c>
      <c r="AJ2207" s="3039" t="s">
        <v>1534</v>
      </c>
      <c r="AK2207" s="2613" t="s">
        <v>6235</v>
      </c>
      <c r="AL2207" s="2613" t="s">
        <v>3596</v>
      </c>
      <c r="AM2207" s="3427">
        <v>1.4896000000000003</v>
      </c>
    </row>
    <row r="2208" spans="2:39" s="2872" customFormat="1" ht="12" customHeight="1" x14ac:dyDescent="0.2">
      <c r="B2208" s="3958" t="s">
        <v>6410</v>
      </c>
      <c r="C2208" s="3959"/>
      <c r="D2208" s="3323" t="s">
        <v>6411</v>
      </c>
      <c r="E2208" s="3324">
        <v>39.200000000000003</v>
      </c>
      <c r="F2208" s="3324">
        <v>22.601600000000001</v>
      </c>
      <c r="G2208" s="3039" t="s">
        <v>1534</v>
      </c>
      <c r="H2208" s="3039" t="s">
        <v>1534</v>
      </c>
      <c r="I2208" s="3039" t="s">
        <v>1534</v>
      </c>
      <c r="J2208" s="3024">
        <v>134</v>
      </c>
      <c r="K2208" s="3325">
        <v>0.16800000000000001</v>
      </c>
      <c r="L2208" s="3325">
        <v>0.16800000000000001</v>
      </c>
      <c r="M2208" s="3024">
        <v>134</v>
      </c>
      <c r="N2208" s="3024">
        <v>134</v>
      </c>
      <c r="O2208" s="3325">
        <v>0.16800000000000001</v>
      </c>
      <c r="P2208" s="3325">
        <v>0.16800000000000001</v>
      </c>
      <c r="Q2208" s="3325">
        <v>0.16800000000000001</v>
      </c>
      <c r="R2208" s="3325">
        <v>0.16800000000000001</v>
      </c>
      <c r="S2208" s="2612">
        <v>1.6800000000000002</v>
      </c>
      <c r="T2208" s="3039" t="s">
        <v>1534</v>
      </c>
      <c r="U2208" s="3039" t="s">
        <v>1534</v>
      </c>
      <c r="V2208" s="3040" t="s">
        <v>5531</v>
      </c>
      <c r="W2208" s="3325">
        <v>2.8000000000000004E-2</v>
      </c>
      <c r="X2208" s="3325">
        <v>6.720000000000001E-2</v>
      </c>
      <c r="Y2208" s="3040" t="s">
        <v>1534</v>
      </c>
      <c r="Z2208" s="3040" t="s">
        <v>1534</v>
      </c>
      <c r="AA2208" s="3040" t="s">
        <v>1534</v>
      </c>
      <c r="AB2208" s="3040" t="s">
        <v>1534</v>
      </c>
      <c r="AC2208" s="3325">
        <v>6.720000000000001E-2</v>
      </c>
      <c r="AD2208" s="3324">
        <v>14.918400000000002</v>
      </c>
      <c r="AE2208" s="3040" t="s">
        <v>51</v>
      </c>
      <c r="AF2208" s="2561">
        <v>3.6960000000000007E-2</v>
      </c>
      <c r="AG2208" s="2561">
        <v>0.11200000000000002</v>
      </c>
      <c r="AH2208" s="2613" t="s">
        <v>1534</v>
      </c>
      <c r="AI2208" s="2613" t="s">
        <v>1534</v>
      </c>
      <c r="AJ2208" s="3039" t="s">
        <v>1534</v>
      </c>
      <c r="AK2208" s="2613" t="s">
        <v>6235</v>
      </c>
      <c r="AL2208" s="2613" t="s">
        <v>3596</v>
      </c>
      <c r="AM2208" s="3427">
        <v>1.4896000000000003</v>
      </c>
    </row>
    <row r="2209" spans="2:39" s="2872" customFormat="1" ht="12" customHeight="1" x14ac:dyDescent="0.2">
      <c r="B2209" s="3958" t="s">
        <v>6412</v>
      </c>
      <c r="C2209" s="3959"/>
      <c r="D2209" s="3323" t="s">
        <v>6413</v>
      </c>
      <c r="E2209" s="3324">
        <v>44.800000000000004</v>
      </c>
      <c r="F2209" s="3324">
        <v>23.912000000000003</v>
      </c>
      <c r="G2209" s="3039" t="s">
        <v>1534</v>
      </c>
      <c r="H2209" s="3039" t="s">
        <v>1534</v>
      </c>
      <c r="I2209" s="3039" t="s">
        <v>1534</v>
      </c>
      <c r="J2209" s="3024">
        <v>142</v>
      </c>
      <c r="K2209" s="3325">
        <v>0.16800000000000001</v>
      </c>
      <c r="L2209" s="3325">
        <v>0.16800000000000001</v>
      </c>
      <c r="M2209" s="3024">
        <v>142</v>
      </c>
      <c r="N2209" s="3024">
        <v>142</v>
      </c>
      <c r="O2209" s="3325">
        <v>0.16800000000000001</v>
      </c>
      <c r="P2209" s="3325">
        <v>0.16800000000000001</v>
      </c>
      <c r="Q2209" s="3325">
        <v>0.16800000000000001</v>
      </c>
      <c r="R2209" s="3325">
        <v>0.16800000000000001</v>
      </c>
      <c r="S2209" s="2612">
        <v>2.2400000000000002</v>
      </c>
      <c r="T2209" s="3039" t="s">
        <v>1534</v>
      </c>
      <c r="U2209" s="3039" t="s">
        <v>1534</v>
      </c>
      <c r="V2209" s="3040" t="s">
        <v>5536</v>
      </c>
      <c r="W2209" s="3325">
        <v>2.8000000000000004E-2</v>
      </c>
      <c r="X2209" s="3325">
        <v>6.720000000000001E-2</v>
      </c>
      <c r="Y2209" s="3040" t="s">
        <v>1534</v>
      </c>
      <c r="Z2209" s="3040" t="s">
        <v>1534</v>
      </c>
      <c r="AA2209" s="3040" t="s">
        <v>1534</v>
      </c>
      <c r="AB2209" s="3040" t="s">
        <v>1534</v>
      </c>
      <c r="AC2209" s="3325">
        <v>6.720000000000001E-2</v>
      </c>
      <c r="AD2209" s="3324">
        <v>18.648</v>
      </c>
      <c r="AE2209" s="3040" t="s">
        <v>406</v>
      </c>
      <c r="AF2209" s="2561">
        <v>3.6960000000000007E-2</v>
      </c>
      <c r="AG2209" s="2561">
        <v>0.11200000000000002</v>
      </c>
      <c r="AH2209" s="2613" t="s">
        <v>1534</v>
      </c>
      <c r="AI2209" s="2613" t="s">
        <v>1534</v>
      </c>
      <c r="AJ2209" s="3039" t="s">
        <v>1534</v>
      </c>
      <c r="AK2209" s="2613" t="s">
        <v>6238</v>
      </c>
      <c r="AL2209" s="2613" t="s">
        <v>1679</v>
      </c>
      <c r="AM2209" s="3427">
        <v>1.8704000000000001</v>
      </c>
    </row>
    <row r="2210" spans="2:39" s="2872" customFormat="1" ht="12" customHeight="1" x14ac:dyDescent="0.2">
      <c r="B2210" s="3958" t="s">
        <v>6414</v>
      </c>
      <c r="C2210" s="3959"/>
      <c r="D2210" s="3323" t="s">
        <v>6415</v>
      </c>
      <c r="E2210" s="3324">
        <v>56.000000000000007</v>
      </c>
      <c r="F2210" s="3324">
        <v>30.822400000000002</v>
      </c>
      <c r="G2210" s="3039" t="s">
        <v>1534</v>
      </c>
      <c r="H2210" s="3039" t="s">
        <v>1534</v>
      </c>
      <c r="I2210" s="3039" t="s">
        <v>1534</v>
      </c>
      <c r="J2210" s="3024">
        <v>183</v>
      </c>
      <c r="K2210" s="3325">
        <v>0.16800000000000001</v>
      </c>
      <c r="L2210" s="3325">
        <v>0.16800000000000001</v>
      </c>
      <c r="M2210" s="3024">
        <v>183</v>
      </c>
      <c r="N2210" s="3024">
        <v>183</v>
      </c>
      <c r="O2210" s="3325">
        <v>0.16800000000000001</v>
      </c>
      <c r="P2210" s="3325">
        <v>0.16800000000000001</v>
      </c>
      <c r="Q2210" s="3325">
        <v>0.16800000000000001</v>
      </c>
      <c r="R2210" s="3325">
        <v>0.16800000000000001</v>
      </c>
      <c r="S2210" s="2612">
        <v>2.8000000000000003</v>
      </c>
      <c r="T2210" s="3039" t="s">
        <v>1534</v>
      </c>
      <c r="U2210" s="3039" t="s">
        <v>1534</v>
      </c>
      <c r="V2210" s="3040" t="s">
        <v>1133</v>
      </c>
      <c r="W2210" s="3325">
        <v>2.8000000000000004E-2</v>
      </c>
      <c r="X2210" s="3325">
        <v>6.720000000000001E-2</v>
      </c>
      <c r="Y2210" s="3040" t="s">
        <v>1534</v>
      </c>
      <c r="Z2210" s="3040" t="s">
        <v>1534</v>
      </c>
      <c r="AA2210" s="3040" t="s">
        <v>1534</v>
      </c>
      <c r="AB2210" s="3040" t="s">
        <v>1534</v>
      </c>
      <c r="AC2210" s="3325">
        <v>6.720000000000001E-2</v>
      </c>
      <c r="AD2210" s="3324">
        <v>22.377600000000001</v>
      </c>
      <c r="AE2210" s="3040" t="s">
        <v>5094</v>
      </c>
      <c r="AF2210" s="2561">
        <v>3.6960000000000007E-2</v>
      </c>
      <c r="AG2210" s="2561">
        <v>0.11200000000000002</v>
      </c>
      <c r="AH2210" s="2613" t="s">
        <v>1534</v>
      </c>
      <c r="AI2210" s="2613" t="s">
        <v>1534</v>
      </c>
      <c r="AJ2210" s="3039" t="s">
        <v>1534</v>
      </c>
      <c r="AK2210" s="2613" t="s">
        <v>6241</v>
      </c>
      <c r="AL2210" s="2613" t="s">
        <v>6242</v>
      </c>
      <c r="AM2210" s="3427">
        <v>2.2400000000000002</v>
      </c>
    </row>
    <row r="2211" spans="2:39" s="2872" customFormat="1" ht="12" customHeight="1" x14ac:dyDescent="0.2">
      <c r="B2211" s="3958" t="s">
        <v>6416</v>
      </c>
      <c r="C2211" s="3959"/>
      <c r="D2211" s="3323" t="s">
        <v>6417</v>
      </c>
      <c r="E2211" s="3324">
        <v>67.2</v>
      </c>
      <c r="F2211" s="3324">
        <v>35.492800000000003</v>
      </c>
      <c r="G2211" s="3039" t="s">
        <v>1534</v>
      </c>
      <c r="H2211" s="3039" t="s">
        <v>1534</v>
      </c>
      <c r="I2211" s="3039" t="s">
        <v>1534</v>
      </c>
      <c r="J2211" s="3024">
        <v>226</v>
      </c>
      <c r="K2211" s="3325">
        <v>0.15680000000000002</v>
      </c>
      <c r="L2211" s="3325">
        <v>0.15680000000000002</v>
      </c>
      <c r="M2211" s="3024">
        <v>226</v>
      </c>
      <c r="N2211" s="3024">
        <v>226</v>
      </c>
      <c r="O2211" s="3325">
        <v>0.15680000000000002</v>
      </c>
      <c r="P2211" s="3325">
        <v>0.15680000000000002</v>
      </c>
      <c r="Q2211" s="3325">
        <v>0.15680000000000002</v>
      </c>
      <c r="R2211" s="3325">
        <v>0.15680000000000002</v>
      </c>
      <c r="S2211" s="2612">
        <v>5.6000000000000005</v>
      </c>
      <c r="T2211" s="3039" t="s">
        <v>1534</v>
      </c>
      <c r="U2211" s="3039" t="s">
        <v>1534</v>
      </c>
      <c r="V2211" s="3040" t="s">
        <v>1135</v>
      </c>
      <c r="W2211" s="3325">
        <v>2.8000000000000004E-2</v>
      </c>
      <c r="X2211" s="3325">
        <v>6.720000000000001E-2</v>
      </c>
      <c r="Y2211" s="3040" t="s">
        <v>1534</v>
      </c>
      <c r="Z2211" s="3040" t="s">
        <v>1534</v>
      </c>
      <c r="AA2211" s="3040" t="s">
        <v>1534</v>
      </c>
      <c r="AB2211" s="3040" t="s">
        <v>1534</v>
      </c>
      <c r="AC2211" s="3325">
        <v>6.720000000000001E-2</v>
      </c>
      <c r="AD2211" s="3324">
        <v>26.107200000000002</v>
      </c>
      <c r="AE2211" s="3040" t="s">
        <v>5506</v>
      </c>
      <c r="AF2211" s="2561">
        <v>3.6960000000000007E-2</v>
      </c>
      <c r="AG2211" s="2561">
        <v>0.11200000000000002</v>
      </c>
      <c r="AH2211" s="2613" t="s">
        <v>1534</v>
      </c>
      <c r="AI2211" s="2613" t="s">
        <v>1534</v>
      </c>
      <c r="AJ2211" s="3039" t="s">
        <v>1534</v>
      </c>
      <c r="AK2211" s="2613" t="s">
        <v>6245</v>
      </c>
      <c r="AL2211" s="2613" t="s">
        <v>6246</v>
      </c>
      <c r="AM2211" s="3427">
        <v>2.6096000000000004</v>
      </c>
    </row>
    <row r="2212" spans="2:39" s="2872" customFormat="1" ht="12" customHeight="1" x14ac:dyDescent="0.2">
      <c r="B2212" s="3958" t="s">
        <v>6418</v>
      </c>
      <c r="C2212" s="3959"/>
      <c r="D2212" s="3323" t="s">
        <v>6419</v>
      </c>
      <c r="E2212" s="3324">
        <v>78.400000000000006</v>
      </c>
      <c r="F2212" s="3324">
        <v>42.963200000000001</v>
      </c>
      <c r="G2212" s="3039" t="s">
        <v>1534</v>
      </c>
      <c r="H2212" s="3039" t="s">
        <v>1534</v>
      </c>
      <c r="I2212" s="3039" t="s">
        <v>1534</v>
      </c>
      <c r="J2212" s="3024">
        <v>274</v>
      </c>
      <c r="K2212" s="3325">
        <v>0.15680000000000002</v>
      </c>
      <c r="L2212" s="3325">
        <v>0.15680000000000002</v>
      </c>
      <c r="M2212" s="3024">
        <v>274</v>
      </c>
      <c r="N2212" s="3024">
        <v>274</v>
      </c>
      <c r="O2212" s="3325">
        <v>0.15680000000000002</v>
      </c>
      <c r="P2212" s="3325">
        <v>0.15680000000000002</v>
      </c>
      <c r="Q2212" s="3325">
        <v>0.15680000000000002</v>
      </c>
      <c r="R2212" s="3325">
        <v>0.15680000000000002</v>
      </c>
      <c r="S2212" s="2612">
        <v>5.6000000000000005</v>
      </c>
      <c r="T2212" s="3039" t="s">
        <v>1534</v>
      </c>
      <c r="U2212" s="3039" t="s">
        <v>1534</v>
      </c>
      <c r="V2212" s="3040" t="s">
        <v>1135</v>
      </c>
      <c r="W2212" s="3325">
        <v>2.8000000000000004E-2</v>
      </c>
      <c r="X2212" s="3325">
        <v>6.720000000000001E-2</v>
      </c>
      <c r="Y2212" s="3040" t="s">
        <v>1534</v>
      </c>
      <c r="Z2212" s="3040" t="s">
        <v>1534</v>
      </c>
      <c r="AA2212" s="3040" t="s">
        <v>1534</v>
      </c>
      <c r="AB2212" s="3040" t="s">
        <v>1534</v>
      </c>
      <c r="AC2212" s="3325">
        <v>6.720000000000001E-2</v>
      </c>
      <c r="AD2212" s="3324">
        <v>29.836800000000004</v>
      </c>
      <c r="AE2212" s="3040" t="s">
        <v>56</v>
      </c>
      <c r="AF2212" s="2561">
        <v>3.6960000000000007E-2</v>
      </c>
      <c r="AG2212" s="2561">
        <v>0.11200000000000002</v>
      </c>
      <c r="AH2212" s="2613" t="s">
        <v>1534</v>
      </c>
      <c r="AI2212" s="2613" t="s">
        <v>1534</v>
      </c>
      <c r="AJ2212" s="3039" t="s">
        <v>1534</v>
      </c>
      <c r="AK2212" s="2613" t="s">
        <v>6249</v>
      </c>
      <c r="AL2212" s="2613" t="s">
        <v>6250</v>
      </c>
      <c r="AM2212" s="3427">
        <v>2.9792000000000005</v>
      </c>
    </row>
    <row r="2213" spans="2:39" s="2872" customFormat="1" ht="12" customHeight="1" x14ac:dyDescent="0.2">
      <c r="B2213" s="3958" t="s">
        <v>6420</v>
      </c>
      <c r="C2213" s="3959"/>
      <c r="D2213" s="3323" t="s">
        <v>6421</v>
      </c>
      <c r="E2213" s="3324">
        <v>89.600000000000009</v>
      </c>
      <c r="F2213" s="3324">
        <v>47.633600000000008</v>
      </c>
      <c r="G2213" s="3039" t="s">
        <v>1534</v>
      </c>
      <c r="H2213" s="3039" t="s">
        <v>1534</v>
      </c>
      <c r="I2213" s="3039" t="s">
        <v>1534</v>
      </c>
      <c r="J2213" s="3024">
        <v>327</v>
      </c>
      <c r="K2213" s="3325">
        <v>0.14560000000000001</v>
      </c>
      <c r="L2213" s="3325">
        <v>0.14560000000000001</v>
      </c>
      <c r="M2213" s="3024">
        <v>327</v>
      </c>
      <c r="N2213" s="3024">
        <v>327</v>
      </c>
      <c r="O2213" s="3325">
        <v>0.14560000000000001</v>
      </c>
      <c r="P2213" s="3325">
        <v>0.14560000000000001</v>
      </c>
      <c r="Q2213" s="3325">
        <v>0.14560000000000001</v>
      </c>
      <c r="R2213" s="3325">
        <v>0.14560000000000001</v>
      </c>
      <c r="S2213" s="2612">
        <v>8.4</v>
      </c>
      <c r="T2213" s="3039" t="s">
        <v>1534</v>
      </c>
      <c r="U2213" s="3039" t="s">
        <v>1534</v>
      </c>
      <c r="V2213" s="3040" t="s">
        <v>1119</v>
      </c>
      <c r="W2213" s="3325">
        <v>2.8000000000000004E-2</v>
      </c>
      <c r="X2213" s="3325">
        <v>6.720000000000001E-2</v>
      </c>
      <c r="Y2213" s="3040" t="s">
        <v>1534</v>
      </c>
      <c r="Z2213" s="3040" t="s">
        <v>1534</v>
      </c>
      <c r="AA2213" s="3040" t="s">
        <v>1534</v>
      </c>
      <c r="AB2213" s="3040" t="s">
        <v>1534</v>
      </c>
      <c r="AC2213" s="3325">
        <v>6.720000000000001E-2</v>
      </c>
      <c r="AD2213" s="3324">
        <v>33.566400000000002</v>
      </c>
      <c r="AE2213" s="3040" t="s">
        <v>5515</v>
      </c>
      <c r="AF2213" s="2561">
        <v>3.6960000000000007E-2</v>
      </c>
      <c r="AG2213" s="2561">
        <v>0.11200000000000002</v>
      </c>
      <c r="AH2213" s="2613" t="s">
        <v>1534</v>
      </c>
      <c r="AI2213" s="2613" t="s">
        <v>1534</v>
      </c>
      <c r="AJ2213" s="3039" t="s">
        <v>1534</v>
      </c>
      <c r="AK2213" s="2613" t="s">
        <v>6253</v>
      </c>
      <c r="AL2213" s="2613" t="s">
        <v>4366</v>
      </c>
      <c r="AM2213" s="3427">
        <v>3.3600000000000003</v>
      </c>
    </row>
    <row r="2214" spans="2:39" s="2872" customFormat="1" ht="12" customHeight="1" thickBot="1" x14ac:dyDescent="0.25">
      <c r="B2214" s="3958" t="s">
        <v>6422</v>
      </c>
      <c r="C2214" s="3959"/>
      <c r="D2214" s="3051" t="s">
        <v>6423</v>
      </c>
      <c r="E2214" s="3052">
        <v>112.00000000000001</v>
      </c>
      <c r="F2214" s="3052">
        <v>63.504000000000012</v>
      </c>
      <c r="G2214" s="3141" t="s">
        <v>1534</v>
      </c>
      <c r="H2214" s="3141" t="s">
        <v>1534</v>
      </c>
      <c r="I2214" s="3141" t="s">
        <v>1534</v>
      </c>
      <c r="J2214" s="2805">
        <v>472</v>
      </c>
      <c r="K2214" s="3054">
        <v>0.13440000000000002</v>
      </c>
      <c r="L2214" s="3054">
        <v>0.13440000000000002</v>
      </c>
      <c r="M2214" s="2805">
        <v>472</v>
      </c>
      <c r="N2214" s="2805">
        <v>472</v>
      </c>
      <c r="O2214" s="3054">
        <v>0.13440000000000002</v>
      </c>
      <c r="P2214" s="3054">
        <v>0.13440000000000002</v>
      </c>
      <c r="Q2214" s="3054">
        <v>0.13440000000000002</v>
      </c>
      <c r="R2214" s="3054">
        <v>0.13440000000000002</v>
      </c>
      <c r="S2214" s="2798">
        <v>11.200000000000001</v>
      </c>
      <c r="T2214" s="3141" t="s">
        <v>1534</v>
      </c>
      <c r="U2214" s="3141" t="s">
        <v>1534</v>
      </c>
      <c r="V2214" s="3055" t="s">
        <v>5520</v>
      </c>
      <c r="W2214" s="3054">
        <v>2.8000000000000004E-2</v>
      </c>
      <c r="X2214" s="3054">
        <v>6.720000000000001E-2</v>
      </c>
      <c r="Y2214" s="3055" t="s">
        <v>1534</v>
      </c>
      <c r="Z2214" s="3055" t="s">
        <v>1534</v>
      </c>
      <c r="AA2214" s="3055" t="s">
        <v>1534</v>
      </c>
      <c r="AB2214" s="3055" t="s">
        <v>1534</v>
      </c>
      <c r="AC2214" s="3054">
        <v>6.720000000000001E-2</v>
      </c>
      <c r="AD2214" s="3052">
        <v>37.295999999999999</v>
      </c>
      <c r="AE2214" s="3055" t="s">
        <v>58</v>
      </c>
      <c r="AF2214" s="2608">
        <v>3.6960000000000007E-2</v>
      </c>
      <c r="AG2214" s="2608">
        <v>0.11200000000000002</v>
      </c>
      <c r="AH2214" s="2653" t="s">
        <v>1534</v>
      </c>
      <c r="AI2214" s="2653" t="s">
        <v>1534</v>
      </c>
      <c r="AJ2214" s="3141" t="s">
        <v>1534</v>
      </c>
      <c r="AK2214" s="2653" t="s">
        <v>6256</v>
      </c>
      <c r="AL2214" s="2653" t="s">
        <v>370</v>
      </c>
      <c r="AM2214" s="3428">
        <v>3.7296000000000005</v>
      </c>
    </row>
    <row r="2215" spans="2:39" s="2872" customFormat="1" ht="12" customHeight="1" x14ac:dyDescent="0.2">
      <c r="B2215" s="2573"/>
      <c r="C2215" s="2566"/>
      <c r="D2215" s="4006"/>
      <c r="E2215" s="4006"/>
      <c r="F2215" s="4006"/>
      <c r="G2215" s="4006"/>
      <c r="H2215" s="2566"/>
      <c r="I2215" s="2567"/>
      <c r="J2215" s="2567"/>
      <c r="K2215" s="2567"/>
      <c r="L2215" s="2567"/>
      <c r="M2215" s="2566"/>
      <c r="N2215" s="2567"/>
      <c r="O2215" s="2567"/>
      <c r="P2215" s="2567"/>
      <c r="Q2215" s="2567"/>
      <c r="R2215" s="2567"/>
      <c r="S2215" s="2566"/>
      <c r="T2215" s="2565"/>
      <c r="U2215" s="2565"/>
      <c r="V2215" s="2565"/>
      <c r="W2215" s="2565"/>
      <c r="X2215" s="2565"/>
      <c r="Y2215" s="2565"/>
      <c r="Z2215" s="2565"/>
      <c r="AA2215" s="2565"/>
      <c r="AB2215" s="2565"/>
      <c r="AC2215" s="2565"/>
      <c r="AD2215" s="2565"/>
      <c r="AE2215" s="2565"/>
      <c r="AF2215" s="2565"/>
      <c r="AG2215" s="2565"/>
      <c r="AH2215" s="2565"/>
      <c r="AI2215" s="2565"/>
      <c r="AJ2215" s="2565"/>
      <c r="AK2215" s="2571"/>
      <c r="AL2215" s="3464"/>
      <c r="AM2215" s="3466"/>
    </row>
    <row r="2216" spans="2:39" s="2872" customFormat="1" ht="12" customHeight="1" x14ac:dyDescent="0.2">
      <c r="B2216" s="3979" t="s">
        <v>4992</v>
      </c>
      <c r="C2216" s="3980"/>
      <c r="D2216" s="3981" t="s">
        <v>10</v>
      </c>
      <c r="E2216" s="3981"/>
      <c r="F2216" s="3981"/>
      <c r="G2216" s="3981"/>
      <c r="H2216" s="2569"/>
      <c r="I2216" s="2569"/>
      <c r="J2216" s="2569"/>
      <c r="K2216" s="2569"/>
      <c r="L2216" s="2569"/>
      <c r="M2216" s="2569"/>
      <c r="N2216" s="2569"/>
      <c r="O2216" s="2569"/>
      <c r="P2216" s="2569"/>
      <c r="Q2216" s="2569"/>
      <c r="R2216" s="2569"/>
      <c r="S2216" s="2569"/>
      <c r="T2216" s="2565"/>
      <c r="U2216" s="2565"/>
      <c r="V2216" s="2565"/>
      <c r="W2216" s="2565"/>
      <c r="X2216" s="2565"/>
      <c r="Y2216" s="2565"/>
      <c r="Z2216" s="2565"/>
      <c r="AA2216" s="2565"/>
      <c r="AB2216" s="2565"/>
      <c r="AC2216" s="2565"/>
      <c r="AD2216" s="2565"/>
      <c r="AE2216" s="2565"/>
      <c r="AF2216" s="2565"/>
      <c r="AG2216" s="2565"/>
      <c r="AH2216" s="2565"/>
      <c r="AI2216" s="2565"/>
      <c r="AJ2216" s="2565"/>
      <c r="AK2216" s="2571"/>
      <c r="AL2216" s="3464"/>
      <c r="AM2216" s="3466"/>
    </row>
    <row r="2217" spans="2:39" s="2872" customFormat="1" ht="12" customHeight="1" x14ac:dyDescent="0.2">
      <c r="B2217" s="3979" t="s">
        <v>4993</v>
      </c>
      <c r="C2217" s="3980"/>
      <c r="D2217" s="3981" t="s">
        <v>10</v>
      </c>
      <c r="E2217" s="3981"/>
      <c r="F2217" s="3981"/>
      <c r="G2217" s="3981"/>
      <c r="H2217" s="2569"/>
      <c r="I2217" s="2569"/>
      <c r="J2217" s="2569"/>
      <c r="K2217" s="2569"/>
      <c r="L2217" s="2569"/>
      <c r="M2217" s="2569"/>
      <c r="N2217" s="2569"/>
      <c r="O2217" s="2569"/>
      <c r="P2217" s="2569"/>
      <c r="Q2217" s="2569"/>
      <c r="R2217" s="2569"/>
      <c r="S2217" s="2569"/>
      <c r="T2217" s="2565"/>
      <c r="U2217" s="2565"/>
      <c r="V2217" s="2565"/>
      <c r="W2217" s="2565"/>
      <c r="X2217" s="2565"/>
      <c r="Y2217" s="2565"/>
      <c r="Z2217" s="2565"/>
      <c r="AA2217" s="2565"/>
      <c r="AB2217" s="2565"/>
      <c r="AC2217" s="2565"/>
      <c r="AD2217" s="2565"/>
      <c r="AE2217" s="2565"/>
      <c r="AF2217" s="2565"/>
      <c r="AG2217" s="2565"/>
      <c r="AH2217" s="2565"/>
      <c r="AI2217" s="2565"/>
      <c r="AJ2217" s="2565"/>
      <c r="AK2217" s="2571"/>
      <c r="AL2217" s="3464"/>
      <c r="AM2217" s="3466"/>
    </row>
    <row r="2218" spans="2:39" s="2872" customFormat="1" ht="12" customHeight="1" thickBot="1" x14ac:dyDescent="0.25">
      <c r="B2218" s="4057"/>
      <c r="C2218" s="4058"/>
      <c r="D2218" s="4059"/>
      <c r="E2218" s="4059"/>
      <c r="F2218" s="4059"/>
      <c r="G2218" s="4059"/>
      <c r="H2218" s="2574"/>
      <c r="I2218" s="2574"/>
      <c r="J2218" s="2574"/>
      <c r="K2218" s="2574"/>
      <c r="L2218" s="2574"/>
      <c r="M2218" s="2574"/>
      <c r="N2218" s="2574"/>
      <c r="O2218" s="2574"/>
      <c r="P2218" s="2574"/>
      <c r="Q2218" s="2574"/>
      <c r="R2218" s="2574"/>
      <c r="S2218" s="2574"/>
      <c r="T2218" s="2575"/>
      <c r="U2218" s="2575"/>
      <c r="V2218" s="2575"/>
      <c r="W2218" s="2575"/>
      <c r="X2218" s="2575"/>
      <c r="Y2218" s="2575"/>
      <c r="Z2218" s="2575"/>
      <c r="AA2218" s="2575"/>
      <c r="AB2218" s="2575"/>
      <c r="AC2218" s="2575"/>
      <c r="AD2218" s="2575"/>
      <c r="AE2218" s="2575"/>
      <c r="AF2218" s="2575"/>
      <c r="AG2218" s="2575"/>
      <c r="AH2218" s="2575"/>
      <c r="AI2218" s="2575"/>
      <c r="AJ2218" s="2575"/>
      <c r="AK2218" s="2635"/>
      <c r="AL2218" s="3465"/>
      <c r="AM2218" s="3467"/>
    </row>
    <row r="2219" spans="2:39" s="2872" customFormat="1" ht="12" customHeight="1" x14ac:dyDescent="0.2">
      <c r="B2219" s="3498"/>
      <c r="C2219" s="3498"/>
      <c r="D2219" s="2692"/>
      <c r="E2219" s="2692"/>
      <c r="F2219" s="2692"/>
      <c r="G2219" s="2692"/>
      <c r="H2219" s="2569"/>
      <c r="I2219" s="2569"/>
      <c r="J2219" s="2569"/>
      <c r="K2219" s="2569"/>
      <c r="L2219" s="2569"/>
      <c r="M2219" s="2569"/>
      <c r="N2219" s="2569"/>
      <c r="O2219" s="2569"/>
      <c r="P2219" s="2569"/>
      <c r="Q2219" s="2569"/>
      <c r="R2219" s="2569"/>
      <c r="S2219" s="2569"/>
      <c r="T2219" s="2565"/>
      <c r="U2219" s="2565"/>
      <c r="V2219" s="2565"/>
      <c r="W2219" s="2565"/>
      <c r="X2219" s="2565"/>
      <c r="Y2219" s="2565"/>
      <c r="Z2219" s="2565"/>
      <c r="AA2219" s="2565"/>
      <c r="AB2219" s="2565"/>
      <c r="AC2219" s="2565"/>
      <c r="AD2219" s="2565"/>
      <c r="AE2219" s="2565"/>
      <c r="AF2219" s="2565"/>
      <c r="AG2219" s="2565"/>
      <c r="AH2219" s="2565"/>
      <c r="AI2219" s="2565"/>
      <c r="AJ2219" s="2565"/>
      <c r="AK2219" s="2571"/>
    </row>
    <row r="2220" spans="2:39" s="2872" customFormat="1" ht="12" customHeight="1" thickBot="1" x14ac:dyDescent="0.25">
      <c r="B2220" s="2774"/>
    </row>
    <row r="2221" spans="2:39" s="2872" customFormat="1" ht="12" customHeight="1" x14ac:dyDescent="0.2">
      <c r="B2221" s="3987" t="s">
        <v>5001</v>
      </c>
      <c r="C2221" s="3988"/>
      <c r="D2221" s="3988"/>
      <c r="E2221" s="3988"/>
      <c r="F2221" s="3988"/>
      <c r="G2221" s="3988"/>
      <c r="H2221" s="3988"/>
      <c r="I2221" s="3988"/>
      <c r="J2221" s="3988"/>
      <c r="K2221" s="3988"/>
      <c r="L2221" s="3988"/>
      <c r="M2221" s="3988"/>
      <c r="N2221" s="3988"/>
      <c r="O2221" s="3988"/>
      <c r="P2221" s="3988"/>
      <c r="Q2221" s="3988"/>
      <c r="R2221" s="3988"/>
      <c r="S2221" s="3988"/>
      <c r="T2221" s="3988"/>
      <c r="U2221" s="3988"/>
      <c r="V2221" s="3988"/>
      <c r="W2221" s="3988"/>
      <c r="X2221" s="3988"/>
      <c r="Y2221" s="3988"/>
      <c r="Z2221" s="3988"/>
      <c r="AA2221" s="3988"/>
      <c r="AB2221" s="3988"/>
      <c r="AC2221" s="3988"/>
      <c r="AD2221" s="3988"/>
      <c r="AE2221" s="3988"/>
      <c r="AF2221" s="3988"/>
      <c r="AG2221" s="3988"/>
      <c r="AH2221" s="3988"/>
      <c r="AI2221" s="3988"/>
      <c r="AJ2221" s="3988"/>
      <c r="AK2221" s="3989"/>
    </row>
    <row r="2222" spans="2:39" s="2872" customFormat="1" ht="12" customHeight="1" x14ac:dyDescent="0.2">
      <c r="B2222" s="2570"/>
      <c r="C2222" s="3497"/>
      <c r="D2222" s="3497"/>
      <c r="E2222" s="3497"/>
      <c r="F2222" s="3497"/>
      <c r="G2222" s="2571"/>
      <c r="H2222" s="2571"/>
      <c r="I2222" s="2571"/>
      <c r="J2222" s="2571"/>
      <c r="K2222" s="2571"/>
      <c r="L2222" s="2571"/>
      <c r="M2222" s="2571"/>
      <c r="N2222" s="2571"/>
      <c r="O2222" s="2571"/>
      <c r="P2222" s="2571"/>
      <c r="Q2222" s="2571"/>
      <c r="R2222" s="2571"/>
      <c r="S2222" s="2571"/>
      <c r="T2222" s="2571"/>
      <c r="U2222" s="2571"/>
      <c r="V2222" s="2571"/>
      <c r="W2222" s="2571"/>
      <c r="X2222" s="2571"/>
      <c r="Y2222" s="2571"/>
      <c r="Z2222" s="2571"/>
      <c r="AA2222" s="2571"/>
      <c r="AB2222" s="2571"/>
      <c r="AC2222" s="2571"/>
      <c r="AD2222" s="2571"/>
      <c r="AE2222" s="2571"/>
      <c r="AF2222" s="2571"/>
      <c r="AG2222" s="2571"/>
      <c r="AH2222" s="2571"/>
      <c r="AI2222" s="2571"/>
      <c r="AJ2222" s="2571"/>
      <c r="AK2222" s="2572"/>
    </row>
    <row r="2223" spans="2:39" s="2872" customFormat="1" ht="12" customHeight="1" x14ac:dyDescent="0.2">
      <c r="B2223" s="2570" t="s">
        <v>4988</v>
      </c>
      <c r="C2223" s="3497"/>
      <c r="D2223" s="3990" t="s">
        <v>6082</v>
      </c>
      <c r="E2223" s="3990"/>
      <c r="F2223" s="3990"/>
      <c r="G2223" s="2571"/>
      <c r="H2223" s="2571"/>
      <c r="I2223" s="2571"/>
      <c r="J2223" s="2571"/>
      <c r="K2223" s="2571"/>
      <c r="L2223" s="2571"/>
      <c r="M2223" s="2571"/>
      <c r="N2223" s="2571"/>
      <c r="O2223" s="2571"/>
      <c r="P2223" s="2571"/>
      <c r="Q2223" s="2571"/>
      <c r="R2223" s="2571"/>
      <c r="S2223" s="2571"/>
      <c r="T2223" s="2571"/>
      <c r="U2223" s="2571"/>
      <c r="V2223" s="2571"/>
      <c r="W2223" s="2571"/>
      <c r="X2223" s="2571"/>
      <c r="Y2223" s="2571"/>
      <c r="Z2223" s="2571"/>
      <c r="AA2223" s="2571"/>
      <c r="AB2223" s="2571"/>
      <c r="AC2223" s="2571"/>
      <c r="AD2223" s="2571"/>
      <c r="AE2223" s="2571"/>
      <c r="AF2223" s="2571"/>
      <c r="AG2223" s="2571"/>
      <c r="AH2223" s="2571"/>
      <c r="AI2223" s="2571"/>
      <c r="AJ2223" s="2571"/>
      <c r="AK2223" s="2572"/>
    </row>
    <row r="2224" spans="2:39" s="2872" customFormat="1" ht="12" customHeight="1" thickBot="1" x14ac:dyDescent="0.25">
      <c r="B2224" s="3991" t="s">
        <v>5002</v>
      </c>
      <c r="C2224" s="3992"/>
      <c r="D2224" s="3963">
        <v>41676</v>
      </c>
      <c r="E2224" s="3963"/>
      <c r="F2224" s="3497"/>
      <c r="G2224" s="2571"/>
      <c r="H2224" s="2571"/>
      <c r="I2224" s="2571"/>
      <c r="J2224" s="2571"/>
      <c r="K2224" s="2571"/>
      <c r="L2224" s="2571"/>
      <c r="M2224" s="2571"/>
      <c r="N2224" s="2571"/>
      <c r="O2224" s="2571"/>
      <c r="P2224" s="2571"/>
      <c r="Q2224" s="2571"/>
      <c r="R2224" s="2571"/>
      <c r="S2224" s="2571"/>
      <c r="T2224" s="2571"/>
      <c r="U2224" s="2571"/>
      <c r="V2224" s="2571"/>
      <c r="W2224" s="2571"/>
      <c r="X2224" s="2571"/>
      <c r="Y2224" s="2571"/>
      <c r="Z2224" s="2571"/>
      <c r="AA2224" s="2571"/>
      <c r="AB2224" s="2571"/>
      <c r="AC2224" s="2571"/>
      <c r="AD2224" s="2571"/>
      <c r="AE2224" s="2571"/>
      <c r="AF2224" s="2571"/>
      <c r="AG2224" s="2571"/>
      <c r="AH2224" s="2571"/>
      <c r="AI2224" s="2571"/>
      <c r="AJ2224" s="2571"/>
      <c r="AK2224" s="2572"/>
    </row>
    <row r="2225" spans="2:37" s="2872" customFormat="1" ht="83.25" customHeight="1" thickBot="1" x14ac:dyDescent="0.25">
      <c r="B2225" s="3993" t="s">
        <v>5003</v>
      </c>
      <c r="C2225" s="3994"/>
      <c r="D2225" s="4019" t="s">
        <v>6384</v>
      </c>
      <c r="E2225" s="4020"/>
      <c r="F2225" s="4020"/>
      <c r="G2225" s="4020"/>
      <c r="H2225" s="4020"/>
      <c r="I2225" s="4020"/>
      <c r="J2225" s="4020"/>
      <c r="K2225" s="4021"/>
      <c r="L2225" s="2571"/>
      <c r="M2225" s="2571"/>
      <c r="N2225" s="2571"/>
      <c r="O2225" s="2571"/>
      <c r="P2225" s="2571"/>
      <c r="Q2225" s="2571"/>
      <c r="R2225" s="2571"/>
      <c r="S2225" s="2571"/>
      <c r="T2225" s="2571"/>
      <c r="U2225" s="2571"/>
      <c r="V2225" s="2571"/>
      <c r="W2225" s="2571"/>
      <c r="X2225" s="2571"/>
      <c r="Y2225" s="2571"/>
      <c r="Z2225" s="2571"/>
      <c r="AA2225" s="2571"/>
      <c r="AB2225" s="2571"/>
      <c r="AC2225" s="2571"/>
      <c r="AD2225" s="2571"/>
      <c r="AE2225" s="2571"/>
      <c r="AF2225" s="2571"/>
      <c r="AG2225" s="2571"/>
      <c r="AH2225" s="2571"/>
      <c r="AI2225" s="2571"/>
      <c r="AJ2225" s="2571"/>
      <c r="AK2225" s="2572"/>
    </row>
    <row r="2226" spans="2:37" s="2872" customFormat="1" ht="12" customHeight="1" thickBot="1" x14ac:dyDescent="0.25">
      <c r="B2226" s="3998"/>
      <c r="C2226" s="3999"/>
      <c r="D2226" s="3999"/>
      <c r="E2226" s="3999"/>
      <c r="F2226" s="3999"/>
      <c r="G2226" s="3999"/>
      <c r="H2226" s="3999"/>
      <c r="I2226" s="3999"/>
      <c r="J2226" s="3999"/>
      <c r="K2226" s="3999"/>
      <c r="L2226" s="3999"/>
      <c r="M2226" s="3999"/>
      <c r="N2226" s="3999"/>
      <c r="O2226" s="3999"/>
      <c r="P2226" s="3999"/>
      <c r="Q2226" s="3999"/>
      <c r="R2226" s="2571"/>
      <c r="S2226" s="2571"/>
      <c r="T2226" s="2571"/>
      <c r="U2226" s="2571"/>
      <c r="V2226" s="2571"/>
      <c r="W2226" s="2571"/>
      <c r="X2226" s="2571"/>
      <c r="Y2226" s="2571"/>
      <c r="Z2226" s="2571"/>
      <c r="AA2226" s="2571"/>
      <c r="AB2226" s="2571"/>
      <c r="AC2226" s="2571"/>
      <c r="AD2226" s="2571"/>
      <c r="AE2226" s="2571"/>
      <c r="AF2226" s="2571"/>
      <c r="AG2226" s="2571"/>
      <c r="AH2226" s="2571"/>
      <c r="AI2226" s="2571"/>
      <c r="AJ2226" s="2571"/>
      <c r="AK2226" s="2572"/>
    </row>
    <row r="2227" spans="2:37" s="2872" customFormat="1" ht="12" customHeight="1" thickBot="1" x14ac:dyDescent="0.25">
      <c r="B2227" s="4000" t="s">
        <v>5004</v>
      </c>
      <c r="C2227" s="4000"/>
      <c r="D2227" s="4000" t="s">
        <v>4994</v>
      </c>
      <c r="E2227" s="4000" t="s">
        <v>5005</v>
      </c>
      <c r="F2227" s="4002" t="s">
        <v>224</v>
      </c>
      <c r="G2227" s="4002"/>
      <c r="H2227" s="4002"/>
      <c r="I2227" s="4002"/>
      <c r="J2227" s="4002"/>
      <c r="K2227" s="4002"/>
      <c r="L2227" s="4002"/>
      <c r="M2227" s="4002"/>
      <c r="N2227" s="4002"/>
      <c r="O2227" s="4002"/>
      <c r="P2227" s="4002"/>
      <c r="Q2227" s="4002"/>
      <c r="R2227" s="4002"/>
      <c r="S2227" s="4002" t="s">
        <v>340</v>
      </c>
      <c r="T2227" s="4002"/>
      <c r="U2227" s="4002"/>
      <c r="V2227" s="4002"/>
      <c r="W2227" s="4002"/>
      <c r="X2227" s="4002"/>
      <c r="Y2227" s="4002"/>
      <c r="Z2227" s="4002"/>
      <c r="AA2227" s="4002"/>
      <c r="AB2227" s="4002"/>
      <c r="AC2227" s="4002"/>
      <c r="AD2227" s="4002" t="s">
        <v>225</v>
      </c>
      <c r="AE2227" s="4002"/>
      <c r="AF2227" s="4002"/>
      <c r="AG2227" s="4002"/>
      <c r="AH2227" s="4003" t="s">
        <v>4989</v>
      </c>
      <c r="AI2227" s="4003"/>
      <c r="AJ2227" s="4003"/>
      <c r="AK2227" s="2572"/>
    </row>
    <row r="2228" spans="2:37" s="2872" customFormat="1" ht="12" customHeight="1" thickBot="1" x14ac:dyDescent="0.25">
      <c r="B2228" s="4001"/>
      <c r="C2228" s="4001"/>
      <c r="D2228" s="4001"/>
      <c r="E2228" s="4001"/>
      <c r="F2228" s="4001" t="s">
        <v>5006</v>
      </c>
      <c r="G2228" s="4001" t="s">
        <v>5007</v>
      </c>
      <c r="H2228" s="4000" t="s">
        <v>5008</v>
      </c>
      <c r="I2228" s="4004" t="s">
        <v>5009</v>
      </c>
      <c r="J2228" s="4004" t="s">
        <v>5010</v>
      </c>
      <c r="K2228" s="4005" t="s">
        <v>5011</v>
      </c>
      <c r="L2228" s="4005" t="s">
        <v>5012</v>
      </c>
      <c r="M2228" s="4004" t="s">
        <v>5013</v>
      </c>
      <c r="N2228" s="4004"/>
      <c r="O2228" s="4005" t="s">
        <v>5014</v>
      </c>
      <c r="P2228" s="4005" t="s">
        <v>5015</v>
      </c>
      <c r="Q2228" s="4005" t="s">
        <v>5016</v>
      </c>
      <c r="R2228" s="4005" t="s">
        <v>5017</v>
      </c>
      <c r="S2228" s="4000" t="s">
        <v>5018</v>
      </c>
      <c r="T2228" s="4000" t="s">
        <v>5019</v>
      </c>
      <c r="U2228" s="4000" t="s">
        <v>5020</v>
      </c>
      <c r="V2228" s="4000" t="s">
        <v>5021</v>
      </c>
      <c r="W2228" s="4000" t="s">
        <v>5022</v>
      </c>
      <c r="X2228" s="4000" t="s">
        <v>5023</v>
      </c>
      <c r="Y2228" s="4000" t="s">
        <v>5024</v>
      </c>
      <c r="Z2228" s="4000" t="s">
        <v>5025</v>
      </c>
      <c r="AA2228" s="4000" t="s">
        <v>5026</v>
      </c>
      <c r="AB2228" s="4004" t="s">
        <v>5027</v>
      </c>
      <c r="AC2228" s="4004" t="s">
        <v>5028</v>
      </c>
      <c r="AD2228" s="4000" t="s">
        <v>5029</v>
      </c>
      <c r="AE2228" s="4000" t="s">
        <v>5030</v>
      </c>
      <c r="AF2228" s="4000" t="s">
        <v>5031</v>
      </c>
      <c r="AG2228" s="4000" t="s">
        <v>5032</v>
      </c>
      <c r="AH2228" s="4000" t="s">
        <v>1154</v>
      </c>
      <c r="AI2228" s="4000" t="s">
        <v>4990</v>
      </c>
      <c r="AJ2228" s="4000" t="s">
        <v>4991</v>
      </c>
      <c r="AK2228" s="2572"/>
    </row>
    <row r="2229" spans="2:37" s="2872" customFormat="1" ht="12" customHeight="1" thickBot="1" x14ac:dyDescent="0.25">
      <c r="B2229" s="4001"/>
      <c r="C2229" s="4001"/>
      <c r="D2229" s="4001"/>
      <c r="E2229" s="4001"/>
      <c r="F2229" s="4001"/>
      <c r="G2229" s="4001"/>
      <c r="H2229" s="4001"/>
      <c r="I2229" s="4005"/>
      <c r="J2229" s="4005"/>
      <c r="K2229" s="4005"/>
      <c r="L2229" s="4005"/>
      <c r="M2229" s="3496" t="s">
        <v>5033</v>
      </c>
      <c r="N2229" s="3495" t="s">
        <v>2798</v>
      </c>
      <c r="O2229" s="4005"/>
      <c r="P2229" s="4005"/>
      <c r="Q2229" s="4005"/>
      <c r="R2229" s="4005"/>
      <c r="S2229" s="4001"/>
      <c r="T2229" s="4001"/>
      <c r="U2229" s="4001"/>
      <c r="V2229" s="4001"/>
      <c r="W2229" s="4001"/>
      <c r="X2229" s="4001"/>
      <c r="Y2229" s="4001"/>
      <c r="Z2229" s="4001"/>
      <c r="AA2229" s="4001"/>
      <c r="AB2229" s="4005"/>
      <c r="AC2229" s="4005"/>
      <c r="AD2229" s="4001"/>
      <c r="AE2229" s="4001"/>
      <c r="AF2229" s="4001"/>
      <c r="AG2229" s="4001"/>
      <c r="AH2229" s="4001"/>
      <c r="AI2229" s="4001"/>
      <c r="AJ2229" s="4001"/>
      <c r="AK2229" s="2572"/>
    </row>
    <row r="2230" spans="2:37" s="2872" customFormat="1" ht="12" customHeight="1" thickBot="1" x14ac:dyDescent="0.25">
      <c r="B2230" s="4156" t="s">
        <v>6383</v>
      </c>
      <c r="C2230" s="4157"/>
      <c r="D2230" s="3346">
        <v>334</v>
      </c>
      <c r="E2230" s="3222">
        <v>16.8</v>
      </c>
      <c r="F2230" s="3243" t="s">
        <v>1534</v>
      </c>
      <c r="G2230" s="3009" t="s">
        <v>1534</v>
      </c>
      <c r="H2230" s="3392" t="s">
        <v>1534</v>
      </c>
      <c r="I2230" s="3392" t="s">
        <v>1534</v>
      </c>
      <c r="J2230" s="3392" t="s">
        <v>1534</v>
      </c>
      <c r="K2230" s="3009" t="s">
        <v>1534</v>
      </c>
      <c r="L2230" s="3009" t="s">
        <v>1534</v>
      </c>
      <c r="M2230" s="2998" t="s">
        <v>1534</v>
      </c>
      <c r="N2230" s="3117" t="s">
        <v>1534</v>
      </c>
      <c r="O2230" s="3009" t="s">
        <v>1534</v>
      </c>
      <c r="P2230" s="3009" t="s">
        <v>1534</v>
      </c>
      <c r="Q2230" s="3009" t="s">
        <v>1534</v>
      </c>
      <c r="R2230" s="3009" t="s">
        <v>1534</v>
      </c>
      <c r="S2230" s="2727" t="s">
        <v>1534</v>
      </c>
      <c r="T2230" s="3009" t="s">
        <v>1534</v>
      </c>
      <c r="U2230" s="3393" t="s">
        <v>1534</v>
      </c>
      <c r="V2230" s="3393" t="s">
        <v>1534</v>
      </c>
      <c r="W2230" s="3009" t="s">
        <v>1534</v>
      </c>
      <c r="X2230" s="3009" t="s">
        <v>1534</v>
      </c>
      <c r="Y2230" s="3393" t="s">
        <v>1534</v>
      </c>
      <c r="Z2230" s="3393" t="s">
        <v>1534</v>
      </c>
      <c r="AA2230" s="3393" t="s">
        <v>1534</v>
      </c>
      <c r="AB2230" s="3009" t="s">
        <v>1534</v>
      </c>
      <c r="AC2230" s="3009" t="s">
        <v>1534</v>
      </c>
      <c r="AD2230" s="3243" t="s">
        <v>1534</v>
      </c>
      <c r="AE2230" s="2585" t="s">
        <v>1534</v>
      </c>
      <c r="AF2230" s="2586" t="s">
        <v>1534</v>
      </c>
      <c r="AG2230" s="2586" t="s">
        <v>1534</v>
      </c>
      <c r="AH2230" s="3115" t="s">
        <v>6083</v>
      </c>
      <c r="AI2230" s="3115"/>
      <c r="AJ2230" s="3222">
        <v>16.8</v>
      </c>
      <c r="AK2230" s="2572"/>
    </row>
    <row r="2231" spans="2:37" s="2872" customFormat="1" ht="12" customHeight="1" x14ac:dyDescent="0.2">
      <c r="B2231" s="2573"/>
      <c r="C2231" s="2566"/>
      <c r="D2231" s="4006"/>
      <c r="E2231" s="4006"/>
      <c r="F2231" s="4006"/>
      <c r="G2231" s="4006"/>
      <c r="H2231" s="2566"/>
      <c r="I2231" s="2567"/>
      <c r="J2231" s="2567"/>
      <c r="K2231" s="2567"/>
      <c r="L2231" s="2567"/>
      <c r="M2231" s="2566"/>
      <c r="N2231" s="2567"/>
      <c r="O2231" s="2567"/>
      <c r="P2231" s="2567"/>
      <c r="Q2231" s="2567"/>
      <c r="R2231" s="2567"/>
      <c r="S2231" s="2566"/>
      <c r="T2231" s="2565"/>
      <c r="U2231" s="2565"/>
      <c r="V2231" s="2565"/>
      <c r="W2231" s="2565"/>
      <c r="X2231" s="2565"/>
      <c r="Y2231" s="2565"/>
      <c r="Z2231" s="2565"/>
      <c r="AA2231" s="2565"/>
      <c r="AB2231" s="2565"/>
      <c r="AC2231" s="2565"/>
      <c r="AD2231" s="2565"/>
      <c r="AE2231" s="2565"/>
      <c r="AF2231" s="2565"/>
      <c r="AG2231" s="2565"/>
      <c r="AH2231" s="2565"/>
      <c r="AI2231" s="2565"/>
      <c r="AJ2231" s="2565"/>
      <c r="AK2231" s="2572"/>
    </row>
    <row r="2232" spans="2:37" s="2872" customFormat="1" ht="12" customHeight="1" x14ac:dyDescent="0.2">
      <c r="B2232" s="3979" t="s">
        <v>4992</v>
      </c>
      <c r="C2232" s="3980"/>
      <c r="D2232" s="3986" t="s">
        <v>4149</v>
      </c>
      <c r="E2232" s="3986"/>
      <c r="F2232" s="3986"/>
      <c r="G2232" s="3986"/>
      <c r="H2232" s="2569"/>
      <c r="I2232" s="2569"/>
      <c r="J2232" s="2569"/>
      <c r="K2232" s="2569"/>
      <c r="L2232" s="2569"/>
      <c r="M2232" s="2569"/>
      <c r="N2232" s="2569"/>
      <c r="O2232" s="2569"/>
      <c r="P2232" s="2569"/>
      <c r="Q2232" s="2569"/>
      <c r="R2232" s="2569"/>
      <c r="S2232" s="2569"/>
      <c r="T2232" s="2565"/>
      <c r="U2232" s="2565"/>
      <c r="V2232" s="2565"/>
      <c r="W2232" s="2565"/>
      <c r="X2232" s="2565"/>
      <c r="Y2232" s="2565"/>
      <c r="Z2232" s="2565"/>
      <c r="AA2232" s="2565"/>
      <c r="AB2232" s="2565"/>
      <c r="AC2232" s="2565"/>
      <c r="AD2232" s="2565"/>
      <c r="AE2232" s="2565"/>
      <c r="AF2232" s="2565"/>
      <c r="AG2232" s="2565"/>
      <c r="AH2232" s="2565"/>
      <c r="AI2232" s="2565"/>
      <c r="AJ2232" s="2565"/>
      <c r="AK2232" s="2572"/>
    </row>
    <row r="2233" spans="2:37" s="2872" customFormat="1" ht="12" customHeight="1" x14ac:dyDescent="0.2">
      <c r="B2233" s="3979" t="s">
        <v>4993</v>
      </c>
      <c r="C2233" s="3980"/>
      <c r="D2233" s="3986" t="s">
        <v>6385</v>
      </c>
      <c r="E2233" s="3986"/>
      <c r="F2233" s="3986"/>
      <c r="G2233" s="3986"/>
      <c r="H2233" s="2569"/>
      <c r="I2233" s="2569"/>
      <c r="J2233" s="2569"/>
      <c r="K2233" s="2569"/>
      <c r="L2233" s="2569"/>
      <c r="M2233" s="2569"/>
      <c r="N2233" s="2569"/>
      <c r="O2233" s="2569"/>
      <c r="P2233" s="2569"/>
      <c r="Q2233" s="2569"/>
      <c r="R2233" s="2569"/>
      <c r="S2233" s="2569"/>
      <c r="T2233" s="2565"/>
      <c r="U2233" s="2565"/>
      <c r="V2233" s="2565"/>
      <c r="W2233" s="2565"/>
      <c r="X2233" s="2565"/>
      <c r="Y2233" s="2565"/>
      <c r="Z2233" s="2565"/>
      <c r="AA2233" s="2565"/>
      <c r="AB2233" s="2565"/>
      <c r="AC2233" s="2565"/>
      <c r="AD2233" s="2565"/>
      <c r="AE2233" s="2565"/>
      <c r="AF2233" s="2565"/>
      <c r="AG2233" s="2565"/>
      <c r="AH2233" s="2565"/>
      <c r="AI2233" s="2565"/>
      <c r="AJ2233" s="2565"/>
      <c r="AK2233" s="2572"/>
    </row>
    <row r="2234" spans="2:37" s="2872" customFormat="1" ht="12" customHeight="1" thickBot="1" x14ac:dyDescent="0.25">
      <c r="B2234" s="4057"/>
      <c r="C2234" s="4058"/>
      <c r="D2234" s="4059"/>
      <c r="E2234" s="4059"/>
      <c r="F2234" s="4059"/>
      <c r="G2234" s="4059"/>
      <c r="H2234" s="2574"/>
      <c r="I2234" s="2574"/>
      <c r="J2234" s="2574"/>
      <c r="K2234" s="2574"/>
      <c r="L2234" s="2574"/>
      <c r="M2234" s="2574"/>
      <c r="N2234" s="2574"/>
      <c r="O2234" s="2574"/>
      <c r="P2234" s="2574"/>
      <c r="Q2234" s="2574"/>
      <c r="R2234" s="2574"/>
      <c r="S2234" s="2574"/>
      <c r="T2234" s="2575"/>
      <c r="U2234" s="2575"/>
      <c r="V2234" s="2575"/>
      <c r="W2234" s="2575"/>
      <c r="X2234" s="2575"/>
      <c r="Y2234" s="2575"/>
      <c r="Z2234" s="2575"/>
      <c r="AA2234" s="2575"/>
      <c r="AB2234" s="2575"/>
      <c r="AC2234" s="2575"/>
      <c r="AD2234" s="2575"/>
      <c r="AE2234" s="2575"/>
      <c r="AF2234" s="2575"/>
      <c r="AG2234" s="2575"/>
      <c r="AH2234" s="2575"/>
      <c r="AI2234" s="2575"/>
      <c r="AJ2234" s="2575"/>
      <c r="AK2234" s="2577"/>
    </row>
    <row r="2235" spans="2:37" s="2872" customFormat="1" ht="12" customHeight="1" x14ac:dyDescent="0.2">
      <c r="B2235" s="2774"/>
    </row>
    <row r="2236" spans="2:37" s="2872" customFormat="1" ht="12" customHeight="1" thickBot="1" x14ac:dyDescent="0.25">
      <c r="B2236" s="2774"/>
    </row>
    <row r="2237" spans="2:37" s="2872" customFormat="1" ht="12" customHeight="1" x14ac:dyDescent="0.2">
      <c r="B2237" s="3987" t="s">
        <v>5001</v>
      </c>
      <c r="C2237" s="3988"/>
      <c r="D2237" s="3988"/>
      <c r="E2237" s="3988"/>
      <c r="F2237" s="3988"/>
      <c r="G2237" s="3988"/>
      <c r="H2237" s="3988"/>
      <c r="I2237" s="3988"/>
      <c r="J2237" s="3988"/>
      <c r="K2237" s="3988"/>
      <c r="L2237" s="3988"/>
      <c r="M2237" s="3988"/>
      <c r="N2237" s="3988"/>
      <c r="O2237" s="3988"/>
      <c r="P2237" s="3988"/>
      <c r="Q2237" s="3988"/>
      <c r="R2237" s="3988"/>
      <c r="S2237" s="3988"/>
      <c r="T2237" s="3988"/>
      <c r="U2237" s="3988"/>
      <c r="V2237" s="3988"/>
      <c r="W2237" s="3988"/>
      <c r="X2237" s="3988"/>
      <c r="Y2237" s="3988"/>
      <c r="Z2237" s="3988"/>
      <c r="AA2237" s="3988"/>
      <c r="AB2237" s="3988"/>
      <c r="AC2237" s="3988"/>
      <c r="AD2237" s="3988"/>
      <c r="AE2237" s="3988"/>
      <c r="AF2237" s="3988"/>
      <c r="AG2237" s="3988"/>
      <c r="AH2237" s="3988"/>
      <c r="AI2237" s="3988"/>
      <c r="AJ2237" s="3988"/>
      <c r="AK2237" s="3989"/>
    </row>
    <row r="2238" spans="2:37" s="2872" customFormat="1" ht="12" customHeight="1" x14ac:dyDescent="0.2">
      <c r="B2238" s="2570"/>
      <c r="C2238" s="3497"/>
      <c r="D2238" s="3497"/>
      <c r="E2238" s="3497"/>
      <c r="F2238" s="3497"/>
      <c r="G2238" s="2571"/>
      <c r="H2238" s="2571"/>
      <c r="I2238" s="2571"/>
      <c r="J2238" s="2571"/>
      <c r="K2238" s="2571"/>
      <c r="L2238" s="2571"/>
      <c r="M2238" s="2571"/>
      <c r="N2238" s="2571"/>
      <c r="O2238" s="2571"/>
      <c r="P2238" s="2571"/>
      <c r="Q2238" s="2571"/>
      <c r="R2238" s="2571"/>
      <c r="S2238" s="2571"/>
      <c r="T2238" s="2571"/>
      <c r="U2238" s="2571"/>
      <c r="V2238" s="2571"/>
      <c r="W2238" s="2571"/>
      <c r="X2238" s="2571"/>
      <c r="Y2238" s="2571"/>
      <c r="Z2238" s="2571"/>
      <c r="AA2238" s="2571"/>
      <c r="AB2238" s="2571"/>
      <c r="AC2238" s="2571"/>
      <c r="AD2238" s="2571"/>
      <c r="AE2238" s="2571"/>
      <c r="AF2238" s="2571"/>
      <c r="AG2238" s="2571"/>
      <c r="AH2238" s="2571"/>
      <c r="AI2238" s="2571"/>
      <c r="AJ2238" s="2571"/>
      <c r="AK2238" s="2572"/>
    </row>
    <row r="2239" spans="2:37" s="2872" customFormat="1" ht="12" customHeight="1" x14ac:dyDescent="0.2">
      <c r="B2239" s="2570" t="s">
        <v>4988</v>
      </c>
      <c r="C2239" s="3497"/>
      <c r="D2239" s="3990" t="s">
        <v>6082</v>
      </c>
      <c r="E2239" s="3990"/>
      <c r="F2239" s="3990"/>
      <c r="G2239" s="2571"/>
      <c r="H2239" s="2571"/>
      <c r="I2239" s="2571"/>
      <c r="J2239" s="2571"/>
      <c r="K2239" s="2571"/>
      <c r="L2239" s="2571"/>
      <c r="M2239" s="2571"/>
      <c r="N2239" s="2571"/>
      <c r="O2239" s="2571"/>
      <c r="P2239" s="2571"/>
      <c r="Q2239" s="2571"/>
      <c r="R2239" s="2571"/>
      <c r="S2239" s="2571"/>
      <c r="T2239" s="2571"/>
      <c r="U2239" s="2571"/>
      <c r="V2239" s="2571"/>
      <c r="W2239" s="2571"/>
      <c r="X2239" s="2571"/>
      <c r="Y2239" s="2571"/>
      <c r="Z2239" s="2571"/>
      <c r="AA2239" s="2571"/>
      <c r="AB2239" s="2571"/>
      <c r="AC2239" s="2571"/>
      <c r="AD2239" s="2571"/>
      <c r="AE2239" s="2571"/>
      <c r="AF2239" s="2571"/>
      <c r="AG2239" s="2571"/>
      <c r="AH2239" s="2571"/>
      <c r="AI2239" s="2571"/>
      <c r="AJ2239" s="2571"/>
      <c r="AK2239" s="2572"/>
    </row>
    <row r="2240" spans="2:37" s="2872" customFormat="1" ht="12" customHeight="1" thickBot="1" x14ac:dyDescent="0.25">
      <c r="B2240" s="3991" t="s">
        <v>5002</v>
      </c>
      <c r="C2240" s="3992"/>
      <c r="D2240" s="3963">
        <v>41676</v>
      </c>
      <c r="E2240" s="3963"/>
      <c r="F2240" s="3497"/>
      <c r="G2240" s="2571"/>
      <c r="H2240" s="2571"/>
      <c r="I2240" s="2571"/>
      <c r="J2240" s="2571"/>
      <c r="K2240" s="2571"/>
      <c r="L2240" s="2571"/>
      <c r="M2240" s="2571"/>
      <c r="N2240" s="2571"/>
      <c r="O2240" s="2571"/>
      <c r="P2240" s="2571"/>
      <c r="Q2240" s="2571"/>
      <c r="R2240" s="2571"/>
      <c r="S2240" s="2571"/>
      <c r="T2240" s="2571"/>
      <c r="U2240" s="2571"/>
      <c r="V2240" s="2571"/>
      <c r="W2240" s="2571"/>
      <c r="X2240" s="2571"/>
      <c r="Y2240" s="2571"/>
      <c r="Z2240" s="2571"/>
      <c r="AA2240" s="2571"/>
      <c r="AB2240" s="2571"/>
      <c r="AC2240" s="2571"/>
      <c r="AD2240" s="2571"/>
      <c r="AE2240" s="2571"/>
      <c r="AF2240" s="2571"/>
      <c r="AG2240" s="2571"/>
      <c r="AH2240" s="2571"/>
      <c r="AI2240" s="2571"/>
      <c r="AJ2240" s="2571"/>
      <c r="AK2240" s="2572"/>
    </row>
    <row r="2241" spans="2:37" s="2872" customFormat="1" ht="78" customHeight="1" thickBot="1" x14ac:dyDescent="0.25">
      <c r="B2241" s="3993" t="s">
        <v>5003</v>
      </c>
      <c r="C2241" s="3994"/>
      <c r="D2241" s="4019" t="s">
        <v>6382</v>
      </c>
      <c r="E2241" s="4020"/>
      <c r="F2241" s="4020"/>
      <c r="G2241" s="4020"/>
      <c r="H2241" s="4020"/>
      <c r="I2241" s="4020"/>
      <c r="J2241" s="4020"/>
      <c r="K2241" s="4021"/>
      <c r="L2241" s="2571"/>
      <c r="M2241" s="2571"/>
      <c r="N2241" s="2571"/>
      <c r="O2241" s="2571"/>
      <c r="P2241" s="2571"/>
      <c r="Q2241" s="2571"/>
      <c r="R2241" s="2571"/>
      <c r="S2241" s="2571"/>
      <c r="T2241" s="2571"/>
      <c r="U2241" s="2571"/>
      <c r="V2241" s="2571"/>
      <c r="W2241" s="2571"/>
      <c r="X2241" s="2571"/>
      <c r="Y2241" s="2571"/>
      <c r="Z2241" s="2571"/>
      <c r="AA2241" s="2571"/>
      <c r="AB2241" s="2571"/>
      <c r="AC2241" s="2571"/>
      <c r="AD2241" s="2571"/>
      <c r="AE2241" s="2571"/>
      <c r="AF2241" s="2571"/>
      <c r="AG2241" s="2571"/>
      <c r="AH2241" s="2571"/>
      <c r="AI2241" s="2571"/>
      <c r="AJ2241" s="2571"/>
      <c r="AK2241" s="2572"/>
    </row>
    <row r="2242" spans="2:37" s="2872" customFormat="1" ht="12" customHeight="1" thickBot="1" x14ac:dyDescent="0.25">
      <c r="B2242" s="3998"/>
      <c r="C2242" s="3999"/>
      <c r="D2242" s="3999"/>
      <c r="E2242" s="3999"/>
      <c r="F2242" s="3999"/>
      <c r="G2242" s="3999"/>
      <c r="H2242" s="3999"/>
      <c r="I2242" s="3999"/>
      <c r="J2242" s="3999"/>
      <c r="K2242" s="3999"/>
      <c r="L2242" s="3999"/>
      <c r="M2242" s="3999"/>
      <c r="N2242" s="3999"/>
      <c r="O2242" s="3999"/>
      <c r="P2242" s="3999"/>
      <c r="Q2242" s="3999"/>
      <c r="R2242" s="2571"/>
      <c r="S2242" s="2571"/>
      <c r="T2242" s="2571"/>
      <c r="U2242" s="2571"/>
      <c r="V2242" s="2571"/>
      <c r="W2242" s="2571"/>
      <c r="X2242" s="2571"/>
      <c r="Y2242" s="2571"/>
      <c r="Z2242" s="2571"/>
      <c r="AA2242" s="2571"/>
      <c r="AB2242" s="2571"/>
      <c r="AC2242" s="2571"/>
      <c r="AD2242" s="2571"/>
      <c r="AE2242" s="2571"/>
      <c r="AF2242" s="2571"/>
      <c r="AG2242" s="2571"/>
      <c r="AH2242" s="2571"/>
      <c r="AI2242" s="2571"/>
      <c r="AJ2242" s="2571"/>
      <c r="AK2242" s="2572"/>
    </row>
    <row r="2243" spans="2:37" s="2872" customFormat="1" ht="12" customHeight="1" thickBot="1" x14ac:dyDescent="0.25">
      <c r="B2243" s="4000" t="s">
        <v>5004</v>
      </c>
      <c r="C2243" s="4000"/>
      <c r="D2243" s="4000" t="s">
        <v>4994</v>
      </c>
      <c r="E2243" s="4000" t="s">
        <v>5005</v>
      </c>
      <c r="F2243" s="4002" t="s">
        <v>224</v>
      </c>
      <c r="G2243" s="4002"/>
      <c r="H2243" s="4002"/>
      <c r="I2243" s="4002"/>
      <c r="J2243" s="4002"/>
      <c r="K2243" s="4002"/>
      <c r="L2243" s="4002"/>
      <c r="M2243" s="4002"/>
      <c r="N2243" s="4002"/>
      <c r="O2243" s="4002"/>
      <c r="P2243" s="4002"/>
      <c r="Q2243" s="4002"/>
      <c r="R2243" s="4002"/>
      <c r="S2243" s="4002" t="s">
        <v>340</v>
      </c>
      <c r="T2243" s="4002"/>
      <c r="U2243" s="4002"/>
      <c r="V2243" s="4002"/>
      <c r="W2243" s="4002"/>
      <c r="X2243" s="4002"/>
      <c r="Y2243" s="4002"/>
      <c r="Z2243" s="4002"/>
      <c r="AA2243" s="4002"/>
      <c r="AB2243" s="4002"/>
      <c r="AC2243" s="4002"/>
      <c r="AD2243" s="4002" t="s">
        <v>225</v>
      </c>
      <c r="AE2243" s="4002"/>
      <c r="AF2243" s="4002"/>
      <c r="AG2243" s="4002"/>
      <c r="AH2243" s="4003" t="s">
        <v>4989</v>
      </c>
      <c r="AI2243" s="4003"/>
      <c r="AJ2243" s="4003"/>
      <c r="AK2243" s="2572"/>
    </row>
    <row r="2244" spans="2:37" s="2872" customFormat="1" ht="12" customHeight="1" thickBot="1" x14ac:dyDescent="0.25">
      <c r="B2244" s="4001"/>
      <c r="C2244" s="4001"/>
      <c r="D2244" s="4001"/>
      <c r="E2244" s="4001"/>
      <c r="F2244" s="4001" t="s">
        <v>5006</v>
      </c>
      <c r="G2244" s="4001" t="s">
        <v>5007</v>
      </c>
      <c r="H2244" s="4000" t="s">
        <v>5008</v>
      </c>
      <c r="I2244" s="4004" t="s">
        <v>5009</v>
      </c>
      <c r="J2244" s="4004" t="s">
        <v>5010</v>
      </c>
      <c r="K2244" s="4005" t="s">
        <v>5011</v>
      </c>
      <c r="L2244" s="4005" t="s">
        <v>5012</v>
      </c>
      <c r="M2244" s="4004" t="s">
        <v>5013</v>
      </c>
      <c r="N2244" s="4004"/>
      <c r="O2244" s="4005" t="s">
        <v>5014</v>
      </c>
      <c r="P2244" s="4005" t="s">
        <v>5015</v>
      </c>
      <c r="Q2244" s="4005" t="s">
        <v>5016</v>
      </c>
      <c r="R2244" s="4005" t="s">
        <v>5017</v>
      </c>
      <c r="S2244" s="4000" t="s">
        <v>5018</v>
      </c>
      <c r="T2244" s="4000" t="s">
        <v>5019</v>
      </c>
      <c r="U2244" s="4000" t="s">
        <v>5020</v>
      </c>
      <c r="V2244" s="4000" t="s">
        <v>5021</v>
      </c>
      <c r="W2244" s="4000" t="s">
        <v>5022</v>
      </c>
      <c r="X2244" s="4000" t="s">
        <v>5023</v>
      </c>
      <c r="Y2244" s="4000" t="s">
        <v>5024</v>
      </c>
      <c r="Z2244" s="4000" t="s">
        <v>5025</v>
      </c>
      <c r="AA2244" s="4000" t="s">
        <v>5026</v>
      </c>
      <c r="AB2244" s="4004" t="s">
        <v>5027</v>
      </c>
      <c r="AC2244" s="4004" t="s">
        <v>5028</v>
      </c>
      <c r="AD2244" s="4000" t="s">
        <v>5029</v>
      </c>
      <c r="AE2244" s="4000" t="s">
        <v>5030</v>
      </c>
      <c r="AF2244" s="4000" t="s">
        <v>5031</v>
      </c>
      <c r="AG2244" s="4000" t="s">
        <v>5032</v>
      </c>
      <c r="AH2244" s="4000" t="s">
        <v>1154</v>
      </c>
      <c r="AI2244" s="4000" t="s">
        <v>4990</v>
      </c>
      <c r="AJ2244" s="4000" t="s">
        <v>4991</v>
      </c>
      <c r="AK2244" s="2572"/>
    </row>
    <row r="2245" spans="2:37" s="2872" customFormat="1" ht="12" customHeight="1" thickBot="1" x14ac:dyDescent="0.25">
      <c r="B2245" s="4001"/>
      <c r="C2245" s="4001"/>
      <c r="D2245" s="4001"/>
      <c r="E2245" s="4001"/>
      <c r="F2245" s="4001"/>
      <c r="G2245" s="4001"/>
      <c r="H2245" s="4001"/>
      <c r="I2245" s="4005"/>
      <c r="J2245" s="4005"/>
      <c r="K2245" s="4005"/>
      <c r="L2245" s="4005"/>
      <c r="M2245" s="3496" t="s">
        <v>5033</v>
      </c>
      <c r="N2245" s="3495" t="s">
        <v>2798</v>
      </c>
      <c r="O2245" s="4005"/>
      <c r="P2245" s="4005"/>
      <c r="Q2245" s="4005"/>
      <c r="R2245" s="4005"/>
      <c r="S2245" s="4001"/>
      <c r="T2245" s="4001"/>
      <c r="U2245" s="4001"/>
      <c r="V2245" s="4001"/>
      <c r="W2245" s="4001"/>
      <c r="X2245" s="4001"/>
      <c r="Y2245" s="4001"/>
      <c r="Z2245" s="4001"/>
      <c r="AA2245" s="4001"/>
      <c r="AB2245" s="4005"/>
      <c r="AC2245" s="4005"/>
      <c r="AD2245" s="4001"/>
      <c r="AE2245" s="4001"/>
      <c r="AF2245" s="4001"/>
      <c r="AG2245" s="4001"/>
      <c r="AH2245" s="4001"/>
      <c r="AI2245" s="4001"/>
      <c r="AJ2245" s="4001"/>
      <c r="AK2245" s="2572"/>
    </row>
    <row r="2246" spans="2:37" s="2872" customFormat="1" ht="12" customHeight="1" thickBot="1" x14ac:dyDescent="0.25">
      <c r="B2246" s="4156" t="s">
        <v>6383</v>
      </c>
      <c r="C2246" s="4157"/>
      <c r="D2246" s="3346">
        <v>334</v>
      </c>
      <c r="E2246" s="3008">
        <v>16.8</v>
      </c>
      <c r="F2246" s="3243" t="s">
        <v>1534</v>
      </c>
      <c r="G2246" s="3009" t="s">
        <v>1534</v>
      </c>
      <c r="H2246" s="3392" t="s">
        <v>1534</v>
      </c>
      <c r="I2246" s="3392" t="s">
        <v>1534</v>
      </c>
      <c r="J2246" s="3392" t="s">
        <v>1534</v>
      </c>
      <c r="K2246" s="3009" t="s">
        <v>1534</v>
      </c>
      <c r="L2246" s="3009" t="s">
        <v>1534</v>
      </c>
      <c r="M2246" s="2998" t="s">
        <v>1534</v>
      </c>
      <c r="N2246" s="3117" t="s">
        <v>1534</v>
      </c>
      <c r="O2246" s="3009" t="s">
        <v>1534</v>
      </c>
      <c r="P2246" s="3009" t="s">
        <v>1534</v>
      </c>
      <c r="Q2246" s="3009" t="s">
        <v>1534</v>
      </c>
      <c r="R2246" s="3009" t="s">
        <v>1534</v>
      </c>
      <c r="S2246" s="2727" t="s">
        <v>1534</v>
      </c>
      <c r="T2246" s="3009" t="s">
        <v>1534</v>
      </c>
      <c r="U2246" s="3393" t="s">
        <v>1534</v>
      </c>
      <c r="V2246" s="3393" t="s">
        <v>1534</v>
      </c>
      <c r="W2246" s="3009" t="s">
        <v>1534</v>
      </c>
      <c r="X2246" s="3009" t="s">
        <v>1534</v>
      </c>
      <c r="Y2246" s="3393" t="s">
        <v>1534</v>
      </c>
      <c r="Z2246" s="3393" t="s">
        <v>1534</v>
      </c>
      <c r="AA2246" s="3393" t="s">
        <v>1534</v>
      </c>
      <c r="AB2246" s="3009" t="s">
        <v>1534</v>
      </c>
      <c r="AC2246" s="3009" t="s">
        <v>1534</v>
      </c>
      <c r="AD2246" s="3243" t="s">
        <v>1534</v>
      </c>
      <c r="AE2246" s="2585" t="s">
        <v>1534</v>
      </c>
      <c r="AF2246" s="2586" t="s">
        <v>1534</v>
      </c>
      <c r="AG2246" s="2586" t="s">
        <v>1534</v>
      </c>
      <c r="AH2246" s="3115" t="s">
        <v>6083</v>
      </c>
      <c r="AI2246" s="3115"/>
      <c r="AJ2246" s="3394">
        <v>16.8</v>
      </c>
      <c r="AK2246" s="2572"/>
    </row>
    <row r="2247" spans="2:37" s="2872" customFormat="1" ht="12" customHeight="1" x14ac:dyDescent="0.2">
      <c r="B2247" s="2573"/>
      <c r="C2247" s="2566"/>
      <c r="D2247" s="4006"/>
      <c r="E2247" s="4006"/>
      <c r="F2247" s="4006"/>
      <c r="G2247" s="4006"/>
      <c r="H2247" s="2566"/>
      <c r="I2247" s="2567"/>
      <c r="J2247" s="2567"/>
      <c r="K2247" s="2567"/>
      <c r="L2247" s="2567"/>
      <c r="M2247" s="2566"/>
      <c r="N2247" s="2567"/>
      <c r="O2247" s="2567"/>
      <c r="P2247" s="2567"/>
      <c r="Q2247" s="2567"/>
      <c r="R2247" s="2567"/>
      <c r="S2247" s="2566"/>
      <c r="T2247" s="2565"/>
      <c r="U2247" s="2565"/>
      <c r="V2247" s="2565"/>
      <c r="W2247" s="2565"/>
      <c r="X2247" s="2565"/>
      <c r="Y2247" s="2565"/>
      <c r="Z2247" s="2565"/>
      <c r="AA2247" s="2565"/>
      <c r="AB2247" s="2565"/>
      <c r="AC2247" s="2565"/>
      <c r="AD2247" s="2565"/>
      <c r="AE2247" s="2565"/>
      <c r="AF2247" s="2565"/>
      <c r="AG2247" s="2565"/>
      <c r="AH2247" s="2565"/>
      <c r="AI2247" s="2565"/>
      <c r="AJ2247" s="2565"/>
      <c r="AK2247" s="2572"/>
    </row>
    <row r="2248" spans="2:37" s="2872" customFormat="1" ht="12" customHeight="1" x14ac:dyDescent="0.2">
      <c r="B2248" s="3979" t="s">
        <v>4992</v>
      </c>
      <c r="C2248" s="3980"/>
      <c r="D2248" s="3986" t="s">
        <v>6</v>
      </c>
      <c r="E2248" s="3986"/>
      <c r="F2248" s="3986"/>
      <c r="G2248" s="3986"/>
      <c r="H2248" s="2569"/>
      <c r="I2248" s="2569"/>
      <c r="J2248" s="2569"/>
      <c r="K2248" s="2569"/>
      <c r="L2248" s="2569"/>
      <c r="M2248" s="2569"/>
      <c r="N2248" s="2569"/>
      <c r="O2248" s="2569"/>
      <c r="P2248" s="2569"/>
      <c r="Q2248" s="2569"/>
      <c r="R2248" s="2569"/>
      <c r="S2248" s="2569"/>
      <c r="T2248" s="2565"/>
      <c r="U2248" s="2565"/>
      <c r="V2248" s="2565"/>
      <c r="W2248" s="2565"/>
      <c r="X2248" s="2565"/>
      <c r="Y2248" s="2565"/>
      <c r="Z2248" s="2565"/>
      <c r="AA2248" s="2565"/>
      <c r="AB2248" s="2565"/>
      <c r="AC2248" s="2565"/>
      <c r="AD2248" s="2565"/>
      <c r="AE2248" s="2565"/>
      <c r="AF2248" s="2565"/>
      <c r="AG2248" s="2565"/>
      <c r="AH2248" s="2565"/>
      <c r="AI2248" s="2565"/>
      <c r="AJ2248" s="2565"/>
      <c r="AK2248" s="2572"/>
    </row>
    <row r="2249" spans="2:37" s="2872" customFormat="1" ht="12" customHeight="1" x14ac:dyDescent="0.2">
      <c r="B2249" s="3979" t="s">
        <v>4993</v>
      </c>
      <c r="C2249" s="3980"/>
      <c r="D2249" s="3986" t="s">
        <v>10</v>
      </c>
      <c r="E2249" s="3986"/>
      <c r="F2249" s="3986"/>
      <c r="G2249" s="3986"/>
      <c r="H2249" s="2569"/>
      <c r="I2249" s="2569"/>
      <c r="J2249" s="2569"/>
      <c r="K2249" s="2569"/>
      <c r="L2249" s="2569"/>
      <c r="M2249" s="2569"/>
      <c r="N2249" s="2569"/>
      <c r="O2249" s="2569"/>
      <c r="P2249" s="2569"/>
      <c r="Q2249" s="2569"/>
      <c r="R2249" s="2569"/>
      <c r="S2249" s="2569"/>
      <c r="T2249" s="2565"/>
      <c r="U2249" s="2565"/>
      <c r="V2249" s="2565"/>
      <c r="W2249" s="2565"/>
      <c r="X2249" s="2565"/>
      <c r="Y2249" s="2565"/>
      <c r="Z2249" s="2565"/>
      <c r="AA2249" s="2565"/>
      <c r="AB2249" s="2565"/>
      <c r="AC2249" s="2565"/>
      <c r="AD2249" s="2565"/>
      <c r="AE2249" s="2565"/>
      <c r="AF2249" s="2565"/>
      <c r="AG2249" s="2565"/>
      <c r="AH2249" s="2565"/>
      <c r="AI2249" s="2565"/>
      <c r="AJ2249" s="2565"/>
      <c r="AK2249" s="2572"/>
    </row>
    <row r="2250" spans="2:37" s="2872" customFormat="1" ht="12" customHeight="1" thickBot="1" x14ac:dyDescent="0.25">
      <c r="B2250" s="4057"/>
      <c r="C2250" s="4058"/>
      <c r="D2250" s="4059"/>
      <c r="E2250" s="4059"/>
      <c r="F2250" s="4059"/>
      <c r="G2250" s="4059"/>
      <c r="H2250" s="2574"/>
      <c r="I2250" s="2574"/>
      <c r="J2250" s="2574"/>
      <c r="K2250" s="2574"/>
      <c r="L2250" s="2574"/>
      <c r="M2250" s="2574"/>
      <c r="N2250" s="2574"/>
      <c r="O2250" s="2574"/>
      <c r="P2250" s="2574"/>
      <c r="Q2250" s="2574"/>
      <c r="R2250" s="2574"/>
      <c r="S2250" s="2574"/>
      <c r="T2250" s="2575"/>
      <c r="U2250" s="2575"/>
      <c r="V2250" s="2575"/>
      <c r="W2250" s="2575"/>
      <c r="X2250" s="2575"/>
      <c r="Y2250" s="2575"/>
      <c r="Z2250" s="2575"/>
      <c r="AA2250" s="2575"/>
      <c r="AB2250" s="2575"/>
      <c r="AC2250" s="2575"/>
      <c r="AD2250" s="2575"/>
      <c r="AE2250" s="2575"/>
      <c r="AF2250" s="2575"/>
      <c r="AG2250" s="2575"/>
      <c r="AH2250" s="2575"/>
      <c r="AI2250" s="2575"/>
      <c r="AJ2250" s="2575"/>
      <c r="AK2250" s="2577"/>
    </row>
    <row r="2251" spans="2:37" s="2872" customFormat="1" ht="12" customHeight="1" x14ac:dyDescent="0.2">
      <c r="B2251" s="2774"/>
    </row>
    <row r="2252" spans="2:37" s="2872" customFormat="1" ht="12" customHeight="1" thickBot="1" x14ac:dyDescent="0.25">
      <c r="B2252" s="2774"/>
    </row>
    <row r="2253" spans="2:37" s="2872" customFormat="1" ht="12" customHeight="1" x14ac:dyDescent="0.2">
      <c r="B2253" s="3987" t="s">
        <v>5001</v>
      </c>
      <c r="C2253" s="3988"/>
      <c r="D2253" s="3988"/>
      <c r="E2253" s="3988"/>
      <c r="F2253" s="3988"/>
      <c r="G2253" s="3988"/>
      <c r="H2253" s="3988"/>
      <c r="I2253" s="3988"/>
      <c r="J2253" s="3988"/>
      <c r="K2253" s="3988"/>
      <c r="L2253" s="3988"/>
      <c r="M2253" s="3988"/>
      <c r="N2253" s="3988"/>
      <c r="O2253" s="3988"/>
      <c r="P2253" s="3988"/>
      <c r="Q2253" s="3988"/>
      <c r="R2253" s="3988"/>
      <c r="S2253" s="3988"/>
      <c r="T2253" s="3988"/>
      <c r="U2253" s="3988"/>
      <c r="V2253" s="3988"/>
      <c r="W2253" s="3988"/>
      <c r="X2253" s="3988"/>
      <c r="Y2253" s="3988"/>
      <c r="Z2253" s="3988"/>
      <c r="AA2253" s="3988"/>
      <c r="AB2253" s="3988"/>
      <c r="AC2253" s="3988"/>
      <c r="AD2253" s="3988"/>
      <c r="AE2253" s="3988"/>
      <c r="AF2253" s="3988"/>
      <c r="AG2253" s="3988"/>
      <c r="AH2253" s="3988"/>
      <c r="AI2253" s="3988"/>
      <c r="AJ2253" s="3988"/>
      <c r="AK2253" s="3989"/>
    </row>
    <row r="2254" spans="2:37" s="2872" customFormat="1" ht="12" customHeight="1" x14ac:dyDescent="0.2">
      <c r="B2254" s="2570"/>
      <c r="C2254" s="3497"/>
      <c r="D2254" s="3497"/>
      <c r="E2254" s="3497"/>
      <c r="F2254" s="3497"/>
      <c r="G2254" s="2571"/>
      <c r="H2254" s="2571"/>
      <c r="I2254" s="2571"/>
      <c r="J2254" s="2571"/>
      <c r="K2254" s="2571"/>
      <c r="L2254" s="2571"/>
      <c r="M2254" s="2571"/>
      <c r="N2254" s="2571"/>
      <c r="O2254" s="2571"/>
      <c r="P2254" s="2571"/>
      <c r="Q2254" s="2571"/>
      <c r="R2254" s="2571"/>
      <c r="S2254" s="2571"/>
      <c r="T2254" s="2571"/>
      <c r="U2254" s="2571"/>
      <c r="V2254" s="2571"/>
      <c r="W2254" s="2571"/>
      <c r="X2254" s="2571"/>
      <c r="Y2254" s="2571"/>
      <c r="Z2254" s="2571"/>
      <c r="AA2254" s="2571"/>
      <c r="AB2254" s="2571"/>
      <c r="AC2254" s="2571"/>
      <c r="AD2254" s="2571"/>
      <c r="AE2254" s="2571"/>
      <c r="AF2254" s="2571"/>
      <c r="AG2254" s="2571"/>
      <c r="AH2254" s="2571"/>
      <c r="AI2254" s="2571"/>
      <c r="AJ2254" s="2571"/>
      <c r="AK2254" s="2572"/>
    </row>
    <row r="2255" spans="2:37" s="2872" customFormat="1" ht="12" customHeight="1" x14ac:dyDescent="0.2">
      <c r="B2255" s="2570" t="s">
        <v>4988</v>
      </c>
      <c r="C2255" s="3497"/>
      <c r="D2255" s="3990" t="s">
        <v>6500</v>
      </c>
      <c r="E2255" s="3990"/>
      <c r="F2255" s="3990"/>
      <c r="G2255" s="2571"/>
      <c r="H2255" s="2571"/>
      <c r="I2255" s="2571"/>
      <c r="J2255" s="2571"/>
      <c r="K2255" s="2571"/>
      <c r="L2255" s="2571"/>
      <c r="M2255" s="2571"/>
      <c r="N2255" s="2571"/>
      <c r="O2255" s="2571"/>
      <c r="P2255" s="2571"/>
      <c r="Q2255" s="2571"/>
      <c r="R2255" s="2571"/>
      <c r="S2255" s="2571"/>
      <c r="T2255" s="2571"/>
      <c r="U2255" s="2571"/>
      <c r="V2255" s="2571"/>
      <c r="W2255" s="2571"/>
      <c r="X2255" s="2571"/>
      <c r="Y2255" s="2571"/>
      <c r="Z2255" s="2571"/>
      <c r="AA2255" s="2571"/>
      <c r="AB2255" s="2571"/>
      <c r="AC2255" s="2571"/>
      <c r="AD2255" s="2571"/>
      <c r="AE2255" s="2571"/>
      <c r="AF2255" s="2571"/>
      <c r="AG2255" s="2571"/>
      <c r="AH2255" s="2571"/>
      <c r="AI2255" s="2571"/>
      <c r="AJ2255" s="2571"/>
      <c r="AK2255" s="2572"/>
    </row>
    <row r="2256" spans="2:37" s="2872" customFormat="1" ht="11.25" customHeight="1" thickBot="1" x14ac:dyDescent="0.25">
      <c r="B2256" s="3991" t="s">
        <v>5002</v>
      </c>
      <c r="C2256" s="3992"/>
      <c r="D2256" s="3963">
        <v>41677</v>
      </c>
      <c r="E2256" s="3963"/>
      <c r="F2256" s="3497"/>
      <c r="G2256" s="2571"/>
      <c r="H2256" s="2571"/>
      <c r="I2256" s="2571"/>
      <c r="J2256" s="2571"/>
      <c r="K2256" s="2571"/>
      <c r="L2256" s="2571"/>
      <c r="M2256" s="2571"/>
      <c r="N2256" s="2571"/>
      <c r="O2256" s="2571"/>
      <c r="P2256" s="2571"/>
      <c r="Q2256" s="2571"/>
      <c r="R2256" s="2571"/>
      <c r="S2256" s="2571"/>
      <c r="T2256" s="2571"/>
      <c r="U2256" s="2571"/>
      <c r="V2256" s="2571"/>
      <c r="W2256" s="2571"/>
      <c r="X2256" s="2571"/>
      <c r="Y2256" s="2571"/>
      <c r="Z2256" s="2571"/>
      <c r="AA2256" s="2571"/>
      <c r="AB2256" s="2571"/>
      <c r="AC2256" s="2571"/>
      <c r="AD2256" s="2571"/>
      <c r="AE2256" s="2571"/>
      <c r="AF2256" s="2571"/>
      <c r="AG2256" s="2571"/>
      <c r="AH2256" s="2571"/>
      <c r="AI2256" s="2571"/>
      <c r="AJ2256" s="2571"/>
      <c r="AK2256" s="2572"/>
    </row>
    <row r="2257" spans="2:37" s="2872" customFormat="1" ht="159" customHeight="1" thickBot="1" x14ac:dyDescent="0.25">
      <c r="B2257" s="3993" t="s">
        <v>5003</v>
      </c>
      <c r="C2257" s="3994"/>
      <c r="D2257" s="4019" t="s">
        <v>6373</v>
      </c>
      <c r="E2257" s="4020"/>
      <c r="F2257" s="4020"/>
      <c r="G2257" s="4020"/>
      <c r="H2257" s="4020"/>
      <c r="I2257" s="4020"/>
      <c r="J2257" s="4020"/>
      <c r="K2257" s="4021"/>
      <c r="L2257" s="2571"/>
      <c r="M2257" s="2571"/>
      <c r="N2257" s="2571"/>
      <c r="O2257" s="2571"/>
      <c r="P2257" s="2571"/>
      <c r="Q2257" s="2571"/>
      <c r="R2257" s="2571"/>
      <c r="S2257" s="2571"/>
      <c r="T2257" s="2571"/>
      <c r="U2257" s="2571"/>
      <c r="V2257" s="2571"/>
      <c r="W2257" s="2571"/>
      <c r="X2257" s="2571"/>
      <c r="Y2257" s="2571"/>
      <c r="Z2257" s="2571"/>
      <c r="AA2257" s="2571"/>
      <c r="AB2257" s="2571"/>
      <c r="AC2257" s="2571"/>
      <c r="AD2257" s="2571"/>
      <c r="AE2257" s="2571"/>
      <c r="AF2257" s="2571"/>
      <c r="AG2257" s="2571"/>
      <c r="AH2257" s="2571"/>
      <c r="AI2257" s="2571"/>
      <c r="AJ2257" s="2571"/>
      <c r="AK2257" s="2572"/>
    </row>
    <row r="2258" spans="2:37" s="2872" customFormat="1" ht="12" customHeight="1" thickBot="1" x14ac:dyDescent="0.25">
      <c r="B2258" s="3998"/>
      <c r="C2258" s="3999"/>
      <c r="D2258" s="3999"/>
      <c r="E2258" s="3999"/>
      <c r="F2258" s="3999"/>
      <c r="G2258" s="3999"/>
      <c r="H2258" s="3999"/>
      <c r="I2258" s="3999"/>
      <c r="J2258" s="3999"/>
      <c r="K2258" s="3999"/>
      <c r="L2258" s="3999"/>
      <c r="M2258" s="3999"/>
      <c r="N2258" s="3999"/>
      <c r="O2258" s="3999"/>
      <c r="P2258" s="3999"/>
      <c r="Q2258" s="3999"/>
      <c r="R2258" s="2571"/>
      <c r="S2258" s="2571"/>
      <c r="T2258" s="2571"/>
      <c r="U2258" s="2571"/>
      <c r="V2258" s="2571"/>
      <c r="W2258" s="2571"/>
      <c r="X2258" s="2571"/>
      <c r="Y2258" s="2571"/>
      <c r="Z2258" s="2571"/>
      <c r="AA2258" s="2571"/>
      <c r="AB2258" s="2571"/>
      <c r="AC2258" s="2571"/>
      <c r="AD2258" s="2571"/>
      <c r="AE2258" s="2571"/>
      <c r="AF2258" s="2571"/>
      <c r="AG2258" s="2571"/>
      <c r="AH2258" s="2571"/>
      <c r="AI2258" s="2571"/>
      <c r="AJ2258" s="2571"/>
      <c r="AK2258" s="2572"/>
    </row>
    <row r="2259" spans="2:37" s="2872" customFormat="1" ht="12" customHeight="1" thickBot="1" x14ac:dyDescent="0.25">
      <c r="B2259" s="4000" t="s">
        <v>5004</v>
      </c>
      <c r="C2259" s="4000"/>
      <c r="D2259" s="4000" t="s">
        <v>4994</v>
      </c>
      <c r="E2259" s="4000" t="s">
        <v>5005</v>
      </c>
      <c r="F2259" s="4002" t="s">
        <v>224</v>
      </c>
      <c r="G2259" s="4002"/>
      <c r="H2259" s="4002"/>
      <c r="I2259" s="4002"/>
      <c r="J2259" s="4002"/>
      <c r="K2259" s="4002"/>
      <c r="L2259" s="4002"/>
      <c r="M2259" s="4002"/>
      <c r="N2259" s="4002"/>
      <c r="O2259" s="4002"/>
      <c r="P2259" s="4002"/>
      <c r="Q2259" s="4002"/>
      <c r="R2259" s="4002"/>
      <c r="S2259" s="4002" t="s">
        <v>340</v>
      </c>
      <c r="T2259" s="4002"/>
      <c r="U2259" s="4002"/>
      <c r="V2259" s="4002"/>
      <c r="W2259" s="4002"/>
      <c r="X2259" s="4002"/>
      <c r="Y2259" s="4002"/>
      <c r="Z2259" s="4002"/>
      <c r="AA2259" s="4002"/>
      <c r="AB2259" s="4002"/>
      <c r="AC2259" s="4002"/>
      <c r="AD2259" s="4002" t="s">
        <v>225</v>
      </c>
      <c r="AE2259" s="4002"/>
      <c r="AF2259" s="4002"/>
      <c r="AG2259" s="4002"/>
      <c r="AH2259" s="4003" t="s">
        <v>4989</v>
      </c>
      <c r="AI2259" s="4003"/>
      <c r="AJ2259" s="4003"/>
      <c r="AK2259" s="2572"/>
    </row>
    <row r="2260" spans="2:37" s="2872" customFormat="1" ht="12" customHeight="1" thickBot="1" x14ac:dyDescent="0.25">
      <c r="B2260" s="4001"/>
      <c r="C2260" s="4001"/>
      <c r="D2260" s="4001"/>
      <c r="E2260" s="4001"/>
      <c r="F2260" s="4001" t="s">
        <v>5006</v>
      </c>
      <c r="G2260" s="4001" t="s">
        <v>5007</v>
      </c>
      <c r="H2260" s="4000" t="s">
        <v>5008</v>
      </c>
      <c r="I2260" s="4004" t="s">
        <v>5009</v>
      </c>
      <c r="J2260" s="4004" t="s">
        <v>5010</v>
      </c>
      <c r="K2260" s="4005" t="s">
        <v>5011</v>
      </c>
      <c r="L2260" s="4005" t="s">
        <v>5012</v>
      </c>
      <c r="M2260" s="4004" t="s">
        <v>5013</v>
      </c>
      <c r="N2260" s="4004"/>
      <c r="O2260" s="4005" t="s">
        <v>5014</v>
      </c>
      <c r="P2260" s="4005" t="s">
        <v>5015</v>
      </c>
      <c r="Q2260" s="4005" t="s">
        <v>5016</v>
      </c>
      <c r="R2260" s="4005" t="s">
        <v>5017</v>
      </c>
      <c r="S2260" s="4000" t="s">
        <v>5018</v>
      </c>
      <c r="T2260" s="4000" t="s">
        <v>5019</v>
      </c>
      <c r="U2260" s="4000" t="s">
        <v>5020</v>
      </c>
      <c r="V2260" s="4000" t="s">
        <v>5021</v>
      </c>
      <c r="W2260" s="4000" t="s">
        <v>5022</v>
      </c>
      <c r="X2260" s="4000" t="s">
        <v>5023</v>
      </c>
      <c r="Y2260" s="4000" t="s">
        <v>5024</v>
      </c>
      <c r="Z2260" s="4000" t="s">
        <v>5025</v>
      </c>
      <c r="AA2260" s="4000" t="s">
        <v>5026</v>
      </c>
      <c r="AB2260" s="4004" t="s">
        <v>5027</v>
      </c>
      <c r="AC2260" s="4004" t="s">
        <v>5028</v>
      </c>
      <c r="AD2260" s="4000" t="s">
        <v>5029</v>
      </c>
      <c r="AE2260" s="4000" t="s">
        <v>5030</v>
      </c>
      <c r="AF2260" s="4000" t="s">
        <v>5031</v>
      </c>
      <c r="AG2260" s="4000" t="s">
        <v>5032</v>
      </c>
      <c r="AH2260" s="4000" t="s">
        <v>1154</v>
      </c>
      <c r="AI2260" s="4000" t="s">
        <v>4990</v>
      </c>
      <c r="AJ2260" s="4000" t="s">
        <v>4991</v>
      </c>
      <c r="AK2260" s="2572"/>
    </row>
    <row r="2261" spans="2:37" s="2872" customFormat="1" ht="12" customHeight="1" thickBot="1" x14ac:dyDescent="0.25">
      <c r="B2261" s="4001"/>
      <c r="C2261" s="4001"/>
      <c r="D2261" s="4001"/>
      <c r="E2261" s="4001"/>
      <c r="F2261" s="4001"/>
      <c r="G2261" s="4001"/>
      <c r="H2261" s="4001"/>
      <c r="I2261" s="4005"/>
      <c r="J2261" s="4005"/>
      <c r="K2261" s="4005"/>
      <c r="L2261" s="4005"/>
      <c r="M2261" s="3496" t="s">
        <v>5033</v>
      </c>
      <c r="N2261" s="3495" t="s">
        <v>2798</v>
      </c>
      <c r="O2261" s="4005"/>
      <c r="P2261" s="4005"/>
      <c r="Q2261" s="4005"/>
      <c r="R2261" s="4005"/>
      <c r="S2261" s="4001"/>
      <c r="T2261" s="4001"/>
      <c r="U2261" s="4001"/>
      <c r="V2261" s="4001"/>
      <c r="W2261" s="4001"/>
      <c r="X2261" s="4001"/>
      <c r="Y2261" s="4001"/>
      <c r="Z2261" s="4001"/>
      <c r="AA2261" s="4001"/>
      <c r="AB2261" s="4005"/>
      <c r="AC2261" s="4005"/>
      <c r="AD2261" s="4001"/>
      <c r="AE2261" s="4001"/>
      <c r="AF2261" s="4001"/>
      <c r="AG2261" s="4001"/>
      <c r="AH2261" s="4001"/>
      <c r="AI2261" s="4001"/>
      <c r="AJ2261" s="4001"/>
      <c r="AK2261" s="2572"/>
    </row>
    <row r="2262" spans="2:37" s="2872" customFormat="1" ht="12" customHeight="1" x14ac:dyDescent="0.2">
      <c r="B2262" s="4060" t="s">
        <v>5966</v>
      </c>
      <c r="C2262" s="4061"/>
      <c r="D2262" s="3178" t="s">
        <v>1534</v>
      </c>
      <c r="E2262" s="3178">
        <v>1</v>
      </c>
      <c r="F2262" s="3178" t="s">
        <v>1534</v>
      </c>
      <c r="G2262" s="3178" t="s">
        <v>1534</v>
      </c>
      <c r="H2262" s="3178" t="s">
        <v>1534</v>
      </c>
      <c r="I2262" s="3178" t="s">
        <v>1534</v>
      </c>
      <c r="J2262" s="3178" t="s">
        <v>1534</v>
      </c>
      <c r="K2262" s="3178" t="s">
        <v>1534</v>
      </c>
      <c r="L2262" s="3178" t="s">
        <v>1534</v>
      </c>
      <c r="M2262" s="3178" t="s">
        <v>1534</v>
      </c>
      <c r="N2262" s="3178" t="s">
        <v>1534</v>
      </c>
      <c r="O2262" s="3178" t="s">
        <v>1534</v>
      </c>
      <c r="P2262" s="3178" t="s">
        <v>1534</v>
      </c>
      <c r="Q2262" s="3178" t="s">
        <v>1534</v>
      </c>
      <c r="R2262" s="3178" t="s">
        <v>1534</v>
      </c>
      <c r="S2262" s="3178" t="s">
        <v>1534</v>
      </c>
      <c r="T2262" s="3178" t="s">
        <v>1534</v>
      </c>
      <c r="U2262" s="3178" t="s">
        <v>1534</v>
      </c>
      <c r="V2262" s="3178" t="s">
        <v>1534</v>
      </c>
      <c r="W2262" s="3178" t="s">
        <v>1534</v>
      </c>
      <c r="X2262" s="3178" t="s">
        <v>1534</v>
      </c>
      <c r="Y2262" s="3178" t="s">
        <v>1534</v>
      </c>
      <c r="Z2262" s="3178" t="s">
        <v>1534</v>
      </c>
      <c r="AA2262" s="3178" t="s">
        <v>1534</v>
      </c>
      <c r="AB2262" s="3178" t="s">
        <v>1534</v>
      </c>
      <c r="AC2262" s="3178" t="s">
        <v>1534</v>
      </c>
      <c r="AD2262" s="3150">
        <v>1</v>
      </c>
      <c r="AE2262" s="2649" t="s">
        <v>5957</v>
      </c>
      <c r="AF2262" s="2706" t="s">
        <v>1534</v>
      </c>
      <c r="AG2262" s="2706">
        <v>0.5</v>
      </c>
      <c r="AH2262" s="2644" t="s">
        <v>1534</v>
      </c>
      <c r="AI2262" s="2644" t="s">
        <v>1534</v>
      </c>
      <c r="AJ2262" s="2646" t="s">
        <v>1534</v>
      </c>
      <c r="AK2262" s="2572"/>
    </row>
    <row r="2263" spans="2:37" s="2872" customFormat="1" ht="12" customHeight="1" x14ac:dyDescent="0.2">
      <c r="B2263" s="4064" t="s">
        <v>5967</v>
      </c>
      <c r="C2263" s="4065"/>
      <c r="D2263" s="3183" t="s">
        <v>1534</v>
      </c>
      <c r="E2263" s="3232">
        <v>3</v>
      </c>
      <c r="F2263" s="3232" t="s">
        <v>1534</v>
      </c>
      <c r="G2263" s="3039" t="s">
        <v>1534</v>
      </c>
      <c r="H2263" s="3131" t="s">
        <v>1534</v>
      </c>
      <c r="I2263" s="3131" t="s">
        <v>1534</v>
      </c>
      <c r="J2263" s="3131" t="s">
        <v>1534</v>
      </c>
      <c r="K2263" s="3039" t="s">
        <v>1534</v>
      </c>
      <c r="L2263" s="3039" t="s">
        <v>1534</v>
      </c>
      <c r="M2263" s="3183" t="s">
        <v>1534</v>
      </c>
      <c r="N2263" s="2611" t="s">
        <v>1534</v>
      </c>
      <c r="O2263" s="3039" t="s">
        <v>1534</v>
      </c>
      <c r="P2263" s="3039" t="s">
        <v>1534</v>
      </c>
      <c r="Q2263" s="3039" t="s">
        <v>1534</v>
      </c>
      <c r="R2263" s="3039" t="s">
        <v>1534</v>
      </c>
      <c r="S2263" s="2710" t="s">
        <v>1534</v>
      </c>
      <c r="T2263" s="3039" t="s">
        <v>1534</v>
      </c>
      <c r="U2263" s="3040" t="s">
        <v>1534</v>
      </c>
      <c r="V2263" s="3040" t="s">
        <v>1534</v>
      </c>
      <c r="W2263" s="3039" t="s">
        <v>1534</v>
      </c>
      <c r="X2263" s="3039" t="s">
        <v>1534</v>
      </c>
      <c r="Y2263" s="3040" t="s">
        <v>1534</v>
      </c>
      <c r="Z2263" s="3040" t="s">
        <v>1534</v>
      </c>
      <c r="AA2263" s="3040" t="s">
        <v>1534</v>
      </c>
      <c r="AB2263" s="3039" t="s">
        <v>1534</v>
      </c>
      <c r="AC2263" s="3039" t="s">
        <v>1534</v>
      </c>
      <c r="AD2263" s="3232">
        <v>3</v>
      </c>
      <c r="AE2263" s="2639" t="s">
        <v>5959</v>
      </c>
      <c r="AF2263" s="2711" t="s">
        <v>1534</v>
      </c>
      <c r="AG2263" s="2711">
        <v>0.5</v>
      </c>
      <c r="AH2263" s="2613" t="s">
        <v>1534</v>
      </c>
      <c r="AI2263" s="2613" t="s">
        <v>1534</v>
      </c>
      <c r="AJ2263" s="3036" t="s">
        <v>1534</v>
      </c>
      <c r="AK2263" s="2572"/>
    </row>
    <row r="2264" spans="2:37" s="2872" customFormat="1" ht="12" customHeight="1" x14ac:dyDescent="0.2">
      <c r="B2264" s="4064" t="s">
        <v>5956</v>
      </c>
      <c r="C2264" s="4065"/>
      <c r="D2264" s="3183" t="s">
        <v>1534</v>
      </c>
      <c r="E2264" s="3232">
        <v>1</v>
      </c>
      <c r="F2264" s="3232" t="s">
        <v>1534</v>
      </c>
      <c r="G2264" s="3039" t="s">
        <v>1534</v>
      </c>
      <c r="H2264" s="3131" t="s">
        <v>1534</v>
      </c>
      <c r="I2264" s="3131" t="s">
        <v>1534</v>
      </c>
      <c r="J2264" s="3131" t="s">
        <v>1534</v>
      </c>
      <c r="K2264" s="3039" t="s">
        <v>1534</v>
      </c>
      <c r="L2264" s="3039" t="s">
        <v>1534</v>
      </c>
      <c r="M2264" s="3183" t="s">
        <v>1534</v>
      </c>
      <c r="N2264" s="2611" t="s">
        <v>1534</v>
      </c>
      <c r="O2264" s="3039" t="s">
        <v>1534</v>
      </c>
      <c r="P2264" s="3039" t="s">
        <v>1534</v>
      </c>
      <c r="Q2264" s="3039" t="s">
        <v>1534</v>
      </c>
      <c r="R2264" s="3039" t="s">
        <v>1534</v>
      </c>
      <c r="S2264" s="2710" t="s">
        <v>1534</v>
      </c>
      <c r="T2264" s="3039" t="s">
        <v>1534</v>
      </c>
      <c r="U2264" s="3040" t="s">
        <v>1534</v>
      </c>
      <c r="V2264" s="3040" t="s">
        <v>1534</v>
      </c>
      <c r="W2264" s="3039" t="s">
        <v>1534</v>
      </c>
      <c r="X2264" s="3039" t="s">
        <v>1534</v>
      </c>
      <c r="Y2264" s="3040" t="s">
        <v>1534</v>
      </c>
      <c r="Z2264" s="3040" t="s">
        <v>1534</v>
      </c>
      <c r="AA2264" s="3040" t="s">
        <v>1534</v>
      </c>
      <c r="AB2264" s="3039" t="s">
        <v>1534</v>
      </c>
      <c r="AC2264" s="3039" t="s">
        <v>1534</v>
      </c>
      <c r="AD2264" s="3232">
        <v>1</v>
      </c>
      <c r="AE2264" s="2639" t="s">
        <v>5957</v>
      </c>
      <c r="AF2264" s="2711" t="s">
        <v>1534</v>
      </c>
      <c r="AG2264" s="2711">
        <v>0.5</v>
      </c>
      <c r="AH2264" s="2613" t="s">
        <v>1534</v>
      </c>
      <c r="AI2264" s="2613" t="s">
        <v>1534</v>
      </c>
      <c r="AJ2264" s="3036" t="s">
        <v>1534</v>
      </c>
      <c r="AK2264" s="2572"/>
    </row>
    <row r="2265" spans="2:37" s="2872" customFormat="1" ht="12" customHeight="1" thickBot="1" x14ac:dyDescent="0.25">
      <c r="B2265" s="4066" t="s">
        <v>5968</v>
      </c>
      <c r="C2265" s="4067"/>
      <c r="D2265" s="3340" t="s">
        <v>1534</v>
      </c>
      <c r="E2265" s="3151">
        <v>3</v>
      </c>
      <c r="F2265" s="3151" t="s">
        <v>1534</v>
      </c>
      <c r="G2265" s="3141" t="s">
        <v>1534</v>
      </c>
      <c r="H2265" s="3140" t="s">
        <v>1534</v>
      </c>
      <c r="I2265" s="3140" t="s">
        <v>1534</v>
      </c>
      <c r="J2265" s="3140" t="s">
        <v>1534</v>
      </c>
      <c r="K2265" s="3141" t="s">
        <v>1534</v>
      </c>
      <c r="L2265" s="3141" t="s">
        <v>1534</v>
      </c>
      <c r="M2265" s="3340" t="s">
        <v>1534</v>
      </c>
      <c r="N2265" s="2671" t="s">
        <v>1534</v>
      </c>
      <c r="O2265" s="3141" t="s">
        <v>1534</v>
      </c>
      <c r="P2265" s="3141" t="s">
        <v>1534</v>
      </c>
      <c r="Q2265" s="3141" t="s">
        <v>1534</v>
      </c>
      <c r="R2265" s="3141" t="s">
        <v>1534</v>
      </c>
      <c r="S2265" s="3342" t="s">
        <v>1534</v>
      </c>
      <c r="T2265" s="3141" t="s">
        <v>1534</v>
      </c>
      <c r="U2265" s="3055" t="s">
        <v>1534</v>
      </c>
      <c r="V2265" s="3055" t="s">
        <v>1534</v>
      </c>
      <c r="W2265" s="3141" t="s">
        <v>1534</v>
      </c>
      <c r="X2265" s="3141" t="s">
        <v>1534</v>
      </c>
      <c r="Y2265" s="3055" t="s">
        <v>1534</v>
      </c>
      <c r="Z2265" s="3055" t="s">
        <v>1534</v>
      </c>
      <c r="AA2265" s="3055" t="s">
        <v>1534</v>
      </c>
      <c r="AB2265" s="3141" t="s">
        <v>1534</v>
      </c>
      <c r="AC2265" s="3141" t="s">
        <v>1534</v>
      </c>
      <c r="AD2265" s="3151">
        <v>3</v>
      </c>
      <c r="AE2265" s="2642" t="s">
        <v>5959</v>
      </c>
      <c r="AF2265" s="2814" t="s">
        <v>1534</v>
      </c>
      <c r="AG2265" s="2814">
        <v>0.5</v>
      </c>
      <c r="AH2265" s="2653" t="s">
        <v>1534</v>
      </c>
      <c r="AI2265" s="2653" t="s">
        <v>1534</v>
      </c>
      <c r="AJ2265" s="3057" t="s">
        <v>1534</v>
      </c>
      <c r="AK2265" s="2572"/>
    </row>
    <row r="2266" spans="2:37" s="2872" customFormat="1" ht="12" customHeight="1" x14ac:dyDescent="0.2">
      <c r="B2266" s="2573"/>
      <c r="C2266" s="2566"/>
      <c r="D2266" s="4006"/>
      <c r="E2266" s="4006"/>
      <c r="F2266" s="4006"/>
      <c r="G2266" s="4006"/>
      <c r="H2266" s="2566"/>
      <c r="I2266" s="2567"/>
      <c r="J2266" s="2567"/>
      <c r="K2266" s="2567"/>
      <c r="L2266" s="2567"/>
      <c r="M2266" s="2566"/>
      <c r="N2266" s="2567"/>
      <c r="O2266" s="2567"/>
      <c r="P2266" s="2567"/>
      <c r="Q2266" s="2567"/>
      <c r="R2266" s="2567"/>
      <c r="S2266" s="2566"/>
      <c r="T2266" s="2565"/>
      <c r="U2266" s="2565"/>
      <c r="V2266" s="2565"/>
      <c r="W2266" s="2565"/>
      <c r="X2266" s="2565"/>
      <c r="Y2266" s="2565"/>
      <c r="Z2266" s="2565"/>
      <c r="AA2266" s="2565"/>
      <c r="AB2266" s="2565"/>
      <c r="AC2266" s="2565"/>
      <c r="AD2266" s="2565"/>
      <c r="AE2266" s="2565"/>
      <c r="AF2266" s="2565"/>
      <c r="AG2266" s="2565"/>
      <c r="AH2266" s="2565"/>
      <c r="AI2266" s="2565"/>
      <c r="AJ2266" s="2565"/>
      <c r="AK2266" s="2572"/>
    </row>
    <row r="2267" spans="2:37" s="2872" customFormat="1" ht="12" customHeight="1" x14ac:dyDescent="0.2">
      <c r="B2267" s="3979" t="s">
        <v>4992</v>
      </c>
      <c r="C2267" s="3980"/>
      <c r="D2267" s="3986" t="s">
        <v>1534</v>
      </c>
      <c r="E2267" s="3986"/>
      <c r="F2267" s="3986"/>
      <c r="G2267" s="3986"/>
      <c r="H2267" s="2569"/>
      <c r="I2267" s="2569"/>
      <c r="J2267" s="2569"/>
      <c r="K2267" s="2569"/>
      <c r="L2267" s="2569"/>
      <c r="M2267" s="2569"/>
      <c r="N2267" s="2569"/>
      <c r="O2267" s="2569"/>
      <c r="P2267" s="2569"/>
      <c r="Q2267" s="2569"/>
      <c r="R2267" s="2569"/>
      <c r="S2267" s="2569"/>
      <c r="T2267" s="2565"/>
      <c r="U2267" s="2565"/>
      <c r="V2267" s="2565"/>
      <c r="W2267" s="2565"/>
      <c r="X2267" s="2565"/>
      <c r="Y2267" s="2565"/>
      <c r="Z2267" s="2565"/>
      <c r="AA2267" s="2565"/>
      <c r="AB2267" s="2565"/>
      <c r="AC2267" s="2565"/>
      <c r="AD2267" s="2565"/>
      <c r="AE2267" s="2565"/>
      <c r="AF2267" s="2565"/>
      <c r="AG2267" s="2565"/>
      <c r="AH2267" s="2565"/>
      <c r="AI2267" s="2565"/>
      <c r="AJ2267" s="2565"/>
      <c r="AK2267" s="2572"/>
    </row>
    <row r="2268" spans="2:37" s="2872" customFormat="1" ht="12" customHeight="1" x14ac:dyDescent="0.2">
      <c r="B2268" s="3979" t="s">
        <v>4993</v>
      </c>
      <c r="C2268" s="3980"/>
      <c r="D2268" s="3986" t="s">
        <v>5960</v>
      </c>
      <c r="E2268" s="3986"/>
      <c r="F2268" s="3986"/>
      <c r="G2268" s="3986"/>
      <c r="H2268" s="2569"/>
      <c r="I2268" s="2569"/>
      <c r="J2268" s="2569"/>
      <c r="K2268" s="2569"/>
      <c r="L2268" s="2569"/>
      <c r="M2268" s="2569"/>
      <c r="N2268" s="2569"/>
      <c r="O2268" s="2569"/>
      <c r="P2268" s="2569"/>
      <c r="Q2268" s="2569"/>
      <c r="R2268" s="2569"/>
      <c r="S2268" s="2569"/>
      <c r="T2268" s="2565"/>
      <c r="U2268" s="2565"/>
      <c r="V2268" s="2565"/>
      <c r="W2268" s="2565"/>
      <c r="X2268" s="2565"/>
      <c r="Y2268" s="2565"/>
      <c r="Z2268" s="2565"/>
      <c r="AA2268" s="2565"/>
      <c r="AB2268" s="2565"/>
      <c r="AC2268" s="2565"/>
      <c r="AD2268" s="2565"/>
      <c r="AE2268" s="2565"/>
      <c r="AF2268" s="2565"/>
      <c r="AG2268" s="2565"/>
      <c r="AH2268" s="2565"/>
      <c r="AI2268" s="2565"/>
      <c r="AJ2268" s="2565"/>
      <c r="AK2268" s="2572"/>
    </row>
    <row r="2269" spans="2:37" s="2872" customFormat="1" ht="12" customHeight="1" thickBot="1" x14ac:dyDescent="0.25">
      <c r="B2269" s="4057"/>
      <c r="C2269" s="4058"/>
      <c r="D2269" s="4059"/>
      <c r="E2269" s="4059"/>
      <c r="F2269" s="4059"/>
      <c r="G2269" s="4059"/>
      <c r="H2269" s="2574"/>
      <c r="I2269" s="2574"/>
      <c r="J2269" s="2574"/>
      <c r="K2269" s="2574"/>
      <c r="L2269" s="2574"/>
      <c r="M2269" s="2574"/>
      <c r="N2269" s="2574"/>
      <c r="O2269" s="2574"/>
      <c r="P2269" s="2574"/>
      <c r="Q2269" s="2574"/>
      <c r="R2269" s="2574"/>
      <c r="S2269" s="2574"/>
      <c r="T2269" s="2575"/>
      <c r="U2269" s="2575"/>
      <c r="V2269" s="2575"/>
      <c r="W2269" s="2575"/>
      <c r="X2269" s="2575"/>
      <c r="Y2269" s="2575"/>
      <c r="Z2269" s="2575"/>
      <c r="AA2269" s="2575"/>
      <c r="AB2269" s="2575"/>
      <c r="AC2269" s="2575"/>
      <c r="AD2269" s="2575"/>
      <c r="AE2269" s="2575"/>
      <c r="AF2269" s="2575"/>
      <c r="AG2269" s="2575"/>
      <c r="AH2269" s="2575"/>
      <c r="AI2269" s="2575"/>
      <c r="AJ2269" s="2575"/>
      <c r="AK2269" s="2577"/>
    </row>
    <row r="2270" spans="2:37" s="2872" customFormat="1" ht="12" customHeight="1" x14ac:dyDescent="0.2">
      <c r="B2270" s="2774"/>
    </row>
    <row r="2271" spans="2:37" s="2872" customFormat="1" ht="12" customHeight="1" thickBot="1" x14ac:dyDescent="0.25">
      <c r="B2271" s="2774"/>
    </row>
    <row r="2272" spans="2:37" s="2872" customFormat="1" ht="12" customHeight="1" x14ac:dyDescent="0.2">
      <c r="B2272" s="3987" t="s">
        <v>5001</v>
      </c>
      <c r="C2272" s="3988"/>
      <c r="D2272" s="3988"/>
      <c r="E2272" s="3988"/>
      <c r="F2272" s="3988"/>
      <c r="G2272" s="3988"/>
      <c r="H2272" s="3988"/>
      <c r="I2272" s="3988"/>
      <c r="J2272" s="3988"/>
      <c r="K2272" s="3988"/>
      <c r="L2272" s="3988"/>
      <c r="M2272" s="3988"/>
      <c r="N2272" s="3988"/>
      <c r="O2272" s="3988"/>
      <c r="P2272" s="3988"/>
      <c r="Q2272" s="3988"/>
      <c r="R2272" s="3988"/>
      <c r="S2272" s="3988"/>
      <c r="T2272" s="3988"/>
      <c r="U2272" s="3988"/>
      <c r="V2272" s="3988"/>
      <c r="W2272" s="3988"/>
      <c r="X2272" s="3988"/>
      <c r="Y2272" s="3988"/>
      <c r="Z2272" s="3988"/>
      <c r="AA2272" s="3988"/>
      <c r="AB2272" s="3988"/>
      <c r="AC2272" s="3988"/>
      <c r="AD2272" s="3988"/>
      <c r="AE2272" s="3988"/>
      <c r="AF2272" s="3988"/>
      <c r="AG2272" s="3988"/>
      <c r="AH2272" s="3988"/>
      <c r="AI2272" s="3988"/>
      <c r="AJ2272" s="3988"/>
      <c r="AK2272" s="3989"/>
    </row>
    <row r="2273" spans="2:37" s="2872" customFormat="1" ht="12" customHeight="1" x14ac:dyDescent="0.2">
      <c r="B2273" s="2570"/>
      <c r="C2273" s="3497"/>
      <c r="D2273" s="3497"/>
      <c r="E2273" s="3497"/>
      <c r="F2273" s="3497"/>
      <c r="G2273" s="2571"/>
      <c r="H2273" s="2571"/>
      <c r="I2273" s="2571"/>
      <c r="J2273" s="2571"/>
      <c r="K2273" s="2571"/>
      <c r="L2273" s="2571"/>
      <c r="M2273" s="2571"/>
      <c r="N2273" s="2571"/>
      <c r="O2273" s="2571"/>
      <c r="P2273" s="2571"/>
      <c r="Q2273" s="2571"/>
      <c r="R2273" s="2571"/>
      <c r="S2273" s="2571"/>
      <c r="T2273" s="2571"/>
      <c r="U2273" s="2571"/>
      <c r="V2273" s="2571"/>
      <c r="W2273" s="2571"/>
      <c r="X2273" s="2571"/>
      <c r="Y2273" s="2571"/>
      <c r="Z2273" s="2571"/>
      <c r="AA2273" s="2571"/>
      <c r="AB2273" s="2571"/>
      <c r="AC2273" s="2571"/>
      <c r="AD2273" s="2571"/>
      <c r="AE2273" s="2571"/>
      <c r="AF2273" s="2571"/>
      <c r="AG2273" s="2571"/>
      <c r="AH2273" s="2571"/>
      <c r="AI2273" s="2571"/>
      <c r="AJ2273" s="2571"/>
      <c r="AK2273" s="2572"/>
    </row>
    <row r="2274" spans="2:37" s="2872" customFormat="1" ht="12" customHeight="1" x14ac:dyDescent="0.2">
      <c r="B2274" s="2570" t="s">
        <v>4988</v>
      </c>
      <c r="C2274" s="3800"/>
      <c r="D2274" s="3990" t="s">
        <v>5969</v>
      </c>
      <c r="E2274" s="3990"/>
      <c r="F2274" s="3990"/>
      <c r="G2274" s="3231"/>
      <c r="H2274" s="3231"/>
      <c r="I2274" s="3231"/>
      <c r="J2274" s="3231"/>
      <c r="K2274" s="3231"/>
      <c r="L2274" s="3231"/>
      <c r="M2274" s="3231"/>
      <c r="N2274" s="3231"/>
      <c r="O2274" s="3231"/>
      <c r="P2274" s="3231"/>
      <c r="Q2274" s="3231"/>
      <c r="R2274" s="3231"/>
      <c r="S2274" s="3231"/>
      <c r="T2274" s="3231"/>
      <c r="U2274" s="3231"/>
      <c r="V2274" s="3231"/>
      <c r="W2274" s="3231"/>
      <c r="X2274" s="3231"/>
      <c r="Y2274" s="3231"/>
      <c r="Z2274" s="3231"/>
      <c r="AA2274" s="3231"/>
      <c r="AB2274" s="3231"/>
      <c r="AC2274" s="3231"/>
      <c r="AD2274" s="3231"/>
      <c r="AE2274" s="3231"/>
      <c r="AF2274" s="3231"/>
      <c r="AG2274" s="3231"/>
      <c r="AH2274" s="3231"/>
      <c r="AI2274" s="3231"/>
      <c r="AJ2274" s="3231"/>
      <c r="AK2274" s="3801"/>
    </row>
    <row r="2275" spans="2:37" s="2872" customFormat="1" ht="12" customHeight="1" thickBot="1" x14ac:dyDescent="0.25">
      <c r="B2275" s="3991" t="s">
        <v>5002</v>
      </c>
      <c r="C2275" s="3992"/>
      <c r="D2275" s="3963">
        <v>41678</v>
      </c>
      <c r="E2275" s="3963"/>
      <c r="F2275" s="3800"/>
      <c r="G2275" s="3231"/>
      <c r="H2275" s="3231"/>
      <c r="I2275" s="3231"/>
      <c r="J2275" s="3231"/>
      <c r="K2275" s="3231"/>
      <c r="L2275" s="3231"/>
      <c r="M2275" s="3231"/>
      <c r="N2275" s="3231"/>
      <c r="O2275" s="3231"/>
      <c r="P2275" s="3231"/>
      <c r="Q2275" s="3231"/>
      <c r="R2275" s="3231"/>
      <c r="S2275" s="3231"/>
      <c r="T2275" s="3231"/>
      <c r="U2275" s="3231"/>
      <c r="V2275" s="3231"/>
      <c r="W2275" s="3231"/>
      <c r="X2275" s="3231"/>
      <c r="Y2275" s="3231"/>
      <c r="Z2275" s="3231"/>
      <c r="AA2275" s="3231"/>
      <c r="AB2275" s="3231"/>
      <c r="AC2275" s="3231"/>
      <c r="AD2275" s="3231"/>
      <c r="AE2275" s="3231"/>
      <c r="AF2275" s="3231"/>
      <c r="AG2275" s="3231"/>
      <c r="AH2275" s="3231"/>
      <c r="AI2275" s="3231"/>
      <c r="AJ2275" s="3231"/>
      <c r="AK2275" s="3801"/>
    </row>
    <row r="2276" spans="2:37" s="2872" customFormat="1" ht="117" customHeight="1" thickBot="1" x14ac:dyDescent="0.25">
      <c r="B2276" s="3993" t="s">
        <v>5003</v>
      </c>
      <c r="C2276" s="3994"/>
      <c r="D2276" s="4019" t="s">
        <v>6368</v>
      </c>
      <c r="E2276" s="4020"/>
      <c r="F2276" s="4020"/>
      <c r="G2276" s="4020"/>
      <c r="H2276" s="4020"/>
      <c r="I2276" s="4020"/>
      <c r="J2276" s="4020"/>
      <c r="K2276" s="4021"/>
      <c r="L2276" s="3231"/>
      <c r="M2276" s="3231"/>
      <c r="N2276" s="3231"/>
      <c r="O2276" s="3231"/>
      <c r="P2276" s="3231"/>
      <c r="Q2276" s="3231"/>
      <c r="R2276" s="3231"/>
      <c r="S2276" s="3231"/>
      <c r="T2276" s="3231"/>
      <c r="U2276" s="3231"/>
      <c r="V2276" s="3231"/>
      <c r="W2276" s="3231"/>
      <c r="X2276" s="3231"/>
      <c r="Y2276" s="3231"/>
      <c r="Z2276" s="3231"/>
      <c r="AA2276" s="3231"/>
      <c r="AB2276" s="3231"/>
      <c r="AC2276" s="3231"/>
      <c r="AD2276" s="3231"/>
      <c r="AE2276" s="3231"/>
      <c r="AF2276" s="3231"/>
      <c r="AG2276" s="3231"/>
      <c r="AH2276" s="3231"/>
      <c r="AI2276" s="3231"/>
      <c r="AJ2276" s="3231"/>
      <c r="AK2276" s="3801"/>
    </row>
    <row r="2277" spans="2:37" s="2872" customFormat="1" ht="12" customHeight="1" thickBot="1" x14ac:dyDescent="0.25">
      <c r="B2277" s="3998"/>
      <c r="C2277" s="3999"/>
      <c r="D2277" s="3999"/>
      <c r="E2277" s="3999"/>
      <c r="F2277" s="3999"/>
      <c r="G2277" s="3999"/>
      <c r="H2277" s="3999"/>
      <c r="I2277" s="3999"/>
      <c r="J2277" s="3999"/>
      <c r="K2277" s="3999"/>
      <c r="L2277" s="3999"/>
      <c r="M2277" s="3999"/>
      <c r="N2277" s="3999"/>
      <c r="O2277" s="3999"/>
      <c r="P2277" s="3999"/>
      <c r="Q2277" s="3999"/>
      <c r="R2277" s="3231"/>
      <c r="S2277" s="3231"/>
      <c r="T2277" s="3231"/>
      <c r="U2277" s="3231"/>
      <c r="V2277" s="3231"/>
      <c r="W2277" s="3231"/>
      <c r="X2277" s="3231"/>
      <c r="Y2277" s="3231"/>
      <c r="Z2277" s="3231"/>
      <c r="AA2277" s="3231"/>
      <c r="AB2277" s="3231"/>
      <c r="AC2277" s="3231"/>
      <c r="AD2277" s="3231"/>
      <c r="AE2277" s="3231"/>
      <c r="AF2277" s="3231"/>
      <c r="AG2277" s="3231"/>
      <c r="AH2277" s="3231"/>
      <c r="AI2277" s="3231"/>
      <c r="AJ2277" s="3231"/>
      <c r="AK2277" s="3801"/>
    </row>
    <row r="2278" spans="2:37" s="2872" customFormat="1" ht="12" customHeight="1" thickBot="1" x14ac:dyDescent="0.25">
      <c r="B2278" s="4000" t="s">
        <v>5004</v>
      </c>
      <c r="C2278" s="4000"/>
      <c r="D2278" s="4000" t="s">
        <v>4994</v>
      </c>
      <c r="E2278" s="4000" t="s">
        <v>5005</v>
      </c>
      <c r="F2278" s="4002" t="s">
        <v>224</v>
      </c>
      <c r="G2278" s="4002"/>
      <c r="H2278" s="4002"/>
      <c r="I2278" s="4002"/>
      <c r="J2278" s="4002"/>
      <c r="K2278" s="4002"/>
      <c r="L2278" s="4002"/>
      <c r="M2278" s="4002"/>
      <c r="N2278" s="4002"/>
      <c r="O2278" s="4002"/>
      <c r="P2278" s="4002"/>
      <c r="Q2278" s="4002"/>
      <c r="R2278" s="4002"/>
      <c r="S2278" s="4002" t="s">
        <v>340</v>
      </c>
      <c r="T2278" s="4002"/>
      <c r="U2278" s="4002"/>
      <c r="V2278" s="4002"/>
      <c r="W2278" s="4002"/>
      <c r="X2278" s="4002"/>
      <c r="Y2278" s="4002"/>
      <c r="Z2278" s="4002"/>
      <c r="AA2278" s="4002"/>
      <c r="AB2278" s="4002"/>
      <c r="AC2278" s="4002"/>
      <c r="AD2278" s="4002" t="s">
        <v>225</v>
      </c>
      <c r="AE2278" s="4002"/>
      <c r="AF2278" s="4002"/>
      <c r="AG2278" s="4002"/>
      <c r="AH2278" s="4003" t="s">
        <v>4989</v>
      </c>
      <c r="AI2278" s="4003"/>
      <c r="AJ2278" s="4003"/>
      <c r="AK2278" s="3801"/>
    </row>
    <row r="2279" spans="2:37" s="2872" customFormat="1" ht="12" customHeight="1" thickBot="1" x14ac:dyDescent="0.25">
      <c r="B2279" s="4001"/>
      <c r="C2279" s="4001"/>
      <c r="D2279" s="4001"/>
      <c r="E2279" s="4001"/>
      <c r="F2279" s="4001" t="s">
        <v>5006</v>
      </c>
      <c r="G2279" s="4001" t="s">
        <v>5007</v>
      </c>
      <c r="H2279" s="4000" t="s">
        <v>5008</v>
      </c>
      <c r="I2279" s="4004" t="s">
        <v>5009</v>
      </c>
      <c r="J2279" s="4004" t="s">
        <v>5010</v>
      </c>
      <c r="K2279" s="4005" t="s">
        <v>5011</v>
      </c>
      <c r="L2279" s="4005" t="s">
        <v>5012</v>
      </c>
      <c r="M2279" s="4004" t="s">
        <v>5013</v>
      </c>
      <c r="N2279" s="4004"/>
      <c r="O2279" s="4005" t="s">
        <v>5014</v>
      </c>
      <c r="P2279" s="4005" t="s">
        <v>5015</v>
      </c>
      <c r="Q2279" s="4005" t="s">
        <v>5016</v>
      </c>
      <c r="R2279" s="4005" t="s">
        <v>5017</v>
      </c>
      <c r="S2279" s="4000" t="s">
        <v>5018</v>
      </c>
      <c r="T2279" s="4000" t="s">
        <v>5019</v>
      </c>
      <c r="U2279" s="4000" t="s">
        <v>5020</v>
      </c>
      <c r="V2279" s="4000" t="s">
        <v>5021</v>
      </c>
      <c r="W2279" s="4000" t="s">
        <v>5022</v>
      </c>
      <c r="X2279" s="4000" t="s">
        <v>5023</v>
      </c>
      <c r="Y2279" s="4000" t="s">
        <v>5024</v>
      </c>
      <c r="Z2279" s="4000" t="s">
        <v>5025</v>
      </c>
      <c r="AA2279" s="4000" t="s">
        <v>5026</v>
      </c>
      <c r="AB2279" s="4004" t="s">
        <v>5027</v>
      </c>
      <c r="AC2279" s="4004" t="s">
        <v>5028</v>
      </c>
      <c r="AD2279" s="4000" t="s">
        <v>5029</v>
      </c>
      <c r="AE2279" s="4000" t="s">
        <v>5030</v>
      </c>
      <c r="AF2279" s="4000" t="s">
        <v>5031</v>
      </c>
      <c r="AG2279" s="4000" t="s">
        <v>5032</v>
      </c>
      <c r="AH2279" s="4000" t="s">
        <v>1154</v>
      </c>
      <c r="AI2279" s="4000" t="s">
        <v>4990</v>
      </c>
      <c r="AJ2279" s="4000" t="s">
        <v>4991</v>
      </c>
      <c r="AK2279" s="3801"/>
    </row>
    <row r="2280" spans="2:37" s="2872" customFormat="1" ht="12" customHeight="1" thickBot="1" x14ac:dyDescent="0.25">
      <c r="B2280" s="4001"/>
      <c r="C2280" s="4001"/>
      <c r="D2280" s="4001"/>
      <c r="E2280" s="4001"/>
      <c r="F2280" s="4001"/>
      <c r="G2280" s="4001"/>
      <c r="H2280" s="4001"/>
      <c r="I2280" s="4005"/>
      <c r="J2280" s="4005"/>
      <c r="K2280" s="4005"/>
      <c r="L2280" s="4005"/>
      <c r="M2280" s="3798" t="s">
        <v>5033</v>
      </c>
      <c r="N2280" s="3799" t="s">
        <v>2798</v>
      </c>
      <c r="O2280" s="4005"/>
      <c r="P2280" s="4005"/>
      <c r="Q2280" s="4005"/>
      <c r="R2280" s="4005"/>
      <c r="S2280" s="4001"/>
      <c r="T2280" s="4001"/>
      <c r="U2280" s="4001"/>
      <c r="V2280" s="4001"/>
      <c r="W2280" s="4001"/>
      <c r="X2280" s="4001"/>
      <c r="Y2280" s="4001"/>
      <c r="Z2280" s="4001"/>
      <c r="AA2280" s="4001"/>
      <c r="AB2280" s="4005"/>
      <c r="AC2280" s="4005"/>
      <c r="AD2280" s="4001"/>
      <c r="AE2280" s="4001"/>
      <c r="AF2280" s="4001"/>
      <c r="AG2280" s="4001"/>
      <c r="AH2280" s="4001"/>
      <c r="AI2280" s="4001"/>
      <c r="AJ2280" s="4001"/>
      <c r="AK2280" s="3801"/>
    </row>
    <row r="2281" spans="2:37" s="2872" customFormat="1" ht="12" customHeight="1" x14ac:dyDescent="0.2">
      <c r="B2281" s="4060" t="s">
        <v>5966</v>
      </c>
      <c r="C2281" s="4061"/>
      <c r="D2281" s="3178" t="s">
        <v>1534</v>
      </c>
      <c r="E2281" s="3525">
        <v>1</v>
      </c>
      <c r="F2281" s="3178" t="s">
        <v>1534</v>
      </c>
      <c r="G2281" s="3178" t="s">
        <v>1534</v>
      </c>
      <c r="H2281" s="3178" t="s">
        <v>1534</v>
      </c>
      <c r="I2281" s="3178" t="s">
        <v>1534</v>
      </c>
      <c r="J2281" s="3178" t="s">
        <v>1534</v>
      </c>
      <c r="K2281" s="3178" t="s">
        <v>1534</v>
      </c>
      <c r="L2281" s="3178" t="s">
        <v>1534</v>
      </c>
      <c r="M2281" s="3178" t="s">
        <v>1534</v>
      </c>
      <c r="N2281" s="3178" t="s">
        <v>1534</v>
      </c>
      <c r="O2281" s="3178" t="s">
        <v>1534</v>
      </c>
      <c r="P2281" s="3178" t="s">
        <v>1534</v>
      </c>
      <c r="Q2281" s="3178" t="s">
        <v>1534</v>
      </c>
      <c r="R2281" s="3178" t="s">
        <v>1534</v>
      </c>
      <c r="S2281" s="3178" t="s">
        <v>1534</v>
      </c>
      <c r="T2281" s="3178" t="s">
        <v>1534</v>
      </c>
      <c r="U2281" s="3178" t="s">
        <v>1534</v>
      </c>
      <c r="V2281" s="3178" t="s">
        <v>1534</v>
      </c>
      <c r="W2281" s="3178" t="s">
        <v>1534</v>
      </c>
      <c r="X2281" s="3178" t="s">
        <v>1534</v>
      </c>
      <c r="Y2281" s="3178" t="s">
        <v>1534</v>
      </c>
      <c r="Z2281" s="3178" t="s">
        <v>1534</v>
      </c>
      <c r="AA2281" s="3178" t="s">
        <v>1534</v>
      </c>
      <c r="AB2281" s="3178" t="s">
        <v>1534</v>
      </c>
      <c r="AC2281" s="3178" t="s">
        <v>1534</v>
      </c>
      <c r="AD2281" s="3150">
        <v>1</v>
      </c>
      <c r="AE2281" s="2649" t="s">
        <v>5957</v>
      </c>
      <c r="AF2281" s="2706" t="s">
        <v>1534</v>
      </c>
      <c r="AG2281" s="2706">
        <v>0.1</v>
      </c>
      <c r="AH2281" s="2644" t="s">
        <v>1534</v>
      </c>
      <c r="AI2281" s="2644" t="s">
        <v>1534</v>
      </c>
      <c r="AJ2281" s="2646" t="s">
        <v>1534</v>
      </c>
      <c r="AK2281" s="3801"/>
    </row>
    <row r="2282" spans="2:37" s="2872" customFormat="1" ht="12" customHeight="1" thickBot="1" x14ac:dyDescent="0.25">
      <c r="B2282" s="4066" t="s">
        <v>5967</v>
      </c>
      <c r="C2282" s="4067"/>
      <c r="D2282" s="3340" t="s">
        <v>1534</v>
      </c>
      <c r="E2282" s="3099">
        <v>3</v>
      </c>
      <c r="F2282" s="3151" t="s">
        <v>1534</v>
      </c>
      <c r="G2282" s="3141" t="s">
        <v>1534</v>
      </c>
      <c r="H2282" s="3140" t="s">
        <v>1534</v>
      </c>
      <c r="I2282" s="3140" t="s">
        <v>1534</v>
      </c>
      <c r="J2282" s="3140" t="s">
        <v>1534</v>
      </c>
      <c r="K2282" s="3141" t="s">
        <v>1534</v>
      </c>
      <c r="L2282" s="3141" t="s">
        <v>1534</v>
      </c>
      <c r="M2282" s="3340" t="s">
        <v>1534</v>
      </c>
      <c r="N2282" s="2671" t="s">
        <v>1534</v>
      </c>
      <c r="O2282" s="3141" t="s">
        <v>1534</v>
      </c>
      <c r="P2282" s="3141" t="s">
        <v>1534</v>
      </c>
      <c r="Q2282" s="3141" t="s">
        <v>1534</v>
      </c>
      <c r="R2282" s="3141" t="s">
        <v>1534</v>
      </c>
      <c r="S2282" s="3342" t="s">
        <v>1534</v>
      </c>
      <c r="T2282" s="3141" t="s">
        <v>1534</v>
      </c>
      <c r="U2282" s="3055" t="s">
        <v>1534</v>
      </c>
      <c r="V2282" s="3055" t="s">
        <v>1534</v>
      </c>
      <c r="W2282" s="3141" t="s">
        <v>1534</v>
      </c>
      <c r="X2282" s="3141" t="s">
        <v>1534</v>
      </c>
      <c r="Y2282" s="3055" t="s">
        <v>1534</v>
      </c>
      <c r="Z2282" s="3055" t="s">
        <v>1534</v>
      </c>
      <c r="AA2282" s="3055" t="s">
        <v>1534</v>
      </c>
      <c r="AB2282" s="3141" t="s">
        <v>1534</v>
      </c>
      <c r="AC2282" s="3141" t="s">
        <v>1534</v>
      </c>
      <c r="AD2282" s="3151">
        <v>3</v>
      </c>
      <c r="AE2282" s="2642" t="s">
        <v>5959</v>
      </c>
      <c r="AF2282" s="2814" t="s">
        <v>1534</v>
      </c>
      <c r="AG2282" s="2814">
        <v>0.1</v>
      </c>
      <c r="AH2282" s="2653" t="s">
        <v>1534</v>
      </c>
      <c r="AI2282" s="2653" t="s">
        <v>1534</v>
      </c>
      <c r="AJ2282" s="3057" t="s">
        <v>1534</v>
      </c>
      <c r="AK2282" s="3801"/>
    </row>
    <row r="2283" spans="2:37" s="2872" customFormat="1" ht="12" customHeight="1" x14ac:dyDescent="0.2">
      <c r="B2283" s="2573"/>
      <c r="C2283" s="2566"/>
      <c r="D2283" s="4006"/>
      <c r="E2283" s="4006"/>
      <c r="F2283" s="4006"/>
      <c r="G2283" s="4006"/>
      <c r="H2283" s="2566"/>
      <c r="I2283" s="2567"/>
      <c r="J2283" s="2567"/>
      <c r="K2283" s="2567"/>
      <c r="L2283" s="2567"/>
      <c r="M2283" s="2566"/>
      <c r="N2283" s="2567"/>
      <c r="O2283" s="2567"/>
      <c r="P2283" s="2567"/>
      <c r="Q2283" s="2567"/>
      <c r="R2283" s="2567"/>
      <c r="S2283" s="2566"/>
      <c r="T2283" s="2565"/>
      <c r="U2283" s="2565"/>
      <c r="V2283" s="2565"/>
      <c r="W2283" s="2565"/>
      <c r="X2283" s="2565"/>
      <c r="Y2283" s="2565"/>
      <c r="Z2283" s="2565"/>
      <c r="AA2283" s="2565"/>
      <c r="AB2283" s="2565"/>
      <c r="AC2283" s="2565"/>
      <c r="AD2283" s="2565"/>
      <c r="AE2283" s="2565"/>
      <c r="AF2283" s="2565"/>
      <c r="AG2283" s="2565"/>
      <c r="AH2283" s="2565"/>
      <c r="AI2283" s="2565"/>
      <c r="AJ2283" s="2565"/>
      <c r="AK2283" s="3801"/>
    </row>
    <row r="2284" spans="2:37" s="2872" customFormat="1" ht="12" customHeight="1" x14ac:dyDescent="0.2">
      <c r="B2284" s="3979" t="s">
        <v>4992</v>
      </c>
      <c r="C2284" s="3980"/>
      <c r="D2284" s="3986" t="s">
        <v>1534</v>
      </c>
      <c r="E2284" s="3986"/>
      <c r="F2284" s="3986"/>
      <c r="G2284" s="3986"/>
      <c r="H2284" s="2569"/>
      <c r="I2284" s="2569"/>
      <c r="J2284" s="2569"/>
      <c r="K2284" s="2569"/>
      <c r="L2284" s="2569"/>
      <c r="M2284" s="2569"/>
      <c r="N2284" s="2569"/>
      <c r="O2284" s="2569"/>
      <c r="P2284" s="2569"/>
      <c r="Q2284" s="2569"/>
      <c r="R2284" s="2569"/>
      <c r="S2284" s="2569"/>
      <c r="T2284" s="2565"/>
      <c r="U2284" s="2565"/>
      <c r="V2284" s="2565"/>
      <c r="W2284" s="2565"/>
      <c r="X2284" s="2565"/>
      <c r="Y2284" s="2565"/>
      <c r="Z2284" s="2565"/>
      <c r="AA2284" s="2565"/>
      <c r="AB2284" s="2565"/>
      <c r="AC2284" s="2565"/>
      <c r="AD2284" s="2565"/>
      <c r="AE2284" s="2565"/>
      <c r="AF2284" s="2565"/>
      <c r="AG2284" s="2565"/>
      <c r="AH2284" s="2565"/>
      <c r="AI2284" s="2565"/>
      <c r="AJ2284" s="2565"/>
      <c r="AK2284" s="3801"/>
    </row>
    <row r="2285" spans="2:37" s="2872" customFormat="1" ht="12" customHeight="1" x14ac:dyDescent="0.2">
      <c r="B2285" s="3979" t="s">
        <v>4993</v>
      </c>
      <c r="C2285" s="3980"/>
      <c r="D2285" s="3986" t="s">
        <v>5960</v>
      </c>
      <c r="E2285" s="3986"/>
      <c r="F2285" s="3986"/>
      <c r="G2285" s="3986"/>
      <c r="H2285" s="2569"/>
      <c r="I2285" s="2569"/>
      <c r="J2285" s="2569"/>
      <c r="K2285" s="2569"/>
      <c r="L2285" s="2569"/>
      <c r="M2285" s="2569"/>
      <c r="N2285" s="2569"/>
      <c r="O2285" s="2569"/>
      <c r="P2285" s="2569"/>
      <c r="Q2285" s="2569"/>
      <c r="R2285" s="2569"/>
      <c r="S2285" s="2569"/>
      <c r="T2285" s="2565"/>
      <c r="U2285" s="2565"/>
      <c r="V2285" s="2565"/>
      <c r="W2285" s="2565"/>
      <c r="X2285" s="2565"/>
      <c r="Y2285" s="2565"/>
      <c r="Z2285" s="2565"/>
      <c r="AA2285" s="2565"/>
      <c r="AB2285" s="2565"/>
      <c r="AC2285" s="2565"/>
      <c r="AD2285" s="2565"/>
      <c r="AE2285" s="2565"/>
      <c r="AF2285" s="2565"/>
      <c r="AG2285" s="2565"/>
      <c r="AH2285" s="2565"/>
      <c r="AI2285" s="2565"/>
      <c r="AJ2285" s="2565"/>
      <c r="AK2285" s="3801"/>
    </row>
    <row r="2286" spans="2:37" s="2872" customFormat="1" ht="12" customHeight="1" thickBot="1" x14ac:dyDescent="0.25">
      <c r="B2286" s="4057"/>
      <c r="C2286" s="4058"/>
      <c r="D2286" s="4059"/>
      <c r="E2286" s="4059"/>
      <c r="F2286" s="4059"/>
      <c r="G2286" s="4059"/>
      <c r="H2286" s="2574"/>
      <c r="I2286" s="2574"/>
      <c r="J2286" s="2574"/>
      <c r="K2286" s="2574"/>
      <c r="L2286" s="2574"/>
      <c r="M2286" s="2574"/>
      <c r="N2286" s="2574"/>
      <c r="O2286" s="2574"/>
      <c r="P2286" s="2574"/>
      <c r="Q2286" s="2574"/>
      <c r="R2286" s="2574"/>
      <c r="S2286" s="2574"/>
      <c r="T2286" s="2575"/>
      <c r="U2286" s="2575"/>
      <c r="V2286" s="2575"/>
      <c r="W2286" s="2575"/>
      <c r="X2286" s="2575"/>
      <c r="Y2286" s="2575"/>
      <c r="Z2286" s="2575"/>
      <c r="AA2286" s="2575"/>
      <c r="AB2286" s="2575"/>
      <c r="AC2286" s="2575"/>
      <c r="AD2286" s="2575"/>
      <c r="AE2286" s="2575"/>
      <c r="AF2286" s="2575"/>
      <c r="AG2286" s="2575"/>
      <c r="AH2286" s="2575"/>
      <c r="AI2286" s="2575"/>
      <c r="AJ2286" s="2575"/>
      <c r="AK2286" s="3802"/>
    </row>
    <row r="2287" spans="2:37" s="2872" customFormat="1" ht="12" customHeight="1" x14ac:dyDescent="0.2">
      <c r="B2287" s="2774"/>
    </row>
    <row r="2288" spans="2:37" s="2872" customFormat="1" ht="12" customHeight="1" thickBot="1" x14ac:dyDescent="0.25">
      <c r="B2288" s="2774"/>
    </row>
    <row r="2289" spans="2:37" s="2872" customFormat="1" ht="12" customHeight="1" x14ac:dyDescent="0.2">
      <c r="B2289" s="3987" t="s">
        <v>5001</v>
      </c>
      <c r="C2289" s="3988"/>
      <c r="D2289" s="3988"/>
      <c r="E2289" s="3988"/>
      <c r="F2289" s="3988"/>
      <c r="G2289" s="3988"/>
      <c r="H2289" s="3988"/>
      <c r="I2289" s="3988"/>
      <c r="J2289" s="3988"/>
      <c r="K2289" s="3988"/>
      <c r="L2289" s="3988"/>
      <c r="M2289" s="3988"/>
      <c r="N2289" s="3988"/>
      <c r="O2289" s="3988"/>
      <c r="P2289" s="3988"/>
      <c r="Q2289" s="3988"/>
      <c r="R2289" s="3988"/>
      <c r="S2289" s="3988"/>
      <c r="T2289" s="3988"/>
      <c r="U2289" s="3988"/>
      <c r="V2289" s="3988"/>
      <c r="W2289" s="3988"/>
      <c r="X2289" s="3988"/>
      <c r="Y2289" s="3988"/>
      <c r="Z2289" s="3988"/>
      <c r="AA2289" s="3988"/>
      <c r="AB2289" s="3988"/>
      <c r="AC2289" s="3988"/>
      <c r="AD2289" s="3988"/>
      <c r="AE2289" s="3988"/>
      <c r="AF2289" s="3988"/>
      <c r="AG2289" s="3988"/>
      <c r="AH2289" s="3988"/>
      <c r="AI2289" s="3988"/>
      <c r="AJ2289" s="3988"/>
      <c r="AK2289" s="3989"/>
    </row>
    <row r="2290" spans="2:37" s="2872" customFormat="1" ht="12" customHeight="1" x14ac:dyDescent="0.2">
      <c r="B2290" s="2570"/>
      <c r="C2290" s="3497"/>
      <c r="D2290" s="3497"/>
      <c r="E2290" s="3497"/>
      <c r="F2290" s="3497"/>
      <c r="G2290" s="2571"/>
      <c r="H2290" s="2571"/>
      <c r="I2290" s="2571"/>
      <c r="J2290" s="2571"/>
      <c r="K2290" s="2571"/>
      <c r="L2290" s="2571"/>
      <c r="M2290" s="2571"/>
      <c r="N2290" s="2571"/>
      <c r="O2290" s="2571"/>
      <c r="P2290" s="2571"/>
      <c r="Q2290" s="2571"/>
      <c r="R2290" s="2571"/>
      <c r="S2290" s="2571"/>
      <c r="T2290" s="2571"/>
      <c r="U2290" s="2571"/>
      <c r="V2290" s="2571"/>
      <c r="W2290" s="2571"/>
      <c r="X2290" s="2571"/>
      <c r="Y2290" s="2571"/>
      <c r="Z2290" s="2571"/>
      <c r="AA2290" s="2571"/>
      <c r="AB2290" s="2571"/>
      <c r="AC2290" s="2571"/>
      <c r="AD2290" s="2571"/>
      <c r="AE2290" s="2571"/>
      <c r="AF2290" s="2571"/>
      <c r="AG2290" s="2571"/>
      <c r="AH2290" s="2571"/>
      <c r="AI2290" s="2571"/>
      <c r="AJ2290" s="2571"/>
      <c r="AK2290" s="2572"/>
    </row>
    <row r="2291" spans="2:37" s="2872" customFormat="1" ht="24.75" customHeight="1" x14ac:dyDescent="0.2">
      <c r="B2291" s="2570" t="s">
        <v>4988</v>
      </c>
      <c r="C2291" s="3800"/>
      <c r="D2291" s="3990" t="s">
        <v>5954</v>
      </c>
      <c r="E2291" s="3990"/>
      <c r="F2291" s="3990"/>
      <c r="G2291" s="3231"/>
      <c r="H2291" s="3231"/>
      <c r="I2291" s="3231"/>
      <c r="J2291" s="3231"/>
      <c r="K2291" s="3231"/>
      <c r="L2291" s="3231"/>
      <c r="M2291" s="3231"/>
      <c r="N2291" s="3231"/>
      <c r="O2291" s="3231"/>
      <c r="P2291" s="3231"/>
      <c r="Q2291" s="3231"/>
      <c r="R2291" s="3231"/>
      <c r="S2291" s="3231"/>
      <c r="T2291" s="3231"/>
      <c r="U2291" s="3231"/>
      <c r="V2291" s="3231"/>
      <c r="W2291" s="3231"/>
      <c r="X2291" s="3231"/>
      <c r="Y2291" s="3231"/>
      <c r="Z2291" s="3231"/>
      <c r="AA2291" s="3231"/>
      <c r="AB2291" s="3231"/>
      <c r="AC2291" s="3231"/>
      <c r="AD2291" s="3231"/>
      <c r="AE2291" s="3231"/>
      <c r="AF2291" s="3231"/>
      <c r="AG2291" s="3231"/>
      <c r="AH2291" s="3231"/>
      <c r="AI2291" s="3231"/>
      <c r="AJ2291" s="3231"/>
      <c r="AK2291" s="3801"/>
    </row>
    <row r="2292" spans="2:37" s="2872" customFormat="1" ht="24.75" customHeight="1" thickBot="1" x14ac:dyDescent="0.25">
      <c r="B2292" s="3991" t="s">
        <v>5002</v>
      </c>
      <c r="C2292" s="3992"/>
      <c r="D2292" s="3963">
        <v>41677</v>
      </c>
      <c r="E2292" s="3963"/>
      <c r="F2292" s="3800"/>
      <c r="G2292" s="3231"/>
      <c r="H2292" s="3231"/>
      <c r="I2292" s="3231"/>
      <c r="J2292" s="3231"/>
      <c r="K2292" s="3231"/>
      <c r="L2292" s="3231"/>
      <c r="M2292" s="3231"/>
      <c r="N2292" s="3231"/>
      <c r="O2292" s="3231"/>
      <c r="P2292" s="3231"/>
      <c r="Q2292" s="3231"/>
      <c r="R2292" s="3231"/>
      <c r="S2292" s="3231"/>
      <c r="T2292" s="3231"/>
      <c r="U2292" s="3231"/>
      <c r="V2292" s="3231"/>
      <c r="W2292" s="3231"/>
      <c r="X2292" s="3231"/>
      <c r="Y2292" s="3231"/>
      <c r="Z2292" s="3231"/>
      <c r="AA2292" s="3231"/>
      <c r="AB2292" s="3231"/>
      <c r="AC2292" s="3231"/>
      <c r="AD2292" s="3231"/>
      <c r="AE2292" s="3231"/>
      <c r="AF2292" s="3231"/>
      <c r="AG2292" s="3231"/>
      <c r="AH2292" s="3231"/>
      <c r="AI2292" s="3231"/>
      <c r="AJ2292" s="3231"/>
      <c r="AK2292" s="3801"/>
    </row>
    <row r="2293" spans="2:37" s="2872" customFormat="1" ht="89.25" customHeight="1" thickBot="1" x14ac:dyDescent="0.25">
      <c r="B2293" s="3993" t="s">
        <v>5003</v>
      </c>
      <c r="C2293" s="3994"/>
      <c r="D2293" s="4019" t="s">
        <v>6367</v>
      </c>
      <c r="E2293" s="4020"/>
      <c r="F2293" s="4020"/>
      <c r="G2293" s="4020"/>
      <c r="H2293" s="4020"/>
      <c r="I2293" s="4020"/>
      <c r="J2293" s="4020"/>
      <c r="K2293" s="4021"/>
      <c r="L2293" s="3231"/>
      <c r="M2293" s="3231"/>
      <c r="N2293" s="3231"/>
      <c r="O2293" s="3231"/>
      <c r="P2293" s="3231"/>
      <c r="Q2293" s="3231"/>
      <c r="R2293" s="3231"/>
      <c r="S2293" s="3231"/>
      <c r="T2293" s="3231"/>
      <c r="U2293" s="3231"/>
      <c r="V2293" s="3231"/>
      <c r="W2293" s="3231"/>
      <c r="X2293" s="3231"/>
      <c r="Y2293" s="3231"/>
      <c r="Z2293" s="3231"/>
      <c r="AA2293" s="3231"/>
      <c r="AB2293" s="3231"/>
      <c r="AC2293" s="3231"/>
      <c r="AD2293" s="3231"/>
      <c r="AE2293" s="3231"/>
      <c r="AF2293" s="3231"/>
      <c r="AG2293" s="3231"/>
      <c r="AH2293" s="3231"/>
      <c r="AI2293" s="3231"/>
      <c r="AJ2293" s="3231"/>
      <c r="AK2293" s="3801"/>
    </row>
    <row r="2294" spans="2:37" s="2872" customFormat="1" ht="24.75" customHeight="1" thickBot="1" x14ac:dyDescent="0.25">
      <c r="B2294" s="3998"/>
      <c r="C2294" s="3999"/>
      <c r="D2294" s="3999"/>
      <c r="E2294" s="3999"/>
      <c r="F2294" s="3999"/>
      <c r="G2294" s="3999"/>
      <c r="H2294" s="3999"/>
      <c r="I2294" s="3999"/>
      <c r="J2294" s="3999"/>
      <c r="K2294" s="3999"/>
      <c r="L2294" s="3999"/>
      <c r="M2294" s="3999"/>
      <c r="N2294" s="3999"/>
      <c r="O2294" s="3999"/>
      <c r="P2294" s="3999"/>
      <c r="Q2294" s="3999"/>
      <c r="R2294" s="3231"/>
      <c r="S2294" s="3231"/>
      <c r="T2294" s="3231"/>
      <c r="U2294" s="3231"/>
      <c r="V2294" s="3231"/>
      <c r="W2294" s="3231"/>
      <c r="X2294" s="3231"/>
      <c r="Y2294" s="3231"/>
      <c r="Z2294" s="3231"/>
      <c r="AA2294" s="3231"/>
      <c r="AB2294" s="3231"/>
      <c r="AC2294" s="3231"/>
      <c r="AD2294" s="3231"/>
      <c r="AE2294" s="3231"/>
      <c r="AF2294" s="3231"/>
      <c r="AG2294" s="3231"/>
      <c r="AH2294" s="3231"/>
      <c r="AI2294" s="3231"/>
      <c r="AJ2294" s="3231"/>
      <c r="AK2294" s="3801"/>
    </row>
    <row r="2295" spans="2:37" s="2872" customFormat="1" ht="24.75" customHeight="1" thickBot="1" x14ac:dyDescent="0.25">
      <c r="B2295" s="4000" t="s">
        <v>5004</v>
      </c>
      <c r="C2295" s="4000"/>
      <c r="D2295" s="4000" t="s">
        <v>4994</v>
      </c>
      <c r="E2295" s="4000" t="s">
        <v>5005</v>
      </c>
      <c r="F2295" s="4002" t="s">
        <v>224</v>
      </c>
      <c r="G2295" s="4002"/>
      <c r="H2295" s="4002"/>
      <c r="I2295" s="4002"/>
      <c r="J2295" s="4002"/>
      <c r="K2295" s="4002"/>
      <c r="L2295" s="4002"/>
      <c r="M2295" s="4002"/>
      <c r="N2295" s="4002"/>
      <c r="O2295" s="4002"/>
      <c r="P2295" s="4002"/>
      <c r="Q2295" s="4002"/>
      <c r="R2295" s="4002"/>
      <c r="S2295" s="4002" t="s">
        <v>340</v>
      </c>
      <c r="T2295" s="4002"/>
      <c r="U2295" s="4002"/>
      <c r="V2295" s="4002"/>
      <c r="W2295" s="4002"/>
      <c r="X2295" s="4002"/>
      <c r="Y2295" s="4002"/>
      <c r="Z2295" s="4002"/>
      <c r="AA2295" s="4002"/>
      <c r="AB2295" s="4002"/>
      <c r="AC2295" s="4002"/>
      <c r="AD2295" s="4002" t="s">
        <v>225</v>
      </c>
      <c r="AE2295" s="4002"/>
      <c r="AF2295" s="4002"/>
      <c r="AG2295" s="4002"/>
      <c r="AH2295" s="4003" t="s">
        <v>4989</v>
      </c>
      <c r="AI2295" s="4003"/>
      <c r="AJ2295" s="4003"/>
      <c r="AK2295" s="3801"/>
    </row>
    <row r="2296" spans="2:37" s="2872" customFormat="1" ht="24.75" customHeight="1" thickBot="1" x14ac:dyDescent="0.25">
      <c r="B2296" s="4001"/>
      <c r="C2296" s="4001"/>
      <c r="D2296" s="4001"/>
      <c r="E2296" s="4001"/>
      <c r="F2296" s="4001" t="s">
        <v>5006</v>
      </c>
      <c r="G2296" s="4001" t="s">
        <v>5007</v>
      </c>
      <c r="H2296" s="4000" t="s">
        <v>5008</v>
      </c>
      <c r="I2296" s="4004" t="s">
        <v>5009</v>
      </c>
      <c r="J2296" s="4004" t="s">
        <v>5010</v>
      </c>
      <c r="K2296" s="4005" t="s">
        <v>5011</v>
      </c>
      <c r="L2296" s="4005" t="s">
        <v>5012</v>
      </c>
      <c r="M2296" s="4004" t="s">
        <v>5013</v>
      </c>
      <c r="N2296" s="4004"/>
      <c r="O2296" s="4005" t="s">
        <v>5014</v>
      </c>
      <c r="P2296" s="4005" t="s">
        <v>5015</v>
      </c>
      <c r="Q2296" s="4005" t="s">
        <v>5016</v>
      </c>
      <c r="R2296" s="4005" t="s">
        <v>5017</v>
      </c>
      <c r="S2296" s="4000" t="s">
        <v>5018</v>
      </c>
      <c r="T2296" s="4000" t="s">
        <v>5019</v>
      </c>
      <c r="U2296" s="4000" t="s">
        <v>5020</v>
      </c>
      <c r="V2296" s="4000" t="s">
        <v>5021</v>
      </c>
      <c r="W2296" s="4000" t="s">
        <v>5022</v>
      </c>
      <c r="X2296" s="4000" t="s">
        <v>5023</v>
      </c>
      <c r="Y2296" s="4000" t="s">
        <v>5024</v>
      </c>
      <c r="Z2296" s="4000" t="s">
        <v>5025</v>
      </c>
      <c r="AA2296" s="4000" t="s">
        <v>5026</v>
      </c>
      <c r="AB2296" s="4004" t="s">
        <v>5027</v>
      </c>
      <c r="AC2296" s="4004" t="s">
        <v>5028</v>
      </c>
      <c r="AD2296" s="4000" t="s">
        <v>5029</v>
      </c>
      <c r="AE2296" s="4000" t="s">
        <v>5030</v>
      </c>
      <c r="AF2296" s="4000" t="s">
        <v>5031</v>
      </c>
      <c r="AG2296" s="4000" t="s">
        <v>5032</v>
      </c>
      <c r="AH2296" s="4000" t="s">
        <v>1154</v>
      </c>
      <c r="AI2296" s="4000" t="s">
        <v>4990</v>
      </c>
      <c r="AJ2296" s="4000" t="s">
        <v>4991</v>
      </c>
      <c r="AK2296" s="3801"/>
    </row>
    <row r="2297" spans="2:37" s="2872" customFormat="1" ht="24.75" customHeight="1" thickBot="1" x14ac:dyDescent="0.25">
      <c r="B2297" s="4001"/>
      <c r="C2297" s="4001"/>
      <c r="D2297" s="4001"/>
      <c r="E2297" s="4001"/>
      <c r="F2297" s="4001"/>
      <c r="G2297" s="4001"/>
      <c r="H2297" s="4001"/>
      <c r="I2297" s="4005"/>
      <c r="J2297" s="4005"/>
      <c r="K2297" s="4005"/>
      <c r="L2297" s="4005"/>
      <c r="M2297" s="3798" t="s">
        <v>5033</v>
      </c>
      <c r="N2297" s="3799" t="s">
        <v>2798</v>
      </c>
      <c r="O2297" s="4005"/>
      <c r="P2297" s="4005"/>
      <c r="Q2297" s="4005"/>
      <c r="R2297" s="4005"/>
      <c r="S2297" s="4001"/>
      <c r="T2297" s="4001"/>
      <c r="U2297" s="4001"/>
      <c r="V2297" s="4001"/>
      <c r="W2297" s="4001"/>
      <c r="X2297" s="4001"/>
      <c r="Y2297" s="4001"/>
      <c r="Z2297" s="4001"/>
      <c r="AA2297" s="4001"/>
      <c r="AB2297" s="4005"/>
      <c r="AC2297" s="4005"/>
      <c r="AD2297" s="4001"/>
      <c r="AE2297" s="4001"/>
      <c r="AF2297" s="4001"/>
      <c r="AG2297" s="4001"/>
      <c r="AH2297" s="4001"/>
      <c r="AI2297" s="4001"/>
      <c r="AJ2297" s="4001"/>
      <c r="AK2297" s="3801"/>
    </row>
    <row r="2298" spans="2:37" s="2872" customFormat="1" ht="24.75" customHeight="1" x14ac:dyDescent="0.2">
      <c r="B2298" s="4060" t="s">
        <v>5956</v>
      </c>
      <c r="C2298" s="4061"/>
      <c r="D2298" s="3178" t="s">
        <v>1534</v>
      </c>
      <c r="E2298" s="3525">
        <v>1</v>
      </c>
      <c r="F2298" s="3178" t="s">
        <v>1534</v>
      </c>
      <c r="G2298" s="3178" t="s">
        <v>1534</v>
      </c>
      <c r="H2298" s="3178" t="s">
        <v>1534</v>
      </c>
      <c r="I2298" s="3178" t="s">
        <v>1534</v>
      </c>
      <c r="J2298" s="3178" t="s">
        <v>1534</v>
      </c>
      <c r="K2298" s="3178" t="s">
        <v>1534</v>
      </c>
      <c r="L2298" s="3178" t="s">
        <v>1534</v>
      </c>
      <c r="M2298" s="3178" t="s">
        <v>1534</v>
      </c>
      <c r="N2298" s="3178" t="s">
        <v>1534</v>
      </c>
      <c r="O2298" s="3178" t="s">
        <v>1534</v>
      </c>
      <c r="P2298" s="3178" t="s">
        <v>1534</v>
      </c>
      <c r="Q2298" s="3178" t="s">
        <v>1534</v>
      </c>
      <c r="R2298" s="3178" t="s">
        <v>1534</v>
      </c>
      <c r="S2298" s="3178" t="s">
        <v>1534</v>
      </c>
      <c r="T2298" s="3178" t="s">
        <v>1534</v>
      </c>
      <c r="U2298" s="3178" t="s">
        <v>1534</v>
      </c>
      <c r="V2298" s="3178" t="s">
        <v>1534</v>
      </c>
      <c r="W2298" s="3178" t="s">
        <v>1534</v>
      </c>
      <c r="X2298" s="3178" t="s">
        <v>1534</v>
      </c>
      <c r="Y2298" s="3178" t="s">
        <v>1534</v>
      </c>
      <c r="Z2298" s="3178" t="s">
        <v>1534</v>
      </c>
      <c r="AA2298" s="3178" t="s">
        <v>1534</v>
      </c>
      <c r="AB2298" s="3178" t="s">
        <v>1534</v>
      </c>
      <c r="AC2298" s="3178" t="s">
        <v>1534</v>
      </c>
      <c r="AD2298" s="3150">
        <v>1</v>
      </c>
      <c r="AE2298" s="2649" t="s">
        <v>5957</v>
      </c>
      <c r="AF2298" s="2706" t="s">
        <v>1534</v>
      </c>
      <c r="AG2298" s="2706">
        <v>0.1</v>
      </c>
      <c r="AH2298" s="2644" t="s">
        <v>1534</v>
      </c>
      <c r="AI2298" s="2644" t="s">
        <v>1534</v>
      </c>
      <c r="AJ2298" s="2646" t="s">
        <v>1534</v>
      </c>
      <c r="AK2298" s="3801"/>
    </row>
    <row r="2299" spans="2:37" s="2872" customFormat="1" ht="24.75" customHeight="1" thickBot="1" x14ac:dyDescent="0.25">
      <c r="B2299" s="4066" t="s">
        <v>5958</v>
      </c>
      <c r="C2299" s="4067"/>
      <c r="D2299" s="3340" t="s">
        <v>1534</v>
      </c>
      <c r="E2299" s="3099">
        <v>3</v>
      </c>
      <c r="F2299" s="3151" t="s">
        <v>1534</v>
      </c>
      <c r="G2299" s="3141" t="s">
        <v>1534</v>
      </c>
      <c r="H2299" s="3140" t="s">
        <v>1534</v>
      </c>
      <c r="I2299" s="3140" t="s">
        <v>1534</v>
      </c>
      <c r="J2299" s="3140" t="s">
        <v>1534</v>
      </c>
      <c r="K2299" s="3141" t="s">
        <v>1534</v>
      </c>
      <c r="L2299" s="3141" t="s">
        <v>1534</v>
      </c>
      <c r="M2299" s="3340" t="s">
        <v>1534</v>
      </c>
      <c r="N2299" s="2671" t="s">
        <v>1534</v>
      </c>
      <c r="O2299" s="3141" t="s">
        <v>1534</v>
      </c>
      <c r="P2299" s="3141" t="s">
        <v>1534</v>
      </c>
      <c r="Q2299" s="3141" t="s">
        <v>1534</v>
      </c>
      <c r="R2299" s="3141" t="s">
        <v>1534</v>
      </c>
      <c r="S2299" s="3342" t="s">
        <v>1534</v>
      </c>
      <c r="T2299" s="3141" t="s">
        <v>1534</v>
      </c>
      <c r="U2299" s="3055" t="s">
        <v>1534</v>
      </c>
      <c r="V2299" s="3055" t="s">
        <v>1534</v>
      </c>
      <c r="W2299" s="3141" t="s">
        <v>1534</v>
      </c>
      <c r="X2299" s="3141" t="s">
        <v>1534</v>
      </c>
      <c r="Y2299" s="3055" t="s">
        <v>1534</v>
      </c>
      <c r="Z2299" s="3055" t="s">
        <v>1534</v>
      </c>
      <c r="AA2299" s="3055" t="s">
        <v>1534</v>
      </c>
      <c r="AB2299" s="3141" t="s">
        <v>1534</v>
      </c>
      <c r="AC2299" s="3141" t="s">
        <v>1534</v>
      </c>
      <c r="AD2299" s="3151">
        <v>3</v>
      </c>
      <c r="AE2299" s="2642" t="s">
        <v>5959</v>
      </c>
      <c r="AF2299" s="2814" t="s">
        <v>1534</v>
      </c>
      <c r="AG2299" s="2814">
        <v>0.1</v>
      </c>
      <c r="AH2299" s="2653" t="s">
        <v>1534</v>
      </c>
      <c r="AI2299" s="2653" t="s">
        <v>1534</v>
      </c>
      <c r="AJ2299" s="3057" t="s">
        <v>1534</v>
      </c>
      <c r="AK2299" s="3801"/>
    </row>
    <row r="2300" spans="2:37" s="2872" customFormat="1" ht="24.75" customHeight="1" x14ac:dyDescent="0.2">
      <c r="B2300" s="2573"/>
      <c r="C2300" s="2566"/>
      <c r="D2300" s="4006"/>
      <c r="E2300" s="4006"/>
      <c r="F2300" s="4006"/>
      <c r="G2300" s="4006"/>
      <c r="H2300" s="2566"/>
      <c r="I2300" s="2567"/>
      <c r="J2300" s="2567"/>
      <c r="K2300" s="2567"/>
      <c r="L2300" s="2567"/>
      <c r="M2300" s="2566"/>
      <c r="N2300" s="2567"/>
      <c r="O2300" s="2567"/>
      <c r="P2300" s="2567"/>
      <c r="Q2300" s="2567"/>
      <c r="R2300" s="2567"/>
      <c r="S2300" s="2566"/>
      <c r="T2300" s="2565"/>
      <c r="U2300" s="2565"/>
      <c r="V2300" s="2565"/>
      <c r="W2300" s="2565"/>
      <c r="X2300" s="2565"/>
      <c r="Y2300" s="2565"/>
      <c r="Z2300" s="2565"/>
      <c r="AA2300" s="2565"/>
      <c r="AB2300" s="2565"/>
      <c r="AC2300" s="2565"/>
      <c r="AD2300" s="2565"/>
      <c r="AE2300" s="2565"/>
      <c r="AF2300" s="2565"/>
      <c r="AG2300" s="2565"/>
      <c r="AH2300" s="2565"/>
      <c r="AI2300" s="2565"/>
      <c r="AJ2300" s="2565"/>
      <c r="AK2300" s="3801"/>
    </row>
    <row r="2301" spans="2:37" s="2872" customFormat="1" ht="24.75" customHeight="1" x14ac:dyDescent="0.2">
      <c r="B2301" s="3979" t="s">
        <v>4992</v>
      </c>
      <c r="C2301" s="3980"/>
      <c r="D2301" s="3986" t="s">
        <v>1534</v>
      </c>
      <c r="E2301" s="3986"/>
      <c r="F2301" s="3986"/>
      <c r="G2301" s="3986"/>
      <c r="H2301" s="2569"/>
      <c r="I2301" s="2569"/>
      <c r="J2301" s="2569"/>
      <c r="K2301" s="2569"/>
      <c r="L2301" s="2569"/>
      <c r="M2301" s="2569"/>
      <c r="N2301" s="2569"/>
      <c r="O2301" s="2569"/>
      <c r="P2301" s="2569"/>
      <c r="Q2301" s="2569"/>
      <c r="R2301" s="2569"/>
      <c r="S2301" s="2569"/>
      <c r="T2301" s="2565"/>
      <c r="U2301" s="2565"/>
      <c r="V2301" s="2565"/>
      <c r="W2301" s="2565"/>
      <c r="X2301" s="2565"/>
      <c r="Y2301" s="2565"/>
      <c r="Z2301" s="2565"/>
      <c r="AA2301" s="2565"/>
      <c r="AB2301" s="2565"/>
      <c r="AC2301" s="2565"/>
      <c r="AD2301" s="2565"/>
      <c r="AE2301" s="2565"/>
      <c r="AF2301" s="2565"/>
      <c r="AG2301" s="2565"/>
      <c r="AH2301" s="2565"/>
      <c r="AI2301" s="2565"/>
      <c r="AJ2301" s="2565"/>
      <c r="AK2301" s="3801"/>
    </row>
    <row r="2302" spans="2:37" s="2872" customFormat="1" ht="24.75" customHeight="1" x14ac:dyDescent="0.2">
      <c r="B2302" s="3979" t="s">
        <v>4993</v>
      </c>
      <c r="C2302" s="3980"/>
      <c r="D2302" s="3986" t="s">
        <v>5960</v>
      </c>
      <c r="E2302" s="3986"/>
      <c r="F2302" s="3986"/>
      <c r="G2302" s="3986"/>
      <c r="H2302" s="2569"/>
      <c r="I2302" s="2569"/>
      <c r="J2302" s="2569"/>
      <c r="K2302" s="2569"/>
      <c r="L2302" s="2569"/>
      <c r="M2302" s="2569"/>
      <c r="N2302" s="2569"/>
      <c r="O2302" s="2569"/>
      <c r="P2302" s="2569"/>
      <c r="Q2302" s="2569"/>
      <c r="R2302" s="2569"/>
      <c r="S2302" s="2569"/>
      <c r="T2302" s="2565"/>
      <c r="U2302" s="2565"/>
      <c r="V2302" s="2565"/>
      <c r="W2302" s="2565"/>
      <c r="X2302" s="2565"/>
      <c r="Y2302" s="2565"/>
      <c r="Z2302" s="2565"/>
      <c r="AA2302" s="2565"/>
      <c r="AB2302" s="2565"/>
      <c r="AC2302" s="2565"/>
      <c r="AD2302" s="2565"/>
      <c r="AE2302" s="2565"/>
      <c r="AF2302" s="2565"/>
      <c r="AG2302" s="2565"/>
      <c r="AH2302" s="2565"/>
      <c r="AI2302" s="2565"/>
      <c r="AJ2302" s="2565"/>
      <c r="AK2302" s="3801"/>
    </row>
    <row r="2303" spans="2:37" s="2872" customFormat="1" ht="24.75" customHeight="1" thickBot="1" x14ac:dyDescent="0.25">
      <c r="B2303" s="4057"/>
      <c r="C2303" s="4058"/>
      <c r="D2303" s="4059"/>
      <c r="E2303" s="4059"/>
      <c r="F2303" s="4059"/>
      <c r="G2303" s="4059"/>
      <c r="H2303" s="2574"/>
      <c r="I2303" s="2574"/>
      <c r="J2303" s="2574"/>
      <c r="K2303" s="2574"/>
      <c r="L2303" s="2574"/>
      <c r="M2303" s="2574"/>
      <c r="N2303" s="2574"/>
      <c r="O2303" s="2574"/>
      <c r="P2303" s="2574"/>
      <c r="Q2303" s="2574"/>
      <c r="R2303" s="2574"/>
      <c r="S2303" s="2574"/>
      <c r="T2303" s="2575"/>
      <c r="U2303" s="2575"/>
      <c r="V2303" s="2575"/>
      <c r="W2303" s="2575"/>
      <c r="X2303" s="2575"/>
      <c r="Y2303" s="2575"/>
      <c r="Z2303" s="2575"/>
      <c r="AA2303" s="2575"/>
      <c r="AB2303" s="2575"/>
      <c r="AC2303" s="2575"/>
      <c r="AD2303" s="2575"/>
      <c r="AE2303" s="2575"/>
      <c r="AF2303" s="2575"/>
      <c r="AG2303" s="2575"/>
      <c r="AH2303" s="2575"/>
      <c r="AI2303" s="2575"/>
      <c r="AJ2303" s="2575"/>
      <c r="AK2303" s="3802"/>
    </row>
    <row r="2304" spans="2:37" s="2872" customFormat="1" ht="12" customHeight="1" x14ac:dyDescent="0.2">
      <c r="B2304" s="2774"/>
    </row>
    <row r="2305" spans="2:37" s="2872" customFormat="1" ht="12" customHeight="1" thickBot="1" x14ac:dyDescent="0.25">
      <c r="B2305" s="2774"/>
    </row>
    <row r="2306" spans="2:37" s="2872" customFormat="1" ht="20.25" x14ac:dyDescent="0.2">
      <c r="B2306" s="3987" t="s">
        <v>5001</v>
      </c>
      <c r="C2306" s="3988"/>
      <c r="D2306" s="3988"/>
      <c r="E2306" s="3988"/>
      <c r="F2306" s="3988"/>
      <c r="G2306" s="3988"/>
      <c r="H2306" s="3988"/>
      <c r="I2306" s="3988"/>
      <c r="J2306" s="3988"/>
      <c r="K2306" s="3988"/>
      <c r="L2306" s="3988"/>
      <c r="M2306" s="3988"/>
      <c r="N2306" s="3988"/>
      <c r="O2306" s="3988"/>
      <c r="P2306" s="3988"/>
      <c r="Q2306" s="3988"/>
      <c r="R2306" s="3988"/>
      <c r="S2306" s="3988"/>
      <c r="T2306" s="3988"/>
      <c r="U2306" s="3988"/>
      <c r="V2306" s="3988"/>
      <c r="W2306" s="3988"/>
      <c r="X2306" s="3988"/>
      <c r="Y2306" s="3988"/>
      <c r="Z2306" s="3988"/>
      <c r="AA2306" s="3988"/>
      <c r="AB2306" s="3988"/>
      <c r="AC2306" s="3988"/>
      <c r="AD2306" s="3988"/>
      <c r="AE2306" s="3988"/>
      <c r="AF2306" s="3988"/>
      <c r="AG2306" s="3988"/>
      <c r="AH2306" s="3988"/>
      <c r="AI2306" s="3988"/>
      <c r="AJ2306" s="3988"/>
      <c r="AK2306" s="3989"/>
    </row>
    <row r="2307" spans="2:37" s="2872" customFormat="1" x14ac:dyDescent="0.2">
      <c r="B2307" s="2570"/>
      <c r="C2307" s="3454"/>
      <c r="D2307" s="3454"/>
      <c r="E2307" s="3454"/>
      <c r="F2307" s="3454"/>
      <c r="G2307" s="2571"/>
      <c r="H2307" s="2571"/>
      <c r="I2307" s="2571"/>
      <c r="J2307" s="2571"/>
      <c r="K2307" s="2571"/>
      <c r="L2307" s="2571"/>
      <c r="M2307" s="2571"/>
      <c r="N2307" s="2571"/>
      <c r="O2307" s="2571"/>
      <c r="P2307" s="2571"/>
      <c r="Q2307" s="2571"/>
      <c r="R2307" s="2571"/>
      <c r="S2307" s="2571"/>
      <c r="T2307" s="2571"/>
      <c r="U2307" s="2571"/>
      <c r="V2307" s="2571"/>
      <c r="W2307" s="2571"/>
      <c r="X2307" s="2571"/>
      <c r="Y2307" s="2571"/>
      <c r="Z2307" s="2571"/>
      <c r="AA2307" s="2571"/>
      <c r="AB2307" s="2571"/>
      <c r="AC2307" s="2571"/>
      <c r="AD2307" s="2571"/>
      <c r="AE2307" s="2571"/>
      <c r="AF2307" s="2571"/>
      <c r="AG2307" s="2571"/>
      <c r="AH2307" s="2571"/>
      <c r="AI2307" s="2571"/>
      <c r="AJ2307" s="2571"/>
      <c r="AK2307" s="2572"/>
    </row>
    <row r="2308" spans="2:37" s="2872" customFormat="1" x14ac:dyDescent="0.2">
      <c r="B2308" s="2570" t="s">
        <v>4988</v>
      </c>
      <c r="C2308" s="3454"/>
      <c r="D2308" s="3990" t="s">
        <v>6313</v>
      </c>
      <c r="E2308" s="3990"/>
      <c r="F2308" s="3990"/>
      <c r="G2308" s="2571"/>
      <c r="H2308" s="2571"/>
      <c r="I2308" s="2571"/>
      <c r="J2308" s="2571"/>
      <c r="K2308" s="2571"/>
      <c r="L2308" s="2571"/>
      <c r="M2308" s="2571"/>
      <c r="N2308" s="2571"/>
      <c r="O2308" s="2571"/>
      <c r="P2308" s="2571"/>
      <c r="Q2308" s="2571"/>
      <c r="R2308" s="2571"/>
      <c r="S2308" s="2571"/>
      <c r="T2308" s="2571"/>
      <c r="U2308" s="2571"/>
      <c r="V2308" s="2571"/>
      <c r="W2308" s="2571"/>
      <c r="X2308" s="2571"/>
      <c r="Y2308" s="2571"/>
      <c r="Z2308" s="2571"/>
      <c r="AA2308" s="2571"/>
      <c r="AB2308" s="2571"/>
      <c r="AC2308" s="2571"/>
      <c r="AD2308" s="2571"/>
      <c r="AE2308" s="2571"/>
      <c r="AF2308" s="2571"/>
      <c r="AG2308" s="2571"/>
      <c r="AH2308" s="2571"/>
      <c r="AI2308" s="2571"/>
      <c r="AJ2308" s="2571"/>
      <c r="AK2308" s="2572"/>
    </row>
    <row r="2309" spans="2:37" s="2872" customFormat="1" ht="13.5" thickBot="1" x14ac:dyDescent="0.25">
      <c r="B2309" s="3991" t="s">
        <v>5002</v>
      </c>
      <c r="C2309" s="3992"/>
      <c r="D2309" s="3963">
        <v>41646</v>
      </c>
      <c r="E2309" s="3963"/>
      <c r="F2309" s="3454"/>
      <c r="G2309" s="2571"/>
      <c r="H2309" s="2571"/>
      <c r="I2309" s="2571"/>
      <c r="J2309" s="2571"/>
      <c r="K2309" s="2571"/>
      <c r="L2309" s="2571"/>
      <c r="M2309" s="2571"/>
      <c r="N2309" s="2571"/>
      <c r="O2309" s="2571"/>
      <c r="P2309" s="2571"/>
      <c r="Q2309" s="2571"/>
      <c r="R2309" s="2571"/>
      <c r="S2309" s="2571"/>
      <c r="T2309" s="2571"/>
      <c r="U2309" s="2571"/>
      <c r="V2309" s="2571"/>
      <c r="W2309" s="2571"/>
      <c r="X2309" s="2571"/>
      <c r="Y2309" s="2571"/>
      <c r="Z2309" s="2571"/>
      <c r="AA2309" s="2571"/>
      <c r="AB2309" s="2571"/>
      <c r="AC2309" s="2571"/>
      <c r="AD2309" s="2571"/>
      <c r="AE2309" s="2571"/>
      <c r="AF2309" s="2571"/>
      <c r="AG2309" s="2571"/>
      <c r="AH2309" s="2571"/>
      <c r="AI2309" s="2571"/>
      <c r="AJ2309" s="2571"/>
      <c r="AK2309" s="2572"/>
    </row>
    <row r="2310" spans="2:37" s="2872" customFormat="1" ht="63" customHeight="1" thickBot="1" x14ac:dyDescent="0.25">
      <c r="B2310" s="3993" t="s">
        <v>5003</v>
      </c>
      <c r="C2310" s="3994"/>
      <c r="D2310" s="4019" t="s">
        <v>6314</v>
      </c>
      <c r="E2310" s="4020"/>
      <c r="F2310" s="4020"/>
      <c r="G2310" s="4020"/>
      <c r="H2310" s="4020"/>
      <c r="I2310" s="4020"/>
      <c r="J2310" s="4020"/>
      <c r="K2310" s="4021"/>
      <c r="L2310" s="2571"/>
      <c r="M2310" s="2571"/>
      <c r="N2310" s="2571"/>
      <c r="O2310" s="2571"/>
      <c r="P2310" s="2571"/>
      <c r="Q2310" s="2571"/>
      <c r="R2310" s="2571"/>
      <c r="S2310" s="2571"/>
      <c r="T2310" s="2571"/>
      <c r="U2310" s="2571"/>
      <c r="V2310" s="2571"/>
      <c r="W2310" s="2571"/>
      <c r="X2310" s="2571"/>
      <c r="Y2310" s="2571"/>
      <c r="Z2310" s="2571"/>
      <c r="AA2310" s="2571"/>
      <c r="AB2310" s="2571"/>
      <c r="AC2310" s="2571"/>
      <c r="AD2310" s="2571"/>
      <c r="AE2310" s="2571"/>
      <c r="AF2310" s="2571"/>
      <c r="AG2310" s="2571"/>
      <c r="AH2310" s="2571"/>
      <c r="AI2310" s="2571"/>
      <c r="AJ2310" s="2571"/>
      <c r="AK2310" s="2572"/>
    </row>
    <row r="2311" spans="2:37" s="2872" customFormat="1" ht="13.5" thickBot="1" x14ac:dyDescent="0.25">
      <c r="B2311" s="3998"/>
      <c r="C2311" s="3999"/>
      <c r="D2311" s="3999"/>
      <c r="E2311" s="3999"/>
      <c r="F2311" s="3999"/>
      <c r="G2311" s="3999"/>
      <c r="H2311" s="3999"/>
      <c r="I2311" s="3999"/>
      <c r="J2311" s="3999"/>
      <c r="K2311" s="3999"/>
      <c r="L2311" s="3999"/>
      <c r="M2311" s="3999"/>
      <c r="N2311" s="3999"/>
      <c r="O2311" s="3999"/>
      <c r="P2311" s="3999"/>
      <c r="Q2311" s="3999"/>
      <c r="R2311" s="2571"/>
      <c r="S2311" s="2571"/>
      <c r="T2311" s="2571"/>
      <c r="U2311" s="2571"/>
      <c r="V2311" s="2571"/>
      <c r="W2311" s="2571"/>
      <c r="X2311" s="2571"/>
      <c r="Y2311" s="2571"/>
      <c r="Z2311" s="2571"/>
      <c r="AA2311" s="2571"/>
      <c r="AB2311" s="2571"/>
      <c r="AC2311" s="2571"/>
      <c r="AD2311" s="2571"/>
      <c r="AE2311" s="2571"/>
      <c r="AF2311" s="2571"/>
      <c r="AG2311" s="2571"/>
      <c r="AH2311" s="2571"/>
      <c r="AI2311" s="2571"/>
      <c r="AJ2311" s="2571"/>
      <c r="AK2311" s="2572"/>
    </row>
    <row r="2312" spans="2:37" s="2872" customFormat="1" ht="13.5" thickBot="1" x14ac:dyDescent="0.25">
      <c r="B2312" s="4000" t="s">
        <v>5004</v>
      </c>
      <c r="C2312" s="4000"/>
      <c r="D2312" s="4000" t="s">
        <v>4994</v>
      </c>
      <c r="E2312" s="4000" t="s">
        <v>5005</v>
      </c>
      <c r="F2312" s="4002" t="s">
        <v>224</v>
      </c>
      <c r="G2312" s="4002"/>
      <c r="H2312" s="4002"/>
      <c r="I2312" s="4002"/>
      <c r="J2312" s="4002"/>
      <c r="K2312" s="4002"/>
      <c r="L2312" s="4002"/>
      <c r="M2312" s="4002"/>
      <c r="N2312" s="4002"/>
      <c r="O2312" s="4002"/>
      <c r="P2312" s="4002"/>
      <c r="Q2312" s="4002"/>
      <c r="R2312" s="4002"/>
      <c r="S2312" s="4002" t="s">
        <v>340</v>
      </c>
      <c r="T2312" s="4002"/>
      <c r="U2312" s="4002"/>
      <c r="V2312" s="4002"/>
      <c r="W2312" s="4002"/>
      <c r="X2312" s="4002"/>
      <c r="Y2312" s="4002"/>
      <c r="Z2312" s="4002"/>
      <c r="AA2312" s="4002"/>
      <c r="AB2312" s="4002"/>
      <c r="AC2312" s="4002"/>
      <c r="AD2312" s="4002" t="s">
        <v>225</v>
      </c>
      <c r="AE2312" s="4002"/>
      <c r="AF2312" s="4002"/>
      <c r="AG2312" s="4002"/>
      <c r="AH2312" s="4003" t="s">
        <v>4989</v>
      </c>
      <c r="AI2312" s="4003"/>
      <c r="AJ2312" s="4003"/>
      <c r="AK2312" s="2572"/>
    </row>
    <row r="2313" spans="2:37" s="2872" customFormat="1" ht="13.5" thickBot="1" x14ac:dyDescent="0.25">
      <c r="B2313" s="4001"/>
      <c r="C2313" s="4001"/>
      <c r="D2313" s="4001"/>
      <c r="E2313" s="4001"/>
      <c r="F2313" s="4001" t="s">
        <v>5006</v>
      </c>
      <c r="G2313" s="4001" t="s">
        <v>5007</v>
      </c>
      <c r="H2313" s="4000" t="s">
        <v>5008</v>
      </c>
      <c r="I2313" s="4004" t="s">
        <v>5009</v>
      </c>
      <c r="J2313" s="4004" t="s">
        <v>5010</v>
      </c>
      <c r="K2313" s="4005" t="s">
        <v>5011</v>
      </c>
      <c r="L2313" s="4005" t="s">
        <v>5012</v>
      </c>
      <c r="M2313" s="4004" t="s">
        <v>5013</v>
      </c>
      <c r="N2313" s="4004"/>
      <c r="O2313" s="4005" t="s">
        <v>5014</v>
      </c>
      <c r="P2313" s="4005" t="s">
        <v>5015</v>
      </c>
      <c r="Q2313" s="4005" t="s">
        <v>5016</v>
      </c>
      <c r="R2313" s="4005" t="s">
        <v>5017</v>
      </c>
      <c r="S2313" s="4000" t="s">
        <v>5018</v>
      </c>
      <c r="T2313" s="4000" t="s">
        <v>5019</v>
      </c>
      <c r="U2313" s="4000" t="s">
        <v>5020</v>
      </c>
      <c r="V2313" s="4000" t="s">
        <v>5021</v>
      </c>
      <c r="W2313" s="4000" t="s">
        <v>5022</v>
      </c>
      <c r="X2313" s="4000" t="s">
        <v>5023</v>
      </c>
      <c r="Y2313" s="4000" t="s">
        <v>5024</v>
      </c>
      <c r="Z2313" s="4000" t="s">
        <v>5025</v>
      </c>
      <c r="AA2313" s="4000" t="s">
        <v>5026</v>
      </c>
      <c r="AB2313" s="4004" t="s">
        <v>5027</v>
      </c>
      <c r="AC2313" s="4004" t="s">
        <v>5028</v>
      </c>
      <c r="AD2313" s="4000" t="s">
        <v>5029</v>
      </c>
      <c r="AE2313" s="4000" t="s">
        <v>5030</v>
      </c>
      <c r="AF2313" s="4000" t="s">
        <v>5031</v>
      </c>
      <c r="AG2313" s="4000" t="s">
        <v>5032</v>
      </c>
      <c r="AH2313" s="4000" t="s">
        <v>1154</v>
      </c>
      <c r="AI2313" s="4000" t="s">
        <v>4990</v>
      </c>
      <c r="AJ2313" s="4000" t="s">
        <v>4991</v>
      </c>
      <c r="AK2313" s="2572"/>
    </row>
    <row r="2314" spans="2:37" s="2872" customFormat="1" ht="13.5" thickBot="1" x14ac:dyDescent="0.25">
      <c r="B2314" s="4001"/>
      <c r="C2314" s="4001"/>
      <c r="D2314" s="4001"/>
      <c r="E2314" s="4001"/>
      <c r="F2314" s="4001"/>
      <c r="G2314" s="4001"/>
      <c r="H2314" s="4001"/>
      <c r="I2314" s="4005"/>
      <c r="J2314" s="4005"/>
      <c r="K2314" s="4005"/>
      <c r="L2314" s="4005"/>
      <c r="M2314" s="3452" t="s">
        <v>5033</v>
      </c>
      <c r="N2314" s="3453" t="s">
        <v>2798</v>
      </c>
      <c r="O2314" s="4005"/>
      <c r="P2314" s="4005"/>
      <c r="Q2314" s="4005"/>
      <c r="R2314" s="4005"/>
      <c r="S2314" s="4001"/>
      <c r="T2314" s="4001"/>
      <c r="U2314" s="4001"/>
      <c r="V2314" s="4001"/>
      <c r="W2314" s="4001"/>
      <c r="X2314" s="4001"/>
      <c r="Y2314" s="4001"/>
      <c r="Z2314" s="4001"/>
      <c r="AA2314" s="4001"/>
      <c r="AB2314" s="4005"/>
      <c r="AC2314" s="4005"/>
      <c r="AD2314" s="4001"/>
      <c r="AE2314" s="4001"/>
      <c r="AF2314" s="4001"/>
      <c r="AG2314" s="4001"/>
      <c r="AH2314" s="4001"/>
      <c r="AI2314" s="4001"/>
      <c r="AJ2314" s="4001"/>
      <c r="AK2314" s="2572"/>
    </row>
    <row r="2315" spans="2:37" s="2872" customFormat="1" ht="73.5" customHeight="1" x14ac:dyDescent="0.2">
      <c r="B2315" s="4078" t="s">
        <v>6315</v>
      </c>
      <c r="C2315" s="4079"/>
      <c r="D2315" s="3314" t="s">
        <v>6316</v>
      </c>
      <c r="E2315" s="3315">
        <v>13.440000000000001</v>
      </c>
      <c r="F2315" s="3315">
        <v>2.61</v>
      </c>
      <c r="G2315" s="3137" t="s">
        <v>1534</v>
      </c>
      <c r="H2315" s="3137" t="s">
        <v>1534</v>
      </c>
      <c r="I2315" s="3137" t="s">
        <v>1534</v>
      </c>
      <c r="J2315" s="3044">
        <v>13</v>
      </c>
      <c r="K2315" s="3316">
        <v>0.16800000000000001</v>
      </c>
      <c r="L2315" s="3316">
        <v>0.16800000000000001</v>
      </c>
      <c r="M2315" s="3044">
        <v>13</v>
      </c>
      <c r="N2315" s="3044">
        <v>13</v>
      </c>
      <c r="O2315" s="3316">
        <v>0.16800000000000001</v>
      </c>
      <c r="P2315" s="3316">
        <v>0.16800000000000001</v>
      </c>
      <c r="Q2315" s="3316">
        <v>0.16800000000000001</v>
      </c>
      <c r="R2315" s="3316">
        <v>0.16800000000000001</v>
      </c>
      <c r="S2315" s="3137" t="s">
        <v>1534</v>
      </c>
      <c r="T2315" s="3137" t="s">
        <v>1534</v>
      </c>
      <c r="U2315" s="3137" t="s">
        <v>1534</v>
      </c>
      <c r="V2315" s="3046" t="s">
        <v>1534</v>
      </c>
      <c r="W2315" s="3316" t="s">
        <v>1534</v>
      </c>
      <c r="X2315" s="3316">
        <v>6.720000000000001E-2</v>
      </c>
      <c r="Y2315" s="3046" t="s">
        <v>1534</v>
      </c>
      <c r="Z2315" s="3046" t="s">
        <v>1534</v>
      </c>
      <c r="AA2315" s="3046" t="s">
        <v>1534</v>
      </c>
      <c r="AB2315" s="3046" t="s">
        <v>1534</v>
      </c>
      <c r="AC2315" s="3316">
        <v>6.720000000000001E-2</v>
      </c>
      <c r="AD2315" s="3315" t="s">
        <v>1534</v>
      </c>
      <c r="AE2315" s="3046" t="s">
        <v>1534</v>
      </c>
      <c r="AF2315" s="2687" t="s">
        <v>1534</v>
      </c>
      <c r="AG2315" s="2687">
        <f>0.5*1.12</f>
        <v>0.56000000000000005</v>
      </c>
      <c r="AH2315" s="3477" t="s">
        <v>6192</v>
      </c>
      <c r="AI2315" s="2644" t="s">
        <v>4998</v>
      </c>
      <c r="AJ2315" s="3048">
        <f>9.99*1.12</f>
        <v>11.188800000000001</v>
      </c>
      <c r="AK2315" s="2572"/>
    </row>
    <row r="2316" spans="2:37" s="2872" customFormat="1" ht="75.75" customHeight="1" thickBot="1" x14ac:dyDescent="0.25">
      <c r="B2316" s="4080" t="s">
        <v>6317</v>
      </c>
      <c r="C2316" s="4081"/>
      <c r="D2316" s="3051" t="s">
        <v>6318</v>
      </c>
      <c r="E2316" s="3052">
        <v>16.8</v>
      </c>
      <c r="F2316" s="3052">
        <f>5.01*1.12</f>
        <v>5.6112000000000002</v>
      </c>
      <c r="G2316" s="3141" t="s">
        <v>1534</v>
      </c>
      <c r="H2316" s="3141" t="s">
        <v>1534</v>
      </c>
      <c r="I2316" s="3141" t="s">
        <v>1534</v>
      </c>
      <c r="J2316" s="2805">
        <v>33</v>
      </c>
      <c r="K2316" s="3054">
        <v>0.16800000000000001</v>
      </c>
      <c r="L2316" s="3054">
        <v>0.16800000000000001</v>
      </c>
      <c r="M2316" s="2805">
        <v>33</v>
      </c>
      <c r="N2316" s="2805">
        <v>33</v>
      </c>
      <c r="O2316" s="3054">
        <v>0.16800000000000001</v>
      </c>
      <c r="P2316" s="3054">
        <v>0.16800000000000001</v>
      </c>
      <c r="Q2316" s="3054">
        <v>0.16800000000000001</v>
      </c>
      <c r="R2316" s="3054">
        <v>0.16800000000000001</v>
      </c>
      <c r="S2316" s="3141" t="s">
        <v>1534</v>
      </c>
      <c r="T2316" s="3141" t="s">
        <v>1534</v>
      </c>
      <c r="U2316" s="3141" t="s">
        <v>1534</v>
      </c>
      <c r="V2316" s="3055" t="s">
        <v>1534</v>
      </c>
      <c r="W2316" s="3054" t="s">
        <v>1534</v>
      </c>
      <c r="X2316" s="3054">
        <v>6.720000000000001E-2</v>
      </c>
      <c r="Y2316" s="3055" t="s">
        <v>1534</v>
      </c>
      <c r="Z2316" s="3055" t="s">
        <v>1534</v>
      </c>
      <c r="AA2316" s="3055" t="s">
        <v>1534</v>
      </c>
      <c r="AB2316" s="3055" t="s">
        <v>1534</v>
      </c>
      <c r="AC2316" s="3054">
        <v>6.720000000000001E-2</v>
      </c>
      <c r="AD2316" s="3052" t="s">
        <v>1534</v>
      </c>
      <c r="AE2316" s="3055" t="s">
        <v>1534</v>
      </c>
      <c r="AF2316" s="2608" t="s">
        <v>1534</v>
      </c>
      <c r="AG2316" s="2608">
        <f>0.5*1.12</f>
        <v>0.56000000000000005</v>
      </c>
      <c r="AH2316" s="2958" t="s">
        <v>6192</v>
      </c>
      <c r="AI2316" s="2653" t="s">
        <v>4998</v>
      </c>
      <c r="AJ2316" s="3057">
        <f>9.99*1.12</f>
        <v>11.188800000000001</v>
      </c>
      <c r="AK2316" s="2572"/>
    </row>
    <row r="2317" spans="2:37" s="2872" customFormat="1" x14ac:dyDescent="0.2">
      <c r="B2317" s="2573"/>
      <c r="C2317" s="2566"/>
      <c r="D2317" s="4006"/>
      <c r="E2317" s="4006"/>
      <c r="F2317" s="4006"/>
      <c r="G2317" s="4006"/>
      <c r="H2317" s="2566"/>
      <c r="I2317" s="2567"/>
      <c r="J2317" s="2567"/>
      <c r="K2317" s="2567"/>
      <c r="L2317" s="2567"/>
      <c r="M2317" s="2566"/>
      <c r="N2317" s="2567"/>
      <c r="O2317" s="2567"/>
      <c r="P2317" s="2567"/>
      <c r="Q2317" s="2567"/>
      <c r="R2317" s="2567"/>
      <c r="S2317" s="2566"/>
      <c r="T2317" s="2565"/>
      <c r="U2317" s="2565"/>
      <c r="V2317" s="2565"/>
      <c r="W2317" s="2565"/>
      <c r="X2317" s="2565"/>
      <c r="Y2317" s="2565"/>
      <c r="Z2317" s="2565"/>
      <c r="AA2317" s="2565"/>
      <c r="AB2317" s="2565"/>
      <c r="AC2317" s="2565"/>
      <c r="AD2317" s="2565"/>
      <c r="AE2317" s="2565"/>
      <c r="AF2317" s="2565"/>
      <c r="AG2317" s="2565"/>
      <c r="AH2317" s="2565"/>
      <c r="AI2317" s="2565"/>
      <c r="AJ2317" s="2565"/>
      <c r="AK2317" s="2572"/>
    </row>
    <row r="2318" spans="2:37" s="2872" customFormat="1" x14ac:dyDescent="0.2">
      <c r="B2318" s="3979" t="s">
        <v>4992</v>
      </c>
      <c r="C2318" s="3980"/>
      <c r="D2318" s="3986" t="s">
        <v>10</v>
      </c>
      <c r="E2318" s="3986"/>
      <c r="F2318" s="3986"/>
      <c r="G2318" s="3986"/>
      <c r="H2318" s="2569"/>
      <c r="I2318" s="2569"/>
      <c r="J2318" s="2569"/>
      <c r="K2318" s="2569"/>
      <c r="L2318" s="2569"/>
      <c r="M2318" s="2569"/>
      <c r="N2318" s="2569"/>
      <c r="O2318" s="2569"/>
      <c r="P2318" s="2569"/>
      <c r="Q2318" s="2569"/>
      <c r="R2318" s="2569"/>
      <c r="S2318" s="2569"/>
      <c r="T2318" s="2565"/>
      <c r="U2318" s="2565"/>
      <c r="V2318" s="2565"/>
      <c r="W2318" s="2565"/>
      <c r="X2318" s="2565"/>
      <c r="Y2318" s="2565"/>
      <c r="Z2318" s="2565"/>
      <c r="AA2318" s="2565"/>
      <c r="AB2318" s="2565"/>
      <c r="AC2318" s="2565"/>
      <c r="AD2318" s="2565"/>
      <c r="AE2318" s="2565"/>
      <c r="AF2318" s="2565"/>
      <c r="AG2318" s="2565"/>
      <c r="AH2318" s="2565"/>
      <c r="AI2318" s="2565"/>
      <c r="AJ2318" s="2565"/>
      <c r="AK2318" s="2572"/>
    </row>
    <row r="2319" spans="2:37" s="2872" customFormat="1" x14ac:dyDescent="0.2">
      <c r="B2319" s="3979" t="s">
        <v>4993</v>
      </c>
      <c r="C2319" s="3980"/>
      <c r="D2319" s="3986" t="s">
        <v>10</v>
      </c>
      <c r="E2319" s="3986"/>
      <c r="F2319" s="3986"/>
      <c r="G2319" s="3986"/>
      <c r="H2319" s="2569"/>
      <c r="I2319" s="2569"/>
      <c r="J2319" s="2569"/>
      <c r="K2319" s="2569"/>
      <c r="L2319" s="2569"/>
      <c r="M2319" s="2569"/>
      <c r="N2319" s="2569"/>
      <c r="O2319" s="2569"/>
      <c r="P2319" s="2569"/>
      <c r="Q2319" s="2569"/>
      <c r="R2319" s="2569"/>
      <c r="S2319" s="2569"/>
      <c r="T2319" s="2565"/>
      <c r="U2319" s="2565"/>
      <c r="V2319" s="2565"/>
      <c r="W2319" s="2565"/>
      <c r="X2319" s="2565"/>
      <c r="Y2319" s="2565"/>
      <c r="Z2319" s="2565"/>
      <c r="AA2319" s="2565"/>
      <c r="AB2319" s="2565"/>
      <c r="AC2319" s="2565"/>
      <c r="AD2319" s="2565"/>
      <c r="AE2319" s="2565"/>
      <c r="AF2319" s="2565"/>
      <c r="AG2319" s="2565"/>
      <c r="AH2319" s="2565"/>
      <c r="AI2319" s="2565"/>
      <c r="AJ2319" s="2565"/>
      <c r="AK2319" s="2572"/>
    </row>
    <row r="2320" spans="2:37" s="2872" customFormat="1" ht="15.75" thickBot="1" x14ac:dyDescent="0.25">
      <c r="B2320" s="4057"/>
      <c r="C2320" s="4058"/>
      <c r="D2320" s="4059"/>
      <c r="E2320" s="4059"/>
      <c r="F2320" s="4059"/>
      <c r="G2320" s="4059"/>
      <c r="H2320" s="2574"/>
      <c r="I2320" s="2574"/>
      <c r="J2320" s="2574"/>
      <c r="K2320" s="2574"/>
      <c r="L2320" s="2574"/>
      <c r="M2320" s="2574"/>
      <c r="N2320" s="2574"/>
      <c r="O2320" s="2574"/>
      <c r="P2320" s="2574"/>
      <c r="Q2320" s="2574"/>
      <c r="R2320" s="2574"/>
      <c r="S2320" s="2574"/>
      <c r="T2320" s="2575"/>
      <c r="U2320" s="2575"/>
      <c r="V2320" s="2575"/>
      <c r="W2320" s="2575"/>
      <c r="X2320" s="2575"/>
      <c r="Y2320" s="2575"/>
      <c r="Z2320" s="2575"/>
      <c r="AA2320" s="2575"/>
      <c r="AB2320" s="2575"/>
      <c r="AC2320" s="2575"/>
      <c r="AD2320" s="2575"/>
      <c r="AE2320" s="2575"/>
      <c r="AF2320" s="2575"/>
      <c r="AG2320" s="2575"/>
      <c r="AH2320" s="2575"/>
      <c r="AI2320" s="2575"/>
      <c r="AJ2320" s="2575"/>
      <c r="AK2320" s="2577"/>
    </row>
    <row r="2321" spans="2:39" s="2872" customFormat="1" x14ac:dyDescent="0.2">
      <c r="B2321" s="2774"/>
    </row>
    <row r="2322" spans="2:39" s="2872" customFormat="1" x14ac:dyDescent="0.2">
      <c r="B2322" s="2774"/>
    </row>
    <row r="2323" spans="2:39" s="2872" customFormat="1" ht="21" thickBot="1" x14ac:dyDescent="0.25">
      <c r="B2323" s="4082" t="s">
        <v>5001</v>
      </c>
      <c r="C2323" s="4083"/>
      <c r="D2323" s="4083"/>
      <c r="E2323" s="4083"/>
      <c r="F2323" s="4083"/>
      <c r="G2323" s="4083"/>
      <c r="H2323" s="4083"/>
      <c r="I2323" s="4083"/>
      <c r="J2323" s="4083"/>
      <c r="K2323" s="4083"/>
      <c r="L2323" s="4083"/>
      <c r="M2323" s="4083"/>
      <c r="N2323" s="4083"/>
      <c r="O2323" s="4083"/>
      <c r="P2323" s="4083"/>
      <c r="Q2323" s="4083"/>
      <c r="R2323" s="4083"/>
      <c r="S2323" s="4083"/>
      <c r="T2323" s="4083"/>
      <c r="U2323" s="4083"/>
      <c r="V2323" s="4083"/>
      <c r="W2323" s="4083"/>
      <c r="X2323" s="4083"/>
      <c r="Y2323" s="4083"/>
      <c r="Z2323" s="4083"/>
      <c r="AA2323" s="4083"/>
      <c r="AB2323" s="4083"/>
      <c r="AC2323" s="4083"/>
      <c r="AD2323" s="4083"/>
      <c r="AE2323" s="4083"/>
      <c r="AF2323" s="4083"/>
      <c r="AG2323" s="4083"/>
      <c r="AH2323" s="4083"/>
      <c r="AI2323" s="4083"/>
      <c r="AJ2323" s="4083"/>
      <c r="AK2323" s="4083"/>
      <c r="AL2323" s="4083"/>
      <c r="AM2323" s="4083"/>
    </row>
    <row r="2324" spans="2:39" s="2872" customFormat="1" x14ac:dyDescent="0.2">
      <c r="B2324" s="3475"/>
      <c r="C2324" s="3476"/>
      <c r="D2324" s="3476"/>
      <c r="E2324" s="3476"/>
      <c r="F2324" s="3476"/>
      <c r="G2324" s="3472"/>
      <c r="H2324" s="3472"/>
      <c r="I2324" s="3472"/>
      <c r="J2324" s="3472"/>
      <c r="K2324" s="3472"/>
      <c r="L2324" s="3472"/>
      <c r="M2324" s="3472"/>
      <c r="N2324" s="3472"/>
      <c r="O2324" s="3472"/>
      <c r="P2324" s="3472"/>
      <c r="Q2324" s="3472"/>
      <c r="R2324" s="3472"/>
      <c r="S2324" s="3472"/>
      <c r="T2324" s="3472"/>
      <c r="U2324" s="3472"/>
      <c r="V2324" s="3472"/>
      <c r="W2324" s="3472"/>
      <c r="X2324" s="3472"/>
      <c r="Y2324" s="3472"/>
      <c r="Z2324" s="3472"/>
      <c r="AA2324" s="3472"/>
      <c r="AB2324" s="3472"/>
      <c r="AC2324" s="3472"/>
      <c r="AD2324" s="3472"/>
      <c r="AE2324" s="3472"/>
      <c r="AF2324" s="3472"/>
      <c r="AG2324" s="3472"/>
      <c r="AH2324" s="3472"/>
      <c r="AI2324" s="3472"/>
      <c r="AJ2324" s="3472"/>
      <c r="AK2324" s="3472"/>
      <c r="AL2324" s="3473"/>
      <c r="AM2324" s="3474"/>
    </row>
    <row r="2325" spans="2:39" s="2872" customFormat="1" x14ac:dyDescent="0.2">
      <c r="B2325" s="2570" t="s">
        <v>4988</v>
      </c>
      <c r="C2325" s="3454"/>
      <c r="D2325" s="3990" t="s">
        <v>6275</v>
      </c>
      <c r="E2325" s="3990"/>
      <c r="F2325" s="3990"/>
      <c r="G2325" s="2571"/>
      <c r="H2325" s="2571"/>
      <c r="I2325" s="2571"/>
      <c r="J2325" s="2571"/>
      <c r="K2325" s="2571"/>
      <c r="L2325" s="2571"/>
      <c r="M2325" s="2571"/>
      <c r="N2325" s="2571"/>
      <c r="O2325" s="2571"/>
      <c r="P2325" s="2571"/>
      <c r="Q2325" s="2571"/>
      <c r="R2325" s="2571"/>
      <c r="S2325" s="2571"/>
      <c r="T2325" s="2571"/>
      <c r="U2325" s="2571"/>
      <c r="V2325" s="2571"/>
      <c r="W2325" s="2571"/>
      <c r="X2325" s="2571"/>
      <c r="Y2325" s="2571"/>
      <c r="Z2325" s="2571"/>
      <c r="AA2325" s="2571"/>
      <c r="AB2325" s="2571"/>
      <c r="AC2325" s="2571"/>
      <c r="AD2325" s="2571"/>
      <c r="AE2325" s="2571"/>
      <c r="AF2325" s="2571"/>
      <c r="AG2325" s="2571"/>
      <c r="AH2325" s="2571"/>
      <c r="AI2325" s="2571"/>
      <c r="AJ2325" s="2571"/>
      <c r="AK2325" s="2571"/>
      <c r="AL2325" s="3464"/>
      <c r="AM2325" s="3466"/>
    </row>
    <row r="2326" spans="2:39" s="2872" customFormat="1" ht="13.5" thickBot="1" x14ac:dyDescent="0.25">
      <c r="B2326" s="3991" t="s">
        <v>5002</v>
      </c>
      <c r="C2326" s="3992"/>
      <c r="D2326" s="3963">
        <v>41646</v>
      </c>
      <c r="E2326" s="3963"/>
      <c r="F2326" s="3454"/>
      <c r="G2326" s="2571"/>
      <c r="H2326" s="2571"/>
      <c r="I2326" s="2571"/>
      <c r="J2326" s="2571"/>
      <c r="K2326" s="2571"/>
      <c r="L2326" s="2571"/>
      <c r="M2326" s="2571"/>
      <c r="N2326" s="2571"/>
      <c r="O2326" s="2571"/>
      <c r="P2326" s="2571"/>
      <c r="Q2326" s="2571"/>
      <c r="R2326" s="2571"/>
      <c r="S2326" s="2571"/>
      <c r="T2326" s="2571"/>
      <c r="U2326" s="2571"/>
      <c r="V2326" s="2571"/>
      <c r="W2326" s="2571"/>
      <c r="X2326" s="2571"/>
      <c r="Y2326" s="2571"/>
      <c r="Z2326" s="2571"/>
      <c r="AA2326" s="2571"/>
      <c r="AB2326" s="2571"/>
      <c r="AC2326" s="2571"/>
      <c r="AD2326" s="2571"/>
      <c r="AE2326" s="2571"/>
      <c r="AF2326" s="2571"/>
      <c r="AG2326" s="2571"/>
      <c r="AH2326" s="2571"/>
      <c r="AI2326" s="2571"/>
      <c r="AJ2326" s="2571"/>
      <c r="AK2326" s="2571"/>
      <c r="AL2326" s="3464"/>
      <c r="AM2326" s="3466"/>
    </row>
    <row r="2327" spans="2:39" s="2872" customFormat="1" ht="108" customHeight="1" thickBot="1" x14ac:dyDescent="0.25">
      <c r="B2327" s="4085" t="s">
        <v>5003</v>
      </c>
      <c r="C2327" s="4086"/>
      <c r="D2327" s="4019" t="s">
        <v>6276</v>
      </c>
      <c r="E2327" s="4020"/>
      <c r="F2327" s="4020"/>
      <c r="G2327" s="4020"/>
      <c r="H2327" s="4020"/>
      <c r="I2327" s="4020"/>
      <c r="J2327" s="4020"/>
      <c r="K2327" s="4021"/>
      <c r="L2327" s="2635"/>
      <c r="M2327" s="2635"/>
      <c r="N2327" s="2635"/>
      <c r="O2327" s="2635"/>
      <c r="P2327" s="2635"/>
      <c r="Q2327" s="2635"/>
      <c r="R2327" s="2635"/>
      <c r="S2327" s="2635"/>
      <c r="T2327" s="2635"/>
      <c r="U2327" s="2635"/>
      <c r="V2327" s="2635"/>
      <c r="W2327" s="2635"/>
      <c r="X2327" s="2635"/>
      <c r="Y2327" s="2635"/>
      <c r="Z2327" s="2635"/>
      <c r="AA2327" s="2635"/>
      <c r="AB2327" s="2635"/>
      <c r="AC2327" s="2635"/>
      <c r="AD2327" s="2635"/>
      <c r="AE2327" s="2635"/>
      <c r="AF2327" s="2635"/>
      <c r="AG2327" s="2635"/>
      <c r="AH2327" s="2635"/>
      <c r="AI2327" s="2635"/>
      <c r="AJ2327" s="2635"/>
      <c r="AK2327" s="2635"/>
      <c r="AL2327" s="3465"/>
      <c r="AM2327" s="3467"/>
    </row>
    <row r="2328" spans="2:39" s="2872" customFormat="1" ht="13.5" customHeight="1" thickBot="1" x14ac:dyDescent="0.25">
      <c r="B2328" s="3998"/>
      <c r="C2328" s="3999"/>
      <c r="D2328" s="3999"/>
      <c r="E2328" s="3999"/>
      <c r="F2328" s="3999"/>
      <c r="G2328" s="3999"/>
      <c r="H2328" s="3999"/>
      <c r="I2328" s="3999"/>
      <c r="J2328" s="3999"/>
      <c r="K2328" s="3999"/>
      <c r="L2328" s="3999"/>
      <c r="M2328" s="3999"/>
      <c r="N2328" s="3999"/>
      <c r="O2328" s="3999"/>
      <c r="P2328" s="3999"/>
      <c r="Q2328" s="3999"/>
      <c r="R2328" s="2571"/>
      <c r="S2328" s="2571"/>
      <c r="T2328" s="2571"/>
      <c r="U2328" s="2571"/>
      <c r="V2328" s="2571"/>
      <c r="W2328" s="2571"/>
      <c r="X2328" s="2571"/>
      <c r="Y2328" s="2571"/>
      <c r="Z2328" s="2571"/>
      <c r="AA2328" s="2571"/>
      <c r="AB2328" s="2571"/>
      <c r="AC2328" s="2571"/>
      <c r="AD2328" s="2571"/>
      <c r="AE2328" s="2571"/>
      <c r="AF2328" s="2571"/>
      <c r="AG2328" s="2571"/>
      <c r="AH2328" s="2571"/>
      <c r="AI2328" s="2571"/>
      <c r="AJ2328" s="2571"/>
      <c r="AK2328" s="2571"/>
      <c r="AL2328" s="3465"/>
    </row>
    <row r="2329" spans="2:39" s="2872" customFormat="1" ht="13.5" thickBot="1" x14ac:dyDescent="0.25">
      <c r="B2329" s="4000" t="s">
        <v>5004</v>
      </c>
      <c r="C2329" s="4000"/>
      <c r="D2329" s="4000" t="s">
        <v>4994</v>
      </c>
      <c r="E2329" s="4000" t="s">
        <v>5005</v>
      </c>
      <c r="F2329" s="4002" t="s">
        <v>224</v>
      </c>
      <c r="G2329" s="4002"/>
      <c r="H2329" s="4002"/>
      <c r="I2329" s="4002"/>
      <c r="J2329" s="4002"/>
      <c r="K2329" s="4002"/>
      <c r="L2329" s="4002"/>
      <c r="M2329" s="4002"/>
      <c r="N2329" s="4002"/>
      <c r="O2329" s="4002"/>
      <c r="P2329" s="4002"/>
      <c r="Q2329" s="4002"/>
      <c r="R2329" s="4002"/>
      <c r="S2329" s="4002" t="s">
        <v>340</v>
      </c>
      <c r="T2329" s="4002"/>
      <c r="U2329" s="4002"/>
      <c r="V2329" s="4002"/>
      <c r="W2329" s="4002"/>
      <c r="X2329" s="4002"/>
      <c r="Y2329" s="4002"/>
      <c r="Z2329" s="4002"/>
      <c r="AA2329" s="4002"/>
      <c r="AB2329" s="4002"/>
      <c r="AC2329" s="4002"/>
      <c r="AD2329" s="4002" t="s">
        <v>225</v>
      </c>
      <c r="AE2329" s="4002"/>
      <c r="AF2329" s="4002"/>
      <c r="AG2329" s="4002"/>
      <c r="AH2329" s="4003" t="s">
        <v>4989</v>
      </c>
      <c r="AI2329" s="4003"/>
      <c r="AJ2329" s="4003"/>
      <c r="AK2329" s="4003" t="s">
        <v>4989</v>
      </c>
      <c r="AL2329" s="4073"/>
      <c r="AM2329" s="4003"/>
    </row>
    <row r="2330" spans="2:39" s="2872" customFormat="1" ht="13.5" customHeight="1" thickBot="1" x14ac:dyDescent="0.25">
      <c r="B2330" s="4001"/>
      <c r="C2330" s="4001"/>
      <c r="D2330" s="4001"/>
      <c r="E2330" s="4001"/>
      <c r="F2330" s="4001" t="s">
        <v>5006</v>
      </c>
      <c r="G2330" s="4001" t="s">
        <v>5007</v>
      </c>
      <c r="H2330" s="4000" t="s">
        <v>5008</v>
      </c>
      <c r="I2330" s="4004" t="s">
        <v>5009</v>
      </c>
      <c r="J2330" s="4004" t="s">
        <v>5010</v>
      </c>
      <c r="K2330" s="4005" t="s">
        <v>5011</v>
      </c>
      <c r="L2330" s="4005" t="s">
        <v>5012</v>
      </c>
      <c r="M2330" s="4004" t="s">
        <v>5013</v>
      </c>
      <c r="N2330" s="4004"/>
      <c r="O2330" s="4005" t="s">
        <v>5014</v>
      </c>
      <c r="P2330" s="4005" t="s">
        <v>5015</v>
      </c>
      <c r="Q2330" s="4005" t="s">
        <v>5016</v>
      </c>
      <c r="R2330" s="4005" t="s">
        <v>5017</v>
      </c>
      <c r="S2330" s="4000" t="s">
        <v>5018</v>
      </c>
      <c r="T2330" s="4000" t="s">
        <v>5019</v>
      </c>
      <c r="U2330" s="4000" t="s">
        <v>5020</v>
      </c>
      <c r="V2330" s="4000" t="s">
        <v>5021</v>
      </c>
      <c r="W2330" s="4000" t="s">
        <v>5022</v>
      </c>
      <c r="X2330" s="4000" t="s">
        <v>5023</v>
      </c>
      <c r="Y2330" s="4000" t="s">
        <v>5024</v>
      </c>
      <c r="Z2330" s="4000" t="s">
        <v>5025</v>
      </c>
      <c r="AA2330" s="4000" t="s">
        <v>5026</v>
      </c>
      <c r="AB2330" s="4004" t="s">
        <v>5027</v>
      </c>
      <c r="AC2330" s="4004" t="s">
        <v>5028</v>
      </c>
      <c r="AD2330" s="4000" t="s">
        <v>5029</v>
      </c>
      <c r="AE2330" s="4000" t="s">
        <v>5030</v>
      </c>
      <c r="AF2330" s="4000" t="s">
        <v>5031</v>
      </c>
      <c r="AG2330" s="4000" t="s">
        <v>5032</v>
      </c>
      <c r="AH2330" s="4000" t="s">
        <v>1154</v>
      </c>
      <c r="AI2330" s="4000" t="s">
        <v>4990</v>
      </c>
      <c r="AJ2330" s="4000" t="s">
        <v>4991</v>
      </c>
      <c r="AK2330" s="4000" t="s">
        <v>1154</v>
      </c>
      <c r="AL2330" s="4000" t="s">
        <v>4990</v>
      </c>
      <c r="AM2330" s="4000" t="s">
        <v>4991</v>
      </c>
    </row>
    <row r="2331" spans="2:39" s="2872" customFormat="1" ht="13.5" customHeight="1" thickBot="1" x14ac:dyDescent="0.25">
      <c r="B2331" s="4001"/>
      <c r="C2331" s="4001"/>
      <c r="D2331" s="4001"/>
      <c r="E2331" s="4001"/>
      <c r="F2331" s="4001"/>
      <c r="G2331" s="4001"/>
      <c r="H2331" s="4001"/>
      <c r="I2331" s="4005"/>
      <c r="J2331" s="4005"/>
      <c r="K2331" s="4005"/>
      <c r="L2331" s="4005"/>
      <c r="M2331" s="3452" t="s">
        <v>5033</v>
      </c>
      <c r="N2331" s="3453" t="s">
        <v>2798</v>
      </c>
      <c r="O2331" s="4005"/>
      <c r="P2331" s="4005"/>
      <c r="Q2331" s="4005"/>
      <c r="R2331" s="4005"/>
      <c r="S2331" s="4001"/>
      <c r="T2331" s="4001"/>
      <c r="U2331" s="4001"/>
      <c r="V2331" s="4001"/>
      <c r="W2331" s="4001"/>
      <c r="X2331" s="4001"/>
      <c r="Y2331" s="4001"/>
      <c r="Z2331" s="4001"/>
      <c r="AA2331" s="4001"/>
      <c r="AB2331" s="4005"/>
      <c r="AC2331" s="4005"/>
      <c r="AD2331" s="4001"/>
      <c r="AE2331" s="4001"/>
      <c r="AF2331" s="4001"/>
      <c r="AG2331" s="4001"/>
      <c r="AH2331" s="4001"/>
      <c r="AI2331" s="4001"/>
      <c r="AJ2331" s="4001"/>
      <c r="AK2331" s="4001"/>
      <c r="AL2331" s="4001"/>
      <c r="AM2331" s="4001"/>
    </row>
    <row r="2332" spans="2:39" s="2872" customFormat="1" ht="38.25" x14ac:dyDescent="0.2">
      <c r="B2332" s="3956" t="s">
        <v>6277</v>
      </c>
      <c r="C2332" s="3957"/>
      <c r="D2332" s="3314" t="s">
        <v>6278</v>
      </c>
      <c r="E2332" s="3315">
        <v>28.000000000000004</v>
      </c>
      <c r="F2332" s="3315">
        <v>10.651200000000001</v>
      </c>
      <c r="G2332" s="3137" t="s">
        <v>1534</v>
      </c>
      <c r="H2332" s="3137" t="s">
        <v>1534</v>
      </c>
      <c r="I2332" s="3137" t="s">
        <v>1534</v>
      </c>
      <c r="J2332" s="3044">
        <v>63</v>
      </c>
      <c r="K2332" s="3316">
        <v>0.16800000000000001</v>
      </c>
      <c r="L2332" s="3316">
        <v>0.16800000000000001</v>
      </c>
      <c r="M2332" s="3044">
        <v>63</v>
      </c>
      <c r="N2332" s="3044">
        <v>63</v>
      </c>
      <c r="O2332" s="3316">
        <v>0.16800000000000001</v>
      </c>
      <c r="P2332" s="3316">
        <v>0.16800000000000001</v>
      </c>
      <c r="Q2332" s="3316">
        <v>0.16800000000000001</v>
      </c>
      <c r="R2332" s="3316">
        <v>0.16800000000000001</v>
      </c>
      <c r="S2332" s="2697">
        <v>0.56000000000000005</v>
      </c>
      <c r="T2332" s="3137" t="s">
        <v>1534</v>
      </c>
      <c r="U2332" s="3137" t="s">
        <v>1534</v>
      </c>
      <c r="V2332" s="3046" t="s">
        <v>1136</v>
      </c>
      <c r="W2332" s="3316">
        <v>2.8000000000000004E-2</v>
      </c>
      <c r="X2332" s="3316">
        <v>6.720000000000001E-2</v>
      </c>
      <c r="Y2332" s="3046" t="s">
        <v>1534</v>
      </c>
      <c r="Z2332" s="3046" t="s">
        <v>1534</v>
      </c>
      <c r="AA2332" s="3046" t="s">
        <v>1534</v>
      </c>
      <c r="AB2332" s="3046" t="s">
        <v>1534</v>
      </c>
      <c r="AC2332" s="3316">
        <v>6.720000000000001E-2</v>
      </c>
      <c r="AD2332" s="3315">
        <v>11.188800000000001</v>
      </c>
      <c r="AE2332" s="3046" t="s">
        <v>49</v>
      </c>
      <c r="AF2332" s="2687">
        <v>3.6960000000000007E-2</v>
      </c>
      <c r="AG2332" s="2687">
        <v>0.11200000000000002</v>
      </c>
      <c r="AH2332" s="2644" t="s">
        <v>5653</v>
      </c>
      <c r="AI2332" s="2644" t="s">
        <v>4998</v>
      </c>
      <c r="AJ2332" s="3137">
        <v>5.6000000000000005</v>
      </c>
      <c r="AK2332" s="2644" t="s">
        <v>6230</v>
      </c>
      <c r="AL2332" s="2644" t="s">
        <v>3305</v>
      </c>
      <c r="AM2332" s="3216">
        <v>1.1200000000000001</v>
      </c>
    </row>
    <row r="2333" spans="2:39" s="2872" customFormat="1" ht="38.25" x14ac:dyDescent="0.2">
      <c r="B2333" s="3958" t="s">
        <v>6279</v>
      </c>
      <c r="C2333" s="4084"/>
      <c r="D2333" s="3323" t="s">
        <v>6280</v>
      </c>
      <c r="E2333" s="3324">
        <v>33.6</v>
      </c>
      <c r="F2333" s="3324">
        <v>15.691199999999998</v>
      </c>
      <c r="G2333" s="3039" t="s">
        <v>1534</v>
      </c>
      <c r="H2333" s="3039" t="s">
        <v>1534</v>
      </c>
      <c r="I2333" s="3039" t="s">
        <v>1534</v>
      </c>
      <c r="J2333" s="3024">
        <v>93</v>
      </c>
      <c r="K2333" s="3325">
        <v>0.16800000000000001</v>
      </c>
      <c r="L2333" s="3325">
        <v>0.16800000000000001</v>
      </c>
      <c r="M2333" s="3024">
        <v>93</v>
      </c>
      <c r="N2333" s="3024">
        <v>93</v>
      </c>
      <c r="O2333" s="3325">
        <v>0.16800000000000001</v>
      </c>
      <c r="P2333" s="3325">
        <v>0.16800000000000001</v>
      </c>
      <c r="Q2333" s="3325">
        <v>0.16800000000000001</v>
      </c>
      <c r="R2333" s="3325">
        <v>0.16800000000000001</v>
      </c>
      <c r="S2333" s="2612">
        <v>1.1200000000000001</v>
      </c>
      <c r="T2333" s="3039" t="s">
        <v>1534</v>
      </c>
      <c r="U2333" s="3039" t="s">
        <v>1534</v>
      </c>
      <c r="V2333" s="3040" t="s">
        <v>5526</v>
      </c>
      <c r="W2333" s="3325">
        <v>2.8000000000000004E-2</v>
      </c>
      <c r="X2333" s="3325">
        <v>6.720000000000001E-2</v>
      </c>
      <c r="Y2333" s="3040" t="s">
        <v>1534</v>
      </c>
      <c r="Z2333" s="3040" t="s">
        <v>1534</v>
      </c>
      <c r="AA2333" s="3040" t="s">
        <v>1534</v>
      </c>
      <c r="AB2333" s="3040" t="s">
        <v>1534</v>
      </c>
      <c r="AC2333" s="3325">
        <v>6.720000000000001E-2</v>
      </c>
      <c r="AD2333" s="3324">
        <v>11.188800000000001</v>
      </c>
      <c r="AE2333" s="3040" t="s">
        <v>49</v>
      </c>
      <c r="AF2333" s="2561">
        <v>3.6960000000000007E-2</v>
      </c>
      <c r="AG2333" s="2561">
        <v>0.11200000000000002</v>
      </c>
      <c r="AH2333" s="2613" t="s">
        <v>5653</v>
      </c>
      <c r="AI2333" s="2613" t="s">
        <v>4998</v>
      </c>
      <c r="AJ2333" s="3039">
        <v>5.6000000000000005</v>
      </c>
      <c r="AK2333" s="2613" t="s">
        <v>6230</v>
      </c>
      <c r="AL2333" s="2613" t="s">
        <v>3305</v>
      </c>
      <c r="AM2333" s="3427">
        <v>1.1200000000000001</v>
      </c>
    </row>
    <row r="2334" spans="2:39" s="2872" customFormat="1" ht="38.25" x14ac:dyDescent="0.2">
      <c r="B2334" s="3958" t="s">
        <v>6281</v>
      </c>
      <c r="C2334" s="4084"/>
      <c r="D2334" s="3323" t="s">
        <v>6282</v>
      </c>
      <c r="E2334" s="3324">
        <v>39.200000000000003</v>
      </c>
      <c r="F2334" s="3324">
        <v>17.0016</v>
      </c>
      <c r="G2334" s="3039" t="s">
        <v>1534</v>
      </c>
      <c r="H2334" s="3039" t="s">
        <v>1534</v>
      </c>
      <c r="I2334" s="3039" t="s">
        <v>1534</v>
      </c>
      <c r="J2334" s="3024">
        <v>101</v>
      </c>
      <c r="K2334" s="3325">
        <v>0.16800000000000001</v>
      </c>
      <c r="L2334" s="3325">
        <v>0.16800000000000001</v>
      </c>
      <c r="M2334" s="3024">
        <v>101</v>
      </c>
      <c r="N2334" s="3024">
        <v>101</v>
      </c>
      <c r="O2334" s="3325">
        <v>0.16800000000000001</v>
      </c>
      <c r="P2334" s="3325">
        <v>0.16800000000000001</v>
      </c>
      <c r="Q2334" s="3325">
        <v>0.16800000000000001</v>
      </c>
      <c r="R2334" s="3325">
        <v>0.16800000000000001</v>
      </c>
      <c r="S2334" s="2612">
        <v>1.6800000000000002</v>
      </c>
      <c r="T2334" s="3039" t="s">
        <v>1534</v>
      </c>
      <c r="U2334" s="3039" t="s">
        <v>1534</v>
      </c>
      <c r="V2334" s="3040" t="s">
        <v>5531</v>
      </c>
      <c r="W2334" s="3325">
        <v>2.8000000000000004E-2</v>
      </c>
      <c r="X2334" s="3325">
        <v>6.720000000000001E-2</v>
      </c>
      <c r="Y2334" s="3040" t="s">
        <v>1534</v>
      </c>
      <c r="Z2334" s="3040" t="s">
        <v>1534</v>
      </c>
      <c r="AA2334" s="3040" t="s">
        <v>1534</v>
      </c>
      <c r="AB2334" s="3040" t="s">
        <v>1534</v>
      </c>
      <c r="AC2334" s="3325">
        <v>6.720000000000001E-2</v>
      </c>
      <c r="AD2334" s="3324">
        <v>14.918400000000002</v>
      </c>
      <c r="AE2334" s="3040" t="s">
        <v>51</v>
      </c>
      <c r="AF2334" s="2561">
        <v>3.6960000000000007E-2</v>
      </c>
      <c r="AG2334" s="2561">
        <v>0.11200000000000002</v>
      </c>
      <c r="AH2334" s="2613" t="s">
        <v>5653</v>
      </c>
      <c r="AI2334" s="2613" t="s">
        <v>4998</v>
      </c>
      <c r="AJ2334" s="3039">
        <v>5.6000000000000005</v>
      </c>
      <c r="AK2334" s="2613" t="s">
        <v>6235</v>
      </c>
      <c r="AL2334" s="2613" t="s">
        <v>3596</v>
      </c>
      <c r="AM2334" s="3427">
        <v>1.4896000000000003</v>
      </c>
    </row>
    <row r="2335" spans="2:39" s="2872" customFormat="1" ht="38.25" x14ac:dyDescent="0.2">
      <c r="B2335" s="3958" t="s">
        <v>6283</v>
      </c>
      <c r="C2335" s="4084"/>
      <c r="D2335" s="3323" t="s">
        <v>6284</v>
      </c>
      <c r="E2335" s="3324">
        <v>44.800000000000004</v>
      </c>
      <c r="F2335" s="3324">
        <v>18.312000000000005</v>
      </c>
      <c r="G2335" s="3039" t="s">
        <v>1534</v>
      </c>
      <c r="H2335" s="3039" t="s">
        <v>1534</v>
      </c>
      <c r="I2335" s="3039" t="s">
        <v>1534</v>
      </c>
      <c r="J2335" s="3024">
        <v>109</v>
      </c>
      <c r="K2335" s="3325">
        <v>0.16800000000000001</v>
      </c>
      <c r="L2335" s="3325">
        <v>0.16800000000000001</v>
      </c>
      <c r="M2335" s="3024">
        <v>109</v>
      </c>
      <c r="N2335" s="3024">
        <v>109</v>
      </c>
      <c r="O2335" s="3325">
        <v>0.16800000000000001</v>
      </c>
      <c r="P2335" s="3325">
        <v>0.16800000000000001</v>
      </c>
      <c r="Q2335" s="3325">
        <v>0.16800000000000001</v>
      </c>
      <c r="R2335" s="3325">
        <v>0.16800000000000001</v>
      </c>
      <c r="S2335" s="2612">
        <v>2.2400000000000002</v>
      </c>
      <c r="T2335" s="3039" t="s">
        <v>1534</v>
      </c>
      <c r="U2335" s="3039" t="s">
        <v>1534</v>
      </c>
      <c r="V2335" s="3040" t="s">
        <v>5536</v>
      </c>
      <c r="W2335" s="3325">
        <v>2.8000000000000004E-2</v>
      </c>
      <c r="X2335" s="3325">
        <v>6.720000000000001E-2</v>
      </c>
      <c r="Y2335" s="3040" t="s">
        <v>1534</v>
      </c>
      <c r="Z2335" s="3040" t="s">
        <v>1534</v>
      </c>
      <c r="AA2335" s="3040" t="s">
        <v>1534</v>
      </c>
      <c r="AB2335" s="3040" t="s">
        <v>1534</v>
      </c>
      <c r="AC2335" s="3325">
        <v>6.720000000000001E-2</v>
      </c>
      <c r="AD2335" s="3324">
        <v>18.648</v>
      </c>
      <c r="AE2335" s="3040" t="s">
        <v>406</v>
      </c>
      <c r="AF2335" s="2561">
        <v>3.6960000000000007E-2</v>
      </c>
      <c r="AG2335" s="2561">
        <v>0.11200000000000002</v>
      </c>
      <c r="AH2335" s="2613" t="s">
        <v>5653</v>
      </c>
      <c r="AI2335" s="2613" t="s">
        <v>4998</v>
      </c>
      <c r="AJ2335" s="3039">
        <v>5.6000000000000005</v>
      </c>
      <c r="AK2335" s="2613" t="s">
        <v>6238</v>
      </c>
      <c r="AL2335" s="2613" t="s">
        <v>1679</v>
      </c>
      <c r="AM2335" s="3427">
        <v>1.8704000000000001</v>
      </c>
    </row>
    <row r="2336" spans="2:39" s="2872" customFormat="1" ht="38.25" x14ac:dyDescent="0.2">
      <c r="B2336" s="3958" t="s">
        <v>6285</v>
      </c>
      <c r="C2336" s="4084"/>
      <c r="D2336" s="3323" t="s">
        <v>6286</v>
      </c>
      <c r="E2336" s="3324">
        <v>56.000000000000007</v>
      </c>
      <c r="F2336" s="3324">
        <v>25.2224</v>
      </c>
      <c r="G2336" s="3039" t="s">
        <v>1534</v>
      </c>
      <c r="H2336" s="3039" t="s">
        <v>1534</v>
      </c>
      <c r="I2336" s="3039" t="s">
        <v>1534</v>
      </c>
      <c r="J2336" s="3024">
        <v>150</v>
      </c>
      <c r="K2336" s="3325">
        <v>0.16800000000000001</v>
      </c>
      <c r="L2336" s="3325">
        <v>0.16800000000000001</v>
      </c>
      <c r="M2336" s="3024">
        <v>150</v>
      </c>
      <c r="N2336" s="3024">
        <v>150</v>
      </c>
      <c r="O2336" s="3325">
        <v>0.16800000000000001</v>
      </c>
      <c r="P2336" s="3325">
        <v>0.16800000000000001</v>
      </c>
      <c r="Q2336" s="3325">
        <v>0.16800000000000001</v>
      </c>
      <c r="R2336" s="3325">
        <v>0.16800000000000001</v>
      </c>
      <c r="S2336" s="2612">
        <v>2.8000000000000003</v>
      </c>
      <c r="T2336" s="3039" t="s">
        <v>1534</v>
      </c>
      <c r="U2336" s="3039" t="s">
        <v>1534</v>
      </c>
      <c r="V2336" s="3040" t="s">
        <v>1133</v>
      </c>
      <c r="W2336" s="3325">
        <v>2.8000000000000004E-2</v>
      </c>
      <c r="X2336" s="3325">
        <v>6.720000000000001E-2</v>
      </c>
      <c r="Y2336" s="3040" t="s">
        <v>1534</v>
      </c>
      <c r="Z2336" s="3040" t="s">
        <v>1534</v>
      </c>
      <c r="AA2336" s="3040" t="s">
        <v>1534</v>
      </c>
      <c r="AB2336" s="3040" t="s">
        <v>1534</v>
      </c>
      <c r="AC2336" s="3325">
        <v>6.720000000000001E-2</v>
      </c>
      <c r="AD2336" s="3324">
        <v>22.377600000000001</v>
      </c>
      <c r="AE2336" s="3040" t="s">
        <v>5094</v>
      </c>
      <c r="AF2336" s="2561">
        <v>3.6960000000000007E-2</v>
      </c>
      <c r="AG2336" s="2561">
        <v>0.11200000000000002</v>
      </c>
      <c r="AH2336" s="2613" t="s">
        <v>5653</v>
      </c>
      <c r="AI2336" s="2613" t="s">
        <v>4998</v>
      </c>
      <c r="AJ2336" s="3039">
        <v>5.6000000000000005</v>
      </c>
      <c r="AK2336" s="2613" t="s">
        <v>6241</v>
      </c>
      <c r="AL2336" s="2613" t="s">
        <v>6242</v>
      </c>
      <c r="AM2336" s="3427">
        <v>2.2400000000000002</v>
      </c>
    </row>
    <row r="2337" spans="2:39" s="2872" customFormat="1" ht="38.25" x14ac:dyDescent="0.2">
      <c r="B2337" s="3958" t="s">
        <v>6287</v>
      </c>
      <c r="C2337" s="4084"/>
      <c r="D2337" s="3323" t="s">
        <v>6288</v>
      </c>
      <c r="E2337" s="3324">
        <v>67.2</v>
      </c>
      <c r="F2337" s="3324">
        <v>29.892800000000001</v>
      </c>
      <c r="G2337" s="3039" t="s">
        <v>1534</v>
      </c>
      <c r="H2337" s="3039" t="s">
        <v>1534</v>
      </c>
      <c r="I2337" s="3039" t="s">
        <v>1534</v>
      </c>
      <c r="J2337" s="3024">
        <v>190</v>
      </c>
      <c r="K2337" s="3325">
        <v>0.15680000000000002</v>
      </c>
      <c r="L2337" s="3325">
        <v>0.15680000000000002</v>
      </c>
      <c r="M2337" s="3024">
        <v>190</v>
      </c>
      <c r="N2337" s="3024">
        <v>190</v>
      </c>
      <c r="O2337" s="3325">
        <v>0.15680000000000002</v>
      </c>
      <c r="P2337" s="3325">
        <v>0.15680000000000002</v>
      </c>
      <c r="Q2337" s="3325">
        <v>0.15680000000000002</v>
      </c>
      <c r="R2337" s="3325">
        <v>0.15680000000000002</v>
      </c>
      <c r="S2337" s="2612">
        <v>5.6000000000000005</v>
      </c>
      <c r="T2337" s="3039" t="s">
        <v>1534</v>
      </c>
      <c r="U2337" s="3039" t="s">
        <v>1534</v>
      </c>
      <c r="V2337" s="3040" t="s">
        <v>1135</v>
      </c>
      <c r="W2337" s="3325">
        <v>2.8000000000000004E-2</v>
      </c>
      <c r="X2337" s="3325">
        <v>6.720000000000001E-2</v>
      </c>
      <c r="Y2337" s="3040" t="s">
        <v>1534</v>
      </c>
      <c r="Z2337" s="3040" t="s">
        <v>1534</v>
      </c>
      <c r="AA2337" s="3040" t="s">
        <v>1534</v>
      </c>
      <c r="AB2337" s="3040" t="s">
        <v>1534</v>
      </c>
      <c r="AC2337" s="3325">
        <v>6.720000000000001E-2</v>
      </c>
      <c r="AD2337" s="3324">
        <v>26.107200000000002</v>
      </c>
      <c r="AE2337" s="3040" t="s">
        <v>5506</v>
      </c>
      <c r="AF2337" s="2561">
        <v>3.6960000000000007E-2</v>
      </c>
      <c r="AG2337" s="2561">
        <v>0.11200000000000002</v>
      </c>
      <c r="AH2337" s="2613" t="s">
        <v>5653</v>
      </c>
      <c r="AI2337" s="2613" t="s">
        <v>4998</v>
      </c>
      <c r="AJ2337" s="3039">
        <v>5.6000000000000005</v>
      </c>
      <c r="AK2337" s="2613" t="s">
        <v>6245</v>
      </c>
      <c r="AL2337" s="2613" t="s">
        <v>6246</v>
      </c>
      <c r="AM2337" s="3427">
        <v>2.6096000000000004</v>
      </c>
    </row>
    <row r="2338" spans="2:39" s="2872" customFormat="1" ht="38.25" x14ac:dyDescent="0.2">
      <c r="B2338" s="3958" t="s">
        <v>6289</v>
      </c>
      <c r="C2338" s="4084"/>
      <c r="D2338" s="3323" t="s">
        <v>6290</v>
      </c>
      <c r="E2338" s="3324">
        <v>78.400000000000006</v>
      </c>
      <c r="F2338" s="3324">
        <v>37.363200000000006</v>
      </c>
      <c r="G2338" s="3039" t="s">
        <v>1534</v>
      </c>
      <c r="H2338" s="3039" t="s">
        <v>1534</v>
      </c>
      <c r="I2338" s="3039" t="s">
        <v>1534</v>
      </c>
      <c r="J2338" s="3024">
        <v>238</v>
      </c>
      <c r="K2338" s="3325">
        <v>0.15680000000000002</v>
      </c>
      <c r="L2338" s="3325">
        <v>0.15680000000000002</v>
      </c>
      <c r="M2338" s="3024">
        <v>238</v>
      </c>
      <c r="N2338" s="3024">
        <v>238</v>
      </c>
      <c r="O2338" s="3325">
        <v>0.15680000000000002</v>
      </c>
      <c r="P2338" s="3325">
        <v>0.15680000000000002</v>
      </c>
      <c r="Q2338" s="3325">
        <v>0.15680000000000002</v>
      </c>
      <c r="R2338" s="3325">
        <v>0.15680000000000002</v>
      </c>
      <c r="S2338" s="2612">
        <v>5.6000000000000005</v>
      </c>
      <c r="T2338" s="3039" t="s">
        <v>1534</v>
      </c>
      <c r="U2338" s="3039" t="s">
        <v>1534</v>
      </c>
      <c r="V2338" s="3040" t="s">
        <v>1135</v>
      </c>
      <c r="W2338" s="3325">
        <v>2.8000000000000004E-2</v>
      </c>
      <c r="X2338" s="3325">
        <v>6.720000000000001E-2</v>
      </c>
      <c r="Y2338" s="3040" t="s">
        <v>1534</v>
      </c>
      <c r="Z2338" s="3040" t="s">
        <v>1534</v>
      </c>
      <c r="AA2338" s="3040" t="s">
        <v>1534</v>
      </c>
      <c r="AB2338" s="3040" t="s">
        <v>1534</v>
      </c>
      <c r="AC2338" s="3325">
        <v>6.720000000000001E-2</v>
      </c>
      <c r="AD2338" s="3324">
        <v>29.836800000000004</v>
      </c>
      <c r="AE2338" s="3040" t="s">
        <v>56</v>
      </c>
      <c r="AF2338" s="2561">
        <v>3.6960000000000007E-2</v>
      </c>
      <c r="AG2338" s="2561">
        <v>0.11200000000000002</v>
      </c>
      <c r="AH2338" s="2613" t="s">
        <v>5653</v>
      </c>
      <c r="AI2338" s="2613" t="s">
        <v>4998</v>
      </c>
      <c r="AJ2338" s="3039">
        <v>5.6000000000000005</v>
      </c>
      <c r="AK2338" s="2613" t="s">
        <v>6249</v>
      </c>
      <c r="AL2338" s="2613" t="s">
        <v>6250</v>
      </c>
      <c r="AM2338" s="3427">
        <v>2.9792000000000005</v>
      </c>
    </row>
    <row r="2339" spans="2:39" s="2872" customFormat="1" ht="38.25" x14ac:dyDescent="0.2">
      <c r="B2339" s="3958" t="s">
        <v>6291</v>
      </c>
      <c r="C2339" s="4084"/>
      <c r="D2339" s="3323" t="s">
        <v>6292</v>
      </c>
      <c r="E2339" s="3324">
        <v>89.600000000000009</v>
      </c>
      <c r="F2339" s="3324">
        <v>42.033600000000007</v>
      </c>
      <c r="G2339" s="3039" t="s">
        <v>1534</v>
      </c>
      <c r="H2339" s="3039" t="s">
        <v>1534</v>
      </c>
      <c r="I2339" s="3039" t="s">
        <v>1534</v>
      </c>
      <c r="J2339" s="3024">
        <v>288</v>
      </c>
      <c r="K2339" s="3325">
        <v>0.14560000000000001</v>
      </c>
      <c r="L2339" s="3325">
        <v>0.14560000000000001</v>
      </c>
      <c r="M2339" s="3024">
        <v>288</v>
      </c>
      <c r="N2339" s="3024">
        <v>288</v>
      </c>
      <c r="O2339" s="3325">
        <v>0.14560000000000001</v>
      </c>
      <c r="P2339" s="3325">
        <v>0.14560000000000001</v>
      </c>
      <c r="Q2339" s="3325">
        <v>0.14560000000000001</v>
      </c>
      <c r="R2339" s="3325">
        <v>0.14560000000000001</v>
      </c>
      <c r="S2339" s="2612">
        <v>8.4</v>
      </c>
      <c r="T2339" s="3039" t="s">
        <v>1534</v>
      </c>
      <c r="U2339" s="3039" t="s">
        <v>1534</v>
      </c>
      <c r="V2339" s="3040" t="s">
        <v>1119</v>
      </c>
      <c r="W2339" s="3325">
        <v>2.8000000000000004E-2</v>
      </c>
      <c r="X2339" s="3325">
        <v>6.720000000000001E-2</v>
      </c>
      <c r="Y2339" s="3040" t="s">
        <v>1534</v>
      </c>
      <c r="Z2339" s="3040" t="s">
        <v>1534</v>
      </c>
      <c r="AA2339" s="3040" t="s">
        <v>1534</v>
      </c>
      <c r="AB2339" s="3040" t="s">
        <v>1534</v>
      </c>
      <c r="AC2339" s="3325">
        <v>6.720000000000001E-2</v>
      </c>
      <c r="AD2339" s="3324">
        <v>33.566400000000002</v>
      </c>
      <c r="AE2339" s="3040" t="s">
        <v>5515</v>
      </c>
      <c r="AF2339" s="2561">
        <v>3.6960000000000007E-2</v>
      </c>
      <c r="AG2339" s="2561">
        <v>0.11200000000000002</v>
      </c>
      <c r="AH2339" s="2613" t="s">
        <v>5653</v>
      </c>
      <c r="AI2339" s="2613" t="s">
        <v>4998</v>
      </c>
      <c r="AJ2339" s="3039">
        <v>5.6000000000000005</v>
      </c>
      <c r="AK2339" s="2613" t="s">
        <v>6253</v>
      </c>
      <c r="AL2339" s="2613" t="s">
        <v>4366</v>
      </c>
      <c r="AM2339" s="3427">
        <v>3.3600000000000003</v>
      </c>
    </row>
    <row r="2340" spans="2:39" s="2872" customFormat="1" ht="38.25" x14ac:dyDescent="0.2">
      <c r="B2340" s="3958" t="s">
        <v>6293</v>
      </c>
      <c r="C2340" s="4084"/>
      <c r="D2340" s="3323" t="s">
        <v>6294</v>
      </c>
      <c r="E2340" s="3324">
        <v>112.00000000000001</v>
      </c>
      <c r="F2340" s="3324">
        <v>57.904000000000011</v>
      </c>
      <c r="G2340" s="3039" t="s">
        <v>1534</v>
      </c>
      <c r="H2340" s="3039" t="s">
        <v>1534</v>
      </c>
      <c r="I2340" s="3039" t="s">
        <v>1534</v>
      </c>
      <c r="J2340" s="3024">
        <v>430</v>
      </c>
      <c r="K2340" s="3325">
        <v>0.13440000000000002</v>
      </c>
      <c r="L2340" s="3325">
        <v>0.13440000000000002</v>
      </c>
      <c r="M2340" s="3024">
        <v>430</v>
      </c>
      <c r="N2340" s="3024">
        <v>430</v>
      </c>
      <c r="O2340" s="3325">
        <v>0.13440000000000002</v>
      </c>
      <c r="P2340" s="3325">
        <v>0.13440000000000002</v>
      </c>
      <c r="Q2340" s="3325">
        <v>0.13440000000000002</v>
      </c>
      <c r="R2340" s="3325">
        <v>0.13440000000000002</v>
      </c>
      <c r="S2340" s="2612">
        <v>11.200000000000001</v>
      </c>
      <c r="T2340" s="3039" t="s">
        <v>1534</v>
      </c>
      <c r="U2340" s="3039" t="s">
        <v>1534</v>
      </c>
      <c r="V2340" s="3040" t="s">
        <v>5520</v>
      </c>
      <c r="W2340" s="3325">
        <v>2.8000000000000004E-2</v>
      </c>
      <c r="X2340" s="3325">
        <v>6.720000000000001E-2</v>
      </c>
      <c r="Y2340" s="3040" t="s">
        <v>1534</v>
      </c>
      <c r="Z2340" s="3040" t="s">
        <v>1534</v>
      </c>
      <c r="AA2340" s="3040" t="s">
        <v>1534</v>
      </c>
      <c r="AB2340" s="3040" t="s">
        <v>1534</v>
      </c>
      <c r="AC2340" s="3325">
        <v>6.720000000000001E-2</v>
      </c>
      <c r="AD2340" s="3324">
        <v>37.295999999999999</v>
      </c>
      <c r="AE2340" s="3040" t="s">
        <v>58</v>
      </c>
      <c r="AF2340" s="2561">
        <v>3.6960000000000007E-2</v>
      </c>
      <c r="AG2340" s="2561">
        <v>0.11200000000000002</v>
      </c>
      <c r="AH2340" s="2613" t="s">
        <v>5653</v>
      </c>
      <c r="AI2340" s="2613" t="s">
        <v>4998</v>
      </c>
      <c r="AJ2340" s="3039">
        <v>5.6000000000000005</v>
      </c>
      <c r="AK2340" s="2613" t="s">
        <v>6256</v>
      </c>
      <c r="AL2340" s="2613" t="s">
        <v>370</v>
      </c>
      <c r="AM2340" s="3427">
        <v>3.7296000000000005</v>
      </c>
    </row>
    <row r="2341" spans="2:39" s="2872" customFormat="1" ht="25.5" x14ac:dyDescent="0.2">
      <c r="B2341" s="3958" t="s">
        <v>6295</v>
      </c>
      <c r="C2341" s="4084"/>
      <c r="D2341" s="3323" t="s">
        <v>6296</v>
      </c>
      <c r="E2341" s="3324">
        <v>28.000000000000004</v>
      </c>
      <c r="F2341" s="3324">
        <v>16.251200000000001</v>
      </c>
      <c r="G2341" s="3039" t="s">
        <v>1534</v>
      </c>
      <c r="H2341" s="3039" t="s">
        <v>1534</v>
      </c>
      <c r="I2341" s="3039" t="s">
        <v>1534</v>
      </c>
      <c r="J2341" s="3024">
        <v>96</v>
      </c>
      <c r="K2341" s="3325">
        <v>0.16800000000000001</v>
      </c>
      <c r="L2341" s="3325">
        <v>0.16800000000000001</v>
      </c>
      <c r="M2341" s="3024">
        <v>96</v>
      </c>
      <c r="N2341" s="3024">
        <v>96</v>
      </c>
      <c r="O2341" s="3325">
        <v>0.16800000000000001</v>
      </c>
      <c r="P2341" s="3325">
        <v>0.16800000000000001</v>
      </c>
      <c r="Q2341" s="3325">
        <v>0.16800000000000001</v>
      </c>
      <c r="R2341" s="3325">
        <v>0.16800000000000001</v>
      </c>
      <c r="S2341" s="2612">
        <v>0.56000000000000005</v>
      </c>
      <c r="T2341" s="3039" t="s">
        <v>1534</v>
      </c>
      <c r="U2341" s="3039" t="s">
        <v>1534</v>
      </c>
      <c r="V2341" s="3040" t="s">
        <v>1136</v>
      </c>
      <c r="W2341" s="3325">
        <v>2.8000000000000004E-2</v>
      </c>
      <c r="X2341" s="3325">
        <v>6.720000000000001E-2</v>
      </c>
      <c r="Y2341" s="3040" t="s">
        <v>1534</v>
      </c>
      <c r="Z2341" s="3040" t="s">
        <v>1534</v>
      </c>
      <c r="AA2341" s="3040" t="s">
        <v>1534</v>
      </c>
      <c r="AB2341" s="3040" t="s">
        <v>1534</v>
      </c>
      <c r="AC2341" s="3325">
        <v>6.720000000000001E-2</v>
      </c>
      <c r="AD2341" s="3324">
        <v>11.188800000000001</v>
      </c>
      <c r="AE2341" s="3040" t="s">
        <v>49</v>
      </c>
      <c r="AF2341" s="2561">
        <v>3.6960000000000007E-2</v>
      </c>
      <c r="AG2341" s="2561">
        <v>0.11200000000000002</v>
      </c>
      <c r="AH2341" s="2613" t="s">
        <v>1534</v>
      </c>
      <c r="AI2341" s="2613" t="s">
        <v>1534</v>
      </c>
      <c r="AJ2341" s="3039" t="s">
        <v>1534</v>
      </c>
      <c r="AK2341" s="2613" t="s">
        <v>6230</v>
      </c>
      <c r="AL2341" s="2613" t="s">
        <v>3305</v>
      </c>
      <c r="AM2341" s="3427">
        <v>1.1200000000000001</v>
      </c>
    </row>
    <row r="2342" spans="2:39" s="2872" customFormat="1" ht="25.5" x14ac:dyDescent="0.2">
      <c r="B2342" s="3958" t="s">
        <v>6297</v>
      </c>
      <c r="C2342" s="4084"/>
      <c r="D2342" s="3323" t="s">
        <v>6298</v>
      </c>
      <c r="E2342" s="3324">
        <v>33.6</v>
      </c>
      <c r="F2342" s="3324">
        <v>17.561600000000002</v>
      </c>
      <c r="G2342" s="3039" t="s">
        <v>1534</v>
      </c>
      <c r="H2342" s="3039" t="s">
        <v>1534</v>
      </c>
      <c r="I2342" s="3039" t="s">
        <v>1534</v>
      </c>
      <c r="J2342" s="3024">
        <v>104</v>
      </c>
      <c r="K2342" s="3325">
        <v>0.16800000000000001</v>
      </c>
      <c r="L2342" s="3325">
        <v>0.16800000000000001</v>
      </c>
      <c r="M2342" s="3024">
        <v>104</v>
      </c>
      <c r="N2342" s="3024">
        <v>104</v>
      </c>
      <c r="O2342" s="3325">
        <v>0.16800000000000001</v>
      </c>
      <c r="P2342" s="3325">
        <v>0.16800000000000001</v>
      </c>
      <c r="Q2342" s="3325">
        <v>0.16800000000000001</v>
      </c>
      <c r="R2342" s="3325">
        <v>0.16800000000000001</v>
      </c>
      <c r="S2342" s="2612">
        <v>1.1200000000000001</v>
      </c>
      <c r="T2342" s="3039" t="s">
        <v>1534</v>
      </c>
      <c r="U2342" s="3039" t="s">
        <v>1534</v>
      </c>
      <c r="V2342" s="3040" t="s">
        <v>5526</v>
      </c>
      <c r="W2342" s="3325">
        <v>2.8000000000000004E-2</v>
      </c>
      <c r="X2342" s="3325">
        <v>6.720000000000001E-2</v>
      </c>
      <c r="Y2342" s="3040" t="s">
        <v>1534</v>
      </c>
      <c r="Z2342" s="3040" t="s">
        <v>1534</v>
      </c>
      <c r="AA2342" s="3040" t="s">
        <v>1534</v>
      </c>
      <c r="AB2342" s="3040" t="s">
        <v>1534</v>
      </c>
      <c r="AC2342" s="3325">
        <v>6.720000000000001E-2</v>
      </c>
      <c r="AD2342" s="3324">
        <v>14.918400000000002</v>
      </c>
      <c r="AE2342" s="3040" t="s">
        <v>51</v>
      </c>
      <c r="AF2342" s="2561">
        <v>3.6960000000000007E-2</v>
      </c>
      <c r="AG2342" s="2561">
        <v>0.11200000000000002</v>
      </c>
      <c r="AH2342" s="2613" t="s">
        <v>1534</v>
      </c>
      <c r="AI2342" s="2613" t="s">
        <v>1534</v>
      </c>
      <c r="AJ2342" s="3039" t="s">
        <v>1534</v>
      </c>
      <c r="AK2342" s="2613" t="s">
        <v>6235</v>
      </c>
      <c r="AL2342" s="2613" t="s">
        <v>3596</v>
      </c>
      <c r="AM2342" s="3427">
        <v>1.4896000000000003</v>
      </c>
    </row>
    <row r="2343" spans="2:39" s="2872" customFormat="1" ht="25.5" x14ac:dyDescent="0.2">
      <c r="B2343" s="3958" t="s">
        <v>6299</v>
      </c>
      <c r="C2343" s="4084"/>
      <c r="D2343" s="3323" t="s">
        <v>6300</v>
      </c>
      <c r="E2343" s="3324">
        <v>39.200000000000003</v>
      </c>
      <c r="F2343" s="3324">
        <v>22.601600000000001</v>
      </c>
      <c r="G2343" s="3039" t="s">
        <v>1534</v>
      </c>
      <c r="H2343" s="3039" t="s">
        <v>1534</v>
      </c>
      <c r="I2343" s="3039" t="s">
        <v>1534</v>
      </c>
      <c r="J2343" s="3024">
        <v>134</v>
      </c>
      <c r="K2343" s="3325">
        <v>0.16800000000000001</v>
      </c>
      <c r="L2343" s="3325">
        <v>0.16800000000000001</v>
      </c>
      <c r="M2343" s="3024">
        <v>134</v>
      </c>
      <c r="N2343" s="3024">
        <v>134</v>
      </c>
      <c r="O2343" s="3325">
        <v>0.16800000000000001</v>
      </c>
      <c r="P2343" s="3325">
        <v>0.16800000000000001</v>
      </c>
      <c r="Q2343" s="3325">
        <v>0.16800000000000001</v>
      </c>
      <c r="R2343" s="3325">
        <v>0.16800000000000001</v>
      </c>
      <c r="S2343" s="2612">
        <v>1.6800000000000002</v>
      </c>
      <c r="T2343" s="3039" t="s">
        <v>1534</v>
      </c>
      <c r="U2343" s="3039" t="s">
        <v>1534</v>
      </c>
      <c r="V2343" s="3040" t="s">
        <v>5531</v>
      </c>
      <c r="W2343" s="3325">
        <v>2.8000000000000004E-2</v>
      </c>
      <c r="X2343" s="3325">
        <v>6.720000000000001E-2</v>
      </c>
      <c r="Y2343" s="3040" t="s">
        <v>1534</v>
      </c>
      <c r="Z2343" s="3040" t="s">
        <v>1534</v>
      </c>
      <c r="AA2343" s="3040" t="s">
        <v>1534</v>
      </c>
      <c r="AB2343" s="3040" t="s">
        <v>1534</v>
      </c>
      <c r="AC2343" s="3325">
        <v>6.720000000000001E-2</v>
      </c>
      <c r="AD2343" s="3324">
        <v>14.918400000000002</v>
      </c>
      <c r="AE2343" s="3040" t="s">
        <v>51</v>
      </c>
      <c r="AF2343" s="2561">
        <v>3.6960000000000007E-2</v>
      </c>
      <c r="AG2343" s="2561">
        <v>0.11200000000000002</v>
      </c>
      <c r="AH2343" s="2613" t="s">
        <v>1534</v>
      </c>
      <c r="AI2343" s="2613" t="s">
        <v>1534</v>
      </c>
      <c r="AJ2343" s="3039" t="s">
        <v>1534</v>
      </c>
      <c r="AK2343" s="2613" t="s">
        <v>6235</v>
      </c>
      <c r="AL2343" s="2613" t="s">
        <v>3596</v>
      </c>
      <c r="AM2343" s="3427">
        <v>1.4896000000000003</v>
      </c>
    </row>
    <row r="2344" spans="2:39" s="2872" customFormat="1" ht="25.5" x14ac:dyDescent="0.2">
      <c r="B2344" s="3958" t="s">
        <v>6301</v>
      </c>
      <c r="C2344" s="4084"/>
      <c r="D2344" s="3323" t="s">
        <v>6302</v>
      </c>
      <c r="E2344" s="3324">
        <v>44.800000000000004</v>
      </c>
      <c r="F2344" s="3324">
        <v>23.912000000000003</v>
      </c>
      <c r="G2344" s="3039" t="s">
        <v>1534</v>
      </c>
      <c r="H2344" s="3039" t="s">
        <v>1534</v>
      </c>
      <c r="I2344" s="3039" t="s">
        <v>1534</v>
      </c>
      <c r="J2344" s="3024">
        <v>142</v>
      </c>
      <c r="K2344" s="3325">
        <v>0.16800000000000001</v>
      </c>
      <c r="L2344" s="3325">
        <v>0.16800000000000001</v>
      </c>
      <c r="M2344" s="3024">
        <v>142</v>
      </c>
      <c r="N2344" s="3024">
        <v>142</v>
      </c>
      <c r="O2344" s="3325">
        <v>0.16800000000000001</v>
      </c>
      <c r="P2344" s="3325">
        <v>0.16800000000000001</v>
      </c>
      <c r="Q2344" s="3325">
        <v>0.16800000000000001</v>
      </c>
      <c r="R2344" s="3325">
        <v>0.16800000000000001</v>
      </c>
      <c r="S2344" s="2612">
        <v>2.2400000000000002</v>
      </c>
      <c r="T2344" s="3039" t="s">
        <v>1534</v>
      </c>
      <c r="U2344" s="3039" t="s">
        <v>1534</v>
      </c>
      <c r="V2344" s="3040" t="s">
        <v>5536</v>
      </c>
      <c r="W2344" s="3325">
        <v>2.8000000000000004E-2</v>
      </c>
      <c r="X2344" s="3325">
        <v>6.720000000000001E-2</v>
      </c>
      <c r="Y2344" s="3040" t="s">
        <v>1534</v>
      </c>
      <c r="Z2344" s="3040" t="s">
        <v>1534</v>
      </c>
      <c r="AA2344" s="3040" t="s">
        <v>1534</v>
      </c>
      <c r="AB2344" s="3040" t="s">
        <v>1534</v>
      </c>
      <c r="AC2344" s="3325">
        <v>6.720000000000001E-2</v>
      </c>
      <c r="AD2344" s="3324">
        <v>18.648</v>
      </c>
      <c r="AE2344" s="3040" t="s">
        <v>406</v>
      </c>
      <c r="AF2344" s="2561">
        <v>3.6960000000000007E-2</v>
      </c>
      <c r="AG2344" s="2561">
        <v>0.11200000000000002</v>
      </c>
      <c r="AH2344" s="2613" t="s">
        <v>1534</v>
      </c>
      <c r="AI2344" s="2613" t="s">
        <v>1534</v>
      </c>
      <c r="AJ2344" s="3039" t="s">
        <v>1534</v>
      </c>
      <c r="AK2344" s="2613" t="s">
        <v>6238</v>
      </c>
      <c r="AL2344" s="2613" t="s">
        <v>1679</v>
      </c>
      <c r="AM2344" s="3427">
        <v>1.8704000000000001</v>
      </c>
    </row>
    <row r="2345" spans="2:39" s="2872" customFormat="1" ht="25.5" x14ac:dyDescent="0.2">
      <c r="B2345" s="3958" t="s">
        <v>6303</v>
      </c>
      <c r="C2345" s="4084"/>
      <c r="D2345" s="3323" t="s">
        <v>6304</v>
      </c>
      <c r="E2345" s="3324">
        <v>56.000000000000007</v>
      </c>
      <c r="F2345" s="3324">
        <v>30.822400000000002</v>
      </c>
      <c r="G2345" s="3039" t="s">
        <v>1534</v>
      </c>
      <c r="H2345" s="3039" t="s">
        <v>1534</v>
      </c>
      <c r="I2345" s="3039" t="s">
        <v>1534</v>
      </c>
      <c r="J2345" s="3024">
        <v>183</v>
      </c>
      <c r="K2345" s="3325">
        <v>0.16800000000000001</v>
      </c>
      <c r="L2345" s="3325">
        <v>0.16800000000000001</v>
      </c>
      <c r="M2345" s="3024">
        <v>183</v>
      </c>
      <c r="N2345" s="3024">
        <v>183</v>
      </c>
      <c r="O2345" s="3325">
        <v>0.16800000000000001</v>
      </c>
      <c r="P2345" s="3325">
        <v>0.16800000000000001</v>
      </c>
      <c r="Q2345" s="3325">
        <v>0.16800000000000001</v>
      </c>
      <c r="R2345" s="3325">
        <v>0.16800000000000001</v>
      </c>
      <c r="S2345" s="2612">
        <v>2.8000000000000003</v>
      </c>
      <c r="T2345" s="3039" t="s">
        <v>1534</v>
      </c>
      <c r="U2345" s="3039" t="s">
        <v>1534</v>
      </c>
      <c r="V2345" s="3040" t="s">
        <v>1133</v>
      </c>
      <c r="W2345" s="3325">
        <v>2.8000000000000004E-2</v>
      </c>
      <c r="X2345" s="3325">
        <v>6.720000000000001E-2</v>
      </c>
      <c r="Y2345" s="3040" t="s">
        <v>1534</v>
      </c>
      <c r="Z2345" s="3040" t="s">
        <v>1534</v>
      </c>
      <c r="AA2345" s="3040" t="s">
        <v>1534</v>
      </c>
      <c r="AB2345" s="3040" t="s">
        <v>1534</v>
      </c>
      <c r="AC2345" s="3325">
        <v>6.720000000000001E-2</v>
      </c>
      <c r="AD2345" s="3324">
        <v>22.377600000000001</v>
      </c>
      <c r="AE2345" s="3040" t="s">
        <v>5094</v>
      </c>
      <c r="AF2345" s="2561">
        <v>3.6960000000000007E-2</v>
      </c>
      <c r="AG2345" s="2561">
        <v>0.11200000000000002</v>
      </c>
      <c r="AH2345" s="2613" t="s">
        <v>1534</v>
      </c>
      <c r="AI2345" s="2613" t="s">
        <v>1534</v>
      </c>
      <c r="AJ2345" s="3039" t="s">
        <v>1534</v>
      </c>
      <c r="AK2345" s="2613" t="s">
        <v>6241</v>
      </c>
      <c r="AL2345" s="2613" t="s">
        <v>6242</v>
      </c>
      <c r="AM2345" s="3427">
        <v>2.2400000000000002</v>
      </c>
    </row>
    <row r="2346" spans="2:39" s="2872" customFormat="1" ht="25.5" x14ac:dyDescent="0.2">
      <c r="B2346" s="3958" t="s">
        <v>6305</v>
      </c>
      <c r="C2346" s="4084"/>
      <c r="D2346" s="3323" t="s">
        <v>6306</v>
      </c>
      <c r="E2346" s="3324">
        <v>67.2</v>
      </c>
      <c r="F2346" s="3324">
        <v>35.492800000000003</v>
      </c>
      <c r="G2346" s="3039" t="s">
        <v>1534</v>
      </c>
      <c r="H2346" s="3039" t="s">
        <v>1534</v>
      </c>
      <c r="I2346" s="3039" t="s">
        <v>1534</v>
      </c>
      <c r="J2346" s="3024">
        <v>226</v>
      </c>
      <c r="K2346" s="3325">
        <v>0.15680000000000002</v>
      </c>
      <c r="L2346" s="3325">
        <v>0.15680000000000002</v>
      </c>
      <c r="M2346" s="3024">
        <v>226</v>
      </c>
      <c r="N2346" s="3024">
        <v>226</v>
      </c>
      <c r="O2346" s="3325">
        <v>0.15680000000000002</v>
      </c>
      <c r="P2346" s="3325">
        <v>0.15680000000000002</v>
      </c>
      <c r="Q2346" s="3325">
        <v>0.15680000000000002</v>
      </c>
      <c r="R2346" s="3325">
        <v>0.15680000000000002</v>
      </c>
      <c r="S2346" s="2612">
        <v>5.6000000000000005</v>
      </c>
      <c r="T2346" s="3039" t="s">
        <v>1534</v>
      </c>
      <c r="U2346" s="3039" t="s">
        <v>1534</v>
      </c>
      <c r="V2346" s="3040" t="s">
        <v>1135</v>
      </c>
      <c r="W2346" s="3325">
        <v>2.8000000000000004E-2</v>
      </c>
      <c r="X2346" s="3325">
        <v>6.720000000000001E-2</v>
      </c>
      <c r="Y2346" s="3040" t="s">
        <v>1534</v>
      </c>
      <c r="Z2346" s="3040" t="s">
        <v>1534</v>
      </c>
      <c r="AA2346" s="3040" t="s">
        <v>1534</v>
      </c>
      <c r="AB2346" s="3040" t="s">
        <v>1534</v>
      </c>
      <c r="AC2346" s="3325">
        <v>6.720000000000001E-2</v>
      </c>
      <c r="AD2346" s="3324">
        <v>26.107200000000002</v>
      </c>
      <c r="AE2346" s="3040" t="s">
        <v>5506</v>
      </c>
      <c r="AF2346" s="2561">
        <v>3.6960000000000007E-2</v>
      </c>
      <c r="AG2346" s="2561">
        <v>0.11200000000000002</v>
      </c>
      <c r="AH2346" s="2613" t="s">
        <v>1534</v>
      </c>
      <c r="AI2346" s="2613" t="s">
        <v>1534</v>
      </c>
      <c r="AJ2346" s="3039" t="s">
        <v>1534</v>
      </c>
      <c r="AK2346" s="2613" t="s">
        <v>6245</v>
      </c>
      <c r="AL2346" s="2613" t="s">
        <v>6246</v>
      </c>
      <c r="AM2346" s="3427">
        <v>2.6096000000000004</v>
      </c>
    </row>
    <row r="2347" spans="2:39" s="2872" customFormat="1" ht="25.5" x14ac:dyDescent="0.2">
      <c r="B2347" s="3958" t="s">
        <v>6307</v>
      </c>
      <c r="C2347" s="4084"/>
      <c r="D2347" s="3323" t="s">
        <v>6308</v>
      </c>
      <c r="E2347" s="3324">
        <v>78.400000000000006</v>
      </c>
      <c r="F2347" s="3324">
        <v>42.963200000000001</v>
      </c>
      <c r="G2347" s="3039" t="s">
        <v>1534</v>
      </c>
      <c r="H2347" s="3039" t="s">
        <v>1534</v>
      </c>
      <c r="I2347" s="3039" t="s">
        <v>1534</v>
      </c>
      <c r="J2347" s="3024">
        <v>274</v>
      </c>
      <c r="K2347" s="3325">
        <v>0.15680000000000002</v>
      </c>
      <c r="L2347" s="3325">
        <v>0.15680000000000002</v>
      </c>
      <c r="M2347" s="3024">
        <v>274</v>
      </c>
      <c r="N2347" s="3024">
        <v>274</v>
      </c>
      <c r="O2347" s="3325">
        <v>0.15680000000000002</v>
      </c>
      <c r="P2347" s="3325">
        <v>0.15680000000000002</v>
      </c>
      <c r="Q2347" s="3325">
        <v>0.15680000000000002</v>
      </c>
      <c r="R2347" s="3325">
        <v>0.15680000000000002</v>
      </c>
      <c r="S2347" s="2612">
        <v>5.6000000000000005</v>
      </c>
      <c r="T2347" s="3039" t="s">
        <v>1534</v>
      </c>
      <c r="U2347" s="3039" t="s">
        <v>1534</v>
      </c>
      <c r="V2347" s="3040" t="s">
        <v>1135</v>
      </c>
      <c r="W2347" s="3325">
        <v>2.8000000000000004E-2</v>
      </c>
      <c r="X2347" s="3325">
        <v>6.720000000000001E-2</v>
      </c>
      <c r="Y2347" s="3040" t="s">
        <v>1534</v>
      </c>
      <c r="Z2347" s="3040" t="s">
        <v>1534</v>
      </c>
      <c r="AA2347" s="3040" t="s">
        <v>1534</v>
      </c>
      <c r="AB2347" s="3040" t="s">
        <v>1534</v>
      </c>
      <c r="AC2347" s="3325">
        <v>6.720000000000001E-2</v>
      </c>
      <c r="AD2347" s="3324">
        <v>29.836800000000004</v>
      </c>
      <c r="AE2347" s="3040" t="s">
        <v>56</v>
      </c>
      <c r="AF2347" s="2561">
        <v>3.6960000000000007E-2</v>
      </c>
      <c r="AG2347" s="2561">
        <v>0.11200000000000002</v>
      </c>
      <c r="AH2347" s="2613" t="s">
        <v>1534</v>
      </c>
      <c r="AI2347" s="2613" t="s">
        <v>1534</v>
      </c>
      <c r="AJ2347" s="3039" t="s">
        <v>1534</v>
      </c>
      <c r="AK2347" s="2613" t="s">
        <v>6249</v>
      </c>
      <c r="AL2347" s="2613" t="s">
        <v>6250</v>
      </c>
      <c r="AM2347" s="3427">
        <v>2.9792000000000005</v>
      </c>
    </row>
    <row r="2348" spans="2:39" s="2872" customFormat="1" ht="25.5" x14ac:dyDescent="0.2">
      <c r="B2348" s="3958" t="s">
        <v>6309</v>
      </c>
      <c r="C2348" s="4084"/>
      <c r="D2348" s="3323" t="s">
        <v>6310</v>
      </c>
      <c r="E2348" s="3324">
        <v>89.600000000000009</v>
      </c>
      <c r="F2348" s="3324">
        <v>47.633600000000008</v>
      </c>
      <c r="G2348" s="3039" t="s">
        <v>1534</v>
      </c>
      <c r="H2348" s="3039" t="s">
        <v>1534</v>
      </c>
      <c r="I2348" s="3039" t="s">
        <v>1534</v>
      </c>
      <c r="J2348" s="3024">
        <v>327</v>
      </c>
      <c r="K2348" s="3325">
        <v>0.14560000000000001</v>
      </c>
      <c r="L2348" s="3325">
        <v>0.14560000000000001</v>
      </c>
      <c r="M2348" s="3024">
        <v>327</v>
      </c>
      <c r="N2348" s="3024">
        <v>327</v>
      </c>
      <c r="O2348" s="3325">
        <v>0.14560000000000001</v>
      </c>
      <c r="P2348" s="3325">
        <v>0.14560000000000001</v>
      </c>
      <c r="Q2348" s="3325">
        <v>0.14560000000000001</v>
      </c>
      <c r="R2348" s="3325">
        <v>0.14560000000000001</v>
      </c>
      <c r="S2348" s="2612">
        <v>8.4</v>
      </c>
      <c r="T2348" s="3039" t="s">
        <v>1534</v>
      </c>
      <c r="U2348" s="3039" t="s">
        <v>1534</v>
      </c>
      <c r="V2348" s="3040" t="s">
        <v>1119</v>
      </c>
      <c r="W2348" s="3325">
        <v>2.8000000000000004E-2</v>
      </c>
      <c r="X2348" s="3325">
        <v>6.720000000000001E-2</v>
      </c>
      <c r="Y2348" s="3040" t="s">
        <v>1534</v>
      </c>
      <c r="Z2348" s="3040" t="s">
        <v>1534</v>
      </c>
      <c r="AA2348" s="3040" t="s">
        <v>1534</v>
      </c>
      <c r="AB2348" s="3040" t="s">
        <v>1534</v>
      </c>
      <c r="AC2348" s="3325">
        <v>6.720000000000001E-2</v>
      </c>
      <c r="AD2348" s="3324">
        <v>33.566400000000002</v>
      </c>
      <c r="AE2348" s="3040" t="s">
        <v>5515</v>
      </c>
      <c r="AF2348" s="2561">
        <v>3.6960000000000007E-2</v>
      </c>
      <c r="AG2348" s="2561">
        <v>0.11200000000000002</v>
      </c>
      <c r="AH2348" s="2613" t="s">
        <v>1534</v>
      </c>
      <c r="AI2348" s="2613" t="s">
        <v>1534</v>
      </c>
      <c r="AJ2348" s="3039" t="s">
        <v>1534</v>
      </c>
      <c r="AK2348" s="2613" t="s">
        <v>6253</v>
      </c>
      <c r="AL2348" s="2613" t="s">
        <v>4366</v>
      </c>
      <c r="AM2348" s="3427">
        <v>3.3600000000000003</v>
      </c>
    </row>
    <row r="2349" spans="2:39" s="2872" customFormat="1" ht="26.25" thickBot="1" x14ac:dyDescent="0.25">
      <c r="B2349" s="3958" t="s">
        <v>6311</v>
      </c>
      <c r="C2349" s="4084"/>
      <c r="D2349" s="3051" t="s">
        <v>6312</v>
      </c>
      <c r="E2349" s="3052">
        <v>112.00000000000001</v>
      </c>
      <c r="F2349" s="3052">
        <v>63.504000000000012</v>
      </c>
      <c r="G2349" s="3141" t="s">
        <v>1534</v>
      </c>
      <c r="H2349" s="3141" t="s">
        <v>1534</v>
      </c>
      <c r="I2349" s="3141" t="s">
        <v>1534</v>
      </c>
      <c r="J2349" s="2805">
        <v>472</v>
      </c>
      <c r="K2349" s="3054">
        <v>0.13440000000000002</v>
      </c>
      <c r="L2349" s="3054">
        <v>0.13440000000000002</v>
      </c>
      <c r="M2349" s="2805">
        <v>472</v>
      </c>
      <c r="N2349" s="2805">
        <v>472</v>
      </c>
      <c r="O2349" s="3054">
        <v>0.13440000000000002</v>
      </c>
      <c r="P2349" s="3054">
        <v>0.13440000000000002</v>
      </c>
      <c r="Q2349" s="3054">
        <v>0.13440000000000002</v>
      </c>
      <c r="R2349" s="3054">
        <v>0.13440000000000002</v>
      </c>
      <c r="S2349" s="2798">
        <v>11.200000000000001</v>
      </c>
      <c r="T2349" s="3141" t="s">
        <v>1534</v>
      </c>
      <c r="U2349" s="3141" t="s">
        <v>1534</v>
      </c>
      <c r="V2349" s="3055" t="s">
        <v>5520</v>
      </c>
      <c r="W2349" s="3054">
        <v>2.8000000000000004E-2</v>
      </c>
      <c r="X2349" s="3054">
        <v>6.720000000000001E-2</v>
      </c>
      <c r="Y2349" s="3055" t="s">
        <v>1534</v>
      </c>
      <c r="Z2349" s="3055" t="s">
        <v>1534</v>
      </c>
      <c r="AA2349" s="3055" t="s">
        <v>1534</v>
      </c>
      <c r="AB2349" s="3055" t="s">
        <v>1534</v>
      </c>
      <c r="AC2349" s="3054">
        <v>6.720000000000001E-2</v>
      </c>
      <c r="AD2349" s="3052">
        <v>37.295999999999999</v>
      </c>
      <c r="AE2349" s="3055" t="s">
        <v>58</v>
      </c>
      <c r="AF2349" s="2608">
        <v>3.6960000000000007E-2</v>
      </c>
      <c r="AG2349" s="2608">
        <v>0.11200000000000002</v>
      </c>
      <c r="AH2349" s="2653" t="s">
        <v>1534</v>
      </c>
      <c r="AI2349" s="2653" t="s">
        <v>1534</v>
      </c>
      <c r="AJ2349" s="3141" t="s">
        <v>1534</v>
      </c>
      <c r="AK2349" s="2653" t="s">
        <v>6256</v>
      </c>
      <c r="AL2349" s="2653" t="s">
        <v>370</v>
      </c>
      <c r="AM2349" s="3428">
        <v>3.7296000000000005</v>
      </c>
    </row>
    <row r="2350" spans="2:39" s="2872" customFormat="1" x14ac:dyDescent="0.2">
      <c r="B2350" s="2573"/>
      <c r="C2350" s="2566"/>
      <c r="D2350" s="4006"/>
      <c r="E2350" s="4006"/>
      <c r="F2350" s="4006"/>
      <c r="G2350" s="4006"/>
      <c r="H2350" s="2566"/>
      <c r="I2350" s="2567"/>
      <c r="J2350" s="2567"/>
      <c r="K2350" s="2567"/>
      <c r="L2350" s="2567"/>
      <c r="M2350" s="2566"/>
      <c r="N2350" s="2567"/>
      <c r="O2350" s="2567"/>
      <c r="P2350" s="2567"/>
      <c r="Q2350" s="2567"/>
      <c r="R2350" s="2567"/>
      <c r="S2350" s="2566"/>
      <c r="T2350" s="2565"/>
      <c r="U2350" s="2565"/>
      <c r="V2350" s="2565"/>
      <c r="W2350" s="2565"/>
      <c r="X2350" s="2565"/>
      <c r="Y2350" s="2565"/>
      <c r="Z2350" s="2565"/>
      <c r="AA2350" s="2565"/>
      <c r="AB2350" s="2565"/>
      <c r="AC2350" s="2565"/>
      <c r="AD2350" s="2565"/>
      <c r="AE2350" s="2565"/>
      <c r="AF2350" s="2565"/>
      <c r="AG2350" s="2565"/>
      <c r="AH2350" s="2565"/>
      <c r="AI2350" s="2565"/>
      <c r="AJ2350" s="2565"/>
      <c r="AK2350" s="2572"/>
    </row>
    <row r="2351" spans="2:39" s="2872" customFormat="1" ht="14.25" x14ac:dyDescent="0.2">
      <c r="B2351" s="3979" t="s">
        <v>4992</v>
      </c>
      <c r="C2351" s="3980"/>
      <c r="D2351" s="3981" t="s">
        <v>10</v>
      </c>
      <c r="E2351" s="3981"/>
      <c r="F2351" s="3981"/>
      <c r="G2351" s="3981"/>
      <c r="H2351" s="2569"/>
      <c r="I2351" s="2569"/>
      <c r="J2351" s="2569"/>
      <c r="K2351" s="2569"/>
      <c r="L2351" s="2569"/>
      <c r="M2351" s="2569"/>
      <c r="N2351" s="2569"/>
      <c r="O2351" s="2569"/>
      <c r="P2351" s="2569"/>
      <c r="Q2351" s="2569"/>
      <c r="R2351" s="2569"/>
      <c r="S2351" s="2569"/>
      <c r="T2351" s="2565"/>
      <c r="U2351" s="2565"/>
      <c r="V2351" s="2565"/>
      <c r="W2351" s="2565"/>
      <c r="X2351" s="2565"/>
      <c r="Y2351" s="2565"/>
      <c r="Z2351" s="2565"/>
      <c r="AA2351" s="2565"/>
      <c r="AB2351" s="2565"/>
      <c r="AC2351" s="2565"/>
      <c r="AD2351" s="2565"/>
      <c r="AE2351" s="2565"/>
      <c r="AF2351" s="2565"/>
      <c r="AG2351" s="2565"/>
      <c r="AH2351" s="2565"/>
      <c r="AI2351" s="2565"/>
      <c r="AJ2351" s="2565"/>
      <c r="AK2351" s="2572"/>
    </row>
    <row r="2352" spans="2:39" s="2872" customFormat="1" ht="14.25" x14ac:dyDescent="0.2">
      <c r="B2352" s="3979" t="s">
        <v>4993</v>
      </c>
      <c r="C2352" s="3980"/>
      <c r="D2352" s="3981" t="s">
        <v>10</v>
      </c>
      <c r="E2352" s="3981"/>
      <c r="F2352" s="3981"/>
      <c r="G2352" s="3981"/>
      <c r="H2352" s="2569"/>
      <c r="I2352" s="2569"/>
      <c r="J2352" s="2569"/>
      <c r="K2352" s="2569"/>
      <c r="L2352" s="2569"/>
      <c r="M2352" s="2569"/>
      <c r="N2352" s="2569"/>
      <c r="O2352" s="2569"/>
      <c r="P2352" s="2569"/>
      <c r="Q2352" s="2569"/>
      <c r="R2352" s="2569"/>
      <c r="S2352" s="2569"/>
      <c r="T2352" s="2565"/>
      <c r="U2352" s="2565"/>
      <c r="V2352" s="2565"/>
      <c r="W2352" s="2565"/>
      <c r="X2352" s="2565"/>
      <c r="Y2352" s="2565"/>
      <c r="Z2352" s="2565"/>
      <c r="AA2352" s="2565"/>
      <c r="AB2352" s="2565"/>
      <c r="AC2352" s="2565"/>
      <c r="AD2352" s="2565"/>
      <c r="AE2352" s="2565"/>
      <c r="AF2352" s="2565"/>
      <c r="AG2352" s="2565"/>
      <c r="AH2352" s="2565"/>
      <c r="AI2352" s="2565"/>
      <c r="AJ2352" s="2565"/>
      <c r="AK2352" s="2572"/>
    </row>
    <row r="2353" spans="2:39" s="2872" customFormat="1" ht="15.75" thickBot="1" x14ac:dyDescent="0.25">
      <c r="B2353" s="4057"/>
      <c r="C2353" s="4058"/>
      <c r="D2353" s="4059"/>
      <c r="E2353" s="4059"/>
      <c r="F2353" s="4059"/>
      <c r="G2353" s="4059"/>
      <c r="H2353" s="2574"/>
      <c r="I2353" s="2574"/>
      <c r="J2353" s="2574"/>
      <c r="K2353" s="2574"/>
      <c r="L2353" s="2574"/>
      <c r="M2353" s="2574"/>
      <c r="N2353" s="2574"/>
      <c r="O2353" s="2574"/>
      <c r="P2353" s="2574"/>
      <c r="Q2353" s="2574"/>
      <c r="R2353" s="2574"/>
      <c r="S2353" s="2574"/>
      <c r="T2353" s="2575"/>
      <c r="U2353" s="2575"/>
      <c r="V2353" s="2575"/>
      <c r="W2353" s="2575"/>
      <c r="X2353" s="2575"/>
      <c r="Y2353" s="2575"/>
      <c r="Z2353" s="2575"/>
      <c r="AA2353" s="2575"/>
      <c r="AB2353" s="2575"/>
      <c r="AC2353" s="2575"/>
      <c r="AD2353" s="2575"/>
      <c r="AE2353" s="2575"/>
      <c r="AF2353" s="2575"/>
      <c r="AG2353" s="2575"/>
      <c r="AH2353" s="2575"/>
      <c r="AI2353" s="2575"/>
      <c r="AJ2353" s="2575"/>
      <c r="AK2353" s="2577"/>
    </row>
    <row r="2354" spans="2:39" s="2872" customFormat="1" ht="12.75" customHeight="1" x14ac:dyDescent="0.2">
      <c r="B2354" s="2774"/>
    </row>
    <row r="2355" spans="2:39" s="2872" customFormat="1" ht="13.5" customHeight="1" thickBot="1" x14ac:dyDescent="0.25">
      <c r="B2355" s="2774"/>
    </row>
    <row r="2356" spans="2:39" s="2872" customFormat="1" ht="13.5" customHeight="1" x14ac:dyDescent="0.2">
      <c r="B2356" s="3987" t="s">
        <v>5001</v>
      </c>
      <c r="C2356" s="3988"/>
      <c r="D2356" s="3988"/>
      <c r="E2356" s="3988"/>
      <c r="F2356" s="3988"/>
      <c r="G2356" s="3988"/>
      <c r="H2356" s="3988"/>
      <c r="I2356" s="3988"/>
      <c r="J2356" s="3988"/>
      <c r="K2356" s="3988"/>
      <c r="L2356" s="3988"/>
      <c r="M2356" s="3988"/>
      <c r="N2356" s="3988"/>
      <c r="O2356" s="3988"/>
      <c r="P2356" s="3988"/>
      <c r="Q2356" s="3988"/>
      <c r="R2356" s="3988"/>
      <c r="S2356" s="3988"/>
      <c r="T2356" s="3988"/>
      <c r="U2356" s="3988"/>
      <c r="V2356" s="3988"/>
      <c r="W2356" s="3988"/>
      <c r="X2356" s="3988"/>
      <c r="Y2356" s="3988"/>
      <c r="Z2356" s="3988"/>
      <c r="AA2356" s="3988"/>
      <c r="AB2356" s="3988"/>
      <c r="AC2356" s="3988"/>
      <c r="AD2356" s="3988"/>
      <c r="AE2356" s="3988"/>
      <c r="AF2356" s="3988"/>
      <c r="AG2356" s="3988"/>
      <c r="AH2356" s="3988"/>
      <c r="AI2356" s="3988"/>
      <c r="AJ2356" s="3988"/>
      <c r="AK2356" s="3988"/>
      <c r="AL2356" s="3988"/>
      <c r="AM2356" s="3989"/>
    </row>
    <row r="2357" spans="2:39" s="2872" customFormat="1" x14ac:dyDescent="0.2">
      <c r="B2357" s="2570"/>
      <c r="C2357" s="3454"/>
      <c r="D2357" s="3454"/>
      <c r="E2357" s="3454"/>
      <c r="F2357" s="3454"/>
      <c r="G2357" s="2571"/>
      <c r="H2357" s="2571"/>
      <c r="I2357" s="2571"/>
      <c r="J2357" s="2571"/>
      <c r="K2357" s="2571"/>
      <c r="L2357" s="2571"/>
      <c r="M2357" s="2571"/>
      <c r="N2357" s="2571"/>
      <c r="O2357" s="2571"/>
      <c r="P2357" s="2571"/>
      <c r="Q2357" s="2571"/>
      <c r="R2357" s="2571"/>
      <c r="S2357" s="2571"/>
      <c r="T2357" s="2571"/>
      <c r="U2357" s="2571"/>
      <c r="V2357" s="2571"/>
      <c r="W2357" s="2571"/>
      <c r="X2357" s="2571"/>
      <c r="Y2357" s="2571"/>
      <c r="Z2357" s="2571"/>
      <c r="AA2357" s="2571"/>
      <c r="AB2357" s="2571"/>
      <c r="AC2357" s="2571"/>
      <c r="AD2357" s="2571"/>
      <c r="AE2357" s="2571"/>
      <c r="AF2357" s="2571"/>
      <c r="AG2357" s="2571"/>
      <c r="AH2357" s="2571"/>
      <c r="AI2357" s="2571"/>
      <c r="AJ2357" s="2571"/>
      <c r="AK2357" s="2571"/>
      <c r="AL2357" s="3464"/>
      <c r="AM2357" s="3466"/>
    </row>
    <row r="2358" spans="2:39" s="2872" customFormat="1" ht="13.5" customHeight="1" x14ac:dyDescent="0.2">
      <c r="B2358" s="2570" t="s">
        <v>4988</v>
      </c>
      <c r="C2358" s="3454"/>
      <c r="D2358" s="3990" t="s">
        <v>6226</v>
      </c>
      <c r="E2358" s="3990"/>
      <c r="F2358" s="3990"/>
      <c r="G2358" s="2571"/>
      <c r="H2358" s="2571"/>
      <c r="I2358" s="2571"/>
      <c r="J2358" s="2571"/>
      <c r="K2358" s="2571"/>
      <c r="L2358" s="2571"/>
      <c r="M2358" s="2571"/>
      <c r="N2358" s="2571"/>
      <c r="O2358" s="2571"/>
      <c r="P2358" s="2571"/>
      <c r="Q2358" s="2571"/>
      <c r="R2358" s="2571"/>
      <c r="S2358" s="2571"/>
      <c r="T2358" s="2571"/>
      <c r="U2358" s="2571"/>
      <c r="V2358" s="2571"/>
      <c r="W2358" s="2571"/>
      <c r="X2358" s="2571"/>
      <c r="Y2358" s="2571"/>
      <c r="Z2358" s="2571"/>
      <c r="AA2358" s="2571"/>
      <c r="AB2358" s="2571"/>
      <c r="AC2358" s="2571"/>
      <c r="AD2358" s="2571"/>
      <c r="AE2358" s="2571"/>
      <c r="AF2358" s="2571"/>
      <c r="AG2358" s="2571"/>
      <c r="AH2358" s="2571"/>
      <c r="AI2358" s="2571"/>
      <c r="AJ2358" s="2571"/>
      <c r="AK2358" s="2571"/>
      <c r="AL2358" s="3464"/>
      <c r="AM2358" s="3466"/>
    </row>
    <row r="2359" spans="2:39" s="2872" customFormat="1" ht="13.5" customHeight="1" thickBot="1" x14ac:dyDescent="0.25">
      <c r="B2359" s="3991" t="s">
        <v>5002</v>
      </c>
      <c r="C2359" s="3992"/>
      <c r="D2359" s="3963">
        <v>41646</v>
      </c>
      <c r="E2359" s="3963"/>
      <c r="F2359" s="3454"/>
      <c r="G2359" s="2571"/>
      <c r="H2359" s="2571"/>
      <c r="I2359" s="2571"/>
      <c r="J2359" s="2571"/>
      <c r="K2359" s="2571"/>
      <c r="L2359" s="2571"/>
      <c r="M2359" s="2571"/>
      <c r="N2359" s="2571"/>
      <c r="O2359" s="2571"/>
      <c r="P2359" s="2571"/>
      <c r="Q2359" s="2571"/>
      <c r="R2359" s="2571"/>
      <c r="S2359" s="2571"/>
      <c r="T2359" s="2571"/>
      <c r="U2359" s="2571"/>
      <c r="V2359" s="2571"/>
      <c r="W2359" s="2571"/>
      <c r="X2359" s="2571"/>
      <c r="Y2359" s="2571"/>
      <c r="Z2359" s="2571"/>
      <c r="AA2359" s="2571"/>
      <c r="AB2359" s="2571"/>
      <c r="AC2359" s="2571"/>
      <c r="AD2359" s="2571"/>
      <c r="AE2359" s="2571"/>
      <c r="AF2359" s="2571"/>
      <c r="AG2359" s="2571"/>
      <c r="AH2359" s="2571"/>
      <c r="AI2359" s="2571"/>
      <c r="AJ2359" s="2571"/>
      <c r="AK2359" s="2571"/>
      <c r="AL2359" s="3464"/>
      <c r="AM2359" s="3466"/>
    </row>
    <row r="2360" spans="2:39" s="2872" customFormat="1" ht="112.5" customHeight="1" thickBot="1" x14ac:dyDescent="0.25">
      <c r="B2360" s="3993" t="s">
        <v>5003</v>
      </c>
      <c r="C2360" s="3994"/>
      <c r="D2360" s="4019" t="s">
        <v>6227</v>
      </c>
      <c r="E2360" s="4020"/>
      <c r="F2360" s="4020"/>
      <c r="G2360" s="4020"/>
      <c r="H2360" s="4020"/>
      <c r="I2360" s="4020"/>
      <c r="J2360" s="4020"/>
      <c r="K2360" s="4021"/>
      <c r="L2360" s="2571"/>
      <c r="M2360" s="2571"/>
      <c r="N2360" s="2571"/>
      <c r="O2360" s="2571"/>
      <c r="P2360" s="2571"/>
      <c r="Q2360" s="2571"/>
      <c r="R2360" s="2571"/>
      <c r="S2360" s="2571"/>
      <c r="T2360" s="2571"/>
      <c r="U2360" s="2571"/>
      <c r="V2360" s="2571"/>
      <c r="W2360" s="2571"/>
      <c r="X2360" s="2571"/>
      <c r="Y2360" s="2571"/>
      <c r="Z2360" s="2571"/>
      <c r="AA2360" s="2571"/>
      <c r="AB2360" s="2571"/>
      <c r="AC2360" s="2571"/>
      <c r="AD2360" s="2571"/>
      <c r="AE2360" s="2571"/>
      <c r="AF2360" s="2571"/>
      <c r="AG2360" s="2571"/>
      <c r="AH2360" s="2571"/>
      <c r="AI2360" s="2571"/>
      <c r="AJ2360" s="2571"/>
      <c r="AK2360" s="2571"/>
      <c r="AL2360" s="3464"/>
      <c r="AM2360" s="3466"/>
    </row>
    <row r="2361" spans="2:39" s="2872" customFormat="1" ht="13.5" thickBot="1" x14ac:dyDescent="0.25">
      <c r="B2361" s="3998"/>
      <c r="C2361" s="3999"/>
      <c r="D2361" s="3999"/>
      <c r="E2361" s="3999"/>
      <c r="F2361" s="3999"/>
      <c r="G2361" s="3999"/>
      <c r="H2361" s="3999"/>
      <c r="I2361" s="3999"/>
      <c r="J2361" s="3999"/>
      <c r="K2361" s="3999"/>
      <c r="L2361" s="3999"/>
      <c r="M2361" s="3999"/>
      <c r="N2361" s="3999"/>
      <c r="O2361" s="3999"/>
      <c r="P2361" s="3999"/>
      <c r="Q2361" s="3999"/>
      <c r="R2361" s="2635"/>
      <c r="S2361" s="2635"/>
      <c r="T2361" s="2635"/>
      <c r="U2361" s="2635"/>
      <c r="V2361" s="2635"/>
      <c r="W2361" s="2635"/>
      <c r="X2361" s="2635"/>
      <c r="Y2361" s="2635"/>
      <c r="Z2361" s="2635"/>
      <c r="AA2361" s="2635"/>
      <c r="AB2361" s="2635"/>
      <c r="AC2361" s="2635"/>
      <c r="AD2361" s="2635"/>
      <c r="AE2361" s="2635"/>
      <c r="AF2361" s="2635"/>
      <c r="AG2361" s="2635"/>
      <c r="AH2361" s="2635"/>
      <c r="AI2361" s="2635"/>
      <c r="AJ2361" s="2635"/>
      <c r="AK2361" s="2635"/>
      <c r="AL2361" s="3465"/>
      <c r="AM2361" s="3467"/>
    </row>
    <row r="2362" spans="2:39" s="2872" customFormat="1" ht="13.5" thickBot="1" x14ac:dyDescent="0.25">
      <c r="B2362" s="4000" t="s">
        <v>5004</v>
      </c>
      <c r="C2362" s="4000"/>
      <c r="D2362" s="4000" t="s">
        <v>4994</v>
      </c>
      <c r="E2362" s="4000" t="s">
        <v>5005</v>
      </c>
      <c r="F2362" s="4002" t="s">
        <v>224</v>
      </c>
      <c r="G2362" s="4002"/>
      <c r="H2362" s="4002"/>
      <c r="I2362" s="4002"/>
      <c r="J2362" s="4002"/>
      <c r="K2362" s="4002"/>
      <c r="L2362" s="4002"/>
      <c r="M2362" s="4002"/>
      <c r="N2362" s="4002"/>
      <c r="O2362" s="4002"/>
      <c r="P2362" s="4002"/>
      <c r="Q2362" s="4002"/>
      <c r="R2362" s="4002"/>
      <c r="S2362" s="4002" t="s">
        <v>340</v>
      </c>
      <c r="T2362" s="4002"/>
      <c r="U2362" s="4002"/>
      <c r="V2362" s="4002"/>
      <c r="W2362" s="4002"/>
      <c r="X2362" s="4002"/>
      <c r="Y2362" s="4002"/>
      <c r="Z2362" s="4002"/>
      <c r="AA2362" s="4002"/>
      <c r="AB2362" s="4002"/>
      <c r="AC2362" s="4002"/>
      <c r="AD2362" s="4002" t="s">
        <v>225</v>
      </c>
      <c r="AE2362" s="4002"/>
      <c r="AF2362" s="4002"/>
      <c r="AG2362" s="4002"/>
      <c r="AH2362" s="4003" t="s">
        <v>4989</v>
      </c>
      <c r="AI2362" s="4003"/>
      <c r="AJ2362" s="4003"/>
      <c r="AK2362" s="4003" t="s">
        <v>4989</v>
      </c>
      <c r="AL2362" s="4073"/>
      <c r="AM2362" s="4073"/>
    </row>
    <row r="2363" spans="2:39" s="2872" customFormat="1" ht="13.5" thickBot="1" x14ac:dyDescent="0.25">
      <c r="B2363" s="4001"/>
      <c r="C2363" s="4001"/>
      <c r="D2363" s="4001"/>
      <c r="E2363" s="4001"/>
      <c r="F2363" s="4001" t="s">
        <v>5006</v>
      </c>
      <c r="G2363" s="4001" t="s">
        <v>5007</v>
      </c>
      <c r="H2363" s="4000" t="s">
        <v>5008</v>
      </c>
      <c r="I2363" s="4004" t="s">
        <v>5009</v>
      </c>
      <c r="J2363" s="4004" t="s">
        <v>5010</v>
      </c>
      <c r="K2363" s="4005" t="s">
        <v>5011</v>
      </c>
      <c r="L2363" s="4005" t="s">
        <v>5012</v>
      </c>
      <c r="M2363" s="4004" t="s">
        <v>5013</v>
      </c>
      <c r="N2363" s="4004"/>
      <c r="O2363" s="4005" t="s">
        <v>5014</v>
      </c>
      <c r="P2363" s="4005" t="s">
        <v>5015</v>
      </c>
      <c r="Q2363" s="4005" t="s">
        <v>5016</v>
      </c>
      <c r="R2363" s="4005" t="s">
        <v>5017</v>
      </c>
      <c r="S2363" s="4000" t="s">
        <v>5018</v>
      </c>
      <c r="T2363" s="4000" t="s">
        <v>5019</v>
      </c>
      <c r="U2363" s="4000" t="s">
        <v>5020</v>
      </c>
      <c r="V2363" s="4000" t="s">
        <v>5021</v>
      </c>
      <c r="W2363" s="4000" t="s">
        <v>5022</v>
      </c>
      <c r="X2363" s="4000" t="s">
        <v>5023</v>
      </c>
      <c r="Y2363" s="4000" t="s">
        <v>5024</v>
      </c>
      <c r="Z2363" s="4000" t="s">
        <v>5025</v>
      </c>
      <c r="AA2363" s="4000" t="s">
        <v>5026</v>
      </c>
      <c r="AB2363" s="4004" t="s">
        <v>5027</v>
      </c>
      <c r="AC2363" s="4004" t="s">
        <v>5028</v>
      </c>
      <c r="AD2363" s="4000" t="s">
        <v>5029</v>
      </c>
      <c r="AE2363" s="4000" t="s">
        <v>5030</v>
      </c>
      <c r="AF2363" s="4000" t="s">
        <v>5031</v>
      </c>
      <c r="AG2363" s="4000" t="s">
        <v>5032</v>
      </c>
      <c r="AH2363" s="4000" t="s">
        <v>1154</v>
      </c>
      <c r="AI2363" s="4000" t="s">
        <v>4990</v>
      </c>
      <c r="AJ2363" s="4000" t="s">
        <v>4991</v>
      </c>
      <c r="AK2363" s="4000" t="s">
        <v>1154</v>
      </c>
      <c r="AL2363" s="4000" t="s">
        <v>4990</v>
      </c>
      <c r="AM2363" s="4000" t="s">
        <v>4991</v>
      </c>
    </row>
    <row r="2364" spans="2:39" s="2872" customFormat="1" ht="13.5" thickBot="1" x14ac:dyDescent="0.25">
      <c r="B2364" s="4001"/>
      <c r="C2364" s="4001"/>
      <c r="D2364" s="4001"/>
      <c r="E2364" s="4001"/>
      <c r="F2364" s="4001"/>
      <c r="G2364" s="4001"/>
      <c r="H2364" s="4001"/>
      <c r="I2364" s="4005"/>
      <c r="J2364" s="4005"/>
      <c r="K2364" s="4005"/>
      <c r="L2364" s="4005"/>
      <c r="M2364" s="3452" t="s">
        <v>5033</v>
      </c>
      <c r="N2364" s="3453" t="s">
        <v>2798</v>
      </c>
      <c r="O2364" s="4005"/>
      <c r="P2364" s="4005"/>
      <c r="Q2364" s="4005"/>
      <c r="R2364" s="4005"/>
      <c r="S2364" s="4001"/>
      <c r="T2364" s="4001"/>
      <c r="U2364" s="4001"/>
      <c r="V2364" s="4001"/>
      <c r="W2364" s="4001"/>
      <c r="X2364" s="4001"/>
      <c r="Y2364" s="4001"/>
      <c r="Z2364" s="4001"/>
      <c r="AA2364" s="4001"/>
      <c r="AB2364" s="4005"/>
      <c r="AC2364" s="4005"/>
      <c r="AD2364" s="4001"/>
      <c r="AE2364" s="4001"/>
      <c r="AF2364" s="4001"/>
      <c r="AG2364" s="4001"/>
      <c r="AH2364" s="4001"/>
      <c r="AI2364" s="4001"/>
      <c r="AJ2364" s="4001"/>
      <c r="AK2364" s="4001"/>
      <c r="AL2364" s="4001"/>
      <c r="AM2364" s="4001"/>
    </row>
    <row r="2365" spans="2:39" s="2872" customFormat="1" ht="38.25" x14ac:dyDescent="0.2">
      <c r="B2365" s="3956" t="s">
        <v>6228</v>
      </c>
      <c r="C2365" s="3957"/>
      <c r="D2365" s="3314" t="s">
        <v>6229</v>
      </c>
      <c r="E2365" s="3315">
        <v>28.000000000000004</v>
      </c>
      <c r="F2365" s="3315">
        <v>10.651200000000001</v>
      </c>
      <c r="G2365" s="3137" t="s">
        <v>1534</v>
      </c>
      <c r="H2365" s="3137" t="s">
        <v>1534</v>
      </c>
      <c r="I2365" s="3137" t="s">
        <v>1534</v>
      </c>
      <c r="J2365" s="3044">
        <v>63</v>
      </c>
      <c r="K2365" s="3316">
        <v>0.16800000000000001</v>
      </c>
      <c r="L2365" s="3316">
        <v>0.16800000000000001</v>
      </c>
      <c r="M2365" s="3044">
        <v>63</v>
      </c>
      <c r="N2365" s="3044">
        <v>63</v>
      </c>
      <c r="O2365" s="3316">
        <v>0.16800000000000001</v>
      </c>
      <c r="P2365" s="3316">
        <v>0.16800000000000001</v>
      </c>
      <c r="Q2365" s="3316">
        <v>0.16800000000000001</v>
      </c>
      <c r="R2365" s="3316">
        <v>0.16800000000000001</v>
      </c>
      <c r="S2365" s="2697">
        <v>0.56000000000000005</v>
      </c>
      <c r="T2365" s="3137" t="s">
        <v>1534</v>
      </c>
      <c r="U2365" s="3137" t="s">
        <v>1534</v>
      </c>
      <c r="V2365" s="3046" t="s">
        <v>1136</v>
      </c>
      <c r="W2365" s="3316">
        <v>2.8000000000000004E-2</v>
      </c>
      <c r="X2365" s="3316">
        <v>6.720000000000001E-2</v>
      </c>
      <c r="Y2365" s="3046" t="s">
        <v>1534</v>
      </c>
      <c r="Z2365" s="3046" t="s">
        <v>1534</v>
      </c>
      <c r="AA2365" s="3046" t="s">
        <v>1534</v>
      </c>
      <c r="AB2365" s="3046" t="s">
        <v>1534</v>
      </c>
      <c r="AC2365" s="3316">
        <v>6.720000000000001E-2</v>
      </c>
      <c r="AD2365" s="3315">
        <v>11.188800000000001</v>
      </c>
      <c r="AE2365" s="3046" t="s">
        <v>49</v>
      </c>
      <c r="AF2365" s="2687">
        <v>3.6960000000000007E-2</v>
      </c>
      <c r="AG2365" s="2687">
        <v>0.11200000000000002</v>
      </c>
      <c r="AH2365" s="2644" t="s">
        <v>5653</v>
      </c>
      <c r="AI2365" s="2644" t="s">
        <v>4998</v>
      </c>
      <c r="AJ2365" s="3137">
        <v>5.6000000000000005</v>
      </c>
      <c r="AK2365" s="2644" t="s">
        <v>6230</v>
      </c>
      <c r="AL2365" s="2644" t="s">
        <v>3305</v>
      </c>
      <c r="AM2365" s="3216">
        <v>1.1200000000000001</v>
      </c>
    </row>
    <row r="2366" spans="2:39" s="2872" customFormat="1" ht="38.25" x14ac:dyDescent="0.2">
      <c r="B2366" s="3958" t="s">
        <v>6231</v>
      </c>
      <c r="C2366" s="4084"/>
      <c r="D2366" s="3323" t="s">
        <v>6232</v>
      </c>
      <c r="E2366" s="3324">
        <v>33.6</v>
      </c>
      <c r="F2366" s="3324">
        <v>15.691199999999998</v>
      </c>
      <c r="G2366" s="3039" t="s">
        <v>1534</v>
      </c>
      <c r="H2366" s="3039" t="s">
        <v>1534</v>
      </c>
      <c r="I2366" s="3039" t="s">
        <v>1534</v>
      </c>
      <c r="J2366" s="3024">
        <v>93</v>
      </c>
      <c r="K2366" s="3325">
        <v>0.16800000000000001</v>
      </c>
      <c r="L2366" s="3325">
        <v>0.16800000000000001</v>
      </c>
      <c r="M2366" s="3024">
        <v>93</v>
      </c>
      <c r="N2366" s="3024">
        <v>93</v>
      </c>
      <c r="O2366" s="3325">
        <v>0.16800000000000001</v>
      </c>
      <c r="P2366" s="3325">
        <v>0.16800000000000001</v>
      </c>
      <c r="Q2366" s="3325">
        <v>0.16800000000000001</v>
      </c>
      <c r="R2366" s="3325">
        <v>0.16800000000000001</v>
      </c>
      <c r="S2366" s="2612">
        <v>1.1200000000000001</v>
      </c>
      <c r="T2366" s="3039" t="s">
        <v>1534</v>
      </c>
      <c r="U2366" s="3039" t="s">
        <v>1534</v>
      </c>
      <c r="V2366" s="3040" t="s">
        <v>5526</v>
      </c>
      <c r="W2366" s="3325">
        <v>2.8000000000000004E-2</v>
      </c>
      <c r="X2366" s="3325">
        <v>6.720000000000001E-2</v>
      </c>
      <c r="Y2366" s="3040" t="s">
        <v>1534</v>
      </c>
      <c r="Z2366" s="3040" t="s">
        <v>1534</v>
      </c>
      <c r="AA2366" s="3040" t="s">
        <v>1534</v>
      </c>
      <c r="AB2366" s="3040" t="s">
        <v>1534</v>
      </c>
      <c r="AC2366" s="3325">
        <v>6.720000000000001E-2</v>
      </c>
      <c r="AD2366" s="3324">
        <v>11.188800000000001</v>
      </c>
      <c r="AE2366" s="3040" t="s">
        <v>49</v>
      </c>
      <c r="AF2366" s="2561">
        <v>3.6960000000000007E-2</v>
      </c>
      <c r="AG2366" s="2561">
        <v>0.11200000000000002</v>
      </c>
      <c r="AH2366" s="2613" t="s">
        <v>5653</v>
      </c>
      <c r="AI2366" s="2613" t="s">
        <v>4998</v>
      </c>
      <c r="AJ2366" s="3039">
        <v>5.6000000000000005</v>
      </c>
      <c r="AK2366" s="2613" t="s">
        <v>6230</v>
      </c>
      <c r="AL2366" s="2613" t="s">
        <v>3305</v>
      </c>
      <c r="AM2366" s="3427">
        <v>1.1200000000000001</v>
      </c>
    </row>
    <row r="2367" spans="2:39" s="2872" customFormat="1" ht="38.25" x14ac:dyDescent="0.2">
      <c r="B2367" s="3958" t="s">
        <v>6233</v>
      </c>
      <c r="C2367" s="4084"/>
      <c r="D2367" s="3323" t="s">
        <v>6234</v>
      </c>
      <c r="E2367" s="3324">
        <v>39.200000000000003</v>
      </c>
      <c r="F2367" s="3324">
        <v>17.0016</v>
      </c>
      <c r="G2367" s="3039" t="s">
        <v>1534</v>
      </c>
      <c r="H2367" s="3039" t="s">
        <v>1534</v>
      </c>
      <c r="I2367" s="3039" t="s">
        <v>1534</v>
      </c>
      <c r="J2367" s="3024">
        <v>101</v>
      </c>
      <c r="K2367" s="3325">
        <v>0.16800000000000001</v>
      </c>
      <c r="L2367" s="3325">
        <v>0.16800000000000001</v>
      </c>
      <c r="M2367" s="3024">
        <v>101</v>
      </c>
      <c r="N2367" s="3024">
        <v>101</v>
      </c>
      <c r="O2367" s="3325">
        <v>0.16800000000000001</v>
      </c>
      <c r="P2367" s="3325">
        <v>0.16800000000000001</v>
      </c>
      <c r="Q2367" s="3325">
        <v>0.16800000000000001</v>
      </c>
      <c r="R2367" s="3325">
        <v>0.16800000000000001</v>
      </c>
      <c r="S2367" s="2612">
        <v>1.6800000000000002</v>
      </c>
      <c r="T2367" s="3039" t="s">
        <v>1534</v>
      </c>
      <c r="U2367" s="3039" t="s">
        <v>1534</v>
      </c>
      <c r="V2367" s="3040" t="s">
        <v>5531</v>
      </c>
      <c r="W2367" s="3325">
        <v>2.8000000000000004E-2</v>
      </c>
      <c r="X2367" s="3325">
        <v>6.720000000000001E-2</v>
      </c>
      <c r="Y2367" s="3040" t="s">
        <v>1534</v>
      </c>
      <c r="Z2367" s="3040" t="s">
        <v>1534</v>
      </c>
      <c r="AA2367" s="3040" t="s">
        <v>1534</v>
      </c>
      <c r="AB2367" s="3040" t="s">
        <v>1534</v>
      </c>
      <c r="AC2367" s="3325">
        <v>6.720000000000001E-2</v>
      </c>
      <c r="AD2367" s="3324">
        <v>14.918400000000002</v>
      </c>
      <c r="AE2367" s="3040" t="s">
        <v>51</v>
      </c>
      <c r="AF2367" s="2561">
        <v>3.6960000000000007E-2</v>
      </c>
      <c r="AG2367" s="2561">
        <v>0.11200000000000002</v>
      </c>
      <c r="AH2367" s="2613" t="s">
        <v>5653</v>
      </c>
      <c r="AI2367" s="2613" t="s">
        <v>4998</v>
      </c>
      <c r="AJ2367" s="3039">
        <v>5.6000000000000005</v>
      </c>
      <c r="AK2367" s="2613" t="s">
        <v>6235</v>
      </c>
      <c r="AL2367" s="2613" t="s">
        <v>3596</v>
      </c>
      <c r="AM2367" s="3427">
        <v>1.4896000000000003</v>
      </c>
    </row>
    <row r="2368" spans="2:39" s="2872" customFormat="1" ht="38.25" x14ac:dyDescent="0.2">
      <c r="B2368" s="3958" t="s">
        <v>6236</v>
      </c>
      <c r="C2368" s="4084"/>
      <c r="D2368" s="3323" t="s">
        <v>6237</v>
      </c>
      <c r="E2368" s="3324">
        <v>44.800000000000004</v>
      </c>
      <c r="F2368" s="3324">
        <v>18.312000000000005</v>
      </c>
      <c r="G2368" s="3039" t="s">
        <v>1534</v>
      </c>
      <c r="H2368" s="3039" t="s">
        <v>1534</v>
      </c>
      <c r="I2368" s="3039" t="s">
        <v>1534</v>
      </c>
      <c r="J2368" s="3024">
        <v>109</v>
      </c>
      <c r="K2368" s="3325">
        <v>0.16800000000000001</v>
      </c>
      <c r="L2368" s="3325">
        <v>0.16800000000000001</v>
      </c>
      <c r="M2368" s="3024">
        <v>109</v>
      </c>
      <c r="N2368" s="3024">
        <v>109</v>
      </c>
      <c r="O2368" s="3325">
        <v>0.16800000000000001</v>
      </c>
      <c r="P2368" s="3325">
        <v>0.16800000000000001</v>
      </c>
      <c r="Q2368" s="3325">
        <v>0.16800000000000001</v>
      </c>
      <c r="R2368" s="3325">
        <v>0.16800000000000001</v>
      </c>
      <c r="S2368" s="2612">
        <v>2.2400000000000002</v>
      </c>
      <c r="T2368" s="3039" t="s">
        <v>1534</v>
      </c>
      <c r="U2368" s="3039" t="s">
        <v>1534</v>
      </c>
      <c r="V2368" s="3040" t="s">
        <v>5536</v>
      </c>
      <c r="W2368" s="3325">
        <v>2.8000000000000004E-2</v>
      </c>
      <c r="X2368" s="3325">
        <v>6.720000000000001E-2</v>
      </c>
      <c r="Y2368" s="3040" t="s">
        <v>1534</v>
      </c>
      <c r="Z2368" s="3040" t="s">
        <v>1534</v>
      </c>
      <c r="AA2368" s="3040" t="s">
        <v>1534</v>
      </c>
      <c r="AB2368" s="3040" t="s">
        <v>1534</v>
      </c>
      <c r="AC2368" s="3325">
        <v>6.720000000000001E-2</v>
      </c>
      <c r="AD2368" s="3324">
        <v>18.648</v>
      </c>
      <c r="AE2368" s="3040" t="s">
        <v>406</v>
      </c>
      <c r="AF2368" s="2561">
        <v>3.6960000000000007E-2</v>
      </c>
      <c r="AG2368" s="2561">
        <v>0.11200000000000002</v>
      </c>
      <c r="AH2368" s="2613" t="s">
        <v>5653</v>
      </c>
      <c r="AI2368" s="2613" t="s">
        <v>4998</v>
      </c>
      <c r="AJ2368" s="3039">
        <v>5.6000000000000005</v>
      </c>
      <c r="AK2368" s="2613" t="s">
        <v>6238</v>
      </c>
      <c r="AL2368" s="2613" t="s">
        <v>1679</v>
      </c>
      <c r="AM2368" s="3427">
        <v>1.8704000000000001</v>
      </c>
    </row>
    <row r="2369" spans="2:39" s="2872" customFormat="1" ht="38.25" x14ac:dyDescent="0.2">
      <c r="B2369" s="3958" t="s">
        <v>6239</v>
      </c>
      <c r="C2369" s="4084"/>
      <c r="D2369" s="3323" t="s">
        <v>6240</v>
      </c>
      <c r="E2369" s="3324">
        <v>56.000000000000007</v>
      </c>
      <c r="F2369" s="3324">
        <v>25.2224</v>
      </c>
      <c r="G2369" s="3039" t="s">
        <v>1534</v>
      </c>
      <c r="H2369" s="3039" t="s">
        <v>1534</v>
      </c>
      <c r="I2369" s="3039" t="s">
        <v>1534</v>
      </c>
      <c r="J2369" s="3024">
        <v>150</v>
      </c>
      <c r="K2369" s="3325">
        <v>0.16800000000000001</v>
      </c>
      <c r="L2369" s="3325">
        <v>0.16800000000000001</v>
      </c>
      <c r="M2369" s="3024">
        <v>150</v>
      </c>
      <c r="N2369" s="3024">
        <v>150</v>
      </c>
      <c r="O2369" s="3325">
        <v>0.16800000000000001</v>
      </c>
      <c r="P2369" s="3325">
        <v>0.16800000000000001</v>
      </c>
      <c r="Q2369" s="3325">
        <v>0.16800000000000001</v>
      </c>
      <c r="R2369" s="3325">
        <v>0.16800000000000001</v>
      </c>
      <c r="S2369" s="2612">
        <v>2.8000000000000003</v>
      </c>
      <c r="T2369" s="3039" t="s">
        <v>1534</v>
      </c>
      <c r="U2369" s="3039" t="s">
        <v>1534</v>
      </c>
      <c r="V2369" s="3040" t="s">
        <v>1133</v>
      </c>
      <c r="W2369" s="3325">
        <v>2.8000000000000004E-2</v>
      </c>
      <c r="X2369" s="3325">
        <v>6.720000000000001E-2</v>
      </c>
      <c r="Y2369" s="3040" t="s">
        <v>1534</v>
      </c>
      <c r="Z2369" s="3040" t="s">
        <v>1534</v>
      </c>
      <c r="AA2369" s="3040" t="s">
        <v>1534</v>
      </c>
      <c r="AB2369" s="3040" t="s">
        <v>1534</v>
      </c>
      <c r="AC2369" s="3325">
        <v>6.720000000000001E-2</v>
      </c>
      <c r="AD2369" s="3324">
        <v>22.377600000000001</v>
      </c>
      <c r="AE2369" s="3040" t="s">
        <v>5094</v>
      </c>
      <c r="AF2369" s="2561">
        <v>3.6960000000000007E-2</v>
      </c>
      <c r="AG2369" s="2561">
        <v>0.11200000000000002</v>
      </c>
      <c r="AH2369" s="2613" t="s">
        <v>5653</v>
      </c>
      <c r="AI2369" s="2613" t="s">
        <v>4998</v>
      </c>
      <c r="AJ2369" s="3039">
        <v>5.6000000000000005</v>
      </c>
      <c r="AK2369" s="2613" t="s">
        <v>6241</v>
      </c>
      <c r="AL2369" s="2613" t="s">
        <v>6242</v>
      </c>
      <c r="AM2369" s="3427">
        <v>2.2400000000000002</v>
      </c>
    </row>
    <row r="2370" spans="2:39" s="2872" customFormat="1" ht="38.25" x14ac:dyDescent="0.2">
      <c r="B2370" s="3958" t="s">
        <v>6243</v>
      </c>
      <c r="C2370" s="4084"/>
      <c r="D2370" s="3323" t="s">
        <v>6244</v>
      </c>
      <c r="E2370" s="3324">
        <v>67.2</v>
      </c>
      <c r="F2370" s="3324">
        <v>29.892800000000001</v>
      </c>
      <c r="G2370" s="3039" t="s">
        <v>1534</v>
      </c>
      <c r="H2370" s="3039" t="s">
        <v>1534</v>
      </c>
      <c r="I2370" s="3039" t="s">
        <v>1534</v>
      </c>
      <c r="J2370" s="3024">
        <v>190</v>
      </c>
      <c r="K2370" s="3325">
        <v>0.15680000000000002</v>
      </c>
      <c r="L2370" s="3325">
        <v>0.15680000000000002</v>
      </c>
      <c r="M2370" s="3024">
        <v>190</v>
      </c>
      <c r="N2370" s="3024">
        <v>190</v>
      </c>
      <c r="O2370" s="3325">
        <v>0.15680000000000002</v>
      </c>
      <c r="P2370" s="3325">
        <v>0.15680000000000002</v>
      </c>
      <c r="Q2370" s="3325">
        <v>0.15680000000000002</v>
      </c>
      <c r="R2370" s="3325">
        <v>0.15680000000000002</v>
      </c>
      <c r="S2370" s="2612">
        <v>5.6000000000000005</v>
      </c>
      <c r="T2370" s="3039" t="s">
        <v>1534</v>
      </c>
      <c r="U2370" s="3039" t="s">
        <v>1534</v>
      </c>
      <c r="V2370" s="3040" t="s">
        <v>1135</v>
      </c>
      <c r="W2370" s="3325">
        <v>2.8000000000000004E-2</v>
      </c>
      <c r="X2370" s="3325">
        <v>6.720000000000001E-2</v>
      </c>
      <c r="Y2370" s="3040" t="s">
        <v>1534</v>
      </c>
      <c r="Z2370" s="3040" t="s">
        <v>1534</v>
      </c>
      <c r="AA2370" s="3040" t="s">
        <v>1534</v>
      </c>
      <c r="AB2370" s="3040" t="s">
        <v>1534</v>
      </c>
      <c r="AC2370" s="3325">
        <v>6.720000000000001E-2</v>
      </c>
      <c r="AD2370" s="3324">
        <v>26.107200000000002</v>
      </c>
      <c r="AE2370" s="3040" t="s">
        <v>5506</v>
      </c>
      <c r="AF2370" s="2561">
        <v>3.6960000000000007E-2</v>
      </c>
      <c r="AG2370" s="2561">
        <v>0.11200000000000002</v>
      </c>
      <c r="AH2370" s="2613" t="s">
        <v>5653</v>
      </c>
      <c r="AI2370" s="2613" t="s">
        <v>4998</v>
      </c>
      <c r="AJ2370" s="3039">
        <v>5.6000000000000005</v>
      </c>
      <c r="AK2370" s="2613" t="s">
        <v>6245</v>
      </c>
      <c r="AL2370" s="2613" t="s">
        <v>6246</v>
      </c>
      <c r="AM2370" s="3427">
        <v>2.6096000000000004</v>
      </c>
    </row>
    <row r="2371" spans="2:39" s="2872" customFormat="1" ht="38.25" x14ac:dyDescent="0.2">
      <c r="B2371" s="3958" t="s">
        <v>6247</v>
      </c>
      <c r="C2371" s="4084"/>
      <c r="D2371" s="3323" t="s">
        <v>6248</v>
      </c>
      <c r="E2371" s="3324">
        <v>78.400000000000006</v>
      </c>
      <c r="F2371" s="3324">
        <v>37.363200000000006</v>
      </c>
      <c r="G2371" s="3039" t="s">
        <v>1534</v>
      </c>
      <c r="H2371" s="3039" t="s">
        <v>1534</v>
      </c>
      <c r="I2371" s="3039" t="s">
        <v>1534</v>
      </c>
      <c r="J2371" s="3024">
        <v>238</v>
      </c>
      <c r="K2371" s="3325">
        <v>0.15680000000000002</v>
      </c>
      <c r="L2371" s="3325">
        <v>0.15680000000000002</v>
      </c>
      <c r="M2371" s="3024">
        <v>238</v>
      </c>
      <c r="N2371" s="3024">
        <v>238</v>
      </c>
      <c r="O2371" s="3325">
        <v>0.15680000000000002</v>
      </c>
      <c r="P2371" s="3325">
        <v>0.15680000000000002</v>
      </c>
      <c r="Q2371" s="3325">
        <v>0.15680000000000002</v>
      </c>
      <c r="R2371" s="3325">
        <v>0.15680000000000002</v>
      </c>
      <c r="S2371" s="2612">
        <v>5.6000000000000005</v>
      </c>
      <c r="T2371" s="3039" t="s">
        <v>1534</v>
      </c>
      <c r="U2371" s="3039" t="s">
        <v>1534</v>
      </c>
      <c r="V2371" s="3040" t="s">
        <v>1135</v>
      </c>
      <c r="W2371" s="3325">
        <v>2.8000000000000004E-2</v>
      </c>
      <c r="X2371" s="3325">
        <v>6.720000000000001E-2</v>
      </c>
      <c r="Y2371" s="3040" t="s">
        <v>1534</v>
      </c>
      <c r="Z2371" s="3040" t="s">
        <v>1534</v>
      </c>
      <c r="AA2371" s="3040" t="s">
        <v>1534</v>
      </c>
      <c r="AB2371" s="3040" t="s">
        <v>1534</v>
      </c>
      <c r="AC2371" s="3325">
        <v>6.720000000000001E-2</v>
      </c>
      <c r="AD2371" s="3324">
        <v>29.836800000000004</v>
      </c>
      <c r="AE2371" s="3040" t="s">
        <v>56</v>
      </c>
      <c r="AF2371" s="2561">
        <v>3.6960000000000007E-2</v>
      </c>
      <c r="AG2371" s="2561">
        <v>0.11200000000000002</v>
      </c>
      <c r="AH2371" s="2613" t="s">
        <v>5653</v>
      </c>
      <c r="AI2371" s="2613" t="s">
        <v>4998</v>
      </c>
      <c r="AJ2371" s="3039">
        <v>5.6000000000000005</v>
      </c>
      <c r="AK2371" s="2613" t="s">
        <v>6249</v>
      </c>
      <c r="AL2371" s="2613" t="s">
        <v>6250</v>
      </c>
      <c r="AM2371" s="3427">
        <v>2.9792000000000005</v>
      </c>
    </row>
    <row r="2372" spans="2:39" s="2872" customFormat="1" ht="38.25" x14ac:dyDescent="0.2">
      <c r="B2372" s="3958" t="s">
        <v>6251</v>
      </c>
      <c r="C2372" s="4084"/>
      <c r="D2372" s="3323" t="s">
        <v>6252</v>
      </c>
      <c r="E2372" s="3324">
        <v>89.600000000000009</v>
      </c>
      <c r="F2372" s="3324">
        <v>42.033600000000007</v>
      </c>
      <c r="G2372" s="3039" t="s">
        <v>1534</v>
      </c>
      <c r="H2372" s="3039" t="s">
        <v>1534</v>
      </c>
      <c r="I2372" s="3039" t="s">
        <v>1534</v>
      </c>
      <c r="J2372" s="3024">
        <v>288</v>
      </c>
      <c r="K2372" s="3325">
        <v>0.14560000000000001</v>
      </c>
      <c r="L2372" s="3325">
        <v>0.14560000000000001</v>
      </c>
      <c r="M2372" s="3024">
        <v>288</v>
      </c>
      <c r="N2372" s="3024">
        <v>288</v>
      </c>
      <c r="O2372" s="3325">
        <v>0.14560000000000001</v>
      </c>
      <c r="P2372" s="3325">
        <v>0.14560000000000001</v>
      </c>
      <c r="Q2372" s="3325">
        <v>0.14560000000000001</v>
      </c>
      <c r="R2372" s="3325">
        <v>0.14560000000000001</v>
      </c>
      <c r="S2372" s="2612">
        <v>8.4</v>
      </c>
      <c r="T2372" s="3039" t="s">
        <v>1534</v>
      </c>
      <c r="U2372" s="3039" t="s">
        <v>1534</v>
      </c>
      <c r="V2372" s="3040" t="s">
        <v>1119</v>
      </c>
      <c r="W2372" s="3325">
        <v>2.8000000000000004E-2</v>
      </c>
      <c r="X2372" s="3325">
        <v>6.720000000000001E-2</v>
      </c>
      <c r="Y2372" s="3040" t="s">
        <v>1534</v>
      </c>
      <c r="Z2372" s="3040" t="s">
        <v>1534</v>
      </c>
      <c r="AA2372" s="3040" t="s">
        <v>1534</v>
      </c>
      <c r="AB2372" s="3040" t="s">
        <v>1534</v>
      </c>
      <c r="AC2372" s="3325">
        <v>6.720000000000001E-2</v>
      </c>
      <c r="AD2372" s="3324">
        <v>33.566400000000002</v>
      </c>
      <c r="AE2372" s="3040" t="s">
        <v>5515</v>
      </c>
      <c r="AF2372" s="2561">
        <v>3.6960000000000007E-2</v>
      </c>
      <c r="AG2372" s="2561">
        <v>0.11200000000000002</v>
      </c>
      <c r="AH2372" s="2613" t="s">
        <v>5653</v>
      </c>
      <c r="AI2372" s="2613" t="s">
        <v>4998</v>
      </c>
      <c r="AJ2372" s="3039">
        <v>5.6000000000000005</v>
      </c>
      <c r="AK2372" s="2613" t="s">
        <v>6253</v>
      </c>
      <c r="AL2372" s="2613" t="s">
        <v>4366</v>
      </c>
      <c r="AM2372" s="3427">
        <v>3.3600000000000003</v>
      </c>
    </row>
    <row r="2373" spans="2:39" s="2872" customFormat="1" ht="38.25" x14ac:dyDescent="0.2">
      <c r="B2373" s="3958" t="s">
        <v>6254</v>
      </c>
      <c r="C2373" s="4084"/>
      <c r="D2373" s="3323" t="s">
        <v>6255</v>
      </c>
      <c r="E2373" s="3324">
        <v>112.00000000000001</v>
      </c>
      <c r="F2373" s="3324">
        <v>57.904000000000011</v>
      </c>
      <c r="G2373" s="3039" t="s">
        <v>1534</v>
      </c>
      <c r="H2373" s="3039" t="s">
        <v>1534</v>
      </c>
      <c r="I2373" s="3039" t="s">
        <v>1534</v>
      </c>
      <c r="J2373" s="3024">
        <v>430</v>
      </c>
      <c r="K2373" s="3325">
        <v>0.13440000000000002</v>
      </c>
      <c r="L2373" s="3325">
        <v>0.13440000000000002</v>
      </c>
      <c r="M2373" s="3024">
        <v>430</v>
      </c>
      <c r="N2373" s="3024">
        <v>430</v>
      </c>
      <c r="O2373" s="3325">
        <v>0.13440000000000002</v>
      </c>
      <c r="P2373" s="3325">
        <v>0.13440000000000002</v>
      </c>
      <c r="Q2373" s="3325">
        <v>0.13440000000000002</v>
      </c>
      <c r="R2373" s="3325">
        <v>0.13440000000000002</v>
      </c>
      <c r="S2373" s="2612">
        <v>11.200000000000001</v>
      </c>
      <c r="T2373" s="3039" t="s">
        <v>1534</v>
      </c>
      <c r="U2373" s="3039" t="s">
        <v>1534</v>
      </c>
      <c r="V2373" s="3040" t="s">
        <v>5520</v>
      </c>
      <c r="W2373" s="3325">
        <v>2.8000000000000004E-2</v>
      </c>
      <c r="X2373" s="3325">
        <v>6.720000000000001E-2</v>
      </c>
      <c r="Y2373" s="3040" t="s">
        <v>1534</v>
      </c>
      <c r="Z2373" s="3040" t="s">
        <v>1534</v>
      </c>
      <c r="AA2373" s="3040" t="s">
        <v>1534</v>
      </c>
      <c r="AB2373" s="3040" t="s">
        <v>1534</v>
      </c>
      <c r="AC2373" s="3325">
        <v>6.720000000000001E-2</v>
      </c>
      <c r="AD2373" s="3324">
        <v>37.295999999999999</v>
      </c>
      <c r="AE2373" s="3040" t="s">
        <v>58</v>
      </c>
      <c r="AF2373" s="2561">
        <v>3.6960000000000007E-2</v>
      </c>
      <c r="AG2373" s="2561">
        <v>0.11200000000000002</v>
      </c>
      <c r="AH2373" s="2613" t="s">
        <v>5653</v>
      </c>
      <c r="AI2373" s="2613" t="s">
        <v>4998</v>
      </c>
      <c r="AJ2373" s="3039">
        <v>5.6000000000000005</v>
      </c>
      <c r="AK2373" s="2613" t="s">
        <v>6256</v>
      </c>
      <c r="AL2373" s="2613" t="s">
        <v>370</v>
      </c>
      <c r="AM2373" s="3427">
        <v>3.7296000000000005</v>
      </c>
    </row>
    <row r="2374" spans="2:39" s="2872" customFormat="1" ht="25.5" x14ac:dyDescent="0.2">
      <c r="B2374" s="3958" t="s">
        <v>6257</v>
      </c>
      <c r="C2374" s="4084"/>
      <c r="D2374" s="3323" t="s">
        <v>6258</v>
      </c>
      <c r="E2374" s="3324">
        <v>28.000000000000004</v>
      </c>
      <c r="F2374" s="3324">
        <v>16.251200000000001</v>
      </c>
      <c r="G2374" s="3039" t="s">
        <v>1534</v>
      </c>
      <c r="H2374" s="3039" t="s">
        <v>1534</v>
      </c>
      <c r="I2374" s="3039" t="s">
        <v>1534</v>
      </c>
      <c r="J2374" s="3024">
        <v>96</v>
      </c>
      <c r="K2374" s="3325">
        <v>0.16800000000000001</v>
      </c>
      <c r="L2374" s="3325">
        <v>0.16800000000000001</v>
      </c>
      <c r="M2374" s="3024">
        <v>96</v>
      </c>
      <c r="N2374" s="3024">
        <v>96</v>
      </c>
      <c r="O2374" s="3325">
        <v>0.16800000000000001</v>
      </c>
      <c r="P2374" s="3325">
        <v>0.16800000000000001</v>
      </c>
      <c r="Q2374" s="3325">
        <v>0.16800000000000001</v>
      </c>
      <c r="R2374" s="3325">
        <v>0.16800000000000001</v>
      </c>
      <c r="S2374" s="2612">
        <v>0.56000000000000005</v>
      </c>
      <c r="T2374" s="3039" t="s">
        <v>1534</v>
      </c>
      <c r="U2374" s="3039" t="s">
        <v>1534</v>
      </c>
      <c r="V2374" s="3040" t="s">
        <v>1136</v>
      </c>
      <c r="W2374" s="3325">
        <v>2.8000000000000004E-2</v>
      </c>
      <c r="X2374" s="3325">
        <v>6.720000000000001E-2</v>
      </c>
      <c r="Y2374" s="3040" t="s">
        <v>1534</v>
      </c>
      <c r="Z2374" s="3040" t="s">
        <v>1534</v>
      </c>
      <c r="AA2374" s="3040" t="s">
        <v>1534</v>
      </c>
      <c r="AB2374" s="3040" t="s">
        <v>1534</v>
      </c>
      <c r="AC2374" s="3325">
        <v>6.720000000000001E-2</v>
      </c>
      <c r="AD2374" s="3324">
        <v>11.188800000000001</v>
      </c>
      <c r="AE2374" s="3040" t="s">
        <v>49</v>
      </c>
      <c r="AF2374" s="2561">
        <v>3.6960000000000007E-2</v>
      </c>
      <c r="AG2374" s="2561">
        <v>0.11200000000000002</v>
      </c>
      <c r="AH2374" s="2613" t="s">
        <v>1534</v>
      </c>
      <c r="AI2374" s="2613" t="s">
        <v>1534</v>
      </c>
      <c r="AJ2374" s="3039" t="s">
        <v>1534</v>
      </c>
      <c r="AK2374" s="2613" t="s">
        <v>6230</v>
      </c>
      <c r="AL2374" s="2613" t="s">
        <v>3305</v>
      </c>
      <c r="AM2374" s="3427">
        <v>1.1200000000000001</v>
      </c>
    </row>
    <row r="2375" spans="2:39" s="2872" customFormat="1" ht="25.5" x14ac:dyDescent="0.2">
      <c r="B2375" s="3958" t="s">
        <v>6259</v>
      </c>
      <c r="C2375" s="4084"/>
      <c r="D2375" s="3323" t="s">
        <v>6260</v>
      </c>
      <c r="E2375" s="3324">
        <v>33.6</v>
      </c>
      <c r="F2375" s="3324">
        <v>17.561600000000002</v>
      </c>
      <c r="G2375" s="3039" t="s">
        <v>1534</v>
      </c>
      <c r="H2375" s="3039" t="s">
        <v>1534</v>
      </c>
      <c r="I2375" s="3039" t="s">
        <v>1534</v>
      </c>
      <c r="J2375" s="3024">
        <v>104</v>
      </c>
      <c r="K2375" s="3325">
        <v>0.16800000000000001</v>
      </c>
      <c r="L2375" s="3325">
        <v>0.16800000000000001</v>
      </c>
      <c r="M2375" s="3024">
        <v>104</v>
      </c>
      <c r="N2375" s="3024">
        <v>104</v>
      </c>
      <c r="O2375" s="3325">
        <v>0.16800000000000001</v>
      </c>
      <c r="P2375" s="3325">
        <v>0.16800000000000001</v>
      </c>
      <c r="Q2375" s="3325">
        <v>0.16800000000000001</v>
      </c>
      <c r="R2375" s="3325">
        <v>0.16800000000000001</v>
      </c>
      <c r="S2375" s="2612">
        <v>1.1200000000000001</v>
      </c>
      <c r="T2375" s="3039" t="s">
        <v>1534</v>
      </c>
      <c r="U2375" s="3039" t="s">
        <v>1534</v>
      </c>
      <c r="V2375" s="3040" t="s">
        <v>5526</v>
      </c>
      <c r="W2375" s="3325">
        <v>2.8000000000000004E-2</v>
      </c>
      <c r="X2375" s="3325">
        <v>6.720000000000001E-2</v>
      </c>
      <c r="Y2375" s="3040" t="s">
        <v>1534</v>
      </c>
      <c r="Z2375" s="3040" t="s">
        <v>1534</v>
      </c>
      <c r="AA2375" s="3040" t="s">
        <v>1534</v>
      </c>
      <c r="AB2375" s="3040" t="s">
        <v>1534</v>
      </c>
      <c r="AC2375" s="3325">
        <v>6.720000000000001E-2</v>
      </c>
      <c r="AD2375" s="3324">
        <v>14.918400000000002</v>
      </c>
      <c r="AE2375" s="3040" t="s">
        <v>51</v>
      </c>
      <c r="AF2375" s="2561">
        <v>3.6960000000000007E-2</v>
      </c>
      <c r="AG2375" s="2561">
        <v>0.11200000000000002</v>
      </c>
      <c r="AH2375" s="2613" t="s">
        <v>1534</v>
      </c>
      <c r="AI2375" s="2613" t="s">
        <v>1534</v>
      </c>
      <c r="AJ2375" s="3039" t="s">
        <v>1534</v>
      </c>
      <c r="AK2375" s="2613" t="s">
        <v>6235</v>
      </c>
      <c r="AL2375" s="2613" t="s">
        <v>3596</v>
      </c>
      <c r="AM2375" s="3427">
        <v>1.4896000000000003</v>
      </c>
    </row>
    <row r="2376" spans="2:39" s="2872" customFormat="1" ht="25.5" x14ac:dyDescent="0.2">
      <c r="B2376" s="3958" t="s">
        <v>6261</v>
      </c>
      <c r="C2376" s="4084"/>
      <c r="D2376" s="3323" t="s">
        <v>6262</v>
      </c>
      <c r="E2376" s="3324">
        <v>39.200000000000003</v>
      </c>
      <c r="F2376" s="3324">
        <v>22.601600000000001</v>
      </c>
      <c r="G2376" s="3039" t="s">
        <v>1534</v>
      </c>
      <c r="H2376" s="3039" t="s">
        <v>1534</v>
      </c>
      <c r="I2376" s="3039" t="s">
        <v>1534</v>
      </c>
      <c r="J2376" s="3024">
        <v>134</v>
      </c>
      <c r="K2376" s="3325">
        <v>0.16800000000000001</v>
      </c>
      <c r="L2376" s="3325">
        <v>0.16800000000000001</v>
      </c>
      <c r="M2376" s="3024">
        <v>134</v>
      </c>
      <c r="N2376" s="3024">
        <v>134</v>
      </c>
      <c r="O2376" s="3325">
        <v>0.16800000000000001</v>
      </c>
      <c r="P2376" s="3325">
        <v>0.16800000000000001</v>
      </c>
      <c r="Q2376" s="3325">
        <v>0.16800000000000001</v>
      </c>
      <c r="R2376" s="3325">
        <v>0.16800000000000001</v>
      </c>
      <c r="S2376" s="2612">
        <v>1.6800000000000002</v>
      </c>
      <c r="T2376" s="3039" t="s">
        <v>1534</v>
      </c>
      <c r="U2376" s="3039" t="s">
        <v>1534</v>
      </c>
      <c r="V2376" s="3040" t="s">
        <v>5531</v>
      </c>
      <c r="W2376" s="3325">
        <v>2.8000000000000004E-2</v>
      </c>
      <c r="X2376" s="3325">
        <v>6.720000000000001E-2</v>
      </c>
      <c r="Y2376" s="3040" t="s">
        <v>1534</v>
      </c>
      <c r="Z2376" s="3040" t="s">
        <v>1534</v>
      </c>
      <c r="AA2376" s="3040" t="s">
        <v>1534</v>
      </c>
      <c r="AB2376" s="3040" t="s">
        <v>1534</v>
      </c>
      <c r="AC2376" s="3325">
        <v>6.720000000000001E-2</v>
      </c>
      <c r="AD2376" s="3324">
        <v>14.918400000000002</v>
      </c>
      <c r="AE2376" s="3040" t="s">
        <v>51</v>
      </c>
      <c r="AF2376" s="2561">
        <v>3.6960000000000007E-2</v>
      </c>
      <c r="AG2376" s="2561">
        <v>0.11200000000000002</v>
      </c>
      <c r="AH2376" s="2613" t="s">
        <v>1534</v>
      </c>
      <c r="AI2376" s="2613" t="s">
        <v>1534</v>
      </c>
      <c r="AJ2376" s="3039" t="s">
        <v>1534</v>
      </c>
      <c r="AK2376" s="2613" t="s">
        <v>6235</v>
      </c>
      <c r="AL2376" s="2613" t="s">
        <v>3596</v>
      </c>
      <c r="AM2376" s="3427">
        <v>1.4896000000000003</v>
      </c>
    </row>
    <row r="2377" spans="2:39" s="2872" customFormat="1" ht="25.5" x14ac:dyDescent="0.2">
      <c r="B2377" s="3958" t="s">
        <v>6263</v>
      </c>
      <c r="C2377" s="4084"/>
      <c r="D2377" s="3323" t="s">
        <v>6264</v>
      </c>
      <c r="E2377" s="3324">
        <v>44.800000000000004</v>
      </c>
      <c r="F2377" s="3324">
        <v>23.912000000000003</v>
      </c>
      <c r="G2377" s="3039" t="s">
        <v>1534</v>
      </c>
      <c r="H2377" s="3039" t="s">
        <v>1534</v>
      </c>
      <c r="I2377" s="3039" t="s">
        <v>1534</v>
      </c>
      <c r="J2377" s="3024">
        <v>142</v>
      </c>
      <c r="K2377" s="3325">
        <v>0.16800000000000001</v>
      </c>
      <c r="L2377" s="3325">
        <v>0.16800000000000001</v>
      </c>
      <c r="M2377" s="3024">
        <v>142</v>
      </c>
      <c r="N2377" s="3024">
        <v>142</v>
      </c>
      <c r="O2377" s="3325">
        <v>0.16800000000000001</v>
      </c>
      <c r="P2377" s="3325">
        <v>0.16800000000000001</v>
      </c>
      <c r="Q2377" s="3325">
        <v>0.16800000000000001</v>
      </c>
      <c r="R2377" s="3325">
        <v>0.16800000000000001</v>
      </c>
      <c r="S2377" s="2612">
        <v>2.2400000000000002</v>
      </c>
      <c r="T2377" s="3039" t="s">
        <v>1534</v>
      </c>
      <c r="U2377" s="3039" t="s">
        <v>1534</v>
      </c>
      <c r="V2377" s="3040" t="s">
        <v>5536</v>
      </c>
      <c r="W2377" s="3325">
        <v>2.8000000000000004E-2</v>
      </c>
      <c r="X2377" s="3325">
        <v>6.720000000000001E-2</v>
      </c>
      <c r="Y2377" s="3040" t="s">
        <v>1534</v>
      </c>
      <c r="Z2377" s="3040" t="s">
        <v>1534</v>
      </c>
      <c r="AA2377" s="3040" t="s">
        <v>1534</v>
      </c>
      <c r="AB2377" s="3040" t="s">
        <v>1534</v>
      </c>
      <c r="AC2377" s="3325">
        <v>6.720000000000001E-2</v>
      </c>
      <c r="AD2377" s="3324">
        <v>18.648</v>
      </c>
      <c r="AE2377" s="3040" t="s">
        <v>406</v>
      </c>
      <c r="AF2377" s="2561">
        <v>3.6960000000000007E-2</v>
      </c>
      <c r="AG2377" s="2561">
        <v>0.11200000000000002</v>
      </c>
      <c r="AH2377" s="2613" t="s">
        <v>1534</v>
      </c>
      <c r="AI2377" s="2613" t="s">
        <v>1534</v>
      </c>
      <c r="AJ2377" s="3039" t="s">
        <v>1534</v>
      </c>
      <c r="AK2377" s="2613" t="s">
        <v>6238</v>
      </c>
      <c r="AL2377" s="2613" t="s">
        <v>1679</v>
      </c>
      <c r="AM2377" s="3427">
        <v>1.8704000000000001</v>
      </c>
    </row>
    <row r="2378" spans="2:39" s="2872" customFormat="1" ht="25.5" x14ac:dyDescent="0.2">
      <c r="B2378" s="3958" t="s">
        <v>6265</v>
      </c>
      <c r="C2378" s="4084"/>
      <c r="D2378" s="3323" t="s">
        <v>6266</v>
      </c>
      <c r="E2378" s="3324">
        <v>56.000000000000007</v>
      </c>
      <c r="F2378" s="3324">
        <v>30.822400000000002</v>
      </c>
      <c r="G2378" s="3039" t="s">
        <v>1534</v>
      </c>
      <c r="H2378" s="3039" t="s">
        <v>1534</v>
      </c>
      <c r="I2378" s="3039" t="s">
        <v>1534</v>
      </c>
      <c r="J2378" s="3024">
        <v>183</v>
      </c>
      <c r="K2378" s="3325">
        <v>0.16800000000000001</v>
      </c>
      <c r="L2378" s="3325">
        <v>0.16800000000000001</v>
      </c>
      <c r="M2378" s="3024">
        <v>183</v>
      </c>
      <c r="N2378" s="3024">
        <v>183</v>
      </c>
      <c r="O2378" s="3325">
        <v>0.16800000000000001</v>
      </c>
      <c r="P2378" s="3325">
        <v>0.16800000000000001</v>
      </c>
      <c r="Q2378" s="3325">
        <v>0.16800000000000001</v>
      </c>
      <c r="R2378" s="3325">
        <v>0.16800000000000001</v>
      </c>
      <c r="S2378" s="2612">
        <v>2.8000000000000003</v>
      </c>
      <c r="T2378" s="3039" t="s">
        <v>1534</v>
      </c>
      <c r="U2378" s="3039" t="s">
        <v>1534</v>
      </c>
      <c r="V2378" s="3040" t="s">
        <v>1133</v>
      </c>
      <c r="W2378" s="3325">
        <v>2.8000000000000004E-2</v>
      </c>
      <c r="X2378" s="3325">
        <v>6.720000000000001E-2</v>
      </c>
      <c r="Y2378" s="3040" t="s">
        <v>1534</v>
      </c>
      <c r="Z2378" s="3040" t="s">
        <v>1534</v>
      </c>
      <c r="AA2378" s="3040" t="s">
        <v>1534</v>
      </c>
      <c r="AB2378" s="3040" t="s">
        <v>1534</v>
      </c>
      <c r="AC2378" s="3325">
        <v>6.720000000000001E-2</v>
      </c>
      <c r="AD2378" s="3324">
        <v>22.377600000000001</v>
      </c>
      <c r="AE2378" s="3040" t="s">
        <v>5094</v>
      </c>
      <c r="AF2378" s="2561">
        <v>3.6960000000000007E-2</v>
      </c>
      <c r="AG2378" s="2561">
        <v>0.11200000000000002</v>
      </c>
      <c r="AH2378" s="2613" t="s">
        <v>1534</v>
      </c>
      <c r="AI2378" s="2613" t="s">
        <v>1534</v>
      </c>
      <c r="AJ2378" s="3039" t="s">
        <v>1534</v>
      </c>
      <c r="AK2378" s="2613" t="s">
        <v>6241</v>
      </c>
      <c r="AL2378" s="2613" t="s">
        <v>6242</v>
      </c>
      <c r="AM2378" s="3427">
        <v>2.2400000000000002</v>
      </c>
    </row>
    <row r="2379" spans="2:39" s="2872" customFormat="1" ht="25.5" x14ac:dyDescent="0.2">
      <c r="B2379" s="3958" t="s">
        <v>6267</v>
      </c>
      <c r="C2379" s="4084"/>
      <c r="D2379" s="3323" t="s">
        <v>6268</v>
      </c>
      <c r="E2379" s="3324">
        <v>67.2</v>
      </c>
      <c r="F2379" s="3324">
        <v>35.492800000000003</v>
      </c>
      <c r="G2379" s="3039" t="s">
        <v>1534</v>
      </c>
      <c r="H2379" s="3039" t="s">
        <v>1534</v>
      </c>
      <c r="I2379" s="3039" t="s">
        <v>1534</v>
      </c>
      <c r="J2379" s="3024">
        <v>226</v>
      </c>
      <c r="K2379" s="3325">
        <v>0.15680000000000002</v>
      </c>
      <c r="L2379" s="3325">
        <v>0.15680000000000002</v>
      </c>
      <c r="M2379" s="3024">
        <v>226</v>
      </c>
      <c r="N2379" s="3024">
        <v>226</v>
      </c>
      <c r="O2379" s="3325">
        <v>0.15680000000000002</v>
      </c>
      <c r="P2379" s="3325">
        <v>0.15680000000000002</v>
      </c>
      <c r="Q2379" s="3325">
        <v>0.15680000000000002</v>
      </c>
      <c r="R2379" s="3325">
        <v>0.15680000000000002</v>
      </c>
      <c r="S2379" s="2612">
        <v>5.6000000000000005</v>
      </c>
      <c r="T2379" s="3039" t="s">
        <v>1534</v>
      </c>
      <c r="U2379" s="3039" t="s">
        <v>1534</v>
      </c>
      <c r="V2379" s="3040" t="s">
        <v>1135</v>
      </c>
      <c r="W2379" s="3325">
        <v>2.8000000000000004E-2</v>
      </c>
      <c r="X2379" s="3325">
        <v>6.720000000000001E-2</v>
      </c>
      <c r="Y2379" s="3040" t="s">
        <v>1534</v>
      </c>
      <c r="Z2379" s="3040" t="s">
        <v>1534</v>
      </c>
      <c r="AA2379" s="3040" t="s">
        <v>1534</v>
      </c>
      <c r="AB2379" s="3040" t="s">
        <v>1534</v>
      </c>
      <c r="AC2379" s="3325">
        <v>6.720000000000001E-2</v>
      </c>
      <c r="AD2379" s="3324">
        <v>26.107200000000002</v>
      </c>
      <c r="AE2379" s="3040" t="s">
        <v>5506</v>
      </c>
      <c r="AF2379" s="2561">
        <v>3.6960000000000007E-2</v>
      </c>
      <c r="AG2379" s="2561">
        <v>0.11200000000000002</v>
      </c>
      <c r="AH2379" s="2613" t="s">
        <v>1534</v>
      </c>
      <c r="AI2379" s="2613" t="s">
        <v>1534</v>
      </c>
      <c r="AJ2379" s="3039" t="s">
        <v>1534</v>
      </c>
      <c r="AK2379" s="2613" t="s">
        <v>6245</v>
      </c>
      <c r="AL2379" s="2613" t="s">
        <v>6246</v>
      </c>
      <c r="AM2379" s="3427">
        <v>2.6096000000000004</v>
      </c>
    </row>
    <row r="2380" spans="2:39" s="2872" customFormat="1" ht="25.5" x14ac:dyDescent="0.2">
      <c r="B2380" s="3958" t="s">
        <v>6269</v>
      </c>
      <c r="C2380" s="4084"/>
      <c r="D2380" s="3323" t="s">
        <v>6270</v>
      </c>
      <c r="E2380" s="3324">
        <v>78.400000000000006</v>
      </c>
      <c r="F2380" s="3324">
        <v>42.963200000000001</v>
      </c>
      <c r="G2380" s="3039" t="s">
        <v>1534</v>
      </c>
      <c r="H2380" s="3039" t="s">
        <v>1534</v>
      </c>
      <c r="I2380" s="3039" t="s">
        <v>1534</v>
      </c>
      <c r="J2380" s="3024">
        <v>274</v>
      </c>
      <c r="K2380" s="3325">
        <v>0.15680000000000002</v>
      </c>
      <c r="L2380" s="3325">
        <v>0.15680000000000002</v>
      </c>
      <c r="M2380" s="3024">
        <v>274</v>
      </c>
      <c r="N2380" s="3024">
        <v>274</v>
      </c>
      <c r="O2380" s="3325">
        <v>0.15680000000000002</v>
      </c>
      <c r="P2380" s="3325">
        <v>0.15680000000000002</v>
      </c>
      <c r="Q2380" s="3325">
        <v>0.15680000000000002</v>
      </c>
      <c r="R2380" s="3325">
        <v>0.15680000000000002</v>
      </c>
      <c r="S2380" s="2612">
        <v>5.6000000000000005</v>
      </c>
      <c r="T2380" s="3039" t="s">
        <v>1534</v>
      </c>
      <c r="U2380" s="3039" t="s">
        <v>1534</v>
      </c>
      <c r="V2380" s="3040" t="s">
        <v>1135</v>
      </c>
      <c r="W2380" s="3325">
        <v>2.8000000000000004E-2</v>
      </c>
      <c r="X2380" s="3325">
        <v>6.720000000000001E-2</v>
      </c>
      <c r="Y2380" s="3040" t="s">
        <v>1534</v>
      </c>
      <c r="Z2380" s="3040" t="s">
        <v>1534</v>
      </c>
      <c r="AA2380" s="3040" t="s">
        <v>1534</v>
      </c>
      <c r="AB2380" s="3040" t="s">
        <v>1534</v>
      </c>
      <c r="AC2380" s="3325">
        <v>6.720000000000001E-2</v>
      </c>
      <c r="AD2380" s="3324">
        <v>29.836800000000004</v>
      </c>
      <c r="AE2380" s="3040" t="s">
        <v>56</v>
      </c>
      <c r="AF2380" s="2561">
        <v>3.6960000000000007E-2</v>
      </c>
      <c r="AG2380" s="2561">
        <v>0.11200000000000002</v>
      </c>
      <c r="AH2380" s="2613" t="s">
        <v>1534</v>
      </c>
      <c r="AI2380" s="2613" t="s">
        <v>1534</v>
      </c>
      <c r="AJ2380" s="3039" t="s">
        <v>1534</v>
      </c>
      <c r="AK2380" s="2613" t="s">
        <v>6249</v>
      </c>
      <c r="AL2380" s="2613" t="s">
        <v>6250</v>
      </c>
      <c r="AM2380" s="3427">
        <v>2.9792000000000005</v>
      </c>
    </row>
    <row r="2381" spans="2:39" s="2872" customFormat="1" ht="25.5" x14ac:dyDescent="0.2">
      <c r="B2381" s="3958" t="s">
        <v>6271</v>
      </c>
      <c r="C2381" s="4084"/>
      <c r="D2381" s="3323" t="s">
        <v>6272</v>
      </c>
      <c r="E2381" s="3324">
        <v>89.600000000000009</v>
      </c>
      <c r="F2381" s="3324">
        <v>47.633600000000008</v>
      </c>
      <c r="G2381" s="3039" t="s">
        <v>1534</v>
      </c>
      <c r="H2381" s="3039" t="s">
        <v>1534</v>
      </c>
      <c r="I2381" s="3039" t="s">
        <v>1534</v>
      </c>
      <c r="J2381" s="3024">
        <v>327</v>
      </c>
      <c r="K2381" s="3325">
        <v>0.14560000000000001</v>
      </c>
      <c r="L2381" s="3325">
        <v>0.14560000000000001</v>
      </c>
      <c r="M2381" s="3024">
        <v>327</v>
      </c>
      <c r="N2381" s="3024">
        <v>327</v>
      </c>
      <c r="O2381" s="3325">
        <v>0.14560000000000001</v>
      </c>
      <c r="P2381" s="3325">
        <v>0.14560000000000001</v>
      </c>
      <c r="Q2381" s="3325">
        <v>0.14560000000000001</v>
      </c>
      <c r="R2381" s="3325">
        <v>0.14560000000000001</v>
      </c>
      <c r="S2381" s="2612">
        <v>8.4</v>
      </c>
      <c r="T2381" s="3039" t="s">
        <v>1534</v>
      </c>
      <c r="U2381" s="3039" t="s">
        <v>1534</v>
      </c>
      <c r="V2381" s="3040" t="s">
        <v>1119</v>
      </c>
      <c r="W2381" s="3325">
        <v>2.8000000000000004E-2</v>
      </c>
      <c r="X2381" s="3325">
        <v>6.720000000000001E-2</v>
      </c>
      <c r="Y2381" s="3040" t="s">
        <v>1534</v>
      </c>
      <c r="Z2381" s="3040" t="s">
        <v>1534</v>
      </c>
      <c r="AA2381" s="3040" t="s">
        <v>1534</v>
      </c>
      <c r="AB2381" s="3040" t="s">
        <v>1534</v>
      </c>
      <c r="AC2381" s="3325">
        <v>6.720000000000001E-2</v>
      </c>
      <c r="AD2381" s="3324">
        <v>33.566400000000002</v>
      </c>
      <c r="AE2381" s="3040" t="s">
        <v>5515</v>
      </c>
      <c r="AF2381" s="2561">
        <v>3.6960000000000007E-2</v>
      </c>
      <c r="AG2381" s="2561">
        <v>0.11200000000000002</v>
      </c>
      <c r="AH2381" s="2613" t="s">
        <v>1534</v>
      </c>
      <c r="AI2381" s="2613" t="s">
        <v>1534</v>
      </c>
      <c r="AJ2381" s="3039" t="s">
        <v>1534</v>
      </c>
      <c r="AK2381" s="2613" t="s">
        <v>6253</v>
      </c>
      <c r="AL2381" s="2613" t="s">
        <v>4366</v>
      </c>
      <c r="AM2381" s="3427">
        <v>3.3600000000000003</v>
      </c>
    </row>
    <row r="2382" spans="2:39" s="2872" customFormat="1" ht="26.25" thickBot="1" x14ac:dyDescent="0.25">
      <c r="B2382" s="3958" t="s">
        <v>6273</v>
      </c>
      <c r="C2382" s="4084"/>
      <c r="D2382" s="3051" t="s">
        <v>6274</v>
      </c>
      <c r="E2382" s="3052">
        <v>112.00000000000001</v>
      </c>
      <c r="F2382" s="3052">
        <v>63.504000000000012</v>
      </c>
      <c r="G2382" s="3141" t="s">
        <v>1534</v>
      </c>
      <c r="H2382" s="3141" t="s">
        <v>1534</v>
      </c>
      <c r="I2382" s="3141" t="s">
        <v>1534</v>
      </c>
      <c r="J2382" s="2805">
        <v>472</v>
      </c>
      <c r="K2382" s="3054">
        <v>0.13440000000000002</v>
      </c>
      <c r="L2382" s="3054">
        <v>0.13440000000000002</v>
      </c>
      <c r="M2382" s="2805">
        <v>472</v>
      </c>
      <c r="N2382" s="2805">
        <v>472</v>
      </c>
      <c r="O2382" s="3054">
        <v>0.13440000000000002</v>
      </c>
      <c r="P2382" s="3054">
        <v>0.13440000000000002</v>
      </c>
      <c r="Q2382" s="3054">
        <v>0.13440000000000002</v>
      </c>
      <c r="R2382" s="3054">
        <v>0.13440000000000002</v>
      </c>
      <c r="S2382" s="2798">
        <v>11.200000000000001</v>
      </c>
      <c r="T2382" s="3141" t="s">
        <v>1534</v>
      </c>
      <c r="U2382" s="3141" t="s">
        <v>1534</v>
      </c>
      <c r="V2382" s="3055" t="s">
        <v>5520</v>
      </c>
      <c r="W2382" s="3054">
        <v>2.8000000000000004E-2</v>
      </c>
      <c r="X2382" s="3054">
        <v>6.720000000000001E-2</v>
      </c>
      <c r="Y2382" s="3055" t="s">
        <v>1534</v>
      </c>
      <c r="Z2382" s="3055" t="s">
        <v>1534</v>
      </c>
      <c r="AA2382" s="3055" t="s">
        <v>1534</v>
      </c>
      <c r="AB2382" s="3055" t="s">
        <v>1534</v>
      </c>
      <c r="AC2382" s="3054">
        <v>6.720000000000001E-2</v>
      </c>
      <c r="AD2382" s="3052">
        <v>37.295999999999999</v>
      </c>
      <c r="AE2382" s="3055" t="s">
        <v>58</v>
      </c>
      <c r="AF2382" s="2608">
        <v>3.6960000000000007E-2</v>
      </c>
      <c r="AG2382" s="2608">
        <v>0.11200000000000002</v>
      </c>
      <c r="AH2382" s="2653" t="s">
        <v>1534</v>
      </c>
      <c r="AI2382" s="2653" t="s">
        <v>1534</v>
      </c>
      <c r="AJ2382" s="3141" t="s">
        <v>1534</v>
      </c>
      <c r="AK2382" s="2653" t="s">
        <v>6256</v>
      </c>
      <c r="AL2382" s="2653" t="s">
        <v>370</v>
      </c>
      <c r="AM2382" s="3428">
        <v>3.7296000000000005</v>
      </c>
    </row>
    <row r="2383" spans="2:39" s="2872" customFormat="1" x14ac:dyDescent="0.2">
      <c r="B2383" s="3468"/>
      <c r="C2383" s="3469"/>
      <c r="D2383" s="4089"/>
      <c r="E2383" s="4089"/>
      <c r="F2383" s="4089"/>
      <c r="G2383" s="4089"/>
      <c r="H2383" s="3469"/>
      <c r="I2383" s="3470"/>
      <c r="J2383" s="3470"/>
      <c r="K2383" s="3470"/>
      <c r="L2383" s="3470"/>
      <c r="M2383" s="3469"/>
      <c r="N2383" s="3470"/>
      <c r="O2383" s="3470"/>
      <c r="P2383" s="3470"/>
      <c r="Q2383" s="3470"/>
      <c r="R2383" s="3470"/>
      <c r="S2383" s="3469"/>
      <c r="T2383" s="3471"/>
      <c r="U2383" s="3471"/>
      <c r="V2383" s="3471"/>
      <c r="W2383" s="3471"/>
      <c r="X2383" s="3471"/>
      <c r="Y2383" s="3471"/>
      <c r="Z2383" s="3471"/>
      <c r="AA2383" s="3471"/>
      <c r="AB2383" s="3471"/>
      <c r="AC2383" s="3471"/>
      <c r="AD2383" s="3471"/>
      <c r="AE2383" s="3471"/>
      <c r="AF2383" s="3471"/>
      <c r="AG2383" s="3471"/>
      <c r="AH2383" s="3471"/>
      <c r="AI2383" s="3471"/>
      <c r="AJ2383" s="3471"/>
      <c r="AK2383" s="3472"/>
      <c r="AL2383" s="3473"/>
      <c r="AM2383" s="3474"/>
    </row>
    <row r="2384" spans="2:39" s="2872" customFormat="1" ht="14.25" x14ac:dyDescent="0.2">
      <c r="B2384" s="3979" t="s">
        <v>4992</v>
      </c>
      <c r="C2384" s="3980"/>
      <c r="D2384" s="3981" t="s">
        <v>10</v>
      </c>
      <c r="E2384" s="3981"/>
      <c r="F2384" s="3981"/>
      <c r="G2384" s="3981"/>
      <c r="H2384" s="2569"/>
      <c r="I2384" s="2569"/>
      <c r="J2384" s="2569"/>
      <c r="K2384" s="2569"/>
      <c r="L2384" s="2569"/>
      <c r="M2384" s="2569"/>
      <c r="N2384" s="2569"/>
      <c r="O2384" s="2569"/>
      <c r="P2384" s="2569"/>
      <c r="Q2384" s="2569"/>
      <c r="R2384" s="2569"/>
      <c r="S2384" s="2569"/>
      <c r="T2384" s="2565"/>
      <c r="U2384" s="2565"/>
      <c r="V2384" s="2565"/>
      <c r="W2384" s="2565"/>
      <c r="X2384" s="2565"/>
      <c r="Y2384" s="2565"/>
      <c r="Z2384" s="2565"/>
      <c r="AA2384" s="2565"/>
      <c r="AB2384" s="2565"/>
      <c r="AC2384" s="2565"/>
      <c r="AD2384" s="2565"/>
      <c r="AE2384" s="2565"/>
      <c r="AF2384" s="2565"/>
      <c r="AG2384" s="2565"/>
      <c r="AH2384" s="2565"/>
      <c r="AI2384" s="2565"/>
      <c r="AJ2384" s="2565"/>
      <c r="AK2384" s="2571"/>
      <c r="AL2384" s="3464"/>
      <c r="AM2384" s="3466"/>
    </row>
    <row r="2385" spans="2:39" s="2872" customFormat="1" ht="14.25" x14ac:dyDescent="0.2">
      <c r="B2385" s="3979" t="s">
        <v>4993</v>
      </c>
      <c r="C2385" s="3980"/>
      <c r="D2385" s="3981" t="s">
        <v>10</v>
      </c>
      <c r="E2385" s="3981"/>
      <c r="F2385" s="3981"/>
      <c r="G2385" s="3981"/>
      <c r="H2385" s="2569"/>
      <c r="I2385" s="2569"/>
      <c r="J2385" s="2569"/>
      <c r="K2385" s="2569"/>
      <c r="L2385" s="2569"/>
      <c r="M2385" s="2569"/>
      <c r="N2385" s="2569"/>
      <c r="O2385" s="2569"/>
      <c r="P2385" s="2569"/>
      <c r="Q2385" s="2569"/>
      <c r="R2385" s="2569"/>
      <c r="S2385" s="2569"/>
      <c r="T2385" s="2565"/>
      <c r="U2385" s="2565"/>
      <c r="V2385" s="2565"/>
      <c r="W2385" s="2565"/>
      <c r="X2385" s="2565"/>
      <c r="Y2385" s="2565"/>
      <c r="Z2385" s="2565"/>
      <c r="AA2385" s="2565"/>
      <c r="AB2385" s="2565"/>
      <c r="AC2385" s="2565"/>
      <c r="AD2385" s="2565"/>
      <c r="AE2385" s="2565"/>
      <c r="AF2385" s="2565"/>
      <c r="AG2385" s="2565"/>
      <c r="AH2385" s="2565"/>
      <c r="AI2385" s="2565"/>
      <c r="AJ2385" s="2565"/>
      <c r="AK2385" s="2571"/>
      <c r="AL2385" s="3464"/>
      <c r="AM2385" s="3466"/>
    </row>
    <row r="2386" spans="2:39" s="2872" customFormat="1" ht="15.75" thickBot="1" x14ac:dyDescent="0.25">
      <c r="B2386" s="4057"/>
      <c r="C2386" s="4058"/>
      <c r="D2386" s="4059"/>
      <c r="E2386" s="4059"/>
      <c r="F2386" s="4059"/>
      <c r="G2386" s="4059"/>
      <c r="H2386" s="2574"/>
      <c r="I2386" s="2574"/>
      <c r="J2386" s="2574"/>
      <c r="K2386" s="2574"/>
      <c r="L2386" s="2574"/>
      <c r="M2386" s="2574"/>
      <c r="N2386" s="2574"/>
      <c r="O2386" s="2574"/>
      <c r="P2386" s="2574"/>
      <c r="Q2386" s="2574"/>
      <c r="R2386" s="2574"/>
      <c r="S2386" s="2574"/>
      <c r="T2386" s="2575"/>
      <c r="U2386" s="2575"/>
      <c r="V2386" s="2575"/>
      <c r="W2386" s="2575"/>
      <c r="X2386" s="2575"/>
      <c r="Y2386" s="2575"/>
      <c r="Z2386" s="2575"/>
      <c r="AA2386" s="2575"/>
      <c r="AB2386" s="2575"/>
      <c r="AC2386" s="2575"/>
      <c r="AD2386" s="2575"/>
      <c r="AE2386" s="2575"/>
      <c r="AF2386" s="2575"/>
      <c r="AG2386" s="2575"/>
      <c r="AH2386" s="2575"/>
      <c r="AI2386" s="2575"/>
      <c r="AJ2386" s="2575"/>
      <c r="AK2386" s="2635"/>
      <c r="AL2386" s="3465"/>
      <c r="AM2386" s="3467"/>
    </row>
    <row r="2387" spans="2:39" s="2872" customFormat="1" x14ac:dyDescent="0.2">
      <c r="B2387" s="2774"/>
    </row>
    <row r="2388" spans="2:39" s="2872" customFormat="1" ht="13.5" thickBot="1" x14ac:dyDescent="0.25">
      <c r="B2388" s="2774"/>
    </row>
    <row r="2389" spans="2:39" s="2872" customFormat="1" ht="20.25" x14ac:dyDescent="0.2">
      <c r="B2389" s="3987" t="s">
        <v>5001</v>
      </c>
      <c r="C2389" s="3988"/>
      <c r="D2389" s="3988"/>
      <c r="E2389" s="3988"/>
      <c r="F2389" s="3988"/>
      <c r="G2389" s="3988"/>
      <c r="H2389" s="3988"/>
      <c r="I2389" s="3988"/>
      <c r="J2389" s="3988"/>
      <c r="K2389" s="3988"/>
      <c r="L2389" s="3988"/>
      <c r="M2389" s="3988"/>
      <c r="N2389" s="3988"/>
      <c r="O2389" s="3988"/>
      <c r="P2389" s="3988"/>
      <c r="Q2389" s="3988"/>
      <c r="R2389" s="3988"/>
      <c r="S2389" s="3988"/>
      <c r="T2389" s="3988"/>
      <c r="U2389" s="3988"/>
      <c r="V2389" s="3988"/>
      <c r="W2389" s="3988"/>
      <c r="X2389" s="3988"/>
      <c r="Y2389" s="3988"/>
      <c r="Z2389" s="3988"/>
      <c r="AA2389" s="3988"/>
      <c r="AB2389" s="3988"/>
      <c r="AC2389" s="3988"/>
      <c r="AD2389" s="3988"/>
      <c r="AE2389" s="3988"/>
      <c r="AF2389" s="3988"/>
      <c r="AG2389" s="3988"/>
      <c r="AH2389" s="3988"/>
      <c r="AI2389" s="3988"/>
      <c r="AJ2389" s="3988"/>
      <c r="AK2389" s="3989"/>
    </row>
    <row r="2390" spans="2:39" s="2872" customFormat="1" x14ac:dyDescent="0.2">
      <c r="B2390" s="2570"/>
      <c r="C2390" s="3422"/>
      <c r="D2390" s="3422"/>
      <c r="E2390" s="3422"/>
      <c r="F2390" s="3422"/>
      <c r="G2390" s="2571"/>
      <c r="H2390" s="2571"/>
      <c r="I2390" s="2571"/>
      <c r="J2390" s="2571"/>
      <c r="K2390" s="2571"/>
      <c r="L2390" s="2571"/>
      <c r="M2390" s="2571"/>
      <c r="N2390" s="2571"/>
      <c r="O2390" s="2571"/>
      <c r="P2390" s="2571"/>
      <c r="Q2390" s="2571"/>
      <c r="R2390" s="2571"/>
      <c r="S2390" s="2571"/>
      <c r="T2390" s="2571"/>
      <c r="U2390" s="2571"/>
      <c r="V2390" s="2571"/>
      <c r="W2390" s="2571"/>
      <c r="X2390" s="2571"/>
      <c r="Y2390" s="2571"/>
      <c r="Z2390" s="2571"/>
      <c r="AA2390" s="2571"/>
      <c r="AB2390" s="2571"/>
      <c r="AC2390" s="2571"/>
      <c r="AD2390" s="2571"/>
      <c r="AE2390" s="2571"/>
      <c r="AF2390" s="2571"/>
      <c r="AG2390" s="2571"/>
      <c r="AH2390" s="2571"/>
      <c r="AI2390" s="2571"/>
      <c r="AJ2390" s="2571"/>
      <c r="AK2390" s="2572"/>
    </row>
    <row r="2391" spans="2:39" s="2872" customFormat="1" x14ac:dyDescent="0.2">
      <c r="B2391" s="2570" t="s">
        <v>4988</v>
      </c>
      <c r="C2391" s="3422"/>
      <c r="D2391" s="3990" t="s">
        <v>6200</v>
      </c>
      <c r="E2391" s="3990"/>
      <c r="F2391" s="3990"/>
      <c r="G2391" s="2571"/>
      <c r="H2391" s="2571"/>
      <c r="I2391" s="2571"/>
      <c r="J2391" s="2571"/>
      <c r="K2391" s="2571"/>
      <c r="L2391" s="2571"/>
      <c r="M2391" s="2571"/>
      <c r="N2391" s="2571"/>
      <c r="O2391" s="2571"/>
      <c r="P2391" s="2571"/>
      <c r="Q2391" s="2571"/>
      <c r="R2391" s="2571"/>
      <c r="S2391" s="2571"/>
      <c r="T2391" s="2571"/>
      <c r="U2391" s="2571"/>
      <c r="V2391" s="2571"/>
      <c r="W2391" s="2571"/>
      <c r="X2391" s="2571"/>
      <c r="Y2391" s="2571"/>
      <c r="Z2391" s="2571"/>
      <c r="AA2391" s="2571"/>
      <c r="AB2391" s="2571"/>
      <c r="AC2391" s="2571"/>
      <c r="AD2391" s="2571"/>
      <c r="AE2391" s="2571"/>
      <c r="AF2391" s="2571"/>
      <c r="AG2391" s="2571"/>
      <c r="AH2391" s="2571"/>
      <c r="AI2391" s="2571"/>
      <c r="AJ2391" s="2571"/>
      <c r="AK2391" s="2572"/>
    </row>
    <row r="2392" spans="2:39" s="2872" customFormat="1" ht="13.5" thickBot="1" x14ac:dyDescent="0.25">
      <c r="B2392" s="3991" t="s">
        <v>5002</v>
      </c>
      <c r="C2392" s="3992"/>
      <c r="D2392" s="3963">
        <v>41632</v>
      </c>
      <c r="E2392" s="3963"/>
      <c r="F2392" s="3422"/>
      <c r="G2392" s="2571"/>
      <c r="H2392" s="2571"/>
      <c r="I2392" s="2571"/>
      <c r="J2392" s="2571"/>
      <c r="K2392" s="2571"/>
      <c r="L2392" s="2571"/>
      <c r="M2392" s="2571"/>
      <c r="N2392" s="2571"/>
      <c r="O2392" s="2571"/>
      <c r="P2392" s="2571"/>
      <c r="Q2392" s="2571"/>
      <c r="R2392" s="2571"/>
      <c r="S2392" s="2571"/>
      <c r="T2392" s="2571"/>
      <c r="U2392" s="2571"/>
      <c r="V2392" s="2571"/>
      <c r="W2392" s="2571"/>
      <c r="X2392" s="2571"/>
      <c r="Y2392" s="2571"/>
      <c r="Z2392" s="2571"/>
      <c r="AA2392" s="2571"/>
      <c r="AB2392" s="2571"/>
      <c r="AC2392" s="2571"/>
      <c r="AD2392" s="2571"/>
      <c r="AE2392" s="2571"/>
      <c r="AF2392" s="2571"/>
      <c r="AG2392" s="2571"/>
      <c r="AH2392" s="2571"/>
      <c r="AI2392" s="2571"/>
      <c r="AJ2392" s="2571"/>
      <c r="AK2392" s="2572"/>
    </row>
    <row r="2393" spans="2:39" s="2872" customFormat="1" ht="123" customHeight="1" thickBot="1" x14ac:dyDescent="0.25">
      <c r="B2393" s="3993" t="s">
        <v>5003</v>
      </c>
      <c r="C2393" s="3994"/>
      <c r="D2393" s="4019" t="s">
        <v>6201</v>
      </c>
      <c r="E2393" s="4020"/>
      <c r="F2393" s="4020"/>
      <c r="G2393" s="4020"/>
      <c r="H2393" s="4020"/>
      <c r="I2393" s="4020"/>
      <c r="J2393" s="4020"/>
      <c r="K2393" s="4021"/>
      <c r="L2393" s="2571"/>
      <c r="M2393" s="2571"/>
      <c r="N2393" s="2571"/>
      <c r="O2393" s="2571"/>
      <c r="P2393" s="2571"/>
      <c r="Q2393" s="2571"/>
      <c r="R2393" s="2571"/>
      <c r="S2393" s="2571"/>
      <c r="T2393" s="2571"/>
      <c r="U2393" s="2571"/>
      <c r="V2393" s="2571"/>
      <c r="W2393" s="2571"/>
      <c r="X2393" s="2571"/>
      <c r="Y2393" s="2571"/>
      <c r="Z2393" s="2571"/>
      <c r="AA2393" s="2571"/>
      <c r="AB2393" s="2571"/>
      <c r="AC2393" s="2571"/>
      <c r="AD2393" s="2571"/>
      <c r="AE2393" s="2571"/>
      <c r="AF2393" s="2571"/>
      <c r="AG2393" s="2571"/>
      <c r="AH2393" s="2571"/>
      <c r="AI2393" s="2571"/>
      <c r="AJ2393" s="2571"/>
      <c r="AK2393" s="2572"/>
    </row>
    <row r="2394" spans="2:39" s="2872" customFormat="1" ht="13.5" thickBot="1" x14ac:dyDescent="0.25">
      <c r="B2394" s="3998"/>
      <c r="C2394" s="3999"/>
      <c r="D2394" s="3999"/>
      <c r="E2394" s="3999"/>
      <c r="F2394" s="3999"/>
      <c r="G2394" s="3999"/>
      <c r="H2394" s="3999"/>
      <c r="I2394" s="3999"/>
      <c r="J2394" s="3999"/>
      <c r="K2394" s="3999"/>
      <c r="L2394" s="3999"/>
      <c r="M2394" s="3999"/>
      <c r="N2394" s="3999"/>
      <c r="O2394" s="3999"/>
      <c r="P2394" s="3999"/>
      <c r="Q2394" s="3999"/>
      <c r="R2394" s="2571"/>
      <c r="S2394" s="2571"/>
      <c r="T2394" s="2571"/>
      <c r="U2394" s="2571"/>
      <c r="V2394" s="2571"/>
      <c r="W2394" s="2571"/>
      <c r="X2394" s="2571"/>
      <c r="Y2394" s="2571"/>
      <c r="Z2394" s="2571"/>
      <c r="AA2394" s="2571"/>
      <c r="AB2394" s="2571"/>
      <c r="AC2394" s="2571"/>
      <c r="AD2394" s="2571"/>
      <c r="AE2394" s="2571"/>
      <c r="AF2394" s="2571"/>
      <c r="AG2394" s="2571"/>
      <c r="AH2394" s="2571"/>
      <c r="AI2394" s="2571"/>
      <c r="AJ2394" s="2571"/>
      <c r="AK2394" s="2572"/>
    </row>
    <row r="2395" spans="2:39" s="2872" customFormat="1" ht="13.5" thickBot="1" x14ac:dyDescent="0.25">
      <c r="B2395" s="4000" t="s">
        <v>5004</v>
      </c>
      <c r="C2395" s="4000"/>
      <c r="D2395" s="4000" t="s">
        <v>4994</v>
      </c>
      <c r="E2395" s="4000" t="s">
        <v>5005</v>
      </c>
      <c r="F2395" s="4002" t="s">
        <v>224</v>
      </c>
      <c r="G2395" s="4002"/>
      <c r="H2395" s="4002"/>
      <c r="I2395" s="4002"/>
      <c r="J2395" s="4002"/>
      <c r="K2395" s="4002"/>
      <c r="L2395" s="4002"/>
      <c r="M2395" s="4002"/>
      <c r="N2395" s="4002"/>
      <c r="O2395" s="4002"/>
      <c r="P2395" s="4002"/>
      <c r="Q2395" s="4002"/>
      <c r="R2395" s="4002"/>
      <c r="S2395" s="4002" t="s">
        <v>340</v>
      </c>
      <c r="T2395" s="4002"/>
      <c r="U2395" s="4002"/>
      <c r="V2395" s="4002"/>
      <c r="W2395" s="4002"/>
      <c r="X2395" s="4002"/>
      <c r="Y2395" s="4002"/>
      <c r="Z2395" s="4002"/>
      <c r="AA2395" s="4002"/>
      <c r="AB2395" s="4002"/>
      <c r="AC2395" s="4002"/>
      <c r="AD2395" s="4002" t="s">
        <v>225</v>
      </c>
      <c r="AE2395" s="4002"/>
      <c r="AF2395" s="4002"/>
      <c r="AG2395" s="4002"/>
      <c r="AH2395" s="4003" t="s">
        <v>4989</v>
      </c>
      <c r="AI2395" s="4003"/>
      <c r="AJ2395" s="4003"/>
      <c r="AK2395" s="2572"/>
    </row>
    <row r="2396" spans="2:39" s="2872" customFormat="1" ht="13.5" thickBot="1" x14ac:dyDescent="0.25">
      <c r="B2396" s="4001"/>
      <c r="C2396" s="4001"/>
      <c r="D2396" s="4001"/>
      <c r="E2396" s="4001"/>
      <c r="F2396" s="4001" t="s">
        <v>5006</v>
      </c>
      <c r="G2396" s="4001" t="s">
        <v>5007</v>
      </c>
      <c r="H2396" s="4000" t="s">
        <v>5008</v>
      </c>
      <c r="I2396" s="4004" t="s">
        <v>5009</v>
      </c>
      <c r="J2396" s="4004" t="s">
        <v>5010</v>
      </c>
      <c r="K2396" s="4005" t="s">
        <v>5011</v>
      </c>
      <c r="L2396" s="4005" t="s">
        <v>5012</v>
      </c>
      <c r="M2396" s="4004" t="s">
        <v>5013</v>
      </c>
      <c r="N2396" s="4004"/>
      <c r="O2396" s="4005" t="s">
        <v>5014</v>
      </c>
      <c r="P2396" s="4005" t="s">
        <v>5015</v>
      </c>
      <c r="Q2396" s="4005" t="s">
        <v>5016</v>
      </c>
      <c r="R2396" s="4005" t="s">
        <v>5017</v>
      </c>
      <c r="S2396" s="4000" t="s">
        <v>5018</v>
      </c>
      <c r="T2396" s="4000" t="s">
        <v>5019</v>
      </c>
      <c r="U2396" s="4000" t="s">
        <v>5020</v>
      </c>
      <c r="V2396" s="4000" t="s">
        <v>5021</v>
      </c>
      <c r="W2396" s="4000" t="s">
        <v>5022</v>
      </c>
      <c r="X2396" s="4000" t="s">
        <v>5023</v>
      </c>
      <c r="Y2396" s="4000" t="s">
        <v>5024</v>
      </c>
      <c r="Z2396" s="4000" t="s">
        <v>5025</v>
      </c>
      <c r="AA2396" s="4000" t="s">
        <v>5026</v>
      </c>
      <c r="AB2396" s="4004" t="s">
        <v>5027</v>
      </c>
      <c r="AC2396" s="4004" t="s">
        <v>5028</v>
      </c>
      <c r="AD2396" s="4000" t="s">
        <v>5029</v>
      </c>
      <c r="AE2396" s="4000" t="s">
        <v>5030</v>
      </c>
      <c r="AF2396" s="4000" t="s">
        <v>5031</v>
      </c>
      <c r="AG2396" s="4000" t="s">
        <v>5032</v>
      </c>
      <c r="AH2396" s="4000" t="s">
        <v>1154</v>
      </c>
      <c r="AI2396" s="4000" t="s">
        <v>4990</v>
      </c>
      <c r="AJ2396" s="4000" t="s">
        <v>4991</v>
      </c>
      <c r="AK2396" s="2572"/>
    </row>
    <row r="2397" spans="2:39" s="2872" customFormat="1" ht="13.5" thickBot="1" x14ac:dyDescent="0.25">
      <c r="B2397" s="4001"/>
      <c r="C2397" s="4001"/>
      <c r="D2397" s="4001"/>
      <c r="E2397" s="4001"/>
      <c r="F2397" s="4001"/>
      <c r="G2397" s="4001"/>
      <c r="H2397" s="4001"/>
      <c r="I2397" s="4005"/>
      <c r="J2397" s="4005"/>
      <c r="K2397" s="4005"/>
      <c r="L2397" s="4005"/>
      <c r="M2397" s="3419" t="s">
        <v>5033</v>
      </c>
      <c r="N2397" s="3420" t="s">
        <v>2798</v>
      </c>
      <c r="O2397" s="4005"/>
      <c r="P2397" s="4005"/>
      <c r="Q2397" s="4005"/>
      <c r="R2397" s="4005"/>
      <c r="S2397" s="4001"/>
      <c r="T2397" s="4001"/>
      <c r="U2397" s="4001"/>
      <c r="V2397" s="4001"/>
      <c r="W2397" s="4001"/>
      <c r="X2397" s="4001"/>
      <c r="Y2397" s="4001"/>
      <c r="Z2397" s="4001"/>
      <c r="AA2397" s="4001"/>
      <c r="AB2397" s="4005"/>
      <c r="AC2397" s="4005"/>
      <c r="AD2397" s="4001"/>
      <c r="AE2397" s="4001"/>
      <c r="AF2397" s="4001"/>
      <c r="AG2397" s="4001"/>
      <c r="AH2397" s="4001"/>
      <c r="AI2397" s="4001"/>
      <c r="AJ2397" s="4001"/>
      <c r="AK2397" s="2572"/>
    </row>
    <row r="2398" spans="2:39" s="2872" customFormat="1" ht="25.5" x14ac:dyDescent="0.2">
      <c r="B2398" s="4090" t="s">
        <v>6202</v>
      </c>
      <c r="C2398" s="4091"/>
      <c r="D2398" s="3314" t="s">
        <v>1534</v>
      </c>
      <c r="E2398" s="3315" t="s">
        <v>1534</v>
      </c>
      <c r="F2398" s="3315" t="s">
        <v>1534</v>
      </c>
      <c r="G2398" s="3316" t="s">
        <v>1534</v>
      </c>
      <c r="H2398" s="3317" t="s">
        <v>1534</v>
      </c>
      <c r="I2398" s="3317" t="s">
        <v>1534</v>
      </c>
      <c r="J2398" s="3317" t="s">
        <v>1534</v>
      </c>
      <c r="K2398" s="3316" t="s">
        <v>1534</v>
      </c>
      <c r="L2398" s="3316" t="s">
        <v>1534</v>
      </c>
      <c r="M2398" s="3314" t="s">
        <v>1534</v>
      </c>
      <c r="N2398" s="2696" t="s">
        <v>1534</v>
      </c>
      <c r="O2398" s="3316" t="s">
        <v>1534</v>
      </c>
      <c r="P2398" s="3316" t="s">
        <v>1534</v>
      </c>
      <c r="Q2398" s="3316" t="s">
        <v>1534</v>
      </c>
      <c r="R2398" s="3316" t="s">
        <v>1534</v>
      </c>
      <c r="S2398" s="2697" t="s">
        <v>1534</v>
      </c>
      <c r="T2398" s="3316" t="s">
        <v>1534</v>
      </c>
      <c r="U2398" s="3319" t="s">
        <v>1534</v>
      </c>
      <c r="V2398" s="3319" t="s">
        <v>1534</v>
      </c>
      <c r="W2398" s="3316" t="s">
        <v>1534</v>
      </c>
      <c r="X2398" s="3316" t="s">
        <v>1534</v>
      </c>
      <c r="Y2398" s="3319" t="s">
        <v>1534</v>
      </c>
      <c r="Z2398" s="3319" t="s">
        <v>1534</v>
      </c>
      <c r="AA2398" s="3319" t="s">
        <v>1534</v>
      </c>
      <c r="AB2398" s="3316" t="s">
        <v>1534</v>
      </c>
      <c r="AC2398" s="3316" t="s">
        <v>1534</v>
      </c>
      <c r="AD2398" s="3315" t="s">
        <v>1534</v>
      </c>
      <c r="AE2398" s="2593" t="s">
        <v>1534</v>
      </c>
      <c r="AF2398" s="2594" t="s">
        <v>1534</v>
      </c>
      <c r="AG2398" s="2594" t="s">
        <v>1534</v>
      </c>
      <c r="AH2398" s="2698" t="s">
        <v>6203</v>
      </c>
      <c r="AI2398" s="2698" t="s">
        <v>5302</v>
      </c>
      <c r="AJ2398" s="3179">
        <v>14.99</v>
      </c>
      <c r="AK2398" s="2572"/>
    </row>
    <row r="2399" spans="2:39" s="2872" customFormat="1" ht="25.5" x14ac:dyDescent="0.2">
      <c r="B2399" s="4087" t="s">
        <v>6204</v>
      </c>
      <c r="C2399" s="4088"/>
      <c r="D2399" s="3323" t="s">
        <v>1534</v>
      </c>
      <c r="E2399" s="3324" t="s">
        <v>1534</v>
      </c>
      <c r="F2399" s="3324" t="s">
        <v>1534</v>
      </c>
      <c r="G2399" s="3325" t="s">
        <v>1534</v>
      </c>
      <c r="H2399" s="3326" t="s">
        <v>1534</v>
      </c>
      <c r="I2399" s="3326" t="s">
        <v>1534</v>
      </c>
      <c r="J2399" s="3326" t="s">
        <v>1534</v>
      </c>
      <c r="K2399" s="3325" t="s">
        <v>1534</v>
      </c>
      <c r="L2399" s="3325" t="s">
        <v>1534</v>
      </c>
      <c r="M2399" s="3323" t="s">
        <v>1534</v>
      </c>
      <c r="N2399" s="2701" t="s">
        <v>1534</v>
      </c>
      <c r="O2399" s="3325" t="s">
        <v>1534</v>
      </c>
      <c r="P2399" s="3325" t="s">
        <v>1534</v>
      </c>
      <c r="Q2399" s="3325" t="s">
        <v>1534</v>
      </c>
      <c r="R2399" s="3325" t="s">
        <v>1534</v>
      </c>
      <c r="S2399" s="2612" t="s">
        <v>1534</v>
      </c>
      <c r="T2399" s="3325" t="s">
        <v>1534</v>
      </c>
      <c r="U2399" s="3328" t="s">
        <v>1534</v>
      </c>
      <c r="V2399" s="3328" t="s">
        <v>1534</v>
      </c>
      <c r="W2399" s="3325" t="s">
        <v>1534</v>
      </c>
      <c r="X2399" s="3325" t="s">
        <v>1534</v>
      </c>
      <c r="Y2399" s="3328" t="s">
        <v>1534</v>
      </c>
      <c r="Z2399" s="3328" t="s">
        <v>1534</v>
      </c>
      <c r="AA2399" s="3328" t="s">
        <v>1534</v>
      </c>
      <c r="AB2399" s="3325" t="s">
        <v>1534</v>
      </c>
      <c r="AC2399" s="3325" t="s">
        <v>1534</v>
      </c>
      <c r="AD2399" s="3324" t="s">
        <v>1534</v>
      </c>
      <c r="AE2399" s="2582" t="s">
        <v>1534</v>
      </c>
      <c r="AF2399" s="2583" t="s">
        <v>1534</v>
      </c>
      <c r="AG2399" s="2583" t="s">
        <v>1534</v>
      </c>
      <c r="AH2399" s="2703" t="s">
        <v>3124</v>
      </c>
      <c r="AI2399" s="2703" t="s">
        <v>5302</v>
      </c>
      <c r="AJ2399" s="3408">
        <v>0.5</v>
      </c>
      <c r="AK2399" s="2572"/>
    </row>
    <row r="2400" spans="2:39" s="2872" customFormat="1" ht="25.5" x14ac:dyDescent="0.2">
      <c r="B2400" s="4087" t="s">
        <v>6205</v>
      </c>
      <c r="C2400" s="4088"/>
      <c r="D2400" s="3323" t="s">
        <v>1534</v>
      </c>
      <c r="E2400" s="3324" t="s">
        <v>1534</v>
      </c>
      <c r="F2400" s="3324" t="s">
        <v>1534</v>
      </c>
      <c r="G2400" s="3325" t="s">
        <v>1534</v>
      </c>
      <c r="H2400" s="3326" t="s">
        <v>1534</v>
      </c>
      <c r="I2400" s="3326" t="s">
        <v>1534</v>
      </c>
      <c r="J2400" s="3326" t="s">
        <v>1534</v>
      </c>
      <c r="K2400" s="3325" t="s">
        <v>1534</v>
      </c>
      <c r="L2400" s="3325" t="s">
        <v>1534</v>
      </c>
      <c r="M2400" s="3323" t="s">
        <v>1534</v>
      </c>
      <c r="N2400" s="2701" t="s">
        <v>1534</v>
      </c>
      <c r="O2400" s="3325" t="s">
        <v>1534</v>
      </c>
      <c r="P2400" s="3325" t="s">
        <v>1534</v>
      </c>
      <c r="Q2400" s="3325" t="s">
        <v>1534</v>
      </c>
      <c r="R2400" s="3325" t="s">
        <v>1534</v>
      </c>
      <c r="S2400" s="2612" t="s">
        <v>1534</v>
      </c>
      <c r="T2400" s="3325" t="s">
        <v>1534</v>
      </c>
      <c r="U2400" s="3328" t="s">
        <v>1534</v>
      </c>
      <c r="V2400" s="3328" t="s">
        <v>1534</v>
      </c>
      <c r="W2400" s="3325" t="s">
        <v>1534</v>
      </c>
      <c r="X2400" s="3325" t="s">
        <v>1534</v>
      </c>
      <c r="Y2400" s="3328" t="s">
        <v>1534</v>
      </c>
      <c r="Z2400" s="3328" t="s">
        <v>1534</v>
      </c>
      <c r="AA2400" s="3328" t="s">
        <v>1534</v>
      </c>
      <c r="AB2400" s="3325" t="s">
        <v>1534</v>
      </c>
      <c r="AC2400" s="3325" t="s">
        <v>1534</v>
      </c>
      <c r="AD2400" s="3324" t="s">
        <v>1534</v>
      </c>
      <c r="AE2400" s="2582" t="s">
        <v>1534</v>
      </c>
      <c r="AF2400" s="2583" t="s">
        <v>1534</v>
      </c>
      <c r="AG2400" s="2583" t="s">
        <v>1534</v>
      </c>
      <c r="AH2400" s="2703" t="s">
        <v>5303</v>
      </c>
      <c r="AI2400" s="2703" t="s">
        <v>5302</v>
      </c>
      <c r="AJ2400" s="3408">
        <v>0.5</v>
      </c>
      <c r="AK2400" s="2572"/>
    </row>
    <row r="2401" spans="2:37" s="2872" customFormat="1" ht="39" thickBot="1" x14ac:dyDescent="0.25">
      <c r="B2401" s="4092" t="s">
        <v>6206</v>
      </c>
      <c r="C2401" s="4093"/>
      <c r="D2401" s="3051" t="s">
        <v>1534</v>
      </c>
      <c r="E2401" s="3052" t="s">
        <v>1534</v>
      </c>
      <c r="F2401" s="3052" t="s">
        <v>1534</v>
      </c>
      <c r="G2401" s="3054" t="s">
        <v>1534</v>
      </c>
      <c r="H2401" s="3282" t="s">
        <v>1534</v>
      </c>
      <c r="I2401" s="3282" t="s">
        <v>1534</v>
      </c>
      <c r="J2401" s="3282" t="s">
        <v>1534</v>
      </c>
      <c r="K2401" s="3054" t="s">
        <v>1534</v>
      </c>
      <c r="L2401" s="3054" t="s">
        <v>1534</v>
      </c>
      <c r="M2401" s="3051" t="s">
        <v>1534</v>
      </c>
      <c r="N2401" s="3228" t="s">
        <v>1534</v>
      </c>
      <c r="O2401" s="3054" t="s">
        <v>1534</v>
      </c>
      <c r="P2401" s="3054" t="s">
        <v>1534</v>
      </c>
      <c r="Q2401" s="3054" t="s">
        <v>1534</v>
      </c>
      <c r="R2401" s="3054" t="s">
        <v>1534</v>
      </c>
      <c r="S2401" s="2798" t="s">
        <v>1534</v>
      </c>
      <c r="T2401" s="3054" t="s">
        <v>1534</v>
      </c>
      <c r="U2401" s="3429" t="s">
        <v>1534</v>
      </c>
      <c r="V2401" s="3429" t="s">
        <v>1534</v>
      </c>
      <c r="W2401" s="3054" t="s">
        <v>1534</v>
      </c>
      <c r="X2401" s="3054" t="s">
        <v>1534</v>
      </c>
      <c r="Y2401" s="3429" t="s">
        <v>1534</v>
      </c>
      <c r="Z2401" s="3429" t="s">
        <v>1534</v>
      </c>
      <c r="AA2401" s="3429" t="s">
        <v>1534</v>
      </c>
      <c r="AB2401" s="3054" t="s">
        <v>1534</v>
      </c>
      <c r="AC2401" s="3054" t="s">
        <v>1534</v>
      </c>
      <c r="AD2401" s="3052" t="s">
        <v>1534</v>
      </c>
      <c r="AE2401" s="2624" t="s">
        <v>1534</v>
      </c>
      <c r="AF2401" s="2625" t="s">
        <v>1534</v>
      </c>
      <c r="AG2401" s="2625" t="s">
        <v>1534</v>
      </c>
      <c r="AH2401" s="2626" t="s">
        <v>5304</v>
      </c>
      <c r="AI2401" s="2626" t="s">
        <v>5302</v>
      </c>
      <c r="AJ2401" s="3409"/>
      <c r="AK2401" s="2572"/>
    </row>
    <row r="2402" spans="2:37" s="2872" customFormat="1" x14ac:dyDescent="0.2">
      <c r="B2402" s="2573"/>
      <c r="C2402" s="2566"/>
      <c r="D2402" s="4006"/>
      <c r="E2402" s="4006"/>
      <c r="F2402" s="4006"/>
      <c r="G2402" s="4006"/>
      <c r="H2402" s="2566"/>
      <c r="I2402" s="2567"/>
      <c r="J2402" s="2567"/>
      <c r="K2402" s="2567"/>
      <c r="L2402" s="2567"/>
      <c r="M2402" s="2566"/>
      <c r="N2402" s="2567"/>
      <c r="O2402" s="2567"/>
      <c r="P2402" s="2567"/>
      <c r="Q2402" s="2567"/>
      <c r="R2402" s="2567"/>
      <c r="S2402" s="2566"/>
      <c r="T2402" s="2565"/>
      <c r="U2402" s="2565"/>
      <c r="V2402" s="2565"/>
      <c r="W2402" s="2565"/>
      <c r="X2402" s="2565"/>
      <c r="Y2402" s="2565"/>
      <c r="Z2402" s="2565"/>
      <c r="AA2402" s="2565"/>
      <c r="AB2402" s="2565"/>
      <c r="AC2402" s="2565"/>
      <c r="AD2402" s="2565"/>
      <c r="AE2402" s="2565"/>
      <c r="AF2402" s="2565"/>
      <c r="AG2402" s="2565"/>
      <c r="AH2402" s="2565"/>
      <c r="AI2402" s="2565"/>
      <c r="AJ2402" s="2565"/>
      <c r="AK2402" s="2572"/>
    </row>
    <row r="2403" spans="2:37" s="2872" customFormat="1" x14ac:dyDescent="0.2">
      <c r="B2403" s="3979" t="s">
        <v>4992</v>
      </c>
      <c r="C2403" s="3980"/>
      <c r="D2403" s="3986" t="s">
        <v>1534</v>
      </c>
      <c r="E2403" s="3986"/>
      <c r="F2403" s="3986"/>
      <c r="G2403" s="3986"/>
      <c r="H2403" s="2569"/>
      <c r="I2403" s="2569"/>
      <c r="J2403" s="2569"/>
      <c r="K2403" s="2569"/>
      <c r="L2403" s="2569"/>
      <c r="M2403" s="2569"/>
      <c r="N2403" s="2569"/>
      <c r="O2403" s="2569"/>
      <c r="P2403" s="2569"/>
      <c r="Q2403" s="2569"/>
      <c r="R2403" s="2569"/>
      <c r="S2403" s="2569"/>
      <c r="T2403" s="2565"/>
      <c r="U2403" s="2565"/>
      <c r="V2403" s="2565"/>
      <c r="W2403" s="2565"/>
      <c r="X2403" s="2565"/>
      <c r="Y2403" s="2565"/>
      <c r="Z2403" s="2565"/>
      <c r="AA2403" s="2565"/>
      <c r="AB2403" s="2565"/>
      <c r="AC2403" s="2565"/>
      <c r="AD2403" s="2565"/>
      <c r="AE2403" s="2565"/>
      <c r="AF2403" s="2565"/>
      <c r="AG2403" s="2565"/>
      <c r="AH2403" s="2565"/>
      <c r="AI2403" s="2565"/>
      <c r="AJ2403" s="2565"/>
      <c r="AK2403" s="2572"/>
    </row>
    <row r="2404" spans="2:37" s="2872" customFormat="1" x14ac:dyDescent="0.2">
      <c r="B2404" s="3979" t="s">
        <v>4993</v>
      </c>
      <c r="C2404" s="3980"/>
      <c r="D2404" s="3986" t="s">
        <v>5089</v>
      </c>
      <c r="E2404" s="3986"/>
      <c r="F2404" s="3986"/>
      <c r="G2404" s="3986"/>
      <c r="H2404" s="2569"/>
      <c r="I2404" s="2569"/>
      <c r="J2404" s="2569"/>
      <c r="K2404" s="2569"/>
      <c r="L2404" s="2569"/>
      <c r="M2404" s="2569"/>
      <c r="N2404" s="2569"/>
      <c r="O2404" s="2569"/>
      <c r="P2404" s="2569"/>
      <c r="Q2404" s="2569"/>
      <c r="R2404" s="2569"/>
      <c r="S2404" s="2569"/>
      <c r="T2404" s="2565"/>
      <c r="U2404" s="2565"/>
      <c r="V2404" s="2565"/>
      <c r="W2404" s="2565"/>
      <c r="X2404" s="2565"/>
      <c r="Y2404" s="2565"/>
      <c r="Z2404" s="2565"/>
      <c r="AA2404" s="2565"/>
      <c r="AB2404" s="2565"/>
      <c r="AC2404" s="2565"/>
      <c r="AD2404" s="2565"/>
      <c r="AE2404" s="2565"/>
      <c r="AF2404" s="2565"/>
      <c r="AG2404" s="2565"/>
      <c r="AH2404" s="2565"/>
      <c r="AI2404" s="2565"/>
      <c r="AJ2404" s="2565"/>
      <c r="AK2404" s="2572"/>
    </row>
    <row r="2405" spans="2:37" s="2872" customFormat="1" ht="15.75" thickBot="1" x14ac:dyDescent="0.25">
      <c r="B2405" s="4057"/>
      <c r="C2405" s="4058"/>
      <c r="D2405" s="4059"/>
      <c r="E2405" s="4059"/>
      <c r="F2405" s="4059"/>
      <c r="G2405" s="4059"/>
      <c r="H2405" s="2574"/>
      <c r="I2405" s="2574"/>
      <c r="J2405" s="2574"/>
      <c r="K2405" s="2574"/>
      <c r="L2405" s="2574"/>
      <c r="M2405" s="2574"/>
      <c r="N2405" s="2574"/>
      <c r="O2405" s="2574"/>
      <c r="P2405" s="2574"/>
      <c r="Q2405" s="2574"/>
      <c r="R2405" s="2574"/>
      <c r="S2405" s="2574"/>
      <c r="T2405" s="2575"/>
      <c r="U2405" s="2575"/>
      <c r="V2405" s="2575"/>
      <c r="W2405" s="2575"/>
      <c r="X2405" s="2575"/>
      <c r="Y2405" s="2575"/>
      <c r="Z2405" s="2575"/>
      <c r="AA2405" s="2575"/>
      <c r="AB2405" s="2575"/>
      <c r="AC2405" s="2575"/>
      <c r="AD2405" s="2575"/>
      <c r="AE2405" s="2575"/>
      <c r="AF2405" s="2575"/>
      <c r="AG2405" s="2575"/>
      <c r="AH2405" s="2575"/>
      <c r="AI2405" s="2575"/>
      <c r="AJ2405" s="2575"/>
      <c r="AK2405" s="2577"/>
    </row>
    <row r="2406" spans="2:37" s="2872" customFormat="1" x14ac:dyDescent="0.2">
      <c r="B2406" s="2774"/>
    </row>
    <row r="2407" spans="2:37" s="2872" customFormat="1" ht="13.5" thickBot="1" x14ac:dyDescent="0.25">
      <c r="B2407" s="2774"/>
    </row>
    <row r="2408" spans="2:37" s="2872" customFormat="1" ht="20.25" x14ac:dyDescent="0.2">
      <c r="B2408" s="3987" t="s">
        <v>5001</v>
      </c>
      <c r="C2408" s="3988"/>
      <c r="D2408" s="3988"/>
      <c r="E2408" s="3988"/>
      <c r="F2408" s="3988"/>
      <c r="G2408" s="3988"/>
      <c r="H2408" s="3988"/>
      <c r="I2408" s="3988"/>
      <c r="J2408" s="3988"/>
      <c r="K2408" s="3988"/>
      <c r="L2408" s="3988"/>
      <c r="M2408" s="3988"/>
      <c r="N2408" s="3988"/>
      <c r="O2408" s="3988"/>
      <c r="P2408" s="3988"/>
      <c r="Q2408" s="3988"/>
      <c r="R2408" s="3988"/>
      <c r="S2408" s="3988"/>
      <c r="T2408" s="3988"/>
      <c r="U2408" s="3988"/>
      <c r="V2408" s="3988"/>
      <c r="W2408" s="3988"/>
      <c r="X2408" s="3988"/>
      <c r="Y2408" s="3988"/>
      <c r="Z2408" s="3988"/>
      <c r="AA2408" s="3988"/>
      <c r="AB2408" s="3988"/>
      <c r="AC2408" s="3988"/>
      <c r="AD2408" s="3988"/>
      <c r="AE2408" s="3988"/>
      <c r="AF2408" s="3988"/>
      <c r="AG2408" s="3988"/>
      <c r="AH2408" s="3988"/>
      <c r="AI2408" s="3988"/>
      <c r="AJ2408" s="3988"/>
      <c r="AK2408" s="3989"/>
    </row>
    <row r="2409" spans="2:37" s="2872" customFormat="1" x14ac:dyDescent="0.2">
      <c r="B2409" s="2570"/>
      <c r="C2409" s="3422"/>
      <c r="D2409" s="3422"/>
      <c r="E2409" s="3422"/>
      <c r="F2409" s="3422"/>
      <c r="G2409" s="2571"/>
      <c r="H2409" s="2571"/>
      <c r="I2409" s="2571"/>
      <c r="J2409" s="2571"/>
      <c r="K2409" s="2571"/>
      <c r="L2409" s="2571"/>
      <c r="M2409" s="2571"/>
      <c r="N2409" s="2571"/>
      <c r="O2409" s="2571"/>
      <c r="P2409" s="2571"/>
      <c r="Q2409" s="2571"/>
      <c r="R2409" s="2571"/>
      <c r="S2409" s="2571"/>
      <c r="T2409" s="2571"/>
      <c r="U2409" s="2571"/>
      <c r="V2409" s="2571"/>
      <c r="W2409" s="2571"/>
      <c r="X2409" s="2571"/>
      <c r="Y2409" s="2571"/>
      <c r="Z2409" s="2571"/>
      <c r="AA2409" s="2571"/>
      <c r="AB2409" s="2571"/>
      <c r="AC2409" s="2571"/>
      <c r="AD2409" s="2571"/>
      <c r="AE2409" s="2571"/>
      <c r="AF2409" s="2571"/>
      <c r="AG2409" s="2571"/>
      <c r="AH2409" s="2571"/>
      <c r="AI2409" s="2571"/>
      <c r="AJ2409" s="2571"/>
      <c r="AK2409" s="2572"/>
    </row>
    <row r="2410" spans="2:37" s="2872" customFormat="1" x14ac:dyDescent="0.2">
      <c r="B2410" s="2570" t="s">
        <v>4988</v>
      </c>
      <c r="C2410" s="3422"/>
      <c r="D2410" s="3990" t="s">
        <v>6197</v>
      </c>
      <c r="E2410" s="3990"/>
      <c r="F2410" s="3990"/>
      <c r="G2410" s="2571"/>
      <c r="H2410" s="2571"/>
      <c r="I2410" s="2571"/>
      <c r="J2410" s="2571"/>
      <c r="K2410" s="2571"/>
      <c r="L2410" s="2571"/>
      <c r="M2410" s="2571"/>
      <c r="N2410" s="2571"/>
      <c r="O2410" s="2571"/>
      <c r="P2410" s="2571"/>
      <c r="Q2410" s="2571"/>
      <c r="R2410" s="2571"/>
      <c r="S2410" s="2571"/>
      <c r="T2410" s="2571"/>
      <c r="U2410" s="2571"/>
      <c r="V2410" s="2571"/>
      <c r="W2410" s="2571"/>
      <c r="X2410" s="2571"/>
      <c r="Y2410" s="2571"/>
      <c r="Z2410" s="2571"/>
      <c r="AA2410" s="2571"/>
      <c r="AB2410" s="2571"/>
      <c r="AC2410" s="2571"/>
      <c r="AD2410" s="2571"/>
      <c r="AE2410" s="2571"/>
      <c r="AF2410" s="2571"/>
      <c r="AG2410" s="2571"/>
      <c r="AH2410" s="2571"/>
      <c r="AI2410" s="2571"/>
      <c r="AJ2410" s="2571"/>
      <c r="AK2410" s="2572"/>
    </row>
    <row r="2411" spans="2:37" s="2872" customFormat="1" ht="13.5" thickBot="1" x14ac:dyDescent="0.25">
      <c r="B2411" s="3991" t="s">
        <v>5002</v>
      </c>
      <c r="C2411" s="3992"/>
      <c r="D2411" s="3963">
        <v>41633</v>
      </c>
      <c r="E2411" s="3963"/>
      <c r="F2411" s="3422"/>
      <c r="G2411" s="2571"/>
      <c r="H2411" s="2571"/>
      <c r="I2411" s="2571"/>
      <c r="J2411" s="2571"/>
      <c r="K2411" s="2571"/>
      <c r="L2411" s="2571"/>
      <c r="M2411" s="2571"/>
      <c r="N2411" s="2571"/>
      <c r="O2411" s="2571"/>
      <c r="P2411" s="2571"/>
      <c r="Q2411" s="2571"/>
      <c r="R2411" s="2571"/>
      <c r="S2411" s="2571"/>
      <c r="T2411" s="2571"/>
      <c r="U2411" s="2571"/>
      <c r="V2411" s="2571"/>
      <c r="W2411" s="2571"/>
      <c r="X2411" s="2571"/>
      <c r="Y2411" s="2571"/>
      <c r="Z2411" s="2571"/>
      <c r="AA2411" s="2571"/>
      <c r="AB2411" s="2571"/>
      <c r="AC2411" s="2571"/>
      <c r="AD2411" s="2571"/>
      <c r="AE2411" s="2571"/>
      <c r="AF2411" s="2571"/>
      <c r="AG2411" s="2571"/>
      <c r="AH2411" s="2571"/>
      <c r="AI2411" s="2571"/>
      <c r="AJ2411" s="2571"/>
      <c r="AK2411" s="2572"/>
    </row>
    <row r="2412" spans="2:37" s="2872" customFormat="1" ht="72.75" customHeight="1" thickBot="1" x14ac:dyDescent="0.25">
      <c r="B2412" s="3993" t="s">
        <v>5003</v>
      </c>
      <c r="C2412" s="3994"/>
      <c r="D2412" s="4019" t="s">
        <v>6198</v>
      </c>
      <c r="E2412" s="4020"/>
      <c r="F2412" s="4020"/>
      <c r="G2412" s="4020"/>
      <c r="H2412" s="4020"/>
      <c r="I2412" s="4020"/>
      <c r="J2412" s="4020"/>
      <c r="K2412" s="4021"/>
      <c r="L2412" s="2571"/>
      <c r="M2412" s="2571"/>
      <c r="N2412" s="2571"/>
      <c r="O2412" s="2571"/>
      <c r="P2412" s="2571"/>
      <c r="Q2412" s="2571"/>
      <c r="R2412" s="2571"/>
      <c r="S2412" s="2571"/>
      <c r="T2412" s="2571"/>
      <c r="U2412" s="2571"/>
      <c r="V2412" s="2571"/>
      <c r="W2412" s="2571"/>
      <c r="X2412" s="2571"/>
      <c r="Y2412" s="2571"/>
      <c r="Z2412" s="2571"/>
      <c r="AA2412" s="2571"/>
      <c r="AB2412" s="2571"/>
      <c r="AC2412" s="2571"/>
      <c r="AD2412" s="2571"/>
      <c r="AE2412" s="2571"/>
      <c r="AF2412" s="2571"/>
      <c r="AG2412" s="2571"/>
      <c r="AH2412" s="2571"/>
      <c r="AI2412" s="2571"/>
      <c r="AJ2412" s="2571"/>
      <c r="AK2412" s="2572"/>
    </row>
    <row r="2413" spans="2:37" s="2872" customFormat="1" ht="13.5" thickBot="1" x14ac:dyDescent="0.25">
      <c r="B2413" s="3998"/>
      <c r="C2413" s="3999"/>
      <c r="D2413" s="3999"/>
      <c r="E2413" s="3999"/>
      <c r="F2413" s="3999"/>
      <c r="G2413" s="3999"/>
      <c r="H2413" s="3999"/>
      <c r="I2413" s="3999"/>
      <c r="J2413" s="3999"/>
      <c r="K2413" s="3999"/>
      <c r="L2413" s="3999"/>
      <c r="M2413" s="3999"/>
      <c r="N2413" s="3999"/>
      <c r="O2413" s="3999"/>
      <c r="P2413" s="3999"/>
      <c r="Q2413" s="3999"/>
      <c r="R2413" s="2571"/>
      <c r="S2413" s="2571"/>
      <c r="T2413" s="2571"/>
      <c r="U2413" s="2571"/>
      <c r="V2413" s="2571"/>
      <c r="W2413" s="2571"/>
      <c r="X2413" s="2571"/>
      <c r="Y2413" s="2571"/>
      <c r="Z2413" s="2571"/>
      <c r="AA2413" s="2571"/>
      <c r="AB2413" s="2571"/>
      <c r="AC2413" s="2571"/>
      <c r="AD2413" s="2571"/>
      <c r="AE2413" s="2571"/>
      <c r="AF2413" s="2571"/>
      <c r="AG2413" s="2571"/>
      <c r="AH2413" s="2571"/>
      <c r="AI2413" s="2571"/>
      <c r="AJ2413" s="2571"/>
      <c r="AK2413" s="2572"/>
    </row>
    <row r="2414" spans="2:37" s="2872" customFormat="1" ht="13.5" thickBot="1" x14ac:dyDescent="0.25">
      <c r="B2414" s="4000" t="s">
        <v>5004</v>
      </c>
      <c r="C2414" s="4000"/>
      <c r="D2414" s="4000" t="s">
        <v>4994</v>
      </c>
      <c r="E2414" s="4000" t="s">
        <v>5005</v>
      </c>
      <c r="F2414" s="4002" t="s">
        <v>224</v>
      </c>
      <c r="G2414" s="4002"/>
      <c r="H2414" s="4002"/>
      <c r="I2414" s="4002"/>
      <c r="J2414" s="4002"/>
      <c r="K2414" s="4002"/>
      <c r="L2414" s="4002"/>
      <c r="M2414" s="4002"/>
      <c r="N2414" s="4002"/>
      <c r="O2414" s="4002"/>
      <c r="P2414" s="4002"/>
      <c r="Q2414" s="4002"/>
      <c r="R2414" s="4002"/>
      <c r="S2414" s="4002" t="s">
        <v>340</v>
      </c>
      <c r="T2414" s="4002"/>
      <c r="U2414" s="4002"/>
      <c r="V2414" s="4002"/>
      <c r="W2414" s="4002"/>
      <c r="X2414" s="4002"/>
      <c r="Y2414" s="4002"/>
      <c r="Z2414" s="4002"/>
      <c r="AA2414" s="4002"/>
      <c r="AB2414" s="4002"/>
      <c r="AC2414" s="4002"/>
      <c r="AD2414" s="4002" t="s">
        <v>225</v>
      </c>
      <c r="AE2414" s="4002"/>
      <c r="AF2414" s="4002"/>
      <c r="AG2414" s="4002"/>
      <c r="AH2414" s="4003" t="s">
        <v>4989</v>
      </c>
      <c r="AI2414" s="4003"/>
      <c r="AJ2414" s="4003"/>
      <c r="AK2414" s="2572"/>
    </row>
    <row r="2415" spans="2:37" s="2872" customFormat="1" ht="13.5" thickBot="1" x14ac:dyDescent="0.25">
      <c r="B2415" s="4001"/>
      <c r="C2415" s="4001"/>
      <c r="D2415" s="4001"/>
      <c r="E2415" s="4001"/>
      <c r="F2415" s="4001" t="s">
        <v>5006</v>
      </c>
      <c r="G2415" s="4001" t="s">
        <v>5007</v>
      </c>
      <c r="H2415" s="4000" t="s">
        <v>5008</v>
      </c>
      <c r="I2415" s="4004" t="s">
        <v>5009</v>
      </c>
      <c r="J2415" s="4004" t="s">
        <v>5010</v>
      </c>
      <c r="K2415" s="4005" t="s">
        <v>5011</v>
      </c>
      <c r="L2415" s="4005" t="s">
        <v>5012</v>
      </c>
      <c r="M2415" s="4004" t="s">
        <v>5013</v>
      </c>
      <c r="N2415" s="4004"/>
      <c r="O2415" s="4005" t="s">
        <v>5014</v>
      </c>
      <c r="P2415" s="4005" t="s">
        <v>5015</v>
      </c>
      <c r="Q2415" s="4005" t="s">
        <v>5016</v>
      </c>
      <c r="R2415" s="4005" t="s">
        <v>5017</v>
      </c>
      <c r="S2415" s="4000" t="s">
        <v>5018</v>
      </c>
      <c r="T2415" s="4000" t="s">
        <v>5019</v>
      </c>
      <c r="U2415" s="4000" t="s">
        <v>5020</v>
      </c>
      <c r="V2415" s="4000" t="s">
        <v>5021</v>
      </c>
      <c r="W2415" s="4000" t="s">
        <v>5022</v>
      </c>
      <c r="X2415" s="4000" t="s">
        <v>5023</v>
      </c>
      <c r="Y2415" s="4000" t="s">
        <v>5024</v>
      </c>
      <c r="Z2415" s="4000" t="s">
        <v>5025</v>
      </c>
      <c r="AA2415" s="4000" t="s">
        <v>5026</v>
      </c>
      <c r="AB2415" s="4004" t="s">
        <v>5027</v>
      </c>
      <c r="AC2415" s="4004" t="s">
        <v>5028</v>
      </c>
      <c r="AD2415" s="4000" t="s">
        <v>5029</v>
      </c>
      <c r="AE2415" s="4000" t="s">
        <v>5030</v>
      </c>
      <c r="AF2415" s="4000" t="s">
        <v>5031</v>
      </c>
      <c r="AG2415" s="4000" t="s">
        <v>5032</v>
      </c>
      <c r="AH2415" s="4000" t="s">
        <v>1154</v>
      </c>
      <c r="AI2415" s="4000" t="s">
        <v>4990</v>
      </c>
      <c r="AJ2415" s="4000" t="s">
        <v>4991</v>
      </c>
      <c r="AK2415" s="2572"/>
    </row>
    <row r="2416" spans="2:37" s="2872" customFormat="1" x14ac:dyDescent="0.2">
      <c r="B2416" s="4001"/>
      <c r="C2416" s="4001"/>
      <c r="D2416" s="4001"/>
      <c r="E2416" s="4001"/>
      <c r="F2416" s="4001"/>
      <c r="G2416" s="4001"/>
      <c r="H2416" s="4001"/>
      <c r="I2416" s="4005"/>
      <c r="J2416" s="4005"/>
      <c r="K2416" s="4005"/>
      <c r="L2416" s="4005"/>
      <c r="M2416" s="3419" t="s">
        <v>5033</v>
      </c>
      <c r="N2416" s="3420" t="s">
        <v>2798</v>
      </c>
      <c r="O2416" s="4005"/>
      <c r="P2416" s="4005"/>
      <c r="Q2416" s="4005"/>
      <c r="R2416" s="4005"/>
      <c r="S2416" s="4001"/>
      <c r="T2416" s="4001"/>
      <c r="U2416" s="4001"/>
      <c r="V2416" s="4001"/>
      <c r="W2416" s="4001"/>
      <c r="X2416" s="4001"/>
      <c r="Y2416" s="4001"/>
      <c r="Z2416" s="4001"/>
      <c r="AA2416" s="4001"/>
      <c r="AB2416" s="4005"/>
      <c r="AC2416" s="4005"/>
      <c r="AD2416" s="4001"/>
      <c r="AE2416" s="4001"/>
      <c r="AF2416" s="4001"/>
      <c r="AG2416" s="4001"/>
      <c r="AH2416" s="4001"/>
      <c r="AI2416" s="4001"/>
      <c r="AJ2416" s="4001"/>
      <c r="AK2416" s="2572"/>
    </row>
    <row r="2417" spans="2:37" s="2872" customFormat="1" ht="24" x14ac:dyDescent="0.2">
      <c r="B2417" s="4094" t="s">
        <v>3124</v>
      </c>
      <c r="C2417" s="4094"/>
      <c r="D2417" s="3324" t="s">
        <v>1534</v>
      </c>
      <c r="E2417" s="3324" t="s">
        <v>1534</v>
      </c>
      <c r="F2417" s="3324" t="s">
        <v>1534</v>
      </c>
      <c r="G2417" s="3324" t="s">
        <v>1534</v>
      </c>
      <c r="H2417" s="3324" t="s">
        <v>1534</v>
      </c>
      <c r="I2417" s="3324" t="s">
        <v>1534</v>
      </c>
      <c r="J2417" s="3324" t="s">
        <v>1534</v>
      </c>
      <c r="K2417" s="3324" t="s">
        <v>1534</v>
      </c>
      <c r="L2417" s="3324" t="s">
        <v>1534</v>
      </c>
      <c r="M2417" s="3324" t="s">
        <v>1534</v>
      </c>
      <c r="N2417" s="3324" t="s">
        <v>1534</v>
      </c>
      <c r="O2417" s="3324" t="s">
        <v>1534</v>
      </c>
      <c r="P2417" s="3324" t="s">
        <v>1534</v>
      </c>
      <c r="Q2417" s="3324" t="s">
        <v>1534</v>
      </c>
      <c r="R2417" s="3324" t="s">
        <v>1534</v>
      </c>
      <c r="S2417" s="3324" t="s">
        <v>1534</v>
      </c>
      <c r="T2417" s="3324" t="s">
        <v>1534</v>
      </c>
      <c r="U2417" s="3324" t="s">
        <v>1534</v>
      </c>
      <c r="V2417" s="3324" t="s">
        <v>1534</v>
      </c>
      <c r="W2417" s="3324" t="s">
        <v>1534</v>
      </c>
      <c r="X2417" s="3324" t="s">
        <v>1534</v>
      </c>
      <c r="Y2417" s="3324" t="s">
        <v>1534</v>
      </c>
      <c r="Z2417" s="3324" t="s">
        <v>1534</v>
      </c>
      <c r="AA2417" s="3324" t="s">
        <v>1534</v>
      </c>
      <c r="AB2417" s="3324" t="s">
        <v>1534</v>
      </c>
      <c r="AC2417" s="3324" t="s">
        <v>1534</v>
      </c>
      <c r="AD2417" s="3324" t="s">
        <v>1534</v>
      </c>
      <c r="AE2417" s="3324" t="s">
        <v>1534</v>
      </c>
      <c r="AF2417" s="3324" t="s">
        <v>1534</v>
      </c>
      <c r="AG2417" s="3324" t="s">
        <v>1534</v>
      </c>
      <c r="AH2417" s="2846" t="s">
        <v>3124</v>
      </c>
      <c r="AI2417" s="2846" t="s">
        <v>5302</v>
      </c>
      <c r="AJ2417" s="2846">
        <v>0.75</v>
      </c>
      <c r="AK2417" s="2572"/>
    </row>
    <row r="2418" spans="2:37" s="2872" customFormat="1" ht="24" x14ac:dyDescent="0.2">
      <c r="B2418" s="4094" t="s">
        <v>5303</v>
      </c>
      <c r="C2418" s="4094"/>
      <c r="D2418" s="3324" t="s">
        <v>1534</v>
      </c>
      <c r="E2418" s="3324" t="s">
        <v>1534</v>
      </c>
      <c r="F2418" s="3324" t="s">
        <v>1534</v>
      </c>
      <c r="G2418" s="3324" t="s">
        <v>1534</v>
      </c>
      <c r="H2418" s="3324" t="s">
        <v>1534</v>
      </c>
      <c r="I2418" s="3324" t="s">
        <v>1534</v>
      </c>
      <c r="J2418" s="3324" t="s">
        <v>1534</v>
      </c>
      <c r="K2418" s="3324" t="s">
        <v>1534</v>
      </c>
      <c r="L2418" s="3324" t="s">
        <v>1534</v>
      </c>
      <c r="M2418" s="3324" t="s">
        <v>1534</v>
      </c>
      <c r="N2418" s="3324" t="s">
        <v>1534</v>
      </c>
      <c r="O2418" s="3324" t="s">
        <v>1534</v>
      </c>
      <c r="P2418" s="3324" t="s">
        <v>1534</v>
      </c>
      <c r="Q2418" s="3324" t="s">
        <v>1534</v>
      </c>
      <c r="R2418" s="3324" t="s">
        <v>1534</v>
      </c>
      <c r="S2418" s="3324" t="s">
        <v>1534</v>
      </c>
      <c r="T2418" s="3324" t="s">
        <v>1534</v>
      </c>
      <c r="U2418" s="3324" t="s">
        <v>1534</v>
      </c>
      <c r="V2418" s="3324" t="s">
        <v>1534</v>
      </c>
      <c r="W2418" s="3324" t="s">
        <v>1534</v>
      </c>
      <c r="X2418" s="3324" t="s">
        <v>1534</v>
      </c>
      <c r="Y2418" s="3324" t="s">
        <v>1534</v>
      </c>
      <c r="Z2418" s="3324" t="s">
        <v>1534</v>
      </c>
      <c r="AA2418" s="3324" t="s">
        <v>1534</v>
      </c>
      <c r="AB2418" s="3324" t="s">
        <v>1534</v>
      </c>
      <c r="AC2418" s="3324" t="s">
        <v>1534</v>
      </c>
      <c r="AD2418" s="3324" t="s">
        <v>1534</v>
      </c>
      <c r="AE2418" s="3324" t="s">
        <v>1534</v>
      </c>
      <c r="AF2418" s="3324" t="s">
        <v>1534</v>
      </c>
      <c r="AG2418" s="3324" t="s">
        <v>1534</v>
      </c>
      <c r="AH2418" s="2846" t="s">
        <v>5303</v>
      </c>
      <c r="AI2418" s="2846" t="s">
        <v>5302</v>
      </c>
      <c r="AJ2418" s="2846">
        <v>0.75</v>
      </c>
      <c r="AK2418" s="2572"/>
    </row>
    <row r="2419" spans="2:37" s="2872" customFormat="1" ht="36" x14ac:dyDescent="0.2">
      <c r="B2419" s="4094" t="s">
        <v>6199</v>
      </c>
      <c r="C2419" s="4094"/>
      <c r="D2419" s="3324" t="s">
        <v>1534</v>
      </c>
      <c r="E2419" s="3324" t="s">
        <v>1534</v>
      </c>
      <c r="F2419" s="3324" t="s">
        <v>1534</v>
      </c>
      <c r="G2419" s="3324" t="s">
        <v>1534</v>
      </c>
      <c r="H2419" s="3324" t="s">
        <v>1534</v>
      </c>
      <c r="I2419" s="3324" t="s">
        <v>1534</v>
      </c>
      <c r="J2419" s="3324" t="s">
        <v>1534</v>
      </c>
      <c r="K2419" s="3324" t="s">
        <v>1534</v>
      </c>
      <c r="L2419" s="3324" t="s">
        <v>1534</v>
      </c>
      <c r="M2419" s="3324" t="s">
        <v>1534</v>
      </c>
      <c r="N2419" s="3324" t="s">
        <v>1534</v>
      </c>
      <c r="O2419" s="3324" t="s">
        <v>1534</v>
      </c>
      <c r="P2419" s="3324" t="s">
        <v>1534</v>
      </c>
      <c r="Q2419" s="3324" t="s">
        <v>1534</v>
      </c>
      <c r="R2419" s="3324" t="s">
        <v>1534</v>
      </c>
      <c r="S2419" s="3324" t="s">
        <v>1534</v>
      </c>
      <c r="T2419" s="3324" t="s">
        <v>1534</v>
      </c>
      <c r="U2419" s="3324" t="s">
        <v>1534</v>
      </c>
      <c r="V2419" s="3324" t="s">
        <v>1534</v>
      </c>
      <c r="W2419" s="3324" t="s">
        <v>1534</v>
      </c>
      <c r="X2419" s="3324" t="s">
        <v>1534</v>
      </c>
      <c r="Y2419" s="3324" t="s">
        <v>1534</v>
      </c>
      <c r="Z2419" s="3324" t="s">
        <v>1534</v>
      </c>
      <c r="AA2419" s="3324" t="s">
        <v>1534</v>
      </c>
      <c r="AB2419" s="3324" t="s">
        <v>1534</v>
      </c>
      <c r="AC2419" s="3324" t="s">
        <v>1534</v>
      </c>
      <c r="AD2419" s="3324" t="s">
        <v>1534</v>
      </c>
      <c r="AE2419" s="3324" t="s">
        <v>1534</v>
      </c>
      <c r="AF2419" s="3324" t="s">
        <v>1534</v>
      </c>
      <c r="AG2419" s="3324" t="s">
        <v>1534</v>
      </c>
      <c r="AH2419" s="2846" t="s">
        <v>5304</v>
      </c>
      <c r="AI2419" s="2846" t="s">
        <v>5302</v>
      </c>
      <c r="AJ2419" s="2846">
        <v>0.75</v>
      </c>
      <c r="AK2419" s="2572"/>
    </row>
    <row r="2420" spans="2:37" s="2872" customFormat="1" x14ac:dyDescent="0.2">
      <c r="B2420" s="2573"/>
      <c r="C2420" s="2566"/>
      <c r="D2420" s="4006"/>
      <c r="E2420" s="4006"/>
      <c r="F2420" s="4006"/>
      <c r="G2420" s="4006"/>
      <c r="H2420" s="2566"/>
      <c r="I2420" s="2567"/>
      <c r="J2420" s="2567"/>
      <c r="K2420" s="2567"/>
      <c r="L2420" s="2567"/>
      <c r="M2420" s="2566"/>
      <c r="N2420" s="2567"/>
      <c r="O2420" s="2567"/>
      <c r="P2420" s="2567"/>
      <c r="Q2420" s="2567"/>
      <c r="R2420" s="2567"/>
      <c r="S2420" s="2566"/>
      <c r="T2420" s="2565"/>
      <c r="U2420" s="2565"/>
      <c r="V2420" s="2565"/>
      <c r="W2420" s="2565"/>
      <c r="X2420" s="2565"/>
      <c r="Y2420" s="2565"/>
      <c r="Z2420" s="2565"/>
      <c r="AA2420" s="2565"/>
      <c r="AB2420" s="2565"/>
      <c r="AC2420" s="2565"/>
      <c r="AD2420" s="2565"/>
      <c r="AE2420" s="2565"/>
      <c r="AF2420" s="2565"/>
      <c r="AG2420" s="2565"/>
      <c r="AH2420" s="2565"/>
      <c r="AI2420" s="2565"/>
      <c r="AJ2420" s="2565"/>
      <c r="AK2420" s="2572"/>
    </row>
    <row r="2421" spans="2:37" s="2872" customFormat="1" x14ac:dyDescent="0.2">
      <c r="B2421" s="3979" t="s">
        <v>4992</v>
      </c>
      <c r="C2421" s="3980"/>
      <c r="D2421" s="3986" t="s">
        <v>1534</v>
      </c>
      <c r="E2421" s="3986"/>
      <c r="F2421" s="3986"/>
      <c r="G2421" s="3986"/>
      <c r="H2421" s="2569"/>
      <c r="I2421" s="2569"/>
      <c r="J2421" s="2569"/>
      <c r="K2421" s="2569"/>
      <c r="L2421" s="2569"/>
      <c r="M2421" s="2569"/>
      <c r="N2421" s="2569"/>
      <c r="O2421" s="2569"/>
      <c r="P2421" s="2569"/>
      <c r="Q2421" s="2569"/>
      <c r="R2421" s="2569"/>
      <c r="S2421" s="2569"/>
      <c r="T2421" s="2565"/>
      <c r="U2421" s="2565"/>
      <c r="V2421" s="2565"/>
      <c r="W2421" s="2565"/>
      <c r="X2421" s="2565"/>
      <c r="Y2421" s="2565"/>
      <c r="Z2421" s="2565"/>
      <c r="AA2421" s="2565"/>
      <c r="AB2421" s="2565"/>
      <c r="AC2421" s="2565"/>
      <c r="AD2421" s="2565"/>
      <c r="AE2421" s="2565"/>
      <c r="AF2421" s="2565"/>
      <c r="AG2421" s="2565"/>
      <c r="AH2421" s="2565"/>
      <c r="AI2421" s="2565"/>
      <c r="AJ2421" s="2565"/>
      <c r="AK2421" s="2572"/>
    </row>
    <row r="2422" spans="2:37" s="2872" customFormat="1" x14ac:dyDescent="0.2">
      <c r="B2422" s="3979" t="s">
        <v>4993</v>
      </c>
      <c r="C2422" s="3980"/>
      <c r="D2422" s="3986" t="s">
        <v>5089</v>
      </c>
      <c r="E2422" s="3986"/>
      <c r="F2422" s="3986"/>
      <c r="G2422" s="3986"/>
      <c r="H2422" s="2569"/>
      <c r="I2422" s="2569"/>
      <c r="J2422" s="2569"/>
      <c r="K2422" s="2569"/>
      <c r="L2422" s="2569"/>
      <c r="M2422" s="2569"/>
      <c r="N2422" s="2569"/>
      <c r="O2422" s="2569"/>
      <c r="P2422" s="2569"/>
      <c r="Q2422" s="2569"/>
      <c r="R2422" s="2569"/>
      <c r="S2422" s="2569"/>
      <c r="T2422" s="2565"/>
      <c r="U2422" s="2565"/>
      <c r="V2422" s="2565"/>
      <c r="W2422" s="2565"/>
      <c r="X2422" s="2565"/>
      <c r="Y2422" s="2565"/>
      <c r="Z2422" s="2565"/>
      <c r="AA2422" s="2565"/>
      <c r="AB2422" s="2565"/>
      <c r="AC2422" s="2565"/>
      <c r="AD2422" s="2565"/>
      <c r="AE2422" s="2565"/>
      <c r="AF2422" s="2565"/>
      <c r="AG2422" s="2565"/>
      <c r="AH2422" s="2565"/>
      <c r="AI2422" s="2565"/>
      <c r="AJ2422" s="2565"/>
      <c r="AK2422" s="2572"/>
    </row>
    <row r="2423" spans="2:37" s="2872" customFormat="1" ht="15.75" thickBot="1" x14ac:dyDescent="0.25">
      <c r="B2423" s="4057"/>
      <c r="C2423" s="4058"/>
      <c r="D2423" s="4059"/>
      <c r="E2423" s="4059"/>
      <c r="F2423" s="4059"/>
      <c r="G2423" s="4059"/>
      <c r="H2423" s="2574"/>
      <c r="I2423" s="2574"/>
      <c r="J2423" s="2574"/>
      <c r="K2423" s="2574"/>
      <c r="L2423" s="2574"/>
      <c r="M2423" s="2574"/>
      <c r="N2423" s="2574"/>
      <c r="O2423" s="2574"/>
      <c r="P2423" s="2574"/>
      <c r="Q2423" s="2574"/>
      <c r="R2423" s="2574"/>
      <c r="S2423" s="2574"/>
      <c r="T2423" s="2575"/>
      <c r="U2423" s="2575"/>
      <c r="V2423" s="2575"/>
      <c r="W2423" s="2575"/>
      <c r="X2423" s="2575"/>
      <c r="Y2423" s="2575"/>
      <c r="Z2423" s="2575"/>
      <c r="AA2423" s="2575"/>
      <c r="AB2423" s="2575"/>
      <c r="AC2423" s="2575"/>
      <c r="AD2423" s="2575"/>
      <c r="AE2423" s="2575"/>
      <c r="AF2423" s="2575"/>
      <c r="AG2423" s="2575"/>
      <c r="AH2423" s="2575"/>
      <c r="AI2423" s="2575"/>
      <c r="AJ2423" s="2575"/>
      <c r="AK2423" s="2577"/>
    </row>
    <row r="2424" spans="2:37" s="2872" customFormat="1" x14ac:dyDescent="0.2">
      <c r="B2424" s="2774"/>
    </row>
    <row r="2425" spans="2:37" s="2872" customFormat="1" ht="13.5" thickBot="1" x14ac:dyDescent="0.25">
      <c r="B2425" s="2774"/>
    </row>
    <row r="2426" spans="2:37" s="2872" customFormat="1" ht="20.25" x14ac:dyDescent="0.2">
      <c r="B2426" s="3987" t="s">
        <v>5001</v>
      </c>
      <c r="C2426" s="3988"/>
      <c r="D2426" s="3988"/>
      <c r="E2426" s="3988"/>
      <c r="F2426" s="3988"/>
      <c r="G2426" s="3988"/>
      <c r="H2426" s="3988"/>
      <c r="I2426" s="3988"/>
      <c r="J2426" s="3988"/>
      <c r="K2426" s="3988"/>
      <c r="L2426" s="3988"/>
      <c r="M2426" s="3988"/>
      <c r="N2426" s="3988"/>
      <c r="O2426" s="3988"/>
      <c r="P2426" s="3988"/>
      <c r="Q2426" s="3988"/>
      <c r="R2426" s="3988"/>
      <c r="S2426" s="3988"/>
      <c r="T2426" s="3988"/>
      <c r="U2426" s="3988"/>
      <c r="V2426" s="3988"/>
      <c r="W2426" s="3988"/>
      <c r="X2426" s="3988"/>
      <c r="Y2426" s="3988"/>
      <c r="Z2426" s="3988"/>
      <c r="AA2426" s="3988"/>
      <c r="AB2426" s="3988"/>
      <c r="AC2426" s="3988"/>
      <c r="AD2426" s="3988"/>
      <c r="AE2426" s="3988"/>
      <c r="AF2426" s="3988"/>
      <c r="AG2426" s="3988"/>
      <c r="AH2426" s="3988"/>
      <c r="AI2426" s="3988"/>
      <c r="AJ2426" s="3988"/>
      <c r="AK2426" s="3989"/>
    </row>
    <row r="2427" spans="2:37" s="2872" customFormat="1" x14ac:dyDescent="0.2">
      <c r="B2427" s="2570"/>
      <c r="C2427" s="3422"/>
      <c r="D2427" s="3422"/>
      <c r="E2427" s="3422"/>
      <c r="F2427" s="3422"/>
      <c r="G2427" s="2571"/>
      <c r="H2427" s="2571"/>
      <c r="I2427" s="2571"/>
      <c r="J2427" s="2571"/>
      <c r="K2427" s="2571"/>
      <c r="L2427" s="2571"/>
      <c r="M2427" s="2571"/>
      <c r="N2427" s="2571"/>
      <c r="O2427" s="2571"/>
      <c r="P2427" s="2571"/>
      <c r="Q2427" s="2571"/>
      <c r="R2427" s="2571"/>
      <c r="S2427" s="2571"/>
      <c r="T2427" s="2571"/>
      <c r="U2427" s="2571"/>
      <c r="V2427" s="2571"/>
      <c r="W2427" s="2571"/>
      <c r="X2427" s="2571"/>
      <c r="Y2427" s="2571"/>
      <c r="Z2427" s="2571"/>
      <c r="AA2427" s="2571"/>
      <c r="AB2427" s="2571"/>
      <c r="AC2427" s="2571"/>
      <c r="AD2427" s="2571"/>
      <c r="AE2427" s="2571"/>
      <c r="AF2427" s="2571"/>
      <c r="AG2427" s="2571"/>
      <c r="AH2427" s="2571"/>
      <c r="AI2427" s="2571"/>
      <c r="AJ2427" s="2571"/>
      <c r="AK2427" s="2572"/>
    </row>
    <row r="2428" spans="2:37" s="2872" customFormat="1" x14ac:dyDescent="0.2">
      <c r="B2428" s="2570" t="s">
        <v>4988</v>
      </c>
      <c r="C2428" s="3422"/>
      <c r="D2428" s="3990" t="s">
        <v>6193</v>
      </c>
      <c r="E2428" s="3990"/>
      <c r="F2428" s="3990"/>
      <c r="G2428" s="2571"/>
      <c r="H2428" s="2571"/>
      <c r="I2428" s="2571"/>
      <c r="J2428" s="2571"/>
      <c r="K2428" s="2571"/>
      <c r="L2428" s="2571"/>
      <c r="M2428" s="2571"/>
      <c r="N2428" s="2571"/>
      <c r="O2428" s="2571"/>
      <c r="P2428" s="2571"/>
      <c r="Q2428" s="2571"/>
      <c r="R2428" s="2571"/>
      <c r="S2428" s="2571"/>
      <c r="T2428" s="2571"/>
      <c r="U2428" s="2571"/>
      <c r="V2428" s="2571"/>
      <c r="W2428" s="2571"/>
      <c r="X2428" s="2571"/>
      <c r="Y2428" s="2571"/>
      <c r="Z2428" s="2571"/>
      <c r="AA2428" s="2571"/>
      <c r="AB2428" s="2571"/>
      <c r="AC2428" s="2571"/>
      <c r="AD2428" s="2571"/>
      <c r="AE2428" s="2571"/>
      <c r="AF2428" s="2571"/>
      <c r="AG2428" s="2571"/>
      <c r="AH2428" s="2571"/>
      <c r="AI2428" s="2571"/>
      <c r="AJ2428" s="2571"/>
      <c r="AK2428" s="2572"/>
    </row>
    <row r="2429" spans="2:37" s="2872" customFormat="1" ht="13.5" thickBot="1" x14ac:dyDescent="0.25">
      <c r="B2429" s="3991" t="s">
        <v>5002</v>
      </c>
      <c r="C2429" s="3992"/>
      <c r="D2429" s="3963">
        <v>41619</v>
      </c>
      <c r="E2429" s="3963"/>
      <c r="F2429" s="3422"/>
      <c r="G2429" s="2571"/>
      <c r="H2429" s="2571"/>
      <c r="I2429" s="2571"/>
      <c r="J2429" s="2571"/>
      <c r="K2429" s="2571"/>
      <c r="L2429" s="2571"/>
      <c r="M2429" s="2571"/>
      <c r="N2429" s="2571"/>
      <c r="O2429" s="2571"/>
      <c r="P2429" s="2571"/>
      <c r="Q2429" s="2571"/>
      <c r="R2429" s="2571"/>
      <c r="S2429" s="2571"/>
      <c r="T2429" s="2571"/>
      <c r="U2429" s="2571"/>
      <c r="V2429" s="2571"/>
      <c r="W2429" s="2571"/>
      <c r="X2429" s="2571"/>
      <c r="Y2429" s="2571"/>
      <c r="Z2429" s="2571"/>
      <c r="AA2429" s="2571"/>
      <c r="AB2429" s="2571"/>
      <c r="AC2429" s="2571"/>
      <c r="AD2429" s="2571"/>
      <c r="AE2429" s="2571"/>
      <c r="AF2429" s="2571"/>
      <c r="AG2429" s="2571"/>
      <c r="AH2429" s="2571"/>
      <c r="AI2429" s="2571"/>
      <c r="AJ2429" s="2571"/>
      <c r="AK2429" s="2572"/>
    </row>
    <row r="2430" spans="2:37" s="2872" customFormat="1" ht="119.25" customHeight="1" thickBot="1" x14ac:dyDescent="0.25">
      <c r="B2430" s="3993" t="s">
        <v>5003</v>
      </c>
      <c r="C2430" s="3994"/>
      <c r="D2430" s="4019" t="s">
        <v>6194</v>
      </c>
      <c r="E2430" s="4020"/>
      <c r="F2430" s="4020"/>
      <c r="G2430" s="4020"/>
      <c r="H2430" s="4020"/>
      <c r="I2430" s="4020"/>
      <c r="J2430" s="4020"/>
      <c r="K2430" s="4021"/>
      <c r="L2430" s="2571"/>
      <c r="M2430" s="2571"/>
      <c r="N2430" s="2571"/>
      <c r="O2430" s="2571"/>
      <c r="P2430" s="2571"/>
      <c r="Q2430" s="2571"/>
      <c r="R2430" s="2571"/>
      <c r="S2430" s="2571"/>
      <c r="T2430" s="2571"/>
      <c r="U2430" s="2571"/>
      <c r="V2430" s="2571"/>
      <c r="W2430" s="2571"/>
      <c r="X2430" s="2571"/>
      <c r="Y2430" s="2571"/>
      <c r="Z2430" s="2571"/>
      <c r="AA2430" s="2571"/>
      <c r="AB2430" s="2571"/>
      <c r="AC2430" s="2571"/>
      <c r="AD2430" s="2571"/>
      <c r="AE2430" s="2571"/>
      <c r="AF2430" s="2571"/>
      <c r="AG2430" s="2571"/>
      <c r="AH2430" s="2571"/>
      <c r="AI2430" s="2571"/>
      <c r="AJ2430" s="2571"/>
      <c r="AK2430" s="2572"/>
    </row>
    <row r="2431" spans="2:37" s="2872" customFormat="1" ht="13.5" thickBot="1" x14ac:dyDescent="0.25">
      <c r="B2431" s="3998"/>
      <c r="C2431" s="3999"/>
      <c r="D2431" s="3999"/>
      <c r="E2431" s="3999"/>
      <c r="F2431" s="3999"/>
      <c r="G2431" s="3999"/>
      <c r="H2431" s="3999"/>
      <c r="I2431" s="3999"/>
      <c r="J2431" s="3999"/>
      <c r="K2431" s="3999"/>
      <c r="L2431" s="3999"/>
      <c r="M2431" s="3999"/>
      <c r="N2431" s="3999"/>
      <c r="O2431" s="3999"/>
      <c r="P2431" s="3999"/>
      <c r="Q2431" s="3999"/>
      <c r="R2431" s="2571"/>
      <c r="S2431" s="2571"/>
      <c r="T2431" s="2571"/>
      <c r="U2431" s="2571"/>
      <c r="V2431" s="2571"/>
      <c r="W2431" s="2571"/>
      <c r="X2431" s="2571"/>
      <c r="Y2431" s="2571"/>
      <c r="Z2431" s="2571"/>
      <c r="AA2431" s="2571"/>
      <c r="AB2431" s="2571"/>
      <c r="AC2431" s="2571"/>
      <c r="AD2431" s="2571"/>
      <c r="AE2431" s="2571"/>
      <c r="AF2431" s="2571"/>
      <c r="AG2431" s="2571"/>
      <c r="AH2431" s="2571"/>
      <c r="AI2431" s="2571"/>
      <c r="AJ2431" s="2571"/>
      <c r="AK2431" s="2572"/>
    </row>
    <row r="2432" spans="2:37" s="2872" customFormat="1" ht="13.5" thickBot="1" x14ac:dyDescent="0.25">
      <c r="B2432" s="4000" t="s">
        <v>5004</v>
      </c>
      <c r="C2432" s="4000"/>
      <c r="D2432" s="4000" t="s">
        <v>4994</v>
      </c>
      <c r="E2432" s="4000" t="s">
        <v>5005</v>
      </c>
      <c r="F2432" s="4002" t="s">
        <v>224</v>
      </c>
      <c r="G2432" s="4002"/>
      <c r="H2432" s="4002"/>
      <c r="I2432" s="4002"/>
      <c r="J2432" s="4002"/>
      <c r="K2432" s="4002"/>
      <c r="L2432" s="4002"/>
      <c r="M2432" s="4002"/>
      <c r="N2432" s="4002"/>
      <c r="O2432" s="4002"/>
      <c r="P2432" s="4002"/>
      <c r="Q2432" s="4002"/>
      <c r="R2432" s="4002"/>
      <c r="S2432" s="4002" t="s">
        <v>340</v>
      </c>
      <c r="T2432" s="4002"/>
      <c r="U2432" s="4002"/>
      <c r="V2432" s="4002"/>
      <c r="W2432" s="4002"/>
      <c r="X2432" s="4002"/>
      <c r="Y2432" s="4002"/>
      <c r="Z2432" s="4002"/>
      <c r="AA2432" s="4002"/>
      <c r="AB2432" s="4002"/>
      <c r="AC2432" s="4002"/>
      <c r="AD2432" s="4002" t="s">
        <v>225</v>
      </c>
      <c r="AE2432" s="4002"/>
      <c r="AF2432" s="4002"/>
      <c r="AG2432" s="4002"/>
      <c r="AH2432" s="4003" t="s">
        <v>4989</v>
      </c>
      <c r="AI2432" s="4003"/>
      <c r="AJ2432" s="4003"/>
      <c r="AK2432" s="2572"/>
    </row>
    <row r="2433" spans="2:37" s="2872" customFormat="1" ht="13.5" thickBot="1" x14ac:dyDescent="0.25">
      <c r="B2433" s="4001"/>
      <c r="C2433" s="4001"/>
      <c r="D2433" s="4001"/>
      <c r="E2433" s="4001"/>
      <c r="F2433" s="4001" t="s">
        <v>5006</v>
      </c>
      <c r="G2433" s="4001" t="s">
        <v>5007</v>
      </c>
      <c r="H2433" s="4000" t="s">
        <v>5008</v>
      </c>
      <c r="I2433" s="4004" t="s">
        <v>5009</v>
      </c>
      <c r="J2433" s="4004" t="s">
        <v>5010</v>
      </c>
      <c r="K2433" s="4005" t="s">
        <v>5011</v>
      </c>
      <c r="L2433" s="4005" t="s">
        <v>5012</v>
      </c>
      <c r="M2433" s="4004" t="s">
        <v>5013</v>
      </c>
      <c r="N2433" s="4004"/>
      <c r="O2433" s="4005" t="s">
        <v>5014</v>
      </c>
      <c r="P2433" s="4005" t="s">
        <v>5015</v>
      </c>
      <c r="Q2433" s="4005" t="s">
        <v>5016</v>
      </c>
      <c r="R2433" s="4005" t="s">
        <v>5017</v>
      </c>
      <c r="S2433" s="4000" t="s">
        <v>5018</v>
      </c>
      <c r="T2433" s="4000" t="s">
        <v>5019</v>
      </c>
      <c r="U2433" s="4000" t="s">
        <v>5020</v>
      </c>
      <c r="V2433" s="4000" t="s">
        <v>5021</v>
      </c>
      <c r="W2433" s="4000" t="s">
        <v>5022</v>
      </c>
      <c r="X2433" s="4000" t="s">
        <v>5023</v>
      </c>
      <c r="Y2433" s="4000" t="s">
        <v>5024</v>
      </c>
      <c r="Z2433" s="4000" t="s">
        <v>5025</v>
      </c>
      <c r="AA2433" s="4000" t="s">
        <v>5026</v>
      </c>
      <c r="AB2433" s="4004" t="s">
        <v>5027</v>
      </c>
      <c r="AC2433" s="4004" t="s">
        <v>5028</v>
      </c>
      <c r="AD2433" s="4000" t="s">
        <v>5029</v>
      </c>
      <c r="AE2433" s="4000" t="s">
        <v>5030</v>
      </c>
      <c r="AF2433" s="4000" t="s">
        <v>5031</v>
      </c>
      <c r="AG2433" s="4000" t="s">
        <v>5032</v>
      </c>
      <c r="AH2433" s="4000" t="s">
        <v>1154</v>
      </c>
      <c r="AI2433" s="4000" t="s">
        <v>4990</v>
      </c>
      <c r="AJ2433" s="4000" t="s">
        <v>4991</v>
      </c>
      <c r="AK2433" s="2572"/>
    </row>
    <row r="2434" spans="2:37" s="2872" customFormat="1" ht="13.5" thickBot="1" x14ac:dyDescent="0.25">
      <c r="B2434" s="4001"/>
      <c r="C2434" s="4001"/>
      <c r="D2434" s="4001"/>
      <c r="E2434" s="4001"/>
      <c r="F2434" s="4001"/>
      <c r="G2434" s="4001"/>
      <c r="H2434" s="4001"/>
      <c r="I2434" s="4005"/>
      <c r="J2434" s="4005"/>
      <c r="K2434" s="4005"/>
      <c r="L2434" s="4005"/>
      <c r="M2434" s="3419" t="s">
        <v>5033</v>
      </c>
      <c r="N2434" s="3420" t="s">
        <v>2798</v>
      </c>
      <c r="O2434" s="4005"/>
      <c r="P2434" s="4005"/>
      <c r="Q2434" s="4005"/>
      <c r="R2434" s="4005"/>
      <c r="S2434" s="4001"/>
      <c r="T2434" s="4001"/>
      <c r="U2434" s="4001"/>
      <c r="V2434" s="4001"/>
      <c r="W2434" s="4001"/>
      <c r="X2434" s="4001"/>
      <c r="Y2434" s="4001"/>
      <c r="Z2434" s="4001"/>
      <c r="AA2434" s="4001"/>
      <c r="AB2434" s="4005"/>
      <c r="AC2434" s="4005"/>
      <c r="AD2434" s="4001"/>
      <c r="AE2434" s="4001"/>
      <c r="AF2434" s="4001"/>
      <c r="AG2434" s="4001"/>
      <c r="AH2434" s="4001"/>
      <c r="AI2434" s="4001"/>
      <c r="AJ2434" s="4001"/>
      <c r="AK2434" s="2572"/>
    </row>
    <row r="2435" spans="2:37" s="2872" customFormat="1" ht="102.75" thickBot="1" x14ac:dyDescent="0.25">
      <c r="B2435" s="3977" t="s">
        <v>6195</v>
      </c>
      <c r="C2435" s="3978"/>
      <c r="D2435" s="3346" t="s">
        <v>6196</v>
      </c>
      <c r="E2435" s="3250">
        <f>19*1.12</f>
        <v>21.28</v>
      </c>
      <c r="F2435" s="3250">
        <f>5.01*1.12</f>
        <v>5.6112000000000002</v>
      </c>
      <c r="G2435" s="3008" t="s">
        <v>1534</v>
      </c>
      <c r="H2435" s="3008" t="s">
        <v>1534</v>
      </c>
      <c r="I2435" s="3008" t="s">
        <v>1534</v>
      </c>
      <c r="J2435" s="3001">
        <v>33</v>
      </c>
      <c r="K2435" s="3008">
        <v>0.16800000000000001</v>
      </c>
      <c r="L2435" s="3008">
        <v>0.16800000000000001</v>
      </c>
      <c r="M2435" s="3001">
        <v>33</v>
      </c>
      <c r="N2435" s="3001">
        <v>33</v>
      </c>
      <c r="O2435" s="3008">
        <v>0.16800000000000001</v>
      </c>
      <c r="P2435" s="3008">
        <v>0.16800000000000001</v>
      </c>
      <c r="Q2435" s="3008">
        <v>0.16800000000000001</v>
      </c>
      <c r="R2435" s="3008">
        <v>0.16800000000000001</v>
      </c>
      <c r="S2435" s="3211" t="s">
        <v>1534</v>
      </c>
      <c r="T2435" s="3008" t="s">
        <v>1534</v>
      </c>
      <c r="U2435" s="3008" t="s">
        <v>1534</v>
      </c>
      <c r="V2435" s="3004" t="s">
        <v>1534</v>
      </c>
      <c r="W2435" s="3008" t="s">
        <v>1534</v>
      </c>
      <c r="X2435" s="3008">
        <v>6.720000000000001E-2</v>
      </c>
      <c r="Y2435" s="3004" t="s">
        <v>1534</v>
      </c>
      <c r="Z2435" s="3004" t="s">
        <v>1534</v>
      </c>
      <c r="AA2435" s="3004" t="s">
        <v>1534</v>
      </c>
      <c r="AB2435" s="3004" t="s">
        <v>1534</v>
      </c>
      <c r="AC2435" s="3008">
        <v>6.720000000000001E-2</v>
      </c>
      <c r="AD2435" s="3250" t="s">
        <v>1534</v>
      </c>
      <c r="AE2435" s="3004" t="s">
        <v>1534</v>
      </c>
      <c r="AF2435" s="3404" t="s">
        <v>1534</v>
      </c>
      <c r="AG2435" s="3404">
        <f>0.5*1.12</f>
        <v>0.56000000000000005</v>
      </c>
      <c r="AH2435" s="2952" t="s">
        <v>6192</v>
      </c>
      <c r="AI2435" s="2952" t="s">
        <v>4998</v>
      </c>
      <c r="AJ2435" s="3007">
        <f>13.99*1.12</f>
        <v>15.668800000000001</v>
      </c>
      <c r="AK2435" s="2572"/>
    </row>
    <row r="2436" spans="2:37" s="2872" customFormat="1" x14ac:dyDescent="0.2">
      <c r="B2436" s="2573"/>
      <c r="C2436" s="2566"/>
      <c r="D2436" s="4006"/>
      <c r="E2436" s="4006"/>
      <c r="F2436" s="4006"/>
      <c r="G2436" s="4006"/>
      <c r="H2436" s="2566"/>
      <c r="I2436" s="2567"/>
      <c r="J2436" s="2567"/>
      <c r="K2436" s="2567"/>
      <c r="L2436" s="2567"/>
      <c r="M2436" s="2566"/>
      <c r="N2436" s="2567"/>
      <c r="O2436" s="2567"/>
      <c r="P2436" s="2567"/>
      <c r="Q2436" s="2567"/>
      <c r="R2436" s="2567"/>
      <c r="S2436" s="2566"/>
      <c r="T2436" s="2565"/>
      <c r="U2436" s="2565"/>
      <c r="V2436" s="2565"/>
      <c r="W2436" s="2565"/>
      <c r="X2436" s="2565"/>
      <c r="Y2436" s="2565"/>
      <c r="Z2436" s="2565"/>
      <c r="AA2436" s="2565"/>
      <c r="AB2436" s="2565"/>
      <c r="AC2436" s="2565"/>
      <c r="AD2436" s="2565"/>
      <c r="AE2436" s="2565"/>
      <c r="AF2436" s="2565"/>
      <c r="AG2436" s="2565"/>
      <c r="AH2436" s="2565"/>
      <c r="AI2436" s="2565"/>
      <c r="AJ2436" s="2565"/>
      <c r="AK2436" s="2572"/>
    </row>
    <row r="2437" spans="2:37" s="2872" customFormat="1" ht="12.75" customHeight="1" x14ac:dyDescent="0.2">
      <c r="B2437" s="3979" t="s">
        <v>4992</v>
      </c>
      <c r="C2437" s="3980"/>
      <c r="D2437" s="3981" t="s">
        <v>10</v>
      </c>
      <c r="E2437" s="3981"/>
      <c r="F2437" s="3981"/>
      <c r="G2437" s="3981"/>
      <c r="H2437" s="2569"/>
      <c r="I2437" s="2569"/>
      <c r="J2437" s="2569"/>
      <c r="K2437" s="2569"/>
      <c r="L2437" s="2569"/>
      <c r="M2437" s="2569"/>
      <c r="N2437" s="2569"/>
      <c r="O2437" s="2569"/>
      <c r="P2437" s="2569"/>
      <c r="Q2437" s="2569"/>
      <c r="R2437" s="2569"/>
      <c r="S2437" s="2569"/>
      <c r="T2437" s="2565"/>
      <c r="U2437" s="2565"/>
      <c r="V2437" s="2565"/>
      <c r="W2437" s="2565"/>
      <c r="X2437" s="2565"/>
      <c r="Y2437" s="2565"/>
      <c r="Z2437" s="2565"/>
      <c r="AA2437" s="2565"/>
      <c r="AB2437" s="2565"/>
      <c r="AC2437" s="2565"/>
      <c r="AD2437" s="2565"/>
      <c r="AE2437" s="2565"/>
      <c r="AF2437" s="2565"/>
      <c r="AG2437" s="2565"/>
      <c r="AH2437" s="2565"/>
      <c r="AI2437" s="2565"/>
      <c r="AJ2437" s="2565"/>
      <c r="AK2437" s="2572"/>
    </row>
    <row r="2438" spans="2:37" s="2872" customFormat="1" ht="13.5" customHeight="1" x14ac:dyDescent="0.2">
      <c r="B2438" s="3979" t="s">
        <v>4993</v>
      </c>
      <c r="C2438" s="3980"/>
      <c r="D2438" s="3981" t="s">
        <v>10</v>
      </c>
      <c r="E2438" s="3981"/>
      <c r="F2438" s="3981"/>
      <c r="G2438" s="3981"/>
      <c r="H2438" s="2569"/>
      <c r="I2438" s="2569"/>
      <c r="J2438" s="2569"/>
      <c r="K2438" s="2569"/>
      <c r="L2438" s="2569"/>
      <c r="M2438" s="2569"/>
      <c r="N2438" s="2569"/>
      <c r="O2438" s="2569"/>
      <c r="P2438" s="2569"/>
      <c r="Q2438" s="2569"/>
      <c r="R2438" s="2569"/>
      <c r="S2438" s="2569"/>
      <c r="T2438" s="2565"/>
      <c r="U2438" s="2565"/>
      <c r="V2438" s="2565"/>
      <c r="W2438" s="2565"/>
      <c r="X2438" s="2565"/>
      <c r="Y2438" s="2565"/>
      <c r="Z2438" s="2565"/>
      <c r="AA2438" s="2565"/>
      <c r="AB2438" s="2565"/>
      <c r="AC2438" s="2565"/>
      <c r="AD2438" s="2565"/>
      <c r="AE2438" s="2565"/>
      <c r="AF2438" s="2565"/>
      <c r="AG2438" s="2565"/>
      <c r="AH2438" s="2565"/>
      <c r="AI2438" s="2565"/>
      <c r="AJ2438" s="2565"/>
      <c r="AK2438" s="2572"/>
    </row>
    <row r="2439" spans="2:37" s="2872" customFormat="1" ht="13.5" customHeight="1" thickBot="1" x14ac:dyDescent="0.25">
      <c r="B2439" s="4057"/>
      <c r="C2439" s="4058"/>
      <c r="D2439" s="4059"/>
      <c r="E2439" s="4059"/>
      <c r="F2439" s="4059"/>
      <c r="G2439" s="4059"/>
      <c r="H2439" s="2574"/>
      <c r="I2439" s="2574"/>
      <c r="J2439" s="2574"/>
      <c r="K2439" s="2574"/>
      <c r="L2439" s="2574"/>
      <c r="M2439" s="2574"/>
      <c r="N2439" s="2574"/>
      <c r="O2439" s="2574"/>
      <c r="P2439" s="2574"/>
      <c r="Q2439" s="2574"/>
      <c r="R2439" s="2574"/>
      <c r="S2439" s="2574"/>
      <c r="T2439" s="2575"/>
      <c r="U2439" s="2575"/>
      <c r="V2439" s="2575"/>
      <c r="W2439" s="2575"/>
      <c r="X2439" s="2575"/>
      <c r="Y2439" s="2575"/>
      <c r="Z2439" s="2575"/>
      <c r="AA2439" s="2575"/>
      <c r="AB2439" s="2575"/>
      <c r="AC2439" s="2575"/>
      <c r="AD2439" s="2575"/>
      <c r="AE2439" s="2575"/>
      <c r="AF2439" s="2575"/>
      <c r="AG2439" s="2575"/>
      <c r="AH2439" s="2575"/>
      <c r="AI2439" s="2575"/>
      <c r="AJ2439" s="2575"/>
      <c r="AK2439" s="2577"/>
    </row>
    <row r="2440" spans="2:37" s="2872" customFormat="1" x14ac:dyDescent="0.2">
      <c r="B2440" s="2774"/>
    </row>
    <row r="2441" spans="2:37" s="2872" customFormat="1" ht="13.5" customHeight="1" thickBot="1" x14ac:dyDescent="0.25">
      <c r="B2441" s="2774"/>
    </row>
    <row r="2442" spans="2:37" s="2872" customFormat="1" ht="13.5" customHeight="1" x14ac:dyDescent="0.2">
      <c r="B2442" s="3987" t="s">
        <v>5001</v>
      </c>
      <c r="C2442" s="3988"/>
      <c r="D2442" s="3988"/>
      <c r="E2442" s="3988"/>
      <c r="F2442" s="3988"/>
      <c r="G2442" s="3988"/>
      <c r="H2442" s="3988"/>
      <c r="I2442" s="3988"/>
      <c r="J2442" s="3988"/>
      <c r="K2442" s="3988"/>
      <c r="L2442" s="3988"/>
      <c r="M2442" s="3988"/>
      <c r="N2442" s="3988"/>
      <c r="O2442" s="3988"/>
      <c r="P2442" s="3988"/>
      <c r="Q2442" s="3988"/>
      <c r="R2442" s="3988"/>
      <c r="S2442" s="3988"/>
      <c r="T2442" s="3988"/>
      <c r="U2442" s="3988"/>
      <c r="V2442" s="3988"/>
      <c r="W2442" s="3988"/>
      <c r="X2442" s="3988"/>
      <c r="Y2442" s="3988"/>
      <c r="Z2442" s="3988"/>
      <c r="AA2442" s="3988"/>
      <c r="AB2442" s="3988"/>
      <c r="AC2442" s="3988"/>
      <c r="AD2442" s="3988"/>
      <c r="AE2442" s="3988"/>
      <c r="AF2442" s="3988"/>
      <c r="AG2442" s="3988"/>
      <c r="AH2442" s="3988"/>
      <c r="AI2442" s="3988"/>
      <c r="AJ2442" s="3988"/>
      <c r="AK2442" s="3989"/>
    </row>
    <row r="2443" spans="2:37" s="2872" customFormat="1" ht="13.5" customHeight="1" x14ac:dyDescent="0.2">
      <c r="B2443" s="2570"/>
      <c r="C2443" s="3422"/>
      <c r="D2443" s="3422"/>
      <c r="E2443" s="3422"/>
      <c r="F2443" s="3422"/>
      <c r="G2443" s="2571"/>
      <c r="H2443" s="2571"/>
      <c r="I2443" s="2571"/>
      <c r="J2443" s="2571"/>
      <c r="K2443" s="2571"/>
      <c r="L2443" s="2571"/>
      <c r="M2443" s="2571"/>
      <c r="N2443" s="2571"/>
      <c r="O2443" s="2571"/>
      <c r="P2443" s="2571"/>
      <c r="Q2443" s="2571"/>
      <c r="R2443" s="2571"/>
      <c r="S2443" s="2571"/>
      <c r="T2443" s="2571"/>
      <c r="U2443" s="2571"/>
      <c r="V2443" s="2571"/>
      <c r="W2443" s="2571"/>
      <c r="X2443" s="2571"/>
      <c r="Y2443" s="2571"/>
      <c r="Z2443" s="2571"/>
      <c r="AA2443" s="2571"/>
      <c r="AB2443" s="2571"/>
      <c r="AC2443" s="2571"/>
      <c r="AD2443" s="2571"/>
      <c r="AE2443" s="2571"/>
      <c r="AF2443" s="2571"/>
      <c r="AG2443" s="2571"/>
      <c r="AH2443" s="2571"/>
      <c r="AI2443" s="2571"/>
      <c r="AJ2443" s="2571"/>
      <c r="AK2443" s="2572"/>
    </row>
    <row r="2444" spans="2:37" s="2872" customFormat="1" x14ac:dyDescent="0.2">
      <c r="B2444" s="2570" t="s">
        <v>4988</v>
      </c>
      <c r="C2444" s="3422"/>
      <c r="D2444" s="3990" t="s">
        <v>6188</v>
      </c>
      <c r="E2444" s="3990"/>
      <c r="F2444" s="3990"/>
      <c r="G2444" s="2571"/>
      <c r="H2444" s="2571"/>
      <c r="I2444" s="2571"/>
      <c r="J2444" s="2571"/>
      <c r="K2444" s="2571"/>
      <c r="L2444" s="2571"/>
      <c r="M2444" s="2571"/>
      <c r="N2444" s="2571"/>
      <c r="O2444" s="2571"/>
      <c r="P2444" s="2571"/>
      <c r="Q2444" s="2571"/>
      <c r="R2444" s="2571"/>
      <c r="S2444" s="2571"/>
      <c r="T2444" s="2571"/>
      <c r="U2444" s="2571"/>
      <c r="V2444" s="2571"/>
      <c r="W2444" s="2571"/>
      <c r="X2444" s="2571"/>
      <c r="Y2444" s="2571"/>
      <c r="Z2444" s="2571"/>
      <c r="AA2444" s="2571"/>
      <c r="AB2444" s="2571"/>
      <c r="AC2444" s="2571"/>
      <c r="AD2444" s="2571"/>
      <c r="AE2444" s="2571"/>
      <c r="AF2444" s="2571"/>
      <c r="AG2444" s="2571"/>
      <c r="AH2444" s="2571"/>
      <c r="AI2444" s="2571"/>
      <c r="AJ2444" s="2571"/>
      <c r="AK2444" s="2572"/>
    </row>
    <row r="2445" spans="2:37" s="2872" customFormat="1" ht="13.5" customHeight="1" thickBot="1" x14ac:dyDescent="0.25">
      <c r="B2445" s="3991" t="s">
        <v>5002</v>
      </c>
      <c r="C2445" s="3992"/>
      <c r="D2445" s="3963">
        <v>41610</v>
      </c>
      <c r="E2445" s="3963"/>
      <c r="F2445" s="3422"/>
      <c r="G2445" s="2571"/>
      <c r="H2445" s="2571"/>
      <c r="I2445" s="2571"/>
      <c r="J2445" s="2571"/>
      <c r="K2445" s="2571"/>
      <c r="L2445" s="2571"/>
      <c r="M2445" s="2571"/>
      <c r="N2445" s="2571"/>
      <c r="O2445" s="2571"/>
      <c r="P2445" s="2571"/>
      <c r="Q2445" s="2571"/>
      <c r="R2445" s="2571"/>
      <c r="S2445" s="2571"/>
      <c r="T2445" s="2571"/>
      <c r="U2445" s="2571"/>
      <c r="V2445" s="2571"/>
      <c r="W2445" s="2571"/>
      <c r="X2445" s="2571"/>
      <c r="Y2445" s="2571"/>
      <c r="Z2445" s="2571"/>
      <c r="AA2445" s="2571"/>
      <c r="AB2445" s="2571"/>
      <c r="AC2445" s="2571"/>
      <c r="AD2445" s="2571"/>
      <c r="AE2445" s="2571"/>
      <c r="AF2445" s="2571"/>
      <c r="AG2445" s="2571"/>
      <c r="AH2445" s="2571"/>
      <c r="AI2445" s="2571"/>
      <c r="AJ2445" s="2571"/>
      <c r="AK2445" s="2572"/>
    </row>
    <row r="2446" spans="2:37" s="2872" customFormat="1" ht="121.5" customHeight="1" thickBot="1" x14ac:dyDescent="0.25">
      <c r="B2446" s="3993" t="s">
        <v>5003</v>
      </c>
      <c r="C2446" s="3994"/>
      <c r="D2446" s="4019" t="s">
        <v>6189</v>
      </c>
      <c r="E2446" s="4020"/>
      <c r="F2446" s="4020"/>
      <c r="G2446" s="4020"/>
      <c r="H2446" s="4020"/>
      <c r="I2446" s="4020"/>
      <c r="J2446" s="4020"/>
      <c r="K2446" s="4021"/>
      <c r="L2446" s="2571"/>
      <c r="M2446" s="2571"/>
      <c r="N2446" s="2571"/>
      <c r="O2446" s="2571"/>
      <c r="P2446" s="2571"/>
      <c r="Q2446" s="2571"/>
      <c r="R2446" s="2571"/>
      <c r="S2446" s="2571"/>
      <c r="T2446" s="2571"/>
      <c r="U2446" s="2571"/>
      <c r="V2446" s="2571"/>
      <c r="W2446" s="2571"/>
      <c r="X2446" s="2571"/>
      <c r="Y2446" s="2571"/>
      <c r="Z2446" s="2571"/>
      <c r="AA2446" s="2571"/>
      <c r="AB2446" s="2571"/>
      <c r="AC2446" s="2571"/>
      <c r="AD2446" s="2571"/>
      <c r="AE2446" s="2571"/>
      <c r="AF2446" s="2571"/>
      <c r="AG2446" s="2571"/>
      <c r="AH2446" s="2571"/>
      <c r="AI2446" s="2571"/>
      <c r="AJ2446" s="2571"/>
      <c r="AK2446" s="2572"/>
    </row>
    <row r="2447" spans="2:37" s="2872" customFormat="1" ht="13.5" customHeight="1" thickBot="1" x14ac:dyDescent="0.25">
      <c r="B2447" s="3998"/>
      <c r="C2447" s="3999"/>
      <c r="D2447" s="3999"/>
      <c r="E2447" s="3999"/>
      <c r="F2447" s="3999"/>
      <c r="G2447" s="3999"/>
      <c r="H2447" s="3999"/>
      <c r="I2447" s="3999"/>
      <c r="J2447" s="3999"/>
      <c r="K2447" s="3999"/>
      <c r="L2447" s="3999"/>
      <c r="M2447" s="3999"/>
      <c r="N2447" s="3999"/>
      <c r="O2447" s="3999"/>
      <c r="P2447" s="3999"/>
      <c r="Q2447" s="3999"/>
      <c r="R2447" s="2571"/>
      <c r="S2447" s="2571"/>
      <c r="T2447" s="2571"/>
      <c r="U2447" s="2571"/>
      <c r="V2447" s="2571"/>
      <c r="W2447" s="2571"/>
      <c r="X2447" s="2571"/>
      <c r="Y2447" s="2571"/>
      <c r="Z2447" s="2571"/>
      <c r="AA2447" s="2571"/>
      <c r="AB2447" s="2571"/>
      <c r="AC2447" s="2571"/>
      <c r="AD2447" s="2571"/>
      <c r="AE2447" s="2571"/>
      <c r="AF2447" s="2571"/>
      <c r="AG2447" s="2571"/>
      <c r="AH2447" s="2571"/>
      <c r="AI2447" s="2571"/>
      <c r="AJ2447" s="2571"/>
      <c r="AK2447" s="2572"/>
    </row>
    <row r="2448" spans="2:37" s="2872" customFormat="1" ht="12.75" customHeight="1" thickBot="1" x14ac:dyDescent="0.25">
      <c r="B2448" s="4000" t="s">
        <v>5004</v>
      </c>
      <c r="C2448" s="4000"/>
      <c r="D2448" s="4000" t="s">
        <v>4994</v>
      </c>
      <c r="E2448" s="4000" t="s">
        <v>5005</v>
      </c>
      <c r="F2448" s="4002" t="s">
        <v>224</v>
      </c>
      <c r="G2448" s="4002"/>
      <c r="H2448" s="4002"/>
      <c r="I2448" s="4002"/>
      <c r="J2448" s="4002"/>
      <c r="K2448" s="4002"/>
      <c r="L2448" s="4002"/>
      <c r="M2448" s="4002"/>
      <c r="N2448" s="4002"/>
      <c r="O2448" s="4002"/>
      <c r="P2448" s="4002"/>
      <c r="Q2448" s="4002"/>
      <c r="R2448" s="4002"/>
      <c r="S2448" s="4002" t="s">
        <v>340</v>
      </c>
      <c r="T2448" s="4002"/>
      <c r="U2448" s="4002"/>
      <c r="V2448" s="4002"/>
      <c r="W2448" s="4002"/>
      <c r="X2448" s="4002"/>
      <c r="Y2448" s="4002"/>
      <c r="Z2448" s="4002"/>
      <c r="AA2448" s="4002"/>
      <c r="AB2448" s="4002"/>
      <c r="AC2448" s="4002"/>
      <c r="AD2448" s="4002" t="s">
        <v>225</v>
      </c>
      <c r="AE2448" s="4002"/>
      <c r="AF2448" s="4002"/>
      <c r="AG2448" s="4002"/>
      <c r="AH2448" s="4003" t="s">
        <v>4989</v>
      </c>
      <c r="AI2448" s="4003"/>
      <c r="AJ2448" s="4003"/>
      <c r="AK2448" s="2572"/>
    </row>
    <row r="2449" spans="2:37" s="2872" customFormat="1" ht="13.5" thickBot="1" x14ac:dyDescent="0.25">
      <c r="B2449" s="4001"/>
      <c r="C2449" s="4001"/>
      <c r="D2449" s="4001"/>
      <c r="E2449" s="4001"/>
      <c r="F2449" s="4001" t="s">
        <v>5006</v>
      </c>
      <c r="G2449" s="4001" t="s">
        <v>5007</v>
      </c>
      <c r="H2449" s="4000" t="s">
        <v>5008</v>
      </c>
      <c r="I2449" s="4004" t="s">
        <v>5009</v>
      </c>
      <c r="J2449" s="4004" t="s">
        <v>5010</v>
      </c>
      <c r="K2449" s="4005" t="s">
        <v>5011</v>
      </c>
      <c r="L2449" s="4005" t="s">
        <v>5012</v>
      </c>
      <c r="M2449" s="4004" t="s">
        <v>5013</v>
      </c>
      <c r="N2449" s="4004"/>
      <c r="O2449" s="4005" t="s">
        <v>5014</v>
      </c>
      <c r="P2449" s="4005" t="s">
        <v>5015</v>
      </c>
      <c r="Q2449" s="4005" t="s">
        <v>5016</v>
      </c>
      <c r="R2449" s="4005" t="s">
        <v>5017</v>
      </c>
      <c r="S2449" s="4000" t="s">
        <v>5018</v>
      </c>
      <c r="T2449" s="4000" t="s">
        <v>5019</v>
      </c>
      <c r="U2449" s="4000" t="s">
        <v>5020</v>
      </c>
      <c r="V2449" s="4000" t="s">
        <v>5021</v>
      </c>
      <c r="W2449" s="4000" t="s">
        <v>5022</v>
      </c>
      <c r="X2449" s="4000" t="s">
        <v>5023</v>
      </c>
      <c r="Y2449" s="4000" t="s">
        <v>5024</v>
      </c>
      <c r="Z2449" s="4000" t="s">
        <v>5025</v>
      </c>
      <c r="AA2449" s="4000" t="s">
        <v>5026</v>
      </c>
      <c r="AB2449" s="4004" t="s">
        <v>5027</v>
      </c>
      <c r="AC2449" s="4004" t="s">
        <v>5028</v>
      </c>
      <c r="AD2449" s="4000" t="s">
        <v>5029</v>
      </c>
      <c r="AE2449" s="4000" t="s">
        <v>5030</v>
      </c>
      <c r="AF2449" s="4000" t="s">
        <v>5031</v>
      </c>
      <c r="AG2449" s="4000" t="s">
        <v>5032</v>
      </c>
      <c r="AH2449" s="4000" t="s">
        <v>1154</v>
      </c>
      <c r="AI2449" s="4000" t="s">
        <v>4990</v>
      </c>
      <c r="AJ2449" s="4000" t="s">
        <v>4991</v>
      </c>
      <c r="AK2449" s="2572"/>
    </row>
    <row r="2450" spans="2:37" s="2872" customFormat="1" ht="13.5" customHeight="1" thickBot="1" x14ac:dyDescent="0.25">
      <c r="B2450" s="4001"/>
      <c r="C2450" s="4001"/>
      <c r="D2450" s="4001"/>
      <c r="E2450" s="4001"/>
      <c r="F2450" s="4001"/>
      <c r="G2450" s="4001"/>
      <c r="H2450" s="4001"/>
      <c r="I2450" s="4005"/>
      <c r="J2450" s="4005"/>
      <c r="K2450" s="4005"/>
      <c r="L2450" s="4005"/>
      <c r="M2450" s="3419" t="s">
        <v>5033</v>
      </c>
      <c r="N2450" s="3420" t="s">
        <v>2798</v>
      </c>
      <c r="O2450" s="4005"/>
      <c r="P2450" s="4005"/>
      <c r="Q2450" s="4005"/>
      <c r="R2450" s="4005"/>
      <c r="S2450" s="4001"/>
      <c r="T2450" s="4001"/>
      <c r="U2450" s="4001"/>
      <c r="V2450" s="4001"/>
      <c r="W2450" s="4001"/>
      <c r="X2450" s="4001"/>
      <c r="Y2450" s="4001"/>
      <c r="Z2450" s="4001"/>
      <c r="AA2450" s="4001"/>
      <c r="AB2450" s="4005"/>
      <c r="AC2450" s="4005"/>
      <c r="AD2450" s="4001"/>
      <c r="AE2450" s="4001"/>
      <c r="AF2450" s="4001"/>
      <c r="AG2450" s="4001"/>
      <c r="AH2450" s="4001"/>
      <c r="AI2450" s="4001"/>
      <c r="AJ2450" s="4001"/>
      <c r="AK2450" s="2572"/>
    </row>
    <row r="2451" spans="2:37" s="2872" customFormat="1" ht="18" customHeight="1" thickBot="1" x14ac:dyDescent="0.25">
      <c r="B2451" s="3443" t="s">
        <v>6190</v>
      </c>
      <c r="C2451" s="3435"/>
      <c r="D2451" s="3436" t="s">
        <v>6191</v>
      </c>
      <c r="E2451" s="3437">
        <f>15*1.12</f>
        <v>16.8</v>
      </c>
      <c r="F2451" s="3437">
        <f>5.01*1.12</f>
        <v>5.6112000000000002</v>
      </c>
      <c r="G2451" s="3438" t="s">
        <v>1534</v>
      </c>
      <c r="H2451" s="3438" t="s">
        <v>1534</v>
      </c>
      <c r="I2451" s="3438" t="s">
        <v>1534</v>
      </c>
      <c r="J2451" s="3439">
        <v>33</v>
      </c>
      <c r="K2451" s="3440">
        <v>0.16800000000000001</v>
      </c>
      <c r="L2451" s="3440">
        <v>0.16800000000000001</v>
      </c>
      <c r="M2451" s="3439">
        <v>33</v>
      </c>
      <c r="N2451" s="3439">
        <v>33</v>
      </c>
      <c r="O2451" s="3440">
        <v>0.16800000000000001</v>
      </c>
      <c r="P2451" s="3440">
        <v>0.16800000000000001</v>
      </c>
      <c r="Q2451" s="3440">
        <v>0.16800000000000001</v>
      </c>
      <c r="R2451" s="3440">
        <v>0.16800000000000001</v>
      </c>
      <c r="S2451" s="3093">
        <v>0.56000000000000005</v>
      </c>
      <c r="T2451" s="3438" t="s">
        <v>1534</v>
      </c>
      <c r="U2451" s="3438" t="s">
        <v>1534</v>
      </c>
      <c r="V2451" s="3441" t="s">
        <v>1534</v>
      </c>
      <c r="W2451" s="3440" t="s">
        <v>1534</v>
      </c>
      <c r="X2451" s="3440">
        <v>6.720000000000001E-2</v>
      </c>
      <c r="Y2451" s="3441" t="s">
        <v>1534</v>
      </c>
      <c r="Z2451" s="3441" t="s">
        <v>1534</v>
      </c>
      <c r="AA2451" s="3441" t="s">
        <v>1534</v>
      </c>
      <c r="AB2451" s="3441" t="s">
        <v>1534</v>
      </c>
      <c r="AC2451" s="3440">
        <v>6.720000000000001E-2</v>
      </c>
      <c r="AD2451" s="3437" t="s">
        <v>1534</v>
      </c>
      <c r="AE2451" s="3441" t="s">
        <v>1534</v>
      </c>
      <c r="AF2451" s="3095" t="s">
        <v>1534</v>
      </c>
      <c r="AG2451" s="3095">
        <f>0.5*1.12</f>
        <v>0.56000000000000005</v>
      </c>
      <c r="AH2451" s="3096" t="s">
        <v>6192</v>
      </c>
      <c r="AI2451" s="3096" t="s">
        <v>4998</v>
      </c>
      <c r="AJ2451" s="3442">
        <f>9.99*1.12</f>
        <v>11.188800000000001</v>
      </c>
      <c r="AK2451" s="2572"/>
    </row>
    <row r="2452" spans="2:37" s="2872" customFormat="1" x14ac:dyDescent="0.2">
      <c r="B2452" s="2573"/>
      <c r="C2452" s="2566"/>
      <c r="D2452" s="4006"/>
      <c r="E2452" s="4006"/>
      <c r="F2452" s="4006"/>
      <c r="G2452" s="4006"/>
      <c r="H2452" s="2566"/>
      <c r="I2452" s="2567"/>
      <c r="J2452" s="2567"/>
      <c r="K2452" s="2567"/>
      <c r="L2452" s="2567"/>
      <c r="M2452" s="2566"/>
      <c r="N2452" s="2567"/>
      <c r="O2452" s="2567"/>
      <c r="P2452" s="2567"/>
      <c r="Q2452" s="2567"/>
      <c r="R2452" s="2567"/>
      <c r="S2452" s="2566"/>
      <c r="T2452" s="2565"/>
      <c r="U2452" s="2565"/>
      <c r="V2452" s="2565"/>
      <c r="W2452" s="2565"/>
      <c r="X2452" s="2565"/>
      <c r="Y2452" s="2565"/>
      <c r="Z2452" s="2565"/>
      <c r="AA2452" s="2565"/>
      <c r="AB2452" s="2565"/>
      <c r="AC2452" s="2565"/>
      <c r="AD2452" s="2565"/>
      <c r="AE2452" s="2565"/>
      <c r="AF2452" s="2565"/>
      <c r="AG2452" s="2565"/>
      <c r="AH2452" s="2565"/>
      <c r="AI2452" s="2565"/>
      <c r="AJ2452" s="2565"/>
      <c r="AK2452" s="2572"/>
    </row>
    <row r="2453" spans="2:37" s="2872" customFormat="1" ht="14.25" x14ac:dyDescent="0.2">
      <c r="B2453" s="3979" t="s">
        <v>4992</v>
      </c>
      <c r="C2453" s="3980"/>
      <c r="D2453" s="3981" t="s">
        <v>10</v>
      </c>
      <c r="E2453" s="3981"/>
      <c r="F2453" s="3981"/>
      <c r="G2453" s="3981"/>
      <c r="H2453" s="2569"/>
      <c r="I2453" s="2569"/>
      <c r="J2453" s="2569"/>
      <c r="K2453" s="2569"/>
      <c r="L2453" s="2569"/>
      <c r="M2453" s="2569"/>
      <c r="N2453" s="2569"/>
      <c r="O2453" s="2569"/>
      <c r="P2453" s="2569"/>
      <c r="Q2453" s="2569"/>
      <c r="R2453" s="2569"/>
      <c r="S2453" s="2569"/>
      <c r="T2453" s="2565"/>
      <c r="U2453" s="2565"/>
      <c r="V2453" s="2565"/>
      <c r="W2453" s="2565"/>
      <c r="X2453" s="2565"/>
      <c r="Y2453" s="2565"/>
      <c r="Z2453" s="2565"/>
      <c r="AA2453" s="2565"/>
      <c r="AB2453" s="2565"/>
      <c r="AC2453" s="2565"/>
      <c r="AD2453" s="2565"/>
      <c r="AE2453" s="2565"/>
      <c r="AF2453" s="2565"/>
      <c r="AG2453" s="2565"/>
      <c r="AH2453" s="2565"/>
      <c r="AI2453" s="2565"/>
      <c r="AJ2453" s="2565"/>
      <c r="AK2453" s="2572"/>
    </row>
    <row r="2454" spans="2:37" s="2872" customFormat="1" ht="14.25" x14ac:dyDescent="0.2">
      <c r="B2454" s="3979" t="s">
        <v>4993</v>
      </c>
      <c r="C2454" s="3980"/>
      <c r="D2454" s="3981" t="s">
        <v>10</v>
      </c>
      <c r="E2454" s="3981"/>
      <c r="F2454" s="3981"/>
      <c r="G2454" s="3981"/>
      <c r="H2454" s="2569"/>
      <c r="I2454" s="2569"/>
      <c r="J2454" s="2569"/>
      <c r="K2454" s="2569"/>
      <c r="L2454" s="2569"/>
      <c r="M2454" s="2569"/>
      <c r="N2454" s="2569"/>
      <c r="O2454" s="2569"/>
      <c r="P2454" s="2569"/>
      <c r="Q2454" s="2569"/>
      <c r="R2454" s="2569"/>
      <c r="S2454" s="2569"/>
      <c r="T2454" s="2565"/>
      <c r="U2454" s="2565"/>
      <c r="V2454" s="2565"/>
      <c r="W2454" s="2565"/>
      <c r="X2454" s="2565"/>
      <c r="Y2454" s="2565"/>
      <c r="Z2454" s="2565"/>
      <c r="AA2454" s="2565"/>
      <c r="AB2454" s="2565"/>
      <c r="AC2454" s="2565"/>
      <c r="AD2454" s="2565"/>
      <c r="AE2454" s="2565"/>
      <c r="AF2454" s="2565"/>
      <c r="AG2454" s="2565"/>
      <c r="AH2454" s="2565"/>
      <c r="AI2454" s="2565"/>
      <c r="AJ2454" s="2565"/>
      <c r="AK2454" s="2572"/>
    </row>
    <row r="2455" spans="2:37" s="2872" customFormat="1" ht="15.75" thickBot="1" x14ac:dyDescent="0.25">
      <c r="B2455" s="4057"/>
      <c r="C2455" s="4058"/>
      <c r="D2455" s="4059"/>
      <c r="E2455" s="4059"/>
      <c r="F2455" s="4059"/>
      <c r="G2455" s="4059"/>
      <c r="H2455" s="2574"/>
      <c r="I2455" s="2574"/>
      <c r="J2455" s="2574"/>
      <c r="K2455" s="2574"/>
      <c r="L2455" s="2574"/>
      <c r="M2455" s="2574"/>
      <c r="N2455" s="2574"/>
      <c r="O2455" s="2574"/>
      <c r="P2455" s="2574"/>
      <c r="Q2455" s="2574"/>
      <c r="R2455" s="2574"/>
      <c r="S2455" s="2574"/>
      <c r="T2455" s="2575"/>
      <c r="U2455" s="2575"/>
      <c r="V2455" s="2575"/>
      <c r="W2455" s="2575"/>
      <c r="X2455" s="2575"/>
      <c r="Y2455" s="2575"/>
      <c r="Z2455" s="2575"/>
      <c r="AA2455" s="2575"/>
      <c r="AB2455" s="2575"/>
      <c r="AC2455" s="2575"/>
      <c r="AD2455" s="2575"/>
      <c r="AE2455" s="2575"/>
      <c r="AF2455" s="2575"/>
      <c r="AG2455" s="2575"/>
      <c r="AH2455" s="2575"/>
      <c r="AI2455" s="2575"/>
      <c r="AJ2455" s="2575"/>
      <c r="AK2455" s="2577"/>
    </row>
    <row r="2456" spans="2:37" s="2872" customFormat="1" ht="12.75" customHeight="1" x14ac:dyDescent="0.2">
      <c r="B2456" s="2774"/>
    </row>
    <row r="2457" spans="2:37" s="2872" customFormat="1" ht="13.5" customHeight="1" thickBot="1" x14ac:dyDescent="0.25">
      <c r="B2457" s="2774"/>
    </row>
    <row r="2458" spans="2:37" s="2872" customFormat="1" ht="13.5" customHeight="1" x14ac:dyDescent="0.2">
      <c r="B2458" s="3987" t="s">
        <v>5001</v>
      </c>
      <c r="C2458" s="3988"/>
      <c r="D2458" s="3988"/>
      <c r="E2458" s="3988"/>
      <c r="F2458" s="3988"/>
      <c r="G2458" s="3988"/>
      <c r="H2458" s="3988"/>
      <c r="I2458" s="3988"/>
      <c r="J2458" s="3988"/>
      <c r="K2458" s="3988"/>
      <c r="L2458" s="3988"/>
      <c r="M2458" s="3988"/>
      <c r="N2458" s="3988"/>
      <c r="O2458" s="3988"/>
      <c r="P2458" s="3988"/>
      <c r="Q2458" s="3988"/>
      <c r="R2458" s="3988"/>
      <c r="S2458" s="3988"/>
      <c r="T2458" s="3988"/>
      <c r="U2458" s="3988"/>
      <c r="V2458" s="3988"/>
      <c r="W2458" s="3988"/>
      <c r="X2458" s="3988"/>
      <c r="Y2458" s="3988"/>
      <c r="Z2458" s="3988"/>
      <c r="AA2458" s="3988"/>
      <c r="AB2458" s="3988"/>
      <c r="AC2458" s="3988"/>
      <c r="AD2458" s="3988"/>
      <c r="AE2458" s="3988"/>
      <c r="AF2458" s="3988"/>
      <c r="AG2458" s="3988"/>
      <c r="AH2458" s="3988"/>
      <c r="AI2458" s="3988"/>
      <c r="AJ2458" s="3988"/>
      <c r="AK2458" s="3989"/>
    </row>
    <row r="2459" spans="2:37" s="2872" customFormat="1" x14ac:dyDescent="0.2">
      <c r="B2459" s="2570"/>
      <c r="C2459" s="3375"/>
      <c r="D2459" s="3375"/>
      <c r="E2459" s="3375"/>
      <c r="F2459" s="3375"/>
      <c r="G2459" s="2571"/>
      <c r="H2459" s="2571"/>
      <c r="I2459" s="2571"/>
      <c r="J2459" s="2571"/>
      <c r="K2459" s="2571"/>
      <c r="L2459" s="2571"/>
      <c r="M2459" s="2571"/>
      <c r="N2459" s="2571"/>
      <c r="O2459" s="2571"/>
      <c r="P2459" s="2571"/>
      <c r="Q2459" s="2571"/>
      <c r="R2459" s="2571"/>
      <c r="S2459" s="2571"/>
      <c r="T2459" s="2571"/>
      <c r="U2459" s="2571"/>
      <c r="V2459" s="2571"/>
      <c r="W2459" s="2571"/>
      <c r="X2459" s="2571"/>
      <c r="Y2459" s="2571"/>
      <c r="Z2459" s="2571"/>
      <c r="AA2459" s="2571"/>
      <c r="AB2459" s="2571"/>
      <c r="AC2459" s="2571"/>
      <c r="AD2459" s="2571"/>
      <c r="AE2459" s="2571"/>
      <c r="AF2459" s="2571"/>
      <c r="AG2459" s="2571"/>
      <c r="AH2459" s="2571"/>
      <c r="AI2459" s="2571"/>
      <c r="AJ2459" s="2571"/>
      <c r="AK2459" s="2572"/>
    </row>
    <row r="2460" spans="2:37" s="2872" customFormat="1" ht="13.5" customHeight="1" x14ac:dyDescent="0.2">
      <c r="B2460" s="2570" t="s">
        <v>4988</v>
      </c>
      <c r="C2460" s="3375"/>
      <c r="D2460" s="3990" t="s">
        <v>5808</v>
      </c>
      <c r="E2460" s="3990"/>
      <c r="F2460" s="3990"/>
      <c r="G2460" s="2571"/>
      <c r="H2460" s="2571"/>
      <c r="I2460" s="2571"/>
      <c r="J2460" s="2571"/>
      <c r="K2460" s="2571"/>
      <c r="L2460" s="2571"/>
      <c r="M2460" s="2571"/>
      <c r="N2460" s="2571"/>
      <c r="O2460" s="2571"/>
      <c r="P2460" s="2571"/>
      <c r="Q2460" s="2571"/>
      <c r="R2460" s="2571"/>
      <c r="S2460" s="2571"/>
      <c r="T2460" s="2571"/>
      <c r="U2460" s="2571"/>
      <c r="V2460" s="2571"/>
      <c r="W2460" s="2571"/>
      <c r="X2460" s="2571"/>
      <c r="Y2460" s="2571"/>
      <c r="Z2460" s="2571"/>
      <c r="AA2460" s="2571"/>
      <c r="AB2460" s="2571"/>
      <c r="AC2460" s="2571"/>
      <c r="AD2460" s="2571"/>
      <c r="AE2460" s="2571"/>
      <c r="AF2460" s="2571"/>
      <c r="AG2460" s="2571"/>
      <c r="AH2460" s="2571"/>
      <c r="AI2460" s="2571"/>
      <c r="AJ2460" s="2571"/>
      <c r="AK2460" s="2572"/>
    </row>
    <row r="2461" spans="2:37" s="2872" customFormat="1" ht="13.5" customHeight="1" thickBot="1" x14ac:dyDescent="0.25">
      <c r="B2461" s="3991" t="s">
        <v>5002</v>
      </c>
      <c r="C2461" s="3992"/>
      <c r="D2461" s="3963">
        <v>41590</v>
      </c>
      <c r="E2461" s="3963"/>
      <c r="F2461" s="3375"/>
      <c r="G2461" s="2571"/>
      <c r="H2461" s="2571"/>
      <c r="I2461" s="2571"/>
      <c r="J2461" s="2571"/>
      <c r="K2461" s="2571"/>
      <c r="L2461" s="2571"/>
      <c r="M2461" s="2571"/>
      <c r="N2461" s="2571"/>
      <c r="O2461" s="2571"/>
      <c r="P2461" s="2571"/>
      <c r="Q2461" s="2571"/>
      <c r="R2461" s="2571"/>
      <c r="S2461" s="2571"/>
      <c r="T2461" s="2571"/>
      <c r="U2461" s="2571"/>
      <c r="V2461" s="2571"/>
      <c r="W2461" s="2571"/>
      <c r="X2461" s="2571"/>
      <c r="Y2461" s="2571"/>
      <c r="Z2461" s="2571"/>
      <c r="AA2461" s="2571"/>
      <c r="AB2461" s="2571"/>
      <c r="AC2461" s="2571"/>
      <c r="AD2461" s="2571"/>
      <c r="AE2461" s="2571"/>
      <c r="AF2461" s="2571"/>
      <c r="AG2461" s="2571"/>
      <c r="AH2461" s="2571"/>
      <c r="AI2461" s="2571"/>
      <c r="AJ2461" s="2571"/>
      <c r="AK2461" s="2572"/>
    </row>
    <row r="2462" spans="2:37" s="2872" customFormat="1" ht="182.25" customHeight="1" thickBot="1" x14ac:dyDescent="0.25">
      <c r="B2462" s="3993" t="s">
        <v>5003</v>
      </c>
      <c r="C2462" s="3994"/>
      <c r="D2462" s="4019" t="s">
        <v>6081</v>
      </c>
      <c r="E2462" s="4020"/>
      <c r="F2462" s="4020"/>
      <c r="G2462" s="4020"/>
      <c r="H2462" s="4020"/>
      <c r="I2462" s="4020"/>
      <c r="J2462" s="4020"/>
      <c r="K2462" s="4021"/>
      <c r="L2462" s="2571"/>
      <c r="M2462" s="2571"/>
      <c r="N2462" s="2571"/>
      <c r="O2462" s="2571"/>
      <c r="P2462" s="2571"/>
      <c r="Q2462" s="2571"/>
      <c r="R2462" s="2571"/>
      <c r="S2462" s="2571"/>
      <c r="T2462" s="2571"/>
      <c r="U2462" s="2571"/>
      <c r="V2462" s="2571"/>
      <c r="W2462" s="2571"/>
      <c r="X2462" s="2571"/>
      <c r="Y2462" s="2571"/>
      <c r="Z2462" s="2571"/>
      <c r="AA2462" s="2571"/>
      <c r="AB2462" s="2571"/>
      <c r="AC2462" s="2571"/>
      <c r="AD2462" s="2571"/>
      <c r="AE2462" s="2571"/>
      <c r="AF2462" s="2571"/>
      <c r="AG2462" s="2571"/>
      <c r="AH2462" s="2571"/>
      <c r="AI2462" s="2571"/>
      <c r="AJ2462" s="2571"/>
      <c r="AK2462" s="2572"/>
    </row>
    <row r="2463" spans="2:37" s="2872" customFormat="1" ht="13.5" thickBot="1" x14ac:dyDescent="0.25">
      <c r="B2463" s="3998"/>
      <c r="C2463" s="3999"/>
      <c r="D2463" s="3999"/>
      <c r="E2463" s="3999"/>
      <c r="F2463" s="3999"/>
      <c r="G2463" s="3999"/>
      <c r="H2463" s="3999"/>
      <c r="I2463" s="3999"/>
      <c r="J2463" s="3999"/>
      <c r="K2463" s="3999"/>
      <c r="L2463" s="3999"/>
      <c r="M2463" s="3999"/>
      <c r="N2463" s="3999"/>
      <c r="O2463" s="3999"/>
      <c r="P2463" s="3999"/>
      <c r="Q2463" s="3999"/>
      <c r="R2463" s="2571"/>
      <c r="S2463" s="2571"/>
      <c r="T2463" s="2571"/>
      <c r="U2463" s="2571"/>
      <c r="V2463" s="2571"/>
      <c r="W2463" s="2571"/>
      <c r="X2463" s="2571"/>
      <c r="Y2463" s="2571"/>
      <c r="Z2463" s="2571"/>
      <c r="AA2463" s="2571"/>
      <c r="AB2463" s="2571"/>
      <c r="AC2463" s="2571"/>
      <c r="AD2463" s="2571"/>
      <c r="AE2463" s="2571"/>
      <c r="AF2463" s="2571"/>
      <c r="AG2463" s="2571"/>
      <c r="AH2463" s="2571"/>
      <c r="AI2463" s="2571"/>
      <c r="AJ2463" s="2571"/>
      <c r="AK2463" s="2572"/>
    </row>
    <row r="2464" spans="2:37" s="2872" customFormat="1" ht="13.5" thickBot="1" x14ac:dyDescent="0.25">
      <c r="B2464" s="4000" t="s">
        <v>5004</v>
      </c>
      <c r="C2464" s="4000"/>
      <c r="D2464" s="4000" t="s">
        <v>4994</v>
      </c>
      <c r="E2464" s="4000" t="s">
        <v>5005</v>
      </c>
      <c r="F2464" s="4002" t="s">
        <v>224</v>
      </c>
      <c r="G2464" s="4002"/>
      <c r="H2464" s="4002"/>
      <c r="I2464" s="4002"/>
      <c r="J2464" s="4002"/>
      <c r="K2464" s="4002"/>
      <c r="L2464" s="4002"/>
      <c r="M2464" s="4002"/>
      <c r="N2464" s="4002"/>
      <c r="O2464" s="4002"/>
      <c r="P2464" s="4002"/>
      <c r="Q2464" s="4002"/>
      <c r="R2464" s="4002"/>
      <c r="S2464" s="4002" t="s">
        <v>340</v>
      </c>
      <c r="T2464" s="4002"/>
      <c r="U2464" s="4002"/>
      <c r="V2464" s="4002"/>
      <c r="W2464" s="4002"/>
      <c r="X2464" s="4002"/>
      <c r="Y2464" s="4002"/>
      <c r="Z2464" s="4002"/>
      <c r="AA2464" s="4002"/>
      <c r="AB2464" s="4002"/>
      <c r="AC2464" s="4002"/>
      <c r="AD2464" s="4002" t="s">
        <v>225</v>
      </c>
      <c r="AE2464" s="4002"/>
      <c r="AF2464" s="4002"/>
      <c r="AG2464" s="4002"/>
      <c r="AH2464" s="4003" t="s">
        <v>4989</v>
      </c>
      <c r="AI2464" s="4003"/>
      <c r="AJ2464" s="4003"/>
      <c r="AK2464" s="2572"/>
    </row>
    <row r="2465" spans="2:37" s="2872" customFormat="1" ht="13.5" thickBot="1" x14ac:dyDescent="0.25">
      <c r="B2465" s="4001"/>
      <c r="C2465" s="4001"/>
      <c r="D2465" s="4001"/>
      <c r="E2465" s="4001"/>
      <c r="F2465" s="4001" t="s">
        <v>5006</v>
      </c>
      <c r="G2465" s="4001" t="s">
        <v>5007</v>
      </c>
      <c r="H2465" s="4000" t="s">
        <v>5008</v>
      </c>
      <c r="I2465" s="4004" t="s">
        <v>5009</v>
      </c>
      <c r="J2465" s="4004" t="s">
        <v>5010</v>
      </c>
      <c r="K2465" s="4005" t="s">
        <v>5011</v>
      </c>
      <c r="L2465" s="4005" t="s">
        <v>5012</v>
      </c>
      <c r="M2465" s="4004" t="s">
        <v>5013</v>
      </c>
      <c r="N2465" s="4004"/>
      <c r="O2465" s="4005" t="s">
        <v>5014</v>
      </c>
      <c r="P2465" s="4005" t="s">
        <v>5015</v>
      </c>
      <c r="Q2465" s="4005" t="s">
        <v>5016</v>
      </c>
      <c r="R2465" s="4005" t="s">
        <v>5017</v>
      </c>
      <c r="S2465" s="4000" t="s">
        <v>5018</v>
      </c>
      <c r="T2465" s="4000" t="s">
        <v>5019</v>
      </c>
      <c r="U2465" s="4000" t="s">
        <v>5020</v>
      </c>
      <c r="V2465" s="4000" t="s">
        <v>5021</v>
      </c>
      <c r="W2465" s="4000" t="s">
        <v>5022</v>
      </c>
      <c r="X2465" s="4000" t="s">
        <v>5023</v>
      </c>
      <c r="Y2465" s="4000" t="s">
        <v>5024</v>
      </c>
      <c r="Z2465" s="4000" t="s">
        <v>5025</v>
      </c>
      <c r="AA2465" s="4000" t="s">
        <v>5026</v>
      </c>
      <c r="AB2465" s="4004" t="s">
        <v>5027</v>
      </c>
      <c r="AC2465" s="4004" t="s">
        <v>5028</v>
      </c>
      <c r="AD2465" s="4000" t="s">
        <v>5029</v>
      </c>
      <c r="AE2465" s="4000" t="s">
        <v>5030</v>
      </c>
      <c r="AF2465" s="4000" t="s">
        <v>5031</v>
      </c>
      <c r="AG2465" s="4000" t="s">
        <v>5032</v>
      </c>
      <c r="AH2465" s="4000" t="s">
        <v>1154</v>
      </c>
      <c r="AI2465" s="4000" t="s">
        <v>4990</v>
      </c>
      <c r="AJ2465" s="4000" t="s">
        <v>4991</v>
      </c>
      <c r="AK2465" s="2572"/>
    </row>
    <row r="2466" spans="2:37" s="2872" customFormat="1" ht="13.5" thickBot="1" x14ac:dyDescent="0.25">
      <c r="B2466" s="4001"/>
      <c r="C2466" s="4001"/>
      <c r="D2466" s="4001"/>
      <c r="E2466" s="4001"/>
      <c r="F2466" s="4001"/>
      <c r="G2466" s="4001"/>
      <c r="H2466" s="4001"/>
      <c r="I2466" s="4005"/>
      <c r="J2466" s="4005"/>
      <c r="K2466" s="4005"/>
      <c r="L2466" s="4005"/>
      <c r="M2466" s="3376" t="s">
        <v>5033</v>
      </c>
      <c r="N2466" s="3377" t="s">
        <v>2798</v>
      </c>
      <c r="O2466" s="4005"/>
      <c r="P2466" s="4005"/>
      <c r="Q2466" s="4005"/>
      <c r="R2466" s="4005"/>
      <c r="S2466" s="4001"/>
      <c r="T2466" s="4001"/>
      <c r="U2466" s="4001"/>
      <c r="V2466" s="4001"/>
      <c r="W2466" s="4001"/>
      <c r="X2466" s="4001"/>
      <c r="Y2466" s="4001"/>
      <c r="Z2466" s="4001"/>
      <c r="AA2466" s="4001"/>
      <c r="AB2466" s="4005"/>
      <c r="AC2466" s="4005"/>
      <c r="AD2466" s="4001"/>
      <c r="AE2466" s="4001"/>
      <c r="AF2466" s="4001"/>
      <c r="AG2466" s="4001"/>
      <c r="AH2466" s="4001"/>
      <c r="AI2466" s="4001"/>
      <c r="AJ2466" s="4001"/>
      <c r="AK2466" s="2572"/>
    </row>
    <row r="2467" spans="2:37" s="2872" customFormat="1" ht="25.5" customHeight="1" thickBot="1" x14ac:dyDescent="0.25">
      <c r="B2467" s="4070" t="s">
        <v>5809</v>
      </c>
      <c r="C2467" s="4071"/>
      <c r="D2467" s="3346" t="s">
        <v>1534</v>
      </c>
      <c r="E2467" s="3346">
        <v>14.99</v>
      </c>
      <c r="F2467" s="3346" t="s">
        <v>1534</v>
      </c>
      <c r="G2467" s="3346" t="s">
        <v>1534</v>
      </c>
      <c r="H2467" s="3346" t="s">
        <v>1534</v>
      </c>
      <c r="I2467" s="3346" t="s">
        <v>1534</v>
      </c>
      <c r="J2467" s="3346" t="s">
        <v>1534</v>
      </c>
      <c r="K2467" s="3346" t="s">
        <v>1534</v>
      </c>
      <c r="L2467" s="3346" t="s">
        <v>1534</v>
      </c>
      <c r="M2467" s="3346" t="s">
        <v>1534</v>
      </c>
      <c r="N2467" s="3346" t="s">
        <v>1534</v>
      </c>
      <c r="O2467" s="3346" t="s">
        <v>1534</v>
      </c>
      <c r="P2467" s="3346" t="s">
        <v>1534</v>
      </c>
      <c r="Q2467" s="3346" t="s">
        <v>1534</v>
      </c>
      <c r="R2467" s="3346" t="s">
        <v>1534</v>
      </c>
      <c r="S2467" s="3346" t="s">
        <v>1534</v>
      </c>
      <c r="T2467" s="3346" t="s">
        <v>1534</v>
      </c>
      <c r="U2467" s="3346" t="s">
        <v>1534</v>
      </c>
      <c r="V2467" s="3346" t="s">
        <v>1534</v>
      </c>
      <c r="W2467" s="3346" t="s">
        <v>1534</v>
      </c>
      <c r="X2467" s="3346" t="s">
        <v>1534</v>
      </c>
      <c r="Y2467" s="3346" t="s">
        <v>1534</v>
      </c>
      <c r="Z2467" s="3346" t="s">
        <v>1534</v>
      </c>
      <c r="AA2467" s="3346" t="s">
        <v>1534</v>
      </c>
      <c r="AB2467" s="3346" t="s">
        <v>1534</v>
      </c>
      <c r="AC2467" s="3346" t="s">
        <v>1534</v>
      </c>
      <c r="AD2467" s="3250">
        <v>14.99</v>
      </c>
      <c r="AE2467" s="2950" t="s">
        <v>4998</v>
      </c>
      <c r="AF2467" s="2951" t="s">
        <v>1534</v>
      </c>
      <c r="AG2467" s="2951">
        <v>0.1</v>
      </c>
      <c r="AH2467" s="2952" t="s">
        <v>1534</v>
      </c>
      <c r="AI2467" s="2952" t="s">
        <v>1534</v>
      </c>
      <c r="AJ2467" s="2953" t="s">
        <v>1534</v>
      </c>
      <c r="AK2467" s="2572"/>
    </row>
    <row r="2468" spans="2:37" s="2872" customFormat="1" x14ac:dyDescent="0.2">
      <c r="B2468" s="2573"/>
      <c r="C2468" s="2566"/>
      <c r="D2468" s="4006"/>
      <c r="E2468" s="4006"/>
      <c r="F2468" s="4006"/>
      <c r="G2468" s="4006"/>
      <c r="H2468" s="2566"/>
      <c r="I2468" s="2567"/>
      <c r="J2468" s="2567"/>
      <c r="K2468" s="2567"/>
      <c r="L2468" s="2567"/>
      <c r="M2468" s="2566"/>
      <c r="N2468" s="2567"/>
      <c r="O2468" s="2567"/>
      <c r="P2468" s="2567"/>
      <c r="Q2468" s="2567"/>
      <c r="R2468" s="2567"/>
      <c r="S2468" s="2566"/>
      <c r="T2468" s="2565"/>
      <c r="U2468" s="2565"/>
      <c r="V2468" s="2565"/>
      <c r="W2468" s="2565"/>
      <c r="X2468" s="2565"/>
      <c r="Y2468" s="2565"/>
      <c r="Z2468" s="2565"/>
      <c r="AA2468" s="2565"/>
      <c r="AB2468" s="2565"/>
      <c r="AC2468" s="2565"/>
      <c r="AD2468" s="2565"/>
      <c r="AE2468" s="2565"/>
      <c r="AF2468" s="2565"/>
      <c r="AG2468" s="2565"/>
      <c r="AH2468" s="2565"/>
      <c r="AI2468" s="2565"/>
      <c r="AJ2468" s="2565"/>
      <c r="AK2468" s="2572"/>
    </row>
    <row r="2469" spans="2:37" s="2872" customFormat="1" x14ac:dyDescent="0.2">
      <c r="B2469" s="3979" t="s">
        <v>4992</v>
      </c>
      <c r="C2469" s="3980"/>
      <c r="D2469" s="3986" t="s">
        <v>1534</v>
      </c>
      <c r="E2469" s="3986"/>
      <c r="F2469" s="3986"/>
      <c r="G2469" s="3986"/>
      <c r="H2469" s="2569"/>
      <c r="I2469" s="2569"/>
      <c r="J2469" s="2569"/>
      <c r="K2469" s="2569"/>
      <c r="L2469" s="2569"/>
      <c r="M2469" s="2569"/>
      <c r="N2469" s="2569"/>
      <c r="O2469" s="2569"/>
      <c r="P2469" s="2569"/>
      <c r="Q2469" s="2569"/>
      <c r="R2469" s="2569"/>
      <c r="S2469" s="2569"/>
      <c r="T2469" s="2565"/>
      <c r="U2469" s="2565"/>
      <c r="V2469" s="2565"/>
      <c r="W2469" s="2565"/>
      <c r="X2469" s="2565"/>
      <c r="Y2469" s="2565"/>
      <c r="Z2469" s="2565"/>
      <c r="AA2469" s="2565"/>
      <c r="AB2469" s="2565"/>
      <c r="AC2469" s="2565"/>
      <c r="AD2469" s="2565"/>
      <c r="AE2469" s="2565"/>
      <c r="AF2469" s="2565"/>
      <c r="AG2469" s="2565"/>
      <c r="AH2469" s="2565"/>
      <c r="AI2469" s="2565"/>
      <c r="AJ2469" s="2565"/>
      <c r="AK2469" s="2572"/>
    </row>
    <row r="2470" spans="2:37" s="2872" customFormat="1" x14ac:dyDescent="0.2">
      <c r="B2470" s="3979" t="s">
        <v>4993</v>
      </c>
      <c r="C2470" s="3980"/>
      <c r="D2470" s="3986" t="s">
        <v>5587</v>
      </c>
      <c r="E2470" s="3986"/>
      <c r="F2470" s="3986"/>
      <c r="G2470" s="3986"/>
      <c r="H2470" s="2569"/>
      <c r="I2470" s="2569"/>
      <c r="J2470" s="2569"/>
      <c r="K2470" s="2569"/>
      <c r="L2470" s="2569"/>
      <c r="M2470" s="2569"/>
      <c r="N2470" s="2569"/>
      <c r="O2470" s="2569"/>
      <c r="P2470" s="2569"/>
      <c r="Q2470" s="2569"/>
      <c r="R2470" s="2569"/>
      <c r="S2470" s="2569"/>
      <c r="T2470" s="2565"/>
      <c r="U2470" s="2565"/>
      <c r="V2470" s="2565"/>
      <c r="W2470" s="2565"/>
      <c r="X2470" s="2565"/>
      <c r="Y2470" s="2565"/>
      <c r="Z2470" s="2565"/>
      <c r="AA2470" s="2565"/>
      <c r="AB2470" s="2565"/>
      <c r="AC2470" s="2565"/>
      <c r="AD2470" s="2565"/>
      <c r="AE2470" s="2565"/>
      <c r="AF2470" s="2565"/>
      <c r="AG2470" s="2565"/>
      <c r="AH2470" s="2565"/>
      <c r="AI2470" s="2565"/>
      <c r="AJ2470" s="2565"/>
      <c r="AK2470" s="2572"/>
    </row>
    <row r="2471" spans="2:37" s="2872" customFormat="1" ht="15.75" thickBot="1" x14ac:dyDescent="0.25">
      <c r="B2471" s="4057"/>
      <c r="C2471" s="4058"/>
      <c r="D2471" s="4059"/>
      <c r="E2471" s="4059"/>
      <c r="F2471" s="4059"/>
      <c r="G2471" s="4059"/>
      <c r="H2471" s="2574"/>
      <c r="I2471" s="2574"/>
      <c r="J2471" s="2574"/>
      <c r="K2471" s="2574"/>
      <c r="L2471" s="2574"/>
      <c r="M2471" s="2574"/>
      <c r="N2471" s="2574"/>
      <c r="O2471" s="2574"/>
      <c r="P2471" s="2574"/>
      <c r="Q2471" s="2574"/>
      <c r="R2471" s="2574"/>
      <c r="S2471" s="2574"/>
      <c r="T2471" s="2575"/>
      <c r="U2471" s="2575"/>
      <c r="V2471" s="2575"/>
      <c r="W2471" s="2575"/>
      <c r="X2471" s="2575"/>
      <c r="Y2471" s="2575"/>
      <c r="Z2471" s="2575"/>
      <c r="AA2471" s="2575"/>
      <c r="AB2471" s="2575"/>
      <c r="AC2471" s="2575"/>
      <c r="AD2471" s="2575"/>
      <c r="AE2471" s="2575"/>
      <c r="AF2471" s="2575"/>
      <c r="AG2471" s="2575"/>
      <c r="AH2471" s="2575"/>
      <c r="AI2471" s="2575"/>
      <c r="AJ2471" s="2575"/>
      <c r="AK2471" s="2577"/>
    </row>
    <row r="2472" spans="2:37" s="2872" customFormat="1" x14ac:dyDescent="0.2">
      <c r="B2472" s="2774"/>
    </row>
    <row r="2473" spans="2:37" s="2872" customFormat="1" ht="13.5" thickBot="1" x14ac:dyDescent="0.25">
      <c r="B2473" s="2774"/>
    </row>
    <row r="2474" spans="2:37" s="2872" customFormat="1" ht="20.25" x14ac:dyDescent="0.2">
      <c r="B2474" s="3987" t="s">
        <v>5001</v>
      </c>
      <c r="C2474" s="3988"/>
      <c r="D2474" s="3988"/>
      <c r="E2474" s="3988"/>
      <c r="F2474" s="3988"/>
      <c r="G2474" s="3988"/>
      <c r="H2474" s="3988"/>
      <c r="I2474" s="3988"/>
      <c r="J2474" s="3988"/>
      <c r="K2474" s="3988"/>
      <c r="L2474" s="3988"/>
      <c r="M2474" s="3988"/>
      <c r="N2474" s="3988"/>
      <c r="O2474" s="3988"/>
      <c r="P2474" s="3988"/>
      <c r="Q2474" s="3988"/>
      <c r="R2474" s="3988"/>
      <c r="S2474" s="3988"/>
      <c r="T2474" s="3988"/>
      <c r="U2474" s="3988"/>
      <c r="V2474" s="3988"/>
      <c r="W2474" s="3988"/>
      <c r="X2474" s="3988"/>
      <c r="Y2474" s="3988"/>
      <c r="Z2474" s="3988"/>
      <c r="AA2474" s="3988"/>
      <c r="AB2474" s="3988"/>
      <c r="AC2474" s="3988"/>
      <c r="AD2474" s="3988"/>
      <c r="AE2474" s="3988"/>
      <c r="AF2474" s="3988"/>
      <c r="AG2474" s="3988"/>
      <c r="AH2474" s="3988"/>
      <c r="AI2474" s="3988"/>
      <c r="AJ2474" s="3988"/>
      <c r="AK2474" s="3989"/>
    </row>
    <row r="2475" spans="2:37" s="2872" customFormat="1" x14ac:dyDescent="0.2">
      <c r="B2475" s="2570"/>
      <c r="C2475" s="3375"/>
      <c r="D2475" s="3375"/>
      <c r="E2475" s="3375"/>
      <c r="F2475" s="3375"/>
      <c r="G2475" s="2571"/>
      <c r="H2475" s="2571"/>
      <c r="I2475" s="2571"/>
      <c r="J2475" s="2571"/>
      <c r="K2475" s="2571"/>
      <c r="L2475" s="2571"/>
      <c r="M2475" s="2571"/>
      <c r="N2475" s="2571"/>
      <c r="O2475" s="2571"/>
      <c r="P2475" s="2571"/>
      <c r="Q2475" s="2571"/>
      <c r="R2475" s="2571"/>
      <c r="S2475" s="2571"/>
      <c r="T2475" s="2571"/>
      <c r="U2475" s="2571"/>
      <c r="V2475" s="2571"/>
      <c r="W2475" s="2571"/>
      <c r="X2475" s="2571"/>
      <c r="Y2475" s="2571"/>
      <c r="Z2475" s="2571"/>
      <c r="AA2475" s="2571"/>
      <c r="AB2475" s="2571"/>
      <c r="AC2475" s="2571"/>
      <c r="AD2475" s="2571"/>
      <c r="AE2475" s="2571"/>
      <c r="AF2475" s="2571"/>
      <c r="AG2475" s="2571"/>
      <c r="AH2475" s="2571"/>
      <c r="AI2475" s="2571"/>
      <c r="AJ2475" s="2571"/>
      <c r="AK2475" s="2572"/>
    </row>
    <row r="2476" spans="2:37" s="2872" customFormat="1" x14ac:dyDescent="0.2">
      <c r="B2476" s="2570" t="s">
        <v>4988</v>
      </c>
      <c r="C2476" s="3375"/>
      <c r="D2476" s="3990" t="s">
        <v>6076</v>
      </c>
      <c r="E2476" s="3990"/>
      <c r="F2476" s="3990"/>
      <c r="G2476" s="2571"/>
      <c r="H2476" s="2571"/>
      <c r="I2476" s="2571"/>
      <c r="J2476" s="2571"/>
      <c r="K2476" s="2571"/>
      <c r="L2476" s="2571"/>
      <c r="M2476" s="2571"/>
      <c r="N2476" s="2571"/>
      <c r="O2476" s="2571"/>
      <c r="P2476" s="2571"/>
      <c r="Q2476" s="2571"/>
      <c r="R2476" s="2571"/>
      <c r="S2476" s="2571"/>
      <c r="T2476" s="2571"/>
      <c r="U2476" s="2571"/>
      <c r="V2476" s="2571"/>
      <c r="W2476" s="2571"/>
      <c r="X2476" s="2571"/>
      <c r="Y2476" s="2571"/>
      <c r="Z2476" s="2571"/>
      <c r="AA2476" s="2571"/>
      <c r="AB2476" s="2571"/>
      <c r="AC2476" s="2571"/>
      <c r="AD2476" s="2571"/>
      <c r="AE2476" s="2571"/>
      <c r="AF2476" s="2571"/>
      <c r="AG2476" s="2571"/>
      <c r="AH2476" s="2571"/>
      <c r="AI2476" s="2571"/>
      <c r="AJ2476" s="2571"/>
      <c r="AK2476" s="2572"/>
    </row>
    <row r="2477" spans="2:37" s="2872" customFormat="1" ht="13.5" thickBot="1" x14ac:dyDescent="0.25">
      <c r="B2477" s="3991" t="s">
        <v>5002</v>
      </c>
      <c r="C2477" s="3992"/>
      <c r="D2477" s="3963">
        <v>41585</v>
      </c>
      <c r="E2477" s="3963"/>
      <c r="F2477" s="3375"/>
      <c r="G2477" s="2571"/>
      <c r="H2477" s="2571"/>
      <c r="I2477" s="2571"/>
      <c r="J2477" s="2571"/>
      <c r="K2477" s="2571"/>
      <c r="L2477" s="2571"/>
      <c r="M2477" s="2571"/>
      <c r="N2477" s="2571"/>
      <c r="O2477" s="2571"/>
      <c r="P2477" s="2571"/>
      <c r="Q2477" s="2571"/>
      <c r="R2477" s="2571"/>
      <c r="S2477" s="2571"/>
      <c r="T2477" s="2571"/>
      <c r="U2477" s="2571"/>
      <c r="V2477" s="2571"/>
      <c r="W2477" s="2571"/>
      <c r="X2477" s="2571"/>
      <c r="Y2477" s="2571"/>
      <c r="Z2477" s="2571"/>
      <c r="AA2477" s="2571"/>
      <c r="AB2477" s="2571"/>
      <c r="AC2477" s="2571"/>
      <c r="AD2477" s="2571"/>
      <c r="AE2477" s="2571"/>
      <c r="AF2477" s="2571"/>
      <c r="AG2477" s="2571"/>
      <c r="AH2477" s="2571"/>
      <c r="AI2477" s="2571"/>
      <c r="AJ2477" s="2571"/>
      <c r="AK2477" s="2572"/>
    </row>
    <row r="2478" spans="2:37" s="2872" customFormat="1" ht="363.75" customHeight="1" thickBot="1" x14ac:dyDescent="0.25">
      <c r="B2478" s="3993" t="s">
        <v>5003</v>
      </c>
      <c r="C2478" s="3994"/>
      <c r="D2478" s="4019" t="s">
        <v>6077</v>
      </c>
      <c r="E2478" s="4020"/>
      <c r="F2478" s="4020"/>
      <c r="G2478" s="4020"/>
      <c r="H2478" s="4020"/>
      <c r="I2478" s="4020"/>
      <c r="J2478" s="4020"/>
      <c r="K2478" s="4021"/>
      <c r="L2478" s="2571"/>
      <c r="M2478" s="2571"/>
      <c r="N2478" s="2571"/>
      <c r="O2478" s="2571"/>
      <c r="P2478" s="2571"/>
      <c r="Q2478" s="2571"/>
      <c r="R2478" s="2571"/>
      <c r="S2478" s="2571"/>
      <c r="T2478" s="2571"/>
      <c r="U2478" s="2571"/>
      <c r="V2478" s="2571"/>
      <c r="W2478" s="2571"/>
      <c r="X2478" s="2571"/>
      <c r="Y2478" s="2571"/>
      <c r="Z2478" s="2571"/>
      <c r="AA2478" s="2571"/>
      <c r="AB2478" s="2571"/>
      <c r="AC2478" s="2571"/>
      <c r="AD2478" s="2571"/>
      <c r="AE2478" s="2571"/>
      <c r="AF2478" s="2571"/>
      <c r="AG2478" s="2571"/>
      <c r="AH2478" s="2571"/>
      <c r="AI2478" s="2571"/>
      <c r="AJ2478" s="2571"/>
      <c r="AK2478" s="2572"/>
    </row>
    <row r="2479" spans="2:37" s="2872" customFormat="1" ht="13.5" thickBot="1" x14ac:dyDescent="0.25">
      <c r="B2479" s="3998"/>
      <c r="C2479" s="3999"/>
      <c r="D2479" s="3999"/>
      <c r="E2479" s="3999"/>
      <c r="F2479" s="3999"/>
      <c r="G2479" s="3999"/>
      <c r="H2479" s="3999"/>
      <c r="I2479" s="3999"/>
      <c r="J2479" s="3999"/>
      <c r="K2479" s="3999"/>
      <c r="L2479" s="3999"/>
      <c r="M2479" s="3999"/>
      <c r="N2479" s="3999"/>
      <c r="O2479" s="3999"/>
      <c r="P2479" s="3999"/>
      <c r="Q2479" s="3999"/>
      <c r="R2479" s="2571"/>
      <c r="S2479" s="2571"/>
      <c r="T2479" s="2571"/>
      <c r="U2479" s="2571"/>
      <c r="V2479" s="2571"/>
      <c r="W2479" s="2571"/>
      <c r="X2479" s="2571"/>
      <c r="Y2479" s="2571"/>
      <c r="Z2479" s="2571"/>
      <c r="AA2479" s="2571"/>
      <c r="AB2479" s="2571"/>
      <c r="AC2479" s="2571"/>
      <c r="AD2479" s="2571"/>
      <c r="AE2479" s="2571"/>
      <c r="AF2479" s="2571"/>
      <c r="AG2479" s="2571"/>
      <c r="AH2479" s="2571"/>
      <c r="AI2479" s="2571"/>
      <c r="AJ2479" s="2571"/>
      <c r="AK2479" s="2572"/>
    </row>
    <row r="2480" spans="2:37" s="2872" customFormat="1" ht="13.5" thickBot="1" x14ac:dyDescent="0.25">
      <c r="B2480" s="4000" t="s">
        <v>5004</v>
      </c>
      <c r="C2480" s="4000"/>
      <c r="D2480" s="4000" t="s">
        <v>4994</v>
      </c>
      <c r="E2480" s="4000" t="s">
        <v>5005</v>
      </c>
      <c r="F2480" s="4002" t="s">
        <v>224</v>
      </c>
      <c r="G2480" s="4002"/>
      <c r="H2480" s="4002"/>
      <c r="I2480" s="4002"/>
      <c r="J2480" s="4002"/>
      <c r="K2480" s="4002"/>
      <c r="L2480" s="4002"/>
      <c r="M2480" s="4002"/>
      <c r="N2480" s="4002"/>
      <c r="O2480" s="4002"/>
      <c r="P2480" s="4002"/>
      <c r="Q2480" s="4002"/>
      <c r="R2480" s="4002"/>
      <c r="S2480" s="4002" t="s">
        <v>340</v>
      </c>
      <c r="T2480" s="4002"/>
      <c r="U2480" s="4002"/>
      <c r="V2480" s="4002"/>
      <c r="W2480" s="4002"/>
      <c r="X2480" s="4002"/>
      <c r="Y2480" s="4002"/>
      <c r="Z2480" s="4002"/>
      <c r="AA2480" s="4002"/>
      <c r="AB2480" s="4002"/>
      <c r="AC2480" s="4002"/>
      <c r="AD2480" s="4002" t="s">
        <v>225</v>
      </c>
      <c r="AE2480" s="4002"/>
      <c r="AF2480" s="4002"/>
      <c r="AG2480" s="4002"/>
      <c r="AH2480" s="4003" t="s">
        <v>4989</v>
      </c>
      <c r="AI2480" s="4003"/>
      <c r="AJ2480" s="4003"/>
      <c r="AK2480" s="2572"/>
    </row>
    <row r="2481" spans="2:37" s="2872" customFormat="1" ht="13.5" thickBot="1" x14ac:dyDescent="0.25">
      <c r="B2481" s="4001"/>
      <c r="C2481" s="4001"/>
      <c r="D2481" s="4001"/>
      <c r="E2481" s="4001"/>
      <c r="F2481" s="4001" t="s">
        <v>5006</v>
      </c>
      <c r="G2481" s="4001" t="s">
        <v>5007</v>
      </c>
      <c r="H2481" s="4000" t="s">
        <v>5008</v>
      </c>
      <c r="I2481" s="4004" t="s">
        <v>5009</v>
      </c>
      <c r="J2481" s="4004" t="s">
        <v>5010</v>
      </c>
      <c r="K2481" s="4005" t="s">
        <v>5011</v>
      </c>
      <c r="L2481" s="4005" t="s">
        <v>5012</v>
      </c>
      <c r="M2481" s="4004" t="s">
        <v>5013</v>
      </c>
      <c r="N2481" s="4004"/>
      <c r="O2481" s="4005" t="s">
        <v>5014</v>
      </c>
      <c r="P2481" s="4005" t="s">
        <v>5015</v>
      </c>
      <c r="Q2481" s="4005" t="s">
        <v>5016</v>
      </c>
      <c r="R2481" s="4005" t="s">
        <v>5017</v>
      </c>
      <c r="S2481" s="4000" t="s">
        <v>5018</v>
      </c>
      <c r="T2481" s="4000" t="s">
        <v>5019</v>
      </c>
      <c r="U2481" s="4000" t="s">
        <v>5020</v>
      </c>
      <c r="V2481" s="4000" t="s">
        <v>5021</v>
      </c>
      <c r="W2481" s="4000" t="s">
        <v>5022</v>
      </c>
      <c r="X2481" s="4000" t="s">
        <v>5023</v>
      </c>
      <c r="Y2481" s="4000" t="s">
        <v>5024</v>
      </c>
      <c r="Z2481" s="4000" t="s">
        <v>5025</v>
      </c>
      <c r="AA2481" s="4000" t="s">
        <v>5026</v>
      </c>
      <c r="AB2481" s="4004" t="s">
        <v>5027</v>
      </c>
      <c r="AC2481" s="4004" t="s">
        <v>5028</v>
      </c>
      <c r="AD2481" s="4000" t="s">
        <v>5029</v>
      </c>
      <c r="AE2481" s="4000" t="s">
        <v>5030</v>
      </c>
      <c r="AF2481" s="4000" t="s">
        <v>5031</v>
      </c>
      <c r="AG2481" s="4000" t="s">
        <v>5032</v>
      </c>
      <c r="AH2481" s="4000" t="s">
        <v>1154</v>
      </c>
      <c r="AI2481" s="4000" t="s">
        <v>4990</v>
      </c>
      <c r="AJ2481" s="4000" t="s">
        <v>4991</v>
      </c>
      <c r="AK2481" s="2572"/>
    </row>
    <row r="2482" spans="2:37" s="2872" customFormat="1" ht="13.5" thickBot="1" x14ac:dyDescent="0.25">
      <c r="B2482" s="4001"/>
      <c r="C2482" s="4001"/>
      <c r="D2482" s="4001"/>
      <c r="E2482" s="4001"/>
      <c r="F2482" s="4001"/>
      <c r="G2482" s="4001"/>
      <c r="H2482" s="4001"/>
      <c r="I2482" s="4005"/>
      <c r="J2482" s="4005"/>
      <c r="K2482" s="4005"/>
      <c r="L2482" s="4005"/>
      <c r="M2482" s="3376" t="s">
        <v>5033</v>
      </c>
      <c r="N2482" s="3377" t="s">
        <v>2798</v>
      </c>
      <c r="O2482" s="4005"/>
      <c r="P2482" s="4005"/>
      <c r="Q2482" s="4005"/>
      <c r="R2482" s="4005"/>
      <c r="S2482" s="4001"/>
      <c r="T2482" s="4001"/>
      <c r="U2482" s="4001"/>
      <c r="V2482" s="4001"/>
      <c r="W2482" s="4001"/>
      <c r="X2482" s="4001"/>
      <c r="Y2482" s="4001"/>
      <c r="Z2482" s="4001"/>
      <c r="AA2482" s="4001"/>
      <c r="AB2482" s="4005"/>
      <c r="AC2482" s="4005"/>
      <c r="AD2482" s="4001"/>
      <c r="AE2482" s="4001"/>
      <c r="AF2482" s="4001"/>
      <c r="AG2482" s="4001"/>
      <c r="AH2482" s="4001"/>
      <c r="AI2482" s="4001"/>
      <c r="AJ2482" s="4001"/>
      <c r="AK2482" s="2572"/>
    </row>
    <row r="2483" spans="2:37" s="2872" customFormat="1" ht="25.5" x14ac:dyDescent="0.2">
      <c r="B2483" s="4060" t="s">
        <v>6078</v>
      </c>
      <c r="C2483" s="4061"/>
      <c r="D2483" s="3178" t="s">
        <v>1534</v>
      </c>
      <c r="E2483" s="3178" t="s">
        <v>1534</v>
      </c>
      <c r="F2483" s="3178" t="s">
        <v>1534</v>
      </c>
      <c r="G2483" s="3178" t="s">
        <v>1534</v>
      </c>
      <c r="H2483" s="3178" t="s">
        <v>1534</v>
      </c>
      <c r="I2483" s="3178" t="s">
        <v>1534</v>
      </c>
      <c r="J2483" s="3178" t="s">
        <v>1534</v>
      </c>
      <c r="K2483" s="3178" t="s">
        <v>1534</v>
      </c>
      <c r="L2483" s="3178" t="s">
        <v>1534</v>
      </c>
      <c r="M2483" s="3178" t="s">
        <v>1534</v>
      </c>
      <c r="N2483" s="3178" t="s">
        <v>1534</v>
      </c>
      <c r="O2483" s="3178" t="s">
        <v>1534</v>
      </c>
      <c r="P2483" s="3178" t="s">
        <v>1534</v>
      </c>
      <c r="Q2483" s="3178" t="s">
        <v>1534</v>
      </c>
      <c r="R2483" s="3178" t="s">
        <v>1534</v>
      </c>
      <c r="S2483" s="3178" t="s">
        <v>1534</v>
      </c>
      <c r="T2483" s="3178" t="s">
        <v>1534</v>
      </c>
      <c r="U2483" s="3178" t="s">
        <v>1534</v>
      </c>
      <c r="V2483" s="3178" t="s">
        <v>1534</v>
      </c>
      <c r="W2483" s="3178" t="s">
        <v>1534</v>
      </c>
      <c r="X2483" s="3178" t="s">
        <v>1534</v>
      </c>
      <c r="Y2483" s="3178" t="s">
        <v>1534</v>
      </c>
      <c r="Z2483" s="3178" t="s">
        <v>1534</v>
      </c>
      <c r="AA2483" s="3178" t="s">
        <v>1534</v>
      </c>
      <c r="AB2483" s="3178" t="s">
        <v>1534</v>
      </c>
      <c r="AC2483" s="3178" t="s">
        <v>1534</v>
      </c>
      <c r="AD2483" s="3178" t="s">
        <v>1534</v>
      </c>
      <c r="AE2483" s="3178" t="s">
        <v>1534</v>
      </c>
      <c r="AF2483" s="2706" t="s">
        <v>1534</v>
      </c>
      <c r="AG2483" s="2706">
        <v>2.4900000000000002</v>
      </c>
      <c r="AH2483" s="2644" t="s">
        <v>6079</v>
      </c>
      <c r="AI2483" s="2644" t="s">
        <v>1534</v>
      </c>
      <c r="AJ2483" s="2646">
        <v>4.99</v>
      </c>
      <c r="AK2483" s="2572"/>
    </row>
    <row r="2484" spans="2:37" s="2872" customFormat="1" ht="26.25" thickBot="1" x14ac:dyDescent="0.25">
      <c r="B2484" s="4062" t="s">
        <v>6080</v>
      </c>
      <c r="C2484" s="4063"/>
      <c r="D2484" s="3340" t="s">
        <v>1534</v>
      </c>
      <c r="E2484" s="3340" t="s">
        <v>1534</v>
      </c>
      <c r="F2484" s="3340" t="s">
        <v>1534</v>
      </c>
      <c r="G2484" s="3340" t="s">
        <v>1534</v>
      </c>
      <c r="H2484" s="3340" t="s">
        <v>1534</v>
      </c>
      <c r="I2484" s="3340" t="s">
        <v>1534</v>
      </c>
      <c r="J2484" s="3340" t="s">
        <v>1534</v>
      </c>
      <c r="K2484" s="3340" t="s">
        <v>1534</v>
      </c>
      <c r="L2484" s="3340" t="s">
        <v>1534</v>
      </c>
      <c r="M2484" s="3340" t="s">
        <v>1534</v>
      </c>
      <c r="N2484" s="3340" t="s">
        <v>1534</v>
      </c>
      <c r="O2484" s="3340" t="s">
        <v>1534</v>
      </c>
      <c r="P2484" s="3340" t="s">
        <v>1534</v>
      </c>
      <c r="Q2484" s="3340" t="s">
        <v>1534</v>
      </c>
      <c r="R2484" s="3340" t="s">
        <v>1534</v>
      </c>
      <c r="S2484" s="3340" t="s">
        <v>1534</v>
      </c>
      <c r="T2484" s="3340" t="s">
        <v>1534</v>
      </c>
      <c r="U2484" s="3340" t="s">
        <v>1534</v>
      </c>
      <c r="V2484" s="3340" t="s">
        <v>1534</v>
      </c>
      <c r="W2484" s="3340" t="s">
        <v>1534</v>
      </c>
      <c r="X2484" s="3340" t="s">
        <v>1534</v>
      </c>
      <c r="Y2484" s="3340" t="s">
        <v>1534</v>
      </c>
      <c r="Z2484" s="3340" t="s">
        <v>1534</v>
      </c>
      <c r="AA2484" s="3340" t="s">
        <v>1534</v>
      </c>
      <c r="AB2484" s="3340" t="s">
        <v>1534</v>
      </c>
      <c r="AC2484" s="3340" t="s">
        <v>1534</v>
      </c>
      <c r="AD2484" s="3340" t="s">
        <v>1534</v>
      </c>
      <c r="AE2484" s="3340" t="s">
        <v>1534</v>
      </c>
      <c r="AF2484" s="2814" t="s">
        <v>1534</v>
      </c>
      <c r="AG2484" s="2814">
        <v>6.99</v>
      </c>
      <c r="AH2484" s="2653" t="s">
        <v>6079</v>
      </c>
      <c r="AI2484" s="2653" t="s">
        <v>1534</v>
      </c>
      <c r="AJ2484" s="2654">
        <v>4.99</v>
      </c>
      <c r="AK2484" s="2572"/>
    </row>
    <row r="2485" spans="2:37" s="2872" customFormat="1" x14ac:dyDescent="0.2">
      <c r="B2485" s="2573"/>
      <c r="C2485" s="2566"/>
      <c r="D2485" s="4006"/>
      <c r="E2485" s="4006"/>
      <c r="F2485" s="4006"/>
      <c r="G2485" s="4006"/>
      <c r="H2485" s="2566"/>
      <c r="I2485" s="2567"/>
      <c r="J2485" s="2567"/>
      <c r="K2485" s="2567"/>
      <c r="L2485" s="2567"/>
      <c r="M2485" s="2566"/>
      <c r="N2485" s="2567"/>
      <c r="O2485" s="2567"/>
      <c r="P2485" s="2567"/>
      <c r="Q2485" s="2567"/>
      <c r="R2485" s="2567"/>
      <c r="S2485" s="2566"/>
      <c r="T2485" s="2565"/>
      <c r="U2485" s="2565"/>
      <c r="V2485" s="2565"/>
      <c r="W2485" s="2565"/>
      <c r="X2485" s="2565"/>
      <c r="Y2485" s="2565"/>
      <c r="Z2485" s="2565"/>
      <c r="AA2485" s="2565"/>
      <c r="AB2485" s="2565"/>
      <c r="AC2485" s="2565"/>
      <c r="AD2485" s="2565"/>
      <c r="AE2485" s="2565"/>
      <c r="AF2485" s="2565"/>
      <c r="AG2485" s="2565"/>
      <c r="AH2485" s="2565"/>
      <c r="AI2485" s="2565"/>
      <c r="AJ2485" s="2565"/>
      <c r="AK2485" s="2572"/>
    </row>
    <row r="2486" spans="2:37" s="2872" customFormat="1" x14ac:dyDescent="0.2">
      <c r="B2486" s="3979" t="s">
        <v>4992</v>
      </c>
      <c r="C2486" s="3980"/>
      <c r="D2486" s="3986" t="s">
        <v>1534</v>
      </c>
      <c r="E2486" s="3986"/>
      <c r="F2486" s="3986"/>
      <c r="G2486" s="3986"/>
      <c r="H2486" s="2569"/>
      <c r="I2486" s="2569"/>
      <c r="J2486" s="2569"/>
      <c r="K2486" s="2569"/>
      <c r="L2486" s="2569"/>
      <c r="M2486" s="2569"/>
      <c r="N2486" s="2569"/>
      <c r="O2486" s="2569"/>
      <c r="P2486" s="2569"/>
      <c r="Q2486" s="2569"/>
      <c r="R2486" s="2569"/>
      <c r="S2486" s="2569"/>
      <c r="T2486" s="2565"/>
      <c r="U2486" s="2565"/>
      <c r="V2486" s="2565"/>
      <c r="W2486" s="2565"/>
      <c r="X2486" s="2565"/>
      <c r="Y2486" s="2565"/>
      <c r="Z2486" s="2565"/>
      <c r="AA2486" s="2565"/>
      <c r="AB2486" s="2565"/>
      <c r="AC2486" s="2565"/>
      <c r="AD2486" s="2565"/>
      <c r="AE2486" s="2565"/>
      <c r="AF2486" s="2565"/>
      <c r="AG2486" s="2565"/>
      <c r="AH2486" s="2565"/>
      <c r="AI2486" s="2565"/>
      <c r="AJ2486" s="2565"/>
      <c r="AK2486" s="2572"/>
    </row>
    <row r="2487" spans="2:37" s="2872" customFormat="1" x14ac:dyDescent="0.2">
      <c r="B2487" s="3979" t="s">
        <v>4993</v>
      </c>
      <c r="C2487" s="3980"/>
      <c r="D2487" s="3986" t="s">
        <v>5960</v>
      </c>
      <c r="E2487" s="3986"/>
      <c r="F2487" s="3986"/>
      <c r="G2487" s="3986"/>
      <c r="H2487" s="2569"/>
      <c r="I2487" s="2569"/>
      <c r="J2487" s="2569"/>
      <c r="K2487" s="2569"/>
      <c r="L2487" s="2569"/>
      <c r="M2487" s="2569"/>
      <c r="N2487" s="2569"/>
      <c r="O2487" s="2569"/>
      <c r="P2487" s="2569"/>
      <c r="Q2487" s="2569"/>
      <c r="R2487" s="2569"/>
      <c r="S2487" s="2569"/>
      <c r="T2487" s="2565"/>
      <c r="U2487" s="2565"/>
      <c r="V2487" s="2565"/>
      <c r="W2487" s="2565"/>
      <c r="X2487" s="2565"/>
      <c r="Y2487" s="2565"/>
      <c r="Z2487" s="2565"/>
      <c r="AA2487" s="2565"/>
      <c r="AB2487" s="2565"/>
      <c r="AC2487" s="2565"/>
      <c r="AD2487" s="2565"/>
      <c r="AE2487" s="2565"/>
      <c r="AF2487" s="2565"/>
      <c r="AG2487" s="2565"/>
      <c r="AH2487" s="2565"/>
      <c r="AI2487" s="2565"/>
      <c r="AJ2487" s="2565"/>
      <c r="AK2487" s="2572"/>
    </row>
    <row r="2488" spans="2:37" s="2872" customFormat="1" ht="15.75" thickBot="1" x14ac:dyDescent="0.25">
      <c r="B2488" s="4057"/>
      <c r="C2488" s="4058"/>
      <c r="D2488" s="4059"/>
      <c r="E2488" s="4059"/>
      <c r="F2488" s="4059"/>
      <c r="G2488" s="4059"/>
      <c r="H2488" s="2574"/>
      <c r="I2488" s="2574"/>
      <c r="J2488" s="2574"/>
      <c r="K2488" s="2574"/>
      <c r="L2488" s="2574"/>
      <c r="M2488" s="2574"/>
      <c r="N2488" s="2574"/>
      <c r="O2488" s="2574"/>
      <c r="P2488" s="2574"/>
      <c r="Q2488" s="2574"/>
      <c r="R2488" s="2574"/>
      <c r="S2488" s="2574"/>
      <c r="T2488" s="2575"/>
      <c r="U2488" s="2575"/>
      <c r="V2488" s="2575"/>
      <c r="W2488" s="2575"/>
      <c r="X2488" s="2575"/>
      <c r="Y2488" s="2575"/>
      <c r="Z2488" s="2575"/>
      <c r="AA2488" s="2575"/>
      <c r="AB2488" s="2575"/>
      <c r="AC2488" s="2575"/>
      <c r="AD2488" s="2575"/>
      <c r="AE2488" s="2575"/>
      <c r="AF2488" s="2575"/>
      <c r="AG2488" s="2575"/>
      <c r="AH2488" s="2575"/>
      <c r="AI2488" s="2575"/>
      <c r="AJ2488" s="2575"/>
      <c r="AK2488" s="2577"/>
    </row>
    <row r="2489" spans="2:37" s="2872" customFormat="1" x14ac:dyDescent="0.2">
      <c r="B2489" s="2774"/>
    </row>
    <row r="2490" spans="2:37" s="2872" customFormat="1" ht="13.5" thickBot="1" x14ac:dyDescent="0.25">
      <c r="B2490" s="2774"/>
    </row>
    <row r="2491" spans="2:37" s="2872" customFormat="1" ht="13.5" customHeight="1" x14ac:dyDescent="0.2">
      <c r="B2491" s="3987" t="s">
        <v>5001</v>
      </c>
      <c r="C2491" s="3988"/>
      <c r="D2491" s="3988"/>
      <c r="E2491" s="3988"/>
      <c r="F2491" s="3988"/>
      <c r="G2491" s="3988"/>
      <c r="H2491" s="3988"/>
      <c r="I2491" s="3988"/>
      <c r="J2491" s="3988"/>
      <c r="K2491" s="3988"/>
      <c r="L2491" s="3988"/>
      <c r="M2491" s="3988"/>
      <c r="N2491" s="3988"/>
      <c r="O2491" s="3988"/>
      <c r="P2491" s="3988"/>
      <c r="Q2491" s="3988"/>
      <c r="R2491" s="3988"/>
      <c r="S2491" s="3988"/>
      <c r="T2491" s="3988"/>
      <c r="U2491" s="3988"/>
      <c r="V2491" s="3988"/>
      <c r="W2491" s="3988"/>
      <c r="X2491" s="3988"/>
      <c r="Y2491" s="3988"/>
      <c r="Z2491" s="3988"/>
      <c r="AA2491" s="3988"/>
      <c r="AB2491" s="3988"/>
      <c r="AC2491" s="3988"/>
      <c r="AD2491" s="3988"/>
      <c r="AE2491" s="3988"/>
      <c r="AF2491" s="3988"/>
      <c r="AG2491" s="3988"/>
      <c r="AH2491" s="3988"/>
      <c r="AI2491" s="3988"/>
      <c r="AJ2491" s="3988"/>
      <c r="AK2491" s="3989"/>
    </row>
    <row r="2492" spans="2:37" s="2872" customFormat="1" ht="13.5" customHeight="1" x14ac:dyDescent="0.2">
      <c r="B2492" s="2570"/>
      <c r="C2492" s="3375"/>
      <c r="D2492" s="3375"/>
      <c r="E2492" s="3375"/>
      <c r="F2492" s="3375"/>
      <c r="G2492" s="2571"/>
      <c r="H2492" s="2571"/>
      <c r="I2492" s="2571"/>
      <c r="J2492" s="2571"/>
      <c r="K2492" s="2571"/>
      <c r="L2492" s="2571"/>
      <c r="M2492" s="2571"/>
      <c r="N2492" s="2571"/>
      <c r="O2492" s="2571"/>
      <c r="P2492" s="2571"/>
      <c r="Q2492" s="2571"/>
      <c r="R2492" s="2571"/>
      <c r="S2492" s="2571"/>
      <c r="T2492" s="2571"/>
      <c r="U2492" s="2571"/>
      <c r="V2492" s="2571"/>
      <c r="W2492" s="2571"/>
      <c r="X2492" s="2571"/>
      <c r="Y2492" s="2571"/>
      <c r="Z2492" s="2571"/>
      <c r="AA2492" s="2571"/>
      <c r="AB2492" s="2571"/>
      <c r="AC2492" s="2571"/>
      <c r="AD2492" s="2571"/>
      <c r="AE2492" s="2571"/>
      <c r="AF2492" s="2571"/>
      <c r="AG2492" s="2571"/>
      <c r="AH2492" s="2571"/>
      <c r="AI2492" s="2571"/>
      <c r="AJ2492" s="2571"/>
      <c r="AK2492" s="2572"/>
    </row>
    <row r="2493" spans="2:37" s="2872" customFormat="1" x14ac:dyDescent="0.2">
      <c r="B2493" s="2570" t="s">
        <v>4988</v>
      </c>
      <c r="C2493" s="3375"/>
      <c r="D2493" s="3990" t="s">
        <v>6072</v>
      </c>
      <c r="E2493" s="3990"/>
      <c r="F2493" s="3990"/>
      <c r="G2493" s="2571"/>
      <c r="H2493" s="2571"/>
      <c r="I2493" s="2571"/>
      <c r="J2493" s="2571"/>
      <c r="K2493" s="2571"/>
      <c r="L2493" s="2571"/>
      <c r="M2493" s="2571"/>
      <c r="N2493" s="2571"/>
      <c r="O2493" s="2571"/>
      <c r="P2493" s="2571"/>
      <c r="Q2493" s="2571"/>
      <c r="R2493" s="2571"/>
      <c r="S2493" s="2571"/>
      <c r="T2493" s="2571"/>
      <c r="U2493" s="2571"/>
      <c r="V2493" s="2571"/>
      <c r="W2493" s="2571"/>
      <c r="X2493" s="2571"/>
      <c r="Y2493" s="2571"/>
      <c r="Z2493" s="2571"/>
      <c r="AA2493" s="2571"/>
      <c r="AB2493" s="2571"/>
      <c r="AC2493" s="2571"/>
      <c r="AD2493" s="2571"/>
      <c r="AE2493" s="2571"/>
      <c r="AF2493" s="2571"/>
      <c r="AG2493" s="2571"/>
      <c r="AH2493" s="2571"/>
      <c r="AI2493" s="2571"/>
      <c r="AJ2493" s="2571"/>
      <c r="AK2493" s="2572"/>
    </row>
    <row r="2494" spans="2:37" s="2872" customFormat="1" ht="13.5" customHeight="1" thickBot="1" x14ac:dyDescent="0.25">
      <c r="B2494" s="3991" t="s">
        <v>5002</v>
      </c>
      <c r="C2494" s="3992"/>
      <c r="D2494" s="3963">
        <v>41590</v>
      </c>
      <c r="E2494" s="3963"/>
      <c r="F2494" s="3375"/>
      <c r="G2494" s="2571"/>
      <c r="H2494" s="2571"/>
      <c r="I2494" s="2571"/>
      <c r="J2494" s="2571"/>
      <c r="K2494" s="2571"/>
      <c r="L2494" s="2571"/>
      <c r="M2494" s="2571"/>
      <c r="N2494" s="2571"/>
      <c r="O2494" s="2571"/>
      <c r="P2494" s="2571"/>
      <c r="Q2494" s="2571"/>
      <c r="R2494" s="2571"/>
      <c r="S2494" s="2571"/>
      <c r="T2494" s="2571"/>
      <c r="U2494" s="2571"/>
      <c r="V2494" s="2571"/>
      <c r="W2494" s="2571"/>
      <c r="X2494" s="2571"/>
      <c r="Y2494" s="2571"/>
      <c r="Z2494" s="2571"/>
      <c r="AA2494" s="2571"/>
      <c r="AB2494" s="2571"/>
      <c r="AC2494" s="2571"/>
      <c r="AD2494" s="2571"/>
      <c r="AE2494" s="2571"/>
      <c r="AF2494" s="2571"/>
      <c r="AG2494" s="2571"/>
      <c r="AH2494" s="2571"/>
      <c r="AI2494" s="2571"/>
      <c r="AJ2494" s="2571"/>
      <c r="AK2494" s="2572"/>
    </row>
    <row r="2495" spans="2:37" s="2872" customFormat="1" ht="172.5" customHeight="1" thickBot="1" x14ac:dyDescent="0.25">
      <c r="B2495" s="3993" t="s">
        <v>5003</v>
      </c>
      <c r="C2495" s="3994"/>
      <c r="D2495" s="4019" t="s">
        <v>6073</v>
      </c>
      <c r="E2495" s="4020"/>
      <c r="F2495" s="4020"/>
      <c r="G2495" s="4020"/>
      <c r="H2495" s="4020"/>
      <c r="I2495" s="4020"/>
      <c r="J2495" s="4020"/>
      <c r="K2495" s="4021"/>
      <c r="L2495" s="2571"/>
      <c r="M2495" s="2571"/>
      <c r="N2495" s="2571"/>
      <c r="O2495" s="2571"/>
      <c r="P2495" s="2571"/>
      <c r="Q2495" s="2571"/>
      <c r="R2495" s="2571"/>
      <c r="S2495" s="2571"/>
      <c r="T2495" s="2571"/>
      <c r="U2495" s="2571"/>
      <c r="V2495" s="2571"/>
      <c r="W2495" s="2571"/>
      <c r="X2495" s="2571"/>
      <c r="Y2495" s="2571"/>
      <c r="Z2495" s="2571"/>
      <c r="AA2495" s="2571"/>
      <c r="AB2495" s="2571"/>
      <c r="AC2495" s="2571"/>
      <c r="AD2495" s="2571"/>
      <c r="AE2495" s="2571"/>
      <c r="AF2495" s="2571"/>
      <c r="AG2495" s="2571"/>
      <c r="AH2495" s="2571"/>
      <c r="AI2495" s="2571"/>
      <c r="AJ2495" s="2571"/>
      <c r="AK2495" s="2572"/>
    </row>
    <row r="2496" spans="2:37" s="2872" customFormat="1" ht="13.5" thickBot="1" x14ac:dyDescent="0.25">
      <c r="B2496" s="3998"/>
      <c r="C2496" s="3999"/>
      <c r="D2496" s="3999"/>
      <c r="E2496" s="3999"/>
      <c r="F2496" s="3999"/>
      <c r="G2496" s="3999"/>
      <c r="H2496" s="3999"/>
      <c r="I2496" s="3999"/>
      <c r="J2496" s="3999"/>
      <c r="K2496" s="3999"/>
      <c r="L2496" s="3999"/>
      <c r="M2496" s="3999"/>
      <c r="N2496" s="3999"/>
      <c r="O2496" s="3999"/>
      <c r="P2496" s="3999"/>
      <c r="Q2496" s="3999"/>
      <c r="R2496" s="2571"/>
      <c r="S2496" s="2571"/>
      <c r="T2496" s="2571"/>
      <c r="U2496" s="2571"/>
      <c r="V2496" s="2571"/>
      <c r="W2496" s="2571"/>
      <c r="X2496" s="2571"/>
      <c r="Y2496" s="2571"/>
      <c r="Z2496" s="2571"/>
      <c r="AA2496" s="2571"/>
      <c r="AB2496" s="2571"/>
      <c r="AC2496" s="2571"/>
      <c r="AD2496" s="2571"/>
      <c r="AE2496" s="2571"/>
      <c r="AF2496" s="2571"/>
      <c r="AG2496" s="2571"/>
      <c r="AH2496" s="2571"/>
      <c r="AI2496" s="2571"/>
      <c r="AJ2496" s="2571"/>
      <c r="AK2496" s="2572"/>
    </row>
    <row r="2497" spans="2:37" s="2872" customFormat="1" ht="13.5" thickBot="1" x14ac:dyDescent="0.25">
      <c r="B2497" s="4000" t="s">
        <v>5004</v>
      </c>
      <c r="C2497" s="4000"/>
      <c r="D2497" s="4000" t="s">
        <v>4994</v>
      </c>
      <c r="E2497" s="4000" t="s">
        <v>5005</v>
      </c>
      <c r="F2497" s="4002" t="s">
        <v>224</v>
      </c>
      <c r="G2497" s="4002"/>
      <c r="H2497" s="4002"/>
      <c r="I2497" s="4002"/>
      <c r="J2497" s="4002"/>
      <c r="K2497" s="4002"/>
      <c r="L2497" s="4002"/>
      <c r="M2497" s="4002"/>
      <c r="N2497" s="4002"/>
      <c r="O2497" s="4002"/>
      <c r="P2497" s="4002"/>
      <c r="Q2497" s="4002"/>
      <c r="R2497" s="4002"/>
      <c r="S2497" s="4002" t="s">
        <v>340</v>
      </c>
      <c r="T2497" s="4002"/>
      <c r="U2497" s="4002"/>
      <c r="V2497" s="4002"/>
      <c r="W2497" s="4002"/>
      <c r="X2497" s="4002"/>
      <c r="Y2497" s="4002"/>
      <c r="Z2497" s="4002"/>
      <c r="AA2497" s="4002"/>
      <c r="AB2497" s="4002"/>
      <c r="AC2497" s="4002"/>
      <c r="AD2497" s="4002" t="s">
        <v>225</v>
      </c>
      <c r="AE2497" s="4002"/>
      <c r="AF2497" s="4002"/>
      <c r="AG2497" s="4002"/>
      <c r="AH2497" s="4003" t="s">
        <v>4989</v>
      </c>
      <c r="AI2497" s="4003"/>
      <c r="AJ2497" s="4003"/>
      <c r="AK2497" s="2572"/>
    </row>
    <row r="2498" spans="2:37" s="2872" customFormat="1" ht="13.5" thickBot="1" x14ac:dyDescent="0.25">
      <c r="B2498" s="4001"/>
      <c r="C2498" s="4001"/>
      <c r="D2498" s="4001"/>
      <c r="E2498" s="4001"/>
      <c r="F2498" s="4001" t="s">
        <v>5006</v>
      </c>
      <c r="G2498" s="4001" t="s">
        <v>5007</v>
      </c>
      <c r="H2498" s="4000" t="s">
        <v>5008</v>
      </c>
      <c r="I2498" s="4004" t="s">
        <v>5009</v>
      </c>
      <c r="J2498" s="4004" t="s">
        <v>5010</v>
      </c>
      <c r="K2498" s="4005" t="s">
        <v>5011</v>
      </c>
      <c r="L2498" s="4005" t="s">
        <v>5012</v>
      </c>
      <c r="M2498" s="4004" t="s">
        <v>5013</v>
      </c>
      <c r="N2498" s="4004"/>
      <c r="O2498" s="4005" t="s">
        <v>5014</v>
      </c>
      <c r="P2498" s="4005" t="s">
        <v>5015</v>
      </c>
      <c r="Q2498" s="4005" t="s">
        <v>5016</v>
      </c>
      <c r="R2498" s="4005" t="s">
        <v>5017</v>
      </c>
      <c r="S2498" s="4000" t="s">
        <v>5018</v>
      </c>
      <c r="T2498" s="4000" t="s">
        <v>5019</v>
      </c>
      <c r="U2498" s="4000" t="s">
        <v>5020</v>
      </c>
      <c r="V2498" s="4000" t="s">
        <v>5021</v>
      </c>
      <c r="W2498" s="4000" t="s">
        <v>5022</v>
      </c>
      <c r="X2498" s="4000" t="s">
        <v>5023</v>
      </c>
      <c r="Y2498" s="4000" t="s">
        <v>5024</v>
      </c>
      <c r="Z2498" s="4000" t="s">
        <v>5025</v>
      </c>
      <c r="AA2498" s="4000" t="s">
        <v>5026</v>
      </c>
      <c r="AB2498" s="4004" t="s">
        <v>5027</v>
      </c>
      <c r="AC2498" s="4004" t="s">
        <v>5028</v>
      </c>
      <c r="AD2498" s="4000" t="s">
        <v>5029</v>
      </c>
      <c r="AE2498" s="4000" t="s">
        <v>5030</v>
      </c>
      <c r="AF2498" s="4000" t="s">
        <v>5031</v>
      </c>
      <c r="AG2498" s="4000" t="s">
        <v>5032</v>
      </c>
      <c r="AH2498" s="4000" t="s">
        <v>1154</v>
      </c>
      <c r="AI2498" s="4000" t="s">
        <v>4990</v>
      </c>
      <c r="AJ2498" s="4000" t="s">
        <v>4991</v>
      </c>
      <c r="AK2498" s="2572"/>
    </row>
    <row r="2499" spans="2:37" s="2872" customFormat="1" ht="13.5" thickBot="1" x14ac:dyDescent="0.25">
      <c r="B2499" s="4001"/>
      <c r="C2499" s="4001"/>
      <c r="D2499" s="4001"/>
      <c r="E2499" s="4001"/>
      <c r="F2499" s="4001"/>
      <c r="G2499" s="4001"/>
      <c r="H2499" s="4001"/>
      <c r="I2499" s="4005"/>
      <c r="J2499" s="4005"/>
      <c r="K2499" s="4005"/>
      <c r="L2499" s="4005"/>
      <c r="M2499" s="3376" t="s">
        <v>5033</v>
      </c>
      <c r="N2499" s="3377" t="s">
        <v>2798</v>
      </c>
      <c r="O2499" s="4005"/>
      <c r="P2499" s="4005"/>
      <c r="Q2499" s="4005"/>
      <c r="R2499" s="4005"/>
      <c r="S2499" s="4001"/>
      <c r="T2499" s="4001"/>
      <c r="U2499" s="4001"/>
      <c r="V2499" s="4001"/>
      <c r="W2499" s="4001"/>
      <c r="X2499" s="4001"/>
      <c r="Y2499" s="4001"/>
      <c r="Z2499" s="4001"/>
      <c r="AA2499" s="4001"/>
      <c r="AB2499" s="4005"/>
      <c r="AC2499" s="4005"/>
      <c r="AD2499" s="4001"/>
      <c r="AE2499" s="4001"/>
      <c r="AF2499" s="4001"/>
      <c r="AG2499" s="4001"/>
      <c r="AH2499" s="4001"/>
      <c r="AI2499" s="4001"/>
      <c r="AJ2499" s="4001"/>
      <c r="AK2499" s="2572"/>
    </row>
    <row r="2500" spans="2:37" s="2872" customFormat="1" ht="38.25" customHeight="1" thickBot="1" x14ac:dyDescent="0.25">
      <c r="B2500" s="4070" t="s">
        <v>6074</v>
      </c>
      <c r="C2500" s="4071"/>
      <c r="D2500" s="3346" t="s">
        <v>1534</v>
      </c>
      <c r="E2500" s="3346">
        <v>9.99</v>
      </c>
      <c r="F2500" s="3346" t="s">
        <v>1534</v>
      </c>
      <c r="G2500" s="3346" t="s">
        <v>1534</v>
      </c>
      <c r="H2500" s="3346" t="s">
        <v>1534</v>
      </c>
      <c r="I2500" s="3346" t="s">
        <v>1534</v>
      </c>
      <c r="J2500" s="3346" t="s">
        <v>1534</v>
      </c>
      <c r="K2500" s="3346" t="s">
        <v>1534</v>
      </c>
      <c r="L2500" s="3346" t="s">
        <v>1534</v>
      </c>
      <c r="M2500" s="3346" t="s">
        <v>1534</v>
      </c>
      <c r="N2500" s="3346" t="s">
        <v>1534</v>
      </c>
      <c r="O2500" s="3346" t="s">
        <v>1534</v>
      </c>
      <c r="P2500" s="3346" t="s">
        <v>1534</v>
      </c>
      <c r="Q2500" s="3346" t="s">
        <v>1534</v>
      </c>
      <c r="R2500" s="3346" t="s">
        <v>1534</v>
      </c>
      <c r="S2500" s="3346" t="s">
        <v>1534</v>
      </c>
      <c r="T2500" s="3346" t="s">
        <v>1534</v>
      </c>
      <c r="U2500" s="3346" t="s">
        <v>1534</v>
      </c>
      <c r="V2500" s="3346" t="s">
        <v>1534</v>
      </c>
      <c r="W2500" s="3346" t="s">
        <v>1534</v>
      </c>
      <c r="X2500" s="3346" t="s">
        <v>1534</v>
      </c>
      <c r="Y2500" s="3346" t="s">
        <v>1534</v>
      </c>
      <c r="Z2500" s="3346" t="s">
        <v>1534</v>
      </c>
      <c r="AA2500" s="3346" t="s">
        <v>1534</v>
      </c>
      <c r="AB2500" s="3346" t="s">
        <v>1534</v>
      </c>
      <c r="AC2500" s="3346" t="s">
        <v>1534</v>
      </c>
      <c r="AD2500" s="3250">
        <v>9.99</v>
      </c>
      <c r="AE2500" s="2950" t="s">
        <v>4998</v>
      </c>
      <c r="AF2500" s="2951" t="s">
        <v>1534</v>
      </c>
      <c r="AG2500" s="2951">
        <v>0.1</v>
      </c>
      <c r="AH2500" s="2952" t="s">
        <v>1534</v>
      </c>
      <c r="AI2500" s="2952" t="s">
        <v>1534</v>
      </c>
      <c r="AJ2500" s="2953" t="s">
        <v>1534</v>
      </c>
      <c r="AK2500" s="2572"/>
    </row>
    <row r="2501" spans="2:37" s="2872" customFormat="1" x14ac:dyDescent="0.2">
      <c r="B2501" s="2573"/>
      <c r="C2501" s="2566"/>
      <c r="D2501" s="4006"/>
      <c r="E2501" s="4006"/>
      <c r="F2501" s="4006"/>
      <c r="G2501" s="4006"/>
      <c r="H2501" s="2566"/>
      <c r="I2501" s="2567"/>
      <c r="J2501" s="2567"/>
      <c r="K2501" s="2567"/>
      <c r="L2501" s="2567"/>
      <c r="M2501" s="2566"/>
      <c r="N2501" s="2567"/>
      <c r="O2501" s="2567"/>
      <c r="P2501" s="2567"/>
      <c r="Q2501" s="2567"/>
      <c r="R2501" s="2567"/>
      <c r="S2501" s="2566"/>
      <c r="T2501" s="2565"/>
      <c r="U2501" s="2565"/>
      <c r="V2501" s="2565"/>
      <c r="W2501" s="2565"/>
      <c r="X2501" s="2565"/>
      <c r="Y2501" s="2565"/>
      <c r="Z2501" s="2565"/>
      <c r="AA2501" s="2565"/>
      <c r="AB2501" s="2565"/>
      <c r="AC2501" s="2565"/>
      <c r="AD2501" s="2565"/>
      <c r="AE2501" s="2565"/>
      <c r="AF2501" s="2565"/>
      <c r="AG2501" s="2565"/>
      <c r="AH2501" s="2565"/>
      <c r="AI2501" s="2565"/>
      <c r="AJ2501" s="2565"/>
      <c r="AK2501" s="2572"/>
    </row>
    <row r="2502" spans="2:37" s="2872" customFormat="1" x14ac:dyDescent="0.2">
      <c r="B2502" s="3979" t="s">
        <v>4992</v>
      </c>
      <c r="C2502" s="3980"/>
      <c r="D2502" s="3986" t="s">
        <v>1534</v>
      </c>
      <c r="E2502" s="3986"/>
      <c r="F2502" s="3986"/>
      <c r="G2502" s="3986"/>
      <c r="H2502" s="2569"/>
      <c r="I2502" s="2569"/>
      <c r="J2502" s="2569"/>
      <c r="K2502" s="2569"/>
      <c r="L2502" s="2569"/>
      <c r="M2502" s="2569"/>
      <c r="N2502" s="2569"/>
      <c r="O2502" s="2569"/>
      <c r="P2502" s="2569"/>
      <c r="Q2502" s="2569"/>
      <c r="R2502" s="2569"/>
      <c r="S2502" s="2569"/>
      <c r="T2502" s="2565"/>
      <c r="U2502" s="2565"/>
      <c r="V2502" s="2565"/>
      <c r="W2502" s="2565"/>
      <c r="X2502" s="2565"/>
      <c r="Y2502" s="2565"/>
      <c r="Z2502" s="2565"/>
      <c r="AA2502" s="2565"/>
      <c r="AB2502" s="2565"/>
      <c r="AC2502" s="2565"/>
      <c r="AD2502" s="2565"/>
      <c r="AE2502" s="2565"/>
      <c r="AF2502" s="2565"/>
      <c r="AG2502" s="2565"/>
      <c r="AH2502" s="2565"/>
      <c r="AI2502" s="2565"/>
      <c r="AJ2502" s="2565"/>
      <c r="AK2502" s="2572"/>
    </row>
    <row r="2503" spans="2:37" s="2872" customFormat="1" x14ac:dyDescent="0.2">
      <c r="B2503" s="3979" t="s">
        <v>4993</v>
      </c>
      <c r="C2503" s="3980"/>
      <c r="D2503" s="3986" t="s">
        <v>6075</v>
      </c>
      <c r="E2503" s="3986"/>
      <c r="F2503" s="3986"/>
      <c r="G2503" s="3986"/>
      <c r="H2503" s="2569"/>
      <c r="I2503" s="2569"/>
      <c r="J2503" s="2569"/>
      <c r="K2503" s="2569"/>
      <c r="L2503" s="2569"/>
      <c r="M2503" s="2569"/>
      <c r="N2503" s="2569"/>
      <c r="O2503" s="2569"/>
      <c r="P2503" s="2569"/>
      <c r="Q2503" s="2569"/>
      <c r="R2503" s="2569"/>
      <c r="S2503" s="2569"/>
      <c r="T2503" s="2565"/>
      <c r="U2503" s="2565"/>
      <c r="V2503" s="2565"/>
      <c r="W2503" s="2565"/>
      <c r="X2503" s="2565"/>
      <c r="Y2503" s="2565"/>
      <c r="Z2503" s="2565"/>
      <c r="AA2503" s="2565"/>
      <c r="AB2503" s="2565"/>
      <c r="AC2503" s="2565"/>
      <c r="AD2503" s="2565"/>
      <c r="AE2503" s="2565"/>
      <c r="AF2503" s="2565"/>
      <c r="AG2503" s="2565"/>
      <c r="AH2503" s="2565"/>
      <c r="AI2503" s="2565"/>
      <c r="AJ2503" s="2565"/>
      <c r="AK2503" s="2572"/>
    </row>
    <row r="2504" spans="2:37" s="2872" customFormat="1" ht="15.75" thickBot="1" x14ac:dyDescent="0.25">
      <c r="B2504" s="4057"/>
      <c r="C2504" s="4058"/>
      <c r="D2504" s="4059"/>
      <c r="E2504" s="4059"/>
      <c r="F2504" s="4059"/>
      <c r="G2504" s="4059"/>
      <c r="H2504" s="2574"/>
      <c r="I2504" s="2574"/>
      <c r="J2504" s="2574"/>
      <c r="K2504" s="2574"/>
      <c r="L2504" s="2574"/>
      <c r="M2504" s="2574"/>
      <c r="N2504" s="2574"/>
      <c r="O2504" s="2574"/>
      <c r="P2504" s="2574"/>
      <c r="Q2504" s="2574"/>
      <c r="R2504" s="2574"/>
      <c r="S2504" s="2574"/>
      <c r="T2504" s="2575"/>
      <c r="U2504" s="2575"/>
      <c r="V2504" s="2575"/>
      <c r="W2504" s="2575"/>
      <c r="X2504" s="2575"/>
      <c r="Y2504" s="2575"/>
      <c r="Z2504" s="2575"/>
      <c r="AA2504" s="2575"/>
      <c r="AB2504" s="2575"/>
      <c r="AC2504" s="2575"/>
      <c r="AD2504" s="2575"/>
      <c r="AE2504" s="2575"/>
      <c r="AF2504" s="2575"/>
      <c r="AG2504" s="2575"/>
      <c r="AH2504" s="2575"/>
      <c r="AI2504" s="2575"/>
      <c r="AJ2504" s="2575"/>
      <c r="AK2504" s="2577"/>
    </row>
    <row r="2505" spans="2:37" s="2872" customFormat="1" x14ac:dyDescent="0.2">
      <c r="B2505" s="2774"/>
    </row>
    <row r="2506" spans="2:37" s="2872" customFormat="1" ht="13.5" thickBot="1" x14ac:dyDescent="0.25">
      <c r="B2506" s="2774"/>
    </row>
    <row r="2507" spans="2:37" s="2872" customFormat="1" ht="20.25" x14ac:dyDescent="0.2">
      <c r="B2507" s="3987" t="s">
        <v>5001</v>
      </c>
      <c r="C2507" s="3988"/>
      <c r="D2507" s="3988"/>
      <c r="E2507" s="3988"/>
      <c r="F2507" s="3988"/>
      <c r="G2507" s="3988"/>
      <c r="H2507" s="3988"/>
      <c r="I2507" s="3988"/>
      <c r="J2507" s="3988"/>
      <c r="K2507" s="3988"/>
      <c r="L2507" s="3988"/>
      <c r="M2507" s="3988"/>
      <c r="N2507" s="3988"/>
      <c r="O2507" s="3988"/>
      <c r="P2507" s="3988"/>
      <c r="Q2507" s="3988"/>
      <c r="R2507" s="3988"/>
      <c r="S2507" s="3988"/>
      <c r="T2507" s="3988"/>
      <c r="U2507" s="3988"/>
      <c r="V2507" s="3988"/>
      <c r="W2507" s="3988"/>
      <c r="X2507" s="3988"/>
      <c r="Y2507" s="3988"/>
      <c r="Z2507" s="3988"/>
      <c r="AA2507" s="3988"/>
      <c r="AB2507" s="3988"/>
      <c r="AC2507" s="3988"/>
      <c r="AD2507" s="3988"/>
      <c r="AE2507" s="3988"/>
      <c r="AF2507" s="3988"/>
      <c r="AG2507" s="3988"/>
      <c r="AH2507" s="3988"/>
      <c r="AI2507" s="3988"/>
      <c r="AJ2507" s="3988"/>
      <c r="AK2507" s="3989"/>
    </row>
    <row r="2508" spans="2:37" s="2872" customFormat="1" x14ac:dyDescent="0.2">
      <c r="B2508" s="2570"/>
      <c r="C2508" s="3375"/>
      <c r="D2508" s="3375"/>
      <c r="E2508" s="3375"/>
      <c r="F2508" s="3375"/>
      <c r="G2508" s="2571"/>
      <c r="H2508" s="2571"/>
      <c r="I2508" s="2571"/>
      <c r="J2508" s="2571"/>
      <c r="K2508" s="2571"/>
      <c r="L2508" s="2571"/>
      <c r="M2508" s="2571"/>
      <c r="N2508" s="2571"/>
      <c r="O2508" s="2571"/>
      <c r="P2508" s="2571"/>
      <c r="Q2508" s="2571"/>
      <c r="R2508" s="2571"/>
      <c r="S2508" s="2571"/>
      <c r="T2508" s="2571"/>
      <c r="U2508" s="2571"/>
      <c r="V2508" s="2571"/>
      <c r="W2508" s="2571"/>
      <c r="X2508" s="2571"/>
      <c r="Y2508" s="2571"/>
      <c r="Z2508" s="2571"/>
      <c r="AA2508" s="2571"/>
      <c r="AB2508" s="2571"/>
      <c r="AC2508" s="2571"/>
      <c r="AD2508" s="2571"/>
      <c r="AE2508" s="2571"/>
      <c r="AF2508" s="2571"/>
      <c r="AG2508" s="2571"/>
      <c r="AH2508" s="2571"/>
      <c r="AI2508" s="2571"/>
      <c r="AJ2508" s="2571"/>
      <c r="AK2508" s="2572"/>
    </row>
    <row r="2509" spans="2:37" s="2872" customFormat="1" ht="13.5" customHeight="1" x14ac:dyDescent="0.2">
      <c r="B2509" s="2570" t="s">
        <v>4988</v>
      </c>
      <c r="C2509" s="3375"/>
      <c r="D2509" s="3990" t="s">
        <v>6051</v>
      </c>
      <c r="E2509" s="3990"/>
      <c r="F2509" s="3990"/>
      <c r="G2509" s="2571"/>
      <c r="H2509" s="2571"/>
      <c r="I2509" s="2571"/>
      <c r="J2509" s="2571"/>
      <c r="K2509" s="2571"/>
      <c r="L2509" s="2571"/>
      <c r="M2509" s="2571"/>
      <c r="N2509" s="2571"/>
      <c r="O2509" s="2571"/>
      <c r="P2509" s="2571"/>
      <c r="Q2509" s="2571"/>
      <c r="R2509" s="2571"/>
      <c r="S2509" s="2571"/>
      <c r="T2509" s="2571"/>
      <c r="U2509" s="2571"/>
      <c r="V2509" s="2571"/>
      <c r="W2509" s="2571"/>
      <c r="X2509" s="2571"/>
      <c r="Y2509" s="2571"/>
      <c r="Z2509" s="2571"/>
      <c r="AA2509" s="2571"/>
      <c r="AB2509" s="2571"/>
      <c r="AC2509" s="2571"/>
      <c r="AD2509" s="2571"/>
      <c r="AE2509" s="2571"/>
      <c r="AF2509" s="2571"/>
      <c r="AG2509" s="2571"/>
      <c r="AH2509" s="2571"/>
      <c r="AI2509" s="2571"/>
      <c r="AJ2509" s="2571"/>
      <c r="AK2509" s="2572"/>
    </row>
    <row r="2510" spans="2:37" s="2872" customFormat="1" ht="13.5" customHeight="1" thickBot="1" x14ac:dyDescent="0.25">
      <c r="B2510" s="3991" t="s">
        <v>5002</v>
      </c>
      <c r="C2510" s="3992"/>
      <c r="D2510" s="3963">
        <v>41589</v>
      </c>
      <c r="E2510" s="3963"/>
      <c r="F2510" s="3375"/>
      <c r="G2510" s="2571"/>
      <c r="H2510" s="2571"/>
      <c r="I2510" s="2571"/>
      <c r="J2510" s="2571"/>
      <c r="K2510" s="2571"/>
      <c r="L2510" s="2571"/>
      <c r="M2510" s="2571"/>
      <c r="N2510" s="2571"/>
      <c r="O2510" s="2571"/>
      <c r="P2510" s="2571"/>
      <c r="Q2510" s="2571"/>
      <c r="R2510" s="2571"/>
      <c r="S2510" s="2571"/>
      <c r="T2510" s="2571"/>
      <c r="U2510" s="2571"/>
      <c r="V2510" s="2571"/>
      <c r="W2510" s="2571"/>
      <c r="X2510" s="2571"/>
      <c r="Y2510" s="2571"/>
      <c r="Z2510" s="2571"/>
      <c r="AA2510" s="2571"/>
      <c r="AB2510" s="2571"/>
      <c r="AC2510" s="2571"/>
      <c r="AD2510" s="2571"/>
      <c r="AE2510" s="2571"/>
      <c r="AF2510" s="2571"/>
      <c r="AG2510" s="2571"/>
      <c r="AH2510" s="2571"/>
      <c r="AI2510" s="2571"/>
      <c r="AJ2510" s="2571"/>
      <c r="AK2510" s="2572"/>
    </row>
    <row r="2511" spans="2:37" s="2872" customFormat="1" ht="120" customHeight="1" thickBot="1" x14ac:dyDescent="0.25">
      <c r="B2511" s="3993" t="s">
        <v>5003</v>
      </c>
      <c r="C2511" s="3994"/>
      <c r="D2511" s="4019" t="s">
        <v>6069</v>
      </c>
      <c r="E2511" s="4020"/>
      <c r="F2511" s="4020"/>
      <c r="G2511" s="4020"/>
      <c r="H2511" s="4020"/>
      <c r="I2511" s="4020"/>
      <c r="J2511" s="4020"/>
      <c r="K2511" s="4021"/>
      <c r="L2511" s="2571"/>
      <c r="M2511" s="2571"/>
      <c r="N2511" s="2571"/>
      <c r="O2511" s="2571"/>
      <c r="P2511" s="2571"/>
      <c r="Q2511" s="2571"/>
      <c r="R2511" s="2571"/>
      <c r="S2511" s="2571"/>
      <c r="T2511" s="2571"/>
      <c r="U2511" s="2571"/>
      <c r="V2511" s="2571"/>
      <c r="W2511" s="2571"/>
      <c r="X2511" s="2571"/>
      <c r="Y2511" s="2571"/>
      <c r="Z2511" s="2571"/>
      <c r="AA2511" s="2571"/>
      <c r="AB2511" s="2571"/>
      <c r="AC2511" s="2571"/>
      <c r="AD2511" s="2571"/>
      <c r="AE2511" s="2571"/>
      <c r="AF2511" s="2571"/>
      <c r="AG2511" s="2571"/>
      <c r="AH2511" s="2571"/>
      <c r="AI2511" s="2571"/>
      <c r="AJ2511" s="2571"/>
      <c r="AK2511" s="2572"/>
    </row>
    <row r="2512" spans="2:37" s="2872" customFormat="1" ht="13.5" customHeight="1" thickBot="1" x14ac:dyDescent="0.25">
      <c r="B2512" s="3998"/>
      <c r="C2512" s="3999"/>
      <c r="D2512" s="3999"/>
      <c r="E2512" s="3999"/>
      <c r="F2512" s="3999"/>
      <c r="G2512" s="3999"/>
      <c r="H2512" s="3999"/>
      <c r="I2512" s="3999"/>
      <c r="J2512" s="3999"/>
      <c r="K2512" s="3999"/>
      <c r="L2512" s="3999"/>
      <c r="M2512" s="3999"/>
      <c r="N2512" s="3999"/>
      <c r="O2512" s="3999"/>
      <c r="P2512" s="3999"/>
      <c r="Q2512" s="3999"/>
      <c r="R2512" s="2571"/>
      <c r="S2512" s="2571"/>
      <c r="T2512" s="2571"/>
      <c r="U2512" s="2571"/>
      <c r="V2512" s="2571"/>
      <c r="W2512" s="2571"/>
      <c r="X2512" s="2571"/>
      <c r="Y2512" s="2571"/>
      <c r="Z2512" s="2571"/>
      <c r="AA2512" s="2571"/>
      <c r="AB2512" s="2571"/>
      <c r="AC2512" s="2571"/>
      <c r="AD2512" s="2571"/>
      <c r="AE2512" s="2571"/>
      <c r="AF2512" s="2571"/>
      <c r="AG2512" s="2571"/>
      <c r="AH2512" s="2571"/>
      <c r="AI2512" s="2571"/>
      <c r="AJ2512" s="2571"/>
      <c r="AK2512" s="2572"/>
    </row>
    <row r="2513" spans="2:37" s="2872" customFormat="1" ht="13.5" customHeight="1" thickBot="1" x14ac:dyDescent="0.25">
      <c r="B2513" s="4000" t="s">
        <v>5004</v>
      </c>
      <c r="C2513" s="4000"/>
      <c r="D2513" s="4000" t="s">
        <v>4994</v>
      </c>
      <c r="E2513" s="4000" t="s">
        <v>5005</v>
      </c>
      <c r="F2513" s="4002" t="s">
        <v>224</v>
      </c>
      <c r="G2513" s="4002"/>
      <c r="H2513" s="4002"/>
      <c r="I2513" s="4002"/>
      <c r="J2513" s="4002"/>
      <c r="K2513" s="4002"/>
      <c r="L2513" s="4002"/>
      <c r="M2513" s="4002"/>
      <c r="N2513" s="4002"/>
      <c r="O2513" s="4002"/>
      <c r="P2513" s="4002"/>
      <c r="Q2513" s="4002"/>
      <c r="R2513" s="4002"/>
      <c r="S2513" s="4002" t="s">
        <v>340</v>
      </c>
      <c r="T2513" s="4002"/>
      <c r="U2513" s="4002"/>
      <c r="V2513" s="4002"/>
      <c r="W2513" s="4002"/>
      <c r="X2513" s="4002"/>
      <c r="Y2513" s="4002"/>
      <c r="Z2513" s="4002"/>
      <c r="AA2513" s="4002"/>
      <c r="AB2513" s="4002"/>
      <c r="AC2513" s="4002"/>
      <c r="AD2513" s="4002" t="s">
        <v>225</v>
      </c>
      <c r="AE2513" s="4002"/>
      <c r="AF2513" s="4002"/>
      <c r="AG2513" s="4002"/>
      <c r="AH2513" s="4003" t="s">
        <v>4989</v>
      </c>
      <c r="AI2513" s="4003"/>
      <c r="AJ2513" s="4003"/>
      <c r="AK2513" s="2572"/>
    </row>
    <row r="2514" spans="2:37" s="2872" customFormat="1" ht="13.5" customHeight="1" thickBot="1" x14ac:dyDescent="0.25">
      <c r="B2514" s="4001"/>
      <c r="C2514" s="4001"/>
      <c r="D2514" s="4001"/>
      <c r="E2514" s="4001"/>
      <c r="F2514" s="4001" t="s">
        <v>5006</v>
      </c>
      <c r="G2514" s="4001" t="s">
        <v>5007</v>
      </c>
      <c r="H2514" s="4000" t="s">
        <v>5008</v>
      </c>
      <c r="I2514" s="4004" t="s">
        <v>5009</v>
      </c>
      <c r="J2514" s="4004" t="s">
        <v>5010</v>
      </c>
      <c r="K2514" s="4005" t="s">
        <v>5011</v>
      </c>
      <c r="L2514" s="4005" t="s">
        <v>5012</v>
      </c>
      <c r="M2514" s="4004" t="s">
        <v>5013</v>
      </c>
      <c r="N2514" s="4004"/>
      <c r="O2514" s="4005" t="s">
        <v>5014</v>
      </c>
      <c r="P2514" s="4005" t="s">
        <v>5015</v>
      </c>
      <c r="Q2514" s="4005" t="s">
        <v>5016</v>
      </c>
      <c r="R2514" s="4005" t="s">
        <v>5017</v>
      </c>
      <c r="S2514" s="4000" t="s">
        <v>5018</v>
      </c>
      <c r="T2514" s="4000" t="s">
        <v>5019</v>
      </c>
      <c r="U2514" s="4000" t="s">
        <v>5020</v>
      </c>
      <c r="V2514" s="4000" t="s">
        <v>5021</v>
      </c>
      <c r="W2514" s="4000" t="s">
        <v>5022</v>
      </c>
      <c r="X2514" s="4000" t="s">
        <v>5023</v>
      </c>
      <c r="Y2514" s="4000" t="s">
        <v>5024</v>
      </c>
      <c r="Z2514" s="4000" t="s">
        <v>5025</v>
      </c>
      <c r="AA2514" s="4000" t="s">
        <v>5026</v>
      </c>
      <c r="AB2514" s="4004" t="s">
        <v>5027</v>
      </c>
      <c r="AC2514" s="4004" t="s">
        <v>5028</v>
      </c>
      <c r="AD2514" s="4000" t="s">
        <v>5029</v>
      </c>
      <c r="AE2514" s="4000" t="s">
        <v>5030</v>
      </c>
      <c r="AF2514" s="4000" t="s">
        <v>5031</v>
      </c>
      <c r="AG2514" s="4000" t="s">
        <v>5032</v>
      </c>
      <c r="AH2514" s="4000" t="s">
        <v>1154</v>
      </c>
      <c r="AI2514" s="4000" t="s">
        <v>4990</v>
      </c>
      <c r="AJ2514" s="4000" t="s">
        <v>4991</v>
      </c>
      <c r="AK2514" s="2572"/>
    </row>
    <row r="2515" spans="2:37" s="2872" customFormat="1" ht="13.5" thickBot="1" x14ac:dyDescent="0.25">
      <c r="B2515" s="4001"/>
      <c r="C2515" s="4001"/>
      <c r="D2515" s="4001"/>
      <c r="E2515" s="4001"/>
      <c r="F2515" s="4001"/>
      <c r="G2515" s="4001"/>
      <c r="H2515" s="4001"/>
      <c r="I2515" s="4005"/>
      <c r="J2515" s="4005"/>
      <c r="K2515" s="4005"/>
      <c r="L2515" s="4005"/>
      <c r="M2515" s="3376" t="s">
        <v>5033</v>
      </c>
      <c r="N2515" s="3377" t="s">
        <v>2798</v>
      </c>
      <c r="O2515" s="4005"/>
      <c r="P2515" s="4005"/>
      <c r="Q2515" s="4005"/>
      <c r="R2515" s="4005"/>
      <c r="S2515" s="4001"/>
      <c r="T2515" s="4001"/>
      <c r="U2515" s="4001"/>
      <c r="V2515" s="4001"/>
      <c r="W2515" s="4001"/>
      <c r="X2515" s="4001"/>
      <c r="Y2515" s="4001"/>
      <c r="Z2515" s="4001"/>
      <c r="AA2515" s="4001"/>
      <c r="AB2515" s="4005"/>
      <c r="AC2515" s="4005"/>
      <c r="AD2515" s="4001"/>
      <c r="AE2515" s="4001"/>
      <c r="AF2515" s="4001"/>
      <c r="AG2515" s="4001"/>
      <c r="AH2515" s="4001"/>
      <c r="AI2515" s="4001"/>
      <c r="AJ2515" s="4001"/>
      <c r="AK2515" s="2572"/>
    </row>
    <row r="2516" spans="2:37" s="2872" customFormat="1" ht="13.5" customHeight="1" x14ac:dyDescent="0.2">
      <c r="B2516" s="4099" t="s">
        <v>6070</v>
      </c>
      <c r="C2516" s="4100"/>
      <c r="D2516" s="3362"/>
      <c r="E2516" s="2960">
        <f>AD2516</f>
        <v>19.989999999999998</v>
      </c>
      <c r="F2516" s="3178" t="s">
        <v>1534</v>
      </c>
      <c r="G2516" s="3178" t="s">
        <v>1534</v>
      </c>
      <c r="H2516" s="3178" t="s">
        <v>1534</v>
      </c>
      <c r="I2516" s="3178" t="s">
        <v>1534</v>
      </c>
      <c r="J2516" s="3178" t="s">
        <v>1534</v>
      </c>
      <c r="K2516" s="3178" t="s">
        <v>1534</v>
      </c>
      <c r="L2516" s="3178">
        <v>0.18</v>
      </c>
      <c r="M2516" s="3178" t="s">
        <v>1534</v>
      </c>
      <c r="N2516" s="3178" t="s">
        <v>1534</v>
      </c>
      <c r="O2516" s="3178" t="s">
        <v>1534</v>
      </c>
      <c r="P2516" s="3178" t="s">
        <v>1534</v>
      </c>
      <c r="Q2516" s="3178">
        <v>0.18</v>
      </c>
      <c r="R2516" s="3178">
        <v>0.18</v>
      </c>
      <c r="S2516" s="3178" t="s">
        <v>1534</v>
      </c>
      <c r="T2516" s="3178" t="s">
        <v>1534</v>
      </c>
      <c r="U2516" s="3178" t="s">
        <v>1534</v>
      </c>
      <c r="V2516" s="3178" t="s">
        <v>1534</v>
      </c>
      <c r="W2516" s="3178" t="s">
        <v>1534</v>
      </c>
      <c r="X2516" s="2961">
        <v>0.06</v>
      </c>
      <c r="Y2516" s="3178" t="s">
        <v>1534</v>
      </c>
      <c r="Z2516" s="3178" t="s">
        <v>1534</v>
      </c>
      <c r="AA2516" s="3178">
        <v>50</v>
      </c>
      <c r="AB2516" s="2961">
        <v>0.06</v>
      </c>
      <c r="AC2516" s="3178" t="s">
        <v>1534</v>
      </c>
      <c r="AD2516" s="3363">
        <v>19.989999999999998</v>
      </c>
      <c r="AE2516" s="3364">
        <v>1000</v>
      </c>
      <c r="AF2516" s="2961">
        <f>AD2516/AE2516</f>
        <v>1.9989999999999997E-2</v>
      </c>
      <c r="AG2516" s="2961">
        <v>0.1</v>
      </c>
      <c r="AH2516" s="3178" t="s">
        <v>1534</v>
      </c>
      <c r="AI2516" s="3178" t="s">
        <v>1534</v>
      </c>
      <c r="AJ2516" s="2965">
        <v>2.4900000000000002</v>
      </c>
      <c r="AK2516" s="2572"/>
    </row>
    <row r="2517" spans="2:37" s="2872" customFormat="1" ht="13.5" customHeight="1" x14ac:dyDescent="0.2">
      <c r="B2517" s="4097" t="s">
        <v>6071</v>
      </c>
      <c r="C2517" s="4098"/>
      <c r="D2517" s="3366"/>
      <c r="E2517" s="2967">
        <f t="shared" ref="E2517:E2523" si="12">AD2517</f>
        <v>24.99</v>
      </c>
      <c r="F2517" s="3183" t="s">
        <v>1534</v>
      </c>
      <c r="G2517" s="3183" t="s">
        <v>1534</v>
      </c>
      <c r="H2517" s="3183" t="s">
        <v>1534</v>
      </c>
      <c r="I2517" s="3183" t="s">
        <v>1534</v>
      </c>
      <c r="J2517" s="3183" t="s">
        <v>1534</v>
      </c>
      <c r="K2517" s="3183" t="s">
        <v>1534</v>
      </c>
      <c r="L2517" s="3183">
        <v>0.18</v>
      </c>
      <c r="M2517" s="3183" t="s">
        <v>1534</v>
      </c>
      <c r="N2517" s="3183" t="s">
        <v>1534</v>
      </c>
      <c r="O2517" s="3183" t="s">
        <v>1534</v>
      </c>
      <c r="P2517" s="3183" t="s">
        <v>1534</v>
      </c>
      <c r="Q2517" s="3183">
        <v>0.18</v>
      </c>
      <c r="R2517" s="3183">
        <v>0.18</v>
      </c>
      <c r="S2517" s="3183" t="s">
        <v>1534</v>
      </c>
      <c r="T2517" s="3183" t="s">
        <v>1534</v>
      </c>
      <c r="U2517" s="3183" t="s">
        <v>1534</v>
      </c>
      <c r="V2517" s="3183" t="s">
        <v>1534</v>
      </c>
      <c r="W2517" s="3183" t="s">
        <v>1534</v>
      </c>
      <c r="X2517" s="2968">
        <v>0.06</v>
      </c>
      <c r="Y2517" s="3183" t="s">
        <v>1534</v>
      </c>
      <c r="Z2517" s="3183" t="s">
        <v>1534</v>
      </c>
      <c r="AA2517" s="3183">
        <v>50</v>
      </c>
      <c r="AB2517" s="2968">
        <v>0.06</v>
      </c>
      <c r="AC2517" s="3183" t="s">
        <v>1534</v>
      </c>
      <c r="AD2517" s="3367">
        <v>24.99</v>
      </c>
      <c r="AE2517" s="3368">
        <v>1500</v>
      </c>
      <c r="AF2517" s="2968">
        <f t="shared" ref="AF2517:AF2523" si="13">AD2517/AE2517</f>
        <v>1.6659999999999998E-2</v>
      </c>
      <c r="AG2517" s="2968">
        <v>0.1</v>
      </c>
      <c r="AH2517" s="3183" t="s">
        <v>1534</v>
      </c>
      <c r="AI2517" s="3183" t="s">
        <v>1534</v>
      </c>
      <c r="AJ2517" s="2972">
        <v>2.99</v>
      </c>
      <c r="AK2517" s="2572"/>
    </row>
    <row r="2518" spans="2:37" s="2872" customFormat="1" x14ac:dyDescent="0.2">
      <c r="B2518" s="4097" t="s">
        <v>6057</v>
      </c>
      <c r="C2518" s="4098"/>
      <c r="D2518" s="3366"/>
      <c r="E2518" s="2967">
        <f t="shared" si="12"/>
        <v>34.99</v>
      </c>
      <c r="F2518" s="3183" t="s">
        <v>1534</v>
      </c>
      <c r="G2518" s="3183" t="s">
        <v>1534</v>
      </c>
      <c r="H2518" s="3183" t="s">
        <v>1534</v>
      </c>
      <c r="I2518" s="3183" t="s">
        <v>1534</v>
      </c>
      <c r="J2518" s="3183" t="s">
        <v>1534</v>
      </c>
      <c r="K2518" s="3183" t="s">
        <v>1534</v>
      </c>
      <c r="L2518" s="3183">
        <v>0.18</v>
      </c>
      <c r="M2518" s="3183" t="s">
        <v>1534</v>
      </c>
      <c r="N2518" s="3183" t="s">
        <v>1534</v>
      </c>
      <c r="O2518" s="3183" t="s">
        <v>1534</v>
      </c>
      <c r="P2518" s="3183" t="s">
        <v>1534</v>
      </c>
      <c r="Q2518" s="3183">
        <v>0.18</v>
      </c>
      <c r="R2518" s="3183">
        <v>0.18</v>
      </c>
      <c r="S2518" s="3183" t="s">
        <v>1534</v>
      </c>
      <c r="T2518" s="3183" t="s">
        <v>1534</v>
      </c>
      <c r="U2518" s="3183" t="s">
        <v>1534</v>
      </c>
      <c r="V2518" s="3183" t="s">
        <v>1534</v>
      </c>
      <c r="W2518" s="3183" t="s">
        <v>1534</v>
      </c>
      <c r="X2518" s="2968">
        <v>0.06</v>
      </c>
      <c r="Y2518" s="3183" t="s">
        <v>1534</v>
      </c>
      <c r="Z2518" s="3183" t="s">
        <v>1534</v>
      </c>
      <c r="AA2518" s="3183">
        <v>50</v>
      </c>
      <c r="AB2518" s="2968">
        <v>0.06</v>
      </c>
      <c r="AC2518" s="3183" t="s">
        <v>1534</v>
      </c>
      <c r="AD2518" s="3367">
        <v>34.99</v>
      </c>
      <c r="AE2518" s="3368">
        <v>2000</v>
      </c>
      <c r="AF2518" s="2968">
        <f t="shared" si="13"/>
        <v>1.7495E-2</v>
      </c>
      <c r="AG2518" s="2968">
        <v>0.1</v>
      </c>
      <c r="AH2518" s="3183" t="s">
        <v>1534</v>
      </c>
      <c r="AI2518" s="3183" t="s">
        <v>1534</v>
      </c>
      <c r="AJ2518" s="2972">
        <v>3.49</v>
      </c>
      <c r="AK2518" s="2572"/>
    </row>
    <row r="2519" spans="2:37" s="2872" customFormat="1" x14ac:dyDescent="0.2">
      <c r="B2519" s="4097" t="s">
        <v>6059</v>
      </c>
      <c r="C2519" s="4098"/>
      <c r="D2519" s="3366"/>
      <c r="E2519" s="2967">
        <f t="shared" si="12"/>
        <v>39.99</v>
      </c>
      <c r="F2519" s="3183" t="s">
        <v>1534</v>
      </c>
      <c r="G2519" s="3183" t="s">
        <v>1534</v>
      </c>
      <c r="H2519" s="3183" t="s">
        <v>1534</v>
      </c>
      <c r="I2519" s="3183" t="s">
        <v>1534</v>
      </c>
      <c r="J2519" s="3183" t="s">
        <v>1534</v>
      </c>
      <c r="K2519" s="3183" t="s">
        <v>1534</v>
      </c>
      <c r="L2519" s="3183">
        <v>0.18</v>
      </c>
      <c r="M2519" s="3183" t="s">
        <v>1534</v>
      </c>
      <c r="N2519" s="3183" t="s">
        <v>1534</v>
      </c>
      <c r="O2519" s="3183" t="s">
        <v>1534</v>
      </c>
      <c r="P2519" s="3183" t="s">
        <v>1534</v>
      </c>
      <c r="Q2519" s="3183">
        <v>0.18</v>
      </c>
      <c r="R2519" s="3183">
        <v>0.18</v>
      </c>
      <c r="S2519" s="3183" t="s">
        <v>1534</v>
      </c>
      <c r="T2519" s="3183" t="s">
        <v>1534</v>
      </c>
      <c r="U2519" s="3183" t="s">
        <v>1534</v>
      </c>
      <c r="V2519" s="3183" t="s">
        <v>1534</v>
      </c>
      <c r="W2519" s="3183" t="s">
        <v>1534</v>
      </c>
      <c r="X2519" s="2968">
        <v>0.06</v>
      </c>
      <c r="Y2519" s="3183" t="s">
        <v>1534</v>
      </c>
      <c r="Z2519" s="3183" t="s">
        <v>1534</v>
      </c>
      <c r="AA2519" s="3183">
        <v>50</v>
      </c>
      <c r="AB2519" s="2968">
        <v>0.06</v>
      </c>
      <c r="AC2519" s="3183" t="s">
        <v>1534</v>
      </c>
      <c r="AD2519" s="3367">
        <v>39.99</v>
      </c>
      <c r="AE2519" s="3368">
        <v>3000</v>
      </c>
      <c r="AF2519" s="2968">
        <f t="shared" si="13"/>
        <v>1.333E-2</v>
      </c>
      <c r="AG2519" s="2968">
        <v>0.1</v>
      </c>
      <c r="AH2519" s="3183" t="s">
        <v>1534</v>
      </c>
      <c r="AI2519" s="3183" t="s">
        <v>1534</v>
      </c>
      <c r="AJ2519" s="2972">
        <v>3.99</v>
      </c>
      <c r="AK2519" s="2572"/>
    </row>
    <row r="2520" spans="2:37" s="2872" customFormat="1" x14ac:dyDescent="0.2">
      <c r="B2520" s="4097" t="s">
        <v>6061</v>
      </c>
      <c r="C2520" s="4098"/>
      <c r="D2520" s="3366"/>
      <c r="E2520" s="2967">
        <f t="shared" si="12"/>
        <v>59.99</v>
      </c>
      <c r="F2520" s="3183" t="s">
        <v>1534</v>
      </c>
      <c r="G2520" s="3183" t="s">
        <v>1534</v>
      </c>
      <c r="H2520" s="3183" t="s">
        <v>1534</v>
      </c>
      <c r="I2520" s="3183" t="s">
        <v>1534</v>
      </c>
      <c r="J2520" s="3183" t="s">
        <v>1534</v>
      </c>
      <c r="K2520" s="3183" t="s">
        <v>1534</v>
      </c>
      <c r="L2520" s="3183">
        <v>0.18</v>
      </c>
      <c r="M2520" s="3183" t="s">
        <v>1534</v>
      </c>
      <c r="N2520" s="3183" t="s">
        <v>1534</v>
      </c>
      <c r="O2520" s="3183" t="s">
        <v>1534</v>
      </c>
      <c r="P2520" s="3183" t="s">
        <v>1534</v>
      </c>
      <c r="Q2520" s="3183">
        <v>0.18</v>
      </c>
      <c r="R2520" s="3183">
        <v>0.18</v>
      </c>
      <c r="S2520" s="3183" t="s">
        <v>1534</v>
      </c>
      <c r="T2520" s="3183" t="s">
        <v>1534</v>
      </c>
      <c r="U2520" s="3183" t="s">
        <v>1534</v>
      </c>
      <c r="V2520" s="3183" t="s">
        <v>1534</v>
      </c>
      <c r="W2520" s="3183" t="s">
        <v>1534</v>
      </c>
      <c r="X2520" s="2968">
        <v>0.06</v>
      </c>
      <c r="Y2520" s="3183" t="s">
        <v>1534</v>
      </c>
      <c r="Z2520" s="3183" t="s">
        <v>1534</v>
      </c>
      <c r="AA2520" s="3183">
        <v>50</v>
      </c>
      <c r="AB2520" s="2968">
        <v>0.06</v>
      </c>
      <c r="AC2520" s="3183" t="s">
        <v>1534</v>
      </c>
      <c r="AD2520" s="3367">
        <v>59.99</v>
      </c>
      <c r="AE2520" s="3368">
        <v>10000</v>
      </c>
      <c r="AF2520" s="2968">
        <f t="shared" si="13"/>
        <v>5.999E-3</v>
      </c>
      <c r="AG2520" s="2968">
        <v>0.1</v>
      </c>
      <c r="AH2520" s="3183" t="s">
        <v>1534</v>
      </c>
      <c r="AI2520" s="3183" t="s">
        <v>1534</v>
      </c>
      <c r="AJ2520" s="2972">
        <v>3.99</v>
      </c>
      <c r="AK2520" s="2572"/>
    </row>
    <row r="2521" spans="2:37" s="2872" customFormat="1" x14ac:dyDescent="0.2">
      <c r="B2521" s="4097" t="s">
        <v>6063</v>
      </c>
      <c r="C2521" s="4098"/>
      <c r="D2521" s="3366"/>
      <c r="E2521" s="2967">
        <f t="shared" si="12"/>
        <v>29.99</v>
      </c>
      <c r="F2521" s="3183" t="s">
        <v>1534</v>
      </c>
      <c r="G2521" s="3183" t="s">
        <v>1534</v>
      </c>
      <c r="H2521" s="3183" t="s">
        <v>1534</v>
      </c>
      <c r="I2521" s="3183" t="s">
        <v>1534</v>
      </c>
      <c r="J2521" s="3183" t="s">
        <v>1534</v>
      </c>
      <c r="K2521" s="3183" t="s">
        <v>1534</v>
      </c>
      <c r="L2521" s="3183">
        <v>0.18</v>
      </c>
      <c r="M2521" s="3183" t="s">
        <v>1534</v>
      </c>
      <c r="N2521" s="3183" t="s">
        <v>1534</v>
      </c>
      <c r="O2521" s="3183" t="s">
        <v>1534</v>
      </c>
      <c r="P2521" s="3183" t="s">
        <v>1534</v>
      </c>
      <c r="Q2521" s="3183">
        <v>0.18</v>
      </c>
      <c r="R2521" s="3183">
        <v>0.18</v>
      </c>
      <c r="S2521" s="3183" t="s">
        <v>1534</v>
      </c>
      <c r="T2521" s="3183" t="s">
        <v>1534</v>
      </c>
      <c r="U2521" s="3183" t="s">
        <v>1534</v>
      </c>
      <c r="V2521" s="3183" t="s">
        <v>1534</v>
      </c>
      <c r="W2521" s="3183" t="s">
        <v>1534</v>
      </c>
      <c r="X2521" s="2968">
        <v>0.06</v>
      </c>
      <c r="Y2521" s="3183" t="s">
        <v>1534</v>
      </c>
      <c r="Z2521" s="3183" t="s">
        <v>1534</v>
      </c>
      <c r="AA2521" s="3183">
        <v>50</v>
      </c>
      <c r="AB2521" s="2968">
        <v>0.06</v>
      </c>
      <c r="AC2521" s="3183" t="s">
        <v>1534</v>
      </c>
      <c r="AD2521" s="3367">
        <v>29.99</v>
      </c>
      <c r="AE2521" s="3368">
        <v>1000</v>
      </c>
      <c r="AF2521" s="2968">
        <f t="shared" si="13"/>
        <v>2.9989999999999999E-2</v>
      </c>
      <c r="AG2521" s="2968">
        <v>0.1</v>
      </c>
      <c r="AH2521" s="3183" t="s">
        <v>1534</v>
      </c>
      <c r="AI2521" s="3183" t="s">
        <v>1534</v>
      </c>
      <c r="AJ2521" s="2972">
        <v>3.99</v>
      </c>
      <c r="AK2521" s="2572"/>
    </row>
    <row r="2522" spans="2:37" s="2872" customFormat="1" x14ac:dyDescent="0.2">
      <c r="B2522" s="4097" t="s">
        <v>6065</v>
      </c>
      <c r="C2522" s="4098"/>
      <c r="D2522" s="3366"/>
      <c r="E2522" s="2967">
        <f t="shared" si="12"/>
        <v>34.99</v>
      </c>
      <c r="F2522" s="3183" t="s">
        <v>1534</v>
      </c>
      <c r="G2522" s="3183" t="s">
        <v>1534</v>
      </c>
      <c r="H2522" s="3183" t="s">
        <v>1534</v>
      </c>
      <c r="I2522" s="3183" t="s">
        <v>1534</v>
      </c>
      <c r="J2522" s="3183" t="s">
        <v>1534</v>
      </c>
      <c r="K2522" s="3183" t="s">
        <v>1534</v>
      </c>
      <c r="L2522" s="3183">
        <v>0.18</v>
      </c>
      <c r="M2522" s="3183" t="s">
        <v>1534</v>
      </c>
      <c r="N2522" s="3183" t="s">
        <v>1534</v>
      </c>
      <c r="O2522" s="3183" t="s">
        <v>1534</v>
      </c>
      <c r="P2522" s="3183" t="s">
        <v>1534</v>
      </c>
      <c r="Q2522" s="3183">
        <v>0.18</v>
      </c>
      <c r="R2522" s="3183">
        <v>0.18</v>
      </c>
      <c r="S2522" s="3183" t="s">
        <v>1534</v>
      </c>
      <c r="T2522" s="3183" t="s">
        <v>1534</v>
      </c>
      <c r="U2522" s="3183" t="s">
        <v>1534</v>
      </c>
      <c r="V2522" s="3183" t="s">
        <v>1534</v>
      </c>
      <c r="W2522" s="3183" t="s">
        <v>1534</v>
      </c>
      <c r="X2522" s="2968">
        <v>0.06</v>
      </c>
      <c r="Y2522" s="3183" t="s">
        <v>1534</v>
      </c>
      <c r="Z2522" s="3183" t="s">
        <v>1534</v>
      </c>
      <c r="AA2522" s="3183">
        <v>50</v>
      </c>
      <c r="AB2522" s="2968">
        <v>0.06</v>
      </c>
      <c r="AC2522" s="3183" t="s">
        <v>1534</v>
      </c>
      <c r="AD2522" s="3367">
        <v>34.99</v>
      </c>
      <c r="AE2522" s="3368">
        <v>1500</v>
      </c>
      <c r="AF2522" s="2968">
        <f t="shared" si="13"/>
        <v>2.3326666666666669E-2</v>
      </c>
      <c r="AG2522" s="2968">
        <v>0.1</v>
      </c>
      <c r="AH2522" s="3183" t="s">
        <v>1534</v>
      </c>
      <c r="AI2522" s="3183" t="s">
        <v>1534</v>
      </c>
      <c r="AJ2522" s="2972">
        <v>2.4900000000000002</v>
      </c>
      <c r="AK2522" s="2572"/>
    </row>
    <row r="2523" spans="2:37" s="2872" customFormat="1" ht="13.5" thickBot="1" x14ac:dyDescent="0.25">
      <c r="B2523" s="4095" t="s">
        <v>6067</v>
      </c>
      <c r="C2523" s="4096"/>
      <c r="D2523" s="3370"/>
      <c r="E2523" s="3063">
        <f t="shared" si="12"/>
        <v>44.99</v>
      </c>
      <c r="F2523" s="3340" t="s">
        <v>1534</v>
      </c>
      <c r="G2523" s="3340" t="s">
        <v>1534</v>
      </c>
      <c r="H2523" s="3340" t="s">
        <v>1534</v>
      </c>
      <c r="I2523" s="3340" t="s">
        <v>1534</v>
      </c>
      <c r="J2523" s="3340" t="s">
        <v>1534</v>
      </c>
      <c r="K2523" s="3340" t="s">
        <v>1534</v>
      </c>
      <c r="L2523" s="3340">
        <v>0.18</v>
      </c>
      <c r="M2523" s="3340" t="s">
        <v>1534</v>
      </c>
      <c r="N2523" s="3340" t="s">
        <v>1534</v>
      </c>
      <c r="O2523" s="3340" t="s">
        <v>1534</v>
      </c>
      <c r="P2523" s="3340" t="s">
        <v>1534</v>
      </c>
      <c r="Q2523" s="3340">
        <v>0.18</v>
      </c>
      <c r="R2523" s="3340">
        <v>0.18</v>
      </c>
      <c r="S2523" s="3340" t="s">
        <v>1534</v>
      </c>
      <c r="T2523" s="3340" t="s">
        <v>1534</v>
      </c>
      <c r="U2523" s="3340" t="s">
        <v>1534</v>
      </c>
      <c r="V2523" s="3340" t="s">
        <v>1534</v>
      </c>
      <c r="W2523" s="3340" t="s">
        <v>1534</v>
      </c>
      <c r="X2523" s="3064">
        <v>0.06</v>
      </c>
      <c r="Y2523" s="3340" t="s">
        <v>1534</v>
      </c>
      <c r="Z2523" s="3340" t="s">
        <v>1534</v>
      </c>
      <c r="AA2523" s="3340">
        <v>50</v>
      </c>
      <c r="AB2523" s="3064">
        <v>0.06</v>
      </c>
      <c r="AC2523" s="3340" t="s">
        <v>1534</v>
      </c>
      <c r="AD2523" s="3388">
        <v>44.99</v>
      </c>
      <c r="AE2523" s="3371">
        <v>2000</v>
      </c>
      <c r="AF2523" s="3064">
        <f t="shared" si="13"/>
        <v>2.2495000000000001E-2</v>
      </c>
      <c r="AG2523" s="3064">
        <v>0.1</v>
      </c>
      <c r="AH2523" s="3340" t="s">
        <v>1534</v>
      </c>
      <c r="AI2523" s="3340" t="s">
        <v>1534</v>
      </c>
      <c r="AJ2523" s="3068">
        <v>2.99</v>
      </c>
      <c r="AK2523" s="2572"/>
    </row>
    <row r="2524" spans="2:37" s="2872" customFormat="1" x14ac:dyDescent="0.2">
      <c r="B2524" s="2573"/>
      <c r="C2524" s="2566"/>
      <c r="D2524" s="4006"/>
      <c r="E2524" s="4006"/>
      <c r="F2524" s="4006"/>
      <c r="G2524" s="4006"/>
      <c r="H2524" s="2566"/>
      <c r="I2524" s="2567"/>
      <c r="J2524" s="2567"/>
      <c r="K2524" s="2567"/>
      <c r="L2524" s="2567"/>
      <c r="M2524" s="2566"/>
      <c r="N2524" s="2567"/>
      <c r="O2524" s="2567"/>
      <c r="P2524" s="2567"/>
      <c r="Q2524" s="2567"/>
      <c r="R2524" s="2567"/>
      <c r="S2524" s="2566"/>
      <c r="T2524" s="2565"/>
      <c r="U2524" s="2565"/>
      <c r="V2524" s="2565"/>
      <c r="W2524" s="2565"/>
      <c r="X2524" s="2565"/>
      <c r="Y2524" s="2565"/>
      <c r="Z2524" s="2565"/>
      <c r="AA2524" s="2565"/>
      <c r="AB2524" s="2565"/>
      <c r="AC2524" s="2565"/>
      <c r="AD2524" s="2565"/>
      <c r="AE2524" s="2565"/>
      <c r="AF2524" s="2565"/>
      <c r="AG2524" s="2565"/>
      <c r="AH2524" s="2565"/>
      <c r="AI2524" s="2565"/>
      <c r="AJ2524" s="2565"/>
      <c r="AK2524" s="2572"/>
    </row>
    <row r="2525" spans="2:37" s="2872" customFormat="1" x14ac:dyDescent="0.2">
      <c r="B2525" s="3979" t="s">
        <v>4992</v>
      </c>
      <c r="C2525" s="3980"/>
      <c r="D2525" s="3986" t="s">
        <v>6046</v>
      </c>
      <c r="E2525" s="3986"/>
      <c r="F2525" s="3986"/>
      <c r="G2525" s="3986"/>
      <c r="H2525" s="2569"/>
      <c r="I2525" s="2569"/>
      <c r="J2525" s="2569"/>
      <c r="K2525" s="2569"/>
      <c r="L2525" s="2569"/>
      <c r="M2525" s="2569"/>
      <c r="N2525" s="2569"/>
      <c r="O2525" s="2569"/>
      <c r="P2525" s="2569"/>
      <c r="Q2525" s="2569"/>
      <c r="R2525" s="2569"/>
      <c r="S2525" s="2569"/>
      <c r="T2525" s="2565"/>
      <c r="U2525" s="2565"/>
      <c r="V2525" s="2565"/>
      <c r="W2525" s="2565"/>
      <c r="X2525" s="2565"/>
      <c r="Y2525" s="2565"/>
      <c r="Z2525" s="2565"/>
      <c r="AA2525" s="2565"/>
      <c r="AB2525" s="2565"/>
      <c r="AC2525" s="2565"/>
      <c r="AD2525" s="2565"/>
      <c r="AE2525" s="2565"/>
      <c r="AF2525" s="2565"/>
      <c r="AG2525" s="2565"/>
      <c r="AH2525" s="2565"/>
      <c r="AI2525" s="2565"/>
      <c r="AJ2525" s="2565"/>
      <c r="AK2525" s="2572"/>
    </row>
    <row r="2526" spans="2:37" s="2872" customFormat="1" x14ac:dyDescent="0.2">
      <c r="B2526" s="3979" t="s">
        <v>4993</v>
      </c>
      <c r="C2526" s="3980"/>
      <c r="D2526" s="3986" t="s">
        <v>1517</v>
      </c>
      <c r="E2526" s="3986"/>
      <c r="F2526" s="3986"/>
      <c r="G2526" s="3986"/>
      <c r="H2526" s="2569"/>
      <c r="I2526" s="2569"/>
      <c r="J2526" s="2569"/>
      <c r="K2526" s="2569"/>
      <c r="L2526" s="2569"/>
      <c r="M2526" s="2569"/>
      <c r="N2526" s="2569"/>
      <c r="O2526" s="2569"/>
      <c r="P2526" s="2569"/>
      <c r="Q2526" s="2569"/>
      <c r="R2526" s="2569"/>
      <c r="S2526" s="2569"/>
      <c r="T2526" s="2565"/>
      <c r="U2526" s="2565"/>
      <c r="V2526" s="2565"/>
      <c r="W2526" s="2565"/>
      <c r="X2526" s="2565"/>
      <c r="Y2526" s="2565"/>
      <c r="Z2526" s="2565"/>
      <c r="AA2526" s="2565"/>
      <c r="AB2526" s="2565"/>
      <c r="AC2526" s="2565"/>
      <c r="AD2526" s="2565"/>
      <c r="AE2526" s="2565"/>
      <c r="AF2526" s="2565"/>
      <c r="AG2526" s="2565"/>
      <c r="AH2526" s="2565"/>
      <c r="AI2526" s="2565"/>
      <c r="AJ2526" s="2565"/>
      <c r="AK2526" s="2572"/>
    </row>
    <row r="2527" spans="2:37" s="2872" customFormat="1" ht="15.75" thickBot="1" x14ac:dyDescent="0.25">
      <c r="B2527" s="4057"/>
      <c r="C2527" s="4058"/>
      <c r="D2527" s="4059"/>
      <c r="E2527" s="4059"/>
      <c r="F2527" s="4059"/>
      <c r="G2527" s="4059"/>
      <c r="H2527" s="2574"/>
      <c r="I2527" s="2574"/>
      <c r="J2527" s="2574"/>
      <c r="K2527" s="2574"/>
      <c r="L2527" s="2574"/>
      <c r="M2527" s="2574"/>
      <c r="N2527" s="2574"/>
      <c r="O2527" s="2574"/>
      <c r="P2527" s="2574"/>
      <c r="Q2527" s="2574"/>
      <c r="R2527" s="2574"/>
      <c r="S2527" s="2574"/>
      <c r="T2527" s="2575"/>
      <c r="U2527" s="2575"/>
      <c r="V2527" s="2575"/>
      <c r="W2527" s="2575"/>
      <c r="X2527" s="2575"/>
      <c r="Y2527" s="2575"/>
      <c r="Z2527" s="2575"/>
      <c r="AA2527" s="2575"/>
      <c r="AB2527" s="2575"/>
      <c r="AC2527" s="2575"/>
      <c r="AD2527" s="2575"/>
      <c r="AE2527" s="2575"/>
      <c r="AF2527" s="2575"/>
      <c r="AG2527" s="2575"/>
      <c r="AH2527" s="2575"/>
      <c r="AI2527" s="2575"/>
      <c r="AJ2527" s="2575"/>
      <c r="AK2527" s="2577"/>
    </row>
    <row r="2528" spans="2:37" s="2872" customFormat="1" x14ac:dyDescent="0.2">
      <c r="B2528" s="2774"/>
    </row>
    <row r="2529" spans="2:37" s="2872" customFormat="1" ht="13.5" thickBot="1" x14ac:dyDescent="0.25">
      <c r="B2529" s="2774"/>
    </row>
    <row r="2530" spans="2:37" s="2872" customFormat="1" ht="20.25" x14ac:dyDescent="0.2">
      <c r="B2530" s="3987" t="s">
        <v>5001</v>
      </c>
      <c r="C2530" s="3988"/>
      <c r="D2530" s="3988"/>
      <c r="E2530" s="3988"/>
      <c r="F2530" s="3988"/>
      <c r="G2530" s="3988"/>
      <c r="H2530" s="3988"/>
      <c r="I2530" s="3988"/>
      <c r="J2530" s="3988"/>
      <c r="K2530" s="3988"/>
      <c r="L2530" s="3988"/>
      <c r="M2530" s="3988"/>
      <c r="N2530" s="3988"/>
      <c r="O2530" s="3988"/>
      <c r="P2530" s="3988"/>
      <c r="Q2530" s="3988"/>
      <c r="R2530" s="3988"/>
      <c r="S2530" s="3988"/>
      <c r="T2530" s="3988"/>
      <c r="U2530" s="3988"/>
      <c r="V2530" s="3988"/>
      <c r="W2530" s="3988"/>
      <c r="X2530" s="3988"/>
      <c r="Y2530" s="3988"/>
      <c r="Z2530" s="3988"/>
      <c r="AA2530" s="3988"/>
      <c r="AB2530" s="3988"/>
      <c r="AC2530" s="3988"/>
      <c r="AD2530" s="3988"/>
      <c r="AE2530" s="3988"/>
      <c r="AF2530" s="3988"/>
      <c r="AG2530" s="3988"/>
      <c r="AH2530" s="3988"/>
      <c r="AI2530" s="3988"/>
      <c r="AJ2530" s="3988"/>
      <c r="AK2530" s="3989"/>
    </row>
    <row r="2531" spans="2:37" s="2872" customFormat="1" x14ac:dyDescent="0.2">
      <c r="B2531" s="2570"/>
      <c r="C2531" s="3375"/>
      <c r="D2531" s="3375"/>
      <c r="E2531" s="3375"/>
      <c r="F2531" s="3375"/>
      <c r="G2531" s="2571"/>
      <c r="H2531" s="2571"/>
      <c r="I2531" s="2571"/>
      <c r="J2531" s="2571"/>
      <c r="K2531" s="2571"/>
      <c r="L2531" s="2571"/>
      <c r="M2531" s="2571"/>
      <c r="N2531" s="2571"/>
      <c r="O2531" s="2571"/>
      <c r="P2531" s="2571"/>
      <c r="Q2531" s="2571"/>
      <c r="R2531" s="2571"/>
      <c r="S2531" s="2571"/>
      <c r="T2531" s="2571"/>
      <c r="U2531" s="2571"/>
      <c r="V2531" s="2571"/>
      <c r="W2531" s="2571"/>
      <c r="X2531" s="2571"/>
      <c r="Y2531" s="2571"/>
      <c r="Z2531" s="2571"/>
      <c r="AA2531" s="2571"/>
      <c r="AB2531" s="2571"/>
      <c r="AC2531" s="2571"/>
      <c r="AD2531" s="2571"/>
      <c r="AE2531" s="2571"/>
      <c r="AF2531" s="2571"/>
      <c r="AG2531" s="2571"/>
      <c r="AH2531" s="2571"/>
      <c r="AI2531" s="2571"/>
      <c r="AJ2531" s="2571"/>
      <c r="AK2531" s="2572"/>
    </row>
    <row r="2532" spans="2:37" s="2872" customFormat="1" x14ac:dyDescent="0.2">
      <c r="B2532" s="2570" t="s">
        <v>4988</v>
      </c>
      <c r="C2532" s="3375"/>
      <c r="D2532" s="3990" t="s">
        <v>6051</v>
      </c>
      <c r="E2532" s="3990"/>
      <c r="F2532" s="3990"/>
      <c r="G2532" s="2571"/>
      <c r="H2532" s="2571"/>
      <c r="I2532" s="2571"/>
      <c r="J2532" s="2571"/>
      <c r="K2532" s="2571"/>
      <c r="L2532" s="2571"/>
      <c r="M2532" s="2571"/>
      <c r="N2532" s="2571"/>
      <c r="O2532" s="2571"/>
      <c r="P2532" s="2571"/>
      <c r="Q2532" s="2571"/>
      <c r="R2532" s="2571"/>
      <c r="S2532" s="2571"/>
      <c r="T2532" s="2571"/>
      <c r="U2532" s="2571"/>
      <c r="V2532" s="2571"/>
      <c r="W2532" s="2571"/>
      <c r="X2532" s="2571"/>
      <c r="Y2532" s="2571"/>
      <c r="Z2532" s="2571"/>
      <c r="AA2532" s="2571"/>
      <c r="AB2532" s="2571"/>
      <c r="AC2532" s="2571"/>
      <c r="AD2532" s="2571"/>
      <c r="AE2532" s="2571"/>
      <c r="AF2532" s="2571"/>
      <c r="AG2532" s="2571"/>
      <c r="AH2532" s="2571"/>
      <c r="AI2532" s="2571"/>
      <c r="AJ2532" s="2571"/>
      <c r="AK2532" s="2572"/>
    </row>
    <row r="2533" spans="2:37" s="2872" customFormat="1" ht="13.5" thickBot="1" x14ac:dyDescent="0.25">
      <c r="B2533" s="3991" t="s">
        <v>5002</v>
      </c>
      <c r="C2533" s="3992"/>
      <c r="D2533" s="3963">
        <v>41597</v>
      </c>
      <c r="E2533" s="3963"/>
      <c r="F2533" s="3375"/>
      <c r="G2533" s="2571"/>
      <c r="H2533" s="2571"/>
      <c r="I2533" s="2571"/>
      <c r="J2533" s="2571"/>
      <c r="K2533" s="2571"/>
      <c r="L2533" s="2571"/>
      <c r="M2533" s="2571"/>
      <c r="N2533" s="2571"/>
      <c r="O2533" s="2571"/>
      <c r="P2533" s="2571"/>
      <c r="Q2533" s="2571"/>
      <c r="R2533" s="2571"/>
      <c r="S2533" s="2571"/>
      <c r="T2533" s="2571"/>
      <c r="U2533" s="2571"/>
      <c r="V2533" s="2571"/>
      <c r="W2533" s="2571"/>
      <c r="X2533" s="2571"/>
      <c r="Y2533" s="2571"/>
      <c r="Z2533" s="2571"/>
      <c r="AA2533" s="2571"/>
      <c r="AB2533" s="2571"/>
      <c r="AC2533" s="2571"/>
      <c r="AD2533" s="2571"/>
      <c r="AE2533" s="2571"/>
      <c r="AF2533" s="2571"/>
      <c r="AG2533" s="2571"/>
      <c r="AH2533" s="2571"/>
      <c r="AI2533" s="2571"/>
      <c r="AJ2533" s="2571"/>
      <c r="AK2533" s="2572"/>
    </row>
    <row r="2534" spans="2:37" s="2872" customFormat="1" ht="117" customHeight="1" thickBot="1" x14ac:dyDescent="0.25">
      <c r="B2534" s="3993" t="s">
        <v>5003</v>
      </c>
      <c r="C2534" s="3994"/>
      <c r="D2534" s="4019" t="s">
        <v>6052</v>
      </c>
      <c r="E2534" s="4020"/>
      <c r="F2534" s="4020"/>
      <c r="G2534" s="4020"/>
      <c r="H2534" s="4020"/>
      <c r="I2534" s="4020"/>
      <c r="J2534" s="4020"/>
      <c r="K2534" s="4021"/>
      <c r="L2534" s="2571"/>
      <c r="M2534" s="2571"/>
      <c r="N2534" s="2571"/>
      <c r="O2534" s="2571"/>
      <c r="P2534" s="2571"/>
      <c r="Q2534" s="2571"/>
      <c r="R2534" s="2571"/>
      <c r="S2534" s="2571"/>
      <c r="T2534" s="2571"/>
      <c r="U2534" s="2571"/>
      <c r="V2534" s="2571"/>
      <c r="W2534" s="2571"/>
      <c r="X2534" s="2571"/>
      <c r="Y2534" s="2571"/>
      <c r="Z2534" s="2571"/>
      <c r="AA2534" s="2571"/>
      <c r="AB2534" s="2571"/>
      <c r="AC2534" s="2571"/>
      <c r="AD2534" s="2571"/>
      <c r="AE2534" s="2571"/>
      <c r="AF2534" s="2571"/>
      <c r="AG2534" s="2571"/>
      <c r="AH2534" s="2571"/>
      <c r="AI2534" s="2571"/>
      <c r="AJ2534" s="2571"/>
      <c r="AK2534" s="2572"/>
    </row>
    <row r="2535" spans="2:37" s="2872" customFormat="1" ht="13.5" thickBot="1" x14ac:dyDescent="0.25">
      <c r="B2535" s="3998"/>
      <c r="C2535" s="3999"/>
      <c r="D2535" s="3999"/>
      <c r="E2535" s="3999"/>
      <c r="F2535" s="3999"/>
      <c r="G2535" s="3999"/>
      <c r="H2535" s="3999"/>
      <c r="I2535" s="3999"/>
      <c r="J2535" s="3999"/>
      <c r="K2535" s="3999"/>
      <c r="L2535" s="3999"/>
      <c r="M2535" s="3999"/>
      <c r="N2535" s="3999"/>
      <c r="O2535" s="3999"/>
      <c r="P2535" s="3999"/>
      <c r="Q2535" s="3999"/>
      <c r="R2535" s="2571"/>
      <c r="S2535" s="2571"/>
      <c r="T2535" s="2571"/>
      <c r="U2535" s="2571"/>
      <c r="V2535" s="2571"/>
      <c r="W2535" s="2571"/>
      <c r="X2535" s="2571"/>
      <c r="Y2535" s="2571"/>
      <c r="Z2535" s="2571"/>
      <c r="AA2535" s="2571"/>
      <c r="AB2535" s="2571"/>
      <c r="AC2535" s="2571"/>
      <c r="AD2535" s="2571"/>
      <c r="AE2535" s="2571"/>
      <c r="AF2535" s="2571"/>
      <c r="AG2535" s="2571"/>
      <c r="AH2535" s="2571"/>
      <c r="AI2535" s="2571"/>
      <c r="AJ2535" s="2571"/>
      <c r="AK2535" s="2572"/>
    </row>
    <row r="2536" spans="2:37" s="2872" customFormat="1" ht="13.5" thickBot="1" x14ac:dyDescent="0.25">
      <c r="B2536" s="4000" t="s">
        <v>5004</v>
      </c>
      <c r="C2536" s="4000"/>
      <c r="D2536" s="4000" t="s">
        <v>4994</v>
      </c>
      <c r="E2536" s="4000" t="s">
        <v>5005</v>
      </c>
      <c r="F2536" s="4002" t="s">
        <v>224</v>
      </c>
      <c r="G2536" s="4002"/>
      <c r="H2536" s="4002"/>
      <c r="I2536" s="4002"/>
      <c r="J2536" s="4002"/>
      <c r="K2536" s="4002"/>
      <c r="L2536" s="4002"/>
      <c r="M2536" s="4002"/>
      <c r="N2536" s="4002"/>
      <c r="O2536" s="4002"/>
      <c r="P2536" s="4002"/>
      <c r="Q2536" s="4002"/>
      <c r="R2536" s="4002"/>
      <c r="S2536" s="4002" t="s">
        <v>340</v>
      </c>
      <c r="T2536" s="4002"/>
      <c r="U2536" s="4002"/>
      <c r="V2536" s="4002"/>
      <c r="W2536" s="4002"/>
      <c r="X2536" s="4002"/>
      <c r="Y2536" s="4002"/>
      <c r="Z2536" s="4002"/>
      <c r="AA2536" s="4002"/>
      <c r="AB2536" s="4002"/>
      <c r="AC2536" s="4002"/>
      <c r="AD2536" s="4002" t="s">
        <v>225</v>
      </c>
      <c r="AE2536" s="4002"/>
      <c r="AF2536" s="4002"/>
      <c r="AG2536" s="4002"/>
      <c r="AH2536" s="4003" t="s">
        <v>4989</v>
      </c>
      <c r="AI2536" s="4003"/>
      <c r="AJ2536" s="4003"/>
      <c r="AK2536" s="2572"/>
    </row>
    <row r="2537" spans="2:37" s="2872" customFormat="1" ht="13.5" thickBot="1" x14ac:dyDescent="0.25">
      <c r="B2537" s="4001"/>
      <c r="C2537" s="4001"/>
      <c r="D2537" s="4001"/>
      <c r="E2537" s="4001"/>
      <c r="F2537" s="4001" t="s">
        <v>5006</v>
      </c>
      <c r="G2537" s="4001" t="s">
        <v>5007</v>
      </c>
      <c r="H2537" s="4000" t="s">
        <v>5008</v>
      </c>
      <c r="I2537" s="4004" t="s">
        <v>5009</v>
      </c>
      <c r="J2537" s="4004" t="s">
        <v>5010</v>
      </c>
      <c r="K2537" s="4005" t="s">
        <v>5011</v>
      </c>
      <c r="L2537" s="4005" t="s">
        <v>5012</v>
      </c>
      <c r="M2537" s="4004" t="s">
        <v>5013</v>
      </c>
      <c r="N2537" s="4004"/>
      <c r="O2537" s="4005" t="s">
        <v>5014</v>
      </c>
      <c r="P2537" s="4005" t="s">
        <v>5015</v>
      </c>
      <c r="Q2537" s="4005" t="s">
        <v>5016</v>
      </c>
      <c r="R2537" s="4005" t="s">
        <v>5017</v>
      </c>
      <c r="S2537" s="4000" t="s">
        <v>5018</v>
      </c>
      <c r="T2537" s="4000" t="s">
        <v>5019</v>
      </c>
      <c r="U2537" s="4000" t="s">
        <v>5020</v>
      </c>
      <c r="V2537" s="4000" t="s">
        <v>5021</v>
      </c>
      <c r="W2537" s="4000" t="s">
        <v>5022</v>
      </c>
      <c r="X2537" s="4000" t="s">
        <v>5023</v>
      </c>
      <c r="Y2537" s="4000" t="s">
        <v>5024</v>
      </c>
      <c r="Z2537" s="4000" t="s">
        <v>5025</v>
      </c>
      <c r="AA2537" s="4000" t="s">
        <v>5026</v>
      </c>
      <c r="AB2537" s="4004" t="s">
        <v>5027</v>
      </c>
      <c r="AC2537" s="4004" t="s">
        <v>5028</v>
      </c>
      <c r="AD2537" s="4000" t="s">
        <v>5029</v>
      </c>
      <c r="AE2537" s="4000" t="s">
        <v>5030</v>
      </c>
      <c r="AF2537" s="4000" t="s">
        <v>5031</v>
      </c>
      <c r="AG2537" s="4000" t="s">
        <v>5032</v>
      </c>
      <c r="AH2537" s="4000" t="s">
        <v>1154</v>
      </c>
      <c r="AI2537" s="4000" t="s">
        <v>4990</v>
      </c>
      <c r="AJ2537" s="4000" t="s">
        <v>4991</v>
      </c>
      <c r="AK2537" s="2572"/>
    </row>
    <row r="2538" spans="2:37" s="2872" customFormat="1" ht="13.5" thickBot="1" x14ac:dyDescent="0.25">
      <c r="B2538" s="4001"/>
      <c r="C2538" s="4001"/>
      <c r="D2538" s="4001"/>
      <c r="E2538" s="4001"/>
      <c r="F2538" s="4001"/>
      <c r="G2538" s="4001"/>
      <c r="H2538" s="4001"/>
      <c r="I2538" s="4005"/>
      <c r="J2538" s="4005"/>
      <c r="K2538" s="4005"/>
      <c r="L2538" s="4005"/>
      <c r="M2538" s="3376" t="s">
        <v>5033</v>
      </c>
      <c r="N2538" s="3377" t="s">
        <v>2798</v>
      </c>
      <c r="O2538" s="4005"/>
      <c r="P2538" s="4005"/>
      <c r="Q2538" s="4005"/>
      <c r="R2538" s="4005"/>
      <c r="S2538" s="4001"/>
      <c r="T2538" s="4001"/>
      <c r="U2538" s="4001"/>
      <c r="V2538" s="4001"/>
      <c r="W2538" s="4001"/>
      <c r="X2538" s="4001"/>
      <c r="Y2538" s="4001"/>
      <c r="Z2538" s="4001"/>
      <c r="AA2538" s="4001"/>
      <c r="AB2538" s="4005"/>
      <c r="AC2538" s="4005"/>
      <c r="AD2538" s="4001"/>
      <c r="AE2538" s="4001"/>
      <c r="AF2538" s="4001"/>
      <c r="AG2538" s="4001"/>
      <c r="AH2538" s="4001"/>
      <c r="AI2538" s="4001"/>
      <c r="AJ2538" s="4001"/>
      <c r="AK2538" s="2572"/>
    </row>
    <row r="2539" spans="2:37" s="2872" customFormat="1" x14ac:dyDescent="0.2">
      <c r="B2539" s="4099" t="s">
        <v>6053</v>
      </c>
      <c r="C2539" s="4100"/>
      <c r="D2539" s="3362" t="s">
        <v>6054</v>
      </c>
      <c r="E2539" s="2960">
        <v>29.99</v>
      </c>
      <c r="F2539" s="3178" t="s">
        <v>1534</v>
      </c>
      <c r="G2539" s="3178" t="s">
        <v>1534</v>
      </c>
      <c r="H2539" s="3178" t="s">
        <v>1534</v>
      </c>
      <c r="I2539" s="3178" t="s">
        <v>1534</v>
      </c>
      <c r="J2539" s="3178" t="s">
        <v>1534</v>
      </c>
      <c r="K2539" s="3178" t="s">
        <v>1534</v>
      </c>
      <c r="L2539" s="3178">
        <v>0.18</v>
      </c>
      <c r="M2539" s="3178" t="s">
        <v>1534</v>
      </c>
      <c r="N2539" s="3178" t="s">
        <v>1534</v>
      </c>
      <c r="O2539" s="3178" t="s">
        <v>1534</v>
      </c>
      <c r="P2539" s="3178" t="s">
        <v>1534</v>
      </c>
      <c r="Q2539" s="3178">
        <v>0.18</v>
      </c>
      <c r="R2539" s="3178">
        <v>0.18</v>
      </c>
      <c r="S2539" s="3178" t="s">
        <v>1534</v>
      </c>
      <c r="T2539" s="3178" t="s">
        <v>1534</v>
      </c>
      <c r="U2539" s="3178" t="s">
        <v>1534</v>
      </c>
      <c r="V2539" s="3178" t="s">
        <v>1534</v>
      </c>
      <c r="W2539" s="3178" t="s">
        <v>1534</v>
      </c>
      <c r="X2539" s="2961">
        <v>0.06</v>
      </c>
      <c r="Y2539" s="3178" t="s">
        <v>1534</v>
      </c>
      <c r="Z2539" s="3178" t="s">
        <v>1534</v>
      </c>
      <c r="AA2539" s="3178" t="s">
        <v>1534</v>
      </c>
      <c r="AB2539" s="2961">
        <v>0.06</v>
      </c>
      <c r="AC2539" s="3178" t="s">
        <v>1534</v>
      </c>
      <c r="AD2539" s="3363">
        <v>24.99</v>
      </c>
      <c r="AE2539" s="3364">
        <v>1000</v>
      </c>
      <c r="AF2539" s="2961">
        <f>AD2539/AE2539</f>
        <v>2.4989999999999998E-2</v>
      </c>
      <c r="AG2539" s="2961">
        <v>0.1</v>
      </c>
      <c r="AH2539" s="3178" t="s">
        <v>1534</v>
      </c>
      <c r="AI2539" s="3178" t="s">
        <v>1534</v>
      </c>
      <c r="AJ2539" s="2965">
        <v>2.4900000000000002</v>
      </c>
      <c r="AK2539" s="2572"/>
    </row>
    <row r="2540" spans="2:37" s="2872" customFormat="1" x14ac:dyDescent="0.2">
      <c r="B2540" s="4097" t="s">
        <v>6055</v>
      </c>
      <c r="C2540" s="4098"/>
      <c r="D2540" s="3366" t="s">
        <v>6056</v>
      </c>
      <c r="E2540" s="2967">
        <v>34.99</v>
      </c>
      <c r="F2540" s="3183" t="s">
        <v>1534</v>
      </c>
      <c r="G2540" s="3183" t="s">
        <v>1534</v>
      </c>
      <c r="H2540" s="3183" t="s">
        <v>1534</v>
      </c>
      <c r="I2540" s="3183" t="s">
        <v>1534</v>
      </c>
      <c r="J2540" s="3183" t="s">
        <v>1534</v>
      </c>
      <c r="K2540" s="3183" t="s">
        <v>1534</v>
      </c>
      <c r="L2540" s="3183">
        <v>0.18</v>
      </c>
      <c r="M2540" s="3183" t="s">
        <v>1534</v>
      </c>
      <c r="N2540" s="3183" t="s">
        <v>1534</v>
      </c>
      <c r="O2540" s="3183" t="s">
        <v>1534</v>
      </c>
      <c r="P2540" s="3183" t="s">
        <v>1534</v>
      </c>
      <c r="Q2540" s="3183">
        <v>0.18</v>
      </c>
      <c r="R2540" s="3183">
        <v>0.18</v>
      </c>
      <c r="S2540" s="3183" t="s">
        <v>1534</v>
      </c>
      <c r="T2540" s="3183" t="s">
        <v>1534</v>
      </c>
      <c r="U2540" s="3183" t="s">
        <v>1534</v>
      </c>
      <c r="V2540" s="3183" t="s">
        <v>1534</v>
      </c>
      <c r="W2540" s="3183" t="s">
        <v>1534</v>
      </c>
      <c r="X2540" s="2968">
        <v>0.06</v>
      </c>
      <c r="Y2540" s="3183" t="s">
        <v>1534</v>
      </c>
      <c r="Z2540" s="3183" t="s">
        <v>1534</v>
      </c>
      <c r="AA2540" s="3183" t="s">
        <v>1534</v>
      </c>
      <c r="AB2540" s="2968">
        <v>0.06</v>
      </c>
      <c r="AC2540" s="3183" t="s">
        <v>1534</v>
      </c>
      <c r="AD2540" s="3367">
        <v>29.99</v>
      </c>
      <c r="AE2540" s="3368">
        <v>1500</v>
      </c>
      <c r="AF2540" s="2968">
        <f t="shared" ref="AF2540:AF2546" si="14">AD2540/AE2540</f>
        <v>1.9993333333333332E-2</v>
      </c>
      <c r="AG2540" s="2968">
        <v>0.1</v>
      </c>
      <c r="AH2540" s="3183" t="s">
        <v>1534</v>
      </c>
      <c r="AI2540" s="3183" t="s">
        <v>1534</v>
      </c>
      <c r="AJ2540" s="2972">
        <v>2.99</v>
      </c>
      <c r="AK2540" s="2572"/>
    </row>
    <row r="2541" spans="2:37" s="2872" customFormat="1" x14ac:dyDescent="0.2">
      <c r="B2541" s="4097" t="s">
        <v>6057</v>
      </c>
      <c r="C2541" s="4098"/>
      <c r="D2541" s="3366" t="s">
        <v>6058</v>
      </c>
      <c r="E2541" s="2967">
        <v>44.99</v>
      </c>
      <c r="F2541" s="3183" t="s">
        <v>1534</v>
      </c>
      <c r="G2541" s="3183" t="s">
        <v>1534</v>
      </c>
      <c r="H2541" s="3183" t="s">
        <v>1534</v>
      </c>
      <c r="I2541" s="3183" t="s">
        <v>1534</v>
      </c>
      <c r="J2541" s="3183" t="s">
        <v>1534</v>
      </c>
      <c r="K2541" s="3183" t="s">
        <v>1534</v>
      </c>
      <c r="L2541" s="3183">
        <v>0.18</v>
      </c>
      <c r="M2541" s="3183" t="s">
        <v>1534</v>
      </c>
      <c r="N2541" s="3183" t="s">
        <v>1534</v>
      </c>
      <c r="O2541" s="3183" t="s">
        <v>1534</v>
      </c>
      <c r="P2541" s="3183" t="s">
        <v>1534</v>
      </c>
      <c r="Q2541" s="3183">
        <v>0.18</v>
      </c>
      <c r="R2541" s="3183">
        <v>0.18</v>
      </c>
      <c r="S2541" s="3183" t="s">
        <v>1534</v>
      </c>
      <c r="T2541" s="3183" t="s">
        <v>1534</v>
      </c>
      <c r="U2541" s="3183" t="s">
        <v>1534</v>
      </c>
      <c r="V2541" s="3183" t="s">
        <v>1534</v>
      </c>
      <c r="W2541" s="3183" t="s">
        <v>1534</v>
      </c>
      <c r="X2541" s="2968">
        <v>0.06</v>
      </c>
      <c r="Y2541" s="3183" t="s">
        <v>1534</v>
      </c>
      <c r="Z2541" s="3183" t="s">
        <v>1534</v>
      </c>
      <c r="AA2541" s="3183" t="s">
        <v>1534</v>
      </c>
      <c r="AB2541" s="2968">
        <v>0.06</v>
      </c>
      <c r="AC2541" s="3183" t="s">
        <v>1534</v>
      </c>
      <c r="AD2541" s="3367">
        <v>34.99</v>
      </c>
      <c r="AE2541" s="3368">
        <v>2000</v>
      </c>
      <c r="AF2541" s="2968">
        <f t="shared" si="14"/>
        <v>1.7495E-2</v>
      </c>
      <c r="AG2541" s="2968">
        <v>0.1</v>
      </c>
      <c r="AH2541" s="3183" t="s">
        <v>1534</v>
      </c>
      <c r="AI2541" s="3183" t="s">
        <v>1534</v>
      </c>
      <c r="AJ2541" s="2972">
        <v>3.49</v>
      </c>
      <c r="AK2541" s="2572"/>
    </row>
    <row r="2542" spans="2:37" s="2872" customFormat="1" x14ac:dyDescent="0.2">
      <c r="B2542" s="4097" t="s">
        <v>6059</v>
      </c>
      <c r="C2542" s="4098"/>
      <c r="D2542" s="3366" t="s">
        <v>6060</v>
      </c>
      <c r="E2542" s="2967">
        <v>49.99</v>
      </c>
      <c r="F2542" s="3183" t="s">
        <v>1534</v>
      </c>
      <c r="G2542" s="3183" t="s">
        <v>1534</v>
      </c>
      <c r="H2542" s="3183" t="s">
        <v>1534</v>
      </c>
      <c r="I2542" s="3183" t="s">
        <v>1534</v>
      </c>
      <c r="J2542" s="3183" t="s">
        <v>1534</v>
      </c>
      <c r="K2542" s="3183" t="s">
        <v>1534</v>
      </c>
      <c r="L2542" s="3183">
        <v>0.18</v>
      </c>
      <c r="M2542" s="3183" t="s">
        <v>1534</v>
      </c>
      <c r="N2542" s="3183" t="s">
        <v>1534</v>
      </c>
      <c r="O2542" s="3183" t="s">
        <v>1534</v>
      </c>
      <c r="P2542" s="3183" t="s">
        <v>1534</v>
      </c>
      <c r="Q2542" s="3183">
        <v>0.18</v>
      </c>
      <c r="R2542" s="3183">
        <v>0.18</v>
      </c>
      <c r="S2542" s="3183" t="s">
        <v>1534</v>
      </c>
      <c r="T2542" s="3183" t="s">
        <v>1534</v>
      </c>
      <c r="U2542" s="3183" t="s">
        <v>1534</v>
      </c>
      <c r="V2542" s="3183" t="s">
        <v>1534</v>
      </c>
      <c r="W2542" s="3183" t="s">
        <v>1534</v>
      </c>
      <c r="X2542" s="2968">
        <v>0.06</v>
      </c>
      <c r="Y2542" s="3183" t="s">
        <v>1534</v>
      </c>
      <c r="Z2542" s="3183" t="s">
        <v>1534</v>
      </c>
      <c r="AA2542" s="3183" t="s">
        <v>1534</v>
      </c>
      <c r="AB2542" s="2968">
        <v>0.06</v>
      </c>
      <c r="AC2542" s="3183" t="s">
        <v>1534</v>
      </c>
      <c r="AD2542" s="3367">
        <v>39.99</v>
      </c>
      <c r="AE2542" s="3368">
        <v>3000</v>
      </c>
      <c r="AF2542" s="2968">
        <f t="shared" si="14"/>
        <v>1.333E-2</v>
      </c>
      <c r="AG2542" s="2968">
        <v>0.1</v>
      </c>
      <c r="AH2542" s="3183" t="s">
        <v>1534</v>
      </c>
      <c r="AI2542" s="3183" t="s">
        <v>1534</v>
      </c>
      <c r="AJ2542" s="2972">
        <v>3.99</v>
      </c>
      <c r="AK2542" s="2572"/>
    </row>
    <row r="2543" spans="2:37" s="2872" customFormat="1" x14ac:dyDescent="0.2">
      <c r="B2543" s="4097" t="s">
        <v>6061</v>
      </c>
      <c r="C2543" s="4098"/>
      <c r="D2543" s="3366" t="s">
        <v>6062</v>
      </c>
      <c r="E2543" s="2967">
        <v>69.989999999999995</v>
      </c>
      <c r="F2543" s="3183" t="s">
        <v>1534</v>
      </c>
      <c r="G2543" s="3183" t="s">
        <v>1534</v>
      </c>
      <c r="H2543" s="3183" t="s">
        <v>1534</v>
      </c>
      <c r="I2543" s="3183" t="s">
        <v>1534</v>
      </c>
      <c r="J2543" s="3183" t="s">
        <v>1534</v>
      </c>
      <c r="K2543" s="3183" t="s">
        <v>1534</v>
      </c>
      <c r="L2543" s="3183">
        <v>0.18</v>
      </c>
      <c r="M2543" s="3183" t="s">
        <v>1534</v>
      </c>
      <c r="N2543" s="3183" t="s">
        <v>1534</v>
      </c>
      <c r="O2543" s="3183" t="s">
        <v>1534</v>
      </c>
      <c r="P2543" s="3183" t="s">
        <v>1534</v>
      </c>
      <c r="Q2543" s="3183">
        <v>0.18</v>
      </c>
      <c r="R2543" s="3183">
        <v>0.18</v>
      </c>
      <c r="S2543" s="3183" t="s">
        <v>1534</v>
      </c>
      <c r="T2543" s="3183" t="s">
        <v>1534</v>
      </c>
      <c r="U2543" s="3183" t="s">
        <v>1534</v>
      </c>
      <c r="V2543" s="3183" t="s">
        <v>1534</v>
      </c>
      <c r="W2543" s="3183" t="s">
        <v>1534</v>
      </c>
      <c r="X2543" s="2968">
        <v>0.06</v>
      </c>
      <c r="Y2543" s="3183" t="s">
        <v>1534</v>
      </c>
      <c r="Z2543" s="3183" t="s">
        <v>1534</v>
      </c>
      <c r="AA2543" s="3183" t="s">
        <v>1534</v>
      </c>
      <c r="AB2543" s="2968">
        <v>0.06</v>
      </c>
      <c r="AC2543" s="3183" t="s">
        <v>1534</v>
      </c>
      <c r="AD2543" s="3367">
        <v>59.99</v>
      </c>
      <c r="AE2543" s="3368">
        <v>10000</v>
      </c>
      <c r="AF2543" s="2968">
        <f t="shared" si="14"/>
        <v>5.999E-3</v>
      </c>
      <c r="AG2543" s="2968">
        <v>0.1</v>
      </c>
      <c r="AH2543" s="3183" t="s">
        <v>1534</v>
      </c>
      <c r="AI2543" s="3183" t="s">
        <v>1534</v>
      </c>
      <c r="AJ2543" s="2972">
        <v>3.99</v>
      </c>
      <c r="AK2543" s="2572"/>
    </row>
    <row r="2544" spans="2:37" s="2872" customFormat="1" x14ac:dyDescent="0.2">
      <c r="B2544" s="4097" t="s">
        <v>6063</v>
      </c>
      <c r="C2544" s="4098"/>
      <c r="D2544" s="3366" t="s">
        <v>6064</v>
      </c>
      <c r="E2544" s="2967">
        <v>29.99</v>
      </c>
      <c r="F2544" s="3183" t="s">
        <v>1534</v>
      </c>
      <c r="G2544" s="3183" t="s">
        <v>1534</v>
      </c>
      <c r="H2544" s="3183" t="s">
        <v>1534</v>
      </c>
      <c r="I2544" s="3183" t="s">
        <v>1534</v>
      </c>
      <c r="J2544" s="3183" t="s">
        <v>1534</v>
      </c>
      <c r="K2544" s="3183" t="s">
        <v>1534</v>
      </c>
      <c r="L2544" s="3183">
        <v>0.18</v>
      </c>
      <c r="M2544" s="3183" t="s">
        <v>1534</v>
      </c>
      <c r="N2544" s="3183" t="s">
        <v>1534</v>
      </c>
      <c r="O2544" s="3183" t="s">
        <v>1534</v>
      </c>
      <c r="P2544" s="3183" t="s">
        <v>1534</v>
      </c>
      <c r="Q2544" s="3183">
        <v>0.18</v>
      </c>
      <c r="R2544" s="3183">
        <v>0.18</v>
      </c>
      <c r="S2544" s="3183" t="s">
        <v>1534</v>
      </c>
      <c r="T2544" s="3183" t="s">
        <v>1534</v>
      </c>
      <c r="U2544" s="3183" t="s">
        <v>1534</v>
      </c>
      <c r="V2544" s="3183" t="s">
        <v>1534</v>
      </c>
      <c r="W2544" s="3183" t="s">
        <v>1534</v>
      </c>
      <c r="X2544" s="2968">
        <v>0.06</v>
      </c>
      <c r="Y2544" s="3183" t="s">
        <v>1534</v>
      </c>
      <c r="Z2544" s="3183" t="s">
        <v>1534</v>
      </c>
      <c r="AA2544" s="3183" t="s">
        <v>1534</v>
      </c>
      <c r="AB2544" s="2968">
        <v>0.06</v>
      </c>
      <c r="AC2544" s="3183" t="s">
        <v>1534</v>
      </c>
      <c r="AD2544" s="3367">
        <v>29.99</v>
      </c>
      <c r="AE2544" s="3368">
        <v>1000</v>
      </c>
      <c r="AF2544" s="2968">
        <f t="shared" si="14"/>
        <v>2.9989999999999999E-2</v>
      </c>
      <c r="AG2544" s="2968">
        <v>0.1</v>
      </c>
      <c r="AH2544" s="3183" t="s">
        <v>1534</v>
      </c>
      <c r="AI2544" s="3183" t="s">
        <v>1534</v>
      </c>
      <c r="AJ2544" s="2972">
        <v>3.99</v>
      </c>
      <c r="AK2544" s="2572"/>
    </row>
    <row r="2545" spans="2:37" s="2872" customFormat="1" x14ac:dyDescent="0.2">
      <c r="B2545" s="4097" t="s">
        <v>6065</v>
      </c>
      <c r="C2545" s="4098"/>
      <c r="D2545" s="3366" t="s">
        <v>6066</v>
      </c>
      <c r="E2545" s="2967">
        <v>34.99</v>
      </c>
      <c r="F2545" s="3183" t="s">
        <v>1534</v>
      </c>
      <c r="G2545" s="3183" t="s">
        <v>1534</v>
      </c>
      <c r="H2545" s="3183" t="s">
        <v>1534</v>
      </c>
      <c r="I2545" s="3183" t="s">
        <v>1534</v>
      </c>
      <c r="J2545" s="3183" t="s">
        <v>1534</v>
      </c>
      <c r="K2545" s="3183" t="s">
        <v>1534</v>
      </c>
      <c r="L2545" s="3183">
        <v>0.18</v>
      </c>
      <c r="M2545" s="3183" t="s">
        <v>1534</v>
      </c>
      <c r="N2545" s="3183" t="s">
        <v>1534</v>
      </c>
      <c r="O2545" s="3183" t="s">
        <v>1534</v>
      </c>
      <c r="P2545" s="3183" t="s">
        <v>1534</v>
      </c>
      <c r="Q2545" s="3183">
        <v>0.18</v>
      </c>
      <c r="R2545" s="3183">
        <v>0.18</v>
      </c>
      <c r="S2545" s="3183" t="s">
        <v>1534</v>
      </c>
      <c r="T2545" s="3183" t="s">
        <v>1534</v>
      </c>
      <c r="U2545" s="3183" t="s">
        <v>1534</v>
      </c>
      <c r="V2545" s="3183" t="s">
        <v>1534</v>
      </c>
      <c r="W2545" s="3183" t="s">
        <v>1534</v>
      </c>
      <c r="X2545" s="2968">
        <v>0.06</v>
      </c>
      <c r="Y2545" s="3183" t="s">
        <v>1534</v>
      </c>
      <c r="Z2545" s="3183" t="s">
        <v>1534</v>
      </c>
      <c r="AA2545" s="3183" t="s">
        <v>1534</v>
      </c>
      <c r="AB2545" s="2968">
        <v>0.06</v>
      </c>
      <c r="AC2545" s="3183" t="s">
        <v>1534</v>
      </c>
      <c r="AD2545" s="3367">
        <v>34.99</v>
      </c>
      <c r="AE2545" s="3368">
        <v>1500</v>
      </c>
      <c r="AF2545" s="2968">
        <f t="shared" si="14"/>
        <v>2.3326666666666669E-2</v>
      </c>
      <c r="AG2545" s="2968">
        <v>0.1</v>
      </c>
      <c r="AH2545" s="3183" t="s">
        <v>1534</v>
      </c>
      <c r="AI2545" s="3183" t="s">
        <v>1534</v>
      </c>
      <c r="AJ2545" s="2972">
        <v>2.4900000000000002</v>
      </c>
      <c r="AK2545" s="2572"/>
    </row>
    <row r="2546" spans="2:37" s="2872" customFormat="1" ht="13.5" thickBot="1" x14ac:dyDescent="0.25">
      <c r="B2546" s="4095" t="s">
        <v>6067</v>
      </c>
      <c r="C2546" s="4096"/>
      <c r="D2546" s="3370" t="s">
        <v>6068</v>
      </c>
      <c r="E2546" s="3063">
        <v>44.99</v>
      </c>
      <c r="F2546" s="3340" t="s">
        <v>1534</v>
      </c>
      <c r="G2546" s="3340" t="s">
        <v>1534</v>
      </c>
      <c r="H2546" s="3340" t="s">
        <v>1534</v>
      </c>
      <c r="I2546" s="3340" t="s">
        <v>1534</v>
      </c>
      <c r="J2546" s="3340" t="s">
        <v>1534</v>
      </c>
      <c r="K2546" s="3340" t="s">
        <v>1534</v>
      </c>
      <c r="L2546" s="3340">
        <v>0.18</v>
      </c>
      <c r="M2546" s="3340" t="s">
        <v>1534</v>
      </c>
      <c r="N2546" s="3340" t="s">
        <v>1534</v>
      </c>
      <c r="O2546" s="3340" t="s">
        <v>1534</v>
      </c>
      <c r="P2546" s="3340" t="s">
        <v>1534</v>
      </c>
      <c r="Q2546" s="3340">
        <v>0.18</v>
      </c>
      <c r="R2546" s="3340">
        <v>0.18</v>
      </c>
      <c r="S2546" s="3340" t="s">
        <v>1534</v>
      </c>
      <c r="T2546" s="3340" t="s">
        <v>1534</v>
      </c>
      <c r="U2546" s="3340" t="s">
        <v>1534</v>
      </c>
      <c r="V2546" s="3340" t="s">
        <v>1534</v>
      </c>
      <c r="W2546" s="3340" t="s">
        <v>1534</v>
      </c>
      <c r="X2546" s="3064">
        <v>0.06</v>
      </c>
      <c r="Y2546" s="3340" t="s">
        <v>1534</v>
      </c>
      <c r="Z2546" s="3340" t="s">
        <v>1534</v>
      </c>
      <c r="AA2546" s="3340" t="s">
        <v>1534</v>
      </c>
      <c r="AB2546" s="3064">
        <v>0.06</v>
      </c>
      <c r="AC2546" s="3340" t="s">
        <v>1534</v>
      </c>
      <c r="AD2546" s="3388">
        <v>44.99</v>
      </c>
      <c r="AE2546" s="3371">
        <v>2000</v>
      </c>
      <c r="AF2546" s="3064">
        <f t="shared" si="14"/>
        <v>2.2495000000000001E-2</v>
      </c>
      <c r="AG2546" s="3064">
        <v>0.1</v>
      </c>
      <c r="AH2546" s="3340" t="s">
        <v>1534</v>
      </c>
      <c r="AI2546" s="3340" t="s">
        <v>1534</v>
      </c>
      <c r="AJ2546" s="3068">
        <v>2.99</v>
      </c>
      <c r="AK2546" s="2572"/>
    </row>
    <row r="2547" spans="2:37" s="2872" customFormat="1" x14ac:dyDescent="0.2">
      <c r="B2547" s="2573"/>
      <c r="C2547" s="2566"/>
      <c r="D2547" s="4006"/>
      <c r="E2547" s="4006"/>
      <c r="F2547" s="4006"/>
      <c r="G2547" s="4006"/>
      <c r="H2547" s="2566"/>
      <c r="I2547" s="2567"/>
      <c r="J2547" s="2567"/>
      <c r="K2547" s="2567"/>
      <c r="L2547" s="2567"/>
      <c r="M2547" s="2566"/>
      <c r="N2547" s="2567"/>
      <c r="O2547" s="2567"/>
      <c r="P2547" s="2567"/>
      <c r="Q2547" s="2567"/>
      <c r="R2547" s="2567"/>
      <c r="S2547" s="2566"/>
      <c r="T2547" s="2565"/>
      <c r="U2547" s="2565"/>
      <c r="V2547" s="2565"/>
      <c r="W2547" s="2565"/>
      <c r="X2547" s="2565"/>
      <c r="Y2547" s="2565"/>
      <c r="Z2547" s="2565"/>
      <c r="AA2547" s="2565"/>
      <c r="AB2547" s="2565"/>
      <c r="AC2547" s="2565"/>
      <c r="AD2547" s="2565"/>
      <c r="AE2547" s="2565"/>
      <c r="AF2547" s="2565"/>
      <c r="AG2547" s="2565"/>
      <c r="AH2547" s="2565"/>
      <c r="AI2547" s="2565"/>
      <c r="AJ2547" s="2565"/>
      <c r="AK2547" s="2572"/>
    </row>
    <row r="2548" spans="2:37" s="2872" customFormat="1" x14ac:dyDescent="0.2">
      <c r="B2548" s="3979" t="s">
        <v>4992</v>
      </c>
      <c r="C2548" s="3980"/>
      <c r="D2548" s="3986" t="s">
        <v>6046</v>
      </c>
      <c r="E2548" s="3986"/>
      <c r="F2548" s="3986"/>
      <c r="G2548" s="3986"/>
      <c r="H2548" s="2569"/>
      <c r="I2548" s="2569"/>
      <c r="J2548" s="2569"/>
      <c r="K2548" s="2569"/>
      <c r="L2548" s="2569"/>
      <c r="M2548" s="2569"/>
      <c r="N2548" s="2569"/>
      <c r="O2548" s="2569"/>
      <c r="P2548" s="2569"/>
      <c r="Q2548" s="2569"/>
      <c r="R2548" s="2569"/>
      <c r="S2548" s="2569"/>
      <c r="T2548" s="2565"/>
      <c r="U2548" s="2565"/>
      <c r="V2548" s="2565"/>
      <c r="W2548" s="2565"/>
      <c r="X2548" s="2565"/>
      <c r="Y2548" s="2565"/>
      <c r="Z2548" s="2565"/>
      <c r="AA2548" s="2565"/>
      <c r="AB2548" s="2565"/>
      <c r="AC2548" s="2565"/>
      <c r="AD2548" s="2565"/>
      <c r="AE2548" s="2565"/>
      <c r="AF2548" s="2565"/>
      <c r="AG2548" s="2565"/>
      <c r="AH2548" s="2565"/>
      <c r="AI2548" s="2565"/>
      <c r="AJ2548" s="2565"/>
      <c r="AK2548" s="2572"/>
    </row>
    <row r="2549" spans="2:37" s="2872" customFormat="1" x14ac:dyDescent="0.2">
      <c r="B2549" s="3979" t="s">
        <v>4993</v>
      </c>
      <c r="C2549" s="3980"/>
      <c r="D2549" s="3986" t="s">
        <v>1517</v>
      </c>
      <c r="E2549" s="3986"/>
      <c r="F2549" s="3986"/>
      <c r="G2549" s="3986"/>
      <c r="H2549" s="2569"/>
      <c r="I2549" s="2569"/>
      <c r="J2549" s="2569"/>
      <c r="K2549" s="2569"/>
      <c r="L2549" s="2569"/>
      <c r="M2549" s="2569"/>
      <c r="N2549" s="2569"/>
      <c r="O2549" s="2569"/>
      <c r="P2549" s="2569"/>
      <c r="Q2549" s="2569"/>
      <c r="R2549" s="2569"/>
      <c r="S2549" s="2569"/>
      <c r="T2549" s="2565"/>
      <c r="U2549" s="2565"/>
      <c r="V2549" s="2565"/>
      <c r="W2549" s="2565"/>
      <c r="X2549" s="2565"/>
      <c r="Y2549" s="2565"/>
      <c r="Z2549" s="2565"/>
      <c r="AA2549" s="2565"/>
      <c r="AB2549" s="2565"/>
      <c r="AC2549" s="2565"/>
      <c r="AD2549" s="2565"/>
      <c r="AE2549" s="2565"/>
      <c r="AF2549" s="2565"/>
      <c r="AG2549" s="2565"/>
      <c r="AH2549" s="2565"/>
      <c r="AI2549" s="2565"/>
      <c r="AJ2549" s="2565"/>
      <c r="AK2549" s="2572"/>
    </row>
    <row r="2550" spans="2:37" s="2872" customFormat="1" ht="15.75" thickBot="1" x14ac:dyDescent="0.25">
      <c r="B2550" s="4057"/>
      <c r="C2550" s="4058"/>
      <c r="D2550" s="4059"/>
      <c r="E2550" s="4059"/>
      <c r="F2550" s="4059"/>
      <c r="G2550" s="4059"/>
      <c r="H2550" s="2574"/>
      <c r="I2550" s="2574"/>
      <c r="J2550" s="2574"/>
      <c r="K2550" s="2574"/>
      <c r="L2550" s="2574"/>
      <c r="M2550" s="2574"/>
      <c r="N2550" s="2574"/>
      <c r="O2550" s="2574"/>
      <c r="P2550" s="2574"/>
      <c r="Q2550" s="2574"/>
      <c r="R2550" s="2574"/>
      <c r="S2550" s="2574"/>
      <c r="T2550" s="2575"/>
      <c r="U2550" s="2575"/>
      <c r="V2550" s="2575"/>
      <c r="W2550" s="2575"/>
      <c r="X2550" s="2575"/>
      <c r="Y2550" s="2575"/>
      <c r="Z2550" s="2575"/>
      <c r="AA2550" s="2575"/>
      <c r="AB2550" s="2575"/>
      <c r="AC2550" s="2575"/>
      <c r="AD2550" s="2575"/>
      <c r="AE2550" s="2575"/>
      <c r="AF2550" s="2575"/>
      <c r="AG2550" s="2575"/>
      <c r="AH2550" s="2575"/>
      <c r="AI2550" s="2575"/>
      <c r="AJ2550" s="2575"/>
      <c r="AK2550" s="2577"/>
    </row>
    <row r="2551" spans="2:37" s="2872" customFormat="1" x14ac:dyDescent="0.2">
      <c r="B2551" s="2774"/>
    </row>
    <row r="2552" spans="2:37" s="2872" customFormat="1" ht="13.5" thickBot="1" x14ac:dyDescent="0.25">
      <c r="B2552" s="2774"/>
    </row>
    <row r="2553" spans="2:37" s="2872" customFormat="1" ht="20.25" x14ac:dyDescent="0.2">
      <c r="B2553" s="3987" t="s">
        <v>5001</v>
      </c>
      <c r="C2553" s="3988"/>
      <c r="D2553" s="3988"/>
      <c r="E2553" s="3988"/>
      <c r="F2553" s="3988"/>
      <c r="G2553" s="3988"/>
      <c r="H2553" s="3988"/>
      <c r="I2553" s="3988"/>
      <c r="J2553" s="3988"/>
      <c r="K2553" s="3988"/>
      <c r="L2553" s="3988"/>
      <c r="M2553" s="3988"/>
      <c r="N2553" s="3988"/>
      <c r="O2553" s="3988"/>
      <c r="P2553" s="3988"/>
      <c r="Q2553" s="3988"/>
      <c r="R2553" s="3988"/>
      <c r="S2553" s="3988"/>
      <c r="T2553" s="3988"/>
      <c r="U2553" s="3988"/>
      <c r="V2553" s="3988"/>
      <c r="W2553" s="3988"/>
      <c r="X2553" s="3988"/>
      <c r="Y2553" s="3988"/>
      <c r="Z2553" s="3988"/>
      <c r="AA2553" s="3988"/>
      <c r="AB2553" s="3988"/>
      <c r="AC2553" s="3988"/>
      <c r="AD2553" s="3988"/>
      <c r="AE2553" s="3988"/>
      <c r="AF2553" s="3988"/>
      <c r="AG2553" s="3988"/>
      <c r="AH2553" s="3988"/>
      <c r="AI2553" s="3988"/>
      <c r="AJ2553" s="3988"/>
      <c r="AK2553" s="3989"/>
    </row>
    <row r="2554" spans="2:37" s="2872" customFormat="1" x14ac:dyDescent="0.2">
      <c r="B2554" s="2570"/>
      <c r="C2554" s="3375"/>
      <c r="D2554" s="3375"/>
      <c r="E2554" s="3375"/>
      <c r="F2554" s="3375"/>
      <c r="G2554" s="2571"/>
      <c r="H2554" s="2571"/>
      <c r="I2554" s="2571"/>
      <c r="J2554" s="2571"/>
      <c r="K2554" s="2571"/>
      <c r="L2554" s="2571"/>
      <c r="M2554" s="2571"/>
      <c r="N2554" s="2571"/>
      <c r="O2554" s="2571"/>
      <c r="P2554" s="2571"/>
      <c r="Q2554" s="2571"/>
      <c r="R2554" s="2571"/>
      <c r="S2554" s="2571"/>
      <c r="T2554" s="2571"/>
      <c r="U2554" s="2571"/>
      <c r="V2554" s="2571"/>
      <c r="W2554" s="2571"/>
      <c r="X2554" s="2571"/>
      <c r="Y2554" s="2571"/>
      <c r="Z2554" s="2571"/>
      <c r="AA2554" s="2571"/>
      <c r="AB2554" s="2571"/>
      <c r="AC2554" s="2571"/>
      <c r="AD2554" s="2571"/>
      <c r="AE2554" s="2571"/>
      <c r="AF2554" s="2571"/>
      <c r="AG2554" s="2571"/>
      <c r="AH2554" s="2571"/>
      <c r="AI2554" s="2571"/>
      <c r="AJ2554" s="2571"/>
      <c r="AK2554" s="2572"/>
    </row>
    <row r="2555" spans="2:37" s="2872" customFormat="1" x14ac:dyDescent="0.2">
      <c r="B2555" s="2570" t="s">
        <v>4988</v>
      </c>
      <c r="C2555" s="3375"/>
      <c r="D2555" s="3990" t="s">
        <v>6003</v>
      </c>
      <c r="E2555" s="3990"/>
      <c r="F2555" s="3990"/>
      <c r="G2555" s="2571"/>
      <c r="H2555" s="2571"/>
      <c r="I2555" s="2571"/>
      <c r="J2555" s="2571"/>
      <c r="K2555" s="2571"/>
      <c r="L2555" s="2571"/>
      <c r="M2555" s="2571"/>
      <c r="N2555" s="2571"/>
      <c r="O2555" s="2571"/>
      <c r="P2555" s="2571"/>
      <c r="Q2555" s="2571"/>
      <c r="R2555" s="2571"/>
      <c r="S2555" s="2571"/>
      <c r="T2555" s="2571"/>
      <c r="U2555" s="2571"/>
      <c r="V2555" s="2571"/>
      <c r="W2555" s="2571"/>
      <c r="X2555" s="2571"/>
      <c r="Y2555" s="2571"/>
      <c r="Z2555" s="2571"/>
      <c r="AA2555" s="2571"/>
      <c r="AB2555" s="2571"/>
      <c r="AC2555" s="2571"/>
      <c r="AD2555" s="2571"/>
      <c r="AE2555" s="2571"/>
      <c r="AF2555" s="2571"/>
      <c r="AG2555" s="2571"/>
      <c r="AH2555" s="2571"/>
      <c r="AI2555" s="2571"/>
      <c r="AJ2555" s="2571"/>
      <c r="AK2555" s="2572"/>
    </row>
    <row r="2556" spans="2:37" s="2872" customFormat="1" ht="13.5" thickBot="1" x14ac:dyDescent="0.25">
      <c r="B2556" s="3991" t="s">
        <v>5002</v>
      </c>
      <c r="C2556" s="3992"/>
      <c r="D2556" s="3963">
        <v>41589</v>
      </c>
      <c r="E2556" s="3963"/>
      <c r="F2556" s="3375"/>
      <c r="G2556" s="2571"/>
      <c r="H2556" s="2571"/>
      <c r="I2556" s="2571"/>
      <c r="J2556" s="2571"/>
      <c r="K2556" s="2571"/>
      <c r="L2556" s="2571"/>
      <c r="M2556" s="2571"/>
      <c r="N2556" s="2571"/>
      <c r="O2556" s="2571"/>
      <c r="P2556" s="2571"/>
      <c r="Q2556" s="2571"/>
      <c r="R2556" s="2571"/>
      <c r="S2556" s="2571"/>
      <c r="T2556" s="2571"/>
      <c r="U2556" s="2571"/>
      <c r="V2556" s="2571"/>
      <c r="W2556" s="2571"/>
      <c r="X2556" s="2571"/>
      <c r="Y2556" s="2571"/>
      <c r="Z2556" s="2571"/>
      <c r="AA2556" s="2571"/>
      <c r="AB2556" s="2571"/>
      <c r="AC2556" s="2571"/>
      <c r="AD2556" s="2571"/>
      <c r="AE2556" s="2571"/>
      <c r="AF2556" s="2571"/>
      <c r="AG2556" s="2571"/>
      <c r="AH2556" s="2571"/>
      <c r="AI2556" s="2571"/>
      <c r="AJ2556" s="2571"/>
      <c r="AK2556" s="2572"/>
    </row>
    <row r="2557" spans="2:37" s="2872" customFormat="1" ht="173.25" customHeight="1" thickBot="1" x14ac:dyDescent="0.25">
      <c r="B2557" s="3993" t="s">
        <v>5003</v>
      </c>
      <c r="C2557" s="3994"/>
      <c r="D2557" s="4019" t="s">
        <v>6047</v>
      </c>
      <c r="E2557" s="4020"/>
      <c r="F2557" s="4020"/>
      <c r="G2557" s="4020"/>
      <c r="H2557" s="4020"/>
      <c r="I2557" s="4020"/>
      <c r="J2557" s="4020"/>
      <c r="K2557" s="4021"/>
      <c r="L2557" s="2571"/>
      <c r="M2557" s="2571"/>
      <c r="N2557" s="2571"/>
      <c r="O2557" s="2571"/>
      <c r="P2557" s="2571"/>
      <c r="Q2557" s="2571"/>
      <c r="R2557" s="2571"/>
      <c r="S2557" s="2571"/>
      <c r="T2557" s="2571"/>
      <c r="U2557" s="2571"/>
      <c r="V2557" s="2571"/>
      <c r="W2557" s="2571"/>
      <c r="X2557" s="2571"/>
      <c r="Y2557" s="2571"/>
      <c r="Z2557" s="2571"/>
      <c r="AA2557" s="2571"/>
      <c r="AB2557" s="2571"/>
      <c r="AC2557" s="2571"/>
      <c r="AD2557" s="2571"/>
      <c r="AE2557" s="2571"/>
      <c r="AF2557" s="2571"/>
      <c r="AG2557" s="2571"/>
      <c r="AH2557" s="2571"/>
      <c r="AI2557" s="2571"/>
      <c r="AJ2557" s="2571"/>
      <c r="AK2557" s="2572"/>
    </row>
    <row r="2558" spans="2:37" s="2872" customFormat="1" ht="13.5" customHeight="1" thickBot="1" x14ac:dyDescent="0.25">
      <c r="B2558" s="3998"/>
      <c r="C2558" s="3999"/>
      <c r="D2558" s="3999"/>
      <c r="E2558" s="3999"/>
      <c r="F2558" s="3999"/>
      <c r="G2558" s="3999"/>
      <c r="H2558" s="3999"/>
      <c r="I2558" s="3999"/>
      <c r="J2558" s="3999"/>
      <c r="K2558" s="3999"/>
      <c r="L2558" s="3999"/>
      <c r="M2558" s="3999"/>
      <c r="N2558" s="3999"/>
      <c r="O2558" s="3999"/>
      <c r="P2558" s="3999"/>
      <c r="Q2558" s="3999"/>
      <c r="R2558" s="2571"/>
      <c r="S2558" s="2571"/>
      <c r="T2558" s="2571"/>
      <c r="U2558" s="2571"/>
      <c r="V2558" s="2571"/>
      <c r="W2558" s="2571"/>
      <c r="X2558" s="2571"/>
      <c r="Y2558" s="2571"/>
      <c r="Z2558" s="2571"/>
      <c r="AA2558" s="2571"/>
      <c r="AB2558" s="2571"/>
      <c r="AC2558" s="2571"/>
      <c r="AD2558" s="2571"/>
      <c r="AE2558" s="2571"/>
      <c r="AF2558" s="2571"/>
      <c r="AG2558" s="2571"/>
      <c r="AH2558" s="2571"/>
      <c r="AI2558" s="2571"/>
      <c r="AJ2558" s="2571"/>
      <c r="AK2558" s="2572"/>
    </row>
    <row r="2559" spans="2:37" s="2872" customFormat="1" ht="13.5" thickBot="1" x14ac:dyDescent="0.25">
      <c r="B2559" s="4000" t="s">
        <v>5004</v>
      </c>
      <c r="C2559" s="4000"/>
      <c r="D2559" s="4000" t="s">
        <v>4994</v>
      </c>
      <c r="E2559" s="4000" t="s">
        <v>5005</v>
      </c>
      <c r="F2559" s="4002" t="s">
        <v>224</v>
      </c>
      <c r="G2559" s="4002"/>
      <c r="H2559" s="4002"/>
      <c r="I2559" s="4002"/>
      <c r="J2559" s="4002"/>
      <c r="K2559" s="4002"/>
      <c r="L2559" s="4002"/>
      <c r="M2559" s="4002"/>
      <c r="N2559" s="4002"/>
      <c r="O2559" s="4002"/>
      <c r="P2559" s="4002"/>
      <c r="Q2559" s="4002"/>
      <c r="R2559" s="4002"/>
      <c r="S2559" s="4002" t="s">
        <v>340</v>
      </c>
      <c r="T2559" s="4002"/>
      <c r="U2559" s="4002"/>
      <c r="V2559" s="4002"/>
      <c r="W2559" s="4002"/>
      <c r="X2559" s="4002"/>
      <c r="Y2559" s="4002"/>
      <c r="Z2559" s="4002"/>
      <c r="AA2559" s="4002"/>
      <c r="AB2559" s="4002"/>
      <c r="AC2559" s="4002"/>
      <c r="AD2559" s="4002" t="s">
        <v>225</v>
      </c>
      <c r="AE2559" s="4002"/>
      <c r="AF2559" s="4002"/>
      <c r="AG2559" s="4002"/>
      <c r="AH2559" s="4003" t="s">
        <v>4989</v>
      </c>
      <c r="AI2559" s="4003"/>
      <c r="AJ2559" s="4003"/>
      <c r="AK2559" s="2572"/>
    </row>
    <row r="2560" spans="2:37" s="2872" customFormat="1" ht="13.5" customHeight="1" thickBot="1" x14ac:dyDescent="0.25">
      <c r="B2560" s="4001"/>
      <c r="C2560" s="4001"/>
      <c r="D2560" s="4001"/>
      <c r="E2560" s="4001"/>
      <c r="F2560" s="4001" t="s">
        <v>5006</v>
      </c>
      <c r="G2560" s="4001" t="s">
        <v>5007</v>
      </c>
      <c r="H2560" s="4000" t="s">
        <v>5008</v>
      </c>
      <c r="I2560" s="4004" t="s">
        <v>5009</v>
      </c>
      <c r="J2560" s="4004" t="s">
        <v>5010</v>
      </c>
      <c r="K2560" s="4005" t="s">
        <v>5011</v>
      </c>
      <c r="L2560" s="4005" t="s">
        <v>5012</v>
      </c>
      <c r="M2560" s="4004" t="s">
        <v>5013</v>
      </c>
      <c r="N2560" s="4004"/>
      <c r="O2560" s="4005" t="s">
        <v>5014</v>
      </c>
      <c r="P2560" s="4005" t="s">
        <v>5015</v>
      </c>
      <c r="Q2560" s="4005" t="s">
        <v>5016</v>
      </c>
      <c r="R2560" s="4005" t="s">
        <v>5017</v>
      </c>
      <c r="S2560" s="4000" t="s">
        <v>5018</v>
      </c>
      <c r="T2560" s="4000" t="s">
        <v>5019</v>
      </c>
      <c r="U2560" s="4000" t="s">
        <v>5020</v>
      </c>
      <c r="V2560" s="4000" t="s">
        <v>5021</v>
      </c>
      <c r="W2560" s="4000" t="s">
        <v>5022</v>
      </c>
      <c r="X2560" s="4000" t="s">
        <v>5023</v>
      </c>
      <c r="Y2560" s="4000" t="s">
        <v>5024</v>
      </c>
      <c r="Z2560" s="4000" t="s">
        <v>5025</v>
      </c>
      <c r="AA2560" s="4000" t="s">
        <v>5026</v>
      </c>
      <c r="AB2560" s="4004" t="s">
        <v>5027</v>
      </c>
      <c r="AC2560" s="4004" t="s">
        <v>5028</v>
      </c>
      <c r="AD2560" s="4000" t="s">
        <v>5029</v>
      </c>
      <c r="AE2560" s="4000" t="s">
        <v>5030</v>
      </c>
      <c r="AF2560" s="4000" t="s">
        <v>5031</v>
      </c>
      <c r="AG2560" s="4000" t="s">
        <v>5032</v>
      </c>
      <c r="AH2560" s="4000" t="s">
        <v>1154</v>
      </c>
      <c r="AI2560" s="4000" t="s">
        <v>4990</v>
      </c>
      <c r="AJ2560" s="4000" t="s">
        <v>4991</v>
      </c>
      <c r="AK2560" s="2572"/>
    </row>
    <row r="2561" spans="2:37" s="2872" customFormat="1" ht="13.5" customHeight="1" thickBot="1" x14ac:dyDescent="0.25">
      <c r="B2561" s="4001"/>
      <c r="C2561" s="4001"/>
      <c r="D2561" s="4001"/>
      <c r="E2561" s="4001"/>
      <c r="F2561" s="4001"/>
      <c r="G2561" s="4001"/>
      <c r="H2561" s="4001"/>
      <c r="I2561" s="4005"/>
      <c r="J2561" s="4005"/>
      <c r="K2561" s="4005"/>
      <c r="L2561" s="4005"/>
      <c r="M2561" s="3376" t="s">
        <v>5033</v>
      </c>
      <c r="N2561" s="3377" t="s">
        <v>2798</v>
      </c>
      <c r="O2561" s="4005"/>
      <c r="P2561" s="4005"/>
      <c r="Q2561" s="4005"/>
      <c r="R2561" s="4005"/>
      <c r="S2561" s="4001"/>
      <c r="T2561" s="4001"/>
      <c r="U2561" s="4001"/>
      <c r="V2561" s="4001"/>
      <c r="W2561" s="4001"/>
      <c r="X2561" s="4001"/>
      <c r="Y2561" s="4001"/>
      <c r="Z2561" s="4001"/>
      <c r="AA2561" s="4001"/>
      <c r="AB2561" s="4005"/>
      <c r="AC2561" s="4005"/>
      <c r="AD2561" s="4001"/>
      <c r="AE2561" s="4001"/>
      <c r="AF2561" s="4001"/>
      <c r="AG2561" s="4001"/>
      <c r="AH2561" s="4001"/>
      <c r="AI2561" s="4001"/>
      <c r="AJ2561" s="4001"/>
      <c r="AK2561" s="2572"/>
    </row>
    <row r="2562" spans="2:37" s="2872" customFormat="1" x14ac:dyDescent="0.2">
      <c r="B2562" s="4107" t="s">
        <v>6048</v>
      </c>
      <c r="C2562" s="4108"/>
      <c r="D2562" s="3362"/>
      <c r="E2562" s="2960">
        <v>29.99</v>
      </c>
      <c r="F2562" s="3178" t="s">
        <v>1534</v>
      </c>
      <c r="G2562" s="3178" t="s">
        <v>1534</v>
      </c>
      <c r="H2562" s="3178" t="s">
        <v>1534</v>
      </c>
      <c r="I2562" s="3178" t="s">
        <v>1534</v>
      </c>
      <c r="J2562" s="3178" t="s">
        <v>1534</v>
      </c>
      <c r="K2562" s="3178" t="s">
        <v>1534</v>
      </c>
      <c r="L2562" s="3178">
        <v>0.18</v>
      </c>
      <c r="M2562" s="3178" t="s">
        <v>1534</v>
      </c>
      <c r="N2562" s="3178" t="s">
        <v>1534</v>
      </c>
      <c r="O2562" s="3178" t="s">
        <v>1534</v>
      </c>
      <c r="P2562" s="3178" t="s">
        <v>1534</v>
      </c>
      <c r="Q2562" s="3178">
        <v>0.18</v>
      </c>
      <c r="R2562" s="3178">
        <v>0.18</v>
      </c>
      <c r="S2562" s="3178" t="s">
        <v>1534</v>
      </c>
      <c r="T2562" s="3178" t="s">
        <v>1534</v>
      </c>
      <c r="U2562" s="3178" t="s">
        <v>1534</v>
      </c>
      <c r="V2562" s="3178" t="s">
        <v>1534</v>
      </c>
      <c r="W2562" s="3178" t="s">
        <v>1534</v>
      </c>
      <c r="X2562" s="2961">
        <v>0.06</v>
      </c>
      <c r="Y2562" s="3178" t="s">
        <v>1534</v>
      </c>
      <c r="Z2562" s="3178" t="s">
        <v>1534</v>
      </c>
      <c r="AA2562" s="3178">
        <v>50</v>
      </c>
      <c r="AB2562" s="2961">
        <v>0.06</v>
      </c>
      <c r="AC2562" s="3178" t="s">
        <v>1534</v>
      </c>
      <c r="AD2562" s="3363">
        <v>19.989999999999998</v>
      </c>
      <c r="AE2562" s="3364">
        <v>1000</v>
      </c>
      <c r="AF2562" s="2961">
        <f>AD2562/AE2562</f>
        <v>1.9989999999999997E-2</v>
      </c>
      <c r="AG2562" s="2961">
        <v>0.1</v>
      </c>
      <c r="AH2562" s="2964" t="s">
        <v>4529</v>
      </c>
      <c r="AI2562" s="2963">
        <v>100</v>
      </c>
      <c r="AJ2562" s="2965">
        <v>2.4900000000000002</v>
      </c>
      <c r="AK2562" s="2572"/>
    </row>
    <row r="2563" spans="2:37" s="2872" customFormat="1" x14ac:dyDescent="0.2">
      <c r="B2563" s="4097" t="s">
        <v>6049</v>
      </c>
      <c r="C2563" s="4098"/>
      <c r="D2563" s="3366"/>
      <c r="E2563" s="2967">
        <v>34.989999999999995</v>
      </c>
      <c r="F2563" s="3183" t="s">
        <v>1534</v>
      </c>
      <c r="G2563" s="3183" t="s">
        <v>1534</v>
      </c>
      <c r="H2563" s="3183" t="s">
        <v>1534</v>
      </c>
      <c r="I2563" s="3183" t="s">
        <v>1534</v>
      </c>
      <c r="J2563" s="3183" t="s">
        <v>1534</v>
      </c>
      <c r="K2563" s="3183" t="s">
        <v>1534</v>
      </c>
      <c r="L2563" s="3183">
        <v>0.18</v>
      </c>
      <c r="M2563" s="3183" t="s">
        <v>1534</v>
      </c>
      <c r="N2563" s="3183" t="s">
        <v>1534</v>
      </c>
      <c r="O2563" s="3183" t="s">
        <v>1534</v>
      </c>
      <c r="P2563" s="3183" t="s">
        <v>1534</v>
      </c>
      <c r="Q2563" s="3183">
        <v>0.18</v>
      </c>
      <c r="R2563" s="3183">
        <v>0.18</v>
      </c>
      <c r="S2563" s="3183" t="s">
        <v>1534</v>
      </c>
      <c r="T2563" s="3183" t="s">
        <v>1534</v>
      </c>
      <c r="U2563" s="3183" t="s">
        <v>1534</v>
      </c>
      <c r="V2563" s="3183" t="s">
        <v>1534</v>
      </c>
      <c r="W2563" s="3183" t="s">
        <v>1534</v>
      </c>
      <c r="X2563" s="2968">
        <v>0.06</v>
      </c>
      <c r="Y2563" s="3183" t="s">
        <v>1534</v>
      </c>
      <c r="Z2563" s="3183" t="s">
        <v>1534</v>
      </c>
      <c r="AA2563" s="3183">
        <v>50</v>
      </c>
      <c r="AB2563" s="2968">
        <v>0.06</v>
      </c>
      <c r="AC2563" s="3183" t="s">
        <v>1534</v>
      </c>
      <c r="AD2563" s="3367">
        <v>24.99</v>
      </c>
      <c r="AE2563" s="3368">
        <v>1500</v>
      </c>
      <c r="AF2563" s="2968">
        <f t="shared" ref="AF2563:AF2573" si="15">AD2563/AE2563</f>
        <v>1.6659999999999998E-2</v>
      </c>
      <c r="AG2563" s="2968">
        <v>0.1</v>
      </c>
      <c r="AH2563" s="2971" t="s">
        <v>4529</v>
      </c>
      <c r="AI2563" s="2970">
        <v>150</v>
      </c>
      <c r="AJ2563" s="2972">
        <v>2.99</v>
      </c>
      <c r="AK2563" s="2572"/>
    </row>
    <row r="2564" spans="2:37" s="2872" customFormat="1" x14ac:dyDescent="0.2">
      <c r="B2564" s="4097" t="s">
        <v>6007</v>
      </c>
      <c r="C2564" s="4098"/>
      <c r="D2564" s="3366"/>
      <c r="E2564" s="2967">
        <v>44.99</v>
      </c>
      <c r="F2564" s="3183" t="s">
        <v>1534</v>
      </c>
      <c r="G2564" s="3183" t="s">
        <v>1534</v>
      </c>
      <c r="H2564" s="3183" t="s">
        <v>1534</v>
      </c>
      <c r="I2564" s="3183" t="s">
        <v>1534</v>
      </c>
      <c r="J2564" s="3183" t="s">
        <v>1534</v>
      </c>
      <c r="K2564" s="3183" t="s">
        <v>1534</v>
      </c>
      <c r="L2564" s="3183">
        <v>0.18</v>
      </c>
      <c r="M2564" s="3183" t="s">
        <v>1534</v>
      </c>
      <c r="N2564" s="3183" t="s">
        <v>1534</v>
      </c>
      <c r="O2564" s="3183" t="s">
        <v>1534</v>
      </c>
      <c r="P2564" s="3183" t="s">
        <v>1534</v>
      </c>
      <c r="Q2564" s="3183">
        <v>0.18</v>
      </c>
      <c r="R2564" s="3183">
        <v>0.18</v>
      </c>
      <c r="S2564" s="3183" t="s">
        <v>1534</v>
      </c>
      <c r="T2564" s="3183" t="s">
        <v>1534</v>
      </c>
      <c r="U2564" s="3183" t="s">
        <v>1534</v>
      </c>
      <c r="V2564" s="3183" t="s">
        <v>1534</v>
      </c>
      <c r="W2564" s="3183" t="s">
        <v>1534</v>
      </c>
      <c r="X2564" s="2968">
        <v>0.06</v>
      </c>
      <c r="Y2564" s="3183" t="s">
        <v>1534</v>
      </c>
      <c r="Z2564" s="3183" t="s">
        <v>1534</v>
      </c>
      <c r="AA2564" s="3183">
        <v>50</v>
      </c>
      <c r="AB2564" s="2968">
        <v>0.06</v>
      </c>
      <c r="AC2564" s="3183" t="s">
        <v>1534</v>
      </c>
      <c r="AD2564" s="3367">
        <v>34.99</v>
      </c>
      <c r="AE2564" s="3368">
        <v>2000</v>
      </c>
      <c r="AF2564" s="2968">
        <f t="shared" si="15"/>
        <v>1.7495E-2</v>
      </c>
      <c r="AG2564" s="2968">
        <v>0.1</v>
      </c>
      <c r="AH2564" s="2971" t="s">
        <v>4529</v>
      </c>
      <c r="AI2564" s="2970">
        <v>200</v>
      </c>
      <c r="AJ2564" s="2972">
        <v>3.49</v>
      </c>
      <c r="AK2564" s="2572"/>
    </row>
    <row r="2565" spans="2:37" s="2872" customFormat="1" x14ac:dyDescent="0.2">
      <c r="B2565" s="4097" t="s">
        <v>6008</v>
      </c>
      <c r="C2565" s="4098"/>
      <c r="D2565" s="3366"/>
      <c r="E2565" s="2967">
        <v>49.99</v>
      </c>
      <c r="F2565" s="3183" t="s">
        <v>1534</v>
      </c>
      <c r="G2565" s="3183" t="s">
        <v>1534</v>
      </c>
      <c r="H2565" s="3183" t="s">
        <v>1534</v>
      </c>
      <c r="I2565" s="3183" t="s">
        <v>1534</v>
      </c>
      <c r="J2565" s="3183" t="s">
        <v>1534</v>
      </c>
      <c r="K2565" s="3183" t="s">
        <v>1534</v>
      </c>
      <c r="L2565" s="3183">
        <v>0.18</v>
      </c>
      <c r="M2565" s="3183" t="s">
        <v>1534</v>
      </c>
      <c r="N2565" s="3183" t="s">
        <v>1534</v>
      </c>
      <c r="O2565" s="3183" t="s">
        <v>1534</v>
      </c>
      <c r="P2565" s="3183" t="s">
        <v>1534</v>
      </c>
      <c r="Q2565" s="3183">
        <v>0.18</v>
      </c>
      <c r="R2565" s="3183">
        <v>0.18</v>
      </c>
      <c r="S2565" s="3183" t="s">
        <v>1534</v>
      </c>
      <c r="T2565" s="3183" t="s">
        <v>1534</v>
      </c>
      <c r="U2565" s="3183" t="s">
        <v>1534</v>
      </c>
      <c r="V2565" s="3183" t="s">
        <v>1534</v>
      </c>
      <c r="W2565" s="3183" t="s">
        <v>1534</v>
      </c>
      <c r="X2565" s="2968">
        <v>0.06</v>
      </c>
      <c r="Y2565" s="3183" t="s">
        <v>1534</v>
      </c>
      <c r="Z2565" s="3183" t="s">
        <v>1534</v>
      </c>
      <c r="AA2565" s="3183">
        <v>50</v>
      </c>
      <c r="AB2565" s="2968">
        <v>0.06</v>
      </c>
      <c r="AC2565" s="3183" t="s">
        <v>1534</v>
      </c>
      <c r="AD2565" s="3367">
        <v>39.99</v>
      </c>
      <c r="AE2565" s="3368">
        <v>3000</v>
      </c>
      <c r="AF2565" s="2968">
        <f t="shared" si="15"/>
        <v>1.333E-2</v>
      </c>
      <c r="AG2565" s="2968">
        <v>0.1</v>
      </c>
      <c r="AH2565" s="2971" t="s">
        <v>4529</v>
      </c>
      <c r="AI2565" s="2970">
        <v>300</v>
      </c>
      <c r="AJ2565" s="2972">
        <v>3.99</v>
      </c>
      <c r="AK2565" s="2572"/>
    </row>
    <row r="2566" spans="2:37" s="2872" customFormat="1" x14ac:dyDescent="0.2">
      <c r="B2566" s="4097" t="s">
        <v>6009</v>
      </c>
      <c r="C2566" s="4098"/>
      <c r="D2566" s="3366"/>
      <c r="E2566" s="2967">
        <v>59.99</v>
      </c>
      <c r="F2566" s="3183" t="s">
        <v>1534</v>
      </c>
      <c r="G2566" s="3183" t="s">
        <v>1534</v>
      </c>
      <c r="H2566" s="3183" t="s">
        <v>1534</v>
      </c>
      <c r="I2566" s="3183" t="s">
        <v>1534</v>
      </c>
      <c r="J2566" s="3183" t="s">
        <v>1534</v>
      </c>
      <c r="K2566" s="3183" t="s">
        <v>1534</v>
      </c>
      <c r="L2566" s="3183">
        <v>0.18</v>
      </c>
      <c r="M2566" s="3183" t="s">
        <v>1534</v>
      </c>
      <c r="N2566" s="3183" t="s">
        <v>1534</v>
      </c>
      <c r="O2566" s="3183" t="s">
        <v>1534</v>
      </c>
      <c r="P2566" s="3183" t="s">
        <v>1534</v>
      </c>
      <c r="Q2566" s="3183">
        <v>0.18</v>
      </c>
      <c r="R2566" s="3183">
        <v>0.18</v>
      </c>
      <c r="S2566" s="3183" t="s">
        <v>1534</v>
      </c>
      <c r="T2566" s="3183" t="s">
        <v>1534</v>
      </c>
      <c r="U2566" s="3183" t="s">
        <v>1534</v>
      </c>
      <c r="V2566" s="3183" t="s">
        <v>1534</v>
      </c>
      <c r="W2566" s="3183" t="s">
        <v>1534</v>
      </c>
      <c r="X2566" s="2968">
        <v>0.06</v>
      </c>
      <c r="Y2566" s="3183" t="s">
        <v>1534</v>
      </c>
      <c r="Z2566" s="3183" t="s">
        <v>1534</v>
      </c>
      <c r="AA2566" s="3183">
        <v>50</v>
      </c>
      <c r="AB2566" s="2968">
        <v>0.06</v>
      </c>
      <c r="AC2566" s="3183" t="s">
        <v>1534</v>
      </c>
      <c r="AD2566" s="3367">
        <v>49.99</v>
      </c>
      <c r="AE2566" s="3368">
        <v>5000</v>
      </c>
      <c r="AF2566" s="2968">
        <f t="shared" si="15"/>
        <v>9.9979999999999999E-3</v>
      </c>
      <c r="AG2566" s="2968">
        <v>0.1</v>
      </c>
      <c r="AH2566" s="2971" t="s">
        <v>4529</v>
      </c>
      <c r="AI2566" s="2970">
        <v>300</v>
      </c>
      <c r="AJ2566" s="2972">
        <v>3.99</v>
      </c>
      <c r="AK2566" s="2572"/>
    </row>
    <row r="2567" spans="2:37" s="2872" customFormat="1" x14ac:dyDescent="0.2">
      <c r="B2567" s="4097" t="s">
        <v>6010</v>
      </c>
      <c r="C2567" s="4098"/>
      <c r="D2567" s="3366"/>
      <c r="E2567" s="2967">
        <v>69.990000000000009</v>
      </c>
      <c r="F2567" s="3183" t="s">
        <v>1534</v>
      </c>
      <c r="G2567" s="3183" t="s">
        <v>1534</v>
      </c>
      <c r="H2567" s="3183" t="s">
        <v>1534</v>
      </c>
      <c r="I2567" s="3183" t="s">
        <v>1534</v>
      </c>
      <c r="J2567" s="3183" t="s">
        <v>1534</v>
      </c>
      <c r="K2567" s="3183" t="s">
        <v>1534</v>
      </c>
      <c r="L2567" s="3183">
        <v>0.18</v>
      </c>
      <c r="M2567" s="3183" t="s">
        <v>1534</v>
      </c>
      <c r="N2567" s="3183" t="s">
        <v>1534</v>
      </c>
      <c r="O2567" s="3183" t="s">
        <v>1534</v>
      </c>
      <c r="P2567" s="3183" t="s">
        <v>1534</v>
      </c>
      <c r="Q2567" s="3183">
        <v>0.18</v>
      </c>
      <c r="R2567" s="3183">
        <v>0.18</v>
      </c>
      <c r="S2567" s="3183" t="s">
        <v>1534</v>
      </c>
      <c r="T2567" s="3183" t="s">
        <v>1534</v>
      </c>
      <c r="U2567" s="3183" t="s">
        <v>1534</v>
      </c>
      <c r="V2567" s="3183" t="s">
        <v>1534</v>
      </c>
      <c r="W2567" s="3183" t="s">
        <v>1534</v>
      </c>
      <c r="X2567" s="2968">
        <v>0.06</v>
      </c>
      <c r="Y2567" s="3183" t="s">
        <v>1534</v>
      </c>
      <c r="Z2567" s="3183" t="s">
        <v>1534</v>
      </c>
      <c r="AA2567" s="3183">
        <v>50</v>
      </c>
      <c r="AB2567" s="2968">
        <v>0.06</v>
      </c>
      <c r="AC2567" s="3183" t="s">
        <v>1534</v>
      </c>
      <c r="AD2567" s="3367">
        <v>59.99</v>
      </c>
      <c r="AE2567" s="3368">
        <v>10000</v>
      </c>
      <c r="AF2567" s="2968">
        <f t="shared" si="15"/>
        <v>5.999E-3</v>
      </c>
      <c r="AG2567" s="2968">
        <v>0.1</v>
      </c>
      <c r="AH2567" s="2971" t="s">
        <v>4529</v>
      </c>
      <c r="AI2567" s="2970">
        <v>300</v>
      </c>
      <c r="AJ2567" s="2972">
        <v>3.99</v>
      </c>
      <c r="AK2567" s="2572"/>
    </row>
    <row r="2568" spans="2:37" s="2872" customFormat="1" x14ac:dyDescent="0.2">
      <c r="B2568" s="4097" t="s">
        <v>6011</v>
      </c>
      <c r="C2568" s="4098"/>
      <c r="D2568" s="3366"/>
      <c r="E2568" s="2967">
        <v>29.99</v>
      </c>
      <c r="F2568" s="3183" t="s">
        <v>1534</v>
      </c>
      <c r="G2568" s="3183" t="s">
        <v>1534</v>
      </c>
      <c r="H2568" s="3183" t="s">
        <v>1534</v>
      </c>
      <c r="I2568" s="3183" t="s">
        <v>1534</v>
      </c>
      <c r="J2568" s="3183" t="s">
        <v>1534</v>
      </c>
      <c r="K2568" s="3183" t="s">
        <v>1534</v>
      </c>
      <c r="L2568" s="3183">
        <v>0.18</v>
      </c>
      <c r="M2568" s="3183" t="s">
        <v>1534</v>
      </c>
      <c r="N2568" s="3183" t="s">
        <v>1534</v>
      </c>
      <c r="O2568" s="3183" t="s">
        <v>1534</v>
      </c>
      <c r="P2568" s="3183" t="s">
        <v>1534</v>
      </c>
      <c r="Q2568" s="3183">
        <v>0.18</v>
      </c>
      <c r="R2568" s="3183">
        <v>0.18</v>
      </c>
      <c r="S2568" s="3183" t="s">
        <v>1534</v>
      </c>
      <c r="T2568" s="3183" t="s">
        <v>1534</v>
      </c>
      <c r="U2568" s="3183" t="s">
        <v>1534</v>
      </c>
      <c r="V2568" s="3183" t="s">
        <v>1534</v>
      </c>
      <c r="W2568" s="3183" t="s">
        <v>1534</v>
      </c>
      <c r="X2568" s="2968">
        <v>0.06</v>
      </c>
      <c r="Y2568" s="3183" t="s">
        <v>1534</v>
      </c>
      <c r="Z2568" s="3183" t="s">
        <v>1534</v>
      </c>
      <c r="AA2568" s="3183">
        <v>50</v>
      </c>
      <c r="AB2568" s="2968">
        <v>0.06</v>
      </c>
      <c r="AC2568" s="3183" t="s">
        <v>1534</v>
      </c>
      <c r="AD2568" s="3367">
        <v>29.99</v>
      </c>
      <c r="AE2568" s="3368">
        <v>1000</v>
      </c>
      <c r="AF2568" s="2968">
        <f t="shared" si="15"/>
        <v>2.9989999999999999E-2</v>
      </c>
      <c r="AG2568" s="2968">
        <v>0.1</v>
      </c>
      <c r="AH2568" s="2971" t="s">
        <v>4529</v>
      </c>
      <c r="AI2568" s="2970">
        <v>100</v>
      </c>
      <c r="AJ2568" s="2972">
        <v>2.4900000000000002</v>
      </c>
      <c r="AK2568" s="2572"/>
    </row>
    <row r="2569" spans="2:37" s="2872" customFormat="1" x14ac:dyDescent="0.2">
      <c r="B2569" s="4097" t="s">
        <v>6050</v>
      </c>
      <c r="C2569" s="4098"/>
      <c r="D2569" s="3366"/>
      <c r="E2569" s="2967">
        <v>34.989999999999995</v>
      </c>
      <c r="F2569" s="3183" t="s">
        <v>1534</v>
      </c>
      <c r="G2569" s="3183" t="s">
        <v>1534</v>
      </c>
      <c r="H2569" s="3183" t="s">
        <v>1534</v>
      </c>
      <c r="I2569" s="3183" t="s">
        <v>1534</v>
      </c>
      <c r="J2569" s="3183" t="s">
        <v>1534</v>
      </c>
      <c r="K2569" s="3183" t="s">
        <v>1534</v>
      </c>
      <c r="L2569" s="3183">
        <v>0.18</v>
      </c>
      <c r="M2569" s="3183" t="s">
        <v>1534</v>
      </c>
      <c r="N2569" s="3183" t="s">
        <v>1534</v>
      </c>
      <c r="O2569" s="3183" t="s">
        <v>1534</v>
      </c>
      <c r="P2569" s="3183" t="s">
        <v>1534</v>
      </c>
      <c r="Q2569" s="3183">
        <v>0.18</v>
      </c>
      <c r="R2569" s="3183">
        <v>0.18</v>
      </c>
      <c r="S2569" s="3183" t="s">
        <v>1534</v>
      </c>
      <c r="T2569" s="3183" t="s">
        <v>1534</v>
      </c>
      <c r="U2569" s="3183" t="s">
        <v>1534</v>
      </c>
      <c r="V2569" s="3183" t="s">
        <v>1534</v>
      </c>
      <c r="W2569" s="3183" t="s">
        <v>1534</v>
      </c>
      <c r="X2569" s="2968">
        <v>0.06</v>
      </c>
      <c r="Y2569" s="3183" t="s">
        <v>1534</v>
      </c>
      <c r="Z2569" s="3183" t="s">
        <v>1534</v>
      </c>
      <c r="AA2569" s="3183">
        <v>50</v>
      </c>
      <c r="AB2569" s="2968">
        <v>0.06</v>
      </c>
      <c r="AC2569" s="3183" t="s">
        <v>1534</v>
      </c>
      <c r="AD2569" s="3367">
        <v>34.99</v>
      </c>
      <c r="AE2569" s="3368">
        <v>1500</v>
      </c>
      <c r="AF2569" s="2968">
        <f t="shared" si="15"/>
        <v>2.3326666666666669E-2</v>
      </c>
      <c r="AG2569" s="2968">
        <v>0.1</v>
      </c>
      <c r="AH2569" s="2971" t="s">
        <v>4529</v>
      </c>
      <c r="AI2569" s="2970">
        <v>150</v>
      </c>
      <c r="AJ2569" s="2972">
        <v>2.99</v>
      </c>
      <c r="AK2569" s="2572"/>
    </row>
    <row r="2570" spans="2:37" s="2872" customFormat="1" x14ac:dyDescent="0.2">
      <c r="B2570" s="4097" t="s">
        <v>6013</v>
      </c>
      <c r="C2570" s="4098"/>
      <c r="D2570" s="3366"/>
      <c r="E2570" s="2967">
        <v>44.99</v>
      </c>
      <c r="F2570" s="3183" t="s">
        <v>1534</v>
      </c>
      <c r="G2570" s="3183" t="s">
        <v>1534</v>
      </c>
      <c r="H2570" s="3183" t="s">
        <v>1534</v>
      </c>
      <c r="I2570" s="3183" t="s">
        <v>1534</v>
      </c>
      <c r="J2570" s="3183" t="s">
        <v>1534</v>
      </c>
      <c r="K2570" s="3183" t="s">
        <v>1534</v>
      </c>
      <c r="L2570" s="3183">
        <v>0.18</v>
      </c>
      <c r="M2570" s="3183" t="s">
        <v>1534</v>
      </c>
      <c r="N2570" s="3183" t="s">
        <v>1534</v>
      </c>
      <c r="O2570" s="3183" t="s">
        <v>1534</v>
      </c>
      <c r="P2570" s="3183" t="s">
        <v>1534</v>
      </c>
      <c r="Q2570" s="3183">
        <v>0.18</v>
      </c>
      <c r="R2570" s="3183">
        <v>0.18</v>
      </c>
      <c r="S2570" s="3183" t="s">
        <v>1534</v>
      </c>
      <c r="T2570" s="3183" t="s">
        <v>1534</v>
      </c>
      <c r="U2570" s="3183" t="s">
        <v>1534</v>
      </c>
      <c r="V2570" s="3183" t="s">
        <v>1534</v>
      </c>
      <c r="W2570" s="3183" t="s">
        <v>1534</v>
      </c>
      <c r="X2570" s="2968">
        <v>0.06</v>
      </c>
      <c r="Y2570" s="3183" t="s">
        <v>1534</v>
      </c>
      <c r="Z2570" s="3183" t="s">
        <v>1534</v>
      </c>
      <c r="AA2570" s="3183">
        <v>50</v>
      </c>
      <c r="AB2570" s="2968">
        <v>0.06</v>
      </c>
      <c r="AC2570" s="3183" t="s">
        <v>1534</v>
      </c>
      <c r="AD2570" s="3367">
        <v>44.99</v>
      </c>
      <c r="AE2570" s="3368">
        <v>2000</v>
      </c>
      <c r="AF2570" s="2968">
        <f t="shared" si="15"/>
        <v>2.2495000000000001E-2</v>
      </c>
      <c r="AG2570" s="2968">
        <v>0.1</v>
      </c>
      <c r="AH2570" s="2971" t="s">
        <v>4529</v>
      </c>
      <c r="AI2570" s="2970">
        <v>200</v>
      </c>
      <c r="AJ2570" s="2972">
        <v>3.49</v>
      </c>
      <c r="AK2570" s="2572"/>
    </row>
    <row r="2571" spans="2:37" s="2872" customFormat="1" x14ac:dyDescent="0.2">
      <c r="B2571" s="4097" t="s">
        <v>6014</v>
      </c>
      <c r="C2571" s="4098"/>
      <c r="D2571" s="3366"/>
      <c r="E2571" s="2967">
        <v>29.99</v>
      </c>
      <c r="F2571" s="3183" t="s">
        <v>1534</v>
      </c>
      <c r="G2571" s="3183" t="s">
        <v>1534</v>
      </c>
      <c r="H2571" s="3183" t="s">
        <v>1534</v>
      </c>
      <c r="I2571" s="3183" t="s">
        <v>1534</v>
      </c>
      <c r="J2571" s="3183" t="s">
        <v>1534</v>
      </c>
      <c r="K2571" s="3183" t="s">
        <v>1534</v>
      </c>
      <c r="L2571" s="3183">
        <v>0.18</v>
      </c>
      <c r="M2571" s="3183" t="s">
        <v>1534</v>
      </c>
      <c r="N2571" s="3183" t="s">
        <v>1534</v>
      </c>
      <c r="O2571" s="3183" t="s">
        <v>1534</v>
      </c>
      <c r="P2571" s="3183" t="s">
        <v>1534</v>
      </c>
      <c r="Q2571" s="3183">
        <v>0.18</v>
      </c>
      <c r="R2571" s="3183">
        <v>0.18</v>
      </c>
      <c r="S2571" s="3183" t="s">
        <v>1534</v>
      </c>
      <c r="T2571" s="3183" t="s">
        <v>1534</v>
      </c>
      <c r="U2571" s="3183" t="s">
        <v>1534</v>
      </c>
      <c r="V2571" s="3183" t="s">
        <v>1534</v>
      </c>
      <c r="W2571" s="3183" t="s">
        <v>1534</v>
      </c>
      <c r="X2571" s="2968">
        <v>0.06</v>
      </c>
      <c r="Y2571" s="3183" t="s">
        <v>1534</v>
      </c>
      <c r="Z2571" s="3183" t="s">
        <v>1534</v>
      </c>
      <c r="AA2571" s="3183">
        <v>50</v>
      </c>
      <c r="AB2571" s="2968">
        <v>0.06</v>
      </c>
      <c r="AC2571" s="3183" t="s">
        <v>1534</v>
      </c>
      <c r="AD2571" s="3367">
        <v>29.99</v>
      </c>
      <c r="AE2571" s="3368">
        <v>1000</v>
      </c>
      <c r="AF2571" s="2968">
        <f t="shared" si="15"/>
        <v>2.9989999999999999E-2</v>
      </c>
      <c r="AG2571" s="2968">
        <v>0.1</v>
      </c>
      <c r="AH2571" s="2971" t="s">
        <v>4529</v>
      </c>
      <c r="AI2571" s="2970">
        <v>100</v>
      </c>
      <c r="AJ2571" s="2972">
        <v>2.4900000000000002</v>
      </c>
      <c r="AK2571" s="2572"/>
    </row>
    <row r="2572" spans="2:37" s="2872" customFormat="1" x14ac:dyDescent="0.2">
      <c r="B2572" s="4097" t="s">
        <v>6015</v>
      </c>
      <c r="C2572" s="4098"/>
      <c r="D2572" s="3366"/>
      <c r="E2572" s="2967">
        <v>34.989999999999995</v>
      </c>
      <c r="F2572" s="3183" t="s">
        <v>1534</v>
      </c>
      <c r="G2572" s="3183" t="s">
        <v>1534</v>
      </c>
      <c r="H2572" s="3183" t="s">
        <v>1534</v>
      </c>
      <c r="I2572" s="3183" t="s">
        <v>1534</v>
      </c>
      <c r="J2572" s="3183" t="s">
        <v>1534</v>
      </c>
      <c r="K2572" s="3183" t="s">
        <v>1534</v>
      </c>
      <c r="L2572" s="3183">
        <v>0.18</v>
      </c>
      <c r="M2572" s="3183" t="s">
        <v>1534</v>
      </c>
      <c r="N2572" s="3183" t="s">
        <v>1534</v>
      </c>
      <c r="O2572" s="3183" t="s">
        <v>1534</v>
      </c>
      <c r="P2572" s="3183" t="s">
        <v>1534</v>
      </c>
      <c r="Q2572" s="3183">
        <v>0.18</v>
      </c>
      <c r="R2572" s="3183">
        <v>0.18</v>
      </c>
      <c r="S2572" s="3183" t="s">
        <v>1534</v>
      </c>
      <c r="T2572" s="3183" t="s">
        <v>1534</v>
      </c>
      <c r="U2572" s="3183" t="s">
        <v>1534</v>
      </c>
      <c r="V2572" s="3183" t="s">
        <v>1534</v>
      </c>
      <c r="W2572" s="3183" t="s">
        <v>1534</v>
      </c>
      <c r="X2572" s="2968">
        <v>0.06</v>
      </c>
      <c r="Y2572" s="3183" t="s">
        <v>1534</v>
      </c>
      <c r="Z2572" s="3183" t="s">
        <v>1534</v>
      </c>
      <c r="AA2572" s="3183">
        <v>50</v>
      </c>
      <c r="AB2572" s="2968">
        <v>0.06</v>
      </c>
      <c r="AC2572" s="3183" t="s">
        <v>1534</v>
      </c>
      <c r="AD2572" s="3367">
        <v>34.989999999999995</v>
      </c>
      <c r="AE2572" s="3368">
        <v>1500</v>
      </c>
      <c r="AF2572" s="2968">
        <f t="shared" si="15"/>
        <v>2.3326666666666662E-2</v>
      </c>
      <c r="AG2572" s="2968">
        <v>0.1</v>
      </c>
      <c r="AH2572" s="2971" t="s">
        <v>4529</v>
      </c>
      <c r="AI2572" s="2970">
        <v>150</v>
      </c>
      <c r="AJ2572" s="2972">
        <v>2.99</v>
      </c>
      <c r="AK2572" s="2572"/>
    </row>
    <row r="2573" spans="2:37" s="2872" customFormat="1" x14ac:dyDescent="0.2">
      <c r="B2573" s="4097" t="s">
        <v>6016</v>
      </c>
      <c r="C2573" s="4098"/>
      <c r="D2573" s="3366"/>
      <c r="E2573" s="2967">
        <v>44.99</v>
      </c>
      <c r="F2573" s="3183" t="s">
        <v>1534</v>
      </c>
      <c r="G2573" s="3183" t="s">
        <v>1534</v>
      </c>
      <c r="H2573" s="3183" t="s">
        <v>1534</v>
      </c>
      <c r="I2573" s="3183" t="s">
        <v>1534</v>
      </c>
      <c r="J2573" s="3183" t="s">
        <v>1534</v>
      </c>
      <c r="K2573" s="3183" t="s">
        <v>1534</v>
      </c>
      <c r="L2573" s="3183">
        <v>0.18</v>
      </c>
      <c r="M2573" s="3183" t="s">
        <v>1534</v>
      </c>
      <c r="N2573" s="3183" t="s">
        <v>1534</v>
      </c>
      <c r="O2573" s="3183" t="s">
        <v>1534</v>
      </c>
      <c r="P2573" s="3183" t="s">
        <v>1534</v>
      </c>
      <c r="Q2573" s="3183">
        <v>0.18</v>
      </c>
      <c r="R2573" s="3183">
        <v>0.18</v>
      </c>
      <c r="S2573" s="3183" t="s">
        <v>1534</v>
      </c>
      <c r="T2573" s="3183" t="s">
        <v>1534</v>
      </c>
      <c r="U2573" s="3183" t="s">
        <v>1534</v>
      </c>
      <c r="V2573" s="3183" t="s">
        <v>1534</v>
      </c>
      <c r="W2573" s="3183" t="s">
        <v>1534</v>
      </c>
      <c r="X2573" s="2968">
        <v>0.06</v>
      </c>
      <c r="Y2573" s="3183" t="s">
        <v>1534</v>
      </c>
      <c r="Z2573" s="3183" t="s">
        <v>1534</v>
      </c>
      <c r="AA2573" s="3183">
        <v>50</v>
      </c>
      <c r="AB2573" s="2968">
        <v>0.06</v>
      </c>
      <c r="AC2573" s="3183" t="s">
        <v>1534</v>
      </c>
      <c r="AD2573" s="3367">
        <v>44.99</v>
      </c>
      <c r="AE2573" s="3368">
        <v>2000</v>
      </c>
      <c r="AF2573" s="2968">
        <f t="shared" si="15"/>
        <v>2.2495000000000001E-2</v>
      </c>
      <c r="AG2573" s="2968">
        <v>0.1</v>
      </c>
      <c r="AH2573" s="2971" t="s">
        <v>4529</v>
      </c>
      <c r="AI2573" s="2970">
        <v>200</v>
      </c>
      <c r="AJ2573" s="2972">
        <v>3.49</v>
      </c>
      <c r="AK2573" s="2572"/>
    </row>
    <row r="2574" spans="2:37" s="2872" customFormat="1" x14ac:dyDescent="0.2">
      <c r="B2574" s="4097" t="s">
        <v>6017</v>
      </c>
      <c r="C2574" s="4098"/>
      <c r="D2574" s="3366"/>
      <c r="E2574" s="2967">
        <v>29.99</v>
      </c>
      <c r="F2574" s="3183" t="s">
        <v>1534</v>
      </c>
      <c r="G2574" s="3183" t="s">
        <v>1534</v>
      </c>
      <c r="H2574" s="3183" t="s">
        <v>1534</v>
      </c>
      <c r="I2574" s="3183" t="s">
        <v>1534</v>
      </c>
      <c r="J2574" s="3183" t="s">
        <v>1534</v>
      </c>
      <c r="K2574" s="3183" t="s">
        <v>1534</v>
      </c>
      <c r="L2574" s="3183">
        <v>0.18</v>
      </c>
      <c r="M2574" s="3183" t="s">
        <v>1534</v>
      </c>
      <c r="N2574" s="3183" t="s">
        <v>1534</v>
      </c>
      <c r="O2574" s="3183" t="s">
        <v>1534</v>
      </c>
      <c r="P2574" s="3183" t="s">
        <v>1534</v>
      </c>
      <c r="Q2574" s="3183">
        <v>0.18</v>
      </c>
      <c r="R2574" s="3183">
        <v>0.18</v>
      </c>
      <c r="S2574" s="3183" t="s">
        <v>1534</v>
      </c>
      <c r="T2574" s="3183" t="s">
        <v>1534</v>
      </c>
      <c r="U2574" s="3183" t="s">
        <v>1534</v>
      </c>
      <c r="V2574" s="3183" t="s">
        <v>1534</v>
      </c>
      <c r="W2574" s="3183" t="s">
        <v>1534</v>
      </c>
      <c r="X2574" s="2968">
        <v>0.06</v>
      </c>
      <c r="Y2574" s="3183" t="s">
        <v>1534</v>
      </c>
      <c r="Z2574" s="3183" t="s">
        <v>1534</v>
      </c>
      <c r="AA2574" s="3183">
        <v>50</v>
      </c>
      <c r="AB2574" s="2968">
        <v>0.06</v>
      </c>
      <c r="AC2574" s="3183" t="s">
        <v>1534</v>
      </c>
      <c r="AD2574" s="3367">
        <v>29.99</v>
      </c>
      <c r="AE2574" s="3368">
        <v>1000</v>
      </c>
      <c r="AF2574" s="2968">
        <f>AD2574/AE2574</f>
        <v>2.9989999999999999E-2</v>
      </c>
      <c r="AG2574" s="2968">
        <v>0.1</v>
      </c>
      <c r="AH2574" s="2971" t="s">
        <v>4529</v>
      </c>
      <c r="AI2574" s="2970">
        <v>100</v>
      </c>
      <c r="AJ2574" s="2972">
        <v>2.4900000000000002</v>
      </c>
      <c r="AK2574" s="2572"/>
    </row>
    <row r="2575" spans="2:37" s="2872" customFormat="1" x14ac:dyDescent="0.2">
      <c r="B2575" s="4097" t="s">
        <v>6018</v>
      </c>
      <c r="C2575" s="4098"/>
      <c r="D2575" s="3366"/>
      <c r="E2575" s="3232">
        <v>34.99</v>
      </c>
      <c r="F2575" s="3183" t="s">
        <v>1534</v>
      </c>
      <c r="G2575" s="3183" t="s">
        <v>1534</v>
      </c>
      <c r="H2575" s="3183" t="s">
        <v>1534</v>
      </c>
      <c r="I2575" s="3183" t="s">
        <v>1534</v>
      </c>
      <c r="J2575" s="3183" t="s">
        <v>1534</v>
      </c>
      <c r="K2575" s="3183" t="s">
        <v>1534</v>
      </c>
      <c r="L2575" s="3183">
        <v>0.18</v>
      </c>
      <c r="M2575" s="3183" t="s">
        <v>1534</v>
      </c>
      <c r="N2575" s="3183" t="s">
        <v>1534</v>
      </c>
      <c r="O2575" s="3183" t="s">
        <v>1534</v>
      </c>
      <c r="P2575" s="3183" t="s">
        <v>1534</v>
      </c>
      <c r="Q2575" s="3183">
        <v>0.18</v>
      </c>
      <c r="R2575" s="3183">
        <v>0.18</v>
      </c>
      <c r="S2575" s="3183" t="s">
        <v>1534</v>
      </c>
      <c r="T2575" s="3183" t="s">
        <v>1534</v>
      </c>
      <c r="U2575" s="3183" t="s">
        <v>1534</v>
      </c>
      <c r="V2575" s="3183" t="s">
        <v>1534</v>
      </c>
      <c r="W2575" s="3183" t="s">
        <v>1534</v>
      </c>
      <c r="X2575" s="2968">
        <v>0.06</v>
      </c>
      <c r="Y2575" s="3183" t="s">
        <v>1534</v>
      </c>
      <c r="Z2575" s="3183" t="s">
        <v>1534</v>
      </c>
      <c r="AA2575" s="3183">
        <v>50</v>
      </c>
      <c r="AB2575" s="2968">
        <v>0.06</v>
      </c>
      <c r="AC2575" s="3183" t="s">
        <v>1534</v>
      </c>
      <c r="AD2575" s="3367">
        <v>34.989999999999995</v>
      </c>
      <c r="AE2575" s="3368">
        <v>1500</v>
      </c>
      <c r="AF2575" s="2968">
        <f>AD2575/AE2575</f>
        <v>2.3326666666666662E-2</v>
      </c>
      <c r="AG2575" s="2968">
        <v>0.1</v>
      </c>
      <c r="AH2575" s="2971" t="s">
        <v>4529</v>
      </c>
      <c r="AI2575" s="2970">
        <v>150</v>
      </c>
      <c r="AJ2575" s="2972">
        <v>2.99</v>
      </c>
      <c r="AK2575" s="2572"/>
    </row>
    <row r="2576" spans="2:37" s="2872" customFormat="1" ht="13.5" thickBot="1" x14ac:dyDescent="0.25">
      <c r="B2576" s="4097" t="s">
        <v>6019</v>
      </c>
      <c r="C2576" s="4098"/>
      <c r="D2576" s="3370"/>
      <c r="E2576" s="3151">
        <v>44.99</v>
      </c>
      <c r="F2576" s="3340" t="s">
        <v>1534</v>
      </c>
      <c r="G2576" s="3340" t="s">
        <v>1534</v>
      </c>
      <c r="H2576" s="3340" t="s">
        <v>1534</v>
      </c>
      <c r="I2576" s="3340" t="s">
        <v>1534</v>
      </c>
      <c r="J2576" s="3340" t="s">
        <v>1534</v>
      </c>
      <c r="K2576" s="3340" t="s">
        <v>1534</v>
      </c>
      <c r="L2576" s="3340">
        <v>0.18</v>
      </c>
      <c r="M2576" s="3340" t="s">
        <v>1534</v>
      </c>
      <c r="N2576" s="3340" t="s">
        <v>1534</v>
      </c>
      <c r="O2576" s="3340" t="s">
        <v>1534</v>
      </c>
      <c r="P2576" s="3340" t="s">
        <v>1534</v>
      </c>
      <c r="Q2576" s="3340">
        <v>0.18</v>
      </c>
      <c r="R2576" s="3340">
        <v>0.18</v>
      </c>
      <c r="S2576" s="3340" t="s">
        <v>1534</v>
      </c>
      <c r="T2576" s="3340" t="s">
        <v>1534</v>
      </c>
      <c r="U2576" s="3340" t="s">
        <v>1534</v>
      </c>
      <c r="V2576" s="3340" t="s">
        <v>1534</v>
      </c>
      <c r="W2576" s="3340" t="s">
        <v>1534</v>
      </c>
      <c r="X2576" s="3064">
        <v>0.06</v>
      </c>
      <c r="Y2576" s="3340" t="s">
        <v>1534</v>
      </c>
      <c r="Z2576" s="3340" t="s">
        <v>1534</v>
      </c>
      <c r="AA2576" s="3340">
        <v>50</v>
      </c>
      <c r="AB2576" s="3064">
        <v>0.06</v>
      </c>
      <c r="AC2576" s="3340" t="s">
        <v>1534</v>
      </c>
      <c r="AD2576" s="3388">
        <v>44.99</v>
      </c>
      <c r="AE2576" s="3371">
        <v>2000</v>
      </c>
      <c r="AF2576" s="3064">
        <f>AD2576/AE2576</f>
        <v>2.2495000000000001E-2</v>
      </c>
      <c r="AG2576" s="3064">
        <v>0.1</v>
      </c>
      <c r="AH2576" s="3067" t="s">
        <v>4529</v>
      </c>
      <c r="AI2576" s="3373">
        <v>200</v>
      </c>
      <c r="AJ2576" s="3068">
        <v>3.49</v>
      </c>
      <c r="AK2576" s="2572"/>
    </row>
    <row r="2577" spans="2:37" s="2872" customFormat="1" x14ac:dyDescent="0.2">
      <c r="B2577" s="2573"/>
      <c r="C2577" s="2566"/>
      <c r="D2577" s="4006"/>
      <c r="E2577" s="4006"/>
      <c r="F2577" s="4006"/>
      <c r="G2577" s="4006"/>
      <c r="H2577" s="2566"/>
      <c r="I2577" s="2567"/>
      <c r="J2577" s="2567"/>
      <c r="K2577" s="2567"/>
      <c r="L2577" s="2567"/>
      <c r="M2577" s="2566"/>
      <c r="N2577" s="2567"/>
      <c r="O2577" s="2567"/>
      <c r="P2577" s="2567"/>
      <c r="Q2577" s="2567"/>
      <c r="R2577" s="2567"/>
      <c r="S2577" s="2566"/>
      <c r="T2577" s="2565"/>
      <c r="U2577" s="2565"/>
      <c r="V2577" s="2565"/>
      <c r="W2577" s="2565"/>
      <c r="X2577" s="2565"/>
      <c r="Y2577" s="2565"/>
      <c r="Z2577" s="2565"/>
      <c r="AA2577" s="2565"/>
      <c r="AB2577" s="2565"/>
      <c r="AC2577" s="2565"/>
      <c r="AD2577" s="2565"/>
      <c r="AE2577" s="2565"/>
      <c r="AF2577" s="2565"/>
      <c r="AG2577" s="2565"/>
      <c r="AH2577" s="2565"/>
      <c r="AI2577" s="2565"/>
      <c r="AJ2577" s="2565"/>
      <c r="AK2577" s="2572"/>
    </row>
    <row r="2578" spans="2:37" s="2872" customFormat="1" x14ac:dyDescent="0.2">
      <c r="B2578" s="3979" t="s">
        <v>4992</v>
      </c>
      <c r="C2578" s="3980"/>
      <c r="D2578" s="3986" t="s">
        <v>6046</v>
      </c>
      <c r="E2578" s="3986"/>
      <c r="F2578" s="3986"/>
      <c r="G2578" s="3986"/>
      <c r="H2578" s="2569"/>
      <c r="I2578" s="2569"/>
      <c r="J2578" s="2569"/>
      <c r="K2578" s="2569"/>
      <c r="L2578" s="2569"/>
      <c r="M2578" s="2569"/>
      <c r="N2578" s="2569"/>
      <c r="O2578" s="2569"/>
      <c r="P2578" s="2569"/>
      <c r="Q2578" s="2569"/>
      <c r="R2578" s="2569"/>
      <c r="S2578" s="2569"/>
      <c r="T2578" s="2565"/>
      <c r="U2578" s="2565"/>
      <c r="V2578" s="2565"/>
      <c r="W2578" s="2565"/>
      <c r="X2578" s="2565"/>
      <c r="Y2578" s="2565"/>
      <c r="Z2578" s="2565"/>
      <c r="AA2578" s="2565"/>
      <c r="AB2578" s="2565"/>
      <c r="AC2578" s="2565"/>
      <c r="AD2578" s="2565"/>
      <c r="AE2578" s="2565"/>
      <c r="AF2578" s="2565"/>
      <c r="AG2578" s="2565"/>
      <c r="AH2578" s="2565"/>
      <c r="AI2578" s="2565"/>
      <c r="AJ2578" s="2565"/>
      <c r="AK2578" s="2572"/>
    </row>
    <row r="2579" spans="2:37" s="2872" customFormat="1" x14ac:dyDescent="0.2">
      <c r="B2579" s="3979" t="s">
        <v>4993</v>
      </c>
      <c r="C2579" s="3980"/>
      <c r="D2579" s="3986" t="s">
        <v>1517</v>
      </c>
      <c r="E2579" s="3986"/>
      <c r="F2579" s="3986"/>
      <c r="G2579" s="3986"/>
      <c r="H2579" s="2569"/>
      <c r="I2579" s="2569"/>
      <c r="J2579" s="2569"/>
      <c r="K2579" s="2569"/>
      <c r="L2579" s="2569"/>
      <c r="M2579" s="2569"/>
      <c r="N2579" s="2569"/>
      <c r="O2579" s="2569"/>
      <c r="P2579" s="2569"/>
      <c r="Q2579" s="2569"/>
      <c r="R2579" s="2569"/>
      <c r="S2579" s="2569"/>
      <c r="T2579" s="2565"/>
      <c r="U2579" s="2565"/>
      <c r="V2579" s="2565"/>
      <c r="W2579" s="2565"/>
      <c r="X2579" s="2565"/>
      <c r="Y2579" s="2565"/>
      <c r="Z2579" s="2565"/>
      <c r="AA2579" s="2565"/>
      <c r="AB2579" s="2565"/>
      <c r="AC2579" s="2565"/>
      <c r="AD2579" s="2565"/>
      <c r="AE2579" s="2565"/>
      <c r="AF2579" s="2565"/>
      <c r="AG2579" s="2565"/>
      <c r="AH2579" s="2565"/>
      <c r="AI2579" s="2565"/>
      <c r="AJ2579" s="2565"/>
      <c r="AK2579" s="2572"/>
    </row>
    <row r="2580" spans="2:37" s="2872" customFormat="1" ht="15.75" thickBot="1" x14ac:dyDescent="0.25">
      <c r="B2580" s="4057"/>
      <c r="C2580" s="4058"/>
      <c r="D2580" s="4059"/>
      <c r="E2580" s="4059"/>
      <c r="F2580" s="4059"/>
      <c r="G2580" s="4059"/>
      <c r="H2580" s="2574"/>
      <c r="I2580" s="2574"/>
      <c r="J2580" s="2574"/>
      <c r="K2580" s="2574"/>
      <c r="L2580" s="2574"/>
      <c r="M2580" s="2574"/>
      <c r="N2580" s="2574"/>
      <c r="O2580" s="2574"/>
      <c r="P2580" s="2574"/>
      <c r="Q2580" s="2574"/>
      <c r="R2580" s="2574"/>
      <c r="S2580" s="2574"/>
      <c r="T2580" s="2575"/>
      <c r="U2580" s="2575"/>
      <c r="V2580" s="2575"/>
      <c r="W2580" s="2575"/>
      <c r="X2580" s="2575"/>
      <c r="Y2580" s="2575"/>
      <c r="Z2580" s="2575"/>
      <c r="AA2580" s="2575"/>
      <c r="AB2580" s="2575"/>
      <c r="AC2580" s="2575"/>
      <c r="AD2580" s="2575"/>
      <c r="AE2580" s="2575"/>
      <c r="AF2580" s="2575"/>
      <c r="AG2580" s="2575"/>
      <c r="AH2580" s="2575"/>
      <c r="AI2580" s="2575"/>
      <c r="AJ2580" s="2575"/>
      <c r="AK2580" s="2577"/>
    </row>
    <row r="2581" spans="2:37" s="2872" customFormat="1" x14ac:dyDescent="0.2">
      <c r="B2581" s="2774"/>
    </row>
    <row r="2582" spans="2:37" s="2872" customFormat="1" ht="13.5" thickBot="1" x14ac:dyDescent="0.25">
      <c r="B2582" s="2774"/>
    </row>
    <row r="2583" spans="2:37" s="2872" customFormat="1" ht="20.25" x14ac:dyDescent="0.2">
      <c r="B2583" s="3987" t="s">
        <v>5001</v>
      </c>
      <c r="C2583" s="3988"/>
      <c r="D2583" s="3988"/>
      <c r="E2583" s="3988"/>
      <c r="F2583" s="3988"/>
      <c r="G2583" s="3988"/>
      <c r="H2583" s="3988"/>
      <c r="I2583" s="3988"/>
      <c r="J2583" s="3988"/>
      <c r="K2583" s="3988"/>
      <c r="L2583" s="3988"/>
      <c r="M2583" s="3988"/>
      <c r="N2583" s="3988"/>
      <c r="O2583" s="3988"/>
      <c r="P2583" s="3988"/>
      <c r="Q2583" s="3988"/>
      <c r="R2583" s="3988"/>
      <c r="S2583" s="3988"/>
      <c r="T2583" s="3988"/>
      <c r="U2583" s="3988"/>
      <c r="V2583" s="3988"/>
      <c r="W2583" s="3988"/>
      <c r="X2583" s="3988"/>
      <c r="Y2583" s="3988"/>
      <c r="Z2583" s="3988"/>
      <c r="AA2583" s="3988"/>
      <c r="AB2583" s="3988"/>
      <c r="AC2583" s="3988"/>
      <c r="AD2583" s="3988"/>
      <c r="AE2583" s="3988"/>
      <c r="AF2583" s="3988"/>
      <c r="AG2583" s="3988"/>
      <c r="AH2583" s="3988"/>
      <c r="AI2583" s="3988"/>
      <c r="AJ2583" s="3988"/>
      <c r="AK2583" s="3989"/>
    </row>
    <row r="2584" spans="2:37" s="2872" customFormat="1" x14ac:dyDescent="0.2">
      <c r="B2584" s="2570"/>
      <c r="C2584" s="3375"/>
      <c r="D2584" s="3375"/>
      <c r="E2584" s="3375"/>
      <c r="F2584" s="3375"/>
      <c r="G2584" s="2571"/>
      <c r="H2584" s="2571"/>
      <c r="I2584" s="2571"/>
      <c r="J2584" s="2571"/>
      <c r="K2584" s="2571"/>
      <c r="L2584" s="2571"/>
      <c r="M2584" s="2571"/>
      <c r="N2584" s="2571"/>
      <c r="O2584" s="2571"/>
      <c r="P2584" s="2571"/>
      <c r="Q2584" s="2571"/>
      <c r="R2584" s="2571"/>
      <c r="S2584" s="2571"/>
      <c r="T2584" s="2571"/>
      <c r="U2584" s="2571"/>
      <c r="V2584" s="2571"/>
      <c r="W2584" s="2571"/>
      <c r="X2584" s="2571"/>
      <c r="Y2584" s="2571"/>
      <c r="Z2584" s="2571"/>
      <c r="AA2584" s="2571"/>
      <c r="AB2584" s="2571"/>
      <c r="AC2584" s="2571"/>
      <c r="AD2584" s="2571"/>
      <c r="AE2584" s="2571"/>
      <c r="AF2584" s="2571"/>
      <c r="AG2584" s="2571"/>
      <c r="AH2584" s="2571"/>
      <c r="AI2584" s="2571"/>
      <c r="AJ2584" s="2571"/>
      <c r="AK2584" s="2572"/>
    </row>
    <row r="2585" spans="2:37" s="2872" customFormat="1" x14ac:dyDescent="0.2">
      <c r="B2585" s="2570" t="s">
        <v>4988</v>
      </c>
      <c r="C2585" s="3375"/>
      <c r="D2585" s="3990" t="s">
        <v>6003</v>
      </c>
      <c r="E2585" s="3990"/>
      <c r="F2585" s="3990"/>
      <c r="G2585" s="2571"/>
      <c r="H2585" s="2571"/>
      <c r="I2585" s="2571"/>
      <c r="J2585" s="2571"/>
      <c r="K2585" s="2571"/>
      <c r="L2585" s="2571"/>
      <c r="M2585" s="2571"/>
      <c r="N2585" s="2571"/>
      <c r="O2585" s="2571"/>
      <c r="P2585" s="2571"/>
      <c r="Q2585" s="2571"/>
      <c r="R2585" s="2571"/>
      <c r="S2585" s="2571"/>
      <c r="T2585" s="2571"/>
      <c r="U2585" s="2571"/>
      <c r="V2585" s="2571"/>
      <c r="W2585" s="2571"/>
      <c r="X2585" s="2571"/>
      <c r="Y2585" s="2571"/>
      <c r="Z2585" s="2571"/>
      <c r="AA2585" s="2571"/>
      <c r="AB2585" s="2571"/>
      <c r="AC2585" s="2571"/>
      <c r="AD2585" s="2571"/>
      <c r="AE2585" s="2571"/>
      <c r="AF2585" s="2571"/>
      <c r="AG2585" s="2571"/>
      <c r="AH2585" s="2571"/>
      <c r="AI2585" s="2571"/>
      <c r="AJ2585" s="2571"/>
      <c r="AK2585" s="2572"/>
    </row>
    <row r="2586" spans="2:37" s="2872" customFormat="1" ht="13.5" thickBot="1" x14ac:dyDescent="0.25">
      <c r="B2586" s="3991" t="s">
        <v>5002</v>
      </c>
      <c r="C2586" s="3992"/>
      <c r="D2586" s="3963">
        <v>41597</v>
      </c>
      <c r="E2586" s="3963"/>
      <c r="F2586" s="3375"/>
      <c r="G2586" s="2571"/>
      <c r="H2586" s="2571"/>
      <c r="I2586" s="2571"/>
      <c r="J2586" s="2571"/>
      <c r="K2586" s="2571"/>
      <c r="L2586" s="2571"/>
      <c r="M2586" s="2571"/>
      <c r="N2586" s="2571"/>
      <c r="O2586" s="2571"/>
      <c r="P2586" s="2571"/>
      <c r="Q2586" s="2571"/>
      <c r="R2586" s="2571"/>
      <c r="S2586" s="2571"/>
      <c r="T2586" s="2571"/>
      <c r="U2586" s="2571"/>
      <c r="V2586" s="2571"/>
      <c r="W2586" s="2571"/>
      <c r="X2586" s="2571"/>
      <c r="Y2586" s="2571"/>
      <c r="Z2586" s="2571"/>
      <c r="AA2586" s="2571"/>
      <c r="AB2586" s="2571"/>
      <c r="AC2586" s="2571"/>
      <c r="AD2586" s="2571"/>
      <c r="AE2586" s="2571"/>
      <c r="AF2586" s="2571"/>
      <c r="AG2586" s="2571"/>
      <c r="AH2586" s="2571"/>
      <c r="AI2586" s="2571"/>
      <c r="AJ2586" s="2571"/>
      <c r="AK2586" s="2572"/>
    </row>
    <row r="2587" spans="2:37" s="2872" customFormat="1" ht="168" customHeight="1" thickBot="1" x14ac:dyDescent="0.25">
      <c r="B2587" s="3993" t="s">
        <v>5003</v>
      </c>
      <c r="C2587" s="3994"/>
      <c r="D2587" s="4019" t="s">
        <v>6004</v>
      </c>
      <c r="E2587" s="4020"/>
      <c r="F2587" s="4020"/>
      <c r="G2587" s="4020"/>
      <c r="H2587" s="4020"/>
      <c r="I2587" s="4020"/>
      <c r="J2587" s="4020"/>
      <c r="K2587" s="4021"/>
      <c r="L2587" s="2571"/>
      <c r="M2587" s="2571"/>
      <c r="N2587" s="2571"/>
      <c r="O2587" s="2571"/>
      <c r="P2587" s="2571"/>
      <c r="Q2587" s="2571"/>
      <c r="R2587" s="2571"/>
      <c r="S2587" s="2571"/>
      <c r="T2587" s="2571"/>
      <c r="U2587" s="2571"/>
      <c r="V2587" s="2571"/>
      <c r="W2587" s="2571"/>
      <c r="X2587" s="2571"/>
      <c r="Y2587" s="2571"/>
      <c r="Z2587" s="2571"/>
      <c r="AA2587" s="2571"/>
      <c r="AB2587" s="2571"/>
      <c r="AC2587" s="2571"/>
      <c r="AD2587" s="2571"/>
      <c r="AE2587" s="2571"/>
      <c r="AF2587" s="2571"/>
      <c r="AG2587" s="2571"/>
      <c r="AH2587" s="2571"/>
      <c r="AI2587" s="2571"/>
      <c r="AJ2587" s="2571"/>
      <c r="AK2587" s="2572"/>
    </row>
    <row r="2588" spans="2:37" s="2872" customFormat="1" ht="13.5" thickBot="1" x14ac:dyDescent="0.25">
      <c r="B2588" s="3998"/>
      <c r="C2588" s="3999"/>
      <c r="D2588" s="3999"/>
      <c r="E2588" s="3999"/>
      <c r="F2588" s="3999"/>
      <c r="G2588" s="3999"/>
      <c r="H2588" s="3999"/>
      <c r="I2588" s="3999"/>
      <c r="J2588" s="3999"/>
      <c r="K2588" s="3999"/>
      <c r="L2588" s="3999"/>
      <c r="M2588" s="3999"/>
      <c r="N2588" s="3999"/>
      <c r="O2588" s="3999"/>
      <c r="P2588" s="3999"/>
      <c r="Q2588" s="3999"/>
      <c r="R2588" s="2571"/>
      <c r="S2588" s="2571"/>
      <c r="T2588" s="2571"/>
      <c r="U2588" s="2571"/>
      <c r="V2588" s="2571"/>
      <c r="W2588" s="2571"/>
      <c r="X2588" s="2571"/>
      <c r="Y2588" s="2571"/>
      <c r="Z2588" s="2571"/>
      <c r="AA2588" s="2571"/>
      <c r="AB2588" s="2571"/>
      <c r="AC2588" s="2571"/>
      <c r="AD2588" s="2571"/>
      <c r="AE2588" s="2571"/>
      <c r="AF2588" s="2571"/>
      <c r="AG2588" s="2571"/>
      <c r="AH2588" s="2571"/>
      <c r="AI2588" s="2571"/>
      <c r="AJ2588" s="2571"/>
      <c r="AK2588" s="2572"/>
    </row>
    <row r="2589" spans="2:37" s="2872" customFormat="1" ht="13.5" thickBot="1" x14ac:dyDescent="0.25">
      <c r="B2589" s="4000" t="s">
        <v>5004</v>
      </c>
      <c r="C2589" s="4000"/>
      <c r="D2589" s="4000" t="s">
        <v>4994</v>
      </c>
      <c r="E2589" s="4000" t="s">
        <v>5005</v>
      </c>
      <c r="F2589" s="4002" t="s">
        <v>224</v>
      </c>
      <c r="G2589" s="4002"/>
      <c r="H2589" s="4002"/>
      <c r="I2589" s="4002"/>
      <c r="J2589" s="4002"/>
      <c r="K2589" s="4002"/>
      <c r="L2589" s="4002"/>
      <c r="M2589" s="4002"/>
      <c r="N2589" s="4002"/>
      <c r="O2589" s="4002"/>
      <c r="P2589" s="4002"/>
      <c r="Q2589" s="4002"/>
      <c r="R2589" s="4002"/>
      <c r="S2589" s="4002" t="s">
        <v>340</v>
      </c>
      <c r="T2589" s="4002"/>
      <c r="U2589" s="4002"/>
      <c r="V2589" s="4002"/>
      <c r="W2589" s="4002"/>
      <c r="X2589" s="4002"/>
      <c r="Y2589" s="4002"/>
      <c r="Z2589" s="4002"/>
      <c r="AA2589" s="4002"/>
      <c r="AB2589" s="4002"/>
      <c r="AC2589" s="4002"/>
      <c r="AD2589" s="4002" t="s">
        <v>225</v>
      </c>
      <c r="AE2589" s="4002"/>
      <c r="AF2589" s="4002"/>
      <c r="AG2589" s="4002"/>
      <c r="AH2589" s="4003" t="s">
        <v>4989</v>
      </c>
      <c r="AI2589" s="4003"/>
      <c r="AJ2589" s="4003"/>
      <c r="AK2589" s="2572"/>
    </row>
    <row r="2590" spans="2:37" s="2872" customFormat="1" ht="13.5" thickBot="1" x14ac:dyDescent="0.25">
      <c r="B2590" s="4001"/>
      <c r="C2590" s="4001"/>
      <c r="D2590" s="4001"/>
      <c r="E2590" s="4001"/>
      <c r="F2590" s="4001" t="s">
        <v>5006</v>
      </c>
      <c r="G2590" s="4001" t="s">
        <v>5007</v>
      </c>
      <c r="H2590" s="4000" t="s">
        <v>5008</v>
      </c>
      <c r="I2590" s="4004" t="s">
        <v>5009</v>
      </c>
      <c r="J2590" s="4004" t="s">
        <v>5010</v>
      </c>
      <c r="K2590" s="4005" t="s">
        <v>5011</v>
      </c>
      <c r="L2590" s="4005" t="s">
        <v>5012</v>
      </c>
      <c r="M2590" s="4004" t="s">
        <v>5013</v>
      </c>
      <c r="N2590" s="4004"/>
      <c r="O2590" s="4005" t="s">
        <v>5014</v>
      </c>
      <c r="P2590" s="4005" t="s">
        <v>5015</v>
      </c>
      <c r="Q2590" s="4005" t="s">
        <v>5016</v>
      </c>
      <c r="R2590" s="4005" t="s">
        <v>5017</v>
      </c>
      <c r="S2590" s="4000" t="s">
        <v>5018</v>
      </c>
      <c r="T2590" s="4000" t="s">
        <v>5019</v>
      </c>
      <c r="U2590" s="4000" t="s">
        <v>5020</v>
      </c>
      <c r="V2590" s="4000" t="s">
        <v>5021</v>
      </c>
      <c r="W2590" s="4000" t="s">
        <v>5022</v>
      </c>
      <c r="X2590" s="4000" t="s">
        <v>5023</v>
      </c>
      <c r="Y2590" s="4000" t="s">
        <v>5024</v>
      </c>
      <c r="Z2590" s="4000" t="s">
        <v>5025</v>
      </c>
      <c r="AA2590" s="4000" t="s">
        <v>5026</v>
      </c>
      <c r="AB2590" s="4004" t="s">
        <v>5027</v>
      </c>
      <c r="AC2590" s="4004" t="s">
        <v>5028</v>
      </c>
      <c r="AD2590" s="4000" t="s">
        <v>5029</v>
      </c>
      <c r="AE2590" s="4000" t="s">
        <v>5030</v>
      </c>
      <c r="AF2590" s="4000" t="s">
        <v>5031</v>
      </c>
      <c r="AG2590" s="4000" t="s">
        <v>5032</v>
      </c>
      <c r="AH2590" s="4000" t="s">
        <v>1154</v>
      </c>
      <c r="AI2590" s="4000" t="s">
        <v>4990</v>
      </c>
      <c r="AJ2590" s="4000" t="s">
        <v>4991</v>
      </c>
      <c r="AK2590" s="2572"/>
    </row>
    <row r="2591" spans="2:37" s="2872" customFormat="1" ht="13.5" thickBot="1" x14ac:dyDescent="0.25">
      <c r="B2591" s="4001"/>
      <c r="C2591" s="4001"/>
      <c r="D2591" s="4001"/>
      <c r="E2591" s="4001"/>
      <c r="F2591" s="4001"/>
      <c r="G2591" s="4001"/>
      <c r="H2591" s="4001"/>
      <c r="I2591" s="4005"/>
      <c r="J2591" s="4005"/>
      <c r="K2591" s="4005"/>
      <c r="L2591" s="4005"/>
      <c r="M2591" s="3376" t="s">
        <v>5033</v>
      </c>
      <c r="N2591" s="3377" t="s">
        <v>2798</v>
      </c>
      <c r="O2591" s="4005"/>
      <c r="P2591" s="4005"/>
      <c r="Q2591" s="4005"/>
      <c r="R2591" s="4005"/>
      <c r="S2591" s="4001"/>
      <c r="T2591" s="4001"/>
      <c r="U2591" s="4001"/>
      <c r="V2591" s="4001"/>
      <c r="W2591" s="4001"/>
      <c r="X2591" s="4001"/>
      <c r="Y2591" s="4001"/>
      <c r="Z2591" s="4001"/>
      <c r="AA2591" s="4001"/>
      <c r="AB2591" s="4005"/>
      <c r="AC2591" s="4005"/>
      <c r="AD2591" s="4001"/>
      <c r="AE2591" s="4001"/>
      <c r="AF2591" s="4001"/>
      <c r="AG2591" s="4001"/>
      <c r="AH2591" s="4001"/>
      <c r="AI2591" s="4001"/>
      <c r="AJ2591" s="4001"/>
      <c r="AK2591" s="2572"/>
    </row>
    <row r="2592" spans="2:37" s="2872" customFormat="1" x14ac:dyDescent="0.2">
      <c r="B2592" s="4099" t="s">
        <v>6005</v>
      </c>
      <c r="C2592" s="4100"/>
      <c r="D2592" s="3362" t="s">
        <v>6025</v>
      </c>
      <c r="E2592" s="2960">
        <v>29.99</v>
      </c>
      <c r="F2592" s="3178" t="s">
        <v>1534</v>
      </c>
      <c r="G2592" s="3178" t="s">
        <v>1534</v>
      </c>
      <c r="H2592" s="3178" t="s">
        <v>1534</v>
      </c>
      <c r="I2592" s="3178" t="s">
        <v>1534</v>
      </c>
      <c r="J2592" s="3178" t="s">
        <v>1534</v>
      </c>
      <c r="K2592" s="3178" t="s">
        <v>1534</v>
      </c>
      <c r="L2592" s="3178">
        <v>0.18</v>
      </c>
      <c r="M2592" s="3178" t="s">
        <v>1534</v>
      </c>
      <c r="N2592" s="3178" t="s">
        <v>1534</v>
      </c>
      <c r="O2592" s="3178" t="s">
        <v>1534</v>
      </c>
      <c r="P2592" s="3178" t="s">
        <v>1534</v>
      </c>
      <c r="Q2592" s="3178">
        <v>0.18</v>
      </c>
      <c r="R2592" s="3178">
        <v>0.18</v>
      </c>
      <c r="S2592" s="3178" t="s">
        <v>1534</v>
      </c>
      <c r="T2592" s="3178" t="s">
        <v>1534</v>
      </c>
      <c r="U2592" s="3178" t="s">
        <v>1534</v>
      </c>
      <c r="V2592" s="3178" t="s">
        <v>1534</v>
      </c>
      <c r="W2592" s="3178" t="s">
        <v>1534</v>
      </c>
      <c r="X2592" s="2961">
        <v>0.06</v>
      </c>
      <c r="Y2592" s="3178" t="s">
        <v>1534</v>
      </c>
      <c r="Z2592" s="3178" t="s">
        <v>1534</v>
      </c>
      <c r="AA2592" s="3178" t="s">
        <v>1534</v>
      </c>
      <c r="AB2592" s="2961">
        <v>0.06</v>
      </c>
      <c r="AC2592" s="3178" t="s">
        <v>1534</v>
      </c>
      <c r="AD2592" s="3363">
        <v>24.99</v>
      </c>
      <c r="AE2592" s="3364">
        <v>1000</v>
      </c>
      <c r="AF2592" s="2961">
        <f>AD2592/AE2592</f>
        <v>2.4989999999999998E-2</v>
      </c>
      <c r="AG2592" s="2961">
        <v>0.1</v>
      </c>
      <c r="AH2592" s="2964" t="s">
        <v>4529</v>
      </c>
      <c r="AI2592" s="2963">
        <v>100</v>
      </c>
      <c r="AJ2592" s="2965">
        <v>2.4900000000000002</v>
      </c>
      <c r="AK2592" s="2572"/>
    </row>
    <row r="2593" spans="2:37" s="2872" customFormat="1" x14ac:dyDescent="0.2">
      <c r="B2593" s="4097" t="s">
        <v>6006</v>
      </c>
      <c r="C2593" s="4098"/>
      <c r="D2593" s="3366" t="s">
        <v>6026</v>
      </c>
      <c r="E2593" s="2967">
        <v>34.989999999999995</v>
      </c>
      <c r="F2593" s="3183" t="s">
        <v>1534</v>
      </c>
      <c r="G2593" s="3183" t="s">
        <v>1534</v>
      </c>
      <c r="H2593" s="3183" t="s">
        <v>1534</v>
      </c>
      <c r="I2593" s="3183" t="s">
        <v>1534</v>
      </c>
      <c r="J2593" s="3183" t="s">
        <v>1534</v>
      </c>
      <c r="K2593" s="3183" t="s">
        <v>1534</v>
      </c>
      <c r="L2593" s="3183">
        <v>0.18</v>
      </c>
      <c r="M2593" s="3183" t="s">
        <v>1534</v>
      </c>
      <c r="N2593" s="3183" t="s">
        <v>1534</v>
      </c>
      <c r="O2593" s="3183" t="s">
        <v>1534</v>
      </c>
      <c r="P2593" s="3183" t="s">
        <v>1534</v>
      </c>
      <c r="Q2593" s="3183">
        <v>0.18</v>
      </c>
      <c r="R2593" s="3183">
        <v>0.18</v>
      </c>
      <c r="S2593" s="3183" t="s">
        <v>1534</v>
      </c>
      <c r="T2593" s="3183" t="s">
        <v>1534</v>
      </c>
      <c r="U2593" s="3183" t="s">
        <v>1534</v>
      </c>
      <c r="V2593" s="3183" t="s">
        <v>1534</v>
      </c>
      <c r="W2593" s="3183" t="s">
        <v>1534</v>
      </c>
      <c r="X2593" s="2968">
        <v>0.06</v>
      </c>
      <c r="Y2593" s="3183" t="s">
        <v>1534</v>
      </c>
      <c r="Z2593" s="3183" t="s">
        <v>1534</v>
      </c>
      <c r="AA2593" s="3183" t="s">
        <v>1534</v>
      </c>
      <c r="AB2593" s="2968">
        <v>0.06</v>
      </c>
      <c r="AC2593" s="3183" t="s">
        <v>1534</v>
      </c>
      <c r="AD2593" s="3367">
        <v>29.99</v>
      </c>
      <c r="AE2593" s="3368">
        <v>1500</v>
      </c>
      <c r="AF2593" s="2968">
        <f t="shared" ref="AF2593:AF2603" si="16">AD2593/AE2593</f>
        <v>1.9993333333333332E-2</v>
      </c>
      <c r="AG2593" s="2968">
        <v>0.1</v>
      </c>
      <c r="AH2593" s="2971" t="s">
        <v>4529</v>
      </c>
      <c r="AI2593" s="2970">
        <v>150</v>
      </c>
      <c r="AJ2593" s="2972">
        <v>2.99</v>
      </c>
      <c r="AK2593" s="2572"/>
    </row>
    <row r="2594" spans="2:37" s="2872" customFormat="1" x14ac:dyDescent="0.2">
      <c r="B2594" s="4097" t="s">
        <v>6007</v>
      </c>
      <c r="C2594" s="4098"/>
      <c r="D2594" s="3366" t="s">
        <v>6027</v>
      </c>
      <c r="E2594" s="2967">
        <v>44.99</v>
      </c>
      <c r="F2594" s="3183" t="s">
        <v>1534</v>
      </c>
      <c r="G2594" s="3183" t="s">
        <v>1534</v>
      </c>
      <c r="H2594" s="3183" t="s">
        <v>1534</v>
      </c>
      <c r="I2594" s="3183" t="s">
        <v>1534</v>
      </c>
      <c r="J2594" s="3183" t="s">
        <v>1534</v>
      </c>
      <c r="K2594" s="3183" t="s">
        <v>1534</v>
      </c>
      <c r="L2594" s="3183">
        <v>0.18</v>
      </c>
      <c r="M2594" s="3183" t="s">
        <v>1534</v>
      </c>
      <c r="N2594" s="3183" t="s">
        <v>1534</v>
      </c>
      <c r="O2594" s="3183" t="s">
        <v>1534</v>
      </c>
      <c r="P2594" s="3183" t="s">
        <v>1534</v>
      </c>
      <c r="Q2594" s="3183">
        <v>0.18</v>
      </c>
      <c r="R2594" s="3183">
        <v>0.18</v>
      </c>
      <c r="S2594" s="3183" t="s">
        <v>1534</v>
      </c>
      <c r="T2594" s="3183" t="s">
        <v>1534</v>
      </c>
      <c r="U2594" s="3183" t="s">
        <v>1534</v>
      </c>
      <c r="V2594" s="3183" t="s">
        <v>1534</v>
      </c>
      <c r="W2594" s="3183" t="s">
        <v>1534</v>
      </c>
      <c r="X2594" s="2968">
        <v>0.06</v>
      </c>
      <c r="Y2594" s="3183" t="s">
        <v>1534</v>
      </c>
      <c r="Z2594" s="3183" t="s">
        <v>1534</v>
      </c>
      <c r="AA2594" s="3183" t="s">
        <v>1534</v>
      </c>
      <c r="AB2594" s="2968">
        <v>0.06</v>
      </c>
      <c r="AC2594" s="3183" t="s">
        <v>1534</v>
      </c>
      <c r="AD2594" s="3367">
        <v>34.99</v>
      </c>
      <c r="AE2594" s="3368">
        <v>2000</v>
      </c>
      <c r="AF2594" s="2968">
        <f t="shared" si="16"/>
        <v>1.7495E-2</v>
      </c>
      <c r="AG2594" s="2968">
        <v>0.1</v>
      </c>
      <c r="AH2594" s="2971" t="s">
        <v>4529</v>
      </c>
      <c r="AI2594" s="2970">
        <v>200</v>
      </c>
      <c r="AJ2594" s="2972">
        <v>3.49</v>
      </c>
      <c r="AK2594" s="2572"/>
    </row>
    <row r="2595" spans="2:37" s="2872" customFormat="1" x14ac:dyDescent="0.2">
      <c r="B2595" s="4097" t="s">
        <v>6008</v>
      </c>
      <c r="C2595" s="4098"/>
      <c r="D2595" s="3366" t="s">
        <v>6028</v>
      </c>
      <c r="E2595" s="2967">
        <v>49.99</v>
      </c>
      <c r="F2595" s="3183" t="s">
        <v>1534</v>
      </c>
      <c r="G2595" s="3183" t="s">
        <v>1534</v>
      </c>
      <c r="H2595" s="3183" t="s">
        <v>1534</v>
      </c>
      <c r="I2595" s="3183" t="s">
        <v>1534</v>
      </c>
      <c r="J2595" s="3183" t="s">
        <v>1534</v>
      </c>
      <c r="K2595" s="3183" t="s">
        <v>1534</v>
      </c>
      <c r="L2595" s="3183">
        <v>0.18</v>
      </c>
      <c r="M2595" s="3183" t="s">
        <v>1534</v>
      </c>
      <c r="N2595" s="3183" t="s">
        <v>1534</v>
      </c>
      <c r="O2595" s="3183" t="s">
        <v>1534</v>
      </c>
      <c r="P2595" s="3183" t="s">
        <v>1534</v>
      </c>
      <c r="Q2595" s="3183">
        <v>0.18</v>
      </c>
      <c r="R2595" s="3183">
        <v>0.18</v>
      </c>
      <c r="S2595" s="3183" t="s">
        <v>1534</v>
      </c>
      <c r="T2595" s="3183" t="s">
        <v>1534</v>
      </c>
      <c r="U2595" s="3183" t="s">
        <v>1534</v>
      </c>
      <c r="V2595" s="3183" t="s">
        <v>1534</v>
      </c>
      <c r="W2595" s="3183" t="s">
        <v>1534</v>
      </c>
      <c r="X2595" s="2968">
        <v>0.06</v>
      </c>
      <c r="Y2595" s="3183" t="s">
        <v>1534</v>
      </c>
      <c r="Z2595" s="3183" t="s">
        <v>1534</v>
      </c>
      <c r="AA2595" s="3183" t="s">
        <v>1534</v>
      </c>
      <c r="AB2595" s="2968">
        <v>0.06</v>
      </c>
      <c r="AC2595" s="3183" t="s">
        <v>1534</v>
      </c>
      <c r="AD2595" s="3367">
        <v>39.99</v>
      </c>
      <c r="AE2595" s="3368">
        <v>3000</v>
      </c>
      <c r="AF2595" s="2968">
        <f t="shared" si="16"/>
        <v>1.333E-2</v>
      </c>
      <c r="AG2595" s="2968">
        <v>0.1</v>
      </c>
      <c r="AH2595" s="2971" t="s">
        <v>4529</v>
      </c>
      <c r="AI2595" s="2970">
        <v>300</v>
      </c>
      <c r="AJ2595" s="2972">
        <v>3.99</v>
      </c>
      <c r="AK2595" s="2572"/>
    </row>
    <row r="2596" spans="2:37" s="2872" customFormat="1" x14ac:dyDescent="0.2">
      <c r="B2596" s="4097" t="s">
        <v>6009</v>
      </c>
      <c r="C2596" s="4098"/>
      <c r="D2596" s="3366" t="s">
        <v>6029</v>
      </c>
      <c r="E2596" s="2967">
        <v>59.99</v>
      </c>
      <c r="F2596" s="3183" t="s">
        <v>1534</v>
      </c>
      <c r="G2596" s="3183" t="s">
        <v>1534</v>
      </c>
      <c r="H2596" s="3183" t="s">
        <v>1534</v>
      </c>
      <c r="I2596" s="3183" t="s">
        <v>1534</v>
      </c>
      <c r="J2596" s="3183" t="s">
        <v>1534</v>
      </c>
      <c r="K2596" s="3183" t="s">
        <v>1534</v>
      </c>
      <c r="L2596" s="3183">
        <v>0.18</v>
      </c>
      <c r="M2596" s="3183" t="s">
        <v>1534</v>
      </c>
      <c r="N2596" s="3183" t="s">
        <v>1534</v>
      </c>
      <c r="O2596" s="3183" t="s">
        <v>1534</v>
      </c>
      <c r="P2596" s="3183" t="s">
        <v>1534</v>
      </c>
      <c r="Q2596" s="3183">
        <v>0.18</v>
      </c>
      <c r="R2596" s="3183">
        <v>0.18</v>
      </c>
      <c r="S2596" s="3183" t="s">
        <v>1534</v>
      </c>
      <c r="T2596" s="3183" t="s">
        <v>1534</v>
      </c>
      <c r="U2596" s="3183" t="s">
        <v>1534</v>
      </c>
      <c r="V2596" s="3183" t="s">
        <v>1534</v>
      </c>
      <c r="W2596" s="3183" t="s">
        <v>1534</v>
      </c>
      <c r="X2596" s="2968">
        <v>0.06</v>
      </c>
      <c r="Y2596" s="3183" t="s">
        <v>1534</v>
      </c>
      <c r="Z2596" s="3183" t="s">
        <v>1534</v>
      </c>
      <c r="AA2596" s="3183" t="s">
        <v>1534</v>
      </c>
      <c r="AB2596" s="2968">
        <v>0.06</v>
      </c>
      <c r="AC2596" s="3183" t="s">
        <v>1534</v>
      </c>
      <c r="AD2596" s="3367">
        <v>49.99</v>
      </c>
      <c r="AE2596" s="3368">
        <v>5000</v>
      </c>
      <c r="AF2596" s="2968">
        <f t="shared" si="16"/>
        <v>9.9979999999999999E-3</v>
      </c>
      <c r="AG2596" s="2968">
        <v>0.1</v>
      </c>
      <c r="AH2596" s="2971" t="s">
        <v>4529</v>
      </c>
      <c r="AI2596" s="2970">
        <v>300</v>
      </c>
      <c r="AJ2596" s="2972">
        <v>3.99</v>
      </c>
      <c r="AK2596" s="2572"/>
    </row>
    <row r="2597" spans="2:37" s="2872" customFormat="1" x14ac:dyDescent="0.2">
      <c r="B2597" s="4097" t="s">
        <v>6010</v>
      </c>
      <c r="C2597" s="4098"/>
      <c r="D2597" s="3366" t="s">
        <v>6030</v>
      </c>
      <c r="E2597" s="2967">
        <v>69.990000000000009</v>
      </c>
      <c r="F2597" s="3183" t="s">
        <v>1534</v>
      </c>
      <c r="G2597" s="3183" t="s">
        <v>1534</v>
      </c>
      <c r="H2597" s="3183" t="s">
        <v>1534</v>
      </c>
      <c r="I2597" s="3183" t="s">
        <v>1534</v>
      </c>
      <c r="J2597" s="3183" t="s">
        <v>1534</v>
      </c>
      <c r="K2597" s="3183" t="s">
        <v>1534</v>
      </c>
      <c r="L2597" s="3183">
        <v>0.18</v>
      </c>
      <c r="M2597" s="3183" t="s">
        <v>1534</v>
      </c>
      <c r="N2597" s="3183" t="s">
        <v>1534</v>
      </c>
      <c r="O2597" s="3183" t="s">
        <v>1534</v>
      </c>
      <c r="P2597" s="3183" t="s">
        <v>1534</v>
      </c>
      <c r="Q2597" s="3183">
        <v>0.18</v>
      </c>
      <c r="R2597" s="3183">
        <v>0.18</v>
      </c>
      <c r="S2597" s="3183" t="s">
        <v>1534</v>
      </c>
      <c r="T2597" s="3183" t="s">
        <v>1534</v>
      </c>
      <c r="U2597" s="3183" t="s">
        <v>1534</v>
      </c>
      <c r="V2597" s="3183" t="s">
        <v>1534</v>
      </c>
      <c r="W2597" s="3183" t="s">
        <v>1534</v>
      </c>
      <c r="X2597" s="2968">
        <v>0.06</v>
      </c>
      <c r="Y2597" s="3183" t="s">
        <v>1534</v>
      </c>
      <c r="Z2597" s="3183" t="s">
        <v>1534</v>
      </c>
      <c r="AA2597" s="3183" t="s">
        <v>1534</v>
      </c>
      <c r="AB2597" s="2968">
        <v>0.06</v>
      </c>
      <c r="AC2597" s="3183" t="s">
        <v>1534</v>
      </c>
      <c r="AD2597" s="3367">
        <v>59.99</v>
      </c>
      <c r="AE2597" s="3368">
        <v>10000</v>
      </c>
      <c r="AF2597" s="2968">
        <f t="shared" si="16"/>
        <v>5.999E-3</v>
      </c>
      <c r="AG2597" s="2968">
        <v>0.1</v>
      </c>
      <c r="AH2597" s="2971" t="s">
        <v>4529</v>
      </c>
      <c r="AI2597" s="2970">
        <v>300</v>
      </c>
      <c r="AJ2597" s="2972">
        <v>3.99</v>
      </c>
      <c r="AK2597" s="2572"/>
    </row>
    <row r="2598" spans="2:37" s="2872" customFormat="1" x14ac:dyDescent="0.2">
      <c r="B2598" s="4097" t="s">
        <v>6011</v>
      </c>
      <c r="C2598" s="4098"/>
      <c r="D2598" s="3366" t="s">
        <v>6031</v>
      </c>
      <c r="E2598" s="2967">
        <v>29.99</v>
      </c>
      <c r="F2598" s="3183" t="s">
        <v>1534</v>
      </c>
      <c r="G2598" s="3183" t="s">
        <v>1534</v>
      </c>
      <c r="H2598" s="3183" t="s">
        <v>1534</v>
      </c>
      <c r="I2598" s="3183" t="s">
        <v>1534</v>
      </c>
      <c r="J2598" s="3183" t="s">
        <v>1534</v>
      </c>
      <c r="K2598" s="3183" t="s">
        <v>1534</v>
      </c>
      <c r="L2598" s="3183">
        <v>0.18</v>
      </c>
      <c r="M2598" s="3183" t="s">
        <v>1534</v>
      </c>
      <c r="N2598" s="3183" t="s">
        <v>1534</v>
      </c>
      <c r="O2598" s="3183" t="s">
        <v>1534</v>
      </c>
      <c r="P2598" s="3183" t="s">
        <v>1534</v>
      </c>
      <c r="Q2598" s="3183">
        <v>0.18</v>
      </c>
      <c r="R2598" s="3183">
        <v>0.18</v>
      </c>
      <c r="S2598" s="3183" t="s">
        <v>1534</v>
      </c>
      <c r="T2598" s="3183" t="s">
        <v>1534</v>
      </c>
      <c r="U2598" s="3183" t="s">
        <v>1534</v>
      </c>
      <c r="V2598" s="3183" t="s">
        <v>1534</v>
      </c>
      <c r="W2598" s="3183" t="s">
        <v>1534</v>
      </c>
      <c r="X2598" s="2968">
        <v>0.06</v>
      </c>
      <c r="Y2598" s="3183" t="s">
        <v>1534</v>
      </c>
      <c r="Z2598" s="3183" t="s">
        <v>1534</v>
      </c>
      <c r="AA2598" s="3183" t="s">
        <v>1534</v>
      </c>
      <c r="AB2598" s="2968">
        <v>0.06</v>
      </c>
      <c r="AC2598" s="3183" t="s">
        <v>1534</v>
      </c>
      <c r="AD2598" s="3367">
        <v>29.99</v>
      </c>
      <c r="AE2598" s="3368">
        <v>1000</v>
      </c>
      <c r="AF2598" s="2968">
        <f t="shared" si="16"/>
        <v>2.9989999999999999E-2</v>
      </c>
      <c r="AG2598" s="2968">
        <v>0.1</v>
      </c>
      <c r="AH2598" s="2971" t="s">
        <v>4529</v>
      </c>
      <c r="AI2598" s="2970">
        <v>100</v>
      </c>
      <c r="AJ2598" s="2972">
        <v>2.4900000000000002</v>
      </c>
      <c r="AK2598" s="2572"/>
    </row>
    <row r="2599" spans="2:37" s="2872" customFormat="1" x14ac:dyDescent="0.2">
      <c r="B2599" s="4097" t="s">
        <v>6012</v>
      </c>
      <c r="C2599" s="4098"/>
      <c r="D2599" s="3366" t="s">
        <v>6032</v>
      </c>
      <c r="E2599" s="2967">
        <v>34.989999999999995</v>
      </c>
      <c r="F2599" s="3183" t="s">
        <v>1534</v>
      </c>
      <c r="G2599" s="3183" t="s">
        <v>1534</v>
      </c>
      <c r="H2599" s="3183" t="s">
        <v>1534</v>
      </c>
      <c r="I2599" s="3183" t="s">
        <v>1534</v>
      </c>
      <c r="J2599" s="3183" t="s">
        <v>1534</v>
      </c>
      <c r="K2599" s="3183" t="s">
        <v>1534</v>
      </c>
      <c r="L2599" s="3183">
        <v>0.18</v>
      </c>
      <c r="M2599" s="3183" t="s">
        <v>1534</v>
      </c>
      <c r="N2599" s="3183" t="s">
        <v>1534</v>
      </c>
      <c r="O2599" s="3183" t="s">
        <v>1534</v>
      </c>
      <c r="P2599" s="3183" t="s">
        <v>1534</v>
      </c>
      <c r="Q2599" s="3183">
        <v>0.18</v>
      </c>
      <c r="R2599" s="3183">
        <v>0.18</v>
      </c>
      <c r="S2599" s="3183" t="s">
        <v>1534</v>
      </c>
      <c r="T2599" s="3183" t="s">
        <v>1534</v>
      </c>
      <c r="U2599" s="3183" t="s">
        <v>1534</v>
      </c>
      <c r="V2599" s="3183" t="s">
        <v>1534</v>
      </c>
      <c r="W2599" s="3183" t="s">
        <v>1534</v>
      </c>
      <c r="X2599" s="2968">
        <v>0.06</v>
      </c>
      <c r="Y2599" s="3183" t="s">
        <v>1534</v>
      </c>
      <c r="Z2599" s="3183" t="s">
        <v>1534</v>
      </c>
      <c r="AA2599" s="3183" t="s">
        <v>1534</v>
      </c>
      <c r="AB2599" s="2968">
        <v>0.06</v>
      </c>
      <c r="AC2599" s="3183" t="s">
        <v>1534</v>
      </c>
      <c r="AD2599" s="3367">
        <v>29.99</v>
      </c>
      <c r="AE2599" s="3368">
        <v>1500</v>
      </c>
      <c r="AF2599" s="2968">
        <f t="shared" si="16"/>
        <v>1.9993333333333332E-2</v>
      </c>
      <c r="AG2599" s="2968">
        <v>0.1</v>
      </c>
      <c r="AH2599" s="2971" t="s">
        <v>4529</v>
      </c>
      <c r="AI2599" s="2970">
        <v>150</v>
      </c>
      <c r="AJ2599" s="2972">
        <v>2.99</v>
      </c>
      <c r="AK2599" s="2572"/>
    </row>
    <row r="2600" spans="2:37" s="2872" customFormat="1" x14ac:dyDescent="0.2">
      <c r="B2600" s="4097" t="s">
        <v>6013</v>
      </c>
      <c r="C2600" s="4098"/>
      <c r="D2600" s="3366" t="s">
        <v>6033</v>
      </c>
      <c r="E2600" s="2967">
        <v>44.99</v>
      </c>
      <c r="F2600" s="3183" t="s">
        <v>1534</v>
      </c>
      <c r="G2600" s="3183" t="s">
        <v>1534</v>
      </c>
      <c r="H2600" s="3183" t="s">
        <v>1534</v>
      </c>
      <c r="I2600" s="3183" t="s">
        <v>1534</v>
      </c>
      <c r="J2600" s="3183" t="s">
        <v>1534</v>
      </c>
      <c r="K2600" s="3183" t="s">
        <v>1534</v>
      </c>
      <c r="L2600" s="3183">
        <v>0.18</v>
      </c>
      <c r="M2600" s="3183" t="s">
        <v>1534</v>
      </c>
      <c r="N2600" s="3183" t="s">
        <v>1534</v>
      </c>
      <c r="O2600" s="3183" t="s">
        <v>1534</v>
      </c>
      <c r="P2600" s="3183" t="s">
        <v>1534</v>
      </c>
      <c r="Q2600" s="3183">
        <v>0.18</v>
      </c>
      <c r="R2600" s="3183">
        <v>0.18</v>
      </c>
      <c r="S2600" s="3183" t="s">
        <v>1534</v>
      </c>
      <c r="T2600" s="3183" t="s">
        <v>1534</v>
      </c>
      <c r="U2600" s="3183" t="s">
        <v>1534</v>
      </c>
      <c r="V2600" s="3183" t="s">
        <v>1534</v>
      </c>
      <c r="W2600" s="3183" t="s">
        <v>1534</v>
      </c>
      <c r="X2600" s="2968">
        <v>0.06</v>
      </c>
      <c r="Y2600" s="3183" t="s">
        <v>1534</v>
      </c>
      <c r="Z2600" s="3183" t="s">
        <v>1534</v>
      </c>
      <c r="AA2600" s="3183" t="s">
        <v>1534</v>
      </c>
      <c r="AB2600" s="2968">
        <v>0.06</v>
      </c>
      <c r="AC2600" s="3183" t="s">
        <v>1534</v>
      </c>
      <c r="AD2600" s="3367">
        <v>34.99</v>
      </c>
      <c r="AE2600" s="3368">
        <v>2000</v>
      </c>
      <c r="AF2600" s="2968">
        <f t="shared" si="16"/>
        <v>1.7495E-2</v>
      </c>
      <c r="AG2600" s="2968">
        <v>0.1</v>
      </c>
      <c r="AH2600" s="2971" t="s">
        <v>4529</v>
      </c>
      <c r="AI2600" s="2970">
        <v>200</v>
      </c>
      <c r="AJ2600" s="2972">
        <v>3.49</v>
      </c>
      <c r="AK2600" s="2572"/>
    </row>
    <row r="2601" spans="2:37" s="2872" customFormat="1" x14ac:dyDescent="0.2">
      <c r="B2601" s="4097" t="s">
        <v>6014</v>
      </c>
      <c r="C2601" s="4098"/>
      <c r="D2601" s="3366" t="s">
        <v>6034</v>
      </c>
      <c r="E2601" s="2967">
        <v>29.99</v>
      </c>
      <c r="F2601" s="3183" t="s">
        <v>1534</v>
      </c>
      <c r="G2601" s="3183" t="s">
        <v>1534</v>
      </c>
      <c r="H2601" s="3183" t="s">
        <v>1534</v>
      </c>
      <c r="I2601" s="3183" t="s">
        <v>1534</v>
      </c>
      <c r="J2601" s="3183" t="s">
        <v>1534</v>
      </c>
      <c r="K2601" s="3183" t="s">
        <v>1534</v>
      </c>
      <c r="L2601" s="3183">
        <v>0.18</v>
      </c>
      <c r="M2601" s="3183" t="s">
        <v>1534</v>
      </c>
      <c r="N2601" s="3183" t="s">
        <v>1534</v>
      </c>
      <c r="O2601" s="3183" t="s">
        <v>1534</v>
      </c>
      <c r="P2601" s="3183" t="s">
        <v>1534</v>
      </c>
      <c r="Q2601" s="3183">
        <v>0.18</v>
      </c>
      <c r="R2601" s="3183">
        <v>0.18</v>
      </c>
      <c r="S2601" s="3183" t="s">
        <v>1534</v>
      </c>
      <c r="T2601" s="3183" t="s">
        <v>1534</v>
      </c>
      <c r="U2601" s="3183" t="s">
        <v>1534</v>
      </c>
      <c r="V2601" s="3183" t="s">
        <v>1534</v>
      </c>
      <c r="W2601" s="3183" t="s">
        <v>1534</v>
      </c>
      <c r="X2601" s="2968">
        <v>0.06</v>
      </c>
      <c r="Y2601" s="3183" t="s">
        <v>1534</v>
      </c>
      <c r="Z2601" s="3183" t="s">
        <v>1534</v>
      </c>
      <c r="AA2601" s="3183" t="s">
        <v>1534</v>
      </c>
      <c r="AB2601" s="2968">
        <v>0.06</v>
      </c>
      <c r="AC2601" s="3183" t="s">
        <v>1534</v>
      </c>
      <c r="AD2601" s="3367">
        <v>29.99</v>
      </c>
      <c r="AE2601" s="3368">
        <v>1000</v>
      </c>
      <c r="AF2601" s="2968">
        <f t="shared" si="16"/>
        <v>2.9989999999999999E-2</v>
      </c>
      <c r="AG2601" s="2968">
        <v>0.1</v>
      </c>
      <c r="AH2601" s="2971" t="s">
        <v>4529</v>
      </c>
      <c r="AI2601" s="2970">
        <v>100</v>
      </c>
      <c r="AJ2601" s="2972">
        <v>2.4900000000000002</v>
      </c>
      <c r="AK2601" s="2572"/>
    </row>
    <row r="2602" spans="2:37" s="2872" customFormat="1" x14ac:dyDescent="0.2">
      <c r="B2602" s="4097" t="s">
        <v>6015</v>
      </c>
      <c r="C2602" s="4098"/>
      <c r="D2602" s="3366" t="s">
        <v>6035</v>
      </c>
      <c r="E2602" s="2967">
        <v>34.989999999999995</v>
      </c>
      <c r="F2602" s="3183" t="s">
        <v>1534</v>
      </c>
      <c r="G2602" s="3183" t="s">
        <v>1534</v>
      </c>
      <c r="H2602" s="3183" t="s">
        <v>1534</v>
      </c>
      <c r="I2602" s="3183" t="s">
        <v>1534</v>
      </c>
      <c r="J2602" s="3183" t="s">
        <v>1534</v>
      </c>
      <c r="K2602" s="3183" t="s">
        <v>1534</v>
      </c>
      <c r="L2602" s="3183">
        <v>0.18</v>
      </c>
      <c r="M2602" s="3183" t="s">
        <v>1534</v>
      </c>
      <c r="N2602" s="3183" t="s">
        <v>1534</v>
      </c>
      <c r="O2602" s="3183" t="s">
        <v>1534</v>
      </c>
      <c r="P2602" s="3183" t="s">
        <v>1534</v>
      </c>
      <c r="Q2602" s="3183">
        <v>0.18</v>
      </c>
      <c r="R2602" s="3183">
        <v>0.18</v>
      </c>
      <c r="S2602" s="3183" t="s">
        <v>1534</v>
      </c>
      <c r="T2602" s="3183" t="s">
        <v>1534</v>
      </c>
      <c r="U2602" s="3183" t="s">
        <v>1534</v>
      </c>
      <c r="V2602" s="3183" t="s">
        <v>1534</v>
      </c>
      <c r="W2602" s="3183" t="s">
        <v>1534</v>
      </c>
      <c r="X2602" s="2968">
        <v>0.06</v>
      </c>
      <c r="Y2602" s="3183" t="s">
        <v>1534</v>
      </c>
      <c r="Z2602" s="3183" t="s">
        <v>1534</v>
      </c>
      <c r="AA2602" s="3183" t="s">
        <v>1534</v>
      </c>
      <c r="AB2602" s="2968">
        <v>0.06</v>
      </c>
      <c r="AC2602" s="3183" t="s">
        <v>1534</v>
      </c>
      <c r="AD2602" s="3367">
        <v>34.989999999999995</v>
      </c>
      <c r="AE2602" s="3368">
        <v>1500</v>
      </c>
      <c r="AF2602" s="2968">
        <f t="shared" si="16"/>
        <v>2.3326666666666662E-2</v>
      </c>
      <c r="AG2602" s="2968">
        <v>0.1</v>
      </c>
      <c r="AH2602" s="2971" t="s">
        <v>4529</v>
      </c>
      <c r="AI2602" s="2970">
        <v>150</v>
      </c>
      <c r="AJ2602" s="2972">
        <v>2.99</v>
      </c>
      <c r="AK2602" s="2572"/>
    </row>
    <row r="2603" spans="2:37" s="2872" customFormat="1" x14ac:dyDescent="0.2">
      <c r="B2603" s="4097" t="s">
        <v>6016</v>
      </c>
      <c r="C2603" s="4098"/>
      <c r="D2603" s="3366" t="s">
        <v>6036</v>
      </c>
      <c r="E2603" s="2967">
        <v>44.99</v>
      </c>
      <c r="F2603" s="3183" t="s">
        <v>1534</v>
      </c>
      <c r="G2603" s="3183" t="s">
        <v>1534</v>
      </c>
      <c r="H2603" s="3183" t="s">
        <v>1534</v>
      </c>
      <c r="I2603" s="3183" t="s">
        <v>1534</v>
      </c>
      <c r="J2603" s="3183" t="s">
        <v>1534</v>
      </c>
      <c r="K2603" s="3183" t="s">
        <v>1534</v>
      </c>
      <c r="L2603" s="3183">
        <v>0.18</v>
      </c>
      <c r="M2603" s="3183" t="s">
        <v>1534</v>
      </c>
      <c r="N2603" s="3183" t="s">
        <v>1534</v>
      </c>
      <c r="O2603" s="3183" t="s">
        <v>1534</v>
      </c>
      <c r="P2603" s="3183" t="s">
        <v>1534</v>
      </c>
      <c r="Q2603" s="3183">
        <v>0.18</v>
      </c>
      <c r="R2603" s="3183">
        <v>0.18</v>
      </c>
      <c r="S2603" s="3183" t="s">
        <v>1534</v>
      </c>
      <c r="T2603" s="3183" t="s">
        <v>1534</v>
      </c>
      <c r="U2603" s="3183" t="s">
        <v>1534</v>
      </c>
      <c r="V2603" s="3183" t="s">
        <v>1534</v>
      </c>
      <c r="W2603" s="3183" t="s">
        <v>1534</v>
      </c>
      <c r="X2603" s="2968">
        <v>0.06</v>
      </c>
      <c r="Y2603" s="3183" t="s">
        <v>1534</v>
      </c>
      <c r="Z2603" s="3183" t="s">
        <v>1534</v>
      </c>
      <c r="AA2603" s="3183" t="s">
        <v>1534</v>
      </c>
      <c r="AB2603" s="2968">
        <v>0.06</v>
      </c>
      <c r="AC2603" s="3183" t="s">
        <v>1534</v>
      </c>
      <c r="AD2603" s="3367">
        <v>44.99</v>
      </c>
      <c r="AE2603" s="3368">
        <v>2000</v>
      </c>
      <c r="AF2603" s="2968">
        <f t="shared" si="16"/>
        <v>2.2495000000000001E-2</v>
      </c>
      <c r="AG2603" s="2968">
        <v>0.1</v>
      </c>
      <c r="AH2603" s="2971" t="s">
        <v>4529</v>
      </c>
      <c r="AI2603" s="2970">
        <v>200</v>
      </c>
      <c r="AJ2603" s="2972">
        <v>3.49</v>
      </c>
      <c r="AK2603" s="2572"/>
    </row>
    <row r="2604" spans="2:37" s="2872" customFormat="1" x14ac:dyDescent="0.2">
      <c r="B2604" s="4097" t="s">
        <v>6017</v>
      </c>
      <c r="C2604" s="4098"/>
      <c r="D2604" s="3366" t="s">
        <v>6037</v>
      </c>
      <c r="E2604" s="2967">
        <v>29.99</v>
      </c>
      <c r="F2604" s="3183" t="s">
        <v>1534</v>
      </c>
      <c r="G2604" s="3183" t="s">
        <v>1534</v>
      </c>
      <c r="H2604" s="3183" t="s">
        <v>1534</v>
      </c>
      <c r="I2604" s="3183" t="s">
        <v>1534</v>
      </c>
      <c r="J2604" s="3183" t="s">
        <v>1534</v>
      </c>
      <c r="K2604" s="3183" t="s">
        <v>1534</v>
      </c>
      <c r="L2604" s="3183">
        <v>0.18</v>
      </c>
      <c r="M2604" s="3183" t="s">
        <v>1534</v>
      </c>
      <c r="N2604" s="3183" t="s">
        <v>1534</v>
      </c>
      <c r="O2604" s="3183" t="s">
        <v>1534</v>
      </c>
      <c r="P2604" s="3183" t="s">
        <v>1534</v>
      </c>
      <c r="Q2604" s="3183">
        <v>0.18</v>
      </c>
      <c r="R2604" s="3183">
        <v>0.18</v>
      </c>
      <c r="S2604" s="3183" t="s">
        <v>1534</v>
      </c>
      <c r="T2604" s="3183" t="s">
        <v>1534</v>
      </c>
      <c r="U2604" s="3183" t="s">
        <v>1534</v>
      </c>
      <c r="V2604" s="3183" t="s">
        <v>1534</v>
      </c>
      <c r="W2604" s="3183" t="s">
        <v>1534</v>
      </c>
      <c r="X2604" s="2968">
        <v>0.06</v>
      </c>
      <c r="Y2604" s="3183" t="s">
        <v>1534</v>
      </c>
      <c r="Z2604" s="3183" t="s">
        <v>1534</v>
      </c>
      <c r="AA2604" s="3183" t="s">
        <v>1534</v>
      </c>
      <c r="AB2604" s="2968">
        <v>0.06</v>
      </c>
      <c r="AC2604" s="3183" t="s">
        <v>1534</v>
      </c>
      <c r="AD2604" s="3367">
        <v>29.99</v>
      </c>
      <c r="AE2604" s="3368">
        <v>1000</v>
      </c>
      <c r="AF2604" s="2968">
        <f>AD2604/AE2604</f>
        <v>2.9989999999999999E-2</v>
      </c>
      <c r="AG2604" s="2968">
        <v>0.1</v>
      </c>
      <c r="AH2604" s="2971" t="s">
        <v>4529</v>
      </c>
      <c r="AI2604" s="2970">
        <v>100</v>
      </c>
      <c r="AJ2604" s="2972">
        <v>2.4900000000000002</v>
      </c>
      <c r="AK2604" s="2572"/>
    </row>
    <row r="2605" spans="2:37" s="2872" customFormat="1" x14ac:dyDescent="0.2">
      <c r="B2605" s="4097" t="s">
        <v>6018</v>
      </c>
      <c r="C2605" s="4098"/>
      <c r="D2605" s="3366" t="s">
        <v>6038</v>
      </c>
      <c r="E2605" s="3232">
        <v>34.99</v>
      </c>
      <c r="F2605" s="3183" t="s">
        <v>1534</v>
      </c>
      <c r="G2605" s="3183" t="s">
        <v>1534</v>
      </c>
      <c r="H2605" s="3183" t="s">
        <v>1534</v>
      </c>
      <c r="I2605" s="3183" t="s">
        <v>1534</v>
      </c>
      <c r="J2605" s="3183" t="s">
        <v>1534</v>
      </c>
      <c r="K2605" s="3183" t="s">
        <v>1534</v>
      </c>
      <c r="L2605" s="3183">
        <v>0.18</v>
      </c>
      <c r="M2605" s="3183" t="s">
        <v>1534</v>
      </c>
      <c r="N2605" s="3183" t="s">
        <v>1534</v>
      </c>
      <c r="O2605" s="3183" t="s">
        <v>1534</v>
      </c>
      <c r="P2605" s="3183" t="s">
        <v>1534</v>
      </c>
      <c r="Q2605" s="3183">
        <v>0.18</v>
      </c>
      <c r="R2605" s="3183">
        <v>0.18</v>
      </c>
      <c r="S2605" s="3183" t="s">
        <v>1534</v>
      </c>
      <c r="T2605" s="3183" t="s">
        <v>1534</v>
      </c>
      <c r="U2605" s="3183" t="s">
        <v>1534</v>
      </c>
      <c r="V2605" s="3183" t="s">
        <v>1534</v>
      </c>
      <c r="W2605" s="3183" t="s">
        <v>1534</v>
      </c>
      <c r="X2605" s="2968">
        <v>0.06</v>
      </c>
      <c r="Y2605" s="3183" t="s">
        <v>1534</v>
      </c>
      <c r="Z2605" s="3183" t="s">
        <v>1534</v>
      </c>
      <c r="AA2605" s="3183" t="s">
        <v>1534</v>
      </c>
      <c r="AB2605" s="2968">
        <v>0.06</v>
      </c>
      <c r="AC2605" s="3183" t="s">
        <v>1534</v>
      </c>
      <c r="AD2605" s="3367">
        <v>34.989999999999995</v>
      </c>
      <c r="AE2605" s="3368">
        <v>1500</v>
      </c>
      <c r="AF2605" s="2968">
        <f>AD2605/AE2605</f>
        <v>2.3326666666666662E-2</v>
      </c>
      <c r="AG2605" s="2968">
        <v>0.1</v>
      </c>
      <c r="AH2605" s="2971" t="s">
        <v>4529</v>
      </c>
      <c r="AI2605" s="2970">
        <v>150</v>
      </c>
      <c r="AJ2605" s="2972">
        <v>2.99</v>
      </c>
      <c r="AK2605" s="2572"/>
    </row>
    <row r="2606" spans="2:37" s="2872" customFormat="1" x14ac:dyDescent="0.2">
      <c r="B2606" s="4097" t="s">
        <v>6019</v>
      </c>
      <c r="C2606" s="4098"/>
      <c r="D2606" s="3366" t="s">
        <v>6039</v>
      </c>
      <c r="E2606" s="3232">
        <v>44.99</v>
      </c>
      <c r="F2606" s="3183" t="s">
        <v>1534</v>
      </c>
      <c r="G2606" s="3183" t="s">
        <v>1534</v>
      </c>
      <c r="H2606" s="3183" t="s">
        <v>1534</v>
      </c>
      <c r="I2606" s="3183" t="s">
        <v>1534</v>
      </c>
      <c r="J2606" s="3183" t="s">
        <v>1534</v>
      </c>
      <c r="K2606" s="3183" t="s">
        <v>1534</v>
      </c>
      <c r="L2606" s="3183">
        <v>0.18</v>
      </c>
      <c r="M2606" s="3183" t="s">
        <v>1534</v>
      </c>
      <c r="N2606" s="3183" t="s">
        <v>1534</v>
      </c>
      <c r="O2606" s="3183" t="s">
        <v>1534</v>
      </c>
      <c r="P2606" s="3183" t="s">
        <v>1534</v>
      </c>
      <c r="Q2606" s="3183">
        <v>0.18</v>
      </c>
      <c r="R2606" s="3183">
        <v>0.18</v>
      </c>
      <c r="S2606" s="3183" t="s">
        <v>1534</v>
      </c>
      <c r="T2606" s="3183" t="s">
        <v>1534</v>
      </c>
      <c r="U2606" s="3183" t="s">
        <v>1534</v>
      </c>
      <c r="V2606" s="3183" t="s">
        <v>1534</v>
      </c>
      <c r="W2606" s="3183" t="s">
        <v>1534</v>
      </c>
      <c r="X2606" s="2968">
        <v>0.06</v>
      </c>
      <c r="Y2606" s="3183" t="s">
        <v>1534</v>
      </c>
      <c r="Z2606" s="3183" t="s">
        <v>1534</v>
      </c>
      <c r="AA2606" s="3183" t="s">
        <v>1534</v>
      </c>
      <c r="AB2606" s="2968">
        <v>0.06</v>
      </c>
      <c r="AC2606" s="3183" t="s">
        <v>1534</v>
      </c>
      <c r="AD2606" s="3367">
        <v>44.99</v>
      </c>
      <c r="AE2606" s="3368">
        <v>2000</v>
      </c>
      <c r="AF2606" s="2968">
        <f>AD2606/AE2606</f>
        <v>2.2495000000000001E-2</v>
      </c>
      <c r="AG2606" s="2968">
        <v>0.1</v>
      </c>
      <c r="AH2606" s="2971" t="s">
        <v>4529</v>
      </c>
      <c r="AI2606" s="2970">
        <v>200</v>
      </c>
      <c r="AJ2606" s="2972">
        <v>3.49</v>
      </c>
      <c r="AK2606" s="2572"/>
    </row>
    <row r="2607" spans="2:37" s="2872" customFormat="1" x14ac:dyDescent="0.2">
      <c r="B2607" s="4097" t="s">
        <v>6020</v>
      </c>
      <c r="C2607" s="4098"/>
      <c r="D2607" s="3366" t="s">
        <v>6040</v>
      </c>
      <c r="E2607" s="3232">
        <v>29.99</v>
      </c>
      <c r="F2607" s="3183" t="s">
        <v>1534</v>
      </c>
      <c r="G2607" s="3183" t="s">
        <v>1534</v>
      </c>
      <c r="H2607" s="3183" t="s">
        <v>1534</v>
      </c>
      <c r="I2607" s="3183" t="s">
        <v>1534</v>
      </c>
      <c r="J2607" s="3183" t="s">
        <v>1534</v>
      </c>
      <c r="K2607" s="3183" t="s">
        <v>1534</v>
      </c>
      <c r="L2607" s="3183">
        <v>0.18</v>
      </c>
      <c r="M2607" s="3183" t="s">
        <v>1534</v>
      </c>
      <c r="N2607" s="3183" t="s">
        <v>1534</v>
      </c>
      <c r="O2607" s="3183" t="s">
        <v>1534</v>
      </c>
      <c r="P2607" s="3183" t="s">
        <v>1534</v>
      </c>
      <c r="Q2607" s="3183">
        <v>0.18</v>
      </c>
      <c r="R2607" s="3183">
        <v>0.18</v>
      </c>
      <c r="S2607" s="3183" t="s">
        <v>1534</v>
      </c>
      <c r="T2607" s="3183" t="s">
        <v>1534</v>
      </c>
      <c r="U2607" s="3183" t="s">
        <v>1534</v>
      </c>
      <c r="V2607" s="3183" t="s">
        <v>1534</v>
      </c>
      <c r="W2607" s="3183" t="s">
        <v>1534</v>
      </c>
      <c r="X2607" s="2968">
        <v>0.06</v>
      </c>
      <c r="Y2607" s="3183" t="s">
        <v>1534</v>
      </c>
      <c r="Z2607" s="3183" t="s">
        <v>1534</v>
      </c>
      <c r="AA2607" s="3183" t="s">
        <v>1534</v>
      </c>
      <c r="AB2607" s="2968">
        <v>0.06</v>
      </c>
      <c r="AC2607" s="3183" t="s">
        <v>1534</v>
      </c>
      <c r="AD2607" s="3367">
        <v>24.99</v>
      </c>
      <c r="AE2607" s="3368">
        <v>1000</v>
      </c>
      <c r="AF2607" s="2968">
        <f t="shared" ref="AF2607:AF2612" si="17">AD2607/AE2607</f>
        <v>2.4989999999999998E-2</v>
      </c>
      <c r="AG2607" s="2968">
        <v>0.1</v>
      </c>
      <c r="AH2607" s="2971" t="s">
        <v>4529</v>
      </c>
      <c r="AI2607" s="3386">
        <v>100</v>
      </c>
      <c r="AJ2607" s="3387">
        <v>2.4900000000000002</v>
      </c>
      <c r="AK2607" s="2572"/>
    </row>
    <row r="2608" spans="2:37" s="2872" customFormat="1" x14ac:dyDescent="0.2">
      <c r="B2608" s="4097" t="s">
        <v>6021</v>
      </c>
      <c r="C2608" s="4098"/>
      <c r="D2608" s="3366" t="s">
        <v>6041</v>
      </c>
      <c r="E2608" s="3232">
        <v>34.989999999999995</v>
      </c>
      <c r="F2608" s="3183" t="s">
        <v>1534</v>
      </c>
      <c r="G2608" s="3183" t="s">
        <v>1534</v>
      </c>
      <c r="H2608" s="3183" t="s">
        <v>1534</v>
      </c>
      <c r="I2608" s="3183" t="s">
        <v>1534</v>
      </c>
      <c r="J2608" s="3183" t="s">
        <v>1534</v>
      </c>
      <c r="K2608" s="3183" t="s">
        <v>1534</v>
      </c>
      <c r="L2608" s="3183">
        <v>0.18</v>
      </c>
      <c r="M2608" s="3183" t="s">
        <v>1534</v>
      </c>
      <c r="N2608" s="3183" t="s">
        <v>1534</v>
      </c>
      <c r="O2608" s="3183" t="s">
        <v>1534</v>
      </c>
      <c r="P2608" s="3183" t="s">
        <v>1534</v>
      </c>
      <c r="Q2608" s="3183">
        <v>0.18</v>
      </c>
      <c r="R2608" s="3183">
        <v>0.18</v>
      </c>
      <c r="S2608" s="3183" t="s">
        <v>1534</v>
      </c>
      <c r="T2608" s="3183" t="s">
        <v>1534</v>
      </c>
      <c r="U2608" s="3183" t="s">
        <v>1534</v>
      </c>
      <c r="V2608" s="3183" t="s">
        <v>1534</v>
      </c>
      <c r="W2608" s="3183" t="s">
        <v>1534</v>
      </c>
      <c r="X2608" s="2968">
        <v>0.06</v>
      </c>
      <c r="Y2608" s="3183" t="s">
        <v>1534</v>
      </c>
      <c r="Z2608" s="3183" t="s">
        <v>1534</v>
      </c>
      <c r="AA2608" s="3183" t="s">
        <v>1534</v>
      </c>
      <c r="AB2608" s="2968">
        <v>0.06</v>
      </c>
      <c r="AC2608" s="3183" t="s">
        <v>1534</v>
      </c>
      <c r="AD2608" s="3367">
        <v>29.99</v>
      </c>
      <c r="AE2608" s="3368">
        <v>1500</v>
      </c>
      <c r="AF2608" s="2968">
        <f t="shared" si="17"/>
        <v>1.9993333333333332E-2</v>
      </c>
      <c r="AG2608" s="2968">
        <v>0.1</v>
      </c>
      <c r="AH2608" s="2971" t="s">
        <v>4529</v>
      </c>
      <c r="AI2608" s="3386">
        <v>150</v>
      </c>
      <c r="AJ2608" s="3387">
        <v>2.99</v>
      </c>
      <c r="AK2608" s="2572"/>
    </row>
    <row r="2609" spans="2:37" s="2872" customFormat="1" x14ac:dyDescent="0.2">
      <c r="B2609" s="4097" t="s">
        <v>6022</v>
      </c>
      <c r="C2609" s="4098"/>
      <c r="D2609" s="3366" t="s">
        <v>6042</v>
      </c>
      <c r="E2609" s="3232">
        <v>44.99</v>
      </c>
      <c r="F2609" s="3183" t="s">
        <v>1534</v>
      </c>
      <c r="G2609" s="3183" t="s">
        <v>1534</v>
      </c>
      <c r="H2609" s="3183" t="s">
        <v>1534</v>
      </c>
      <c r="I2609" s="3183" t="s">
        <v>1534</v>
      </c>
      <c r="J2609" s="3183" t="s">
        <v>1534</v>
      </c>
      <c r="K2609" s="3183" t="s">
        <v>1534</v>
      </c>
      <c r="L2609" s="3183">
        <v>0.18</v>
      </c>
      <c r="M2609" s="3183" t="s">
        <v>1534</v>
      </c>
      <c r="N2609" s="3183" t="s">
        <v>1534</v>
      </c>
      <c r="O2609" s="3183" t="s">
        <v>1534</v>
      </c>
      <c r="P2609" s="3183" t="s">
        <v>1534</v>
      </c>
      <c r="Q2609" s="3183">
        <v>0.18</v>
      </c>
      <c r="R2609" s="3183">
        <v>0.18</v>
      </c>
      <c r="S2609" s="3183" t="s">
        <v>1534</v>
      </c>
      <c r="T2609" s="3183" t="s">
        <v>1534</v>
      </c>
      <c r="U2609" s="3183" t="s">
        <v>1534</v>
      </c>
      <c r="V2609" s="3183" t="s">
        <v>1534</v>
      </c>
      <c r="W2609" s="3183" t="s">
        <v>1534</v>
      </c>
      <c r="X2609" s="2968">
        <v>0.06</v>
      </c>
      <c r="Y2609" s="3183" t="s">
        <v>1534</v>
      </c>
      <c r="Z2609" s="3183" t="s">
        <v>1534</v>
      </c>
      <c r="AA2609" s="3183" t="s">
        <v>1534</v>
      </c>
      <c r="AB2609" s="2968">
        <v>0.06</v>
      </c>
      <c r="AC2609" s="3183" t="s">
        <v>1534</v>
      </c>
      <c r="AD2609" s="3367">
        <v>34.99</v>
      </c>
      <c r="AE2609" s="3368">
        <v>2000</v>
      </c>
      <c r="AF2609" s="2968">
        <f t="shared" si="17"/>
        <v>1.7495E-2</v>
      </c>
      <c r="AG2609" s="2968">
        <v>0.1</v>
      </c>
      <c r="AH2609" s="2971" t="s">
        <v>4529</v>
      </c>
      <c r="AI2609" s="3386">
        <v>200</v>
      </c>
      <c r="AJ2609" s="3387">
        <v>3.49</v>
      </c>
      <c r="AK2609" s="2572"/>
    </row>
    <row r="2610" spans="2:37" s="2872" customFormat="1" x14ac:dyDescent="0.2">
      <c r="B2610" s="4097" t="s">
        <v>6008</v>
      </c>
      <c r="C2610" s="4098"/>
      <c r="D2610" s="3366" t="s">
        <v>6043</v>
      </c>
      <c r="E2610" s="3232">
        <v>49.99</v>
      </c>
      <c r="F2610" s="3183" t="s">
        <v>1534</v>
      </c>
      <c r="G2610" s="3183" t="s">
        <v>1534</v>
      </c>
      <c r="H2610" s="3183" t="s">
        <v>1534</v>
      </c>
      <c r="I2610" s="3183" t="s">
        <v>1534</v>
      </c>
      <c r="J2610" s="3183" t="s">
        <v>1534</v>
      </c>
      <c r="K2610" s="3183" t="s">
        <v>1534</v>
      </c>
      <c r="L2610" s="3183">
        <v>0.18</v>
      </c>
      <c r="M2610" s="3183" t="s">
        <v>1534</v>
      </c>
      <c r="N2610" s="3183" t="s">
        <v>1534</v>
      </c>
      <c r="O2610" s="3183" t="s">
        <v>1534</v>
      </c>
      <c r="P2610" s="3183" t="s">
        <v>1534</v>
      </c>
      <c r="Q2610" s="3183">
        <v>0.18</v>
      </c>
      <c r="R2610" s="3183">
        <v>0.18</v>
      </c>
      <c r="S2610" s="3183" t="s">
        <v>1534</v>
      </c>
      <c r="T2610" s="3183" t="s">
        <v>1534</v>
      </c>
      <c r="U2610" s="3183" t="s">
        <v>1534</v>
      </c>
      <c r="V2610" s="3183" t="s">
        <v>1534</v>
      </c>
      <c r="W2610" s="3183" t="s">
        <v>1534</v>
      </c>
      <c r="X2610" s="2968">
        <v>0.06</v>
      </c>
      <c r="Y2610" s="3183" t="s">
        <v>1534</v>
      </c>
      <c r="Z2610" s="3183" t="s">
        <v>1534</v>
      </c>
      <c r="AA2610" s="3183" t="s">
        <v>1534</v>
      </c>
      <c r="AB2610" s="2968">
        <v>0.06</v>
      </c>
      <c r="AC2610" s="3183" t="s">
        <v>1534</v>
      </c>
      <c r="AD2610" s="3367">
        <v>39.99</v>
      </c>
      <c r="AE2610" s="3368">
        <v>3000</v>
      </c>
      <c r="AF2610" s="2968">
        <f t="shared" si="17"/>
        <v>1.333E-2</v>
      </c>
      <c r="AG2610" s="2968">
        <v>0.1</v>
      </c>
      <c r="AH2610" s="2971" t="s">
        <v>4529</v>
      </c>
      <c r="AI2610" s="3386">
        <v>300</v>
      </c>
      <c r="AJ2610" s="3387">
        <v>3.99</v>
      </c>
      <c r="AK2610" s="2572"/>
    </row>
    <row r="2611" spans="2:37" s="2872" customFormat="1" x14ac:dyDescent="0.2">
      <c r="B2611" s="4097" t="s">
        <v>6023</v>
      </c>
      <c r="C2611" s="4098"/>
      <c r="D2611" s="3366" t="s">
        <v>6044</v>
      </c>
      <c r="E2611" s="3232">
        <v>59.99</v>
      </c>
      <c r="F2611" s="3183" t="s">
        <v>1534</v>
      </c>
      <c r="G2611" s="3183" t="s">
        <v>1534</v>
      </c>
      <c r="H2611" s="3183" t="s">
        <v>1534</v>
      </c>
      <c r="I2611" s="3183" t="s">
        <v>1534</v>
      </c>
      <c r="J2611" s="3183" t="s">
        <v>1534</v>
      </c>
      <c r="K2611" s="3183" t="s">
        <v>1534</v>
      </c>
      <c r="L2611" s="3183">
        <v>0.18</v>
      </c>
      <c r="M2611" s="3183" t="s">
        <v>1534</v>
      </c>
      <c r="N2611" s="3183" t="s">
        <v>1534</v>
      </c>
      <c r="O2611" s="3183" t="s">
        <v>1534</v>
      </c>
      <c r="P2611" s="3183" t="s">
        <v>1534</v>
      </c>
      <c r="Q2611" s="3183">
        <v>0.18</v>
      </c>
      <c r="R2611" s="3183">
        <v>0.18</v>
      </c>
      <c r="S2611" s="3183" t="s">
        <v>1534</v>
      </c>
      <c r="T2611" s="3183" t="s">
        <v>1534</v>
      </c>
      <c r="U2611" s="3183" t="s">
        <v>1534</v>
      </c>
      <c r="V2611" s="3183" t="s">
        <v>1534</v>
      </c>
      <c r="W2611" s="3183" t="s">
        <v>1534</v>
      </c>
      <c r="X2611" s="2968">
        <v>0.06</v>
      </c>
      <c r="Y2611" s="3183" t="s">
        <v>1534</v>
      </c>
      <c r="Z2611" s="3183" t="s">
        <v>1534</v>
      </c>
      <c r="AA2611" s="3183" t="s">
        <v>1534</v>
      </c>
      <c r="AB2611" s="2968">
        <v>0.06</v>
      </c>
      <c r="AC2611" s="3183" t="s">
        <v>1534</v>
      </c>
      <c r="AD2611" s="3367">
        <v>49.99</v>
      </c>
      <c r="AE2611" s="3368">
        <v>5000</v>
      </c>
      <c r="AF2611" s="2968">
        <f t="shared" si="17"/>
        <v>9.9979999999999999E-3</v>
      </c>
      <c r="AG2611" s="2968">
        <v>0.1</v>
      </c>
      <c r="AH2611" s="2971" t="s">
        <v>4529</v>
      </c>
      <c r="AI2611" s="3386">
        <v>300</v>
      </c>
      <c r="AJ2611" s="3387">
        <v>3.99</v>
      </c>
      <c r="AK2611" s="2572"/>
    </row>
    <row r="2612" spans="2:37" s="2872" customFormat="1" ht="13.5" thickBot="1" x14ac:dyDescent="0.25">
      <c r="B2612" s="4116" t="s">
        <v>6024</v>
      </c>
      <c r="C2612" s="4117"/>
      <c r="D2612" s="3370" t="s">
        <v>6045</v>
      </c>
      <c r="E2612" s="3151">
        <v>69.990000000000009</v>
      </c>
      <c r="F2612" s="3340" t="s">
        <v>1534</v>
      </c>
      <c r="G2612" s="3340" t="s">
        <v>1534</v>
      </c>
      <c r="H2612" s="3340" t="s">
        <v>1534</v>
      </c>
      <c r="I2612" s="3340" t="s">
        <v>1534</v>
      </c>
      <c r="J2612" s="3340" t="s">
        <v>1534</v>
      </c>
      <c r="K2612" s="3340" t="s">
        <v>1534</v>
      </c>
      <c r="L2612" s="3340">
        <v>0.18</v>
      </c>
      <c r="M2612" s="3340" t="s">
        <v>1534</v>
      </c>
      <c r="N2612" s="3340" t="s">
        <v>1534</v>
      </c>
      <c r="O2612" s="3340" t="s">
        <v>1534</v>
      </c>
      <c r="P2612" s="3340" t="s">
        <v>1534</v>
      </c>
      <c r="Q2612" s="3340">
        <v>0.18</v>
      </c>
      <c r="R2612" s="3340">
        <v>0.18</v>
      </c>
      <c r="S2612" s="3340" t="s">
        <v>1534</v>
      </c>
      <c r="T2612" s="3340" t="s">
        <v>1534</v>
      </c>
      <c r="U2612" s="3340" t="s">
        <v>1534</v>
      </c>
      <c r="V2612" s="3340" t="s">
        <v>1534</v>
      </c>
      <c r="W2612" s="3340" t="s">
        <v>1534</v>
      </c>
      <c r="X2612" s="3064">
        <v>0.06</v>
      </c>
      <c r="Y2612" s="3340" t="s">
        <v>1534</v>
      </c>
      <c r="Z2612" s="3340" t="s">
        <v>1534</v>
      </c>
      <c r="AA2612" s="3340" t="s">
        <v>1534</v>
      </c>
      <c r="AB2612" s="3064">
        <v>0.06</v>
      </c>
      <c r="AC2612" s="3340" t="s">
        <v>1534</v>
      </c>
      <c r="AD2612" s="3388">
        <v>59.99</v>
      </c>
      <c r="AE2612" s="3371">
        <v>1000</v>
      </c>
      <c r="AF2612" s="3064">
        <f t="shared" si="17"/>
        <v>5.9990000000000002E-2</v>
      </c>
      <c r="AG2612" s="3064">
        <v>0.1</v>
      </c>
      <c r="AH2612" s="3067" t="s">
        <v>4529</v>
      </c>
      <c r="AI2612" s="3389">
        <v>300</v>
      </c>
      <c r="AJ2612" s="3390">
        <v>3.99</v>
      </c>
      <c r="AK2612" s="2572"/>
    </row>
    <row r="2613" spans="2:37" s="2872" customFormat="1" x14ac:dyDescent="0.2">
      <c r="B2613" s="2573"/>
      <c r="C2613" s="2566"/>
      <c r="D2613" s="4006"/>
      <c r="E2613" s="4006"/>
      <c r="F2613" s="4006"/>
      <c r="G2613" s="4006"/>
      <c r="H2613" s="2566"/>
      <c r="I2613" s="2567"/>
      <c r="J2613" s="2567"/>
      <c r="K2613" s="2567"/>
      <c r="L2613" s="2567"/>
      <c r="M2613" s="2566"/>
      <c r="N2613" s="2567"/>
      <c r="O2613" s="2567"/>
      <c r="P2613" s="2567"/>
      <c r="Q2613" s="2567"/>
      <c r="R2613" s="2567"/>
      <c r="S2613" s="2566"/>
      <c r="T2613" s="2565"/>
      <c r="U2613" s="2565"/>
      <c r="V2613" s="2565"/>
      <c r="W2613" s="2565"/>
      <c r="X2613" s="2565"/>
      <c r="Y2613" s="2565"/>
      <c r="Z2613" s="2565"/>
      <c r="AA2613" s="2565"/>
      <c r="AB2613" s="2565"/>
      <c r="AC2613" s="2565"/>
      <c r="AD2613" s="2565"/>
      <c r="AE2613" s="2565"/>
      <c r="AF2613" s="2565"/>
      <c r="AG2613" s="2565"/>
      <c r="AH2613" s="2565"/>
      <c r="AI2613" s="2565"/>
      <c r="AJ2613" s="2565"/>
      <c r="AK2613" s="2572"/>
    </row>
    <row r="2614" spans="2:37" s="2872" customFormat="1" x14ac:dyDescent="0.2">
      <c r="B2614" s="3979" t="s">
        <v>4992</v>
      </c>
      <c r="C2614" s="3980"/>
      <c r="D2614" s="3986" t="s">
        <v>6046</v>
      </c>
      <c r="E2614" s="3986"/>
      <c r="F2614" s="3986"/>
      <c r="G2614" s="3986"/>
      <c r="H2614" s="2569"/>
      <c r="I2614" s="2569"/>
      <c r="J2614" s="2569"/>
      <c r="K2614" s="2569"/>
      <c r="L2614" s="2569"/>
      <c r="M2614" s="2569"/>
      <c r="N2614" s="2569"/>
      <c r="O2614" s="2569"/>
      <c r="P2614" s="2569"/>
      <c r="Q2614" s="2569"/>
      <c r="R2614" s="2569"/>
      <c r="S2614" s="2569"/>
      <c r="T2614" s="2565"/>
      <c r="U2614" s="2565"/>
      <c r="V2614" s="2565"/>
      <c r="W2614" s="2565"/>
      <c r="X2614" s="2565"/>
      <c r="Y2614" s="2565"/>
      <c r="Z2614" s="2565"/>
      <c r="AA2614" s="2565"/>
      <c r="AB2614" s="2565"/>
      <c r="AC2614" s="2565"/>
      <c r="AD2614" s="2565"/>
      <c r="AE2614" s="2565"/>
      <c r="AF2614" s="2565"/>
      <c r="AG2614" s="2565"/>
      <c r="AH2614" s="2565"/>
      <c r="AI2614" s="2565"/>
      <c r="AJ2614" s="2565"/>
      <c r="AK2614" s="2572"/>
    </row>
    <row r="2615" spans="2:37" s="2872" customFormat="1" x14ac:dyDescent="0.2">
      <c r="B2615" s="3979" t="s">
        <v>4993</v>
      </c>
      <c r="C2615" s="3980"/>
      <c r="D2615" s="3986" t="s">
        <v>1517</v>
      </c>
      <c r="E2615" s="3986"/>
      <c r="F2615" s="3986"/>
      <c r="G2615" s="3986"/>
      <c r="H2615" s="2569"/>
      <c r="I2615" s="2569"/>
      <c r="J2615" s="2569"/>
      <c r="K2615" s="2569"/>
      <c r="L2615" s="2569"/>
      <c r="M2615" s="2569"/>
      <c r="N2615" s="2569"/>
      <c r="O2615" s="2569"/>
      <c r="P2615" s="2569"/>
      <c r="Q2615" s="2569"/>
      <c r="R2615" s="2569"/>
      <c r="S2615" s="2569"/>
      <c r="T2615" s="2565"/>
      <c r="U2615" s="2565"/>
      <c r="V2615" s="2565"/>
      <c r="W2615" s="2565"/>
      <c r="X2615" s="2565"/>
      <c r="Y2615" s="2565"/>
      <c r="Z2615" s="2565"/>
      <c r="AA2615" s="2565"/>
      <c r="AB2615" s="2565"/>
      <c r="AC2615" s="2565"/>
      <c r="AD2615" s="2565"/>
      <c r="AE2615" s="2565"/>
      <c r="AF2615" s="2565"/>
      <c r="AG2615" s="2565"/>
      <c r="AH2615" s="2565"/>
      <c r="AI2615" s="2565"/>
      <c r="AJ2615" s="2565"/>
      <c r="AK2615" s="2572"/>
    </row>
    <row r="2616" spans="2:37" s="2872" customFormat="1" ht="15.75" thickBot="1" x14ac:dyDescent="0.25">
      <c r="B2616" s="4057"/>
      <c r="C2616" s="4058"/>
      <c r="D2616" s="4059"/>
      <c r="E2616" s="4059"/>
      <c r="F2616" s="4059"/>
      <c r="G2616" s="4059"/>
      <c r="H2616" s="2574"/>
      <c r="I2616" s="2574"/>
      <c r="J2616" s="2574"/>
      <c r="K2616" s="2574"/>
      <c r="L2616" s="2574"/>
      <c r="M2616" s="2574"/>
      <c r="N2616" s="2574"/>
      <c r="O2616" s="2574"/>
      <c r="P2616" s="2574"/>
      <c r="Q2616" s="2574"/>
      <c r="R2616" s="2574"/>
      <c r="S2616" s="2574"/>
      <c r="T2616" s="2575"/>
      <c r="U2616" s="2575"/>
      <c r="V2616" s="2575"/>
      <c r="W2616" s="2575"/>
      <c r="X2616" s="2575"/>
      <c r="Y2616" s="2575"/>
      <c r="Z2616" s="2575"/>
      <c r="AA2616" s="2575"/>
      <c r="AB2616" s="2575"/>
      <c r="AC2616" s="2575"/>
      <c r="AD2616" s="2575"/>
      <c r="AE2616" s="2575"/>
      <c r="AF2616" s="2575"/>
      <c r="AG2616" s="2575"/>
      <c r="AH2616" s="2575"/>
      <c r="AI2616" s="2575"/>
      <c r="AJ2616" s="2575"/>
      <c r="AK2616" s="2577"/>
    </row>
    <row r="2617" spans="2:37" s="2872" customFormat="1" x14ac:dyDescent="0.2">
      <c r="B2617" s="2774"/>
    </row>
    <row r="2618" spans="2:37" s="2872" customFormat="1" ht="13.5" thickBot="1" x14ac:dyDescent="0.25">
      <c r="B2618" s="2774"/>
    </row>
    <row r="2619" spans="2:37" s="2872" customFormat="1" ht="20.25" x14ac:dyDescent="0.2">
      <c r="B2619" s="3987" t="s">
        <v>5001</v>
      </c>
      <c r="C2619" s="3988"/>
      <c r="D2619" s="3988"/>
      <c r="E2619" s="3988"/>
      <c r="F2619" s="3988"/>
      <c r="G2619" s="3988"/>
      <c r="H2619" s="3988"/>
      <c r="I2619" s="3988"/>
      <c r="J2619" s="3988"/>
      <c r="K2619" s="3988"/>
      <c r="L2619" s="3988"/>
      <c r="M2619" s="3988"/>
      <c r="N2619" s="3988"/>
      <c r="O2619" s="3988"/>
      <c r="P2619" s="3988"/>
      <c r="Q2619" s="3988"/>
      <c r="R2619" s="3988"/>
      <c r="S2619" s="3988"/>
      <c r="T2619" s="3988"/>
      <c r="U2619" s="3988"/>
      <c r="V2619" s="3988"/>
      <c r="W2619" s="3988"/>
      <c r="X2619" s="3988"/>
      <c r="Y2619" s="3988"/>
      <c r="Z2619" s="3988"/>
      <c r="AA2619" s="3988"/>
      <c r="AB2619" s="3988"/>
      <c r="AC2619" s="3988"/>
      <c r="AD2619" s="3988"/>
      <c r="AE2619" s="3988"/>
      <c r="AF2619" s="3988"/>
      <c r="AG2619" s="3988"/>
      <c r="AH2619" s="3988"/>
      <c r="AI2619" s="3988"/>
      <c r="AJ2619" s="3988"/>
      <c r="AK2619" s="3989"/>
    </row>
    <row r="2620" spans="2:37" s="2872" customFormat="1" x14ac:dyDescent="0.2">
      <c r="B2620" s="2570"/>
      <c r="C2620" s="3236"/>
      <c r="D2620" s="3236"/>
      <c r="E2620" s="3236"/>
      <c r="F2620" s="3236"/>
      <c r="G2620" s="2571"/>
      <c r="H2620" s="2571"/>
      <c r="I2620" s="2571"/>
      <c r="J2620" s="2571"/>
      <c r="K2620" s="2571"/>
      <c r="L2620" s="2571"/>
      <c r="M2620" s="2571"/>
      <c r="N2620" s="2571"/>
      <c r="O2620" s="2571"/>
      <c r="P2620" s="2571"/>
      <c r="Q2620" s="2571"/>
      <c r="R2620" s="2571"/>
      <c r="S2620" s="2571"/>
      <c r="T2620" s="2571"/>
      <c r="U2620" s="2571"/>
      <c r="V2620" s="2571"/>
      <c r="W2620" s="2571"/>
      <c r="X2620" s="2571"/>
      <c r="Y2620" s="2571"/>
      <c r="Z2620" s="2571"/>
      <c r="AA2620" s="2571"/>
      <c r="AB2620" s="2571"/>
      <c r="AC2620" s="2571"/>
      <c r="AD2620" s="2571"/>
      <c r="AE2620" s="2571"/>
      <c r="AF2620" s="2571"/>
      <c r="AG2620" s="2571"/>
      <c r="AH2620" s="2571"/>
      <c r="AI2620" s="2571"/>
      <c r="AJ2620" s="2571"/>
      <c r="AK2620" s="2572"/>
    </row>
    <row r="2621" spans="2:37" s="2872" customFormat="1" x14ac:dyDescent="0.2">
      <c r="B2621" s="2570" t="s">
        <v>4988</v>
      </c>
      <c r="C2621" s="3236"/>
      <c r="D2621" s="3990" t="s">
        <v>5971</v>
      </c>
      <c r="E2621" s="3990"/>
      <c r="F2621" s="3990"/>
      <c r="G2621" s="2571"/>
      <c r="H2621" s="2571"/>
      <c r="I2621" s="2571"/>
      <c r="J2621" s="2571"/>
      <c r="K2621" s="2571"/>
      <c r="L2621" s="2571"/>
      <c r="M2621" s="2571"/>
      <c r="N2621" s="2571"/>
      <c r="O2621" s="2571"/>
      <c r="P2621" s="2571"/>
      <c r="Q2621" s="2571"/>
      <c r="R2621" s="2571"/>
      <c r="S2621" s="2571"/>
      <c r="T2621" s="2571"/>
      <c r="U2621" s="2571"/>
      <c r="V2621" s="2571"/>
      <c r="W2621" s="2571"/>
      <c r="X2621" s="2571"/>
      <c r="Y2621" s="2571"/>
      <c r="Z2621" s="2571"/>
      <c r="AA2621" s="2571"/>
      <c r="AB2621" s="2571"/>
      <c r="AC2621" s="2571"/>
      <c r="AD2621" s="2571"/>
      <c r="AE2621" s="2571"/>
      <c r="AF2621" s="2571"/>
      <c r="AG2621" s="2571"/>
      <c r="AH2621" s="2571"/>
      <c r="AI2621" s="2571"/>
      <c r="AJ2621" s="2571"/>
      <c r="AK2621" s="2572"/>
    </row>
    <row r="2622" spans="2:37" s="2872" customFormat="1" ht="13.5" thickBot="1" x14ac:dyDescent="0.25">
      <c r="B2622" s="3991" t="s">
        <v>5002</v>
      </c>
      <c r="C2622" s="3992"/>
      <c r="D2622" s="3963">
        <v>41548</v>
      </c>
      <c r="E2622" s="3963"/>
      <c r="F2622" s="3236"/>
      <c r="G2622" s="2571"/>
      <c r="H2622" s="2571"/>
      <c r="I2622" s="2571"/>
      <c r="J2622" s="2571"/>
      <c r="K2622" s="2571"/>
      <c r="L2622" s="2571"/>
      <c r="M2622" s="2571"/>
      <c r="N2622" s="2571"/>
      <c r="O2622" s="2571"/>
      <c r="P2622" s="2571"/>
      <c r="Q2622" s="2571"/>
      <c r="R2622" s="2571"/>
      <c r="S2622" s="2571"/>
      <c r="T2622" s="2571"/>
      <c r="U2622" s="2571"/>
      <c r="V2622" s="2571"/>
      <c r="W2622" s="2571"/>
      <c r="X2622" s="2571"/>
      <c r="Y2622" s="2571"/>
      <c r="Z2622" s="2571"/>
      <c r="AA2622" s="2571"/>
      <c r="AB2622" s="2571"/>
      <c r="AC2622" s="2571"/>
      <c r="AD2622" s="2571"/>
      <c r="AE2622" s="2571"/>
      <c r="AF2622" s="2571"/>
      <c r="AG2622" s="2571"/>
      <c r="AH2622" s="2571"/>
      <c r="AI2622" s="2571"/>
      <c r="AJ2622" s="2571"/>
      <c r="AK2622" s="2572"/>
    </row>
    <row r="2623" spans="2:37" s="2872" customFormat="1" ht="118.5" customHeight="1" thickBot="1" x14ac:dyDescent="0.25">
      <c r="B2623" s="3993" t="s">
        <v>5003</v>
      </c>
      <c r="C2623" s="3994"/>
      <c r="D2623" s="4019" t="s">
        <v>5972</v>
      </c>
      <c r="E2623" s="4020"/>
      <c r="F2623" s="4020"/>
      <c r="G2623" s="4020"/>
      <c r="H2623" s="4020"/>
      <c r="I2623" s="4020"/>
      <c r="J2623" s="4020"/>
      <c r="K2623" s="4021"/>
      <c r="L2623" s="2571"/>
      <c r="M2623" s="2571"/>
      <c r="N2623" s="2571"/>
      <c r="O2623" s="2571"/>
      <c r="P2623" s="2571"/>
      <c r="Q2623" s="2571"/>
      <c r="R2623" s="2571"/>
      <c r="S2623" s="2571"/>
      <c r="T2623" s="2571"/>
      <c r="U2623" s="2571"/>
      <c r="V2623" s="2571"/>
      <c r="W2623" s="2571"/>
      <c r="X2623" s="2571"/>
      <c r="Y2623" s="2571"/>
      <c r="Z2623" s="2571"/>
      <c r="AA2623" s="2571"/>
      <c r="AB2623" s="2571"/>
      <c r="AC2623" s="2571"/>
      <c r="AD2623" s="2571"/>
      <c r="AE2623" s="2571"/>
      <c r="AF2623" s="2571"/>
      <c r="AG2623" s="2571"/>
      <c r="AH2623" s="2571"/>
      <c r="AI2623" s="2571"/>
      <c r="AJ2623" s="2571"/>
      <c r="AK2623" s="2572"/>
    </row>
    <row r="2624" spans="2:37" s="2872" customFormat="1" ht="13.5" thickBot="1" x14ac:dyDescent="0.25">
      <c r="B2624" s="3998"/>
      <c r="C2624" s="3999"/>
      <c r="D2624" s="3999"/>
      <c r="E2624" s="3999"/>
      <c r="F2624" s="3999"/>
      <c r="G2624" s="3999"/>
      <c r="H2624" s="3999"/>
      <c r="I2624" s="3999"/>
      <c r="J2624" s="3999"/>
      <c r="K2624" s="3999"/>
      <c r="L2624" s="3999"/>
      <c r="M2624" s="3999"/>
      <c r="N2624" s="3999"/>
      <c r="O2624" s="3999"/>
      <c r="P2624" s="3999"/>
      <c r="Q2624" s="3999"/>
      <c r="R2624" s="2571"/>
      <c r="S2624" s="2571"/>
      <c r="T2624" s="2571"/>
      <c r="U2624" s="2571"/>
      <c r="V2624" s="2571"/>
      <c r="W2624" s="2571"/>
      <c r="X2624" s="2571"/>
      <c r="Y2624" s="2571"/>
      <c r="Z2624" s="2571"/>
      <c r="AA2624" s="2571"/>
      <c r="AB2624" s="2571"/>
      <c r="AC2624" s="2571"/>
      <c r="AD2624" s="2571"/>
      <c r="AE2624" s="2571"/>
      <c r="AF2624" s="2571"/>
      <c r="AG2624" s="2571"/>
      <c r="AH2624" s="2571"/>
      <c r="AI2624" s="2571"/>
      <c r="AJ2624" s="2571"/>
      <c r="AK2624" s="2572"/>
    </row>
    <row r="2625" spans="2:37" s="2872" customFormat="1" ht="13.5" thickBot="1" x14ac:dyDescent="0.25">
      <c r="B2625" s="4000" t="s">
        <v>5004</v>
      </c>
      <c r="C2625" s="4000"/>
      <c r="D2625" s="4000" t="s">
        <v>4994</v>
      </c>
      <c r="E2625" s="4000" t="s">
        <v>5005</v>
      </c>
      <c r="F2625" s="4002" t="s">
        <v>224</v>
      </c>
      <c r="G2625" s="4002"/>
      <c r="H2625" s="4002"/>
      <c r="I2625" s="4002"/>
      <c r="J2625" s="4002"/>
      <c r="K2625" s="4002"/>
      <c r="L2625" s="4002"/>
      <c r="M2625" s="4002"/>
      <c r="N2625" s="4002"/>
      <c r="O2625" s="4002"/>
      <c r="P2625" s="4002"/>
      <c r="Q2625" s="4002"/>
      <c r="R2625" s="4002"/>
      <c r="S2625" s="4002" t="s">
        <v>340</v>
      </c>
      <c r="T2625" s="4002"/>
      <c r="U2625" s="4002"/>
      <c r="V2625" s="4002"/>
      <c r="W2625" s="4002"/>
      <c r="X2625" s="4002"/>
      <c r="Y2625" s="4002"/>
      <c r="Z2625" s="4002"/>
      <c r="AA2625" s="4002"/>
      <c r="AB2625" s="4002"/>
      <c r="AC2625" s="4002"/>
      <c r="AD2625" s="4002" t="s">
        <v>225</v>
      </c>
      <c r="AE2625" s="4002"/>
      <c r="AF2625" s="4002"/>
      <c r="AG2625" s="4002"/>
      <c r="AH2625" s="4003" t="s">
        <v>4989</v>
      </c>
      <c r="AI2625" s="4003"/>
      <c r="AJ2625" s="4003"/>
      <c r="AK2625" s="2572"/>
    </row>
    <row r="2626" spans="2:37" s="2872" customFormat="1" ht="13.5" thickBot="1" x14ac:dyDescent="0.25">
      <c r="B2626" s="4001"/>
      <c r="C2626" s="4001"/>
      <c r="D2626" s="4001"/>
      <c r="E2626" s="4001"/>
      <c r="F2626" s="4001" t="s">
        <v>5006</v>
      </c>
      <c r="G2626" s="4001" t="s">
        <v>5007</v>
      </c>
      <c r="H2626" s="4000" t="s">
        <v>5008</v>
      </c>
      <c r="I2626" s="4004" t="s">
        <v>5009</v>
      </c>
      <c r="J2626" s="4004" t="s">
        <v>5010</v>
      </c>
      <c r="K2626" s="4005" t="s">
        <v>5011</v>
      </c>
      <c r="L2626" s="4005" t="s">
        <v>5012</v>
      </c>
      <c r="M2626" s="4004" t="s">
        <v>5013</v>
      </c>
      <c r="N2626" s="4004"/>
      <c r="O2626" s="4005" t="s">
        <v>5014</v>
      </c>
      <c r="P2626" s="4005" t="s">
        <v>5015</v>
      </c>
      <c r="Q2626" s="4005" t="s">
        <v>5016</v>
      </c>
      <c r="R2626" s="4005" t="s">
        <v>5017</v>
      </c>
      <c r="S2626" s="4000" t="s">
        <v>5018</v>
      </c>
      <c r="T2626" s="4000" t="s">
        <v>5019</v>
      </c>
      <c r="U2626" s="4000" t="s">
        <v>5020</v>
      </c>
      <c r="V2626" s="4000" t="s">
        <v>5021</v>
      </c>
      <c r="W2626" s="4000" t="s">
        <v>5022</v>
      </c>
      <c r="X2626" s="4000" t="s">
        <v>5023</v>
      </c>
      <c r="Y2626" s="4000" t="s">
        <v>5024</v>
      </c>
      <c r="Z2626" s="4000" t="s">
        <v>5025</v>
      </c>
      <c r="AA2626" s="4000" t="s">
        <v>5026</v>
      </c>
      <c r="AB2626" s="4004" t="s">
        <v>5027</v>
      </c>
      <c r="AC2626" s="4004" t="s">
        <v>5028</v>
      </c>
      <c r="AD2626" s="4000" t="s">
        <v>5029</v>
      </c>
      <c r="AE2626" s="4000" t="s">
        <v>5030</v>
      </c>
      <c r="AF2626" s="4000" t="s">
        <v>5031</v>
      </c>
      <c r="AG2626" s="4000" t="s">
        <v>5032</v>
      </c>
      <c r="AH2626" s="4000" t="s">
        <v>1154</v>
      </c>
      <c r="AI2626" s="4000" t="s">
        <v>4990</v>
      </c>
      <c r="AJ2626" s="4000" t="s">
        <v>4991</v>
      </c>
      <c r="AK2626" s="2572"/>
    </row>
    <row r="2627" spans="2:37" s="2872" customFormat="1" ht="13.5" thickBot="1" x14ac:dyDescent="0.25">
      <c r="B2627" s="4001"/>
      <c r="C2627" s="4001"/>
      <c r="D2627" s="4001"/>
      <c r="E2627" s="4001"/>
      <c r="F2627" s="4001"/>
      <c r="G2627" s="4001"/>
      <c r="H2627" s="4001"/>
      <c r="I2627" s="4005"/>
      <c r="J2627" s="4005"/>
      <c r="K2627" s="4005"/>
      <c r="L2627" s="4005"/>
      <c r="M2627" s="3233" t="s">
        <v>5033</v>
      </c>
      <c r="N2627" s="3234" t="s">
        <v>2798</v>
      </c>
      <c r="O2627" s="4005"/>
      <c r="P2627" s="4005"/>
      <c r="Q2627" s="4005"/>
      <c r="R2627" s="4005"/>
      <c r="S2627" s="4001"/>
      <c r="T2627" s="4001"/>
      <c r="U2627" s="4001"/>
      <c r="V2627" s="4001"/>
      <c r="W2627" s="4001"/>
      <c r="X2627" s="4001"/>
      <c r="Y2627" s="4001"/>
      <c r="Z2627" s="4001"/>
      <c r="AA2627" s="4001"/>
      <c r="AB2627" s="4005"/>
      <c r="AC2627" s="4005"/>
      <c r="AD2627" s="4001"/>
      <c r="AE2627" s="4001"/>
      <c r="AF2627" s="4001"/>
      <c r="AG2627" s="4001"/>
      <c r="AH2627" s="4001"/>
      <c r="AI2627" s="4001"/>
      <c r="AJ2627" s="4001"/>
      <c r="AK2627" s="2572"/>
    </row>
    <row r="2628" spans="2:37" s="2872" customFormat="1" x14ac:dyDescent="0.2">
      <c r="B2628" s="4873" t="s">
        <v>5973</v>
      </c>
      <c r="C2628" s="4874"/>
      <c r="D2628" s="3362" t="s">
        <v>5974</v>
      </c>
      <c r="E2628" s="2960">
        <v>29.99</v>
      </c>
      <c r="F2628" s="3178" t="s">
        <v>1534</v>
      </c>
      <c r="G2628" s="3178" t="s">
        <v>1534</v>
      </c>
      <c r="H2628" s="3178" t="s">
        <v>1534</v>
      </c>
      <c r="I2628" s="3178" t="s">
        <v>1534</v>
      </c>
      <c r="J2628" s="3178" t="s">
        <v>1534</v>
      </c>
      <c r="K2628" s="3178" t="s">
        <v>1534</v>
      </c>
      <c r="L2628" s="3178" t="s">
        <v>1534</v>
      </c>
      <c r="M2628" s="3178" t="s">
        <v>1534</v>
      </c>
      <c r="N2628" s="3178" t="s">
        <v>1534</v>
      </c>
      <c r="O2628" s="3178" t="s">
        <v>1534</v>
      </c>
      <c r="P2628" s="3178" t="s">
        <v>1534</v>
      </c>
      <c r="Q2628" s="3178" t="s">
        <v>1534</v>
      </c>
      <c r="R2628" s="3178" t="s">
        <v>1534</v>
      </c>
      <c r="S2628" s="3178" t="s">
        <v>1534</v>
      </c>
      <c r="T2628" s="3178" t="s">
        <v>1534</v>
      </c>
      <c r="U2628" s="3178" t="s">
        <v>1534</v>
      </c>
      <c r="V2628" s="3178" t="s">
        <v>1534</v>
      </c>
      <c r="W2628" s="3178" t="s">
        <v>1534</v>
      </c>
      <c r="X2628" s="2961">
        <v>0.06</v>
      </c>
      <c r="Y2628" s="3178" t="s">
        <v>1534</v>
      </c>
      <c r="Z2628" s="3178" t="s">
        <v>1534</v>
      </c>
      <c r="AA2628" s="3178" t="s">
        <v>1534</v>
      </c>
      <c r="AB2628" s="2961">
        <v>0.06</v>
      </c>
      <c r="AC2628" s="3178" t="s">
        <v>1534</v>
      </c>
      <c r="AD2628" s="3363">
        <v>19.989999999999998</v>
      </c>
      <c r="AE2628" s="3364">
        <v>1000</v>
      </c>
      <c r="AF2628" s="2961">
        <f>AD2628/AE2628</f>
        <v>1.9989999999999997E-2</v>
      </c>
      <c r="AG2628" s="2961">
        <v>0.1</v>
      </c>
      <c r="AH2628" s="3365" t="s">
        <v>4529</v>
      </c>
      <c r="AI2628" s="2963">
        <v>100</v>
      </c>
      <c r="AJ2628" s="2965">
        <v>2.4900000000000002</v>
      </c>
      <c r="AK2628" s="2572"/>
    </row>
    <row r="2629" spans="2:37" s="2872" customFormat="1" x14ac:dyDescent="0.2">
      <c r="B2629" s="4869" t="s">
        <v>5975</v>
      </c>
      <c r="C2629" s="4870"/>
      <c r="D2629" s="3366" t="s">
        <v>5976</v>
      </c>
      <c r="E2629" s="2967">
        <v>34.989999999999995</v>
      </c>
      <c r="F2629" s="3183" t="s">
        <v>1534</v>
      </c>
      <c r="G2629" s="3183" t="s">
        <v>1534</v>
      </c>
      <c r="H2629" s="3183" t="s">
        <v>1534</v>
      </c>
      <c r="I2629" s="3183" t="s">
        <v>1534</v>
      </c>
      <c r="J2629" s="3183" t="s">
        <v>1534</v>
      </c>
      <c r="K2629" s="3183" t="s">
        <v>1534</v>
      </c>
      <c r="L2629" s="3183" t="s">
        <v>1534</v>
      </c>
      <c r="M2629" s="3183" t="s">
        <v>1534</v>
      </c>
      <c r="N2629" s="3183" t="s">
        <v>1534</v>
      </c>
      <c r="O2629" s="3183" t="s">
        <v>1534</v>
      </c>
      <c r="P2629" s="3183" t="s">
        <v>1534</v>
      </c>
      <c r="Q2629" s="3183" t="s">
        <v>1534</v>
      </c>
      <c r="R2629" s="3183" t="s">
        <v>1534</v>
      </c>
      <c r="S2629" s="3183" t="s">
        <v>1534</v>
      </c>
      <c r="T2629" s="3183" t="s">
        <v>1534</v>
      </c>
      <c r="U2629" s="3183" t="s">
        <v>1534</v>
      </c>
      <c r="V2629" s="3183" t="s">
        <v>1534</v>
      </c>
      <c r="W2629" s="3183" t="s">
        <v>1534</v>
      </c>
      <c r="X2629" s="2968">
        <v>0.06</v>
      </c>
      <c r="Y2629" s="3183" t="s">
        <v>1534</v>
      </c>
      <c r="Z2629" s="3183" t="s">
        <v>1534</v>
      </c>
      <c r="AA2629" s="3183" t="s">
        <v>1534</v>
      </c>
      <c r="AB2629" s="2968">
        <v>0.06</v>
      </c>
      <c r="AC2629" s="3183" t="s">
        <v>1534</v>
      </c>
      <c r="AD2629" s="3367">
        <v>24.99</v>
      </c>
      <c r="AE2629" s="3368">
        <v>1500</v>
      </c>
      <c r="AF2629" s="2968">
        <f t="shared" ref="AF2629:AF2639" si="18">AD2629/AE2629</f>
        <v>1.6659999999999998E-2</v>
      </c>
      <c r="AG2629" s="2968">
        <v>0.1</v>
      </c>
      <c r="AH2629" s="3369" t="s">
        <v>4529</v>
      </c>
      <c r="AI2629" s="2970">
        <v>150</v>
      </c>
      <c r="AJ2629" s="2972">
        <v>2.99</v>
      </c>
      <c r="AK2629" s="2572"/>
    </row>
    <row r="2630" spans="2:37" s="2872" customFormat="1" x14ac:dyDescent="0.2">
      <c r="B2630" s="4869" t="s">
        <v>5977</v>
      </c>
      <c r="C2630" s="4870"/>
      <c r="D2630" s="3366" t="s">
        <v>5978</v>
      </c>
      <c r="E2630" s="2967">
        <v>44.99</v>
      </c>
      <c r="F2630" s="3183" t="s">
        <v>1534</v>
      </c>
      <c r="G2630" s="3183" t="s">
        <v>1534</v>
      </c>
      <c r="H2630" s="3183" t="s">
        <v>1534</v>
      </c>
      <c r="I2630" s="3183" t="s">
        <v>1534</v>
      </c>
      <c r="J2630" s="3183" t="s">
        <v>1534</v>
      </c>
      <c r="K2630" s="3183" t="s">
        <v>1534</v>
      </c>
      <c r="L2630" s="3183" t="s">
        <v>1534</v>
      </c>
      <c r="M2630" s="3183" t="s">
        <v>1534</v>
      </c>
      <c r="N2630" s="3183" t="s">
        <v>1534</v>
      </c>
      <c r="O2630" s="3183" t="s">
        <v>1534</v>
      </c>
      <c r="P2630" s="3183" t="s">
        <v>1534</v>
      </c>
      <c r="Q2630" s="3183" t="s">
        <v>1534</v>
      </c>
      <c r="R2630" s="3183" t="s">
        <v>1534</v>
      </c>
      <c r="S2630" s="3183" t="s">
        <v>1534</v>
      </c>
      <c r="T2630" s="3183" t="s">
        <v>1534</v>
      </c>
      <c r="U2630" s="3183" t="s">
        <v>1534</v>
      </c>
      <c r="V2630" s="3183" t="s">
        <v>1534</v>
      </c>
      <c r="W2630" s="3183" t="s">
        <v>1534</v>
      </c>
      <c r="X2630" s="2968">
        <v>0.06</v>
      </c>
      <c r="Y2630" s="3183" t="s">
        <v>1534</v>
      </c>
      <c r="Z2630" s="3183" t="s">
        <v>1534</v>
      </c>
      <c r="AA2630" s="3183" t="s">
        <v>1534</v>
      </c>
      <c r="AB2630" s="2968">
        <v>0.06</v>
      </c>
      <c r="AC2630" s="3183" t="s">
        <v>1534</v>
      </c>
      <c r="AD2630" s="3367">
        <v>34.99</v>
      </c>
      <c r="AE2630" s="3368">
        <v>2000</v>
      </c>
      <c r="AF2630" s="2968">
        <f t="shared" si="18"/>
        <v>1.7495E-2</v>
      </c>
      <c r="AG2630" s="2968">
        <v>0.1</v>
      </c>
      <c r="AH2630" s="3369" t="s">
        <v>4529</v>
      </c>
      <c r="AI2630" s="2970">
        <v>200</v>
      </c>
      <c r="AJ2630" s="2972">
        <v>3.49</v>
      </c>
      <c r="AK2630" s="2572"/>
    </row>
    <row r="2631" spans="2:37" s="2872" customFormat="1" x14ac:dyDescent="0.2">
      <c r="B2631" s="4869" t="s">
        <v>5979</v>
      </c>
      <c r="C2631" s="4870"/>
      <c r="D2631" s="3366" t="s">
        <v>5980</v>
      </c>
      <c r="E2631" s="2967">
        <v>49.99</v>
      </c>
      <c r="F2631" s="3183" t="s">
        <v>1534</v>
      </c>
      <c r="G2631" s="3183" t="s">
        <v>1534</v>
      </c>
      <c r="H2631" s="3183" t="s">
        <v>1534</v>
      </c>
      <c r="I2631" s="3183" t="s">
        <v>1534</v>
      </c>
      <c r="J2631" s="3183" t="s">
        <v>1534</v>
      </c>
      <c r="K2631" s="3183" t="s">
        <v>1534</v>
      </c>
      <c r="L2631" s="3183" t="s">
        <v>1534</v>
      </c>
      <c r="M2631" s="3183" t="s">
        <v>1534</v>
      </c>
      <c r="N2631" s="3183" t="s">
        <v>1534</v>
      </c>
      <c r="O2631" s="3183" t="s">
        <v>1534</v>
      </c>
      <c r="P2631" s="3183" t="s">
        <v>1534</v>
      </c>
      <c r="Q2631" s="3183" t="s">
        <v>1534</v>
      </c>
      <c r="R2631" s="3183" t="s">
        <v>1534</v>
      </c>
      <c r="S2631" s="3183" t="s">
        <v>1534</v>
      </c>
      <c r="T2631" s="3183" t="s">
        <v>1534</v>
      </c>
      <c r="U2631" s="3183" t="s">
        <v>1534</v>
      </c>
      <c r="V2631" s="3183" t="s">
        <v>1534</v>
      </c>
      <c r="W2631" s="3183" t="s">
        <v>1534</v>
      </c>
      <c r="X2631" s="2968">
        <v>0.06</v>
      </c>
      <c r="Y2631" s="3183" t="s">
        <v>1534</v>
      </c>
      <c r="Z2631" s="3183" t="s">
        <v>1534</v>
      </c>
      <c r="AA2631" s="3183" t="s">
        <v>1534</v>
      </c>
      <c r="AB2631" s="2968">
        <v>0.06</v>
      </c>
      <c r="AC2631" s="3183" t="s">
        <v>1534</v>
      </c>
      <c r="AD2631" s="3367">
        <v>39.99</v>
      </c>
      <c r="AE2631" s="3368">
        <v>3000</v>
      </c>
      <c r="AF2631" s="2968">
        <f t="shared" si="18"/>
        <v>1.333E-2</v>
      </c>
      <c r="AG2631" s="2968">
        <v>0.1</v>
      </c>
      <c r="AH2631" s="3369" t="s">
        <v>4529</v>
      </c>
      <c r="AI2631" s="2970">
        <v>300</v>
      </c>
      <c r="AJ2631" s="2972">
        <v>3.99</v>
      </c>
      <c r="AK2631" s="2572"/>
    </row>
    <row r="2632" spans="2:37" s="2872" customFormat="1" x14ac:dyDescent="0.2">
      <c r="B2632" s="4869" t="s">
        <v>5981</v>
      </c>
      <c r="C2632" s="4870"/>
      <c r="D2632" s="3366" t="s">
        <v>5982</v>
      </c>
      <c r="E2632" s="2967">
        <v>59.99</v>
      </c>
      <c r="F2632" s="3183" t="s">
        <v>1534</v>
      </c>
      <c r="G2632" s="3183" t="s">
        <v>1534</v>
      </c>
      <c r="H2632" s="3183" t="s">
        <v>1534</v>
      </c>
      <c r="I2632" s="3183" t="s">
        <v>1534</v>
      </c>
      <c r="J2632" s="3183" t="s">
        <v>1534</v>
      </c>
      <c r="K2632" s="3183" t="s">
        <v>1534</v>
      </c>
      <c r="L2632" s="3183" t="s">
        <v>1534</v>
      </c>
      <c r="M2632" s="3183" t="s">
        <v>1534</v>
      </c>
      <c r="N2632" s="3183" t="s">
        <v>1534</v>
      </c>
      <c r="O2632" s="3183" t="s">
        <v>1534</v>
      </c>
      <c r="P2632" s="3183" t="s">
        <v>1534</v>
      </c>
      <c r="Q2632" s="3183" t="s">
        <v>1534</v>
      </c>
      <c r="R2632" s="3183" t="s">
        <v>1534</v>
      </c>
      <c r="S2632" s="3183" t="s">
        <v>1534</v>
      </c>
      <c r="T2632" s="3183" t="s">
        <v>1534</v>
      </c>
      <c r="U2632" s="3183" t="s">
        <v>1534</v>
      </c>
      <c r="V2632" s="3183" t="s">
        <v>1534</v>
      </c>
      <c r="W2632" s="3183" t="s">
        <v>1534</v>
      </c>
      <c r="X2632" s="2968">
        <v>0.06</v>
      </c>
      <c r="Y2632" s="3183" t="s">
        <v>1534</v>
      </c>
      <c r="Z2632" s="3183" t="s">
        <v>1534</v>
      </c>
      <c r="AA2632" s="3183" t="s">
        <v>1534</v>
      </c>
      <c r="AB2632" s="2968">
        <v>0.06</v>
      </c>
      <c r="AC2632" s="3183" t="s">
        <v>1534</v>
      </c>
      <c r="AD2632" s="3367">
        <v>49.99</v>
      </c>
      <c r="AE2632" s="3368">
        <v>5000</v>
      </c>
      <c r="AF2632" s="2968">
        <f t="shared" si="18"/>
        <v>9.9979999999999999E-3</v>
      </c>
      <c r="AG2632" s="2968">
        <v>0.1</v>
      </c>
      <c r="AH2632" s="3369" t="s">
        <v>4529</v>
      </c>
      <c r="AI2632" s="2970">
        <v>300</v>
      </c>
      <c r="AJ2632" s="2972">
        <v>3.99</v>
      </c>
      <c r="AK2632" s="2572"/>
    </row>
    <row r="2633" spans="2:37" s="2872" customFormat="1" x14ac:dyDescent="0.2">
      <c r="B2633" s="4869" t="s">
        <v>5983</v>
      </c>
      <c r="C2633" s="4870"/>
      <c r="D2633" s="3366" t="s">
        <v>5984</v>
      </c>
      <c r="E2633" s="2967">
        <v>69.990000000000009</v>
      </c>
      <c r="F2633" s="3183" t="s">
        <v>1534</v>
      </c>
      <c r="G2633" s="3183" t="s">
        <v>1534</v>
      </c>
      <c r="H2633" s="3183" t="s">
        <v>1534</v>
      </c>
      <c r="I2633" s="3183" t="s">
        <v>1534</v>
      </c>
      <c r="J2633" s="3183" t="s">
        <v>1534</v>
      </c>
      <c r="K2633" s="3183" t="s">
        <v>1534</v>
      </c>
      <c r="L2633" s="3183" t="s">
        <v>1534</v>
      </c>
      <c r="M2633" s="3183" t="s">
        <v>1534</v>
      </c>
      <c r="N2633" s="3183" t="s">
        <v>1534</v>
      </c>
      <c r="O2633" s="3183" t="s">
        <v>1534</v>
      </c>
      <c r="P2633" s="3183" t="s">
        <v>1534</v>
      </c>
      <c r="Q2633" s="3183" t="s">
        <v>1534</v>
      </c>
      <c r="R2633" s="3183" t="s">
        <v>1534</v>
      </c>
      <c r="S2633" s="3183" t="s">
        <v>1534</v>
      </c>
      <c r="T2633" s="3183" t="s">
        <v>1534</v>
      </c>
      <c r="U2633" s="3183" t="s">
        <v>1534</v>
      </c>
      <c r="V2633" s="3183" t="s">
        <v>1534</v>
      </c>
      <c r="W2633" s="3183" t="s">
        <v>1534</v>
      </c>
      <c r="X2633" s="2968">
        <v>0.06</v>
      </c>
      <c r="Y2633" s="3183" t="s">
        <v>1534</v>
      </c>
      <c r="Z2633" s="3183" t="s">
        <v>1534</v>
      </c>
      <c r="AA2633" s="3183" t="s">
        <v>1534</v>
      </c>
      <c r="AB2633" s="2968">
        <v>0.06</v>
      </c>
      <c r="AC2633" s="3183" t="s">
        <v>1534</v>
      </c>
      <c r="AD2633" s="3367">
        <v>59.99</v>
      </c>
      <c r="AE2633" s="3368">
        <v>10000</v>
      </c>
      <c r="AF2633" s="2968">
        <f t="shared" si="18"/>
        <v>5.999E-3</v>
      </c>
      <c r="AG2633" s="2968">
        <v>0.1</v>
      </c>
      <c r="AH2633" s="3369" t="s">
        <v>4529</v>
      </c>
      <c r="AI2633" s="2970">
        <v>300</v>
      </c>
      <c r="AJ2633" s="2972">
        <v>3.99</v>
      </c>
      <c r="AK2633" s="2572"/>
    </row>
    <row r="2634" spans="2:37" s="2872" customFormat="1" x14ac:dyDescent="0.2">
      <c r="B2634" s="4869" t="s">
        <v>5985</v>
      </c>
      <c r="C2634" s="4870"/>
      <c r="D2634" s="3366" t="s">
        <v>5986</v>
      </c>
      <c r="E2634" s="2967">
        <v>29.99</v>
      </c>
      <c r="F2634" s="3183" t="s">
        <v>1534</v>
      </c>
      <c r="G2634" s="3183" t="s">
        <v>1534</v>
      </c>
      <c r="H2634" s="3183" t="s">
        <v>1534</v>
      </c>
      <c r="I2634" s="3183" t="s">
        <v>1534</v>
      </c>
      <c r="J2634" s="3183" t="s">
        <v>1534</v>
      </c>
      <c r="K2634" s="3183" t="s">
        <v>1534</v>
      </c>
      <c r="L2634" s="3183" t="s">
        <v>1534</v>
      </c>
      <c r="M2634" s="3183" t="s">
        <v>1534</v>
      </c>
      <c r="N2634" s="3183" t="s">
        <v>1534</v>
      </c>
      <c r="O2634" s="3183" t="s">
        <v>1534</v>
      </c>
      <c r="P2634" s="3183" t="s">
        <v>1534</v>
      </c>
      <c r="Q2634" s="3183" t="s">
        <v>1534</v>
      </c>
      <c r="R2634" s="3183" t="s">
        <v>1534</v>
      </c>
      <c r="S2634" s="3183" t="s">
        <v>1534</v>
      </c>
      <c r="T2634" s="3183" t="s">
        <v>1534</v>
      </c>
      <c r="U2634" s="3183" t="s">
        <v>1534</v>
      </c>
      <c r="V2634" s="3183" t="s">
        <v>1534</v>
      </c>
      <c r="W2634" s="3183" t="s">
        <v>1534</v>
      </c>
      <c r="X2634" s="2968">
        <v>0.06</v>
      </c>
      <c r="Y2634" s="3183" t="s">
        <v>1534</v>
      </c>
      <c r="Z2634" s="3183" t="s">
        <v>1534</v>
      </c>
      <c r="AA2634" s="3183" t="s">
        <v>1534</v>
      </c>
      <c r="AB2634" s="2968">
        <v>0.06</v>
      </c>
      <c r="AC2634" s="3183" t="s">
        <v>1534</v>
      </c>
      <c r="AD2634" s="3367">
        <v>29.99</v>
      </c>
      <c r="AE2634" s="3368">
        <v>1000</v>
      </c>
      <c r="AF2634" s="2968">
        <f t="shared" si="18"/>
        <v>2.9989999999999999E-2</v>
      </c>
      <c r="AG2634" s="2968">
        <v>0.1</v>
      </c>
      <c r="AH2634" s="3369" t="s">
        <v>4529</v>
      </c>
      <c r="AI2634" s="2970">
        <v>100</v>
      </c>
      <c r="AJ2634" s="2972">
        <v>2.4900000000000002</v>
      </c>
      <c r="AK2634" s="2572"/>
    </row>
    <row r="2635" spans="2:37" s="2872" customFormat="1" x14ac:dyDescent="0.2">
      <c r="B2635" s="4869" t="s">
        <v>5987</v>
      </c>
      <c r="C2635" s="4870"/>
      <c r="D2635" s="3366" t="s">
        <v>5988</v>
      </c>
      <c r="E2635" s="2967">
        <v>34.99</v>
      </c>
      <c r="F2635" s="3183" t="s">
        <v>1534</v>
      </c>
      <c r="G2635" s="3183" t="s">
        <v>1534</v>
      </c>
      <c r="H2635" s="3183" t="s">
        <v>1534</v>
      </c>
      <c r="I2635" s="3183" t="s">
        <v>1534</v>
      </c>
      <c r="J2635" s="3183" t="s">
        <v>1534</v>
      </c>
      <c r="K2635" s="3183" t="s">
        <v>1534</v>
      </c>
      <c r="L2635" s="3183" t="s">
        <v>1534</v>
      </c>
      <c r="M2635" s="3183" t="s">
        <v>1534</v>
      </c>
      <c r="N2635" s="3183" t="s">
        <v>1534</v>
      </c>
      <c r="O2635" s="3183" t="s">
        <v>1534</v>
      </c>
      <c r="P2635" s="3183" t="s">
        <v>1534</v>
      </c>
      <c r="Q2635" s="3183" t="s">
        <v>1534</v>
      </c>
      <c r="R2635" s="3183" t="s">
        <v>1534</v>
      </c>
      <c r="S2635" s="3183" t="s">
        <v>1534</v>
      </c>
      <c r="T2635" s="3183" t="s">
        <v>1534</v>
      </c>
      <c r="U2635" s="3183" t="s">
        <v>1534</v>
      </c>
      <c r="V2635" s="3183" t="s">
        <v>1534</v>
      </c>
      <c r="W2635" s="3183" t="s">
        <v>1534</v>
      </c>
      <c r="X2635" s="2968">
        <v>0.06</v>
      </c>
      <c r="Y2635" s="3183" t="s">
        <v>1534</v>
      </c>
      <c r="Z2635" s="3183" t="s">
        <v>1534</v>
      </c>
      <c r="AA2635" s="3183" t="s">
        <v>1534</v>
      </c>
      <c r="AB2635" s="2968">
        <v>0.06</v>
      </c>
      <c r="AC2635" s="3183" t="s">
        <v>1534</v>
      </c>
      <c r="AD2635" s="3367">
        <v>34.99</v>
      </c>
      <c r="AE2635" s="3368">
        <v>1500</v>
      </c>
      <c r="AF2635" s="2968">
        <f t="shared" si="18"/>
        <v>2.3326666666666669E-2</v>
      </c>
      <c r="AG2635" s="2968">
        <v>0.1</v>
      </c>
      <c r="AH2635" s="3369" t="s">
        <v>4529</v>
      </c>
      <c r="AI2635" s="2970">
        <v>150</v>
      </c>
      <c r="AJ2635" s="2972">
        <v>2.99</v>
      </c>
      <c r="AK2635" s="2572"/>
    </row>
    <row r="2636" spans="2:37" s="2872" customFormat="1" x14ac:dyDescent="0.2">
      <c r="B2636" s="4869" t="s">
        <v>5989</v>
      </c>
      <c r="C2636" s="4870"/>
      <c r="D2636" s="3366" t="s">
        <v>5990</v>
      </c>
      <c r="E2636" s="2967">
        <v>44.99</v>
      </c>
      <c r="F2636" s="3183" t="s">
        <v>1534</v>
      </c>
      <c r="G2636" s="3183" t="s">
        <v>1534</v>
      </c>
      <c r="H2636" s="3183" t="s">
        <v>1534</v>
      </c>
      <c r="I2636" s="3183" t="s">
        <v>1534</v>
      </c>
      <c r="J2636" s="3183" t="s">
        <v>1534</v>
      </c>
      <c r="K2636" s="3183" t="s">
        <v>1534</v>
      </c>
      <c r="L2636" s="3183" t="s">
        <v>1534</v>
      </c>
      <c r="M2636" s="3183" t="s">
        <v>1534</v>
      </c>
      <c r="N2636" s="3183" t="s">
        <v>1534</v>
      </c>
      <c r="O2636" s="3183" t="s">
        <v>1534</v>
      </c>
      <c r="P2636" s="3183" t="s">
        <v>1534</v>
      </c>
      <c r="Q2636" s="3183" t="s">
        <v>1534</v>
      </c>
      <c r="R2636" s="3183" t="s">
        <v>1534</v>
      </c>
      <c r="S2636" s="3183" t="s">
        <v>1534</v>
      </c>
      <c r="T2636" s="3183" t="s">
        <v>1534</v>
      </c>
      <c r="U2636" s="3183" t="s">
        <v>1534</v>
      </c>
      <c r="V2636" s="3183" t="s">
        <v>1534</v>
      </c>
      <c r="W2636" s="3183" t="s">
        <v>1534</v>
      </c>
      <c r="X2636" s="2968">
        <v>0.06</v>
      </c>
      <c r="Y2636" s="3183" t="s">
        <v>1534</v>
      </c>
      <c r="Z2636" s="3183" t="s">
        <v>1534</v>
      </c>
      <c r="AA2636" s="3183" t="s">
        <v>1534</v>
      </c>
      <c r="AB2636" s="2968">
        <v>0.06</v>
      </c>
      <c r="AC2636" s="3183" t="s">
        <v>1534</v>
      </c>
      <c r="AD2636" s="3367">
        <v>44.99</v>
      </c>
      <c r="AE2636" s="3368">
        <v>2000</v>
      </c>
      <c r="AF2636" s="2968">
        <f t="shared" si="18"/>
        <v>2.2495000000000001E-2</v>
      </c>
      <c r="AG2636" s="2968">
        <v>0.1</v>
      </c>
      <c r="AH2636" s="3369" t="s">
        <v>4529</v>
      </c>
      <c r="AI2636" s="2970">
        <v>200</v>
      </c>
      <c r="AJ2636" s="2972">
        <v>3.49</v>
      </c>
      <c r="AK2636" s="2572"/>
    </row>
    <row r="2637" spans="2:37" s="2872" customFormat="1" x14ac:dyDescent="0.2">
      <c r="B2637" s="4869" t="s">
        <v>5991</v>
      </c>
      <c r="C2637" s="4870"/>
      <c r="D2637" s="3366" t="s">
        <v>5992</v>
      </c>
      <c r="E2637" s="2967">
        <v>29.99</v>
      </c>
      <c r="F2637" s="3183" t="s">
        <v>1534</v>
      </c>
      <c r="G2637" s="3183" t="s">
        <v>1534</v>
      </c>
      <c r="H2637" s="3183" t="s">
        <v>1534</v>
      </c>
      <c r="I2637" s="3183" t="s">
        <v>1534</v>
      </c>
      <c r="J2637" s="3183" t="s">
        <v>1534</v>
      </c>
      <c r="K2637" s="3183" t="s">
        <v>1534</v>
      </c>
      <c r="L2637" s="3183" t="s">
        <v>1534</v>
      </c>
      <c r="M2637" s="3183" t="s">
        <v>1534</v>
      </c>
      <c r="N2637" s="3183" t="s">
        <v>1534</v>
      </c>
      <c r="O2637" s="3183" t="s">
        <v>1534</v>
      </c>
      <c r="P2637" s="3183" t="s">
        <v>1534</v>
      </c>
      <c r="Q2637" s="3183" t="s">
        <v>1534</v>
      </c>
      <c r="R2637" s="3183" t="s">
        <v>1534</v>
      </c>
      <c r="S2637" s="3183" t="s">
        <v>1534</v>
      </c>
      <c r="T2637" s="3183" t="s">
        <v>1534</v>
      </c>
      <c r="U2637" s="3183" t="s">
        <v>1534</v>
      </c>
      <c r="V2637" s="3183" t="s">
        <v>1534</v>
      </c>
      <c r="W2637" s="3183" t="s">
        <v>1534</v>
      </c>
      <c r="X2637" s="2968">
        <v>0.06</v>
      </c>
      <c r="Y2637" s="3183" t="s">
        <v>1534</v>
      </c>
      <c r="Z2637" s="3183" t="s">
        <v>1534</v>
      </c>
      <c r="AA2637" s="3183" t="s">
        <v>1534</v>
      </c>
      <c r="AB2637" s="2968">
        <v>0.06</v>
      </c>
      <c r="AC2637" s="3183" t="s">
        <v>1534</v>
      </c>
      <c r="AD2637" s="3367">
        <v>19.989999999999998</v>
      </c>
      <c r="AE2637" s="3368">
        <v>1000</v>
      </c>
      <c r="AF2637" s="2968">
        <f t="shared" si="18"/>
        <v>1.9989999999999997E-2</v>
      </c>
      <c r="AG2637" s="2968">
        <v>0.1</v>
      </c>
      <c r="AH2637" s="3369" t="s">
        <v>4529</v>
      </c>
      <c r="AI2637" s="2970">
        <v>100</v>
      </c>
      <c r="AJ2637" s="2972">
        <v>2.4900000000000002</v>
      </c>
      <c r="AK2637" s="2572"/>
    </row>
    <row r="2638" spans="2:37" s="2872" customFormat="1" x14ac:dyDescent="0.2">
      <c r="B2638" s="4869" t="s">
        <v>5993</v>
      </c>
      <c r="C2638" s="4870"/>
      <c r="D2638" s="3366" t="s">
        <v>5994</v>
      </c>
      <c r="E2638" s="2967">
        <v>34.989999999999995</v>
      </c>
      <c r="F2638" s="3183" t="s">
        <v>1534</v>
      </c>
      <c r="G2638" s="3183" t="s">
        <v>1534</v>
      </c>
      <c r="H2638" s="3183" t="s">
        <v>1534</v>
      </c>
      <c r="I2638" s="3183" t="s">
        <v>1534</v>
      </c>
      <c r="J2638" s="3183" t="s">
        <v>1534</v>
      </c>
      <c r="K2638" s="3183" t="s">
        <v>1534</v>
      </c>
      <c r="L2638" s="3183" t="s">
        <v>1534</v>
      </c>
      <c r="M2638" s="3183" t="s">
        <v>1534</v>
      </c>
      <c r="N2638" s="3183" t="s">
        <v>1534</v>
      </c>
      <c r="O2638" s="3183" t="s">
        <v>1534</v>
      </c>
      <c r="P2638" s="3183" t="s">
        <v>1534</v>
      </c>
      <c r="Q2638" s="3183" t="s">
        <v>1534</v>
      </c>
      <c r="R2638" s="3183" t="s">
        <v>1534</v>
      </c>
      <c r="S2638" s="3183" t="s">
        <v>1534</v>
      </c>
      <c r="T2638" s="3183" t="s">
        <v>1534</v>
      </c>
      <c r="U2638" s="3183" t="s">
        <v>1534</v>
      </c>
      <c r="V2638" s="3183" t="s">
        <v>1534</v>
      </c>
      <c r="W2638" s="3183" t="s">
        <v>1534</v>
      </c>
      <c r="X2638" s="2968">
        <v>0.06</v>
      </c>
      <c r="Y2638" s="3183" t="s">
        <v>1534</v>
      </c>
      <c r="Z2638" s="3183" t="s">
        <v>1534</v>
      </c>
      <c r="AA2638" s="3183" t="s">
        <v>1534</v>
      </c>
      <c r="AB2638" s="2968">
        <v>0.06</v>
      </c>
      <c r="AC2638" s="3183" t="s">
        <v>1534</v>
      </c>
      <c r="AD2638" s="3367">
        <v>24.99</v>
      </c>
      <c r="AE2638" s="3368">
        <v>1500</v>
      </c>
      <c r="AF2638" s="2968">
        <f t="shared" si="18"/>
        <v>1.6659999999999998E-2</v>
      </c>
      <c r="AG2638" s="2968">
        <v>0.1</v>
      </c>
      <c r="AH2638" s="3369" t="s">
        <v>4529</v>
      </c>
      <c r="AI2638" s="2970">
        <v>150</v>
      </c>
      <c r="AJ2638" s="2972">
        <v>2.99</v>
      </c>
      <c r="AK2638" s="2572"/>
    </row>
    <row r="2639" spans="2:37" s="2872" customFormat="1" x14ac:dyDescent="0.2">
      <c r="B2639" s="4869" t="s">
        <v>5995</v>
      </c>
      <c r="C2639" s="4870"/>
      <c r="D2639" s="3366" t="s">
        <v>5996</v>
      </c>
      <c r="E2639" s="2967">
        <v>44.99</v>
      </c>
      <c r="F2639" s="3183" t="s">
        <v>1534</v>
      </c>
      <c r="G2639" s="3183" t="s">
        <v>1534</v>
      </c>
      <c r="H2639" s="3183" t="s">
        <v>1534</v>
      </c>
      <c r="I2639" s="3183" t="s">
        <v>1534</v>
      </c>
      <c r="J2639" s="3183" t="s">
        <v>1534</v>
      </c>
      <c r="K2639" s="3183" t="s">
        <v>1534</v>
      </c>
      <c r="L2639" s="3183" t="s">
        <v>1534</v>
      </c>
      <c r="M2639" s="3183" t="s">
        <v>1534</v>
      </c>
      <c r="N2639" s="3183" t="s">
        <v>1534</v>
      </c>
      <c r="O2639" s="3183" t="s">
        <v>1534</v>
      </c>
      <c r="P2639" s="3183" t="s">
        <v>1534</v>
      </c>
      <c r="Q2639" s="3183" t="s">
        <v>1534</v>
      </c>
      <c r="R2639" s="3183" t="s">
        <v>1534</v>
      </c>
      <c r="S2639" s="3183" t="s">
        <v>1534</v>
      </c>
      <c r="T2639" s="3183" t="s">
        <v>1534</v>
      </c>
      <c r="U2639" s="3183" t="s">
        <v>1534</v>
      </c>
      <c r="V2639" s="3183" t="s">
        <v>1534</v>
      </c>
      <c r="W2639" s="3183" t="s">
        <v>1534</v>
      </c>
      <c r="X2639" s="2968">
        <v>0.06</v>
      </c>
      <c r="Y2639" s="3183" t="s">
        <v>1534</v>
      </c>
      <c r="Z2639" s="3183" t="s">
        <v>1534</v>
      </c>
      <c r="AA2639" s="3183" t="s">
        <v>1534</v>
      </c>
      <c r="AB2639" s="2968">
        <v>0.06</v>
      </c>
      <c r="AC2639" s="3183" t="s">
        <v>1534</v>
      </c>
      <c r="AD2639" s="3367">
        <v>34.99</v>
      </c>
      <c r="AE2639" s="3368">
        <v>2000</v>
      </c>
      <c r="AF2639" s="2968">
        <f t="shared" si="18"/>
        <v>1.7495E-2</v>
      </c>
      <c r="AG2639" s="2968">
        <v>0.1</v>
      </c>
      <c r="AH2639" s="3369" t="s">
        <v>4529</v>
      </c>
      <c r="AI2639" s="2970">
        <v>200</v>
      </c>
      <c r="AJ2639" s="2972">
        <v>3.49</v>
      </c>
      <c r="AK2639" s="2572"/>
    </row>
    <row r="2640" spans="2:37" s="2872" customFormat="1" x14ac:dyDescent="0.2">
      <c r="B2640" s="4869" t="s">
        <v>5997</v>
      </c>
      <c r="C2640" s="4870"/>
      <c r="D2640" s="3366" t="s">
        <v>5998</v>
      </c>
      <c r="E2640" s="2967">
        <v>29.99</v>
      </c>
      <c r="F2640" s="3183" t="s">
        <v>1534</v>
      </c>
      <c r="G2640" s="3183" t="s">
        <v>1534</v>
      </c>
      <c r="H2640" s="3183" t="s">
        <v>1534</v>
      </c>
      <c r="I2640" s="3183" t="s">
        <v>1534</v>
      </c>
      <c r="J2640" s="3183" t="s">
        <v>1534</v>
      </c>
      <c r="K2640" s="3183" t="s">
        <v>1534</v>
      </c>
      <c r="L2640" s="3183" t="s">
        <v>1534</v>
      </c>
      <c r="M2640" s="3183" t="s">
        <v>1534</v>
      </c>
      <c r="N2640" s="3183" t="s">
        <v>1534</v>
      </c>
      <c r="O2640" s="3183" t="s">
        <v>1534</v>
      </c>
      <c r="P2640" s="3183" t="s">
        <v>1534</v>
      </c>
      <c r="Q2640" s="3183" t="s">
        <v>1534</v>
      </c>
      <c r="R2640" s="3183" t="s">
        <v>1534</v>
      </c>
      <c r="S2640" s="3183" t="s">
        <v>1534</v>
      </c>
      <c r="T2640" s="3183" t="s">
        <v>1534</v>
      </c>
      <c r="U2640" s="3183" t="s">
        <v>1534</v>
      </c>
      <c r="V2640" s="3183" t="s">
        <v>1534</v>
      </c>
      <c r="W2640" s="3183" t="s">
        <v>1534</v>
      </c>
      <c r="X2640" s="2968">
        <v>0.06</v>
      </c>
      <c r="Y2640" s="3183" t="s">
        <v>1534</v>
      </c>
      <c r="Z2640" s="3183" t="s">
        <v>1534</v>
      </c>
      <c r="AA2640" s="3183" t="s">
        <v>1534</v>
      </c>
      <c r="AB2640" s="2968">
        <v>0.06</v>
      </c>
      <c r="AC2640" s="3183" t="s">
        <v>1534</v>
      </c>
      <c r="AD2640" s="3367">
        <v>29.99</v>
      </c>
      <c r="AE2640" s="3368">
        <v>1000</v>
      </c>
      <c r="AF2640" s="2968">
        <f>AD2640/AE2640</f>
        <v>2.9989999999999999E-2</v>
      </c>
      <c r="AG2640" s="2968">
        <v>0.1</v>
      </c>
      <c r="AH2640" s="3369" t="s">
        <v>4529</v>
      </c>
      <c r="AI2640" s="2970">
        <v>100</v>
      </c>
      <c r="AJ2640" s="2972">
        <v>2.4900000000000002</v>
      </c>
      <c r="AK2640" s="2572"/>
    </row>
    <row r="2641" spans="2:37" s="2872" customFormat="1" x14ac:dyDescent="0.2">
      <c r="B2641" s="4869" t="s">
        <v>5999</v>
      </c>
      <c r="C2641" s="4870"/>
      <c r="D2641" s="3366" t="s">
        <v>6000</v>
      </c>
      <c r="E2641" s="3232">
        <v>34.99</v>
      </c>
      <c r="F2641" s="3183" t="s">
        <v>1534</v>
      </c>
      <c r="G2641" s="3183" t="s">
        <v>1534</v>
      </c>
      <c r="H2641" s="3183" t="s">
        <v>1534</v>
      </c>
      <c r="I2641" s="3183" t="s">
        <v>1534</v>
      </c>
      <c r="J2641" s="3183" t="s">
        <v>1534</v>
      </c>
      <c r="K2641" s="3183" t="s">
        <v>1534</v>
      </c>
      <c r="L2641" s="3183" t="s">
        <v>1534</v>
      </c>
      <c r="M2641" s="3183" t="s">
        <v>1534</v>
      </c>
      <c r="N2641" s="3183" t="s">
        <v>1534</v>
      </c>
      <c r="O2641" s="3183" t="s">
        <v>1534</v>
      </c>
      <c r="P2641" s="3183" t="s">
        <v>1534</v>
      </c>
      <c r="Q2641" s="3183" t="s">
        <v>1534</v>
      </c>
      <c r="R2641" s="3183" t="s">
        <v>1534</v>
      </c>
      <c r="S2641" s="3183" t="s">
        <v>1534</v>
      </c>
      <c r="T2641" s="3183" t="s">
        <v>1534</v>
      </c>
      <c r="U2641" s="3183" t="s">
        <v>1534</v>
      </c>
      <c r="V2641" s="3183" t="s">
        <v>1534</v>
      </c>
      <c r="W2641" s="3183" t="s">
        <v>1534</v>
      </c>
      <c r="X2641" s="2968">
        <v>0.06</v>
      </c>
      <c r="Y2641" s="3183" t="s">
        <v>1534</v>
      </c>
      <c r="Z2641" s="3183" t="s">
        <v>1534</v>
      </c>
      <c r="AA2641" s="3183" t="s">
        <v>1534</v>
      </c>
      <c r="AB2641" s="2968">
        <v>0.06</v>
      </c>
      <c r="AC2641" s="3183" t="s">
        <v>1534</v>
      </c>
      <c r="AD2641" s="3232">
        <v>34.99</v>
      </c>
      <c r="AE2641" s="3368">
        <v>1500</v>
      </c>
      <c r="AF2641" s="2968">
        <f>AD2641/AE2641</f>
        <v>2.3326666666666669E-2</v>
      </c>
      <c r="AG2641" s="2968">
        <v>0.1</v>
      </c>
      <c r="AH2641" s="3369" t="s">
        <v>4529</v>
      </c>
      <c r="AI2641" s="2970">
        <v>150</v>
      </c>
      <c r="AJ2641" s="2972">
        <v>2.99</v>
      </c>
      <c r="AK2641" s="2572"/>
    </row>
    <row r="2642" spans="2:37" s="2872" customFormat="1" ht="13.5" thickBot="1" x14ac:dyDescent="0.25">
      <c r="B2642" s="4871" t="s">
        <v>6001</v>
      </c>
      <c r="C2642" s="4872"/>
      <c r="D2642" s="3370" t="s">
        <v>6002</v>
      </c>
      <c r="E2642" s="3151">
        <v>44.99</v>
      </c>
      <c r="F2642" s="3340" t="s">
        <v>1534</v>
      </c>
      <c r="G2642" s="3340" t="s">
        <v>1534</v>
      </c>
      <c r="H2642" s="3340" t="s">
        <v>1534</v>
      </c>
      <c r="I2642" s="3340" t="s">
        <v>1534</v>
      </c>
      <c r="J2642" s="3340" t="s">
        <v>1534</v>
      </c>
      <c r="K2642" s="3340" t="s">
        <v>1534</v>
      </c>
      <c r="L2642" s="3340" t="s">
        <v>1534</v>
      </c>
      <c r="M2642" s="3340" t="s">
        <v>1534</v>
      </c>
      <c r="N2642" s="3340" t="s">
        <v>1534</v>
      </c>
      <c r="O2642" s="3340" t="s">
        <v>1534</v>
      </c>
      <c r="P2642" s="3340" t="s">
        <v>1534</v>
      </c>
      <c r="Q2642" s="3340" t="s">
        <v>1534</v>
      </c>
      <c r="R2642" s="3340" t="s">
        <v>1534</v>
      </c>
      <c r="S2642" s="3340" t="s">
        <v>1534</v>
      </c>
      <c r="T2642" s="3340" t="s">
        <v>1534</v>
      </c>
      <c r="U2642" s="3340" t="s">
        <v>1534</v>
      </c>
      <c r="V2642" s="3340" t="s">
        <v>1534</v>
      </c>
      <c r="W2642" s="3340" t="s">
        <v>1534</v>
      </c>
      <c r="X2642" s="3064">
        <v>0.06</v>
      </c>
      <c r="Y2642" s="3340" t="s">
        <v>1534</v>
      </c>
      <c r="Z2642" s="3340" t="s">
        <v>1534</v>
      </c>
      <c r="AA2642" s="3340" t="s">
        <v>1534</v>
      </c>
      <c r="AB2642" s="3064">
        <v>0.06</v>
      </c>
      <c r="AC2642" s="3340" t="s">
        <v>1534</v>
      </c>
      <c r="AD2642" s="3342">
        <v>44.99</v>
      </c>
      <c r="AE2642" s="3371">
        <v>2000</v>
      </c>
      <c r="AF2642" s="3064">
        <f>AD2642/AE2642</f>
        <v>2.2495000000000001E-2</v>
      </c>
      <c r="AG2642" s="3064">
        <v>0.1</v>
      </c>
      <c r="AH2642" s="3372" t="s">
        <v>4529</v>
      </c>
      <c r="AI2642" s="3373">
        <v>200</v>
      </c>
      <c r="AJ2642" s="3068">
        <v>3.49</v>
      </c>
      <c r="AK2642" s="2572"/>
    </row>
    <row r="2643" spans="2:37" s="2872" customFormat="1" x14ac:dyDescent="0.2">
      <c r="B2643" s="2573"/>
      <c r="C2643" s="2566"/>
      <c r="D2643" s="4006"/>
      <c r="E2643" s="4006"/>
      <c r="F2643" s="4006"/>
      <c r="G2643" s="4006"/>
      <c r="H2643" s="2566"/>
      <c r="I2643" s="2567"/>
      <c r="J2643" s="2567"/>
      <c r="K2643" s="2567"/>
      <c r="L2643" s="2567"/>
      <c r="M2643" s="2566"/>
      <c r="N2643" s="2567"/>
      <c r="O2643" s="2567"/>
      <c r="P2643" s="2567"/>
      <c r="Q2643" s="2567"/>
      <c r="R2643" s="2567"/>
      <c r="S2643" s="2566"/>
      <c r="T2643" s="2565"/>
      <c r="U2643" s="2565"/>
      <c r="V2643" s="2565"/>
      <c r="W2643" s="2565"/>
      <c r="X2643" s="2565"/>
      <c r="Y2643" s="2565"/>
      <c r="Z2643" s="2565"/>
      <c r="AA2643" s="2565"/>
      <c r="AB2643" s="2565"/>
      <c r="AC2643" s="2565"/>
      <c r="AD2643" s="2565"/>
      <c r="AE2643" s="2565"/>
      <c r="AF2643" s="2565"/>
      <c r="AG2643" s="2565"/>
      <c r="AH2643" s="2565"/>
      <c r="AI2643" s="2565"/>
      <c r="AJ2643" s="2565"/>
      <c r="AK2643" s="2572"/>
    </row>
    <row r="2644" spans="2:37" s="2872" customFormat="1" x14ac:dyDescent="0.2">
      <c r="B2644" s="3979" t="s">
        <v>4992</v>
      </c>
      <c r="C2644" s="3980"/>
      <c r="D2644" s="3986" t="s">
        <v>5043</v>
      </c>
      <c r="E2644" s="3986"/>
      <c r="F2644" s="3986"/>
      <c r="G2644" s="3986"/>
      <c r="H2644" s="2569"/>
      <c r="I2644" s="2569"/>
      <c r="J2644" s="2569"/>
      <c r="K2644" s="2569"/>
      <c r="L2644" s="2569"/>
      <c r="M2644" s="2569"/>
      <c r="N2644" s="2569"/>
      <c r="O2644" s="2569"/>
      <c r="P2644" s="2569"/>
      <c r="Q2644" s="2569"/>
      <c r="R2644" s="2569"/>
      <c r="S2644" s="2569"/>
      <c r="T2644" s="2565"/>
      <c r="U2644" s="2565"/>
      <c r="V2644" s="2565"/>
      <c r="W2644" s="2565"/>
      <c r="X2644" s="2565"/>
      <c r="Y2644" s="2565"/>
      <c r="Z2644" s="2565"/>
      <c r="AA2644" s="2565"/>
      <c r="AB2644" s="2565"/>
      <c r="AC2644" s="2565"/>
      <c r="AD2644" s="2565"/>
      <c r="AE2644" s="2565"/>
      <c r="AF2644" s="2565"/>
      <c r="AG2644" s="2565"/>
      <c r="AH2644" s="2565"/>
      <c r="AI2644" s="2565"/>
      <c r="AJ2644" s="2565"/>
      <c r="AK2644" s="2572"/>
    </row>
    <row r="2645" spans="2:37" s="2872" customFormat="1" x14ac:dyDescent="0.2">
      <c r="B2645" s="3979" t="s">
        <v>4993</v>
      </c>
      <c r="C2645" s="3980"/>
      <c r="D2645" s="3986" t="s">
        <v>1517</v>
      </c>
      <c r="E2645" s="3986"/>
      <c r="F2645" s="3986"/>
      <c r="G2645" s="3986"/>
      <c r="H2645" s="2569"/>
      <c r="I2645" s="2569"/>
      <c r="J2645" s="2569"/>
      <c r="K2645" s="2569"/>
      <c r="L2645" s="2569"/>
      <c r="M2645" s="2569"/>
      <c r="N2645" s="2569"/>
      <c r="O2645" s="2569"/>
      <c r="P2645" s="2569"/>
      <c r="Q2645" s="2569"/>
      <c r="R2645" s="2569"/>
      <c r="S2645" s="2569"/>
      <c r="T2645" s="2565"/>
      <c r="U2645" s="2565"/>
      <c r="V2645" s="2565"/>
      <c r="W2645" s="2565"/>
      <c r="X2645" s="2565"/>
      <c r="Y2645" s="2565"/>
      <c r="Z2645" s="2565"/>
      <c r="AA2645" s="2565"/>
      <c r="AB2645" s="2565"/>
      <c r="AC2645" s="2565"/>
      <c r="AD2645" s="2565"/>
      <c r="AE2645" s="2565"/>
      <c r="AF2645" s="2565"/>
      <c r="AG2645" s="2565"/>
      <c r="AH2645" s="2565"/>
      <c r="AI2645" s="2565"/>
      <c r="AJ2645" s="2565"/>
      <c r="AK2645" s="2572"/>
    </row>
    <row r="2646" spans="2:37" s="2872" customFormat="1" ht="15.75" thickBot="1" x14ac:dyDescent="0.25">
      <c r="B2646" s="4057"/>
      <c r="C2646" s="4058"/>
      <c r="D2646" s="4059"/>
      <c r="E2646" s="4059"/>
      <c r="F2646" s="4059"/>
      <c r="G2646" s="4059"/>
      <c r="H2646" s="2574"/>
      <c r="I2646" s="2574"/>
      <c r="J2646" s="2574"/>
      <c r="K2646" s="2574"/>
      <c r="L2646" s="2574"/>
      <c r="M2646" s="2574"/>
      <c r="N2646" s="2574"/>
      <c r="O2646" s="2574"/>
      <c r="P2646" s="2574"/>
      <c r="Q2646" s="2574"/>
      <c r="R2646" s="2574"/>
      <c r="S2646" s="2574"/>
      <c r="T2646" s="2575"/>
      <c r="U2646" s="2575"/>
      <c r="V2646" s="2575"/>
      <c r="W2646" s="2575"/>
      <c r="X2646" s="2575"/>
      <c r="Y2646" s="2575"/>
      <c r="Z2646" s="2575"/>
      <c r="AA2646" s="2575"/>
      <c r="AB2646" s="2575"/>
      <c r="AC2646" s="2575"/>
      <c r="AD2646" s="2575"/>
      <c r="AE2646" s="2575"/>
      <c r="AF2646" s="2575"/>
      <c r="AG2646" s="2575"/>
      <c r="AH2646" s="2575"/>
      <c r="AI2646" s="2575"/>
      <c r="AJ2646" s="2575"/>
      <c r="AK2646" s="2577"/>
    </row>
    <row r="2647" spans="2:37" s="2872" customFormat="1" x14ac:dyDescent="0.2">
      <c r="B2647" s="2774"/>
    </row>
    <row r="2648" spans="2:37" s="2872" customFormat="1" ht="13.5" thickBot="1" x14ac:dyDescent="0.25">
      <c r="B2648" s="2774"/>
    </row>
    <row r="2649" spans="2:37" s="2872" customFormat="1" ht="20.25" x14ac:dyDescent="0.2">
      <c r="B2649" s="3987" t="s">
        <v>5001</v>
      </c>
      <c r="C2649" s="3988"/>
      <c r="D2649" s="3988"/>
      <c r="E2649" s="3988"/>
      <c r="F2649" s="3988"/>
      <c r="G2649" s="3988"/>
      <c r="H2649" s="3988"/>
      <c r="I2649" s="3988"/>
      <c r="J2649" s="3988"/>
      <c r="K2649" s="3988"/>
      <c r="L2649" s="3988"/>
      <c r="M2649" s="3988"/>
      <c r="N2649" s="3988"/>
      <c r="O2649" s="3988"/>
      <c r="P2649" s="3988"/>
      <c r="Q2649" s="3988"/>
      <c r="R2649" s="3988"/>
      <c r="S2649" s="3988"/>
      <c r="T2649" s="3988"/>
      <c r="U2649" s="3988"/>
      <c r="V2649" s="3988"/>
      <c r="W2649" s="3988"/>
      <c r="X2649" s="3988"/>
      <c r="Y2649" s="3988"/>
      <c r="Z2649" s="3988"/>
      <c r="AA2649" s="3988"/>
      <c r="AB2649" s="3988"/>
      <c r="AC2649" s="3988"/>
      <c r="AD2649" s="3988"/>
      <c r="AE2649" s="3988"/>
      <c r="AF2649" s="3988"/>
      <c r="AG2649" s="3988"/>
      <c r="AH2649" s="3988"/>
      <c r="AI2649" s="3988"/>
      <c r="AJ2649" s="3988"/>
      <c r="AK2649" s="3989"/>
    </row>
    <row r="2650" spans="2:37" s="2872" customFormat="1" x14ac:dyDescent="0.2">
      <c r="B2650" s="2570"/>
      <c r="C2650" s="3236"/>
      <c r="D2650" s="3236"/>
      <c r="E2650" s="3236"/>
      <c r="F2650" s="3236"/>
      <c r="G2650" s="2571"/>
      <c r="H2650" s="2571"/>
      <c r="I2650" s="2571"/>
      <c r="J2650" s="2571"/>
      <c r="K2650" s="2571"/>
      <c r="L2650" s="2571"/>
      <c r="M2650" s="2571"/>
      <c r="N2650" s="2571"/>
      <c r="O2650" s="2571"/>
      <c r="P2650" s="2571"/>
      <c r="Q2650" s="2571"/>
      <c r="R2650" s="2571"/>
      <c r="S2650" s="2571"/>
      <c r="T2650" s="2571"/>
      <c r="U2650" s="2571"/>
      <c r="V2650" s="2571"/>
      <c r="W2650" s="2571"/>
      <c r="X2650" s="2571"/>
      <c r="Y2650" s="2571"/>
      <c r="Z2650" s="2571"/>
      <c r="AA2650" s="2571"/>
      <c r="AB2650" s="2571"/>
      <c r="AC2650" s="2571"/>
      <c r="AD2650" s="2571"/>
      <c r="AE2650" s="2571"/>
      <c r="AF2650" s="2571"/>
      <c r="AG2650" s="2571"/>
      <c r="AH2650" s="2571"/>
      <c r="AI2650" s="2571"/>
      <c r="AJ2650" s="2571"/>
      <c r="AK2650" s="2572"/>
    </row>
    <row r="2651" spans="2:37" s="2872" customFormat="1" x14ac:dyDescent="0.2">
      <c r="B2651" s="2570" t="s">
        <v>4988</v>
      </c>
      <c r="C2651" s="3236"/>
      <c r="D2651" s="3990" t="s">
        <v>5969</v>
      </c>
      <c r="E2651" s="3990"/>
      <c r="F2651" s="3990"/>
      <c r="G2651" s="2571"/>
      <c r="H2651" s="2571"/>
      <c r="I2651" s="2571"/>
      <c r="J2651" s="2571"/>
      <c r="K2651" s="2571"/>
      <c r="L2651" s="2571"/>
      <c r="M2651" s="2571"/>
      <c r="N2651" s="2571"/>
      <c r="O2651" s="2571"/>
      <c r="P2651" s="2571"/>
      <c r="Q2651" s="2571"/>
      <c r="R2651" s="2571"/>
      <c r="S2651" s="2571"/>
      <c r="T2651" s="2571"/>
      <c r="U2651" s="2571"/>
      <c r="V2651" s="2571"/>
      <c r="W2651" s="2571"/>
      <c r="X2651" s="2571"/>
      <c r="Y2651" s="2571"/>
      <c r="Z2651" s="2571"/>
      <c r="AA2651" s="2571"/>
      <c r="AB2651" s="2571"/>
      <c r="AC2651" s="2571"/>
      <c r="AD2651" s="2571"/>
      <c r="AE2651" s="2571"/>
      <c r="AF2651" s="2571"/>
      <c r="AG2651" s="2571"/>
      <c r="AH2651" s="2571"/>
      <c r="AI2651" s="2571"/>
      <c r="AJ2651" s="2571"/>
      <c r="AK2651" s="2572"/>
    </row>
    <row r="2652" spans="2:37" s="2872" customFormat="1" ht="13.5" thickBot="1" x14ac:dyDescent="0.25">
      <c r="B2652" s="3991" t="s">
        <v>5002</v>
      </c>
      <c r="C2652" s="3992"/>
      <c r="D2652" s="3963">
        <v>41551</v>
      </c>
      <c r="E2652" s="3963"/>
      <c r="F2652" s="3236"/>
      <c r="G2652" s="2571"/>
      <c r="H2652" s="2571"/>
      <c r="I2652" s="2571"/>
      <c r="J2652" s="2571"/>
      <c r="K2652" s="2571"/>
      <c r="L2652" s="2571"/>
      <c r="M2652" s="2571"/>
      <c r="N2652" s="2571"/>
      <c r="O2652" s="2571"/>
      <c r="P2652" s="2571"/>
      <c r="Q2652" s="2571"/>
      <c r="R2652" s="2571"/>
      <c r="S2652" s="2571"/>
      <c r="T2652" s="2571"/>
      <c r="U2652" s="2571"/>
      <c r="V2652" s="2571"/>
      <c r="W2652" s="2571"/>
      <c r="X2652" s="2571"/>
      <c r="Y2652" s="2571"/>
      <c r="Z2652" s="2571"/>
      <c r="AA2652" s="2571"/>
      <c r="AB2652" s="2571"/>
      <c r="AC2652" s="2571"/>
      <c r="AD2652" s="2571"/>
      <c r="AE2652" s="2571"/>
      <c r="AF2652" s="2571"/>
      <c r="AG2652" s="2571"/>
      <c r="AH2652" s="2571"/>
      <c r="AI2652" s="2571"/>
      <c r="AJ2652" s="2571"/>
      <c r="AK2652" s="2572"/>
    </row>
    <row r="2653" spans="2:37" s="2872" customFormat="1" ht="135.75" customHeight="1" thickBot="1" x14ac:dyDescent="0.25">
      <c r="B2653" s="3993" t="s">
        <v>5003</v>
      </c>
      <c r="C2653" s="3994"/>
      <c r="D2653" s="4019" t="s">
        <v>5970</v>
      </c>
      <c r="E2653" s="4020"/>
      <c r="F2653" s="4020"/>
      <c r="G2653" s="4020"/>
      <c r="H2653" s="4020"/>
      <c r="I2653" s="4020"/>
      <c r="J2653" s="4020"/>
      <c r="K2653" s="4021"/>
      <c r="L2653" s="2571"/>
      <c r="M2653" s="2571"/>
      <c r="N2653" s="2571"/>
      <c r="O2653" s="2571"/>
      <c r="P2653" s="2571"/>
      <c r="Q2653" s="2571"/>
      <c r="R2653" s="2571"/>
      <c r="S2653" s="2571"/>
      <c r="T2653" s="2571"/>
      <c r="U2653" s="2571"/>
      <c r="V2653" s="2571"/>
      <c r="W2653" s="2571"/>
      <c r="X2653" s="2571"/>
      <c r="Y2653" s="2571"/>
      <c r="Z2653" s="2571"/>
      <c r="AA2653" s="2571"/>
      <c r="AB2653" s="2571"/>
      <c r="AC2653" s="2571"/>
      <c r="AD2653" s="2571"/>
      <c r="AE2653" s="2571"/>
      <c r="AF2653" s="2571"/>
      <c r="AG2653" s="2571"/>
      <c r="AH2653" s="2571"/>
      <c r="AI2653" s="2571"/>
      <c r="AJ2653" s="2571"/>
      <c r="AK2653" s="2572"/>
    </row>
    <row r="2654" spans="2:37" s="2872" customFormat="1" ht="13.5" thickBot="1" x14ac:dyDescent="0.25">
      <c r="B2654" s="3998"/>
      <c r="C2654" s="3999"/>
      <c r="D2654" s="3999"/>
      <c r="E2654" s="3999"/>
      <c r="F2654" s="3999"/>
      <c r="G2654" s="3999"/>
      <c r="H2654" s="3999"/>
      <c r="I2654" s="3999"/>
      <c r="J2654" s="3999"/>
      <c r="K2654" s="3999"/>
      <c r="L2654" s="3999"/>
      <c r="M2654" s="3999"/>
      <c r="N2654" s="3999"/>
      <c r="O2654" s="3999"/>
      <c r="P2654" s="3999"/>
      <c r="Q2654" s="3999"/>
      <c r="R2654" s="2571"/>
      <c r="S2654" s="2571"/>
      <c r="T2654" s="2571"/>
      <c r="U2654" s="2571"/>
      <c r="V2654" s="2571"/>
      <c r="W2654" s="2571"/>
      <c r="X2654" s="2571"/>
      <c r="Y2654" s="2571"/>
      <c r="Z2654" s="2571"/>
      <c r="AA2654" s="2571"/>
      <c r="AB2654" s="2571"/>
      <c r="AC2654" s="2571"/>
      <c r="AD2654" s="2571"/>
      <c r="AE2654" s="2571"/>
      <c r="AF2654" s="2571"/>
      <c r="AG2654" s="2571"/>
      <c r="AH2654" s="2571"/>
      <c r="AI2654" s="2571"/>
      <c r="AJ2654" s="2571"/>
      <c r="AK2654" s="2572"/>
    </row>
    <row r="2655" spans="2:37" s="2872" customFormat="1" ht="13.5" thickBot="1" x14ac:dyDescent="0.25">
      <c r="B2655" s="4000" t="s">
        <v>5004</v>
      </c>
      <c r="C2655" s="4000"/>
      <c r="D2655" s="4000" t="s">
        <v>4994</v>
      </c>
      <c r="E2655" s="4000" t="s">
        <v>5005</v>
      </c>
      <c r="F2655" s="4002" t="s">
        <v>224</v>
      </c>
      <c r="G2655" s="4002"/>
      <c r="H2655" s="4002"/>
      <c r="I2655" s="4002"/>
      <c r="J2655" s="4002"/>
      <c r="K2655" s="4002"/>
      <c r="L2655" s="4002"/>
      <c r="M2655" s="4002"/>
      <c r="N2655" s="4002"/>
      <c r="O2655" s="4002"/>
      <c r="P2655" s="4002"/>
      <c r="Q2655" s="4002"/>
      <c r="R2655" s="4002"/>
      <c r="S2655" s="4002" t="s">
        <v>340</v>
      </c>
      <c r="T2655" s="4002"/>
      <c r="U2655" s="4002"/>
      <c r="V2655" s="4002"/>
      <c r="W2655" s="4002"/>
      <c r="X2655" s="4002"/>
      <c r="Y2655" s="4002"/>
      <c r="Z2655" s="4002"/>
      <c r="AA2655" s="4002"/>
      <c r="AB2655" s="4002"/>
      <c r="AC2655" s="4002"/>
      <c r="AD2655" s="4002" t="s">
        <v>225</v>
      </c>
      <c r="AE2655" s="4002"/>
      <c r="AF2655" s="4002"/>
      <c r="AG2655" s="4002"/>
      <c r="AH2655" s="4003" t="s">
        <v>4989</v>
      </c>
      <c r="AI2655" s="4003"/>
      <c r="AJ2655" s="4003"/>
      <c r="AK2655" s="2572"/>
    </row>
    <row r="2656" spans="2:37" s="2872" customFormat="1" ht="13.5" thickBot="1" x14ac:dyDescent="0.25">
      <c r="B2656" s="4001"/>
      <c r="C2656" s="4001"/>
      <c r="D2656" s="4001"/>
      <c r="E2656" s="4001"/>
      <c r="F2656" s="4001" t="s">
        <v>5006</v>
      </c>
      <c r="G2656" s="4001" t="s">
        <v>5007</v>
      </c>
      <c r="H2656" s="4000" t="s">
        <v>5008</v>
      </c>
      <c r="I2656" s="4004" t="s">
        <v>5009</v>
      </c>
      <c r="J2656" s="4004" t="s">
        <v>5010</v>
      </c>
      <c r="K2656" s="4005" t="s">
        <v>5011</v>
      </c>
      <c r="L2656" s="4005" t="s">
        <v>5012</v>
      </c>
      <c r="M2656" s="4004" t="s">
        <v>5013</v>
      </c>
      <c r="N2656" s="4004"/>
      <c r="O2656" s="4005" t="s">
        <v>5014</v>
      </c>
      <c r="P2656" s="4005" t="s">
        <v>5015</v>
      </c>
      <c r="Q2656" s="4005" t="s">
        <v>5016</v>
      </c>
      <c r="R2656" s="4005" t="s">
        <v>5017</v>
      </c>
      <c r="S2656" s="4000" t="s">
        <v>5018</v>
      </c>
      <c r="T2656" s="4000" t="s">
        <v>5019</v>
      </c>
      <c r="U2656" s="4000" t="s">
        <v>5020</v>
      </c>
      <c r="V2656" s="4000" t="s">
        <v>5021</v>
      </c>
      <c r="W2656" s="4000" t="s">
        <v>5022</v>
      </c>
      <c r="X2656" s="4000" t="s">
        <v>5023</v>
      </c>
      <c r="Y2656" s="4000" t="s">
        <v>5024</v>
      </c>
      <c r="Z2656" s="4000" t="s">
        <v>5025</v>
      </c>
      <c r="AA2656" s="4000" t="s">
        <v>5026</v>
      </c>
      <c r="AB2656" s="4004" t="s">
        <v>5027</v>
      </c>
      <c r="AC2656" s="4004" t="s">
        <v>5028</v>
      </c>
      <c r="AD2656" s="4000" t="s">
        <v>5029</v>
      </c>
      <c r="AE2656" s="4000" t="s">
        <v>5030</v>
      </c>
      <c r="AF2656" s="4000" t="s">
        <v>5031</v>
      </c>
      <c r="AG2656" s="4000" t="s">
        <v>5032</v>
      </c>
      <c r="AH2656" s="4000" t="s">
        <v>1154</v>
      </c>
      <c r="AI2656" s="4000" t="s">
        <v>4990</v>
      </c>
      <c r="AJ2656" s="4000" t="s">
        <v>4991</v>
      </c>
      <c r="AK2656" s="2572"/>
    </row>
    <row r="2657" spans="2:37" s="2872" customFormat="1" ht="13.5" thickBot="1" x14ac:dyDescent="0.25">
      <c r="B2657" s="4001"/>
      <c r="C2657" s="4001"/>
      <c r="D2657" s="4001"/>
      <c r="E2657" s="4001"/>
      <c r="F2657" s="4001"/>
      <c r="G2657" s="4001"/>
      <c r="H2657" s="4001"/>
      <c r="I2657" s="4005"/>
      <c r="J2657" s="4005"/>
      <c r="K2657" s="4005"/>
      <c r="L2657" s="4005"/>
      <c r="M2657" s="3233" t="s">
        <v>5033</v>
      </c>
      <c r="N2657" s="3234" t="s">
        <v>2798</v>
      </c>
      <c r="O2657" s="4005"/>
      <c r="P2657" s="4005"/>
      <c r="Q2657" s="4005"/>
      <c r="R2657" s="4005"/>
      <c r="S2657" s="4001"/>
      <c r="T2657" s="4001"/>
      <c r="U2657" s="4001"/>
      <c r="V2657" s="4001"/>
      <c r="W2657" s="4001"/>
      <c r="X2657" s="4001"/>
      <c r="Y2657" s="4001"/>
      <c r="Z2657" s="4001"/>
      <c r="AA2657" s="4001"/>
      <c r="AB2657" s="4005"/>
      <c r="AC2657" s="4005"/>
      <c r="AD2657" s="4001"/>
      <c r="AE2657" s="4001"/>
      <c r="AF2657" s="4001"/>
      <c r="AG2657" s="4001"/>
      <c r="AH2657" s="4001"/>
      <c r="AI2657" s="4001"/>
      <c r="AJ2657" s="4001"/>
      <c r="AK2657" s="2572"/>
    </row>
    <row r="2658" spans="2:37" s="2872" customFormat="1" x14ac:dyDescent="0.2">
      <c r="B2658" s="4060" t="s">
        <v>5966</v>
      </c>
      <c r="C2658" s="4061"/>
      <c r="D2658" s="3178" t="s">
        <v>1534</v>
      </c>
      <c r="E2658" s="3150">
        <v>1</v>
      </c>
      <c r="F2658" s="3178" t="s">
        <v>1534</v>
      </c>
      <c r="G2658" s="3178" t="s">
        <v>1534</v>
      </c>
      <c r="H2658" s="3178" t="s">
        <v>1534</v>
      </c>
      <c r="I2658" s="3178" t="s">
        <v>1534</v>
      </c>
      <c r="J2658" s="3178" t="s">
        <v>1534</v>
      </c>
      <c r="K2658" s="3178" t="s">
        <v>1534</v>
      </c>
      <c r="L2658" s="3178" t="s">
        <v>1534</v>
      </c>
      <c r="M2658" s="3178" t="s">
        <v>1534</v>
      </c>
      <c r="N2658" s="3178" t="s">
        <v>1534</v>
      </c>
      <c r="O2658" s="3178" t="s">
        <v>1534</v>
      </c>
      <c r="P2658" s="3178" t="s">
        <v>1534</v>
      </c>
      <c r="Q2658" s="3178" t="s">
        <v>1534</v>
      </c>
      <c r="R2658" s="3178" t="s">
        <v>1534</v>
      </c>
      <c r="S2658" s="3178" t="s">
        <v>1534</v>
      </c>
      <c r="T2658" s="3178" t="s">
        <v>1534</v>
      </c>
      <c r="U2658" s="3178" t="s">
        <v>1534</v>
      </c>
      <c r="V2658" s="3178" t="s">
        <v>1534</v>
      </c>
      <c r="W2658" s="3178" t="s">
        <v>1534</v>
      </c>
      <c r="X2658" s="3178" t="s">
        <v>1534</v>
      </c>
      <c r="Y2658" s="3178" t="s">
        <v>1534</v>
      </c>
      <c r="Z2658" s="3178" t="s">
        <v>1534</v>
      </c>
      <c r="AA2658" s="3178" t="s">
        <v>1534</v>
      </c>
      <c r="AB2658" s="3178" t="s">
        <v>1534</v>
      </c>
      <c r="AC2658" s="3178" t="s">
        <v>1534</v>
      </c>
      <c r="AD2658" s="3150">
        <v>1</v>
      </c>
      <c r="AE2658" s="3333" t="s">
        <v>5957</v>
      </c>
      <c r="AF2658" s="3334" t="s">
        <v>1534</v>
      </c>
      <c r="AG2658" s="3334">
        <v>0.1</v>
      </c>
      <c r="AH2658" s="3335" t="s">
        <v>1534</v>
      </c>
      <c r="AI2658" s="3335" t="s">
        <v>1534</v>
      </c>
      <c r="AJ2658" s="3348" t="s">
        <v>1534</v>
      </c>
      <c r="AK2658" s="2572"/>
    </row>
    <row r="2659" spans="2:37" s="2872" customFormat="1" ht="13.5" thickBot="1" x14ac:dyDescent="0.25">
      <c r="B2659" s="4066" t="s">
        <v>5967</v>
      </c>
      <c r="C2659" s="4067"/>
      <c r="D2659" s="3340" t="s">
        <v>1534</v>
      </c>
      <c r="E2659" s="3151">
        <v>3</v>
      </c>
      <c r="F2659" s="3151" t="s">
        <v>1534</v>
      </c>
      <c r="G2659" s="3141" t="s">
        <v>1534</v>
      </c>
      <c r="H2659" s="3140" t="s">
        <v>1534</v>
      </c>
      <c r="I2659" s="3140" t="s">
        <v>1534</v>
      </c>
      <c r="J2659" s="3140" t="s">
        <v>1534</v>
      </c>
      <c r="K2659" s="3141" t="s">
        <v>1534</v>
      </c>
      <c r="L2659" s="3141" t="s">
        <v>1534</v>
      </c>
      <c r="M2659" s="3340" t="s">
        <v>1534</v>
      </c>
      <c r="N2659" s="3341" t="s">
        <v>1534</v>
      </c>
      <c r="O2659" s="3141" t="s">
        <v>1534</v>
      </c>
      <c r="P2659" s="3141" t="s">
        <v>1534</v>
      </c>
      <c r="Q2659" s="3141" t="s">
        <v>1534</v>
      </c>
      <c r="R2659" s="3141" t="s">
        <v>1534</v>
      </c>
      <c r="S2659" s="3342" t="s">
        <v>1534</v>
      </c>
      <c r="T2659" s="3141" t="s">
        <v>1534</v>
      </c>
      <c r="U2659" s="3055" t="s">
        <v>1534</v>
      </c>
      <c r="V2659" s="3055" t="s">
        <v>1534</v>
      </c>
      <c r="W2659" s="3141" t="s">
        <v>1534</v>
      </c>
      <c r="X2659" s="3141" t="s">
        <v>1534</v>
      </c>
      <c r="Y2659" s="3055" t="s">
        <v>1534</v>
      </c>
      <c r="Z2659" s="3055" t="s">
        <v>1534</v>
      </c>
      <c r="AA2659" s="3055" t="s">
        <v>1534</v>
      </c>
      <c r="AB2659" s="3141" t="s">
        <v>1534</v>
      </c>
      <c r="AC2659" s="3141" t="s">
        <v>1534</v>
      </c>
      <c r="AD2659" s="3151">
        <v>3</v>
      </c>
      <c r="AE2659" s="3343" t="s">
        <v>5959</v>
      </c>
      <c r="AF2659" s="3344" t="s">
        <v>1534</v>
      </c>
      <c r="AG2659" s="3344">
        <v>0.1</v>
      </c>
      <c r="AH2659" s="3345" t="s">
        <v>1534</v>
      </c>
      <c r="AI2659" s="3345" t="s">
        <v>1534</v>
      </c>
      <c r="AJ2659" s="3057" t="s">
        <v>1534</v>
      </c>
      <c r="AK2659" s="2572"/>
    </row>
    <row r="2660" spans="2:37" s="2872" customFormat="1" x14ac:dyDescent="0.2">
      <c r="B2660" s="2573"/>
      <c r="C2660" s="2566"/>
      <c r="D2660" s="4006"/>
      <c r="E2660" s="4006"/>
      <c r="F2660" s="4006"/>
      <c r="G2660" s="4006"/>
      <c r="H2660" s="2566"/>
      <c r="I2660" s="2567"/>
      <c r="J2660" s="2567"/>
      <c r="K2660" s="2567"/>
      <c r="L2660" s="2567"/>
      <c r="M2660" s="2566"/>
      <c r="N2660" s="2567"/>
      <c r="O2660" s="2567"/>
      <c r="P2660" s="2567"/>
      <c r="Q2660" s="2567"/>
      <c r="R2660" s="2567"/>
      <c r="S2660" s="2566"/>
      <c r="T2660" s="2565"/>
      <c r="U2660" s="2565"/>
      <c r="V2660" s="2565"/>
      <c r="W2660" s="2565"/>
      <c r="X2660" s="2565"/>
      <c r="Y2660" s="2565"/>
      <c r="Z2660" s="2565"/>
      <c r="AA2660" s="2565"/>
      <c r="AB2660" s="2565"/>
      <c r="AC2660" s="2565"/>
      <c r="AD2660" s="2565"/>
      <c r="AE2660" s="2565"/>
      <c r="AF2660" s="2565"/>
      <c r="AG2660" s="2565"/>
      <c r="AH2660" s="2565"/>
      <c r="AI2660" s="2565"/>
      <c r="AJ2660" s="2565"/>
      <c r="AK2660" s="2572"/>
    </row>
    <row r="2661" spans="2:37" s="2872" customFormat="1" x14ac:dyDescent="0.2">
      <c r="B2661" s="3979" t="s">
        <v>4992</v>
      </c>
      <c r="C2661" s="3980"/>
      <c r="D2661" s="3986" t="s">
        <v>1534</v>
      </c>
      <c r="E2661" s="3986"/>
      <c r="F2661" s="3986"/>
      <c r="G2661" s="3986"/>
      <c r="H2661" s="2569"/>
      <c r="I2661" s="2569"/>
      <c r="J2661" s="2569"/>
      <c r="K2661" s="2569"/>
      <c r="L2661" s="2569"/>
      <c r="M2661" s="2569"/>
      <c r="N2661" s="2569"/>
      <c r="O2661" s="2569"/>
      <c r="P2661" s="2569"/>
      <c r="Q2661" s="2569"/>
      <c r="R2661" s="2569"/>
      <c r="S2661" s="2569"/>
      <c r="T2661" s="2565"/>
      <c r="U2661" s="2565"/>
      <c r="V2661" s="2565"/>
      <c r="W2661" s="2565"/>
      <c r="X2661" s="2565"/>
      <c r="Y2661" s="2565"/>
      <c r="Z2661" s="2565"/>
      <c r="AA2661" s="2565"/>
      <c r="AB2661" s="2565"/>
      <c r="AC2661" s="2565"/>
      <c r="AD2661" s="2565"/>
      <c r="AE2661" s="2565"/>
      <c r="AF2661" s="2565"/>
      <c r="AG2661" s="2565"/>
      <c r="AH2661" s="2565"/>
      <c r="AI2661" s="2565"/>
      <c r="AJ2661" s="2565"/>
      <c r="AK2661" s="2572"/>
    </row>
    <row r="2662" spans="2:37" s="2872" customFormat="1" x14ac:dyDescent="0.2">
      <c r="B2662" s="3979" t="s">
        <v>4993</v>
      </c>
      <c r="C2662" s="3980"/>
      <c r="D2662" s="3986" t="s">
        <v>5960</v>
      </c>
      <c r="E2662" s="3986"/>
      <c r="F2662" s="3986"/>
      <c r="G2662" s="3986"/>
      <c r="H2662" s="2569"/>
      <c r="I2662" s="2569"/>
      <c r="J2662" s="2569"/>
      <c r="K2662" s="2569"/>
      <c r="L2662" s="2569"/>
      <c r="M2662" s="2569"/>
      <c r="N2662" s="2569"/>
      <c r="O2662" s="2569"/>
      <c r="P2662" s="2569"/>
      <c r="Q2662" s="2569"/>
      <c r="R2662" s="2569"/>
      <c r="S2662" s="2569"/>
      <c r="T2662" s="2565"/>
      <c r="U2662" s="2565"/>
      <c r="V2662" s="2565"/>
      <c r="W2662" s="2565"/>
      <c r="X2662" s="2565"/>
      <c r="Y2662" s="2565"/>
      <c r="Z2662" s="2565"/>
      <c r="AA2662" s="2565"/>
      <c r="AB2662" s="2565"/>
      <c r="AC2662" s="2565"/>
      <c r="AD2662" s="2565"/>
      <c r="AE2662" s="2565"/>
      <c r="AF2662" s="2565"/>
      <c r="AG2662" s="2565"/>
      <c r="AH2662" s="2565"/>
      <c r="AI2662" s="2565"/>
      <c r="AJ2662" s="2565"/>
      <c r="AK2662" s="2572"/>
    </row>
    <row r="2663" spans="2:37" s="2872" customFormat="1" ht="15.75" thickBot="1" x14ac:dyDescent="0.25">
      <c r="B2663" s="4057"/>
      <c r="C2663" s="4058"/>
      <c r="D2663" s="4059"/>
      <c r="E2663" s="4059"/>
      <c r="F2663" s="4059"/>
      <c r="G2663" s="4059"/>
      <c r="H2663" s="2574"/>
      <c r="I2663" s="2574"/>
      <c r="J2663" s="2574"/>
      <c r="K2663" s="2574"/>
      <c r="L2663" s="2574"/>
      <c r="M2663" s="2574"/>
      <c r="N2663" s="2574"/>
      <c r="O2663" s="2574"/>
      <c r="P2663" s="2574"/>
      <c r="Q2663" s="2574"/>
      <c r="R2663" s="2574"/>
      <c r="S2663" s="2574"/>
      <c r="T2663" s="2575"/>
      <c r="U2663" s="2575"/>
      <c r="V2663" s="2575"/>
      <c r="W2663" s="2575"/>
      <c r="X2663" s="2575"/>
      <c r="Y2663" s="2575"/>
      <c r="Z2663" s="2575"/>
      <c r="AA2663" s="2575"/>
      <c r="AB2663" s="2575"/>
      <c r="AC2663" s="2575"/>
      <c r="AD2663" s="2575"/>
      <c r="AE2663" s="2575"/>
      <c r="AF2663" s="2575"/>
      <c r="AG2663" s="2575"/>
      <c r="AH2663" s="2575"/>
      <c r="AI2663" s="2575"/>
      <c r="AJ2663" s="2575"/>
      <c r="AK2663" s="2577"/>
    </row>
    <row r="2664" spans="2:37" s="2872" customFormat="1" x14ac:dyDescent="0.2">
      <c r="B2664" s="2774"/>
    </row>
    <row r="2665" spans="2:37" s="2872" customFormat="1" ht="13.5" thickBot="1" x14ac:dyDescent="0.25">
      <c r="B2665" s="2774"/>
    </row>
    <row r="2666" spans="2:37" s="2872" customFormat="1" ht="20.25" x14ac:dyDescent="0.2">
      <c r="B2666" s="3987" t="s">
        <v>5001</v>
      </c>
      <c r="C2666" s="3988"/>
      <c r="D2666" s="3988"/>
      <c r="E2666" s="3988"/>
      <c r="F2666" s="3988"/>
      <c r="G2666" s="3988"/>
      <c r="H2666" s="3988"/>
      <c r="I2666" s="3988"/>
      <c r="J2666" s="3988"/>
      <c r="K2666" s="3988"/>
      <c r="L2666" s="3988"/>
      <c r="M2666" s="3988"/>
      <c r="N2666" s="3988"/>
      <c r="O2666" s="3988"/>
      <c r="P2666" s="3988"/>
      <c r="Q2666" s="3988"/>
      <c r="R2666" s="3988"/>
      <c r="S2666" s="3988"/>
      <c r="T2666" s="3988"/>
      <c r="U2666" s="3988"/>
      <c r="V2666" s="3988"/>
      <c r="W2666" s="3988"/>
      <c r="X2666" s="3988"/>
      <c r="Y2666" s="3988"/>
      <c r="Z2666" s="3988"/>
      <c r="AA2666" s="3988"/>
      <c r="AB2666" s="3988"/>
      <c r="AC2666" s="3988"/>
      <c r="AD2666" s="3988"/>
      <c r="AE2666" s="3988"/>
      <c r="AF2666" s="3988"/>
      <c r="AG2666" s="3988"/>
      <c r="AH2666" s="3988"/>
      <c r="AI2666" s="3988"/>
      <c r="AJ2666" s="3988"/>
      <c r="AK2666" s="3989"/>
    </row>
    <row r="2667" spans="2:37" s="2872" customFormat="1" x14ac:dyDescent="0.2">
      <c r="B2667" s="2570"/>
      <c r="C2667" s="3236"/>
      <c r="D2667" s="3236"/>
      <c r="E2667" s="3236"/>
      <c r="F2667" s="3236"/>
      <c r="G2667" s="2571"/>
      <c r="H2667" s="2571"/>
      <c r="I2667" s="2571"/>
      <c r="J2667" s="2571"/>
      <c r="K2667" s="2571"/>
      <c r="L2667" s="2571"/>
      <c r="M2667" s="2571"/>
      <c r="N2667" s="2571"/>
      <c r="O2667" s="2571"/>
      <c r="P2667" s="2571"/>
      <c r="Q2667" s="2571"/>
      <c r="R2667" s="2571"/>
      <c r="S2667" s="2571"/>
      <c r="T2667" s="2571"/>
      <c r="U2667" s="2571"/>
      <c r="V2667" s="2571"/>
      <c r="W2667" s="2571"/>
      <c r="X2667" s="2571"/>
      <c r="Y2667" s="2571"/>
      <c r="Z2667" s="2571"/>
      <c r="AA2667" s="2571"/>
      <c r="AB2667" s="2571"/>
      <c r="AC2667" s="2571"/>
      <c r="AD2667" s="2571"/>
      <c r="AE2667" s="2571"/>
      <c r="AF2667" s="2571"/>
      <c r="AG2667" s="2571"/>
      <c r="AH2667" s="2571"/>
      <c r="AI2667" s="2571"/>
      <c r="AJ2667" s="2571"/>
      <c r="AK2667" s="2572"/>
    </row>
    <row r="2668" spans="2:37" s="2872" customFormat="1" x14ac:dyDescent="0.2">
      <c r="B2668" s="2570" t="s">
        <v>4988</v>
      </c>
      <c r="C2668" s="3236"/>
      <c r="D2668" s="3990" t="s">
        <v>5964</v>
      </c>
      <c r="E2668" s="3990"/>
      <c r="F2668" s="3990"/>
      <c r="G2668" s="2571"/>
      <c r="H2668" s="2571"/>
      <c r="I2668" s="2571"/>
      <c r="J2668" s="2571"/>
      <c r="K2668" s="2571"/>
      <c r="L2668" s="2571"/>
      <c r="M2668" s="2571"/>
      <c r="N2668" s="2571"/>
      <c r="O2668" s="2571"/>
      <c r="P2668" s="2571"/>
      <c r="Q2668" s="2571"/>
      <c r="R2668" s="2571"/>
      <c r="S2668" s="2571"/>
      <c r="T2668" s="2571"/>
      <c r="U2668" s="2571"/>
      <c r="V2668" s="2571"/>
      <c r="W2668" s="2571"/>
      <c r="X2668" s="2571"/>
      <c r="Y2668" s="2571"/>
      <c r="Z2668" s="2571"/>
      <c r="AA2668" s="2571"/>
      <c r="AB2668" s="2571"/>
      <c r="AC2668" s="2571"/>
      <c r="AD2668" s="2571"/>
      <c r="AE2668" s="2571"/>
      <c r="AF2668" s="2571"/>
      <c r="AG2668" s="2571"/>
      <c r="AH2668" s="2571"/>
      <c r="AI2668" s="2571"/>
      <c r="AJ2668" s="2571"/>
      <c r="AK2668" s="2572"/>
    </row>
    <row r="2669" spans="2:37" s="2872" customFormat="1" ht="13.5" thickBot="1" x14ac:dyDescent="0.25">
      <c r="B2669" s="3991" t="s">
        <v>5002</v>
      </c>
      <c r="C2669" s="3992"/>
      <c r="D2669" s="3963">
        <v>41551</v>
      </c>
      <c r="E2669" s="3963"/>
      <c r="F2669" s="3236"/>
      <c r="G2669" s="2571"/>
      <c r="H2669" s="2571"/>
      <c r="I2669" s="2571"/>
      <c r="J2669" s="2571"/>
      <c r="K2669" s="2571"/>
      <c r="L2669" s="2571"/>
      <c r="M2669" s="2571"/>
      <c r="N2669" s="2571"/>
      <c r="O2669" s="2571"/>
      <c r="P2669" s="2571"/>
      <c r="Q2669" s="2571"/>
      <c r="R2669" s="2571"/>
      <c r="S2669" s="2571"/>
      <c r="T2669" s="2571"/>
      <c r="U2669" s="2571"/>
      <c r="V2669" s="2571"/>
      <c r="W2669" s="2571"/>
      <c r="X2669" s="2571"/>
      <c r="Y2669" s="2571"/>
      <c r="Z2669" s="2571"/>
      <c r="AA2669" s="2571"/>
      <c r="AB2669" s="2571"/>
      <c r="AC2669" s="2571"/>
      <c r="AD2669" s="2571"/>
      <c r="AE2669" s="2571"/>
      <c r="AF2669" s="2571"/>
      <c r="AG2669" s="2571"/>
      <c r="AH2669" s="2571"/>
      <c r="AI2669" s="2571"/>
      <c r="AJ2669" s="2571"/>
      <c r="AK2669" s="2572"/>
    </row>
    <row r="2670" spans="2:37" s="2872" customFormat="1" ht="147" customHeight="1" thickBot="1" x14ac:dyDescent="0.25">
      <c r="B2670" s="3993" t="s">
        <v>5003</v>
      </c>
      <c r="C2670" s="3994"/>
      <c r="D2670" s="4019" t="s">
        <v>5965</v>
      </c>
      <c r="E2670" s="4020"/>
      <c r="F2670" s="4020"/>
      <c r="G2670" s="4020"/>
      <c r="H2670" s="4020"/>
      <c r="I2670" s="4020"/>
      <c r="J2670" s="4020"/>
      <c r="K2670" s="4021"/>
      <c r="L2670" s="2571"/>
      <c r="M2670" s="2571"/>
      <c r="N2670" s="2571"/>
      <c r="O2670" s="2571"/>
      <c r="P2670" s="2571"/>
      <c r="Q2670" s="2571"/>
      <c r="R2670" s="2571"/>
      <c r="S2670" s="2571"/>
      <c r="T2670" s="2571"/>
      <c r="U2670" s="2571"/>
      <c r="V2670" s="2571"/>
      <c r="W2670" s="2571"/>
      <c r="X2670" s="2571"/>
      <c r="Y2670" s="2571"/>
      <c r="Z2670" s="2571"/>
      <c r="AA2670" s="2571"/>
      <c r="AB2670" s="2571"/>
      <c r="AC2670" s="2571"/>
      <c r="AD2670" s="2571"/>
      <c r="AE2670" s="2571"/>
      <c r="AF2670" s="2571"/>
      <c r="AG2670" s="2571"/>
      <c r="AH2670" s="2571"/>
      <c r="AI2670" s="2571"/>
      <c r="AJ2670" s="2571"/>
      <c r="AK2670" s="2572"/>
    </row>
    <row r="2671" spans="2:37" s="2872" customFormat="1" ht="13.5" thickBot="1" x14ac:dyDescent="0.25">
      <c r="B2671" s="3998"/>
      <c r="C2671" s="3999"/>
      <c r="D2671" s="3999"/>
      <c r="E2671" s="3999"/>
      <c r="F2671" s="3999"/>
      <c r="G2671" s="3999"/>
      <c r="H2671" s="3999"/>
      <c r="I2671" s="3999"/>
      <c r="J2671" s="3999"/>
      <c r="K2671" s="3999"/>
      <c r="L2671" s="3999"/>
      <c r="M2671" s="3999"/>
      <c r="N2671" s="3999"/>
      <c r="O2671" s="3999"/>
      <c r="P2671" s="3999"/>
      <c r="Q2671" s="3999"/>
      <c r="R2671" s="2571"/>
      <c r="S2671" s="2571"/>
      <c r="T2671" s="2571"/>
      <c r="U2671" s="2571"/>
      <c r="V2671" s="2571"/>
      <c r="W2671" s="2571"/>
      <c r="X2671" s="2571"/>
      <c r="Y2671" s="2571"/>
      <c r="Z2671" s="2571"/>
      <c r="AA2671" s="2571"/>
      <c r="AB2671" s="2571"/>
      <c r="AC2671" s="2571"/>
      <c r="AD2671" s="2571"/>
      <c r="AE2671" s="2571"/>
      <c r="AF2671" s="2571"/>
      <c r="AG2671" s="2571"/>
      <c r="AH2671" s="2571"/>
      <c r="AI2671" s="2571"/>
      <c r="AJ2671" s="2571"/>
      <c r="AK2671" s="2572"/>
    </row>
    <row r="2672" spans="2:37" s="2872" customFormat="1" ht="13.5" thickBot="1" x14ac:dyDescent="0.25">
      <c r="B2672" s="4000" t="s">
        <v>5004</v>
      </c>
      <c r="C2672" s="4000"/>
      <c r="D2672" s="4000" t="s">
        <v>4994</v>
      </c>
      <c r="E2672" s="4000" t="s">
        <v>5005</v>
      </c>
      <c r="F2672" s="4002" t="s">
        <v>224</v>
      </c>
      <c r="G2672" s="4002"/>
      <c r="H2672" s="4002"/>
      <c r="I2672" s="4002"/>
      <c r="J2672" s="4002"/>
      <c r="K2672" s="4002"/>
      <c r="L2672" s="4002"/>
      <c r="M2672" s="4002"/>
      <c r="N2672" s="4002"/>
      <c r="O2672" s="4002"/>
      <c r="P2672" s="4002"/>
      <c r="Q2672" s="4002"/>
      <c r="R2672" s="4002"/>
      <c r="S2672" s="4002" t="s">
        <v>340</v>
      </c>
      <c r="T2672" s="4002"/>
      <c r="U2672" s="4002"/>
      <c r="V2672" s="4002"/>
      <c r="W2672" s="4002"/>
      <c r="X2672" s="4002"/>
      <c r="Y2672" s="4002"/>
      <c r="Z2672" s="4002"/>
      <c r="AA2672" s="4002"/>
      <c r="AB2672" s="4002"/>
      <c r="AC2672" s="4002"/>
      <c r="AD2672" s="4002" t="s">
        <v>225</v>
      </c>
      <c r="AE2672" s="4002"/>
      <c r="AF2672" s="4002"/>
      <c r="AG2672" s="4002"/>
      <c r="AH2672" s="4003" t="s">
        <v>4989</v>
      </c>
      <c r="AI2672" s="4003"/>
      <c r="AJ2672" s="4003"/>
      <c r="AK2672" s="2572"/>
    </row>
    <row r="2673" spans="2:37" s="2872" customFormat="1" ht="13.5" thickBot="1" x14ac:dyDescent="0.25">
      <c r="B2673" s="4001"/>
      <c r="C2673" s="4001"/>
      <c r="D2673" s="4001"/>
      <c r="E2673" s="4001"/>
      <c r="F2673" s="4001" t="s">
        <v>5006</v>
      </c>
      <c r="G2673" s="4001" t="s">
        <v>5007</v>
      </c>
      <c r="H2673" s="4000" t="s">
        <v>5008</v>
      </c>
      <c r="I2673" s="4004" t="s">
        <v>5009</v>
      </c>
      <c r="J2673" s="4004" t="s">
        <v>5010</v>
      </c>
      <c r="K2673" s="4005" t="s">
        <v>5011</v>
      </c>
      <c r="L2673" s="4005" t="s">
        <v>5012</v>
      </c>
      <c r="M2673" s="4004" t="s">
        <v>5013</v>
      </c>
      <c r="N2673" s="4004"/>
      <c r="O2673" s="4005" t="s">
        <v>5014</v>
      </c>
      <c r="P2673" s="4005" t="s">
        <v>5015</v>
      </c>
      <c r="Q2673" s="4005" t="s">
        <v>5016</v>
      </c>
      <c r="R2673" s="4005" t="s">
        <v>5017</v>
      </c>
      <c r="S2673" s="4000" t="s">
        <v>5018</v>
      </c>
      <c r="T2673" s="4000" t="s">
        <v>5019</v>
      </c>
      <c r="U2673" s="4000" t="s">
        <v>5020</v>
      </c>
      <c r="V2673" s="4000" t="s">
        <v>5021</v>
      </c>
      <c r="W2673" s="4000" t="s">
        <v>5022</v>
      </c>
      <c r="X2673" s="4000" t="s">
        <v>5023</v>
      </c>
      <c r="Y2673" s="4000" t="s">
        <v>5024</v>
      </c>
      <c r="Z2673" s="4000" t="s">
        <v>5025</v>
      </c>
      <c r="AA2673" s="4000" t="s">
        <v>5026</v>
      </c>
      <c r="AB2673" s="4004" t="s">
        <v>5027</v>
      </c>
      <c r="AC2673" s="4004" t="s">
        <v>5028</v>
      </c>
      <c r="AD2673" s="4000" t="s">
        <v>5029</v>
      </c>
      <c r="AE2673" s="4000" t="s">
        <v>5030</v>
      </c>
      <c r="AF2673" s="4000" t="s">
        <v>5031</v>
      </c>
      <c r="AG2673" s="4000" t="s">
        <v>5032</v>
      </c>
      <c r="AH2673" s="4000" t="s">
        <v>1154</v>
      </c>
      <c r="AI2673" s="4000" t="s">
        <v>4990</v>
      </c>
      <c r="AJ2673" s="4000" t="s">
        <v>4991</v>
      </c>
      <c r="AK2673" s="2572"/>
    </row>
    <row r="2674" spans="2:37" s="2872" customFormat="1" ht="13.5" thickBot="1" x14ac:dyDescent="0.25">
      <c r="B2674" s="4001"/>
      <c r="C2674" s="4001"/>
      <c r="D2674" s="4001"/>
      <c r="E2674" s="4001"/>
      <c r="F2674" s="4001"/>
      <c r="G2674" s="4001"/>
      <c r="H2674" s="4001"/>
      <c r="I2674" s="4005"/>
      <c r="J2674" s="4005"/>
      <c r="K2674" s="4005"/>
      <c r="L2674" s="4005"/>
      <c r="M2674" s="3233" t="s">
        <v>5033</v>
      </c>
      <c r="N2674" s="3234" t="s">
        <v>2798</v>
      </c>
      <c r="O2674" s="4005"/>
      <c r="P2674" s="4005"/>
      <c r="Q2674" s="4005"/>
      <c r="R2674" s="4005"/>
      <c r="S2674" s="4001"/>
      <c r="T2674" s="4001"/>
      <c r="U2674" s="4001"/>
      <c r="V2674" s="4001"/>
      <c r="W2674" s="4001"/>
      <c r="X2674" s="4001"/>
      <c r="Y2674" s="4001"/>
      <c r="Z2674" s="4001"/>
      <c r="AA2674" s="4001"/>
      <c r="AB2674" s="4005"/>
      <c r="AC2674" s="4005"/>
      <c r="AD2674" s="4001"/>
      <c r="AE2674" s="4001"/>
      <c r="AF2674" s="4001"/>
      <c r="AG2674" s="4001"/>
      <c r="AH2674" s="4001"/>
      <c r="AI2674" s="4001"/>
      <c r="AJ2674" s="4001"/>
      <c r="AK2674" s="2572"/>
    </row>
    <row r="2675" spans="2:37" s="2872" customFormat="1" x14ac:dyDescent="0.2">
      <c r="B2675" s="4060" t="s">
        <v>5966</v>
      </c>
      <c r="C2675" s="4061"/>
      <c r="D2675" s="3178" t="s">
        <v>1534</v>
      </c>
      <c r="E2675" s="3150">
        <v>1</v>
      </c>
      <c r="F2675" s="3178" t="s">
        <v>1534</v>
      </c>
      <c r="G2675" s="3178" t="s">
        <v>1534</v>
      </c>
      <c r="H2675" s="3178" t="s">
        <v>1534</v>
      </c>
      <c r="I2675" s="3178" t="s">
        <v>1534</v>
      </c>
      <c r="J2675" s="3178" t="s">
        <v>1534</v>
      </c>
      <c r="K2675" s="3178" t="s">
        <v>1534</v>
      </c>
      <c r="L2675" s="3178" t="s">
        <v>1534</v>
      </c>
      <c r="M2675" s="3178" t="s">
        <v>1534</v>
      </c>
      <c r="N2675" s="3178" t="s">
        <v>1534</v>
      </c>
      <c r="O2675" s="3178" t="s">
        <v>1534</v>
      </c>
      <c r="P2675" s="3178" t="s">
        <v>1534</v>
      </c>
      <c r="Q2675" s="3178" t="s">
        <v>1534</v>
      </c>
      <c r="R2675" s="3178" t="s">
        <v>1534</v>
      </c>
      <c r="S2675" s="3178" t="s">
        <v>1534</v>
      </c>
      <c r="T2675" s="3178" t="s">
        <v>1534</v>
      </c>
      <c r="U2675" s="3178" t="s">
        <v>1534</v>
      </c>
      <c r="V2675" s="3178" t="s">
        <v>1534</v>
      </c>
      <c r="W2675" s="3178" t="s">
        <v>1534</v>
      </c>
      <c r="X2675" s="3178" t="s">
        <v>1534</v>
      </c>
      <c r="Y2675" s="3178" t="s">
        <v>1534</v>
      </c>
      <c r="Z2675" s="3178" t="s">
        <v>1534</v>
      </c>
      <c r="AA2675" s="3178" t="s">
        <v>1534</v>
      </c>
      <c r="AB2675" s="3178" t="s">
        <v>1534</v>
      </c>
      <c r="AC2675" s="3178" t="s">
        <v>1534</v>
      </c>
      <c r="AD2675" s="3150">
        <v>1</v>
      </c>
      <c r="AE2675" s="3333" t="s">
        <v>5957</v>
      </c>
      <c r="AF2675" s="3334" t="s">
        <v>1534</v>
      </c>
      <c r="AG2675" s="3334">
        <v>0.1</v>
      </c>
      <c r="AH2675" s="3335" t="s">
        <v>1534</v>
      </c>
      <c r="AI2675" s="3335" t="s">
        <v>1534</v>
      </c>
      <c r="AJ2675" s="3348" t="s">
        <v>1534</v>
      </c>
      <c r="AK2675" s="2572"/>
    </row>
    <row r="2676" spans="2:37" s="2872" customFormat="1" x14ac:dyDescent="0.2">
      <c r="B2676" s="4064" t="s">
        <v>5967</v>
      </c>
      <c r="C2676" s="4065"/>
      <c r="D2676" s="3183" t="s">
        <v>1534</v>
      </c>
      <c r="E2676" s="3232">
        <v>3</v>
      </c>
      <c r="F2676" s="3232" t="s">
        <v>1534</v>
      </c>
      <c r="G2676" s="3039" t="s">
        <v>1534</v>
      </c>
      <c r="H2676" s="3131" t="s">
        <v>1534</v>
      </c>
      <c r="I2676" s="3131" t="s">
        <v>1534</v>
      </c>
      <c r="J2676" s="3131" t="s">
        <v>1534</v>
      </c>
      <c r="K2676" s="3039" t="s">
        <v>1534</v>
      </c>
      <c r="L2676" s="3039" t="s">
        <v>1534</v>
      </c>
      <c r="M2676" s="3183" t="s">
        <v>1534</v>
      </c>
      <c r="N2676" s="3336" t="s">
        <v>1534</v>
      </c>
      <c r="O2676" s="3039" t="s">
        <v>1534</v>
      </c>
      <c r="P2676" s="3039" t="s">
        <v>1534</v>
      </c>
      <c r="Q2676" s="3039" t="s">
        <v>1534</v>
      </c>
      <c r="R2676" s="3039" t="s">
        <v>1534</v>
      </c>
      <c r="S2676" s="2710" t="s">
        <v>1534</v>
      </c>
      <c r="T2676" s="3039" t="s">
        <v>1534</v>
      </c>
      <c r="U2676" s="3040" t="s">
        <v>1534</v>
      </c>
      <c r="V2676" s="3040" t="s">
        <v>1534</v>
      </c>
      <c r="W2676" s="3039" t="s">
        <v>1534</v>
      </c>
      <c r="X2676" s="3039" t="s">
        <v>1534</v>
      </c>
      <c r="Y2676" s="3040" t="s">
        <v>1534</v>
      </c>
      <c r="Z2676" s="3040" t="s">
        <v>1534</v>
      </c>
      <c r="AA2676" s="3040" t="s">
        <v>1534</v>
      </c>
      <c r="AB2676" s="3039" t="s">
        <v>1534</v>
      </c>
      <c r="AC2676" s="3039" t="s">
        <v>1534</v>
      </c>
      <c r="AD2676" s="3232">
        <v>3</v>
      </c>
      <c r="AE2676" s="3337" t="s">
        <v>5959</v>
      </c>
      <c r="AF2676" s="3338" t="s">
        <v>1534</v>
      </c>
      <c r="AG2676" s="3338">
        <v>0.1</v>
      </c>
      <c r="AH2676" s="3339" t="s">
        <v>1534</v>
      </c>
      <c r="AI2676" s="3339" t="s">
        <v>1534</v>
      </c>
      <c r="AJ2676" s="3036" t="s">
        <v>1534</v>
      </c>
      <c r="AK2676" s="2572"/>
    </row>
    <row r="2677" spans="2:37" s="2872" customFormat="1" x14ac:dyDescent="0.2">
      <c r="B2677" s="4064" t="s">
        <v>5956</v>
      </c>
      <c r="C2677" s="4065"/>
      <c r="D2677" s="3183" t="s">
        <v>1534</v>
      </c>
      <c r="E2677" s="3232">
        <v>1</v>
      </c>
      <c r="F2677" s="3232" t="s">
        <v>1534</v>
      </c>
      <c r="G2677" s="3039" t="s">
        <v>1534</v>
      </c>
      <c r="H2677" s="3131" t="s">
        <v>1534</v>
      </c>
      <c r="I2677" s="3131" t="s">
        <v>1534</v>
      </c>
      <c r="J2677" s="3131" t="s">
        <v>1534</v>
      </c>
      <c r="K2677" s="3039" t="s">
        <v>1534</v>
      </c>
      <c r="L2677" s="3039" t="s">
        <v>1534</v>
      </c>
      <c r="M2677" s="3183" t="s">
        <v>1534</v>
      </c>
      <c r="N2677" s="3336" t="s">
        <v>1534</v>
      </c>
      <c r="O2677" s="3039" t="s">
        <v>1534</v>
      </c>
      <c r="P2677" s="3039" t="s">
        <v>1534</v>
      </c>
      <c r="Q2677" s="3039" t="s">
        <v>1534</v>
      </c>
      <c r="R2677" s="3039" t="s">
        <v>1534</v>
      </c>
      <c r="S2677" s="2710" t="s">
        <v>1534</v>
      </c>
      <c r="T2677" s="3039" t="s">
        <v>1534</v>
      </c>
      <c r="U2677" s="3040" t="s">
        <v>1534</v>
      </c>
      <c r="V2677" s="3040" t="s">
        <v>1534</v>
      </c>
      <c r="W2677" s="3039" t="s">
        <v>1534</v>
      </c>
      <c r="X2677" s="3039" t="s">
        <v>1534</v>
      </c>
      <c r="Y2677" s="3040" t="s">
        <v>1534</v>
      </c>
      <c r="Z2677" s="3040" t="s">
        <v>1534</v>
      </c>
      <c r="AA2677" s="3040" t="s">
        <v>1534</v>
      </c>
      <c r="AB2677" s="3039" t="s">
        <v>1534</v>
      </c>
      <c r="AC2677" s="3039" t="s">
        <v>1534</v>
      </c>
      <c r="AD2677" s="3232">
        <v>1</v>
      </c>
      <c r="AE2677" s="3337" t="s">
        <v>5957</v>
      </c>
      <c r="AF2677" s="3338" t="s">
        <v>1534</v>
      </c>
      <c r="AG2677" s="3338">
        <v>0.1</v>
      </c>
      <c r="AH2677" s="3339" t="s">
        <v>1534</v>
      </c>
      <c r="AI2677" s="3339" t="s">
        <v>1534</v>
      </c>
      <c r="AJ2677" s="3036" t="s">
        <v>1534</v>
      </c>
      <c r="AK2677" s="2572"/>
    </row>
    <row r="2678" spans="2:37" s="2872" customFormat="1" ht="13.5" thickBot="1" x14ac:dyDescent="0.25">
      <c r="B2678" s="4066" t="s">
        <v>5968</v>
      </c>
      <c r="C2678" s="4067"/>
      <c r="D2678" s="3340" t="s">
        <v>1534</v>
      </c>
      <c r="E2678" s="3151">
        <v>3</v>
      </c>
      <c r="F2678" s="3151" t="s">
        <v>1534</v>
      </c>
      <c r="G2678" s="3141" t="s">
        <v>1534</v>
      </c>
      <c r="H2678" s="3140" t="s">
        <v>1534</v>
      </c>
      <c r="I2678" s="3140" t="s">
        <v>1534</v>
      </c>
      <c r="J2678" s="3140" t="s">
        <v>1534</v>
      </c>
      <c r="K2678" s="3141" t="s">
        <v>1534</v>
      </c>
      <c r="L2678" s="3141" t="s">
        <v>1534</v>
      </c>
      <c r="M2678" s="3340" t="s">
        <v>1534</v>
      </c>
      <c r="N2678" s="3341" t="s">
        <v>1534</v>
      </c>
      <c r="O2678" s="3141" t="s">
        <v>1534</v>
      </c>
      <c r="P2678" s="3141" t="s">
        <v>1534</v>
      </c>
      <c r="Q2678" s="3141" t="s">
        <v>1534</v>
      </c>
      <c r="R2678" s="3141" t="s">
        <v>1534</v>
      </c>
      <c r="S2678" s="3342" t="s">
        <v>1534</v>
      </c>
      <c r="T2678" s="3141" t="s">
        <v>1534</v>
      </c>
      <c r="U2678" s="3055" t="s">
        <v>1534</v>
      </c>
      <c r="V2678" s="3055" t="s">
        <v>1534</v>
      </c>
      <c r="W2678" s="3141" t="s">
        <v>1534</v>
      </c>
      <c r="X2678" s="3141" t="s">
        <v>1534</v>
      </c>
      <c r="Y2678" s="3055" t="s">
        <v>1534</v>
      </c>
      <c r="Z2678" s="3055" t="s">
        <v>1534</v>
      </c>
      <c r="AA2678" s="3055" t="s">
        <v>1534</v>
      </c>
      <c r="AB2678" s="3141" t="s">
        <v>1534</v>
      </c>
      <c r="AC2678" s="3141" t="s">
        <v>1534</v>
      </c>
      <c r="AD2678" s="3151">
        <v>3</v>
      </c>
      <c r="AE2678" s="3343" t="s">
        <v>5959</v>
      </c>
      <c r="AF2678" s="3344" t="s">
        <v>1534</v>
      </c>
      <c r="AG2678" s="3344">
        <v>0.1</v>
      </c>
      <c r="AH2678" s="3345" t="s">
        <v>1534</v>
      </c>
      <c r="AI2678" s="3345" t="s">
        <v>1534</v>
      </c>
      <c r="AJ2678" s="3057" t="s">
        <v>1534</v>
      </c>
      <c r="AK2678" s="2572"/>
    </row>
    <row r="2679" spans="2:37" s="2872" customFormat="1" x14ac:dyDescent="0.2">
      <c r="B2679" s="3349"/>
      <c r="C2679" s="3350"/>
      <c r="D2679" s="3351"/>
      <c r="E2679" s="3352"/>
      <c r="F2679" s="3352"/>
      <c r="G2679" s="3353"/>
      <c r="H2679" s="3132"/>
      <c r="I2679" s="3132"/>
      <c r="J2679" s="3132"/>
      <c r="K2679" s="3133"/>
      <c r="L2679" s="3133"/>
      <c r="M2679" s="3354"/>
      <c r="N2679" s="3355"/>
      <c r="O2679" s="3133"/>
      <c r="P2679" s="3133"/>
      <c r="Q2679" s="3133"/>
      <c r="R2679" s="3133"/>
      <c r="S2679" s="3356"/>
      <c r="T2679" s="3133"/>
      <c r="U2679" s="3357"/>
      <c r="V2679" s="3357"/>
      <c r="W2679" s="3133"/>
      <c r="X2679" s="3133"/>
      <c r="Y2679" s="3357"/>
      <c r="Z2679" s="3357"/>
      <c r="AA2679" s="3357"/>
      <c r="AB2679" s="3133"/>
      <c r="AC2679" s="3133"/>
      <c r="AD2679" s="3358"/>
      <c r="AE2679" s="3359"/>
      <c r="AF2679" s="3360"/>
      <c r="AG2679" s="3360"/>
      <c r="AH2679" s="3361"/>
      <c r="AI2679" s="3361"/>
      <c r="AJ2679" s="3133"/>
      <c r="AK2679" s="2572"/>
    </row>
    <row r="2680" spans="2:37" s="2872" customFormat="1" x14ac:dyDescent="0.2">
      <c r="B2680" s="3979" t="s">
        <v>4992</v>
      </c>
      <c r="C2680" s="3980"/>
      <c r="D2680" s="3986" t="s">
        <v>1534</v>
      </c>
      <c r="E2680" s="3986"/>
      <c r="F2680" s="3986"/>
      <c r="G2680" s="3986"/>
      <c r="H2680" s="2569"/>
      <c r="I2680" s="2569"/>
      <c r="J2680" s="2569"/>
      <c r="K2680" s="2569"/>
      <c r="L2680" s="2569"/>
      <c r="M2680" s="2569"/>
      <c r="N2680" s="2569"/>
      <c r="O2680" s="2569"/>
      <c r="P2680" s="2569"/>
      <c r="Q2680" s="2569"/>
      <c r="R2680" s="2569"/>
      <c r="S2680" s="2569"/>
      <c r="T2680" s="2565"/>
      <c r="U2680" s="2565"/>
      <c r="V2680" s="2565"/>
      <c r="W2680" s="2565"/>
      <c r="X2680" s="2565"/>
      <c r="Y2680" s="2565"/>
      <c r="Z2680" s="2565"/>
      <c r="AA2680" s="2565"/>
      <c r="AB2680" s="2565"/>
      <c r="AC2680" s="2565"/>
      <c r="AD2680" s="2565"/>
      <c r="AE2680" s="2565"/>
      <c r="AF2680" s="2565"/>
      <c r="AG2680" s="2565"/>
      <c r="AH2680" s="2565"/>
      <c r="AI2680" s="2565"/>
      <c r="AJ2680" s="2565"/>
      <c r="AK2680" s="2572"/>
    </row>
    <row r="2681" spans="2:37" s="2872" customFormat="1" x14ac:dyDescent="0.2">
      <c r="B2681" s="3979" t="s">
        <v>4993</v>
      </c>
      <c r="C2681" s="3980"/>
      <c r="D2681" s="3986" t="s">
        <v>5960</v>
      </c>
      <c r="E2681" s="3986"/>
      <c r="F2681" s="3986"/>
      <c r="G2681" s="3986"/>
      <c r="H2681" s="2569"/>
      <c r="I2681" s="2569"/>
      <c r="J2681" s="2569"/>
      <c r="K2681" s="2569"/>
      <c r="L2681" s="2569"/>
      <c r="M2681" s="2569"/>
      <c r="N2681" s="2569"/>
      <c r="O2681" s="2569"/>
      <c r="P2681" s="2569"/>
      <c r="Q2681" s="2569"/>
      <c r="R2681" s="2569"/>
      <c r="S2681" s="2569"/>
      <c r="T2681" s="2565"/>
      <c r="U2681" s="2565"/>
      <c r="V2681" s="2565"/>
      <c r="W2681" s="2565"/>
      <c r="X2681" s="2565"/>
      <c r="Y2681" s="2565"/>
      <c r="Z2681" s="2565"/>
      <c r="AA2681" s="2565"/>
      <c r="AB2681" s="2565"/>
      <c r="AC2681" s="2565"/>
      <c r="AD2681" s="2565"/>
      <c r="AE2681" s="2565"/>
      <c r="AF2681" s="2565"/>
      <c r="AG2681" s="2565"/>
      <c r="AH2681" s="2565"/>
      <c r="AI2681" s="2565"/>
      <c r="AJ2681" s="2565"/>
      <c r="AK2681" s="2572"/>
    </row>
    <row r="2682" spans="2:37" s="2872" customFormat="1" ht="15.75" thickBot="1" x14ac:dyDescent="0.25">
      <c r="B2682" s="4057"/>
      <c r="C2682" s="4058"/>
      <c r="D2682" s="4059"/>
      <c r="E2682" s="4059"/>
      <c r="F2682" s="4059"/>
      <c r="G2682" s="4059"/>
      <c r="H2682" s="2574"/>
      <c r="I2682" s="2574"/>
      <c r="J2682" s="2574"/>
      <c r="K2682" s="2574"/>
      <c r="L2682" s="2574"/>
      <c r="M2682" s="2574"/>
      <c r="N2682" s="2574"/>
      <c r="O2682" s="2574"/>
      <c r="P2682" s="2574"/>
      <c r="Q2682" s="2574"/>
      <c r="R2682" s="2574"/>
      <c r="S2682" s="2574"/>
      <c r="T2682" s="2575"/>
      <c r="U2682" s="2575"/>
      <c r="V2682" s="2575"/>
      <c r="W2682" s="2575"/>
      <c r="X2682" s="2575"/>
      <c r="Y2682" s="2575"/>
      <c r="Z2682" s="2575"/>
      <c r="AA2682" s="2575"/>
      <c r="AB2682" s="2575"/>
      <c r="AC2682" s="2575"/>
      <c r="AD2682" s="2575"/>
      <c r="AE2682" s="2575"/>
      <c r="AF2682" s="2575"/>
      <c r="AG2682" s="2575"/>
      <c r="AH2682" s="2575"/>
      <c r="AI2682" s="2575"/>
      <c r="AJ2682" s="2575"/>
      <c r="AK2682" s="2577"/>
    </row>
    <row r="2683" spans="2:37" s="2872" customFormat="1" x14ac:dyDescent="0.2">
      <c r="B2683" s="2774"/>
    </row>
    <row r="2684" spans="2:37" s="2872" customFormat="1" ht="13.5" thickBot="1" x14ac:dyDescent="0.25">
      <c r="B2684" s="2774"/>
    </row>
    <row r="2685" spans="2:37" s="2872" customFormat="1" ht="20.25" x14ac:dyDescent="0.2">
      <c r="B2685" s="3987" t="s">
        <v>5001</v>
      </c>
      <c r="C2685" s="3988"/>
      <c r="D2685" s="3988"/>
      <c r="E2685" s="3988"/>
      <c r="F2685" s="3988"/>
      <c r="G2685" s="3988"/>
      <c r="H2685" s="3988"/>
      <c r="I2685" s="3988"/>
      <c r="J2685" s="3988"/>
      <c r="K2685" s="3988"/>
      <c r="L2685" s="3988"/>
      <c r="M2685" s="3988"/>
      <c r="N2685" s="3988"/>
      <c r="O2685" s="3988"/>
      <c r="P2685" s="3988"/>
      <c r="Q2685" s="3988"/>
      <c r="R2685" s="3988"/>
      <c r="S2685" s="3988"/>
      <c r="T2685" s="3988"/>
      <c r="U2685" s="3988"/>
      <c r="V2685" s="3988"/>
      <c r="W2685" s="3988"/>
      <c r="X2685" s="3988"/>
      <c r="Y2685" s="3988"/>
      <c r="Z2685" s="3988"/>
      <c r="AA2685" s="3988"/>
      <c r="AB2685" s="3988"/>
      <c r="AC2685" s="3988"/>
      <c r="AD2685" s="3988"/>
      <c r="AE2685" s="3988"/>
      <c r="AF2685" s="3988"/>
      <c r="AG2685" s="3988"/>
      <c r="AH2685" s="3988"/>
      <c r="AI2685" s="3988"/>
      <c r="AJ2685" s="3988"/>
      <c r="AK2685" s="3989"/>
    </row>
    <row r="2686" spans="2:37" s="2872" customFormat="1" x14ac:dyDescent="0.2">
      <c r="B2686" s="2570"/>
      <c r="C2686" s="3236"/>
      <c r="D2686" s="3236"/>
      <c r="E2686" s="3236"/>
      <c r="F2686" s="3236"/>
      <c r="G2686" s="2571"/>
      <c r="H2686" s="2571"/>
      <c r="I2686" s="2571"/>
      <c r="J2686" s="2571"/>
      <c r="K2686" s="2571"/>
      <c r="L2686" s="2571"/>
      <c r="M2686" s="2571"/>
      <c r="N2686" s="2571"/>
      <c r="O2686" s="2571"/>
      <c r="P2686" s="2571"/>
      <c r="Q2686" s="2571"/>
      <c r="R2686" s="2571"/>
      <c r="S2686" s="2571"/>
      <c r="T2686" s="2571"/>
      <c r="U2686" s="2571"/>
      <c r="V2686" s="2571"/>
      <c r="W2686" s="2571"/>
      <c r="X2686" s="2571"/>
      <c r="Y2686" s="2571"/>
      <c r="Z2686" s="2571"/>
      <c r="AA2686" s="2571"/>
      <c r="AB2686" s="2571"/>
      <c r="AC2686" s="2571"/>
      <c r="AD2686" s="2571"/>
      <c r="AE2686" s="2571"/>
      <c r="AF2686" s="2571"/>
      <c r="AG2686" s="2571"/>
      <c r="AH2686" s="2571"/>
      <c r="AI2686" s="2571"/>
      <c r="AJ2686" s="2571"/>
      <c r="AK2686" s="2572"/>
    </row>
    <row r="2687" spans="2:37" s="2872" customFormat="1" x14ac:dyDescent="0.2">
      <c r="B2687" s="2570" t="s">
        <v>4988</v>
      </c>
      <c r="C2687" s="3236"/>
      <c r="D2687" s="3990" t="s">
        <v>5961</v>
      </c>
      <c r="E2687" s="3990"/>
      <c r="F2687" s="3990"/>
      <c r="G2687" s="2571"/>
      <c r="H2687" s="2571"/>
      <c r="I2687" s="2571"/>
      <c r="J2687" s="2571"/>
      <c r="K2687" s="2571"/>
      <c r="L2687" s="2571"/>
      <c r="M2687" s="2571"/>
      <c r="N2687" s="2571"/>
      <c r="O2687" s="2571"/>
      <c r="P2687" s="2571"/>
      <c r="Q2687" s="2571"/>
      <c r="R2687" s="2571"/>
      <c r="S2687" s="2571"/>
      <c r="T2687" s="2571"/>
      <c r="U2687" s="2571"/>
      <c r="V2687" s="2571"/>
      <c r="W2687" s="2571"/>
      <c r="X2687" s="2571"/>
      <c r="Y2687" s="2571"/>
      <c r="Z2687" s="2571"/>
      <c r="AA2687" s="2571"/>
      <c r="AB2687" s="2571"/>
      <c r="AC2687" s="2571"/>
      <c r="AD2687" s="2571"/>
      <c r="AE2687" s="2571"/>
      <c r="AF2687" s="2571"/>
      <c r="AG2687" s="2571"/>
      <c r="AH2687" s="2571"/>
      <c r="AI2687" s="2571"/>
      <c r="AJ2687" s="2571"/>
      <c r="AK2687" s="2572"/>
    </row>
    <row r="2688" spans="2:37" s="2872" customFormat="1" ht="13.5" thickBot="1" x14ac:dyDescent="0.25">
      <c r="B2688" s="3991" t="s">
        <v>5002</v>
      </c>
      <c r="C2688" s="3992"/>
      <c r="D2688" s="3963">
        <v>41556</v>
      </c>
      <c r="E2688" s="3963"/>
      <c r="F2688" s="3236"/>
      <c r="G2688" s="2571"/>
      <c r="H2688" s="2571"/>
      <c r="I2688" s="2571"/>
      <c r="J2688" s="2571"/>
      <c r="K2688" s="2571"/>
      <c r="L2688" s="2571"/>
      <c r="M2688" s="2571"/>
      <c r="N2688" s="2571"/>
      <c r="O2688" s="2571"/>
      <c r="P2688" s="2571"/>
      <c r="Q2688" s="2571"/>
      <c r="R2688" s="2571"/>
      <c r="S2688" s="2571"/>
      <c r="T2688" s="2571"/>
      <c r="U2688" s="2571"/>
      <c r="V2688" s="2571"/>
      <c r="W2688" s="2571"/>
      <c r="X2688" s="2571"/>
      <c r="Y2688" s="2571"/>
      <c r="Z2688" s="2571"/>
      <c r="AA2688" s="2571"/>
      <c r="AB2688" s="2571"/>
      <c r="AC2688" s="2571"/>
      <c r="AD2688" s="2571"/>
      <c r="AE2688" s="2571"/>
      <c r="AF2688" s="2571"/>
      <c r="AG2688" s="2571"/>
      <c r="AH2688" s="2571"/>
      <c r="AI2688" s="2571"/>
      <c r="AJ2688" s="2571"/>
      <c r="AK2688" s="2572"/>
    </row>
    <row r="2689" spans="2:37" s="2872" customFormat="1" ht="142.5" customHeight="1" thickBot="1" x14ac:dyDescent="0.25">
      <c r="B2689" s="3993" t="s">
        <v>5003</v>
      </c>
      <c r="C2689" s="3994"/>
      <c r="D2689" s="4019" t="s">
        <v>5962</v>
      </c>
      <c r="E2689" s="4020"/>
      <c r="F2689" s="4020"/>
      <c r="G2689" s="4020"/>
      <c r="H2689" s="4020"/>
      <c r="I2689" s="4020"/>
      <c r="J2689" s="4020"/>
      <c r="K2689" s="4021"/>
      <c r="L2689" s="2571"/>
      <c r="M2689" s="2571"/>
      <c r="N2689" s="2571"/>
      <c r="O2689" s="2571"/>
      <c r="P2689" s="2571"/>
      <c r="Q2689" s="2571"/>
      <c r="R2689" s="2571"/>
      <c r="S2689" s="2571"/>
      <c r="T2689" s="2571"/>
      <c r="U2689" s="2571"/>
      <c r="V2689" s="2571"/>
      <c r="W2689" s="2571"/>
      <c r="X2689" s="2571"/>
      <c r="Y2689" s="2571"/>
      <c r="Z2689" s="2571"/>
      <c r="AA2689" s="2571"/>
      <c r="AB2689" s="2571"/>
      <c r="AC2689" s="2571"/>
      <c r="AD2689" s="2571"/>
      <c r="AE2689" s="2571"/>
      <c r="AF2689" s="2571"/>
      <c r="AG2689" s="2571"/>
      <c r="AH2689" s="2571"/>
      <c r="AI2689" s="2571"/>
      <c r="AJ2689" s="2571"/>
      <c r="AK2689" s="2572"/>
    </row>
    <row r="2690" spans="2:37" s="2872" customFormat="1" ht="13.5" customHeight="1" thickBot="1" x14ac:dyDescent="0.25">
      <c r="B2690" s="3998"/>
      <c r="C2690" s="3999"/>
      <c r="D2690" s="3999"/>
      <c r="E2690" s="3999"/>
      <c r="F2690" s="3999"/>
      <c r="G2690" s="3999"/>
      <c r="H2690" s="3999"/>
      <c r="I2690" s="3999"/>
      <c r="J2690" s="3999"/>
      <c r="K2690" s="3999"/>
      <c r="L2690" s="3999"/>
      <c r="M2690" s="3999"/>
      <c r="N2690" s="3999"/>
      <c r="O2690" s="3999"/>
      <c r="P2690" s="3999"/>
      <c r="Q2690" s="3999"/>
      <c r="R2690" s="2571"/>
      <c r="S2690" s="2571"/>
      <c r="T2690" s="2571"/>
      <c r="U2690" s="2571"/>
      <c r="V2690" s="2571"/>
      <c r="W2690" s="2571"/>
      <c r="X2690" s="2571"/>
      <c r="Y2690" s="2571"/>
      <c r="Z2690" s="2571"/>
      <c r="AA2690" s="2571"/>
      <c r="AB2690" s="2571"/>
      <c r="AC2690" s="2571"/>
      <c r="AD2690" s="2571"/>
      <c r="AE2690" s="2571"/>
      <c r="AF2690" s="2571"/>
      <c r="AG2690" s="2571"/>
      <c r="AH2690" s="2571"/>
      <c r="AI2690" s="2571"/>
      <c r="AJ2690" s="2571"/>
      <c r="AK2690" s="2572"/>
    </row>
    <row r="2691" spans="2:37" s="2872" customFormat="1" ht="13.5" customHeight="1" thickBot="1" x14ac:dyDescent="0.25">
      <c r="B2691" s="4000" t="s">
        <v>5004</v>
      </c>
      <c r="C2691" s="4000"/>
      <c r="D2691" s="4000" t="s">
        <v>4994</v>
      </c>
      <c r="E2691" s="4000" t="s">
        <v>5005</v>
      </c>
      <c r="F2691" s="4002" t="s">
        <v>224</v>
      </c>
      <c r="G2691" s="4002"/>
      <c r="H2691" s="4002"/>
      <c r="I2691" s="4002"/>
      <c r="J2691" s="4002"/>
      <c r="K2691" s="4002"/>
      <c r="L2691" s="4002"/>
      <c r="M2691" s="4002"/>
      <c r="N2691" s="4002"/>
      <c r="O2691" s="4002"/>
      <c r="P2691" s="4002"/>
      <c r="Q2691" s="4002"/>
      <c r="R2691" s="4002"/>
      <c r="S2691" s="4002" t="s">
        <v>340</v>
      </c>
      <c r="T2691" s="4002"/>
      <c r="U2691" s="4002"/>
      <c r="V2691" s="4002"/>
      <c r="W2691" s="4002"/>
      <c r="X2691" s="4002"/>
      <c r="Y2691" s="4002"/>
      <c r="Z2691" s="4002"/>
      <c r="AA2691" s="4002"/>
      <c r="AB2691" s="4002"/>
      <c r="AC2691" s="4002"/>
      <c r="AD2691" s="4002" t="s">
        <v>225</v>
      </c>
      <c r="AE2691" s="4002"/>
      <c r="AF2691" s="4002"/>
      <c r="AG2691" s="4002"/>
      <c r="AH2691" s="4003" t="s">
        <v>4989</v>
      </c>
      <c r="AI2691" s="4003"/>
      <c r="AJ2691" s="4003"/>
      <c r="AK2691" s="2572"/>
    </row>
    <row r="2692" spans="2:37" s="2872" customFormat="1" ht="13.5" thickBot="1" x14ac:dyDescent="0.25">
      <c r="B2692" s="4001"/>
      <c r="C2692" s="4001"/>
      <c r="D2692" s="4001"/>
      <c r="E2692" s="4001"/>
      <c r="F2692" s="4001" t="s">
        <v>5006</v>
      </c>
      <c r="G2692" s="4001" t="s">
        <v>5007</v>
      </c>
      <c r="H2692" s="4000" t="s">
        <v>5008</v>
      </c>
      <c r="I2692" s="4004" t="s">
        <v>5009</v>
      </c>
      <c r="J2692" s="4004" t="s">
        <v>5010</v>
      </c>
      <c r="K2692" s="4005" t="s">
        <v>5011</v>
      </c>
      <c r="L2692" s="4005" t="s">
        <v>5012</v>
      </c>
      <c r="M2692" s="4004" t="s">
        <v>5013</v>
      </c>
      <c r="N2692" s="4004"/>
      <c r="O2692" s="4005" t="s">
        <v>5014</v>
      </c>
      <c r="P2692" s="4005" t="s">
        <v>5015</v>
      </c>
      <c r="Q2692" s="4005" t="s">
        <v>5016</v>
      </c>
      <c r="R2692" s="4005" t="s">
        <v>5017</v>
      </c>
      <c r="S2692" s="4000" t="s">
        <v>5018</v>
      </c>
      <c r="T2692" s="4000" t="s">
        <v>5019</v>
      </c>
      <c r="U2692" s="4000" t="s">
        <v>5020</v>
      </c>
      <c r="V2692" s="4000" t="s">
        <v>5021</v>
      </c>
      <c r="W2692" s="4000" t="s">
        <v>5022</v>
      </c>
      <c r="X2692" s="4000" t="s">
        <v>5023</v>
      </c>
      <c r="Y2692" s="4000" t="s">
        <v>5024</v>
      </c>
      <c r="Z2692" s="4000" t="s">
        <v>5025</v>
      </c>
      <c r="AA2692" s="4000" t="s">
        <v>5026</v>
      </c>
      <c r="AB2692" s="4004" t="s">
        <v>5027</v>
      </c>
      <c r="AC2692" s="4004" t="s">
        <v>5028</v>
      </c>
      <c r="AD2692" s="4000" t="s">
        <v>5029</v>
      </c>
      <c r="AE2692" s="4000" t="s">
        <v>5030</v>
      </c>
      <c r="AF2692" s="4000" t="s">
        <v>5031</v>
      </c>
      <c r="AG2692" s="4000" t="s">
        <v>5032</v>
      </c>
      <c r="AH2692" s="4000" t="s">
        <v>1154</v>
      </c>
      <c r="AI2692" s="4000" t="s">
        <v>4990</v>
      </c>
      <c r="AJ2692" s="4000" t="s">
        <v>4991</v>
      </c>
      <c r="AK2692" s="2572"/>
    </row>
    <row r="2693" spans="2:37" s="2872" customFormat="1" ht="13.5" customHeight="1" thickBot="1" x14ac:dyDescent="0.25">
      <c r="B2693" s="4001"/>
      <c r="C2693" s="4001"/>
      <c r="D2693" s="4001"/>
      <c r="E2693" s="4001"/>
      <c r="F2693" s="4001"/>
      <c r="G2693" s="4001"/>
      <c r="H2693" s="4001"/>
      <c r="I2693" s="4005"/>
      <c r="J2693" s="4005"/>
      <c r="K2693" s="4005"/>
      <c r="L2693" s="4005"/>
      <c r="M2693" s="3233" t="s">
        <v>5033</v>
      </c>
      <c r="N2693" s="3234" t="s">
        <v>2798</v>
      </c>
      <c r="O2693" s="4005"/>
      <c r="P2693" s="4005"/>
      <c r="Q2693" s="4005"/>
      <c r="R2693" s="4005"/>
      <c r="S2693" s="4001"/>
      <c r="T2693" s="4001"/>
      <c r="U2693" s="4001"/>
      <c r="V2693" s="4001"/>
      <c r="W2693" s="4001"/>
      <c r="X2693" s="4001"/>
      <c r="Y2693" s="4001"/>
      <c r="Z2693" s="4001"/>
      <c r="AA2693" s="4001"/>
      <c r="AB2693" s="4005"/>
      <c r="AC2693" s="4005"/>
      <c r="AD2693" s="4001"/>
      <c r="AE2693" s="4001"/>
      <c r="AF2693" s="4001"/>
      <c r="AG2693" s="4001"/>
      <c r="AH2693" s="4001"/>
      <c r="AI2693" s="4001"/>
      <c r="AJ2693" s="4001"/>
      <c r="AK2693" s="2572"/>
    </row>
    <row r="2694" spans="2:37" s="2872" customFormat="1" ht="13.5" customHeight="1" thickBot="1" x14ac:dyDescent="0.25">
      <c r="B2694" s="4867" t="s">
        <v>5963</v>
      </c>
      <c r="C2694" s="4868"/>
      <c r="D2694" s="3346" t="s">
        <v>1534</v>
      </c>
      <c r="E2694" s="3250">
        <v>1</v>
      </c>
      <c r="F2694" s="3346" t="s">
        <v>1534</v>
      </c>
      <c r="G2694" s="3346" t="s">
        <v>1534</v>
      </c>
      <c r="H2694" s="3346" t="s">
        <v>1534</v>
      </c>
      <c r="I2694" s="3346" t="s">
        <v>1534</v>
      </c>
      <c r="J2694" s="3346" t="s">
        <v>1534</v>
      </c>
      <c r="K2694" s="3346" t="s">
        <v>1534</v>
      </c>
      <c r="L2694" s="3346" t="s">
        <v>1534</v>
      </c>
      <c r="M2694" s="3346" t="s">
        <v>1534</v>
      </c>
      <c r="N2694" s="3346" t="s">
        <v>1534</v>
      </c>
      <c r="O2694" s="3346" t="s">
        <v>1534</v>
      </c>
      <c r="P2694" s="3346" t="s">
        <v>1534</v>
      </c>
      <c r="Q2694" s="3346" t="s">
        <v>1534</v>
      </c>
      <c r="R2694" s="3346" t="s">
        <v>1534</v>
      </c>
      <c r="S2694" s="3346" t="s">
        <v>1534</v>
      </c>
      <c r="T2694" s="3346" t="s">
        <v>1534</v>
      </c>
      <c r="U2694" s="3346" t="s">
        <v>1534</v>
      </c>
      <c r="V2694" s="3346" t="s">
        <v>1534</v>
      </c>
      <c r="W2694" s="3346" t="s">
        <v>1534</v>
      </c>
      <c r="X2694" s="3346" t="s">
        <v>1534</v>
      </c>
      <c r="Y2694" s="3346" t="s">
        <v>1534</v>
      </c>
      <c r="Z2694" s="3346" t="s">
        <v>1534</v>
      </c>
      <c r="AA2694" s="3346" t="s">
        <v>1534</v>
      </c>
      <c r="AB2694" s="3346" t="s">
        <v>1534</v>
      </c>
      <c r="AC2694" s="3346" t="s">
        <v>1534</v>
      </c>
      <c r="AD2694" s="3250">
        <v>1</v>
      </c>
      <c r="AE2694" s="3332" t="s">
        <v>259</v>
      </c>
      <c r="AF2694" s="3250">
        <f>1/3</f>
        <v>0.33333333333333331</v>
      </c>
      <c r="AG2694" s="3250">
        <v>0.5</v>
      </c>
      <c r="AH2694" s="3347" t="s">
        <v>1534</v>
      </c>
      <c r="AI2694" s="3347" t="s">
        <v>1534</v>
      </c>
      <c r="AJ2694" s="3347" t="s">
        <v>1534</v>
      </c>
      <c r="AK2694" s="2572"/>
    </row>
    <row r="2695" spans="2:37" s="2872" customFormat="1" x14ac:dyDescent="0.2">
      <c r="B2695" s="2573"/>
      <c r="C2695" s="2566"/>
      <c r="D2695" s="4006"/>
      <c r="E2695" s="4006"/>
      <c r="F2695" s="4006"/>
      <c r="G2695" s="4006"/>
      <c r="H2695" s="2566"/>
      <c r="I2695" s="2567"/>
      <c r="J2695" s="2567"/>
      <c r="K2695" s="2567"/>
      <c r="L2695" s="2567"/>
      <c r="M2695" s="2566"/>
      <c r="N2695" s="2567"/>
      <c r="O2695" s="2567"/>
      <c r="P2695" s="2567"/>
      <c r="Q2695" s="2567"/>
      <c r="R2695" s="2567"/>
      <c r="S2695" s="2566"/>
      <c r="T2695" s="2565"/>
      <c r="U2695" s="2565"/>
      <c r="V2695" s="2565"/>
      <c r="W2695" s="2565"/>
      <c r="X2695" s="2565"/>
      <c r="Y2695" s="2565"/>
      <c r="Z2695" s="2565"/>
      <c r="AA2695" s="2565"/>
      <c r="AB2695" s="2565"/>
      <c r="AC2695" s="2565"/>
      <c r="AD2695" s="2565"/>
      <c r="AE2695" s="2565"/>
      <c r="AF2695" s="2565"/>
      <c r="AG2695" s="2565"/>
      <c r="AH2695" s="2565"/>
      <c r="AI2695" s="2565"/>
      <c r="AJ2695" s="2565"/>
      <c r="AK2695" s="2572"/>
    </row>
    <row r="2696" spans="2:37" s="2872" customFormat="1" x14ac:dyDescent="0.2">
      <c r="B2696" s="3979" t="s">
        <v>4992</v>
      </c>
      <c r="C2696" s="3980"/>
      <c r="D2696" s="3986" t="s">
        <v>1534</v>
      </c>
      <c r="E2696" s="3986"/>
      <c r="F2696" s="3986"/>
      <c r="G2696" s="3986"/>
      <c r="H2696" s="2569"/>
      <c r="I2696" s="2569"/>
      <c r="J2696" s="2569"/>
      <c r="K2696" s="2569"/>
      <c r="L2696" s="2569"/>
      <c r="M2696" s="2569"/>
      <c r="N2696" s="2569"/>
      <c r="O2696" s="2569"/>
      <c r="P2696" s="2569"/>
      <c r="Q2696" s="2569"/>
      <c r="R2696" s="2569"/>
      <c r="S2696" s="2569"/>
      <c r="T2696" s="2565"/>
      <c r="U2696" s="2565"/>
      <c r="V2696" s="2565"/>
      <c r="W2696" s="2565"/>
      <c r="X2696" s="2565"/>
      <c r="Y2696" s="2565"/>
      <c r="Z2696" s="2565"/>
      <c r="AA2696" s="2565"/>
      <c r="AB2696" s="2565"/>
      <c r="AC2696" s="2565"/>
      <c r="AD2696" s="2565"/>
      <c r="AE2696" s="2565"/>
      <c r="AF2696" s="2565"/>
      <c r="AG2696" s="2565"/>
      <c r="AH2696" s="2565"/>
      <c r="AI2696" s="2565"/>
      <c r="AJ2696" s="2565"/>
      <c r="AK2696" s="2572"/>
    </row>
    <row r="2697" spans="2:37" s="2872" customFormat="1" x14ac:dyDescent="0.2">
      <c r="B2697" s="3979" t="s">
        <v>4993</v>
      </c>
      <c r="C2697" s="3980"/>
      <c r="D2697" s="3986" t="s">
        <v>10</v>
      </c>
      <c r="E2697" s="3986"/>
      <c r="F2697" s="3986"/>
      <c r="G2697" s="3986"/>
      <c r="H2697" s="2569"/>
      <c r="I2697" s="2569"/>
      <c r="J2697" s="2569"/>
      <c r="K2697" s="2569"/>
      <c r="L2697" s="2569"/>
      <c r="M2697" s="2569"/>
      <c r="N2697" s="2569"/>
      <c r="O2697" s="2569"/>
      <c r="P2697" s="2569"/>
      <c r="Q2697" s="2569"/>
      <c r="R2697" s="2569"/>
      <c r="S2697" s="2569"/>
      <c r="T2697" s="2565"/>
      <c r="U2697" s="2565"/>
      <c r="V2697" s="2565"/>
      <c r="W2697" s="2565"/>
      <c r="X2697" s="2565"/>
      <c r="Y2697" s="2565"/>
      <c r="Z2697" s="2565"/>
      <c r="AA2697" s="2565"/>
      <c r="AB2697" s="2565"/>
      <c r="AC2697" s="2565"/>
      <c r="AD2697" s="2565"/>
      <c r="AE2697" s="2565"/>
      <c r="AF2697" s="2565"/>
      <c r="AG2697" s="2565"/>
      <c r="AH2697" s="2565"/>
      <c r="AI2697" s="2565"/>
      <c r="AJ2697" s="2565"/>
      <c r="AK2697" s="2572"/>
    </row>
    <row r="2698" spans="2:37" s="2872" customFormat="1" ht="15.75" thickBot="1" x14ac:dyDescent="0.25">
      <c r="B2698" s="4057"/>
      <c r="C2698" s="4058"/>
      <c r="D2698" s="4059"/>
      <c r="E2698" s="4059"/>
      <c r="F2698" s="4059"/>
      <c r="G2698" s="4059"/>
      <c r="H2698" s="2574"/>
      <c r="I2698" s="2574"/>
      <c r="J2698" s="2574"/>
      <c r="K2698" s="2574"/>
      <c r="L2698" s="2574"/>
      <c r="M2698" s="2574"/>
      <c r="N2698" s="2574"/>
      <c r="O2698" s="2574"/>
      <c r="P2698" s="2574"/>
      <c r="Q2698" s="2574"/>
      <c r="R2698" s="2574"/>
      <c r="S2698" s="2574"/>
      <c r="T2698" s="2575"/>
      <c r="U2698" s="2575"/>
      <c r="V2698" s="2575"/>
      <c r="W2698" s="2575"/>
      <c r="X2698" s="2575"/>
      <c r="Y2698" s="2575"/>
      <c r="Z2698" s="2575"/>
      <c r="AA2698" s="2575"/>
      <c r="AB2698" s="2575"/>
      <c r="AC2698" s="2575"/>
      <c r="AD2698" s="2575"/>
      <c r="AE2698" s="2575"/>
      <c r="AF2698" s="2575"/>
      <c r="AG2698" s="2575"/>
      <c r="AH2698" s="2575"/>
      <c r="AI2698" s="2575"/>
      <c r="AJ2698" s="2575"/>
      <c r="AK2698" s="2577"/>
    </row>
    <row r="2699" spans="2:37" s="2872" customFormat="1" x14ac:dyDescent="0.2">
      <c r="B2699" s="2774"/>
    </row>
    <row r="2700" spans="2:37" s="2872" customFormat="1" ht="13.5" thickBot="1" x14ac:dyDescent="0.25">
      <c r="B2700" s="2774"/>
    </row>
    <row r="2701" spans="2:37" s="2872" customFormat="1" ht="20.25" x14ac:dyDescent="0.2">
      <c r="B2701" s="3987" t="s">
        <v>5001</v>
      </c>
      <c r="C2701" s="3988"/>
      <c r="D2701" s="3988"/>
      <c r="E2701" s="3988"/>
      <c r="F2701" s="3988"/>
      <c r="G2701" s="3988"/>
      <c r="H2701" s="3988"/>
      <c r="I2701" s="3988"/>
      <c r="J2701" s="3988"/>
      <c r="K2701" s="3988"/>
      <c r="L2701" s="3988"/>
      <c r="M2701" s="3988"/>
      <c r="N2701" s="3988"/>
      <c r="O2701" s="3988"/>
      <c r="P2701" s="3988"/>
      <c r="Q2701" s="3988"/>
      <c r="R2701" s="3988"/>
      <c r="S2701" s="3988"/>
      <c r="T2701" s="3988"/>
      <c r="U2701" s="3988"/>
      <c r="V2701" s="3988"/>
      <c r="W2701" s="3988"/>
      <c r="X2701" s="3988"/>
      <c r="Y2701" s="3988"/>
      <c r="Z2701" s="3988"/>
      <c r="AA2701" s="3988"/>
      <c r="AB2701" s="3988"/>
      <c r="AC2701" s="3988"/>
      <c r="AD2701" s="3988"/>
      <c r="AE2701" s="3988"/>
      <c r="AF2701" s="3988"/>
      <c r="AG2701" s="3988"/>
      <c r="AH2701" s="3988"/>
      <c r="AI2701" s="3988"/>
      <c r="AJ2701" s="3988"/>
      <c r="AK2701" s="3989"/>
    </row>
    <row r="2702" spans="2:37" s="2872" customFormat="1" x14ac:dyDescent="0.2">
      <c r="B2702" s="2570"/>
      <c r="C2702" s="3236"/>
      <c r="D2702" s="3236"/>
      <c r="E2702" s="3236"/>
      <c r="F2702" s="3236"/>
      <c r="G2702" s="2571"/>
      <c r="H2702" s="2571"/>
      <c r="I2702" s="2571"/>
      <c r="J2702" s="2571"/>
      <c r="K2702" s="2571"/>
      <c r="L2702" s="2571"/>
      <c r="M2702" s="2571"/>
      <c r="N2702" s="2571"/>
      <c r="O2702" s="2571"/>
      <c r="P2702" s="2571"/>
      <c r="Q2702" s="2571"/>
      <c r="R2702" s="2571"/>
      <c r="S2702" s="2571"/>
      <c r="T2702" s="2571"/>
      <c r="U2702" s="2571"/>
      <c r="V2702" s="2571"/>
      <c r="W2702" s="2571"/>
      <c r="X2702" s="2571"/>
      <c r="Y2702" s="2571"/>
      <c r="Z2702" s="2571"/>
      <c r="AA2702" s="2571"/>
      <c r="AB2702" s="2571"/>
      <c r="AC2702" s="2571"/>
      <c r="AD2702" s="2571"/>
      <c r="AE2702" s="2571"/>
      <c r="AF2702" s="2571"/>
      <c r="AG2702" s="2571"/>
      <c r="AH2702" s="2571"/>
      <c r="AI2702" s="2571"/>
      <c r="AJ2702" s="2571"/>
      <c r="AK2702" s="2572"/>
    </row>
    <row r="2703" spans="2:37" s="2872" customFormat="1" x14ac:dyDescent="0.2">
      <c r="B2703" s="2570" t="s">
        <v>4988</v>
      </c>
      <c r="C2703" s="3236"/>
      <c r="D2703" s="3990" t="s">
        <v>5961</v>
      </c>
      <c r="E2703" s="3990"/>
      <c r="F2703" s="3990"/>
      <c r="G2703" s="2571"/>
      <c r="H2703" s="2571"/>
      <c r="I2703" s="2571"/>
      <c r="J2703" s="2571"/>
      <c r="K2703" s="2571"/>
      <c r="L2703" s="2571"/>
      <c r="M2703" s="2571"/>
      <c r="N2703" s="2571"/>
      <c r="O2703" s="2571"/>
      <c r="P2703" s="2571"/>
      <c r="Q2703" s="2571"/>
      <c r="R2703" s="2571"/>
      <c r="S2703" s="2571"/>
      <c r="T2703" s="2571"/>
      <c r="U2703" s="2571"/>
      <c r="V2703" s="2571"/>
      <c r="W2703" s="2571"/>
      <c r="X2703" s="2571"/>
      <c r="Y2703" s="2571"/>
      <c r="Z2703" s="2571"/>
      <c r="AA2703" s="2571"/>
      <c r="AB2703" s="2571"/>
      <c r="AC2703" s="2571"/>
      <c r="AD2703" s="2571"/>
      <c r="AE2703" s="2571"/>
      <c r="AF2703" s="2571"/>
      <c r="AG2703" s="2571"/>
      <c r="AH2703" s="2571"/>
      <c r="AI2703" s="2571"/>
      <c r="AJ2703" s="2571"/>
      <c r="AK2703" s="2572"/>
    </row>
    <row r="2704" spans="2:37" s="2872" customFormat="1" ht="13.5" thickBot="1" x14ac:dyDescent="0.25">
      <c r="B2704" s="3991" t="s">
        <v>5002</v>
      </c>
      <c r="C2704" s="3992"/>
      <c r="D2704" s="3963">
        <v>41556</v>
      </c>
      <c r="E2704" s="3963"/>
      <c r="F2704" s="3236"/>
      <c r="G2704" s="2571"/>
      <c r="H2704" s="2571"/>
      <c r="I2704" s="2571"/>
      <c r="J2704" s="2571"/>
      <c r="K2704" s="2571"/>
      <c r="L2704" s="2571"/>
      <c r="M2704" s="2571"/>
      <c r="N2704" s="2571"/>
      <c r="O2704" s="2571"/>
      <c r="P2704" s="2571"/>
      <c r="Q2704" s="2571"/>
      <c r="R2704" s="2571"/>
      <c r="S2704" s="2571"/>
      <c r="T2704" s="2571"/>
      <c r="U2704" s="2571"/>
      <c r="V2704" s="2571"/>
      <c r="W2704" s="2571"/>
      <c r="X2704" s="2571"/>
      <c r="Y2704" s="2571"/>
      <c r="Z2704" s="2571"/>
      <c r="AA2704" s="2571"/>
      <c r="AB2704" s="2571"/>
      <c r="AC2704" s="2571"/>
      <c r="AD2704" s="2571"/>
      <c r="AE2704" s="2571"/>
      <c r="AF2704" s="2571"/>
      <c r="AG2704" s="2571"/>
      <c r="AH2704" s="2571"/>
      <c r="AI2704" s="2571"/>
      <c r="AJ2704" s="2571"/>
      <c r="AK2704" s="2572"/>
    </row>
    <row r="2705" spans="2:37" s="2872" customFormat="1" ht="128.25" customHeight="1" thickBot="1" x14ac:dyDescent="0.25">
      <c r="B2705" s="3993" t="s">
        <v>5003</v>
      </c>
      <c r="C2705" s="3994"/>
      <c r="D2705" s="4019" t="s">
        <v>5962</v>
      </c>
      <c r="E2705" s="4020"/>
      <c r="F2705" s="4020"/>
      <c r="G2705" s="4020"/>
      <c r="H2705" s="4020"/>
      <c r="I2705" s="4020"/>
      <c r="J2705" s="4020"/>
      <c r="K2705" s="4021"/>
      <c r="L2705" s="2571"/>
      <c r="M2705" s="2571"/>
      <c r="N2705" s="2571"/>
      <c r="O2705" s="2571"/>
      <c r="P2705" s="2571"/>
      <c r="Q2705" s="2571"/>
      <c r="R2705" s="2571"/>
      <c r="S2705" s="2571"/>
      <c r="T2705" s="2571"/>
      <c r="U2705" s="2571"/>
      <c r="V2705" s="2571"/>
      <c r="W2705" s="2571"/>
      <c r="X2705" s="2571"/>
      <c r="Y2705" s="2571"/>
      <c r="Z2705" s="2571"/>
      <c r="AA2705" s="2571"/>
      <c r="AB2705" s="2571"/>
      <c r="AC2705" s="2571"/>
      <c r="AD2705" s="2571"/>
      <c r="AE2705" s="2571"/>
      <c r="AF2705" s="2571"/>
      <c r="AG2705" s="2571"/>
      <c r="AH2705" s="2571"/>
      <c r="AI2705" s="2571"/>
      <c r="AJ2705" s="2571"/>
      <c r="AK2705" s="2572"/>
    </row>
    <row r="2706" spans="2:37" s="2872" customFormat="1" ht="13.5" thickBot="1" x14ac:dyDescent="0.25">
      <c r="B2706" s="3998"/>
      <c r="C2706" s="3999"/>
      <c r="D2706" s="3999"/>
      <c r="E2706" s="3999"/>
      <c r="F2706" s="3999"/>
      <c r="G2706" s="3999"/>
      <c r="H2706" s="3999"/>
      <c r="I2706" s="3999"/>
      <c r="J2706" s="3999"/>
      <c r="K2706" s="3999"/>
      <c r="L2706" s="3999"/>
      <c r="M2706" s="3999"/>
      <c r="N2706" s="3999"/>
      <c r="O2706" s="3999"/>
      <c r="P2706" s="3999"/>
      <c r="Q2706" s="3999"/>
      <c r="R2706" s="2571"/>
      <c r="S2706" s="2571"/>
      <c r="T2706" s="2571"/>
      <c r="U2706" s="2571"/>
      <c r="V2706" s="2571"/>
      <c r="W2706" s="2571"/>
      <c r="X2706" s="2571"/>
      <c r="Y2706" s="2571"/>
      <c r="Z2706" s="2571"/>
      <c r="AA2706" s="2571"/>
      <c r="AB2706" s="2571"/>
      <c r="AC2706" s="2571"/>
      <c r="AD2706" s="2571"/>
      <c r="AE2706" s="2571"/>
      <c r="AF2706" s="2571"/>
      <c r="AG2706" s="2571"/>
      <c r="AH2706" s="2571"/>
      <c r="AI2706" s="2571"/>
      <c r="AJ2706" s="2571"/>
      <c r="AK2706" s="2572"/>
    </row>
    <row r="2707" spans="2:37" s="2872" customFormat="1" ht="13.5" thickBot="1" x14ac:dyDescent="0.25">
      <c r="B2707" s="4000" t="s">
        <v>5004</v>
      </c>
      <c r="C2707" s="4000"/>
      <c r="D2707" s="4000" t="s">
        <v>4994</v>
      </c>
      <c r="E2707" s="4000" t="s">
        <v>5005</v>
      </c>
      <c r="F2707" s="4002" t="s">
        <v>224</v>
      </c>
      <c r="G2707" s="4002"/>
      <c r="H2707" s="4002"/>
      <c r="I2707" s="4002"/>
      <c r="J2707" s="4002"/>
      <c r="K2707" s="4002"/>
      <c r="L2707" s="4002"/>
      <c r="M2707" s="4002"/>
      <c r="N2707" s="4002"/>
      <c r="O2707" s="4002"/>
      <c r="P2707" s="4002"/>
      <c r="Q2707" s="4002"/>
      <c r="R2707" s="4002"/>
      <c r="S2707" s="4002" t="s">
        <v>340</v>
      </c>
      <c r="T2707" s="4002"/>
      <c r="U2707" s="4002"/>
      <c r="V2707" s="4002"/>
      <c r="W2707" s="4002"/>
      <c r="X2707" s="4002"/>
      <c r="Y2707" s="4002"/>
      <c r="Z2707" s="4002"/>
      <c r="AA2707" s="4002"/>
      <c r="AB2707" s="4002"/>
      <c r="AC2707" s="4002"/>
      <c r="AD2707" s="4002" t="s">
        <v>225</v>
      </c>
      <c r="AE2707" s="4002"/>
      <c r="AF2707" s="4002"/>
      <c r="AG2707" s="4002"/>
      <c r="AH2707" s="4003" t="s">
        <v>4989</v>
      </c>
      <c r="AI2707" s="4003"/>
      <c r="AJ2707" s="4003"/>
      <c r="AK2707" s="2572"/>
    </row>
    <row r="2708" spans="2:37" s="2872" customFormat="1" ht="13.5" thickBot="1" x14ac:dyDescent="0.25">
      <c r="B2708" s="4001"/>
      <c r="C2708" s="4001"/>
      <c r="D2708" s="4001"/>
      <c r="E2708" s="4001"/>
      <c r="F2708" s="4001" t="s">
        <v>5006</v>
      </c>
      <c r="G2708" s="4001" t="s">
        <v>5007</v>
      </c>
      <c r="H2708" s="4000" t="s">
        <v>5008</v>
      </c>
      <c r="I2708" s="4004" t="s">
        <v>5009</v>
      </c>
      <c r="J2708" s="4004" t="s">
        <v>5010</v>
      </c>
      <c r="K2708" s="4005" t="s">
        <v>5011</v>
      </c>
      <c r="L2708" s="4005" t="s">
        <v>5012</v>
      </c>
      <c r="M2708" s="4004" t="s">
        <v>5013</v>
      </c>
      <c r="N2708" s="4004"/>
      <c r="O2708" s="4005" t="s">
        <v>5014</v>
      </c>
      <c r="P2708" s="4005" t="s">
        <v>5015</v>
      </c>
      <c r="Q2708" s="4005" t="s">
        <v>5016</v>
      </c>
      <c r="R2708" s="4005" t="s">
        <v>5017</v>
      </c>
      <c r="S2708" s="4000" t="s">
        <v>5018</v>
      </c>
      <c r="T2708" s="4000" t="s">
        <v>5019</v>
      </c>
      <c r="U2708" s="4000" t="s">
        <v>5020</v>
      </c>
      <c r="V2708" s="4000" t="s">
        <v>5021</v>
      </c>
      <c r="W2708" s="4000" t="s">
        <v>5022</v>
      </c>
      <c r="X2708" s="4000" t="s">
        <v>5023</v>
      </c>
      <c r="Y2708" s="4000" t="s">
        <v>5024</v>
      </c>
      <c r="Z2708" s="4000" t="s">
        <v>5025</v>
      </c>
      <c r="AA2708" s="4000" t="s">
        <v>5026</v>
      </c>
      <c r="AB2708" s="4004" t="s">
        <v>5027</v>
      </c>
      <c r="AC2708" s="4004" t="s">
        <v>5028</v>
      </c>
      <c r="AD2708" s="4000" t="s">
        <v>5029</v>
      </c>
      <c r="AE2708" s="4000" t="s">
        <v>5030</v>
      </c>
      <c r="AF2708" s="4000" t="s">
        <v>5031</v>
      </c>
      <c r="AG2708" s="4000" t="s">
        <v>5032</v>
      </c>
      <c r="AH2708" s="4000" t="s">
        <v>1154</v>
      </c>
      <c r="AI2708" s="4000" t="s">
        <v>4990</v>
      </c>
      <c r="AJ2708" s="4000" t="s">
        <v>4991</v>
      </c>
      <c r="AK2708" s="2572"/>
    </row>
    <row r="2709" spans="2:37" s="2872" customFormat="1" ht="13.5" thickBot="1" x14ac:dyDescent="0.25">
      <c r="B2709" s="4001"/>
      <c r="C2709" s="4001"/>
      <c r="D2709" s="4001"/>
      <c r="E2709" s="4001"/>
      <c r="F2709" s="4001"/>
      <c r="G2709" s="4001"/>
      <c r="H2709" s="4001"/>
      <c r="I2709" s="4005"/>
      <c r="J2709" s="4005"/>
      <c r="K2709" s="4005"/>
      <c r="L2709" s="4005"/>
      <c r="M2709" s="3233" t="s">
        <v>5033</v>
      </c>
      <c r="N2709" s="3234" t="s">
        <v>2798</v>
      </c>
      <c r="O2709" s="4005"/>
      <c r="P2709" s="4005"/>
      <c r="Q2709" s="4005"/>
      <c r="R2709" s="4005"/>
      <c r="S2709" s="4001"/>
      <c r="T2709" s="4001"/>
      <c r="U2709" s="4001"/>
      <c r="V2709" s="4001"/>
      <c r="W2709" s="4001"/>
      <c r="X2709" s="4001"/>
      <c r="Y2709" s="4001"/>
      <c r="Z2709" s="4001"/>
      <c r="AA2709" s="4001"/>
      <c r="AB2709" s="4005"/>
      <c r="AC2709" s="4005"/>
      <c r="AD2709" s="4001"/>
      <c r="AE2709" s="4001"/>
      <c r="AF2709" s="4001"/>
      <c r="AG2709" s="4001"/>
      <c r="AH2709" s="4001"/>
      <c r="AI2709" s="4001"/>
      <c r="AJ2709" s="4001"/>
      <c r="AK2709" s="2572"/>
    </row>
    <row r="2710" spans="2:37" s="2872" customFormat="1" ht="13.5" thickBot="1" x14ac:dyDescent="0.25">
      <c r="B2710" s="4867" t="s">
        <v>5963</v>
      </c>
      <c r="C2710" s="4868"/>
      <c r="D2710" s="3346" t="s">
        <v>1534</v>
      </c>
      <c r="E2710" s="3250">
        <v>1</v>
      </c>
      <c r="F2710" s="3346" t="s">
        <v>1534</v>
      </c>
      <c r="G2710" s="3346" t="s">
        <v>1534</v>
      </c>
      <c r="H2710" s="3346" t="s">
        <v>1534</v>
      </c>
      <c r="I2710" s="3346" t="s">
        <v>1534</v>
      </c>
      <c r="J2710" s="3346" t="s">
        <v>1534</v>
      </c>
      <c r="K2710" s="3346" t="s">
        <v>1534</v>
      </c>
      <c r="L2710" s="3346" t="s">
        <v>1534</v>
      </c>
      <c r="M2710" s="3346" t="s">
        <v>1534</v>
      </c>
      <c r="N2710" s="3346" t="s">
        <v>1534</v>
      </c>
      <c r="O2710" s="3346" t="s">
        <v>1534</v>
      </c>
      <c r="P2710" s="3346" t="s">
        <v>1534</v>
      </c>
      <c r="Q2710" s="3346" t="s">
        <v>1534</v>
      </c>
      <c r="R2710" s="3346" t="s">
        <v>1534</v>
      </c>
      <c r="S2710" s="3346" t="s">
        <v>1534</v>
      </c>
      <c r="T2710" s="3346" t="s">
        <v>1534</v>
      </c>
      <c r="U2710" s="3346" t="s">
        <v>1534</v>
      </c>
      <c r="V2710" s="3346" t="s">
        <v>1534</v>
      </c>
      <c r="W2710" s="3346" t="s">
        <v>1534</v>
      </c>
      <c r="X2710" s="3346" t="s">
        <v>1534</v>
      </c>
      <c r="Y2710" s="3346" t="s">
        <v>1534</v>
      </c>
      <c r="Z2710" s="3346" t="s">
        <v>1534</v>
      </c>
      <c r="AA2710" s="3346" t="s">
        <v>1534</v>
      </c>
      <c r="AB2710" s="3346" t="s">
        <v>1534</v>
      </c>
      <c r="AC2710" s="3346" t="s">
        <v>1534</v>
      </c>
      <c r="AD2710" s="3250">
        <v>1</v>
      </c>
      <c r="AE2710" s="3332" t="s">
        <v>259</v>
      </c>
      <c r="AF2710" s="3250">
        <f>1/3</f>
        <v>0.33333333333333331</v>
      </c>
      <c r="AG2710" s="3250">
        <v>0.5</v>
      </c>
      <c r="AH2710" s="3347" t="s">
        <v>1534</v>
      </c>
      <c r="AI2710" s="3347" t="s">
        <v>1534</v>
      </c>
      <c r="AJ2710" s="3347" t="s">
        <v>1534</v>
      </c>
      <c r="AK2710" s="2572"/>
    </row>
    <row r="2711" spans="2:37" s="2872" customFormat="1" x14ac:dyDescent="0.2">
      <c r="B2711" s="2573"/>
      <c r="C2711" s="2566"/>
      <c r="D2711" s="4006"/>
      <c r="E2711" s="4006"/>
      <c r="F2711" s="4006"/>
      <c r="G2711" s="4006"/>
      <c r="H2711" s="2566"/>
      <c r="I2711" s="2567"/>
      <c r="J2711" s="2567"/>
      <c r="K2711" s="2567"/>
      <c r="L2711" s="2567"/>
      <c r="M2711" s="2566"/>
      <c r="N2711" s="2567"/>
      <c r="O2711" s="2567"/>
      <c r="P2711" s="2567"/>
      <c r="Q2711" s="2567"/>
      <c r="R2711" s="2567"/>
      <c r="S2711" s="2566"/>
      <c r="T2711" s="2565"/>
      <c r="U2711" s="2565"/>
      <c r="V2711" s="2565"/>
      <c r="W2711" s="2565"/>
      <c r="X2711" s="2565"/>
      <c r="Y2711" s="2565"/>
      <c r="Z2711" s="2565"/>
      <c r="AA2711" s="2565"/>
      <c r="AB2711" s="2565"/>
      <c r="AC2711" s="2565"/>
      <c r="AD2711" s="2565"/>
      <c r="AE2711" s="2565"/>
      <c r="AF2711" s="2565"/>
      <c r="AG2711" s="2565"/>
      <c r="AH2711" s="2565"/>
      <c r="AI2711" s="2565"/>
      <c r="AJ2711" s="2565"/>
      <c r="AK2711" s="2572"/>
    </row>
    <row r="2712" spans="2:37" s="2872" customFormat="1" x14ac:dyDescent="0.2">
      <c r="B2712" s="3979" t="s">
        <v>4992</v>
      </c>
      <c r="C2712" s="3980"/>
      <c r="D2712" s="3986" t="s">
        <v>1534</v>
      </c>
      <c r="E2712" s="3986"/>
      <c r="F2712" s="3986"/>
      <c r="G2712" s="3986"/>
      <c r="H2712" s="2569"/>
      <c r="I2712" s="2569"/>
      <c r="J2712" s="2569"/>
      <c r="K2712" s="2569"/>
      <c r="L2712" s="2569"/>
      <c r="M2712" s="2569"/>
      <c r="N2712" s="2569"/>
      <c r="O2712" s="2569"/>
      <c r="P2712" s="2569"/>
      <c r="Q2712" s="2569"/>
      <c r="R2712" s="2569"/>
      <c r="S2712" s="2569"/>
      <c r="T2712" s="2565"/>
      <c r="U2712" s="2565"/>
      <c r="V2712" s="2565"/>
      <c r="W2712" s="2565"/>
      <c r="X2712" s="2565"/>
      <c r="Y2712" s="2565"/>
      <c r="Z2712" s="2565"/>
      <c r="AA2712" s="2565"/>
      <c r="AB2712" s="2565"/>
      <c r="AC2712" s="2565"/>
      <c r="AD2712" s="2565"/>
      <c r="AE2712" s="2565"/>
      <c r="AF2712" s="2565"/>
      <c r="AG2712" s="2565"/>
      <c r="AH2712" s="2565"/>
      <c r="AI2712" s="2565"/>
      <c r="AJ2712" s="2565"/>
      <c r="AK2712" s="2572"/>
    </row>
    <row r="2713" spans="2:37" s="2872" customFormat="1" x14ac:dyDescent="0.2">
      <c r="B2713" s="3979" t="s">
        <v>4993</v>
      </c>
      <c r="C2713" s="3980"/>
      <c r="D2713" s="3986" t="s">
        <v>10</v>
      </c>
      <c r="E2713" s="3986"/>
      <c r="F2713" s="3986"/>
      <c r="G2713" s="3986"/>
      <c r="H2713" s="2569"/>
      <c r="I2713" s="2569"/>
      <c r="J2713" s="2569"/>
      <c r="K2713" s="2569"/>
      <c r="L2713" s="2569"/>
      <c r="M2713" s="2569"/>
      <c r="N2713" s="2569"/>
      <c r="O2713" s="2569"/>
      <c r="P2713" s="2569"/>
      <c r="Q2713" s="2569"/>
      <c r="R2713" s="2569"/>
      <c r="S2713" s="2569"/>
      <c r="T2713" s="2565"/>
      <c r="U2713" s="2565"/>
      <c r="V2713" s="2565"/>
      <c r="W2713" s="2565"/>
      <c r="X2713" s="2565"/>
      <c r="Y2713" s="2565"/>
      <c r="Z2713" s="2565"/>
      <c r="AA2713" s="2565"/>
      <c r="AB2713" s="2565"/>
      <c r="AC2713" s="2565"/>
      <c r="AD2713" s="2565"/>
      <c r="AE2713" s="2565"/>
      <c r="AF2713" s="2565"/>
      <c r="AG2713" s="2565"/>
      <c r="AH2713" s="2565"/>
      <c r="AI2713" s="2565"/>
      <c r="AJ2713" s="2565"/>
      <c r="AK2713" s="2572"/>
    </row>
    <row r="2714" spans="2:37" s="2872" customFormat="1" ht="15.75" thickBot="1" x14ac:dyDescent="0.25">
      <c r="B2714" s="4057"/>
      <c r="C2714" s="4058"/>
      <c r="D2714" s="4059"/>
      <c r="E2714" s="4059"/>
      <c r="F2714" s="4059"/>
      <c r="G2714" s="4059"/>
      <c r="H2714" s="2574"/>
      <c r="I2714" s="2574"/>
      <c r="J2714" s="2574"/>
      <c r="K2714" s="2574"/>
      <c r="L2714" s="2574"/>
      <c r="M2714" s="2574"/>
      <c r="N2714" s="2574"/>
      <c r="O2714" s="2574"/>
      <c r="P2714" s="2574"/>
      <c r="Q2714" s="2574"/>
      <c r="R2714" s="2574"/>
      <c r="S2714" s="2574"/>
      <c r="T2714" s="2575"/>
      <c r="U2714" s="2575"/>
      <c r="V2714" s="2575"/>
      <c r="W2714" s="2575"/>
      <c r="X2714" s="2575"/>
      <c r="Y2714" s="2575"/>
      <c r="Z2714" s="2575"/>
      <c r="AA2714" s="2575"/>
      <c r="AB2714" s="2575"/>
      <c r="AC2714" s="2575"/>
      <c r="AD2714" s="2575"/>
      <c r="AE2714" s="2575"/>
      <c r="AF2714" s="2575"/>
      <c r="AG2714" s="2575"/>
      <c r="AH2714" s="2575"/>
      <c r="AI2714" s="2575"/>
      <c r="AJ2714" s="2575"/>
      <c r="AK2714" s="2577"/>
    </row>
    <row r="2715" spans="2:37" s="2872" customFormat="1" x14ac:dyDescent="0.2">
      <c r="B2715" s="2774"/>
    </row>
    <row r="2716" spans="2:37" s="2872" customFormat="1" ht="13.5" thickBot="1" x14ac:dyDescent="0.25">
      <c r="B2716" s="2774"/>
    </row>
    <row r="2717" spans="2:37" s="2872" customFormat="1" ht="12.75" customHeight="1" x14ac:dyDescent="0.2">
      <c r="B2717" s="3987" t="s">
        <v>5001</v>
      </c>
      <c r="C2717" s="3988"/>
      <c r="D2717" s="3988"/>
      <c r="E2717" s="3988"/>
      <c r="F2717" s="3988"/>
      <c r="G2717" s="3988"/>
      <c r="H2717" s="3988"/>
      <c r="I2717" s="3988"/>
      <c r="J2717" s="3988"/>
      <c r="K2717" s="3988"/>
      <c r="L2717" s="3988"/>
      <c r="M2717" s="3988"/>
      <c r="N2717" s="3988"/>
      <c r="O2717" s="3988"/>
      <c r="P2717" s="3988"/>
      <c r="Q2717" s="3988"/>
      <c r="R2717" s="3988"/>
      <c r="S2717" s="3988"/>
      <c r="T2717" s="3988"/>
      <c r="U2717" s="3988"/>
      <c r="V2717" s="3988"/>
      <c r="W2717" s="3988"/>
      <c r="X2717" s="3988"/>
      <c r="Y2717" s="3988"/>
      <c r="Z2717" s="3988"/>
      <c r="AA2717" s="3988"/>
      <c r="AB2717" s="3988"/>
      <c r="AC2717" s="3988"/>
      <c r="AD2717" s="3988"/>
      <c r="AE2717" s="3988"/>
      <c r="AF2717" s="3988"/>
      <c r="AG2717" s="3988"/>
      <c r="AH2717" s="3988"/>
      <c r="AI2717" s="3988"/>
      <c r="AJ2717" s="3988"/>
      <c r="AK2717" s="3989"/>
    </row>
    <row r="2718" spans="2:37" s="2872" customFormat="1" ht="13.5" customHeight="1" x14ac:dyDescent="0.2">
      <c r="B2718" s="2570"/>
      <c r="C2718" s="3236"/>
      <c r="D2718" s="3236"/>
      <c r="E2718" s="3236"/>
      <c r="F2718" s="3236"/>
      <c r="G2718" s="2571"/>
      <c r="H2718" s="2571"/>
      <c r="I2718" s="2571"/>
      <c r="J2718" s="2571"/>
      <c r="K2718" s="2571"/>
      <c r="L2718" s="2571"/>
      <c r="M2718" s="2571"/>
      <c r="N2718" s="2571"/>
      <c r="O2718" s="2571"/>
      <c r="P2718" s="2571"/>
      <c r="Q2718" s="2571"/>
      <c r="R2718" s="2571"/>
      <c r="S2718" s="2571"/>
      <c r="T2718" s="2571"/>
      <c r="U2718" s="2571"/>
      <c r="V2718" s="2571"/>
      <c r="W2718" s="2571"/>
      <c r="X2718" s="2571"/>
      <c r="Y2718" s="2571"/>
      <c r="Z2718" s="2571"/>
      <c r="AA2718" s="2571"/>
      <c r="AB2718" s="2571"/>
      <c r="AC2718" s="2571"/>
      <c r="AD2718" s="2571"/>
      <c r="AE2718" s="2571"/>
      <c r="AF2718" s="2571"/>
      <c r="AG2718" s="2571"/>
      <c r="AH2718" s="2571"/>
      <c r="AI2718" s="2571"/>
      <c r="AJ2718" s="2571"/>
      <c r="AK2718" s="2572"/>
    </row>
    <row r="2719" spans="2:37" s="2872" customFormat="1" ht="13.5" customHeight="1" x14ac:dyDescent="0.2">
      <c r="B2719" s="2570" t="s">
        <v>4988</v>
      </c>
      <c r="C2719" s="3236"/>
      <c r="D2719" s="3990" t="s">
        <v>5954</v>
      </c>
      <c r="E2719" s="3990"/>
      <c r="F2719" s="3990"/>
      <c r="G2719" s="2571"/>
      <c r="H2719" s="2571"/>
      <c r="I2719" s="2571"/>
      <c r="J2719" s="2571"/>
      <c r="K2719" s="2571"/>
      <c r="L2719" s="2571"/>
      <c r="M2719" s="2571"/>
      <c r="N2719" s="2571"/>
      <c r="O2719" s="2571"/>
      <c r="P2719" s="2571"/>
      <c r="Q2719" s="2571"/>
      <c r="R2719" s="2571"/>
      <c r="S2719" s="2571"/>
      <c r="T2719" s="2571"/>
      <c r="U2719" s="2571"/>
      <c r="V2719" s="2571"/>
      <c r="W2719" s="2571"/>
      <c r="X2719" s="2571"/>
      <c r="Y2719" s="2571"/>
      <c r="Z2719" s="2571"/>
      <c r="AA2719" s="2571"/>
      <c r="AB2719" s="2571"/>
      <c r="AC2719" s="2571"/>
      <c r="AD2719" s="2571"/>
      <c r="AE2719" s="2571"/>
      <c r="AF2719" s="2571"/>
      <c r="AG2719" s="2571"/>
      <c r="AH2719" s="2571"/>
      <c r="AI2719" s="2571"/>
      <c r="AJ2719" s="2571"/>
      <c r="AK2719" s="2572"/>
    </row>
    <row r="2720" spans="2:37" s="2872" customFormat="1" ht="13.5" thickBot="1" x14ac:dyDescent="0.25">
      <c r="B2720" s="3991" t="s">
        <v>5002</v>
      </c>
      <c r="C2720" s="3992"/>
      <c r="D2720" s="3963">
        <v>41551</v>
      </c>
      <c r="E2720" s="3963"/>
      <c r="F2720" s="3236"/>
      <c r="G2720" s="2571"/>
      <c r="H2720" s="2571"/>
      <c r="I2720" s="2571"/>
      <c r="J2720" s="2571"/>
      <c r="K2720" s="2571"/>
      <c r="L2720" s="2571"/>
      <c r="M2720" s="2571"/>
      <c r="N2720" s="2571"/>
      <c r="O2720" s="2571"/>
      <c r="P2720" s="2571"/>
      <c r="Q2720" s="2571"/>
      <c r="R2720" s="2571"/>
      <c r="S2720" s="2571"/>
      <c r="T2720" s="2571"/>
      <c r="U2720" s="2571"/>
      <c r="V2720" s="2571"/>
      <c r="W2720" s="2571"/>
      <c r="X2720" s="2571"/>
      <c r="Y2720" s="2571"/>
      <c r="Z2720" s="2571"/>
      <c r="AA2720" s="2571"/>
      <c r="AB2720" s="2571"/>
      <c r="AC2720" s="2571"/>
      <c r="AD2720" s="2571"/>
      <c r="AE2720" s="2571"/>
      <c r="AF2720" s="2571"/>
      <c r="AG2720" s="2571"/>
      <c r="AH2720" s="2571"/>
      <c r="AI2720" s="2571"/>
      <c r="AJ2720" s="2571"/>
      <c r="AK2720" s="2572"/>
    </row>
    <row r="2721" spans="2:37" s="2872" customFormat="1" ht="150" customHeight="1" thickBot="1" x14ac:dyDescent="0.25">
      <c r="B2721" s="3993" t="s">
        <v>5003</v>
      </c>
      <c r="C2721" s="3994"/>
      <c r="D2721" s="4019" t="s">
        <v>5955</v>
      </c>
      <c r="E2721" s="4020"/>
      <c r="F2721" s="4020"/>
      <c r="G2721" s="4020"/>
      <c r="H2721" s="4020"/>
      <c r="I2721" s="4020"/>
      <c r="J2721" s="4020"/>
      <c r="K2721" s="4021"/>
      <c r="L2721" s="2571"/>
      <c r="M2721" s="2571"/>
      <c r="N2721" s="2571"/>
      <c r="O2721" s="2571"/>
      <c r="P2721" s="2571"/>
      <c r="Q2721" s="2571"/>
      <c r="R2721" s="2571"/>
      <c r="S2721" s="2571"/>
      <c r="T2721" s="2571"/>
      <c r="U2721" s="2571"/>
      <c r="V2721" s="2571"/>
      <c r="W2721" s="2571"/>
      <c r="X2721" s="2571"/>
      <c r="Y2721" s="2571"/>
      <c r="Z2721" s="2571"/>
      <c r="AA2721" s="2571"/>
      <c r="AB2721" s="2571"/>
      <c r="AC2721" s="2571"/>
      <c r="AD2721" s="2571"/>
      <c r="AE2721" s="2571"/>
      <c r="AF2721" s="2571"/>
      <c r="AG2721" s="2571"/>
      <c r="AH2721" s="2571"/>
      <c r="AI2721" s="2571"/>
      <c r="AJ2721" s="2571"/>
      <c r="AK2721" s="2572"/>
    </row>
    <row r="2722" spans="2:37" s="2872" customFormat="1" ht="13.5" customHeight="1" thickBot="1" x14ac:dyDescent="0.25">
      <c r="B2722" s="3998"/>
      <c r="C2722" s="3999"/>
      <c r="D2722" s="3999"/>
      <c r="E2722" s="3999"/>
      <c r="F2722" s="3999"/>
      <c r="G2722" s="3999"/>
      <c r="H2722" s="3999"/>
      <c r="I2722" s="3999"/>
      <c r="J2722" s="3999"/>
      <c r="K2722" s="3999"/>
      <c r="L2722" s="3999"/>
      <c r="M2722" s="3999"/>
      <c r="N2722" s="3999"/>
      <c r="O2722" s="3999"/>
      <c r="P2722" s="3999"/>
      <c r="Q2722" s="3999"/>
      <c r="R2722" s="2571"/>
      <c r="S2722" s="2571"/>
      <c r="T2722" s="2571"/>
      <c r="U2722" s="2571"/>
      <c r="V2722" s="2571"/>
      <c r="W2722" s="2571"/>
      <c r="X2722" s="2571"/>
      <c r="Y2722" s="2571"/>
      <c r="Z2722" s="2571"/>
      <c r="AA2722" s="2571"/>
      <c r="AB2722" s="2571"/>
      <c r="AC2722" s="2571"/>
      <c r="AD2722" s="2571"/>
      <c r="AE2722" s="2571"/>
      <c r="AF2722" s="2571"/>
      <c r="AG2722" s="2571"/>
      <c r="AH2722" s="2571"/>
      <c r="AI2722" s="2571"/>
      <c r="AJ2722" s="2571"/>
      <c r="AK2722" s="2572"/>
    </row>
    <row r="2723" spans="2:37" s="2872" customFormat="1" ht="13.5" thickBot="1" x14ac:dyDescent="0.25">
      <c r="B2723" s="4000" t="s">
        <v>5004</v>
      </c>
      <c r="C2723" s="4000"/>
      <c r="D2723" s="4000" t="s">
        <v>4994</v>
      </c>
      <c r="E2723" s="4000" t="s">
        <v>5005</v>
      </c>
      <c r="F2723" s="4002" t="s">
        <v>224</v>
      </c>
      <c r="G2723" s="4002"/>
      <c r="H2723" s="4002"/>
      <c r="I2723" s="4002"/>
      <c r="J2723" s="4002"/>
      <c r="K2723" s="4002"/>
      <c r="L2723" s="4002"/>
      <c r="M2723" s="4002"/>
      <c r="N2723" s="4002"/>
      <c r="O2723" s="4002"/>
      <c r="P2723" s="4002"/>
      <c r="Q2723" s="4002"/>
      <c r="R2723" s="4002"/>
      <c r="S2723" s="4002" t="s">
        <v>340</v>
      </c>
      <c r="T2723" s="4002"/>
      <c r="U2723" s="4002"/>
      <c r="V2723" s="4002"/>
      <c r="W2723" s="4002"/>
      <c r="X2723" s="4002"/>
      <c r="Y2723" s="4002"/>
      <c r="Z2723" s="4002"/>
      <c r="AA2723" s="4002"/>
      <c r="AB2723" s="4002"/>
      <c r="AC2723" s="4002"/>
      <c r="AD2723" s="4002" t="s">
        <v>225</v>
      </c>
      <c r="AE2723" s="4002"/>
      <c r="AF2723" s="4002"/>
      <c r="AG2723" s="4002"/>
      <c r="AH2723" s="4003" t="s">
        <v>4989</v>
      </c>
      <c r="AI2723" s="4003"/>
      <c r="AJ2723" s="4003"/>
      <c r="AK2723" s="2572"/>
    </row>
    <row r="2724" spans="2:37" s="2872" customFormat="1" ht="13.5" thickBot="1" x14ac:dyDescent="0.25">
      <c r="B2724" s="4001"/>
      <c r="C2724" s="4001"/>
      <c r="D2724" s="4001"/>
      <c r="E2724" s="4001"/>
      <c r="F2724" s="4001" t="s">
        <v>5006</v>
      </c>
      <c r="G2724" s="4001" t="s">
        <v>5007</v>
      </c>
      <c r="H2724" s="4000" t="s">
        <v>5008</v>
      </c>
      <c r="I2724" s="4004" t="s">
        <v>5009</v>
      </c>
      <c r="J2724" s="4004" t="s">
        <v>5010</v>
      </c>
      <c r="K2724" s="4005" t="s">
        <v>5011</v>
      </c>
      <c r="L2724" s="4005" t="s">
        <v>5012</v>
      </c>
      <c r="M2724" s="4004" t="s">
        <v>5013</v>
      </c>
      <c r="N2724" s="4004"/>
      <c r="O2724" s="4005" t="s">
        <v>5014</v>
      </c>
      <c r="P2724" s="4005" t="s">
        <v>5015</v>
      </c>
      <c r="Q2724" s="4005" t="s">
        <v>5016</v>
      </c>
      <c r="R2724" s="4005" t="s">
        <v>5017</v>
      </c>
      <c r="S2724" s="4000" t="s">
        <v>5018</v>
      </c>
      <c r="T2724" s="4000" t="s">
        <v>5019</v>
      </c>
      <c r="U2724" s="4000" t="s">
        <v>5020</v>
      </c>
      <c r="V2724" s="4000" t="s">
        <v>5021</v>
      </c>
      <c r="W2724" s="4000" t="s">
        <v>5022</v>
      </c>
      <c r="X2724" s="4000" t="s">
        <v>5023</v>
      </c>
      <c r="Y2724" s="4000" t="s">
        <v>5024</v>
      </c>
      <c r="Z2724" s="4000" t="s">
        <v>5025</v>
      </c>
      <c r="AA2724" s="4000" t="s">
        <v>5026</v>
      </c>
      <c r="AB2724" s="4004" t="s">
        <v>5027</v>
      </c>
      <c r="AC2724" s="4004" t="s">
        <v>5028</v>
      </c>
      <c r="AD2724" s="4000" t="s">
        <v>5029</v>
      </c>
      <c r="AE2724" s="4000" t="s">
        <v>5030</v>
      </c>
      <c r="AF2724" s="4000" t="s">
        <v>5031</v>
      </c>
      <c r="AG2724" s="4000" t="s">
        <v>5032</v>
      </c>
      <c r="AH2724" s="4000" t="s">
        <v>1154</v>
      </c>
      <c r="AI2724" s="4000" t="s">
        <v>4990</v>
      </c>
      <c r="AJ2724" s="4000" t="s">
        <v>4991</v>
      </c>
      <c r="AK2724" s="2572"/>
    </row>
    <row r="2725" spans="2:37" s="2872" customFormat="1" ht="13.5" thickBot="1" x14ac:dyDescent="0.25">
      <c r="B2725" s="4001"/>
      <c r="C2725" s="4001"/>
      <c r="D2725" s="4001"/>
      <c r="E2725" s="4073"/>
      <c r="F2725" s="4001"/>
      <c r="G2725" s="4001"/>
      <c r="H2725" s="4001"/>
      <c r="I2725" s="4005"/>
      <c r="J2725" s="4005"/>
      <c r="K2725" s="4005"/>
      <c r="L2725" s="4005"/>
      <c r="M2725" s="3233" t="s">
        <v>5033</v>
      </c>
      <c r="N2725" s="3234" t="s">
        <v>2798</v>
      </c>
      <c r="O2725" s="4005"/>
      <c r="P2725" s="4005"/>
      <c r="Q2725" s="4005"/>
      <c r="R2725" s="4005"/>
      <c r="S2725" s="4001"/>
      <c r="T2725" s="4001"/>
      <c r="U2725" s="4001"/>
      <c r="V2725" s="4001"/>
      <c r="W2725" s="4001"/>
      <c r="X2725" s="4001"/>
      <c r="Y2725" s="4001"/>
      <c r="Z2725" s="4001"/>
      <c r="AA2725" s="4001"/>
      <c r="AB2725" s="4005"/>
      <c r="AC2725" s="4005"/>
      <c r="AD2725" s="4001"/>
      <c r="AE2725" s="4001"/>
      <c r="AF2725" s="4001"/>
      <c r="AG2725" s="4001"/>
      <c r="AH2725" s="4001"/>
      <c r="AI2725" s="4001"/>
      <c r="AJ2725" s="4001"/>
      <c r="AK2725" s="2572"/>
    </row>
    <row r="2726" spans="2:37" s="2872" customFormat="1" x14ac:dyDescent="0.2">
      <c r="B2726" s="4143" t="s">
        <v>5956</v>
      </c>
      <c r="C2726" s="4144"/>
      <c r="D2726" s="3178" t="s">
        <v>1534</v>
      </c>
      <c r="E2726" s="3150">
        <v>1</v>
      </c>
      <c r="F2726" s="3178" t="s">
        <v>1534</v>
      </c>
      <c r="G2726" s="3178" t="s">
        <v>1534</v>
      </c>
      <c r="H2726" s="3178" t="s">
        <v>1534</v>
      </c>
      <c r="I2726" s="3178" t="s">
        <v>1534</v>
      </c>
      <c r="J2726" s="3178" t="s">
        <v>1534</v>
      </c>
      <c r="K2726" s="3178" t="s">
        <v>1534</v>
      </c>
      <c r="L2726" s="3178" t="s">
        <v>1534</v>
      </c>
      <c r="M2726" s="3178" t="s">
        <v>1534</v>
      </c>
      <c r="N2726" s="3178" t="s">
        <v>1534</v>
      </c>
      <c r="O2726" s="3178" t="s">
        <v>1534</v>
      </c>
      <c r="P2726" s="3178" t="s">
        <v>1534</v>
      </c>
      <c r="Q2726" s="3178" t="s">
        <v>1534</v>
      </c>
      <c r="R2726" s="3178" t="s">
        <v>1534</v>
      </c>
      <c r="S2726" s="3178" t="s">
        <v>1534</v>
      </c>
      <c r="T2726" s="3178" t="s">
        <v>1534</v>
      </c>
      <c r="U2726" s="3178" t="s">
        <v>1534</v>
      </c>
      <c r="V2726" s="3178" t="s">
        <v>1534</v>
      </c>
      <c r="W2726" s="3178" t="s">
        <v>1534</v>
      </c>
      <c r="X2726" s="3178" t="s">
        <v>1534</v>
      </c>
      <c r="Y2726" s="3178" t="s">
        <v>1534</v>
      </c>
      <c r="Z2726" s="3178" t="s">
        <v>1534</v>
      </c>
      <c r="AA2726" s="3178" t="s">
        <v>1534</v>
      </c>
      <c r="AB2726" s="3178" t="s">
        <v>1534</v>
      </c>
      <c r="AC2726" s="3178" t="s">
        <v>1534</v>
      </c>
      <c r="AD2726" s="3150">
        <v>1</v>
      </c>
      <c r="AE2726" s="3333" t="s">
        <v>5957</v>
      </c>
      <c r="AF2726" s="3334" t="s">
        <v>1534</v>
      </c>
      <c r="AG2726" s="3334">
        <v>0.1</v>
      </c>
      <c r="AH2726" s="3335" t="s">
        <v>1534</v>
      </c>
      <c r="AI2726" s="3335" t="s">
        <v>1534</v>
      </c>
      <c r="AJ2726" s="3335" t="s">
        <v>1534</v>
      </c>
      <c r="AK2726" s="2572"/>
    </row>
    <row r="2727" spans="2:37" s="2872" customFormat="1" ht="13.5" thickBot="1" x14ac:dyDescent="0.25">
      <c r="B2727" s="4864" t="s">
        <v>5958</v>
      </c>
      <c r="C2727" s="4865"/>
      <c r="D2727" s="3340" t="s">
        <v>1534</v>
      </c>
      <c r="E2727" s="3151">
        <v>3</v>
      </c>
      <c r="F2727" s="3151" t="s">
        <v>1534</v>
      </c>
      <c r="G2727" s="3141" t="s">
        <v>1534</v>
      </c>
      <c r="H2727" s="3140" t="s">
        <v>1534</v>
      </c>
      <c r="I2727" s="3140" t="s">
        <v>1534</v>
      </c>
      <c r="J2727" s="3140" t="s">
        <v>1534</v>
      </c>
      <c r="K2727" s="3141" t="s">
        <v>1534</v>
      </c>
      <c r="L2727" s="3141" t="s">
        <v>1534</v>
      </c>
      <c r="M2727" s="3340" t="s">
        <v>1534</v>
      </c>
      <c r="N2727" s="3341" t="s">
        <v>1534</v>
      </c>
      <c r="O2727" s="3141" t="s">
        <v>1534</v>
      </c>
      <c r="P2727" s="3141" t="s">
        <v>1534</v>
      </c>
      <c r="Q2727" s="3141" t="s">
        <v>1534</v>
      </c>
      <c r="R2727" s="3141" t="s">
        <v>1534</v>
      </c>
      <c r="S2727" s="3342" t="s">
        <v>1534</v>
      </c>
      <c r="T2727" s="3141" t="s">
        <v>1534</v>
      </c>
      <c r="U2727" s="3055" t="s">
        <v>1534</v>
      </c>
      <c r="V2727" s="3055" t="s">
        <v>1534</v>
      </c>
      <c r="W2727" s="3141" t="s">
        <v>1534</v>
      </c>
      <c r="X2727" s="3141" t="s">
        <v>1534</v>
      </c>
      <c r="Y2727" s="3055" t="s">
        <v>1534</v>
      </c>
      <c r="Z2727" s="3055" t="s">
        <v>1534</v>
      </c>
      <c r="AA2727" s="3055" t="s">
        <v>1534</v>
      </c>
      <c r="AB2727" s="3141" t="s">
        <v>1534</v>
      </c>
      <c r="AC2727" s="3141" t="s">
        <v>1534</v>
      </c>
      <c r="AD2727" s="3151">
        <v>3</v>
      </c>
      <c r="AE2727" s="3343" t="s">
        <v>5959</v>
      </c>
      <c r="AF2727" s="3344" t="s">
        <v>1534</v>
      </c>
      <c r="AG2727" s="3344">
        <v>0.1</v>
      </c>
      <c r="AH2727" s="3345" t="s">
        <v>1534</v>
      </c>
      <c r="AI2727" s="3345" t="s">
        <v>1534</v>
      </c>
      <c r="AJ2727" s="3057" t="s">
        <v>1534</v>
      </c>
      <c r="AK2727" s="2572"/>
    </row>
    <row r="2728" spans="2:37" s="2872" customFormat="1" x14ac:dyDescent="0.2">
      <c r="B2728" s="2573"/>
      <c r="C2728" s="2566"/>
      <c r="D2728" s="4006"/>
      <c r="E2728" s="4006"/>
      <c r="F2728" s="4006"/>
      <c r="G2728" s="4006"/>
      <c r="H2728" s="2566"/>
      <c r="I2728" s="2567"/>
      <c r="J2728" s="2567"/>
      <c r="K2728" s="2567"/>
      <c r="L2728" s="2567"/>
      <c r="M2728" s="2566"/>
      <c r="N2728" s="2567"/>
      <c r="O2728" s="2567"/>
      <c r="P2728" s="2567"/>
      <c r="Q2728" s="2567"/>
      <c r="R2728" s="2567"/>
      <c r="S2728" s="2566"/>
      <c r="T2728" s="2565"/>
      <c r="U2728" s="2565"/>
      <c r="V2728" s="2565"/>
      <c r="W2728" s="2565"/>
      <c r="X2728" s="2565"/>
      <c r="Y2728" s="2565"/>
      <c r="Z2728" s="2565"/>
      <c r="AA2728" s="2565"/>
      <c r="AB2728" s="2565"/>
      <c r="AC2728" s="2565"/>
      <c r="AD2728" s="2565"/>
      <c r="AE2728" s="2565"/>
      <c r="AF2728" s="2565"/>
      <c r="AG2728" s="2565"/>
      <c r="AH2728" s="2565"/>
      <c r="AI2728" s="2565"/>
      <c r="AJ2728" s="2565"/>
      <c r="AK2728" s="2572"/>
    </row>
    <row r="2729" spans="2:37" s="2872" customFormat="1" x14ac:dyDescent="0.2">
      <c r="B2729" s="3979" t="s">
        <v>4992</v>
      </c>
      <c r="C2729" s="3980"/>
      <c r="D2729" s="3986" t="s">
        <v>1534</v>
      </c>
      <c r="E2729" s="3986"/>
      <c r="F2729" s="3986"/>
      <c r="G2729" s="3986"/>
      <c r="H2729" s="2569"/>
      <c r="I2729" s="2569"/>
      <c r="J2729" s="2569"/>
      <c r="K2729" s="2569"/>
      <c r="L2729" s="2569"/>
      <c r="M2729" s="2569"/>
      <c r="N2729" s="2569"/>
      <c r="O2729" s="2569"/>
      <c r="P2729" s="2569"/>
      <c r="Q2729" s="2569"/>
      <c r="R2729" s="2569"/>
      <c r="S2729" s="2569"/>
      <c r="T2729" s="2565"/>
      <c r="U2729" s="2565"/>
      <c r="V2729" s="2565"/>
      <c r="W2729" s="2565"/>
      <c r="X2729" s="2565"/>
      <c r="Y2729" s="2565"/>
      <c r="Z2729" s="2565"/>
      <c r="AA2729" s="2565"/>
      <c r="AB2729" s="2565"/>
      <c r="AC2729" s="2565"/>
      <c r="AD2729" s="2565"/>
      <c r="AE2729" s="2565"/>
      <c r="AF2729" s="2565"/>
      <c r="AG2729" s="2565"/>
      <c r="AH2729" s="2565"/>
      <c r="AI2729" s="2565"/>
      <c r="AJ2729" s="2565"/>
      <c r="AK2729" s="2572"/>
    </row>
    <row r="2730" spans="2:37" s="2872" customFormat="1" x14ac:dyDescent="0.2">
      <c r="B2730" s="3979" t="s">
        <v>4993</v>
      </c>
      <c r="C2730" s="3980"/>
      <c r="D2730" s="3986" t="s">
        <v>5960</v>
      </c>
      <c r="E2730" s="3986"/>
      <c r="F2730" s="3986"/>
      <c r="G2730" s="3986"/>
      <c r="H2730" s="2569"/>
      <c r="I2730" s="2569"/>
      <c r="J2730" s="2569"/>
      <c r="K2730" s="2569"/>
      <c r="L2730" s="2569"/>
      <c r="M2730" s="2569"/>
      <c r="N2730" s="2569"/>
      <c r="O2730" s="2569"/>
      <c r="P2730" s="2569"/>
      <c r="Q2730" s="2569"/>
      <c r="R2730" s="2569"/>
      <c r="S2730" s="2569"/>
      <c r="T2730" s="2565"/>
      <c r="U2730" s="2565"/>
      <c r="V2730" s="2565"/>
      <c r="W2730" s="2565"/>
      <c r="X2730" s="2565"/>
      <c r="Y2730" s="2565"/>
      <c r="Z2730" s="2565"/>
      <c r="AA2730" s="2565"/>
      <c r="AB2730" s="2565"/>
      <c r="AC2730" s="2565"/>
      <c r="AD2730" s="2565"/>
      <c r="AE2730" s="2565"/>
      <c r="AF2730" s="2565"/>
      <c r="AG2730" s="2565"/>
      <c r="AH2730" s="2565"/>
      <c r="AI2730" s="2565"/>
      <c r="AJ2730" s="2565"/>
      <c r="AK2730" s="2572"/>
    </row>
    <row r="2731" spans="2:37" s="2872" customFormat="1" ht="15.75" thickBot="1" x14ac:dyDescent="0.25">
      <c r="B2731" s="4057"/>
      <c r="C2731" s="4058"/>
      <c r="D2731" s="4059"/>
      <c r="E2731" s="4059"/>
      <c r="F2731" s="4059"/>
      <c r="G2731" s="4059"/>
      <c r="H2731" s="2574"/>
      <c r="I2731" s="2574"/>
      <c r="J2731" s="2574"/>
      <c r="K2731" s="2574"/>
      <c r="L2731" s="2574"/>
      <c r="M2731" s="2574"/>
      <c r="N2731" s="2574"/>
      <c r="O2731" s="2574"/>
      <c r="P2731" s="2574"/>
      <c r="Q2731" s="2574"/>
      <c r="R2731" s="2574"/>
      <c r="S2731" s="2574"/>
      <c r="T2731" s="2575"/>
      <c r="U2731" s="2575"/>
      <c r="V2731" s="2575"/>
      <c r="W2731" s="2575"/>
      <c r="X2731" s="2575"/>
      <c r="Y2731" s="2575"/>
      <c r="Z2731" s="2575"/>
      <c r="AA2731" s="2575"/>
      <c r="AB2731" s="2575"/>
      <c r="AC2731" s="2575"/>
      <c r="AD2731" s="2575"/>
      <c r="AE2731" s="2575"/>
      <c r="AF2731" s="2575"/>
      <c r="AG2731" s="2575"/>
      <c r="AH2731" s="2575"/>
      <c r="AI2731" s="2575"/>
      <c r="AJ2731" s="2575"/>
      <c r="AK2731" s="2577"/>
    </row>
    <row r="2732" spans="2:37" s="2872" customFormat="1" x14ac:dyDescent="0.2">
      <c r="B2732" s="4866"/>
      <c r="C2732" s="4866"/>
    </row>
    <row r="2733" spans="2:37" s="2872" customFormat="1" ht="13.5" thickBot="1" x14ac:dyDescent="0.25">
      <c r="B2733" s="2774"/>
    </row>
    <row r="2734" spans="2:37" s="2872" customFormat="1" ht="20.25" x14ac:dyDescent="0.2">
      <c r="B2734" s="3987" t="s">
        <v>5001</v>
      </c>
      <c r="C2734" s="3988"/>
      <c r="D2734" s="3988"/>
      <c r="E2734" s="3988"/>
      <c r="F2734" s="3988"/>
      <c r="G2734" s="3988"/>
      <c r="H2734" s="3988"/>
      <c r="I2734" s="3988"/>
      <c r="J2734" s="3988"/>
      <c r="K2734" s="3988"/>
      <c r="L2734" s="3988"/>
      <c r="M2734" s="3988"/>
      <c r="N2734" s="3988"/>
      <c r="O2734" s="3988"/>
      <c r="P2734" s="3988"/>
      <c r="Q2734" s="3988"/>
      <c r="R2734" s="3988"/>
      <c r="S2734" s="3988"/>
      <c r="T2734" s="3988"/>
      <c r="U2734" s="3988"/>
      <c r="V2734" s="3988"/>
      <c r="W2734" s="3988"/>
      <c r="X2734" s="3988"/>
      <c r="Y2734" s="3988"/>
      <c r="Z2734" s="3988"/>
      <c r="AA2734" s="3988"/>
      <c r="AB2734" s="3988"/>
      <c r="AC2734" s="3988"/>
      <c r="AD2734" s="3988"/>
      <c r="AE2734" s="3988"/>
      <c r="AF2734" s="3988"/>
      <c r="AG2734" s="3988"/>
      <c r="AH2734" s="3988"/>
      <c r="AI2734" s="3988"/>
      <c r="AJ2734" s="3988"/>
      <c r="AK2734" s="3989"/>
    </row>
    <row r="2735" spans="2:37" s="2872" customFormat="1" x14ac:dyDescent="0.2">
      <c r="B2735" s="2570"/>
      <c r="C2735" s="2993"/>
      <c r="D2735" s="2993"/>
      <c r="E2735" s="2993"/>
      <c r="F2735" s="2993"/>
      <c r="G2735" s="2571"/>
      <c r="H2735" s="2571"/>
      <c r="I2735" s="2571"/>
      <c r="J2735" s="2571"/>
      <c r="K2735" s="2571"/>
      <c r="L2735" s="2571"/>
      <c r="M2735" s="2571"/>
      <c r="N2735" s="2571"/>
      <c r="O2735" s="2571"/>
      <c r="P2735" s="2571"/>
      <c r="Q2735" s="2571"/>
      <c r="R2735" s="2571"/>
      <c r="S2735" s="2571"/>
      <c r="T2735" s="2571"/>
      <c r="U2735" s="2571"/>
      <c r="V2735" s="2571"/>
      <c r="W2735" s="2571"/>
      <c r="X2735" s="2571"/>
      <c r="Y2735" s="2571"/>
      <c r="Z2735" s="2571"/>
      <c r="AA2735" s="2571"/>
      <c r="AB2735" s="2571"/>
      <c r="AC2735" s="2571"/>
      <c r="AD2735" s="2571"/>
      <c r="AE2735" s="2571"/>
      <c r="AF2735" s="2571"/>
      <c r="AG2735" s="2571"/>
      <c r="AH2735" s="2571"/>
      <c r="AI2735" s="2571"/>
      <c r="AJ2735" s="2571"/>
      <c r="AK2735" s="2572"/>
    </row>
    <row r="2736" spans="2:37" s="2872" customFormat="1" x14ac:dyDescent="0.2">
      <c r="B2736" s="2570" t="s">
        <v>4988</v>
      </c>
      <c r="C2736" s="2993"/>
      <c r="D2736" s="4122" t="s">
        <v>5828</v>
      </c>
      <c r="E2736" s="4122"/>
      <c r="F2736" s="4122"/>
      <c r="G2736" s="2571"/>
      <c r="H2736" s="2571"/>
      <c r="I2736" s="2571"/>
      <c r="J2736" s="2571"/>
      <c r="K2736" s="2571"/>
      <c r="L2736" s="2571"/>
      <c r="M2736" s="2571"/>
      <c r="N2736" s="2571"/>
      <c r="O2736" s="2571"/>
      <c r="P2736" s="2571"/>
      <c r="Q2736" s="2571"/>
      <c r="R2736" s="2571"/>
      <c r="S2736" s="2571"/>
      <c r="T2736" s="2571"/>
      <c r="U2736" s="2571"/>
      <c r="V2736" s="2571"/>
      <c r="W2736" s="2571"/>
      <c r="X2736" s="2571"/>
      <c r="Y2736" s="2571"/>
      <c r="Z2736" s="2571"/>
      <c r="AA2736" s="2571"/>
      <c r="AB2736" s="2571"/>
      <c r="AC2736" s="2571"/>
      <c r="AD2736" s="2571"/>
      <c r="AE2736" s="2571"/>
      <c r="AF2736" s="2571"/>
      <c r="AG2736" s="2571"/>
      <c r="AH2736" s="2571"/>
      <c r="AI2736" s="2571"/>
      <c r="AJ2736" s="2571"/>
      <c r="AK2736" s="2572"/>
    </row>
    <row r="2737" spans="2:37" s="2872" customFormat="1" ht="13.5" thickBot="1" x14ac:dyDescent="0.25">
      <c r="B2737" s="3991" t="s">
        <v>5002</v>
      </c>
      <c r="C2737" s="3992"/>
      <c r="D2737" s="4109">
        <v>41518</v>
      </c>
      <c r="E2737" s="4109"/>
      <c r="F2737" s="2993"/>
      <c r="G2737" s="2571"/>
      <c r="H2737" s="2571"/>
      <c r="I2737" s="2571"/>
      <c r="J2737" s="2571"/>
      <c r="K2737" s="2571"/>
      <c r="L2737" s="2571"/>
      <c r="M2737" s="2571"/>
      <c r="N2737" s="2571"/>
      <c r="O2737" s="2571"/>
      <c r="P2737" s="2571"/>
      <c r="Q2737" s="2571"/>
      <c r="R2737" s="2571"/>
      <c r="S2737" s="2571"/>
      <c r="T2737" s="2571"/>
      <c r="U2737" s="2571"/>
      <c r="V2737" s="2571"/>
      <c r="W2737" s="2571"/>
      <c r="X2737" s="2571"/>
      <c r="Y2737" s="2571"/>
      <c r="Z2737" s="2571"/>
      <c r="AA2737" s="2571"/>
      <c r="AB2737" s="2571"/>
      <c r="AC2737" s="2571"/>
      <c r="AD2737" s="2571"/>
      <c r="AE2737" s="2571"/>
      <c r="AF2737" s="2571"/>
      <c r="AG2737" s="2571"/>
      <c r="AH2737" s="2571"/>
      <c r="AI2737" s="2571"/>
      <c r="AJ2737" s="2571"/>
      <c r="AK2737" s="2572"/>
    </row>
    <row r="2738" spans="2:37" s="2872" customFormat="1" ht="65.25" customHeight="1" thickBot="1" x14ac:dyDescent="0.25">
      <c r="B2738" s="3993" t="s">
        <v>5003</v>
      </c>
      <c r="C2738" s="3994"/>
      <c r="D2738" s="4118" t="s">
        <v>5829</v>
      </c>
      <c r="E2738" s="4119"/>
      <c r="F2738" s="4119"/>
      <c r="G2738" s="4119"/>
      <c r="H2738" s="4119"/>
      <c r="I2738" s="4119"/>
      <c r="J2738" s="4119"/>
      <c r="K2738" s="4120"/>
      <c r="L2738" s="2571"/>
      <c r="M2738" s="2571"/>
      <c r="N2738" s="2571"/>
      <c r="O2738" s="2571"/>
      <c r="P2738" s="2571"/>
      <c r="Q2738" s="2571"/>
      <c r="R2738" s="2571"/>
      <c r="S2738" s="2571"/>
      <c r="T2738" s="2571"/>
      <c r="U2738" s="2571"/>
      <c r="V2738" s="2571"/>
      <c r="W2738" s="2571"/>
      <c r="X2738" s="2571"/>
      <c r="Y2738" s="2571"/>
      <c r="Z2738" s="2571"/>
      <c r="AA2738" s="2571"/>
      <c r="AB2738" s="2571"/>
      <c r="AC2738" s="2571"/>
      <c r="AD2738" s="2571"/>
      <c r="AE2738" s="2571"/>
      <c r="AF2738" s="2571"/>
      <c r="AG2738" s="2571"/>
      <c r="AH2738" s="2571"/>
      <c r="AI2738" s="2571"/>
      <c r="AJ2738" s="2571"/>
      <c r="AK2738" s="2572"/>
    </row>
    <row r="2739" spans="2:37" s="2872" customFormat="1" ht="13.5" thickBot="1" x14ac:dyDescent="0.25">
      <c r="B2739" s="3998"/>
      <c r="C2739" s="3999"/>
      <c r="D2739" s="3999"/>
      <c r="E2739" s="3999"/>
      <c r="F2739" s="3999"/>
      <c r="G2739" s="3999"/>
      <c r="H2739" s="3999"/>
      <c r="I2739" s="3999"/>
      <c r="J2739" s="3999"/>
      <c r="K2739" s="3999"/>
      <c r="L2739" s="3999"/>
      <c r="M2739" s="3999"/>
      <c r="N2739" s="3999"/>
      <c r="O2739" s="3999"/>
      <c r="P2739" s="3999"/>
      <c r="Q2739" s="3999"/>
      <c r="R2739" s="2571"/>
      <c r="S2739" s="2571"/>
      <c r="T2739" s="2571"/>
      <c r="U2739" s="2571"/>
      <c r="V2739" s="2571"/>
      <c r="W2739" s="2571"/>
      <c r="X2739" s="2571"/>
      <c r="Y2739" s="2571"/>
      <c r="Z2739" s="2571"/>
      <c r="AA2739" s="2571"/>
      <c r="AB2739" s="2571"/>
      <c r="AC2739" s="2571"/>
      <c r="AD2739" s="2571"/>
      <c r="AE2739" s="2571"/>
      <c r="AF2739" s="2571"/>
      <c r="AG2739" s="2571"/>
      <c r="AH2739" s="2571"/>
      <c r="AI2739" s="2571"/>
      <c r="AJ2739" s="2571"/>
      <c r="AK2739" s="2572"/>
    </row>
    <row r="2740" spans="2:37" s="2872" customFormat="1" ht="13.5" thickBot="1" x14ac:dyDescent="0.25">
      <c r="B2740" s="4000" t="s">
        <v>5004</v>
      </c>
      <c r="C2740" s="4000"/>
      <c r="D2740" s="4000" t="s">
        <v>4994</v>
      </c>
      <c r="E2740" s="4000" t="s">
        <v>5005</v>
      </c>
      <c r="F2740" s="4002" t="s">
        <v>224</v>
      </c>
      <c r="G2740" s="4002"/>
      <c r="H2740" s="4002"/>
      <c r="I2740" s="4002"/>
      <c r="J2740" s="4002"/>
      <c r="K2740" s="4002"/>
      <c r="L2740" s="4002"/>
      <c r="M2740" s="4002"/>
      <c r="N2740" s="4002"/>
      <c r="O2740" s="4002"/>
      <c r="P2740" s="4002"/>
      <c r="Q2740" s="4002"/>
      <c r="R2740" s="4002"/>
      <c r="S2740" s="4002" t="s">
        <v>340</v>
      </c>
      <c r="T2740" s="4002"/>
      <c r="U2740" s="4002"/>
      <c r="V2740" s="4002"/>
      <c r="W2740" s="4002"/>
      <c r="X2740" s="4002"/>
      <c r="Y2740" s="4002"/>
      <c r="Z2740" s="4002"/>
      <c r="AA2740" s="4002"/>
      <c r="AB2740" s="4002"/>
      <c r="AC2740" s="4002"/>
      <c r="AD2740" s="4002" t="s">
        <v>225</v>
      </c>
      <c r="AE2740" s="4002"/>
      <c r="AF2740" s="4002"/>
      <c r="AG2740" s="4002"/>
      <c r="AH2740" s="4003" t="s">
        <v>4989</v>
      </c>
      <c r="AI2740" s="4003"/>
      <c r="AJ2740" s="4003"/>
      <c r="AK2740" s="2572"/>
    </row>
    <row r="2741" spans="2:37" s="2872" customFormat="1" ht="13.5" thickBot="1" x14ac:dyDescent="0.25">
      <c r="B2741" s="4001"/>
      <c r="C2741" s="4001"/>
      <c r="D2741" s="4001"/>
      <c r="E2741" s="4001"/>
      <c r="F2741" s="4001" t="s">
        <v>5006</v>
      </c>
      <c r="G2741" s="4001" t="s">
        <v>5007</v>
      </c>
      <c r="H2741" s="4000" t="s">
        <v>5008</v>
      </c>
      <c r="I2741" s="4004" t="s">
        <v>5009</v>
      </c>
      <c r="J2741" s="4004" t="s">
        <v>5010</v>
      </c>
      <c r="K2741" s="4005" t="s">
        <v>5011</v>
      </c>
      <c r="L2741" s="4005" t="s">
        <v>5012</v>
      </c>
      <c r="M2741" s="4004" t="s">
        <v>5013</v>
      </c>
      <c r="N2741" s="4004"/>
      <c r="O2741" s="4005" t="s">
        <v>5014</v>
      </c>
      <c r="P2741" s="4005" t="s">
        <v>5015</v>
      </c>
      <c r="Q2741" s="4005" t="s">
        <v>5016</v>
      </c>
      <c r="R2741" s="4005" t="s">
        <v>5017</v>
      </c>
      <c r="S2741" s="4000" t="s">
        <v>5018</v>
      </c>
      <c r="T2741" s="4000" t="s">
        <v>5019</v>
      </c>
      <c r="U2741" s="4000" t="s">
        <v>5020</v>
      </c>
      <c r="V2741" s="4000" t="s">
        <v>5021</v>
      </c>
      <c r="W2741" s="4000" t="s">
        <v>5022</v>
      </c>
      <c r="X2741" s="4000" t="s">
        <v>5023</v>
      </c>
      <c r="Y2741" s="4000" t="s">
        <v>5024</v>
      </c>
      <c r="Z2741" s="4000" t="s">
        <v>5025</v>
      </c>
      <c r="AA2741" s="4000" t="s">
        <v>5026</v>
      </c>
      <c r="AB2741" s="4004" t="s">
        <v>5027</v>
      </c>
      <c r="AC2741" s="4004" t="s">
        <v>5028</v>
      </c>
      <c r="AD2741" s="4000" t="s">
        <v>5029</v>
      </c>
      <c r="AE2741" s="4000" t="s">
        <v>5030</v>
      </c>
      <c r="AF2741" s="4000" t="s">
        <v>5031</v>
      </c>
      <c r="AG2741" s="4000" t="s">
        <v>5032</v>
      </c>
      <c r="AH2741" s="4000" t="s">
        <v>1154</v>
      </c>
      <c r="AI2741" s="4000" t="s">
        <v>4990</v>
      </c>
      <c r="AJ2741" s="4000" t="s">
        <v>4991</v>
      </c>
      <c r="AK2741" s="2572"/>
    </row>
    <row r="2742" spans="2:37" s="2872" customFormat="1" ht="13.5" thickBot="1" x14ac:dyDescent="0.25">
      <c r="B2742" s="4001"/>
      <c r="C2742" s="4001"/>
      <c r="D2742" s="4001"/>
      <c r="E2742" s="4001"/>
      <c r="F2742" s="4001"/>
      <c r="G2742" s="4001"/>
      <c r="H2742" s="4001"/>
      <c r="I2742" s="4005"/>
      <c r="J2742" s="4005"/>
      <c r="K2742" s="4005"/>
      <c r="L2742" s="4005"/>
      <c r="M2742" s="2991" t="s">
        <v>5033</v>
      </c>
      <c r="N2742" s="2990" t="s">
        <v>2798</v>
      </c>
      <c r="O2742" s="4005"/>
      <c r="P2742" s="4005"/>
      <c r="Q2742" s="4005"/>
      <c r="R2742" s="4005"/>
      <c r="S2742" s="4001"/>
      <c r="T2742" s="4001"/>
      <c r="U2742" s="4001"/>
      <c r="V2742" s="4001"/>
      <c r="W2742" s="4001"/>
      <c r="X2742" s="4001"/>
      <c r="Y2742" s="4001"/>
      <c r="Z2742" s="4001"/>
      <c r="AA2742" s="4001"/>
      <c r="AB2742" s="4005"/>
      <c r="AC2742" s="4005"/>
      <c r="AD2742" s="4001"/>
      <c r="AE2742" s="4001"/>
      <c r="AF2742" s="4001"/>
      <c r="AG2742" s="4001"/>
      <c r="AH2742" s="4001"/>
      <c r="AI2742" s="4001"/>
      <c r="AJ2742" s="4001"/>
      <c r="AK2742" s="2572"/>
    </row>
    <row r="2743" spans="2:37" s="2872" customFormat="1" ht="38.25" x14ac:dyDescent="0.2">
      <c r="B2743" s="4110" t="s">
        <v>5830</v>
      </c>
      <c r="C2743" s="4111"/>
      <c r="D2743" s="3028" t="s">
        <v>5831</v>
      </c>
      <c r="E2743" s="3029">
        <v>20.160000000000004</v>
      </c>
      <c r="F2743" s="3029">
        <v>14.560000000000002</v>
      </c>
      <c r="G2743" s="3030" t="s">
        <v>1534</v>
      </c>
      <c r="H2743" s="3030" t="s">
        <v>1534</v>
      </c>
      <c r="I2743" s="3030" t="s">
        <v>1534</v>
      </c>
      <c r="J2743" s="3031">
        <v>86</v>
      </c>
      <c r="K2743" s="3032">
        <v>0.16800000000000001</v>
      </c>
      <c r="L2743" s="3032">
        <v>0.16800000000000001</v>
      </c>
      <c r="M2743" s="3031">
        <v>86</v>
      </c>
      <c r="N2743" s="3031">
        <v>86</v>
      </c>
      <c r="O2743" s="3032">
        <v>0.16800000000000001</v>
      </c>
      <c r="P2743" s="3032">
        <v>0.16800000000000001</v>
      </c>
      <c r="Q2743" s="3032">
        <v>0.16800000000000001</v>
      </c>
      <c r="R2743" s="3032">
        <v>0.16800000000000001</v>
      </c>
      <c r="S2743" s="3030" t="s">
        <v>1534</v>
      </c>
      <c r="T2743" s="3030" t="s">
        <v>1534</v>
      </c>
      <c r="U2743" s="3030" t="s">
        <v>1534</v>
      </c>
      <c r="V2743" s="3030" t="s">
        <v>1534</v>
      </c>
      <c r="W2743" s="3032">
        <v>6.720000000000001E-2</v>
      </c>
      <c r="X2743" s="3032">
        <v>6.720000000000001E-2</v>
      </c>
      <c r="Y2743" s="3033" t="s">
        <v>1534</v>
      </c>
      <c r="Z2743" s="3033" t="s">
        <v>1534</v>
      </c>
      <c r="AA2743" s="3033" t="s">
        <v>1534</v>
      </c>
      <c r="AB2743" s="3033" t="s">
        <v>1534</v>
      </c>
      <c r="AC2743" s="3032">
        <v>6.720000000000001E-2</v>
      </c>
      <c r="AD2743" s="3033" t="s">
        <v>1534</v>
      </c>
      <c r="AE2743" s="3033" t="s">
        <v>1534</v>
      </c>
      <c r="AF2743" s="3033" t="s">
        <v>1534</v>
      </c>
      <c r="AG2743" s="3032">
        <v>0.56000000000000005</v>
      </c>
      <c r="AH2743" s="3034" t="s">
        <v>5653</v>
      </c>
      <c r="AI2743" s="3034" t="s">
        <v>4998</v>
      </c>
      <c r="AJ2743" s="3035">
        <v>5.6000000000000005</v>
      </c>
      <c r="AK2743" s="2572"/>
    </row>
    <row r="2744" spans="2:37" s="2872" customFormat="1" ht="38.25" x14ac:dyDescent="0.2">
      <c r="B2744" s="4112" t="s">
        <v>5832</v>
      </c>
      <c r="C2744" s="4113"/>
      <c r="D2744" s="3021" t="s">
        <v>5833</v>
      </c>
      <c r="E2744" s="3022">
        <v>22.400000000000002</v>
      </c>
      <c r="F2744" s="3022">
        <v>16.8</v>
      </c>
      <c r="G2744" s="3023" t="s">
        <v>1534</v>
      </c>
      <c r="H2744" s="3023" t="s">
        <v>1534</v>
      </c>
      <c r="I2744" s="3023" t="s">
        <v>1534</v>
      </c>
      <c r="J2744" s="3024">
        <v>100</v>
      </c>
      <c r="K2744" s="3025">
        <v>0.16800000000000001</v>
      </c>
      <c r="L2744" s="3025">
        <v>0.16800000000000001</v>
      </c>
      <c r="M2744" s="3024">
        <v>100</v>
      </c>
      <c r="N2744" s="3024">
        <v>100</v>
      </c>
      <c r="O2744" s="3025">
        <v>0.16800000000000001</v>
      </c>
      <c r="P2744" s="3025">
        <v>0.16800000000000001</v>
      </c>
      <c r="Q2744" s="3025">
        <v>0.16800000000000001</v>
      </c>
      <c r="R2744" s="3025">
        <v>0.16800000000000001</v>
      </c>
      <c r="S2744" s="3023" t="s">
        <v>1534</v>
      </c>
      <c r="T2744" s="3023" t="s">
        <v>1534</v>
      </c>
      <c r="U2744" s="3023" t="s">
        <v>1534</v>
      </c>
      <c r="V2744" s="3023" t="s">
        <v>1534</v>
      </c>
      <c r="W2744" s="3025">
        <v>6.720000000000001E-2</v>
      </c>
      <c r="X2744" s="3025">
        <v>6.720000000000001E-2</v>
      </c>
      <c r="Y2744" s="3026" t="s">
        <v>1534</v>
      </c>
      <c r="Z2744" s="3026" t="s">
        <v>1534</v>
      </c>
      <c r="AA2744" s="3026" t="s">
        <v>1534</v>
      </c>
      <c r="AB2744" s="3026" t="s">
        <v>1534</v>
      </c>
      <c r="AC2744" s="3025">
        <v>6.720000000000001E-2</v>
      </c>
      <c r="AD2744" s="3026" t="s">
        <v>1534</v>
      </c>
      <c r="AE2744" s="3026" t="s">
        <v>1534</v>
      </c>
      <c r="AF2744" s="3026" t="s">
        <v>1534</v>
      </c>
      <c r="AG2744" s="3025">
        <v>0.56000000000000005</v>
      </c>
      <c r="AH2744" s="3027" t="s">
        <v>5653</v>
      </c>
      <c r="AI2744" s="3027" t="s">
        <v>4998</v>
      </c>
      <c r="AJ2744" s="3036">
        <v>5.6000000000000005</v>
      </c>
      <c r="AK2744" s="2572"/>
    </row>
    <row r="2745" spans="2:37" s="2872" customFormat="1" ht="39" thickBot="1" x14ac:dyDescent="0.25">
      <c r="B2745" s="4114" t="s">
        <v>5834</v>
      </c>
      <c r="C2745" s="4115"/>
      <c r="D2745" s="3051" t="s">
        <v>5835</v>
      </c>
      <c r="E2745" s="3052">
        <v>24.64</v>
      </c>
      <c r="F2745" s="3052">
        <v>19.040000000000003</v>
      </c>
      <c r="G2745" s="3053" t="s">
        <v>1534</v>
      </c>
      <c r="H2745" s="3053" t="s">
        <v>1534</v>
      </c>
      <c r="I2745" s="3053" t="s">
        <v>1534</v>
      </c>
      <c r="J2745" s="2805">
        <v>113</v>
      </c>
      <c r="K2745" s="3054">
        <v>0.16800000000000001</v>
      </c>
      <c r="L2745" s="3054">
        <v>0.16800000000000001</v>
      </c>
      <c r="M2745" s="2805">
        <v>113</v>
      </c>
      <c r="N2745" s="2805">
        <v>113</v>
      </c>
      <c r="O2745" s="3054">
        <v>0.16800000000000001</v>
      </c>
      <c r="P2745" s="3054">
        <v>0.16800000000000001</v>
      </c>
      <c r="Q2745" s="3054">
        <v>0.16800000000000001</v>
      </c>
      <c r="R2745" s="3054">
        <v>0.16800000000000001</v>
      </c>
      <c r="S2745" s="3053" t="s">
        <v>1534</v>
      </c>
      <c r="T2745" s="3053" t="s">
        <v>1534</v>
      </c>
      <c r="U2745" s="3053" t="s">
        <v>1534</v>
      </c>
      <c r="V2745" s="3053" t="s">
        <v>1534</v>
      </c>
      <c r="W2745" s="3054">
        <v>6.720000000000001E-2</v>
      </c>
      <c r="X2745" s="3054">
        <v>6.720000000000001E-2</v>
      </c>
      <c r="Y2745" s="3055" t="s">
        <v>1534</v>
      </c>
      <c r="Z2745" s="3055" t="s">
        <v>1534</v>
      </c>
      <c r="AA2745" s="3055" t="s">
        <v>1534</v>
      </c>
      <c r="AB2745" s="3055" t="s">
        <v>1534</v>
      </c>
      <c r="AC2745" s="3054">
        <v>6.720000000000001E-2</v>
      </c>
      <c r="AD2745" s="3055" t="s">
        <v>1534</v>
      </c>
      <c r="AE2745" s="3055" t="s">
        <v>1534</v>
      </c>
      <c r="AF2745" s="3055" t="s">
        <v>1534</v>
      </c>
      <c r="AG2745" s="3054">
        <v>0.56000000000000005</v>
      </c>
      <c r="AH2745" s="3056" t="s">
        <v>5653</v>
      </c>
      <c r="AI2745" s="3056" t="s">
        <v>4998</v>
      </c>
      <c r="AJ2745" s="3057">
        <v>5.6000000000000005</v>
      </c>
      <c r="AK2745" s="2572"/>
    </row>
    <row r="2746" spans="2:37" s="2872" customFormat="1" x14ac:dyDescent="0.2">
      <c r="B2746" s="2573"/>
      <c r="C2746" s="2566"/>
      <c r="D2746" s="4006"/>
      <c r="E2746" s="4006"/>
      <c r="F2746" s="4006"/>
      <c r="G2746" s="4006"/>
      <c r="H2746" s="2566"/>
      <c r="I2746" s="2567"/>
      <c r="J2746" s="2567"/>
      <c r="K2746" s="2567"/>
      <c r="L2746" s="2567"/>
      <c r="M2746" s="2566"/>
      <c r="N2746" s="2567"/>
      <c r="O2746" s="2567"/>
      <c r="P2746" s="2567"/>
      <c r="Q2746" s="2567"/>
      <c r="R2746" s="2567"/>
      <c r="S2746" s="2566"/>
      <c r="T2746" s="2565"/>
      <c r="U2746" s="2565"/>
      <c r="V2746" s="2565"/>
      <c r="W2746" s="2565"/>
      <c r="X2746" s="2565"/>
      <c r="Y2746" s="2565"/>
      <c r="Z2746" s="2565"/>
      <c r="AA2746" s="2565"/>
      <c r="AB2746" s="2565"/>
      <c r="AC2746" s="2565"/>
      <c r="AD2746" s="2565"/>
      <c r="AE2746" s="2565"/>
      <c r="AF2746" s="2565"/>
      <c r="AG2746" s="2565"/>
      <c r="AH2746" s="2565"/>
      <c r="AI2746" s="2565"/>
      <c r="AJ2746" s="2565"/>
      <c r="AK2746" s="2572"/>
    </row>
    <row r="2747" spans="2:37" s="2872" customFormat="1" ht="14.25" x14ac:dyDescent="0.2">
      <c r="B2747" s="3979" t="s">
        <v>4992</v>
      </c>
      <c r="C2747" s="3980"/>
      <c r="D2747" s="4131" t="s">
        <v>10</v>
      </c>
      <c r="E2747" s="4131"/>
      <c r="F2747" s="4131"/>
      <c r="G2747" s="4131"/>
      <c r="H2747" s="2569"/>
      <c r="I2747" s="2569"/>
      <c r="J2747" s="2569"/>
      <c r="K2747" s="2569"/>
      <c r="L2747" s="2569"/>
      <c r="M2747" s="2569"/>
      <c r="N2747" s="2569"/>
      <c r="O2747" s="2569"/>
      <c r="P2747" s="2569"/>
      <c r="Q2747" s="2569"/>
      <c r="R2747" s="2569"/>
      <c r="S2747" s="2569"/>
      <c r="T2747" s="2565"/>
      <c r="U2747" s="2565"/>
      <c r="V2747" s="2565"/>
      <c r="W2747" s="2565"/>
      <c r="X2747" s="2565"/>
      <c r="Y2747" s="2565"/>
      <c r="Z2747" s="2565"/>
      <c r="AA2747" s="2565"/>
      <c r="AB2747" s="2565"/>
      <c r="AC2747" s="2565"/>
      <c r="AD2747" s="2565"/>
      <c r="AE2747" s="2565"/>
      <c r="AF2747" s="2565"/>
      <c r="AG2747" s="2565"/>
      <c r="AH2747" s="2565"/>
      <c r="AI2747" s="2565"/>
      <c r="AJ2747" s="2565"/>
      <c r="AK2747" s="2572"/>
    </row>
    <row r="2748" spans="2:37" s="2872" customFormat="1" ht="14.25" x14ac:dyDescent="0.2">
      <c r="B2748" s="3979" t="s">
        <v>4993</v>
      </c>
      <c r="C2748" s="3980"/>
      <c r="D2748" s="4131" t="s">
        <v>10</v>
      </c>
      <c r="E2748" s="4131"/>
      <c r="F2748" s="4131"/>
      <c r="G2748" s="4131"/>
      <c r="H2748" s="2569"/>
      <c r="I2748" s="2569"/>
      <c r="J2748" s="2569"/>
      <c r="K2748" s="2569"/>
      <c r="L2748" s="2569"/>
      <c r="M2748" s="2569"/>
      <c r="N2748" s="2569"/>
      <c r="O2748" s="2569"/>
      <c r="P2748" s="2569"/>
      <c r="Q2748" s="2569"/>
      <c r="R2748" s="2569"/>
      <c r="S2748" s="2569"/>
      <c r="T2748" s="2565"/>
      <c r="U2748" s="2565"/>
      <c r="V2748" s="2565"/>
      <c r="W2748" s="2565"/>
      <c r="X2748" s="2565"/>
      <c r="Y2748" s="2565"/>
      <c r="Z2748" s="2565"/>
      <c r="AA2748" s="2565"/>
      <c r="AB2748" s="2565"/>
      <c r="AC2748" s="2565"/>
      <c r="AD2748" s="2565"/>
      <c r="AE2748" s="2565"/>
      <c r="AF2748" s="2565"/>
      <c r="AG2748" s="2565"/>
      <c r="AH2748" s="2565"/>
      <c r="AI2748" s="2565"/>
      <c r="AJ2748" s="2565"/>
      <c r="AK2748" s="2572"/>
    </row>
    <row r="2749" spans="2:37" s="2872" customFormat="1" ht="15.75" thickBot="1" x14ac:dyDescent="0.25">
      <c r="B2749" s="4057"/>
      <c r="C2749" s="4058"/>
      <c r="D2749" s="4059"/>
      <c r="E2749" s="4059"/>
      <c r="F2749" s="4059"/>
      <c r="G2749" s="4059"/>
      <c r="H2749" s="2574"/>
      <c r="I2749" s="2574"/>
      <c r="J2749" s="2574"/>
      <c r="K2749" s="2574"/>
      <c r="L2749" s="2574"/>
      <c r="M2749" s="2574"/>
      <c r="N2749" s="2574"/>
      <c r="O2749" s="2574"/>
      <c r="P2749" s="2574"/>
      <c r="Q2749" s="2574"/>
      <c r="R2749" s="2574"/>
      <c r="S2749" s="2574"/>
      <c r="T2749" s="2575"/>
      <c r="U2749" s="2575"/>
      <c r="V2749" s="2575"/>
      <c r="W2749" s="2575"/>
      <c r="X2749" s="2575"/>
      <c r="Y2749" s="2575"/>
      <c r="Z2749" s="2575"/>
      <c r="AA2749" s="2575"/>
      <c r="AB2749" s="2575"/>
      <c r="AC2749" s="2575"/>
      <c r="AD2749" s="2575"/>
      <c r="AE2749" s="2575"/>
      <c r="AF2749" s="2575"/>
      <c r="AG2749" s="2575"/>
      <c r="AH2749" s="2575"/>
      <c r="AI2749" s="2575"/>
      <c r="AJ2749" s="2575"/>
      <c r="AK2749" s="2577"/>
    </row>
    <row r="2750" spans="2:37" s="2872" customFormat="1" x14ac:dyDescent="0.2">
      <c r="B2750" s="2774"/>
    </row>
    <row r="2751" spans="2:37" s="2872" customFormat="1" ht="13.5" thickBot="1" x14ac:dyDescent="0.25">
      <c r="B2751" s="2774"/>
    </row>
    <row r="2752" spans="2:37" s="2872" customFormat="1" ht="20.25" x14ac:dyDescent="0.2">
      <c r="B2752" s="3987" t="s">
        <v>5001</v>
      </c>
      <c r="C2752" s="3988"/>
      <c r="D2752" s="3988"/>
      <c r="E2752" s="3988"/>
      <c r="F2752" s="3988"/>
      <c r="G2752" s="3988"/>
      <c r="H2752" s="3988"/>
      <c r="I2752" s="3988"/>
      <c r="J2752" s="3988"/>
      <c r="K2752" s="3988"/>
      <c r="L2752" s="3988"/>
      <c r="M2752" s="3988"/>
      <c r="N2752" s="3988"/>
      <c r="O2752" s="3988"/>
      <c r="P2752" s="3988"/>
      <c r="Q2752" s="3988"/>
      <c r="R2752" s="3988"/>
      <c r="S2752" s="3988"/>
      <c r="T2752" s="3988"/>
      <c r="U2752" s="3988"/>
      <c r="V2752" s="3988"/>
      <c r="W2752" s="3988"/>
      <c r="X2752" s="3988"/>
      <c r="Y2752" s="3988"/>
      <c r="Z2752" s="3988"/>
      <c r="AA2752" s="3988"/>
      <c r="AB2752" s="3988"/>
      <c r="AC2752" s="3988"/>
      <c r="AD2752" s="3988"/>
      <c r="AE2752" s="3988"/>
      <c r="AF2752" s="3988"/>
      <c r="AG2752" s="3988"/>
      <c r="AH2752" s="3988"/>
      <c r="AI2752" s="3988"/>
      <c r="AJ2752" s="3988"/>
      <c r="AK2752" s="3989"/>
    </row>
    <row r="2753" spans="2:37" s="2872" customFormat="1" x14ac:dyDescent="0.2">
      <c r="B2753" s="2570"/>
      <c r="C2753" s="2993"/>
      <c r="D2753" s="2993"/>
      <c r="E2753" s="2993"/>
      <c r="F2753" s="2993"/>
      <c r="G2753" s="2571"/>
      <c r="H2753" s="2571"/>
      <c r="I2753" s="2571"/>
      <c r="J2753" s="2571"/>
      <c r="K2753" s="2571"/>
      <c r="L2753" s="2571"/>
      <c r="M2753" s="2571"/>
      <c r="N2753" s="2571"/>
      <c r="O2753" s="2571"/>
      <c r="P2753" s="2571"/>
      <c r="Q2753" s="2571"/>
      <c r="R2753" s="2571"/>
      <c r="S2753" s="2571"/>
      <c r="T2753" s="2571"/>
      <c r="U2753" s="2571"/>
      <c r="V2753" s="2571"/>
      <c r="W2753" s="2571"/>
      <c r="X2753" s="2571"/>
      <c r="Y2753" s="2571"/>
      <c r="Z2753" s="2571"/>
      <c r="AA2753" s="2571"/>
      <c r="AB2753" s="2571"/>
      <c r="AC2753" s="2571"/>
      <c r="AD2753" s="2571"/>
      <c r="AE2753" s="2571"/>
      <c r="AF2753" s="2571"/>
      <c r="AG2753" s="2571"/>
      <c r="AH2753" s="2571"/>
      <c r="AI2753" s="2571"/>
      <c r="AJ2753" s="2571"/>
      <c r="AK2753" s="2572"/>
    </row>
    <row r="2754" spans="2:37" s="2872" customFormat="1" x14ac:dyDescent="0.2">
      <c r="B2754" s="2570" t="s">
        <v>4988</v>
      </c>
      <c r="C2754" s="2993"/>
      <c r="D2754" s="4122" t="s">
        <v>5822</v>
      </c>
      <c r="E2754" s="4122"/>
      <c r="F2754" s="4122"/>
      <c r="G2754" s="2571"/>
      <c r="H2754" s="2571"/>
      <c r="I2754" s="2571"/>
      <c r="J2754" s="2571"/>
      <c r="K2754" s="2571"/>
      <c r="L2754" s="2571"/>
      <c r="M2754" s="2571"/>
      <c r="N2754" s="2571"/>
      <c r="O2754" s="2571"/>
      <c r="P2754" s="2571"/>
      <c r="Q2754" s="2571"/>
      <c r="R2754" s="2571"/>
      <c r="S2754" s="2571"/>
      <c r="T2754" s="2571"/>
      <c r="U2754" s="2571"/>
      <c r="V2754" s="2571"/>
      <c r="W2754" s="2571"/>
      <c r="X2754" s="2571"/>
      <c r="Y2754" s="2571"/>
      <c r="Z2754" s="2571"/>
      <c r="AA2754" s="2571"/>
      <c r="AB2754" s="2571"/>
      <c r="AC2754" s="2571"/>
      <c r="AD2754" s="2571"/>
      <c r="AE2754" s="2571"/>
      <c r="AF2754" s="2571"/>
      <c r="AG2754" s="2571"/>
      <c r="AH2754" s="2571"/>
      <c r="AI2754" s="2571"/>
      <c r="AJ2754" s="2571"/>
      <c r="AK2754" s="2572"/>
    </row>
    <row r="2755" spans="2:37" s="2872" customFormat="1" ht="13.5" thickBot="1" x14ac:dyDescent="0.25">
      <c r="B2755" s="3991" t="s">
        <v>5002</v>
      </c>
      <c r="C2755" s="3992"/>
      <c r="D2755" s="4109">
        <v>41518</v>
      </c>
      <c r="E2755" s="4109"/>
      <c r="F2755" s="2993"/>
      <c r="G2755" s="2571"/>
      <c r="H2755" s="2571"/>
      <c r="I2755" s="2571"/>
      <c r="J2755" s="2571"/>
      <c r="K2755" s="2571"/>
      <c r="L2755" s="2571"/>
      <c r="M2755" s="2571"/>
      <c r="N2755" s="2571"/>
      <c r="O2755" s="2571"/>
      <c r="P2755" s="2571"/>
      <c r="Q2755" s="2571"/>
      <c r="R2755" s="2571"/>
      <c r="S2755" s="2571"/>
      <c r="T2755" s="2571"/>
      <c r="U2755" s="2571"/>
      <c r="V2755" s="2571"/>
      <c r="W2755" s="2571"/>
      <c r="X2755" s="2571"/>
      <c r="Y2755" s="2571"/>
      <c r="Z2755" s="2571"/>
      <c r="AA2755" s="2571"/>
      <c r="AB2755" s="2571"/>
      <c r="AC2755" s="2571"/>
      <c r="AD2755" s="2571"/>
      <c r="AE2755" s="2571"/>
      <c r="AF2755" s="2571"/>
      <c r="AG2755" s="2571"/>
      <c r="AH2755" s="2571"/>
      <c r="AI2755" s="2571"/>
      <c r="AJ2755" s="2571"/>
      <c r="AK2755" s="2572"/>
    </row>
    <row r="2756" spans="2:37" s="2872" customFormat="1" ht="68.25" customHeight="1" thickBot="1" x14ac:dyDescent="0.25">
      <c r="B2756" s="3993" t="s">
        <v>5003</v>
      </c>
      <c r="C2756" s="3994"/>
      <c r="D2756" s="4118" t="s">
        <v>5823</v>
      </c>
      <c r="E2756" s="4119"/>
      <c r="F2756" s="4119"/>
      <c r="G2756" s="4119"/>
      <c r="H2756" s="4119"/>
      <c r="I2756" s="4119"/>
      <c r="J2756" s="4119"/>
      <c r="K2756" s="4120"/>
      <c r="L2756" s="2571"/>
      <c r="M2756" s="2571"/>
      <c r="N2756" s="2571"/>
      <c r="O2756" s="2571"/>
      <c r="P2756" s="2571"/>
      <c r="Q2756" s="2571"/>
      <c r="R2756" s="2571"/>
      <c r="S2756" s="2571"/>
      <c r="T2756" s="2571"/>
      <c r="U2756" s="2571"/>
      <c r="V2756" s="2571"/>
      <c r="W2756" s="2571"/>
      <c r="X2756" s="2571"/>
      <c r="Y2756" s="2571"/>
      <c r="Z2756" s="2571"/>
      <c r="AA2756" s="2571"/>
      <c r="AB2756" s="2571"/>
      <c r="AC2756" s="2571"/>
      <c r="AD2756" s="2571"/>
      <c r="AE2756" s="2571"/>
      <c r="AF2756" s="2571"/>
      <c r="AG2756" s="2571"/>
      <c r="AH2756" s="2571"/>
      <c r="AI2756" s="2571"/>
      <c r="AJ2756" s="2571"/>
      <c r="AK2756" s="2572"/>
    </row>
    <row r="2757" spans="2:37" s="2872" customFormat="1" ht="13.5" thickBot="1" x14ac:dyDescent="0.25">
      <c r="B2757" s="3998"/>
      <c r="C2757" s="3999"/>
      <c r="D2757" s="3999"/>
      <c r="E2757" s="3999"/>
      <c r="F2757" s="3999"/>
      <c r="G2757" s="3999"/>
      <c r="H2757" s="3999"/>
      <c r="I2757" s="3999"/>
      <c r="J2757" s="3999"/>
      <c r="K2757" s="3999"/>
      <c r="L2757" s="3999"/>
      <c r="M2757" s="3999"/>
      <c r="N2757" s="3999"/>
      <c r="O2757" s="3999"/>
      <c r="P2757" s="3999"/>
      <c r="Q2757" s="3999"/>
      <c r="R2757" s="2571"/>
      <c r="S2757" s="2571"/>
      <c r="T2757" s="2571"/>
      <c r="U2757" s="2571"/>
      <c r="V2757" s="2571"/>
      <c r="W2757" s="2571"/>
      <c r="X2757" s="2571"/>
      <c r="Y2757" s="2571"/>
      <c r="Z2757" s="2571"/>
      <c r="AA2757" s="2571"/>
      <c r="AB2757" s="2571"/>
      <c r="AC2757" s="2571"/>
      <c r="AD2757" s="2571"/>
      <c r="AE2757" s="2571"/>
      <c r="AF2757" s="2571"/>
      <c r="AG2757" s="2571"/>
      <c r="AH2757" s="2571"/>
      <c r="AI2757" s="2571"/>
      <c r="AJ2757" s="2571"/>
      <c r="AK2757" s="2572"/>
    </row>
    <row r="2758" spans="2:37" s="2872" customFormat="1" ht="13.5" thickBot="1" x14ac:dyDescent="0.25">
      <c r="B2758" s="4000" t="s">
        <v>5004</v>
      </c>
      <c r="C2758" s="4000"/>
      <c r="D2758" s="4000" t="s">
        <v>4994</v>
      </c>
      <c r="E2758" s="4000" t="s">
        <v>5005</v>
      </c>
      <c r="F2758" s="4002" t="s">
        <v>224</v>
      </c>
      <c r="G2758" s="4002"/>
      <c r="H2758" s="4002"/>
      <c r="I2758" s="4002"/>
      <c r="J2758" s="4002"/>
      <c r="K2758" s="4002"/>
      <c r="L2758" s="4002"/>
      <c r="M2758" s="4002"/>
      <c r="N2758" s="4002"/>
      <c r="O2758" s="4002"/>
      <c r="P2758" s="4002"/>
      <c r="Q2758" s="4002"/>
      <c r="R2758" s="4002"/>
      <c r="S2758" s="4002" t="s">
        <v>340</v>
      </c>
      <c r="T2758" s="4002"/>
      <c r="U2758" s="4002"/>
      <c r="V2758" s="4002"/>
      <c r="W2758" s="4002"/>
      <c r="X2758" s="4002"/>
      <c r="Y2758" s="4002"/>
      <c r="Z2758" s="4002"/>
      <c r="AA2758" s="4002"/>
      <c r="AB2758" s="4002"/>
      <c r="AC2758" s="4002"/>
      <c r="AD2758" s="4002" t="s">
        <v>225</v>
      </c>
      <c r="AE2758" s="4002"/>
      <c r="AF2758" s="4002"/>
      <c r="AG2758" s="4002"/>
      <c r="AH2758" s="4003" t="s">
        <v>4989</v>
      </c>
      <c r="AI2758" s="4003"/>
      <c r="AJ2758" s="4003"/>
      <c r="AK2758" s="2572"/>
    </row>
    <row r="2759" spans="2:37" s="2872" customFormat="1" ht="13.5" thickBot="1" x14ac:dyDescent="0.25">
      <c r="B2759" s="4001"/>
      <c r="C2759" s="4001"/>
      <c r="D2759" s="4001"/>
      <c r="E2759" s="4001"/>
      <c r="F2759" s="4001" t="s">
        <v>5006</v>
      </c>
      <c r="G2759" s="4001" t="s">
        <v>5007</v>
      </c>
      <c r="H2759" s="4000" t="s">
        <v>5008</v>
      </c>
      <c r="I2759" s="4004" t="s">
        <v>5009</v>
      </c>
      <c r="J2759" s="4004" t="s">
        <v>5010</v>
      </c>
      <c r="K2759" s="4005" t="s">
        <v>5011</v>
      </c>
      <c r="L2759" s="4005" t="s">
        <v>5012</v>
      </c>
      <c r="M2759" s="4004" t="s">
        <v>5013</v>
      </c>
      <c r="N2759" s="4004"/>
      <c r="O2759" s="4005" t="s">
        <v>5014</v>
      </c>
      <c r="P2759" s="4005" t="s">
        <v>5015</v>
      </c>
      <c r="Q2759" s="4005" t="s">
        <v>5016</v>
      </c>
      <c r="R2759" s="4005" t="s">
        <v>5017</v>
      </c>
      <c r="S2759" s="4000" t="s">
        <v>5018</v>
      </c>
      <c r="T2759" s="4000" t="s">
        <v>5019</v>
      </c>
      <c r="U2759" s="4000" t="s">
        <v>5020</v>
      </c>
      <c r="V2759" s="4000" t="s">
        <v>5021</v>
      </c>
      <c r="W2759" s="4000" t="s">
        <v>5022</v>
      </c>
      <c r="X2759" s="4000" t="s">
        <v>5023</v>
      </c>
      <c r="Y2759" s="4000" t="s">
        <v>5024</v>
      </c>
      <c r="Z2759" s="4000" t="s">
        <v>5025</v>
      </c>
      <c r="AA2759" s="4000" t="s">
        <v>5026</v>
      </c>
      <c r="AB2759" s="4004" t="s">
        <v>5027</v>
      </c>
      <c r="AC2759" s="4004" t="s">
        <v>5028</v>
      </c>
      <c r="AD2759" s="4000" t="s">
        <v>5029</v>
      </c>
      <c r="AE2759" s="4000" t="s">
        <v>5030</v>
      </c>
      <c r="AF2759" s="4000" t="s">
        <v>5031</v>
      </c>
      <c r="AG2759" s="4000" t="s">
        <v>5032</v>
      </c>
      <c r="AH2759" s="4000" t="s">
        <v>1154</v>
      </c>
      <c r="AI2759" s="4000" t="s">
        <v>4990</v>
      </c>
      <c r="AJ2759" s="4000" t="s">
        <v>4991</v>
      </c>
      <c r="AK2759" s="2572"/>
    </row>
    <row r="2760" spans="2:37" s="2872" customFormat="1" ht="13.5" thickBot="1" x14ac:dyDescent="0.25">
      <c r="B2760" s="4001"/>
      <c r="C2760" s="4001"/>
      <c r="D2760" s="4001"/>
      <c r="E2760" s="4001"/>
      <c r="F2760" s="4001"/>
      <c r="G2760" s="4001"/>
      <c r="H2760" s="4001"/>
      <c r="I2760" s="4005"/>
      <c r="J2760" s="4005"/>
      <c r="K2760" s="4005"/>
      <c r="L2760" s="4005"/>
      <c r="M2760" s="2991" t="s">
        <v>5033</v>
      </c>
      <c r="N2760" s="2990" t="s">
        <v>2798</v>
      </c>
      <c r="O2760" s="4005"/>
      <c r="P2760" s="4005"/>
      <c r="Q2760" s="4005"/>
      <c r="R2760" s="4005"/>
      <c r="S2760" s="4001"/>
      <c r="T2760" s="4001"/>
      <c r="U2760" s="4001"/>
      <c r="V2760" s="4001"/>
      <c r="W2760" s="4001"/>
      <c r="X2760" s="4001"/>
      <c r="Y2760" s="4001"/>
      <c r="Z2760" s="4001"/>
      <c r="AA2760" s="4001"/>
      <c r="AB2760" s="4005"/>
      <c r="AC2760" s="4005"/>
      <c r="AD2760" s="4001"/>
      <c r="AE2760" s="4001"/>
      <c r="AF2760" s="4001"/>
      <c r="AG2760" s="4001"/>
      <c r="AH2760" s="4001"/>
      <c r="AI2760" s="4001"/>
      <c r="AJ2760" s="4001"/>
      <c r="AK2760" s="2572"/>
    </row>
    <row r="2761" spans="2:37" s="2872" customFormat="1" ht="38.25" x14ac:dyDescent="0.2">
      <c r="B2761" s="4125" t="s">
        <v>5824</v>
      </c>
      <c r="C2761" s="4126"/>
      <c r="D2761" s="3010" t="s">
        <v>5825</v>
      </c>
      <c r="E2761" s="3011">
        <v>112.00000000000001</v>
      </c>
      <c r="F2761" s="3011">
        <v>57.904000000000011</v>
      </c>
      <c r="G2761" s="3012" t="s">
        <v>1534</v>
      </c>
      <c r="H2761" s="3012" t="s">
        <v>1534</v>
      </c>
      <c r="I2761" s="3012" t="s">
        <v>1534</v>
      </c>
      <c r="J2761" s="3013">
        <v>430</v>
      </c>
      <c r="K2761" s="3014">
        <v>0.13440000000000002</v>
      </c>
      <c r="L2761" s="3014">
        <v>0.13440000000000002</v>
      </c>
      <c r="M2761" s="3013">
        <v>430</v>
      </c>
      <c r="N2761" s="3013">
        <v>430</v>
      </c>
      <c r="O2761" s="3014">
        <v>0.13440000000000002</v>
      </c>
      <c r="P2761" s="3014">
        <v>0.13440000000000002</v>
      </c>
      <c r="Q2761" s="3014">
        <v>0.13440000000000002</v>
      </c>
      <c r="R2761" s="3014">
        <v>0.13440000000000002</v>
      </c>
      <c r="S2761" s="3015">
        <v>11.200000000000001</v>
      </c>
      <c r="T2761" s="3012" t="s">
        <v>1534</v>
      </c>
      <c r="U2761" s="3012" t="s">
        <v>1534</v>
      </c>
      <c r="V2761" s="3016" t="s">
        <v>5520</v>
      </c>
      <c r="W2761" s="3014">
        <v>2.8000000000000004E-2</v>
      </c>
      <c r="X2761" s="3014">
        <v>6.720000000000001E-2</v>
      </c>
      <c r="Y2761" s="3016" t="s">
        <v>1534</v>
      </c>
      <c r="Z2761" s="3016" t="s">
        <v>1534</v>
      </c>
      <c r="AA2761" s="3016" t="s">
        <v>1534</v>
      </c>
      <c r="AB2761" s="3016" t="s">
        <v>1534</v>
      </c>
      <c r="AC2761" s="3014">
        <v>6.720000000000001E-2</v>
      </c>
      <c r="AD2761" s="3011">
        <v>37.295999999999999</v>
      </c>
      <c r="AE2761" s="3016" t="s">
        <v>58</v>
      </c>
      <c r="AF2761" s="3017">
        <v>3.6960000000000007E-2</v>
      </c>
      <c r="AG2761" s="3017">
        <v>0.11200000000000002</v>
      </c>
      <c r="AH2761" s="3018" t="s">
        <v>5653</v>
      </c>
      <c r="AI2761" s="3018" t="s">
        <v>4998</v>
      </c>
      <c r="AJ2761" s="3019">
        <v>5.6000000000000005</v>
      </c>
      <c r="AK2761" s="2572"/>
    </row>
    <row r="2762" spans="2:37" s="2872" customFormat="1" ht="39" thickBot="1" x14ac:dyDescent="0.25">
      <c r="B2762" s="4127" t="s">
        <v>5826</v>
      </c>
      <c r="C2762" s="4128"/>
      <c r="D2762" s="3051" t="s">
        <v>5827</v>
      </c>
      <c r="E2762" s="3052">
        <v>112.00000000000001</v>
      </c>
      <c r="F2762" s="3052">
        <v>57.904000000000011</v>
      </c>
      <c r="G2762" s="3053" t="s">
        <v>1534</v>
      </c>
      <c r="H2762" s="3053" t="s">
        <v>1534</v>
      </c>
      <c r="I2762" s="3053" t="s">
        <v>1534</v>
      </c>
      <c r="J2762" s="2805">
        <v>430</v>
      </c>
      <c r="K2762" s="3054">
        <v>0.13440000000000002</v>
      </c>
      <c r="L2762" s="3054">
        <v>0.13440000000000002</v>
      </c>
      <c r="M2762" s="2805">
        <v>430</v>
      </c>
      <c r="N2762" s="2805">
        <v>430</v>
      </c>
      <c r="O2762" s="3054">
        <v>0.13440000000000002</v>
      </c>
      <c r="P2762" s="3054">
        <v>0.13440000000000002</v>
      </c>
      <c r="Q2762" s="3054">
        <v>0.13440000000000002</v>
      </c>
      <c r="R2762" s="3054">
        <v>0.13440000000000002</v>
      </c>
      <c r="S2762" s="3050">
        <v>11.200000000000001</v>
      </c>
      <c r="T2762" s="3053" t="s">
        <v>1534</v>
      </c>
      <c r="U2762" s="3053" t="s">
        <v>1534</v>
      </c>
      <c r="V2762" s="3055" t="s">
        <v>5520</v>
      </c>
      <c r="W2762" s="3054">
        <v>2.8000000000000004E-2</v>
      </c>
      <c r="X2762" s="3054">
        <v>6.720000000000001E-2</v>
      </c>
      <c r="Y2762" s="3055" t="s">
        <v>1534</v>
      </c>
      <c r="Z2762" s="3055" t="s">
        <v>1534</v>
      </c>
      <c r="AA2762" s="3055" t="s">
        <v>1534</v>
      </c>
      <c r="AB2762" s="3055" t="s">
        <v>1534</v>
      </c>
      <c r="AC2762" s="3054">
        <v>6.720000000000001E-2</v>
      </c>
      <c r="AD2762" s="3052">
        <v>37.295999999999999</v>
      </c>
      <c r="AE2762" s="3055" t="s">
        <v>58</v>
      </c>
      <c r="AF2762" s="3058">
        <v>3.6960000000000007E-2</v>
      </c>
      <c r="AG2762" s="3058">
        <v>0.11200000000000002</v>
      </c>
      <c r="AH2762" s="3056" t="s">
        <v>5653</v>
      </c>
      <c r="AI2762" s="3056" t="s">
        <v>4998</v>
      </c>
      <c r="AJ2762" s="3057">
        <v>5.6000000000000005</v>
      </c>
      <c r="AK2762" s="2572"/>
    </row>
    <row r="2763" spans="2:37" s="2872" customFormat="1" x14ac:dyDescent="0.2">
      <c r="B2763" s="2573"/>
      <c r="C2763" s="2566"/>
      <c r="D2763" s="4006"/>
      <c r="E2763" s="4006"/>
      <c r="F2763" s="4006"/>
      <c r="G2763" s="4006"/>
      <c r="H2763" s="2566"/>
      <c r="I2763" s="2567"/>
      <c r="J2763" s="2567"/>
      <c r="K2763" s="2567"/>
      <c r="L2763" s="2567"/>
      <c r="M2763" s="2566"/>
      <c r="N2763" s="2567"/>
      <c r="O2763" s="2567"/>
      <c r="P2763" s="2567"/>
      <c r="Q2763" s="2567"/>
      <c r="R2763" s="2567"/>
      <c r="S2763" s="2566"/>
      <c r="T2763" s="2565"/>
      <c r="U2763" s="2565"/>
      <c r="V2763" s="2565"/>
      <c r="W2763" s="2565"/>
      <c r="X2763" s="2565"/>
      <c r="Y2763" s="2565"/>
      <c r="Z2763" s="2565"/>
      <c r="AA2763" s="2565"/>
      <c r="AB2763" s="2565"/>
      <c r="AC2763" s="2565"/>
      <c r="AD2763" s="2565"/>
      <c r="AE2763" s="2565"/>
      <c r="AF2763" s="2565"/>
      <c r="AG2763" s="2565"/>
      <c r="AH2763" s="2565"/>
      <c r="AI2763" s="2565"/>
      <c r="AJ2763" s="2565"/>
      <c r="AK2763" s="2572"/>
    </row>
    <row r="2764" spans="2:37" s="2872" customFormat="1" ht="14.25" x14ac:dyDescent="0.2">
      <c r="B2764" s="3979" t="s">
        <v>4992</v>
      </c>
      <c r="C2764" s="3980"/>
      <c r="D2764" s="4131" t="s">
        <v>10</v>
      </c>
      <c r="E2764" s="4131"/>
      <c r="F2764" s="4131"/>
      <c r="G2764" s="4131"/>
      <c r="H2764" s="2569"/>
      <c r="I2764" s="2569"/>
      <c r="J2764" s="2569"/>
      <c r="K2764" s="2569"/>
      <c r="L2764" s="2569"/>
      <c r="M2764" s="2569"/>
      <c r="N2764" s="2569"/>
      <c r="O2764" s="2569"/>
      <c r="P2764" s="2569"/>
      <c r="Q2764" s="2569"/>
      <c r="R2764" s="2569"/>
      <c r="S2764" s="2569"/>
      <c r="T2764" s="2565"/>
      <c r="U2764" s="2565"/>
      <c r="V2764" s="2565"/>
      <c r="W2764" s="2565"/>
      <c r="X2764" s="2565"/>
      <c r="Y2764" s="2565"/>
      <c r="Z2764" s="2565"/>
      <c r="AA2764" s="2565"/>
      <c r="AB2764" s="2565"/>
      <c r="AC2764" s="2565"/>
      <c r="AD2764" s="2565"/>
      <c r="AE2764" s="2565"/>
      <c r="AF2764" s="2565"/>
      <c r="AG2764" s="2565"/>
      <c r="AH2764" s="2565"/>
      <c r="AI2764" s="2565"/>
      <c r="AJ2764" s="2565"/>
      <c r="AK2764" s="2572"/>
    </row>
    <row r="2765" spans="2:37" s="2872" customFormat="1" ht="14.25" x14ac:dyDescent="0.2">
      <c r="B2765" s="3979" t="s">
        <v>4993</v>
      </c>
      <c r="C2765" s="3980"/>
      <c r="D2765" s="4131" t="s">
        <v>10</v>
      </c>
      <c r="E2765" s="4131"/>
      <c r="F2765" s="4131"/>
      <c r="G2765" s="4131"/>
      <c r="H2765" s="2569"/>
      <c r="I2765" s="2569"/>
      <c r="J2765" s="2569"/>
      <c r="K2765" s="2569"/>
      <c r="L2765" s="2569"/>
      <c r="M2765" s="2569"/>
      <c r="N2765" s="2569"/>
      <c r="O2765" s="2569"/>
      <c r="P2765" s="2569"/>
      <c r="Q2765" s="2569"/>
      <c r="R2765" s="2569"/>
      <c r="S2765" s="2569"/>
      <c r="T2765" s="2565"/>
      <c r="U2765" s="2565"/>
      <c r="V2765" s="2565"/>
      <c r="W2765" s="2565"/>
      <c r="X2765" s="2565"/>
      <c r="Y2765" s="2565"/>
      <c r="Z2765" s="2565"/>
      <c r="AA2765" s="2565"/>
      <c r="AB2765" s="2565"/>
      <c r="AC2765" s="2565"/>
      <c r="AD2765" s="2565"/>
      <c r="AE2765" s="2565"/>
      <c r="AF2765" s="2565"/>
      <c r="AG2765" s="2565"/>
      <c r="AH2765" s="2565"/>
      <c r="AI2765" s="2565"/>
      <c r="AJ2765" s="2565"/>
      <c r="AK2765" s="2572"/>
    </row>
    <row r="2766" spans="2:37" s="2872" customFormat="1" ht="15.75" thickBot="1" x14ac:dyDescent="0.25">
      <c r="B2766" s="4057"/>
      <c r="C2766" s="4058"/>
      <c r="D2766" s="4059"/>
      <c r="E2766" s="4059"/>
      <c r="F2766" s="4059"/>
      <c r="G2766" s="4059"/>
      <c r="H2766" s="2574"/>
      <c r="I2766" s="2574"/>
      <c r="J2766" s="2574"/>
      <c r="K2766" s="2574"/>
      <c r="L2766" s="2574"/>
      <c r="M2766" s="2574"/>
      <c r="N2766" s="2574"/>
      <c r="O2766" s="2574"/>
      <c r="P2766" s="2574"/>
      <c r="Q2766" s="2574"/>
      <c r="R2766" s="2574"/>
      <c r="S2766" s="2574"/>
      <c r="T2766" s="2575"/>
      <c r="U2766" s="2575"/>
      <c r="V2766" s="2575"/>
      <c r="W2766" s="2575"/>
      <c r="X2766" s="2575"/>
      <c r="Y2766" s="2575"/>
      <c r="Z2766" s="2575"/>
      <c r="AA2766" s="2575"/>
      <c r="AB2766" s="2575"/>
      <c r="AC2766" s="2575"/>
      <c r="AD2766" s="2575"/>
      <c r="AE2766" s="2575"/>
      <c r="AF2766" s="2575"/>
      <c r="AG2766" s="2575"/>
      <c r="AH2766" s="2575"/>
      <c r="AI2766" s="2575"/>
      <c r="AJ2766" s="2575"/>
      <c r="AK2766" s="2577"/>
    </row>
    <row r="2767" spans="2:37" s="2872" customFormat="1" x14ac:dyDescent="0.2">
      <c r="B2767" s="2774"/>
    </row>
    <row r="2768" spans="2:37" s="2872" customFormat="1" ht="13.5" thickBot="1" x14ac:dyDescent="0.25">
      <c r="B2768" s="2774"/>
    </row>
    <row r="2769" spans="2:37" s="2872" customFormat="1" ht="20.25" x14ac:dyDescent="0.2">
      <c r="B2769" s="3987" t="s">
        <v>5001</v>
      </c>
      <c r="C2769" s="3988"/>
      <c r="D2769" s="3988"/>
      <c r="E2769" s="3988"/>
      <c r="F2769" s="3988"/>
      <c r="G2769" s="3988"/>
      <c r="H2769" s="3988"/>
      <c r="I2769" s="3988"/>
      <c r="J2769" s="3988"/>
      <c r="K2769" s="3988"/>
      <c r="L2769" s="3988"/>
      <c r="M2769" s="3988"/>
      <c r="N2769" s="3988"/>
      <c r="O2769" s="3988"/>
      <c r="P2769" s="3988"/>
      <c r="Q2769" s="3988"/>
      <c r="R2769" s="3988"/>
      <c r="S2769" s="3988"/>
      <c r="T2769" s="3988"/>
      <c r="U2769" s="3988"/>
      <c r="V2769" s="3988"/>
      <c r="W2769" s="3988"/>
      <c r="X2769" s="3988"/>
      <c r="Y2769" s="3988"/>
      <c r="Z2769" s="3988"/>
      <c r="AA2769" s="3988"/>
      <c r="AB2769" s="3988"/>
      <c r="AC2769" s="3988"/>
      <c r="AD2769" s="3988"/>
      <c r="AE2769" s="3988"/>
      <c r="AF2769" s="3988"/>
      <c r="AG2769" s="3988"/>
      <c r="AH2769" s="3988"/>
      <c r="AI2769" s="3988"/>
      <c r="AJ2769" s="3988"/>
      <c r="AK2769" s="3989"/>
    </row>
    <row r="2770" spans="2:37" s="2872" customFormat="1" x14ac:dyDescent="0.2">
      <c r="B2770" s="2570"/>
      <c r="C2770" s="2993"/>
      <c r="D2770" s="2993"/>
      <c r="E2770" s="2993"/>
      <c r="F2770" s="2993"/>
      <c r="G2770" s="2571"/>
      <c r="H2770" s="2571"/>
      <c r="I2770" s="2571"/>
      <c r="J2770" s="2571"/>
      <c r="K2770" s="2571"/>
      <c r="L2770" s="2571"/>
      <c r="M2770" s="2571"/>
      <c r="N2770" s="2571"/>
      <c r="O2770" s="2571"/>
      <c r="P2770" s="2571"/>
      <c r="Q2770" s="2571"/>
      <c r="R2770" s="2571"/>
      <c r="S2770" s="2571"/>
      <c r="T2770" s="2571"/>
      <c r="U2770" s="2571"/>
      <c r="V2770" s="2571"/>
      <c r="W2770" s="2571"/>
      <c r="X2770" s="2571"/>
      <c r="Y2770" s="2571"/>
      <c r="Z2770" s="2571"/>
      <c r="AA2770" s="2571"/>
      <c r="AB2770" s="2571"/>
      <c r="AC2770" s="2571"/>
      <c r="AD2770" s="2571"/>
      <c r="AE2770" s="2571"/>
      <c r="AF2770" s="2571"/>
      <c r="AG2770" s="2571"/>
      <c r="AH2770" s="2571"/>
      <c r="AI2770" s="2571"/>
      <c r="AJ2770" s="2571"/>
      <c r="AK2770" s="2572"/>
    </row>
    <row r="2771" spans="2:37" s="2872" customFormat="1" x14ac:dyDescent="0.2">
      <c r="B2771" s="2570" t="s">
        <v>4988</v>
      </c>
      <c r="C2771" s="2993"/>
      <c r="D2771" s="4122" t="s">
        <v>5816</v>
      </c>
      <c r="E2771" s="4122"/>
      <c r="F2771" s="4122"/>
      <c r="G2771" s="2571"/>
      <c r="H2771" s="2571"/>
      <c r="I2771" s="2571"/>
      <c r="J2771" s="2571"/>
      <c r="K2771" s="2571"/>
      <c r="L2771" s="2571"/>
      <c r="M2771" s="2571"/>
      <c r="N2771" s="2571"/>
      <c r="O2771" s="2571"/>
      <c r="P2771" s="2571"/>
      <c r="Q2771" s="2571"/>
      <c r="R2771" s="2571"/>
      <c r="S2771" s="2571"/>
      <c r="T2771" s="2571"/>
      <c r="U2771" s="2571"/>
      <c r="V2771" s="2571"/>
      <c r="W2771" s="2571"/>
      <c r="X2771" s="2571"/>
      <c r="Y2771" s="2571"/>
      <c r="Z2771" s="2571"/>
      <c r="AA2771" s="2571"/>
      <c r="AB2771" s="2571"/>
      <c r="AC2771" s="2571"/>
      <c r="AD2771" s="2571"/>
      <c r="AE2771" s="2571"/>
      <c r="AF2771" s="2571"/>
      <c r="AG2771" s="2571"/>
      <c r="AH2771" s="2571"/>
      <c r="AI2771" s="2571"/>
      <c r="AJ2771" s="2571"/>
      <c r="AK2771" s="2572"/>
    </row>
    <row r="2772" spans="2:37" s="2872" customFormat="1" ht="13.5" thickBot="1" x14ac:dyDescent="0.25">
      <c r="B2772" s="3991" t="s">
        <v>5002</v>
      </c>
      <c r="C2772" s="3992"/>
      <c r="D2772" s="4109">
        <v>41518</v>
      </c>
      <c r="E2772" s="4109"/>
      <c r="F2772" s="2993"/>
      <c r="G2772" s="2571"/>
      <c r="H2772" s="2571"/>
      <c r="I2772" s="2571"/>
      <c r="J2772" s="2571"/>
      <c r="K2772" s="2571"/>
      <c r="L2772" s="2571"/>
      <c r="M2772" s="2571"/>
      <c r="N2772" s="2571"/>
      <c r="O2772" s="2571"/>
      <c r="P2772" s="2571"/>
      <c r="Q2772" s="2571"/>
      <c r="R2772" s="2571"/>
      <c r="S2772" s="2571"/>
      <c r="T2772" s="2571"/>
      <c r="U2772" s="2571"/>
      <c r="V2772" s="2571"/>
      <c r="W2772" s="2571"/>
      <c r="X2772" s="2571"/>
      <c r="Y2772" s="2571"/>
      <c r="Z2772" s="2571"/>
      <c r="AA2772" s="2571"/>
      <c r="AB2772" s="2571"/>
      <c r="AC2772" s="2571"/>
      <c r="AD2772" s="2571"/>
      <c r="AE2772" s="2571"/>
      <c r="AF2772" s="2571"/>
      <c r="AG2772" s="2571"/>
      <c r="AH2772" s="2571"/>
      <c r="AI2772" s="2571"/>
      <c r="AJ2772" s="2571"/>
      <c r="AK2772" s="2572"/>
    </row>
    <row r="2773" spans="2:37" s="2872" customFormat="1" ht="67.5" customHeight="1" thickBot="1" x14ac:dyDescent="0.25">
      <c r="B2773" s="3993" t="s">
        <v>5003</v>
      </c>
      <c r="C2773" s="3994"/>
      <c r="D2773" s="4118" t="s">
        <v>5817</v>
      </c>
      <c r="E2773" s="4119"/>
      <c r="F2773" s="4119"/>
      <c r="G2773" s="4119"/>
      <c r="H2773" s="4119"/>
      <c r="I2773" s="4119"/>
      <c r="J2773" s="4119"/>
      <c r="K2773" s="4120"/>
      <c r="L2773" s="2571"/>
      <c r="M2773" s="2571"/>
      <c r="N2773" s="2571"/>
      <c r="O2773" s="2571"/>
      <c r="P2773" s="2571"/>
      <c r="Q2773" s="2571"/>
      <c r="R2773" s="2571"/>
      <c r="S2773" s="2571"/>
      <c r="T2773" s="2571"/>
      <c r="U2773" s="2571"/>
      <c r="V2773" s="2571"/>
      <c r="W2773" s="2571"/>
      <c r="X2773" s="2571"/>
      <c r="Y2773" s="2571"/>
      <c r="Z2773" s="2571"/>
      <c r="AA2773" s="2571"/>
      <c r="AB2773" s="2571"/>
      <c r="AC2773" s="2571"/>
      <c r="AD2773" s="2571"/>
      <c r="AE2773" s="2571"/>
      <c r="AF2773" s="2571"/>
      <c r="AG2773" s="2571"/>
      <c r="AH2773" s="2571"/>
      <c r="AI2773" s="2571"/>
      <c r="AJ2773" s="2571"/>
      <c r="AK2773" s="2572"/>
    </row>
    <row r="2774" spans="2:37" s="2872" customFormat="1" ht="13.5" thickBot="1" x14ac:dyDescent="0.25">
      <c r="B2774" s="3998"/>
      <c r="C2774" s="3999"/>
      <c r="D2774" s="3999"/>
      <c r="E2774" s="3999"/>
      <c r="F2774" s="3999"/>
      <c r="G2774" s="3999"/>
      <c r="H2774" s="3999"/>
      <c r="I2774" s="3999"/>
      <c r="J2774" s="3999"/>
      <c r="K2774" s="3999"/>
      <c r="L2774" s="3999"/>
      <c r="M2774" s="3999"/>
      <c r="N2774" s="3999"/>
      <c r="O2774" s="3999"/>
      <c r="P2774" s="3999"/>
      <c r="Q2774" s="3999"/>
      <c r="R2774" s="2571"/>
      <c r="S2774" s="2571"/>
      <c r="T2774" s="2571"/>
      <c r="U2774" s="2571"/>
      <c r="V2774" s="2571"/>
      <c r="W2774" s="2571"/>
      <c r="X2774" s="2571"/>
      <c r="Y2774" s="2571"/>
      <c r="Z2774" s="2571"/>
      <c r="AA2774" s="2571"/>
      <c r="AB2774" s="2571"/>
      <c r="AC2774" s="2571"/>
      <c r="AD2774" s="2571"/>
      <c r="AE2774" s="2571"/>
      <c r="AF2774" s="2571"/>
      <c r="AG2774" s="2571"/>
      <c r="AH2774" s="2571"/>
      <c r="AI2774" s="2571"/>
      <c r="AJ2774" s="2571"/>
      <c r="AK2774" s="2572"/>
    </row>
    <row r="2775" spans="2:37" s="2872" customFormat="1" ht="13.5" thickBot="1" x14ac:dyDescent="0.25">
      <c r="B2775" s="4000" t="s">
        <v>5004</v>
      </c>
      <c r="C2775" s="4000"/>
      <c r="D2775" s="4000" t="s">
        <v>4994</v>
      </c>
      <c r="E2775" s="4000" t="s">
        <v>5005</v>
      </c>
      <c r="F2775" s="4002" t="s">
        <v>224</v>
      </c>
      <c r="G2775" s="4002"/>
      <c r="H2775" s="4002"/>
      <c r="I2775" s="4002"/>
      <c r="J2775" s="4002"/>
      <c r="K2775" s="4002"/>
      <c r="L2775" s="4002"/>
      <c r="M2775" s="4002"/>
      <c r="N2775" s="4002"/>
      <c r="O2775" s="4002"/>
      <c r="P2775" s="4002"/>
      <c r="Q2775" s="4002"/>
      <c r="R2775" s="4002"/>
      <c r="S2775" s="4002" t="s">
        <v>340</v>
      </c>
      <c r="T2775" s="4002"/>
      <c r="U2775" s="4002"/>
      <c r="V2775" s="4002"/>
      <c r="W2775" s="4002"/>
      <c r="X2775" s="4002"/>
      <c r="Y2775" s="4002"/>
      <c r="Z2775" s="4002"/>
      <c r="AA2775" s="4002"/>
      <c r="AB2775" s="4002"/>
      <c r="AC2775" s="4002"/>
      <c r="AD2775" s="4002" t="s">
        <v>225</v>
      </c>
      <c r="AE2775" s="4002"/>
      <c r="AF2775" s="4002"/>
      <c r="AG2775" s="4002"/>
      <c r="AH2775" s="4003" t="s">
        <v>4989</v>
      </c>
      <c r="AI2775" s="4003"/>
      <c r="AJ2775" s="4003"/>
      <c r="AK2775" s="2572"/>
    </row>
    <row r="2776" spans="2:37" s="2872" customFormat="1" ht="13.5" thickBot="1" x14ac:dyDescent="0.25">
      <c r="B2776" s="4001"/>
      <c r="C2776" s="4001"/>
      <c r="D2776" s="4001"/>
      <c r="E2776" s="4001"/>
      <c r="F2776" s="4001" t="s">
        <v>5006</v>
      </c>
      <c r="G2776" s="4001" t="s">
        <v>5007</v>
      </c>
      <c r="H2776" s="4000" t="s">
        <v>5008</v>
      </c>
      <c r="I2776" s="4004" t="s">
        <v>5009</v>
      </c>
      <c r="J2776" s="4004" t="s">
        <v>5010</v>
      </c>
      <c r="K2776" s="4005" t="s">
        <v>5011</v>
      </c>
      <c r="L2776" s="4005" t="s">
        <v>5012</v>
      </c>
      <c r="M2776" s="4004" t="s">
        <v>5013</v>
      </c>
      <c r="N2776" s="4004"/>
      <c r="O2776" s="4005" t="s">
        <v>5014</v>
      </c>
      <c r="P2776" s="4005" t="s">
        <v>5015</v>
      </c>
      <c r="Q2776" s="4005" t="s">
        <v>5016</v>
      </c>
      <c r="R2776" s="4005" t="s">
        <v>5017</v>
      </c>
      <c r="S2776" s="4000" t="s">
        <v>5018</v>
      </c>
      <c r="T2776" s="4000" t="s">
        <v>5019</v>
      </c>
      <c r="U2776" s="4000" t="s">
        <v>5020</v>
      </c>
      <c r="V2776" s="4000" t="s">
        <v>5021</v>
      </c>
      <c r="W2776" s="4000" t="s">
        <v>5022</v>
      </c>
      <c r="X2776" s="4000" t="s">
        <v>5023</v>
      </c>
      <c r="Y2776" s="4000" t="s">
        <v>5024</v>
      </c>
      <c r="Z2776" s="4000" t="s">
        <v>5025</v>
      </c>
      <c r="AA2776" s="4000" t="s">
        <v>5026</v>
      </c>
      <c r="AB2776" s="4004" t="s">
        <v>5027</v>
      </c>
      <c r="AC2776" s="4004" t="s">
        <v>5028</v>
      </c>
      <c r="AD2776" s="4000" t="s">
        <v>5029</v>
      </c>
      <c r="AE2776" s="4000" t="s">
        <v>5030</v>
      </c>
      <c r="AF2776" s="4000" t="s">
        <v>5031</v>
      </c>
      <c r="AG2776" s="4000" t="s">
        <v>5032</v>
      </c>
      <c r="AH2776" s="4000" t="s">
        <v>1154</v>
      </c>
      <c r="AI2776" s="4000" t="s">
        <v>4990</v>
      </c>
      <c r="AJ2776" s="4000" t="s">
        <v>4991</v>
      </c>
      <c r="AK2776" s="2572"/>
    </row>
    <row r="2777" spans="2:37" s="2872" customFormat="1" ht="13.5" thickBot="1" x14ac:dyDescent="0.25">
      <c r="B2777" s="4001"/>
      <c r="C2777" s="4001"/>
      <c r="D2777" s="4001"/>
      <c r="E2777" s="4001"/>
      <c r="F2777" s="4001"/>
      <c r="G2777" s="4001"/>
      <c r="H2777" s="4001"/>
      <c r="I2777" s="4005"/>
      <c r="J2777" s="4005"/>
      <c r="K2777" s="4005"/>
      <c r="L2777" s="4005"/>
      <c r="M2777" s="2991" t="s">
        <v>5033</v>
      </c>
      <c r="N2777" s="2990" t="s">
        <v>2798</v>
      </c>
      <c r="O2777" s="4005"/>
      <c r="P2777" s="4005"/>
      <c r="Q2777" s="4005"/>
      <c r="R2777" s="4005"/>
      <c r="S2777" s="4001"/>
      <c r="T2777" s="4001"/>
      <c r="U2777" s="4001"/>
      <c r="V2777" s="4001"/>
      <c r="W2777" s="4001"/>
      <c r="X2777" s="4001"/>
      <c r="Y2777" s="4001"/>
      <c r="Z2777" s="4001"/>
      <c r="AA2777" s="4001"/>
      <c r="AB2777" s="4005"/>
      <c r="AC2777" s="4005"/>
      <c r="AD2777" s="4001"/>
      <c r="AE2777" s="4001"/>
      <c r="AF2777" s="4001"/>
      <c r="AG2777" s="4001"/>
      <c r="AH2777" s="4001"/>
      <c r="AI2777" s="4001"/>
      <c r="AJ2777" s="4001"/>
      <c r="AK2777" s="2572"/>
    </row>
    <row r="2778" spans="2:37" s="2872" customFormat="1" ht="38.25" x14ac:dyDescent="0.2">
      <c r="B2778" s="4125" t="s">
        <v>5818</v>
      </c>
      <c r="C2778" s="4126"/>
      <c r="D2778" s="3041" t="s">
        <v>5819</v>
      </c>
      <c r="E2778" s="3042">
        <v>112.00000000000001</v>
      </c>
      <c r="F2778" s="3042">
        <v>57.904000000000011</v>
      </c>
      <c r="G2778" s="3043" t="s">
        <v>1534</v>
      </c>
      <c r="H2778" s="3043" t="s">
        <v>1534</v>
      </c>
      <c r="I2778" s="3043" t="s">
        <v>1534</v>
      </c>
      <c r="J2778" s="3044">
        <v>430</v>
      </c>
      <c r="K2778" s="3045">
        <v>0.13440000000000002</v>
      </c>
      <c r="L2778" s="3045">
        <v>0.13440000000000002</v>
      </c>
      <c r="M2778" s="3044">
        <v>430</v>
      </c>
      <c r="N2778" s="3044">
        <v>430</v>
      </c>
      <c r="O2778" s="3045">
        <v>0.13440000000000002</v>
      </c>
      <c r="P2778" s="3045">
        <v>0.13440000000000002</v>
      </c>
      <c r="Q2778" s="3045">
        <v>0.13440000000000002</v>
      </c>
      <c r="R2778" s="3045">
        <v>0.13440000000000002</v>
      </c>
      <c r="S2778" s="3020">
        <v>11.200000000000001</v>
      </c>
      <c r="T2778" s="3043" t="s">
        <v>1534</v>
      </c>
      <c r="U2778" s="3043" t="s">
        <v>1534</v>
      </c>
      <c r="V2778" s="3046" t="s">
        <v>5520</v>
      </c>
      <c r="W2778" s="3045">
        <v>2.8000000000000004E-2</v>
      </c>
      <c r="X2778" s="3045">
        <v>6.720000000000001E-2</v>
      </c>
      <c r="Y2778" s="3046" t="s">
        <v>1534</v>
      </c>
      <c r="Z2778" s="3046" t="s">
        <v>1534</v>
      </c>
      <c r="AA2778" s="3046" t="s">
        <v>1534</v>
      </c>
      <c r="AB2778" s="3046" t="s">
        <v>1534</v>
      </c>
      <c r="AC2778" s="3045">
        <v>6.720000000000001E-2</v>
      </c>
      <c r="AD2778" s="3042">
        <v>37.295999999999999</v>
      </c>
      <c r="AE2778" s="3046" t="s">
        <v>58</v>
      </c>
      <c r="AF2778" s="3059">
        <v>3.6960000000000007E-2</v>
      </c>
      <c r="AG2778" s="3059">
        <v>0.11200000000000002</v>
      </c>
      <c r="AH2778" s="3047" t="s">
        <v>5653</v>
      </c>
      <c r="AI2778" s="3047" t="s">
        <v>4998</v>
      </c>
      <c r="AJ2778" s="3048">
        <v>5.6000000000000005</v>
      </c>
      <c r="AK2778" s="2572"/>
    </row>
    <row r="2779" spans="2:37" s="2872" customFormat="1" ht="39" thickBot="1" x14ac:dyDescent="0.25">
      <c r="B2779" s="4127" t="s">
        <v>5820</v>
      </c>
      <c r="C2779" s="4128"/>
      <c r="D2779" s="3051" t="s">
        <v>5821</v>
      </c>
      <c r="E2779" s="3052">
        <v>112.00000000000001</v>
      </c>
      <c r="F2779" s="3052">
        <v>57.904000000000011</v>
      </c>
      <c r="G2779" s="3053" t="s">
        <v>1534</v>
      </c>
      <c r="H2779" s="3053" t="s">
        <v>1534</v>
      </c>
      <c r="I2779" s="3053" t="s">
        <v>1534</v>
      </c>
      <c r="J2779" s="2805">
        <v>430</v>
      </c>
      <c r="K2779" s="3054">
        <v>0.13440000000000002</v>
      </c>
      <c r="L2779" s="3054">
        <v>0.13440000000000002</v>
      </c>
      <c r="M2779" s="2805">
        <v>430</v>
      </c>
      <c r="N2779" s="2805">
        <v>430</v>
      </c>
      <c r="O2779" s="3054">
        <v>0.13440000000000002</v>
      </c>
      <c r="P2779" s="3054">
        <v>0.13440000000000002</v>
      </c>
      <c r="Q2779" s="3054">
        <v>0.13440000000000002</v>
      </c>
      <c r="R2779" s="3054">
        <v>0.13440000000000002</v>
      </c>
      <c r="S2779" s="3050">
        <v>11.200000000000001</v>
      </c>
      <c r="T2779" s="3053" t="s">
        <v>1534</v>
      </c>
      <c r="U2779" s="3053" t="s">
        <v>1534</v>
      </c>
      <c r="V2779" s="3055" t="s">
        <v>5520</v>
      </c>
      <c r="W2779" s="3054">
        <v>2.8000000000000004E-2</v>
      </c>
      <c r="X2779" s="3054">
        <v>6.720000000000001E-2</v>
      </c>
      <c r="Y2779" s="3055" t="s">
        <v>1534</v>
      </c>
      <c r="Z2779" s="3055" t="s">
        <v>1534</v>
      </c>
      <c r="AA2779" s="3055" t="s">
        <v>1534</v>
      </c>
      <c r="AB2779" s="3055" t="s">
        <v>1534</v>
      </c>
      <c r="AC2779" s="3054">
        <v>6.720000000000001E-2</v>
      </c>
      <c r="AD2779" s="3052">
        <v>37.295999999999999</v>
      </c>
      <c r="AE2779" s="3055" t="s">
        <v>58</v>
      </c>
      <c r="AF2779" s="3060">
        <v>3.6960000000000007E-2</v>
      </c>
      <c r="AG2779" s="3060">
        <v>0.11200000000000002</v>
      </c>
      <c r="AH2779" s="3056" t="s">
        <v>5653</v>
      </c>
      <c r="AI2779" s="3056" t="s">
        <v>4998</v>
      </c>
      <c r="AJ2779" s="3057">
        <v>5.6000000000000005</v>
      </c>
      <c r="AK2779" s="2572"/>
    </row>
    <row r="2780" spans="2:37" s="2872" customFormat="1" x14ac:dyDescent="0.2">
      <c r="B2780" s="2573"/>
      <c r="C2780" s="2566"/>
      <c r="D2780" s="4006"/>
      <c r="E2780" s="4006"/>
      <c r="F2780" s="4006"/>
      <c r="G2780" s="4006"/>
      <c r="H2780" s="2566"/>
      <c r="I2780" s="2567"/>
      <c r="J2780" s="2567"/>
      <c r="K2780" s="2567"/>
      <c r="L2780" s="2567"/>
      <c r="M2780" s="2566"/>
      <c r="N2780" s="2567"/>
      <c r="O2780" s="2567"/>
      <c r="P2780" s="2567"/>
      <c r="Q2780" s="2567"/>
      <c r="R2780" s="2567"/>
      <c r="S2780" s="2566"/>
      <c r="T2780" s="2565"/>
      <c r="U2780" s="2565"/>
      <c r="V2780" s="2565"/>
      <c r="W2780" s="2565"/>
      <c r="X2780" s="2565"/>
      <c r="Y2780" s="2565"/>
      <c r="Z2780" s="2565"/>
      <c r="AA2780" s="2565"/>
      <c r="AB2780" s="2565"/>
      <c r="AC2780" s="2565"/>
      <c r="AD2780" s="2565"/>
      <c r="AE2780" s="2565"/>
      <c r="AF2780" s="2565"/>
      <c r="AG2780" s="2565"/>
      <c r="AH2780" s="2565"/>
      <c r="AI2780" s="2565"/>
      <c r="AJ2780" s="2565"/>
      <c r="AK2780" s="2572"/>
    </row>
    <row r="2781" spans="2:37" s="2872" customFormat="1" ht="14.25" x14ac:dyDescent="0.2">
      <c r="B2781" s="3979" t="s">
        <v>4992</v>
      </c>
      <c r="C2781" s="3980"/>
      <c r="D2781" s="4131" t="s">
        <v>10</v>
      </c>
      <c r="E2781" s="4131"/>
      <c r="F2781" s="4131"/>
      <c r="G2781" s="4131"/>
      <c r="H2781" s="2569"/>
      <c r="I2781" s="2569"/>
      <c r="J2781" s="2569"/>
      <c r="K2781" s="2569"/>
      <c r="L2781" s="2569"/>
      <c r="M2781" s="2569"/>
      <c r="N2781" s="2569"/>
      <c r="O2781" s="2569"/>
      <c r="P2781" s="2569"/>
      <c r="Q2781" s="2569"/>
      <c r="R2781" s="2569"/>
      <c r="S2781" s="2569"/>
      <c r="T2781" s="2565"/>
      <c r="U2781" s="2565"/>
      <c r="V2781" s="2565"/>
      <c r="W2781" s="2565"/>
      <c r="X2781" s="2565"/>
      <c r="Y2781" s="2565"/>
      <c r="Z2781" s="2565"/>
      <c r="AA2781" s="2565"/>
      <c r="AB2781" s="2565"/>
      <c r="AC2781" s="2565"/>
      <c r="AD2781" s="2565"/>
      <c r="AE2781" s="2565"/>
      <c r="AF2781" s="2565"/>
      <c r="AG2781" s="2565"/>
      <c r="AH2781" s="2565"/>
      <c r="AI2781" s="2565"/>
      <c r="AJ2781" s="2565"/>
      <c r="AK2781" s="2572"/>
    </row>
    <row r="2782" spans="2:37" s="2872" customFormat="1" ht="14.25" x14ac:dyDescent="0.2">
      <c r="B2782" s="3979" t="s">
        <v>4993</v>
      </c>
      <c r="C2782" s="3980"/>
      <c r="D2782" s="4131" t="s">
        <v>10</v>
      </c>
      <c r="E2782" s="4131"/>
      <c r="F2782" s="4131"/>
      <c r="G2782" s="4131"/>
      <c r="H2782" s="2569"/>
      <c r="I2782" s="2569"/>
      <c r="J2782" s="2569"/>
      <c r="K2782" s="2569"/>
      <c r="L2782" s="2569"/>
      <c r="M2782" s="2569"/>
      <c r="N2782" s="2569"/>
      <c r="O2782" s="2569"/>
      <c r="P2782" s="2569"/>
      <c r="Q2782" s="2569"/>
      <c r="R2782" s="2569"/>
      <c r="S2782" s="2569"/>
      <c r="T2782" s="2565"/>
      <c r="U2782" s="2565"/>
      <c r="V2782" s="2565"/>
      <c r="W2782" s="2565"/>
      <c r="X2782" s="2565"/>
      <c r="Y2782" s="2565"/>
      <c r="Z2782" s="2565"/>
      <c r="AA2782" s="2565"/>
      <c r="AB2782" s="2565"/>
      <c r="AC2782" s="2565"/>
      <c r="AD2782" s="2565"/>
      <c r="AE2782" s="2565"/>
      <c r="AF2782" s="2565"/>
      <c r="AG2782" s="2565"/>
      <c r="AH2782" s="2565"/>
      <c r="AI2782" s="2565"/>
      <c r="AJ2782" s="2565"/>
      <c r="AK2782" s="2572"/>
    </row>
    <row r="2783" spans="2:37" s="2872" customFormat="1" ht="15.75" thickBot="1" x14ac:dyDescent="0.25">
      <c r="B2783" s="4057"/>
      <c r="C2783" s="4058"/>
      <c r="D2783" s="4059"/>
      <c r="E2783" s="4059"/>
      <c r="F2783" s="4059"/>
      <c r="G2783" s="4059"/>
      <c r="H2783" s="2574"/>
      <c r="I2783" s="2574"/>
      <c r="J2783" s="2574"/>
      <c r="K2783" s="2574"/>
      <c r="L2783" s="2574"/>
      <c r="M2783" s="2574"/>
      <c r="N2783" s="2574"/>
      <c r="O2783" s="2574"/>
      <c r="P2783" s="2574"/>
      <c r="Q2783" s="2574"/>
      <c r="R2783" s="2574"/>
      <c r="S2783" s="2574"/>
      <c r="T2783" s="2575"/>
      <c r="U2783" s="2575"/>
      <c r="V2783" s="2575"/>
      <c r="W2783" s="2575"/>
      <c r="X2783" s="2575"/>
      <c r="Y2783" s="2575"/>
      <c r="Z2783" s="2575"/>
      <c r="AA2783" s="2575"/>
      <c r="AB2783" s="2575"/>
      <c r="AC2783" s="2575"/>
      <c r="AD2783" s="2575"/>
      <c r="AE2783" s="2575"/>
      <c r="AF2783" s="2575"/>
      <c r="AG2783" s="2575"/>
      <c r="AH2783" s="2575"/>
      <c r="AI2783" s="2575"/>
      <c r="AJ2783" s="2575"/>
      <c r="AK2783" s="2577"/>
    </row>
    <row r="2784" spans="2:37" s="2872" customFormat="1" x14ac:dyDescent="0.2">
      <c r="B2784" s="2774"/>
    </row>
    <row r="2785" spans="2:37" s="2872" customFormat="1" ht="13.5" thickBot="1" x14ac:dyDescent="0.25">
      <c r="B2785" s="2774"/>
    </row>
    <row r="2786" spans="2:37" s="2872" customFormat="1" ht="20.25" x14ac:dyDescent="0.2">
      <c r="B2786" s="3987" t="s">
        <v>5001</v>
      </c>
      <c r="C2786" s="3988"/>
      <c r="D2786" s="3988"/>
      <c r="E2786" s="3988"/>
      <c r="F2786" s="3988"/>
      <c r="G2786" s="3988"/>
      <c r="H2786" s="3988"/>
      <c r="I2786" s="3988"/>
      <c r="J2786" s="3988"/>
      <c r="K2786" s="3988"/>
      <c r="L2786" s="3988"/>
      <c r="M2786" s="3988"/>
      <c r="N2786" s="3988"/>
      <c r="O2786" s="3988"/>
      <c r="P2786" s="3988"/>
      <c r="Q2786" s="3988"/>
      <c r="R2786" s="3988"/>
      <c r="S2786" s="3988"/>
      <c r="T2786" s="3988"/>
      <c r="U2786" s="3988"/>
      <c r="V2786" s="3988"/>
      <c r="W2786" s="3988"/>
      <c r="X2786" s="3988"/>
      <c r="Y2786" s="3988"/>
      <c r="Z2786" s="3988"/>
      <c r="AA2786" s="3988"/>
      <c r="AB2786" s="3988"/>
      <c r="AC2786" s="3988"/>
      <c r="AD2786" s="3988"/>
      <c r="AE2786" s="3988"/>
      <c r="AF2786" s="3988"/>
      <c r="AG2786" s="3988"/>
      <c r="AH2786" s="3988"/>
      <c r="AI2786" s="3988"/>
      <c r="AJ2786" s="3988"/>
      <c r="AK2786" s="3989"/>
    </row>
    <row r="2787" spans="2:37" s="2872" customFormat="1" x14ac:dyDescent="0.2">
      <c r="B2787" s="2570"/>
      <c r="C2787" s="2993"/>
      <c r="D2787" s="2993"/>
      <c r="E2787" s="2993"/>
      <c r="F2787" s="2993"/>
      <c r="G2787" s="2571"/>
      <c r="H2787" s="2571"/>
      <c r="I2787" s="2571"/>
      <c r="J2787" s="2571"/>
      <c r="K2787" s="2571"/>
      <c r="L2787" s="2571"/>
      <c r="M2787" s="2571"/>
      <c r="N2787" s="2571"/>
      <c r="O2787" s="2571"/>
      <c r="P2787" s="2571"/>
      <c r="Q2787" s="2571"/>
      <c r="R2787" s="2571"/>
      <c r="S2787" s="2571"/>
      <c r="T2787" s="2571"/>
      <c r="U2787" s="2571"/>
      <c r="V2787" s="2571"/>
      <c r="W2787" s="2571"/>
      <c r="X2787" s="2571"/>
      <c r="Y2787" s="2571"/>
      <c r="Z2787" s="2571"/>
      <c r="AA2787" s="2571"/>
      <c r="AB2787" s="2571"/>
      <c r="AC2787" s="2571"/>
      <c r="AD2787" s="2571"/>
      <c r="AE2787" s="2571"/>
      <c r="AF2787" s="2571"/>
      <c r="AG2787" s="2571"/>
      <c r="AH2787" s="2571"/>
      <c r="AI2787" s="2571"/>
      <c r="AJ2787" s="2571"/>
      <c r="AK2787" s="2572"/>
    </row>
    <row r="2788" spans="2:37" s="2872" customFormat="1" ht="12.75" customHeight="1" x14ac:dyDescent="0.2">
      <c r="B2788" s="2570" t="s">
        <v>4988</v>
      </c>
      <c r="C2788" s="2993"/>
      <c r="D2788" s="4122" t="s">
        <v>5813</v>
      </c>
      <c r="E2788" s="4122"/>
      <c r="F2788" s="4122"/>
      <c r="G2788" s="2571"/>
      <c r="H2788" s="2571"/>
      <c r="I2788" s="2571"/>
      <c r="J2788" s="2571"/>
      <c r="K2788" s="2571"/>
      <c r="L2788" s="2571"/>
      <c r="M2788" s="2571"/>
      <c r="N2788" s="2571"/>
      <c r="O2788" s="2571"/>
      <c r="P2788" s="2571"/>
      <c r="Q2788" s="2571"/>
      <c r="R2788" s="2571"/>
      <c r="S2788" s="2571"/>
      <c r="T2788" s="2571"/>
      <c r="U2788" s="2571"/>
      <c r="V2788" s="2571"/>
      <c r="W2788" s="2571"/>
      <c r="X2788" s="2571"/>
      <c r="Y2788" s="2571"/>
      <c r="Z2788" s="2571"/>
      <c r="AA2788" s="2571"/>
      <c r="AB2788" s="2571"/>
      <c r="AC2788" s="2571"/>
      <c r="AD2788" s="2571"/>
      <c r="AE2788" s="2571"/>
      <c r="AF2788" s="2571"/>
      <c r="AG2788" s="2571"/>
      <c r="AH2788" s="2571"/>
      <c r="AI2788" s="2571"/>
      <c r="AJ2788" s="2571"/>
      <c r="AK2788" s="2572"/>
    </row>
    <row r="2789" spans="2:37" s="2872" customFormat="1" ht="13.5" customHeight="1" thickBot="1" x14ac:dyDescent="0.25">
      <c r="B2789" s="3991" t="s">
        <v>5002</v>
      </c>
      <c r="C2789" s="3992"/>
      <c r="D2789" s="4109">
        <v>41523</v>
      </c>
      <c r="E2789" s="4109"/>
      <c r="F2789" s="2993"/>
      <c r="G2789" s="2571"/>
      <c r="H2789" s="2571"/>
      <c r="I2789" s="2571"/>
      <c r="J2789" s="2571"/>
      <c r="K2789" s="2571"/>
      <c r="L2789" s="2571"/>
      <c r="M2789" s="2571"/>
      <c r="N2789" s="2571"/>
      <c r="O2789" s="2571"/>
      <c r="P2789" s="2571"/>
      <c r="Q2789" s="2571"/>
      <c r="R2789" s="2571"/>
      <c r="S2789" s="2571"/>
      <c r="T2789" s="2571"/>
      <c r="U2789" s="2571"/>
      <c r="V2789" s="2571"/>
      <c r="W2789" s="2571"/>
      <c r="X2789" s="2571"/>
      <c r="Y2789" s="2571"/>
      <c r="Z2789" s="2571"/>
      <c r="AA2789" s="2571"/>
      <c r="AB2789" s="2571"/>
      <c r="AC2789" s="2571"/>
      <c r="AD2789" s="2571"/>
      <c r="AE2789" s="2571"/>
      <c r="AF2789" s="2571"/>
      <c r="AG2789" s="2571"/>
      <c r="AH2789" s="2571"/>
      <c r="AI2789" s="2571"/>
      <c r="AJ2789" s="2571"/>
      <c r="AK2789" s="2572"/>
    </row>
    <row r="2790" spans="2:37" s="2872" customFormat="1" ht="154.5" customHeight="1" thickBot="1" x14ac:dyDescent="0.25">
      <c r="B2790" s="3993" t="s">
        <v>5003</v>
      </c>
      <c r="C2790" s="3994"/>
      <c r="D2790" s="4118" t="s">
        <v>5814</v>
      </c>
      <c r="E2790" s="4119"/>
      <c r="F2790" s="4119"/>
      <c r="G2790" s="4119"/>
      <c r="H2790" s="4119"/>
      <c r="I2790" s="4119"/>
      <c r="J2790" s="4119"/>
      <c r="K2790" s="4120"/>
      <c r="L2790" s="2571"/>
      <c r="M2790" s="2571"/>
      <c r="N2790" s="2571"/>
      <c r="O2790" s="2571"/>
      <c r="P2790" s="2571"/>
      <c r="Q2790" s="2571"/>
      <c r="R2790" s="2571"/>
      <c r="S2790" s="2571"/>
      <c r="T2790" s="2571"/>
      <c r="U2790" s="2571"/>
      <c r="V2790" s="2571"/>
      <c r="W2790" s="2571"/>
      <c r="X2790" s="2571"/>
      <c r="Y2790" s="2571"/>
      <c r="Z2790" s="2571"/>
      <c r="AA2790" s="2571"/>
      <c r="AB2790" s="2571"/>
      <c r="AC2790" s="2571"/>
      <c r="AD2790" s="2571"/>
      <c r="AE2790" s="2571"/>
      <c r="AF2790" s="2571"/>
      <c r="AG2790" s="2571"/>
      <c r="AH2790" s="2571"/>
      <c r="AI2790" s="2571"/>
      <c r="AJ2790" s="2571"/>
      <c r="AK2790" s="2572"/>
    </row>
    <row r="2791" spans="2:37" s="2872" customFormat="1" ht="13.5" thickBot="1" x14ac:dyDescent="0.25">
      <c r="B2791" s="3998"/>
      <c r="C2791" s="3999"/>
      <c r="D2791" s="3999"/>
      <c r="E2791" s="3999"/>
      <c r="F2791" s="3999"/>
      <c r="G2791" s="3999"/>
      <c r="H2791" s="3999"/>
      <c r="I2791" s="3999"/>
      <c r="J2791" s="3999"/>
      <c r="K2791" s="3999"/>
      <c r="L2791" s="3999"/>
      <c r="M2791" s="3999"/>
      <c r="N2791" s="3999"/>
      <c r="O2791" s="3999"/>
      <c r="P2791" s="3999"/>
      <c r="Q2791" s="3999"/>
      <c r="R2791" s="2571"/>
      <c r="S2791" s="2571"/>
      <c r="T2791" s="2571"/>
      <c r="U2791" s="2571"/>
      <c r="V2791" s="2571"/>
      <c r="W2791" s="2571"/>
      <c r="X2791" s="2571"/>
      <c r="Y2791" s="2571"/>
      <c r="Z2791" s="2571"/>
      <c r="AA2791" s="2571"/>
      <c r="AB2791" s="2571"/>
      <c r="AC2791" s="2571"/>
      <c r="AD2791" s="2571"/>
      <c r="AE2791" s="2571"/>
      <c r="AF2791" s="2571"/>
      <c r="AG2791" s="2571"/>
      <c r="AH2791" s="2571"/>
      <c r="AI2791" s="2571"/>
      <c r="AJ2791" s="2571"/>
      <c r="AK2791" s="2572"/>
    </row>
    <row r="2792" spans="2:37" s="2872" customFormat="1" ht="13.5" customHeight="1" thickBot="1" x14ac:dyDescent="0.25">
      <c r="B2792" s="4000" t="s">
        <v>5004</v>
      </c>
      <c r="C2792" s="4000"/>
      <c r="D2792" s="4000" t="s">
        <v>4994</v>
      </c>
      <c r="E2792" s="4000" t="s">
        <v>5005</v>
      </c>
      <c r="F2792" s="4002" t="s">
        <v>224</v>
      </c>
      <c r="G2792" s="4002"/>
      <c r="H2792" s="4002"/>
      <c r="I2792" s="4002"/>
      <c r="J2792" s="4002"/>
      <c r="K2792" s="4002"/>
      <c r="L2792" s="4002"/>
      <c r="M2792" s="4002"/>
      <c r="N2792" s="4002"/>
      <c r="O2792" s="4002"/>
      <c r="P2792" s="4002"/>
      <c r="Q2792" s="4002"/>
      <c r="R2792" s="4002"/>
      <c r="S2792" s="4002" t="s">
        <v>340</v>
      </c>
      <c r="T2792" s="4002"/>
      <c r="U2792" s="4002"/>
      <c r="V2792" s="4002"/>
      <c r="W2792" s="4002"/>
      <c r="X2792" s="4002"/>
      <c r="Y2792" s="4002"/>
      <c r="Z2792" s="4002"/>
      <c r="AA2792" s="4002"/>
      <c r="AB2792" s="4002"/>
      <c r="AC2792" s="4002"/>
      <c r="AD2792" s="4002" t="s">
        <v>225</v>
      </c>
      <c r="AE2792" s="4002"/>
      <c r="AF2792" s="4002"/>
      <c r="AG2792" s="4002"/>
      <c r="AH2792" s="4003" t="s">
        <v>4989</v>
      </c>
      <c r="AI2792" s="4003"/>
      <c r="AJ2792" s="4003"/>
      <c r="AK2792" s="2572"/>
    </row>
    <row r="2793" spans="2:37" s="2872" customFormat="1" ht="26.25" customHeight="1" thickBot="1" x14ac:dyDescent="0.25">
      <c r="B2793" s="4001"/>
      <c r="C2793" s="4001"/>
      <c r="D2793" s="4001"/>
      <c r="E2793" s="4001"/>
      <c r="F2793" s="4001" t="s">
        <v>5006</v>
      </c>
      <c r="G2793" s="4001" t="s">
        <v>5007</v>
      </c>
      <c r="H2793" s="4000" t="s">
        <v>5008</v>
      </c>
      <c r="I2793" s="4004" t="s">
        <v>5009</v>
      </c>
      <c r="J2793" s="4004" t="s">
        <v>5010</v>
      </c>
      <c r="K2793" s="4005" t="s">
        <v>5011</v>
      </c>
      <c r="L2793" s="4005" t="s">
        <v>5012</v>
      </c>
      <c r="M2793" s="4004" t="s">
        <v>5013</v>
      </c>
      <c r="N2793" s="4004"/>
      <c r="O2793" s="4005" t="s">
        <v>5014</v>
      </c>
      <c r="P2793" s="4005" t="s">
        <v>5015</v>
      </c>
      <c r="Q2793" s="4005" t="s">
        <v>5016</v>
      </c>
      <c r="R2793" s="4005" t="s">
        <v>5017</v>
      </c>
      <c r="S2793" s="4000" t="s">
        <v>5018</v>
      </c>
      <c r="T2793" s="4000" t="s">
        <v>5019</v>
      </c>
      <c r="U2793" s="4000" t="s">
        <v>5020</v>
      </c>
      <c r="V2793" s="4000" t="s">
        <v>5021</v>
      </c>
      <c r="W2793" s="4000" t="s">
        <v>5022</v>
      </c>
      <c r="X2793" s="4000" t="s">
        <v>5023</v>
      </c>
      <c r="Y2793" s="4000" t="s">
        <v>5024</v>
      </c>
      <c r="Z2793" s="4000" t="s">
        <v>5025</v>
      </c>
      <c r="AA2793" s="4000" t="s">
        <v>5026</v>
      </c>
      <c r="AB2793" s="4004" t="s">
        <v>5027</v>
      </c>
      <c r="AC2793" s="4004" t="s">
        <v>5028</v>
      </c>
      <c r="AD2793" s="4000" t="s">
        <v>5029</v>
      </c>
      <c r="AE2793" s="4000" t="s">
        <v>5030</v>
      </c>
      <c r="AF2793" s="4000" t="s">
        <v>5031</v>
      </c>
      <c r="AG2793" s="4000" t="s">
        <v>5032</v>
      </c>
      <c r="AH2793" s="4000" t="s">
        <v>1154</v>
      </c>
      <c r="AI2793" s="4000" t="s">
        <v>4990</v>
      </c>
      <c r="AJ2793" s="4000" t="s">
        <v>4991</v>
      </c>
      <c r="AK2793" s="2572"/>
    </row>
    <row r="2794" spans="2:37" s="2872" customFormat="1" ht="21" customHeight="1" thickBot="1" x14ac:dyDescent="0.25">
      <c r="B2794" s="4001"/>
      <c r="C2794" s="4001"/>
      <c r="D2794" s="4001"/>
      <c r="E2794" s="4001"/>
      <c r="F2794" s="4001"/>
      <c r="G2794" s="4001"/>
      <c r="H2794" s="4001"/>
      <c r="I2794" s="4005"/>
      <c r="J2794" s="4005"/>
      <c r="K2794" s="4005"/>
      <c r="L2794" s="4005"/>
      <c r="M2794" s="2991" t="s">
        <v>5033</v>
      </c>
      <c r="N2794" s="2990" t="s">
        <v>2798</v>
      </c>
      <c r="O2794" s="4005"/>
      <c r="P2794" s="4005"/>
      <c r="Q2794" s="4005"/>
      <c r="R2794" s="4005"/>
      <c r="S2794" s="4001"/>
      <c r="T2794" s="4001"/>
      <c r="U2794" s="4001"/>
      <c r="V2794" s="4001"/>
      <c r="W2794" s="4001"/>
      <c r="X2794" s="4001"/>
      <c r="Y2794" s="4001"/>
      <c r="Z2794" s="4001"/>
      <c r="AA2794" s="4001"/>
      <c r="AB2794" s="4005"/>
      <c r="AC2794" s="4005"/>
      <c r="AD2794" s="4001"/>
      <c r="AE2794" s="4001"/>
      <c r="AF2794" s="4001"/>
      <c r="AG2794" s="4001"/>
      <c r="AH2794" s="4001"/>
      <c r="AI2794" s="4001"/>
      <c r="AJ2794" s="4001"/>
      <c r="AK2794" s="2572"/>
    </row>
    <row r="2795" spans="2:37" s="2872" customFormat="1" ht="13.5" customHeight="1" thickBot="1" x14ac:dyDescent="0.25">
      <c r="B2795" s="4852" t="s">
        <v>5813</v>
      </c>
      <c r="C2795" s="4853"/>
      <c r="D2795" s="2998" t="s">
        <v>5815</v>
      </c>
      <c r="E2795" s="2999">
        <v>22.400000000000002</v>
      </c>
      <c r="F2795" s="2999">
        <v>11.211200000000002</v>
      </c>
      <c r="G2795" s="3000" t="s">
        <v>1534</v>
      </c>
      <c r="H2795" s="3000" t="s">
        <v>1534</v>
      </c>
      <c r="I2795" s="3000" t="s">
        <v>1534</v>
      </c>
      <c r="J2795" s="3001">
        <v>250.25</v>
      </c>
      <c r="K2795" s="3002">
        <v>4.4800000000000006E-2</v>
      </c>
      <c r="L2795" s="3002">
        <v>4.4800000000000006E-2</v>
      </c>
      <c r="M2795" s="3001">
        <v>45</v>
      </c>
      <c r="N2795" s="3001">
        <v>66</v>
      </c>
      <c r="O2795" s="3002">
        <v>0.24640000000000004</v>
      </c>
      <c r="P2795" s="3002">
        <v>0.16800000000000001</v>
      </c>
      <c r="Q2795" s="3002">
        <v>0.24640000000000004</v>
      </c>
      <c r="R2795" s="3002">
        <v>0.16800000000000001</v>
      </c>
      <c r="S2795" s="3003">
        <v>4.4800000000000004</v>
      </c>
      <c r="T2795" s="3000" t="s">
        <v>1534</v>
      </c>
      <c r="U2795" s="3000" t="s">
        <v>1534</v>
      </c>
      <c r="V2795" s="3004" t="s">
        <v>5520</v>
      </c>
      <c r="W2795" s="3002">
        <v>1.1200000000000002E-2</v>
      </c>
      <c r="X2795" s="3002">
        <v>6.720000000000001E-2</v>
      </c>
      <c r="Y2795" s="3004" t="s">
        <v>1534</v>
      </c>
      <c r="Z2795" s="3004" t="s">
        <v>1534</v>
      </c>
      <c r="AA2795" s="3004" t="s">
        <v>1534</v>
      </c>
      <c r="AB2795" s="3004" t="s">
        <v>1534</v>
      </c>
      <c r="AC2795" s="3002">
        <v>6.720000000000001E-2</v>
      </c>
      <c r="AD2795" s="2999">
        <v>6.708800000000001</v>
      </c>
      <c r="AE2795" s="3004" t="s">
        <v>51</v>
      </c>
      <c r="AF2795" s="3005">
        <v>1.6772000000000002E-2</v>
      </c>
      <c r="AG2795" s="3005">
        <v>0.11200000000000002</v>
      </c>
      <c r="AH2795" s="3006" t="s">
        <v>1534</v>
      </c>
      <c r="AI2795" s="3006" t="s">
        <v>1534</v>
      </c>
      <c r="AJ2795" s="3007" t="s">
        <v>1534</v>
      </c>
      <c r="AK2795" s="2572"/>
    </row>
    <row r="2796" spans="2:37" s="2872" customFormat="1" x14ac:dyDescent="0.2">
      <c r="B2796" s="2573"/>
      <c r="C2796" s="2566"/>
      <c r="D2796" s="3986"/>
      <c r="E2796" s="3986"/>
      <c r="F2796" s="3986"/>
      <c r="G2796" s="3986"/>
      <c r="H2796" s="2566"/>
      <c r="I2796" s="2567"/>
      <c r="J2796" s="2567"/>
      <c r="K2796" s="2567"/>
      <c r="L2796" s="2567"/>
      <c r="M2796" s="2566"/>
      <c r="N2796" s="2567"/>
      <c r="O2796" s="2567"/>
      <c r="P2796" s="2567"/>
      <c r="Q2796" s="2567"/>
      <c r="R2796" s="2567"/>
      <c r="S2796" s="2566"/>
      <c r="T2796" s="2565"/>
      <c r="U2796" s="2565"/>
      <c r="V2796" s="2565"/>
      <c r="W2796" s="2565"/>
      <c r="X2796" s="2565"/>
      <c r="Y2796" s="2565"/>
      <c r="Z2796" s="2565"/>
      <c r="AA2796" s="2565"/>
      <c r="AB2796" s="2565"/>
      <c r="AC2796" s="2565"/>
      <c r="AD2796" s="2565"/>
      <c r="AE2796" s="2565"/>
      <c r="AF2796" s="2565"/>
      <c r="AG2796" s="2565"/>
      <c r="AH2796" s="2565"/>
      <c r="AI2796" s="2565"/>
      <c r="AJ2796" s="2565"/>
      <c r="AK2796" s="2572"/>
    </row>
    <row r="2797" spans="2:37" s="2872" customFormat="1" ht="14.25" x14ac:dyDescent="0.2">
      <c r="B2797" s="3979" t="s">
        <v>4992</v>
      </c>
      <c r="C2797" s="3980"/>
      <c r="D2797" s="4131" t="s">
        <v>10</v>
      </c>
      <c r="E2797" s="4131"/>
      <c r="F2797" s="4131"/>
      <c r="G2797" s="4131"/>
      <c r="H2797" s="2569"/>
      <c r="I2797" s="2569"/>
      <c r="J2797" s="2569"/>
      <c r="K2797" s="2569"/>
      <c r="L2797" s="2569"/>
      <c r="M2797" s="2569"/>
      <c r="N2797" s="2569"/>
      <c r="O2797" s="2569"/>
      <c r="P2797" s="2569"/>
      <c r="Q2797" s="2569"/>
      <c r="R2797" s="2569"/>
      <c r="S2797" s="2569"/>
      <c r="T2797" s="2565"/>
      <c r="U2797" s="2565"/>
      <c r="V2797" s="2565"/>
      <c r="W2797" s="2565"/>
      <c r="X2797" s="2565"/>
      <c r="Y2797" s="2565"/>
      <c r="Z2797" s="2565"/>
      <c r="AA2797" s="2565"/>
      <c r="AB2797" s="2565"/>
      <c r="AC2797" s="2565"/>
      <c r="AD2797" s="2565"/>
      <c r="AE2797" s="2565"/>
      <c r="AF2797" s="2565"/>
      <c r="AG2797" s="2565"/>
      <c r="AH2797" s="2565"/>
      <c r="AI2797" s="2565"/>
      <c r="AJ2797" s="2565"/>
      <c r="AK2797" s="2572"/>
    </row>
    <row r="2798" spans="2:37" s="2872" customFormat="1" ht="14.25" x14ac:dyDescent="0.2">
      <c r="B2798" s="3979" t="s">
        <v>4993</v>
      </c>
      <c r="C2798" s="3980"/>
      <c r="D2798" s="4131" t="s">
        <v>10</v>
      </c>
      <c r="E2798" s="4131"/>
      <c r="F2798" s="4131"/>
      <c r="G2798" s="4131"/>
      <c r="H2798" s="2569"/>
      <c r="I2798" s="2569"/>
      <c r="J2798" s="2569"/>
      <c r="K2798" s="2569"/>
      <c r="L2798" s="2569"/>
      <c r="M2798" s="2569"/>
      <c r="N2798" s="2569"/>
      <c r="O2798" s="2569"/>
      <c r="P2798" s="2569"/>
      <c r="Q2798" s="2569"/>
      <c r="R2798" s="2569"/>
      <c r="S2798" s="2569"/>
      <c r="T2798" s="2565"/>
      <c r="U2798" s="2565"/>
      <c r="V2798" s="2565"/>
      <c r="W2798" s="2565"/>
      <c r="X2798" s="2565"/>
      <c r="Y2798" s="2565"/>
      <c r="Z2798" s="2565"/>
      <c r="AA2798" s="2565"/>
      <c r="AB2798" s="2565"/>
      <c r="AC2798" s="2565"/>
      <c r="AD2798" s="2565"/>
      <c r="AE2798" s="2565"/>
      <c r="AF2798" s="2565"/>
      <c r="AG2798" s="2565"/>
      <c r="AH2798" s="2565"/>
      <c r="AI2798" s="2565"/>
      <c r="AJ2798" s="2565"/>
      <c r="AK2798" s="2572"/>
    </row>
    <row r="2799" spans="2:37" s="2872" customFormat="1" ht="13.5" thickBot="1" x14ac:dyDescent="0.25">
      <c r="B2799" s="4057"/>
      <c r="C2799" s="4058"/>
      <c r="D2799" s="2574"/>
      <c r="E2799" s="2574"/>
      <c r="F2799" s="2574"/>
      <c r="G2799" s="2574"/>
      <c r="H2799" s="2574"/>
      <c r="I2799" s="2574"/>
      <c r="J2799" s="2574"/>
      <c r="K2799" s="2574"/>
      <c r="L2799" s="2574"/>
      <c r="M2799" s="2574"/>
      <c r="N2799" s="2574"/>
      <c r="O2799" s="2574"/>
      <c r="P2799" s="2574"/>
      <c r="Q2799" s="2574"/>
      <c r="R2799" s="2574"/>
      <c r="S2799" s="2574"/>
      <c r="T2799" s="2575"/>
      <c r="U2799" s="2575"/>
      <c r="V2799" s="2575"/>
      <c r="W2799" s="2575"/>
      <c r="X2799" s="2575"/>
      <c r="Y2799" s="2575"/>
      <c r="Z2799" s="2575"/>
      <c r="AA2799" s="2575"/>
      <c r="AB2799" s="2575"/>
      <c r="AC2799" s="2575"/>
      <c r="AD2799" s="2575"/>
      <c r="AE2799" s="2575"/>
      <c r="AF2799" s="2575"/>
      <c r="AG2799" s="2575"/>
      <c r="AH2799" s="2575"/>
      <c r="AI2799" s="2575"/>
      <c r="AJ2799" s="2575"/>
      <c r="AK2799" s="2577"/>
    </row>
    <row r="2800" spans="2:37" s="2872" customFormat="1" x14ac:dyDescent="0.2">
      <c r="B2800" s="2774">
        <f>+B2784</f>
        <v>0</v>
      </c>
    </row>
    <row r="2801" spans="2:37" s="2872" customFormat="1" ht="13.5" thickBot="1" x14ac:dyDescent="0.25">
      <c r="B2801" s="2774"/>
    </row>
    <row r="2802" spans="2:37" s="2872" customFormat="1" ht="20.25" x14ac:dyDescent="0.2">
      <c r="B2802" s="3987" t="s">
        <v>5001</v>
      </c>
      <c r="C2802" s="3988"/>
      <c r="D2802" s="3988"/>
      <c r="E2802" s="3988"/>
      <c r="F2802" s="3988"/>
      <c r="G2802" s="3988"/>
      <c r="H2802" s="3988"/>
      <c r="I2802" s="3988"/>
      <c r="J2802" s="3988"/>
      <c r="K2802" s="3988"/>
      <c r="L2802" s="3988"/>
      <c r="M2802" s="3988"/>
      <c r="N2802" s="3988"/>
      <c r="O2802" s="3988"/>
      <c r="P2802" s="3988"/>
      <c r="Q2802" s="3988"/>
      <c r="R2802" s="3988"/>
      <c r="S2802" s="3988"/>
      <c r="T2802" s="3988"/>
      <c r="U2802" s="3988"/>
      <c r="V2802" s="3988"/>
      <c r="W2802" s="3988"/>
      <c r="X2802" s="3988"/>
      <c r="Y2802" s="3988"/>
      <c r="Z2802" s="3988"/>
      <c r="AA2802" s="3988"/>
      <c r="AB2802" s="3988"/>
      <c r="AC2802" s="3988"/>
      <c r="AD2802" s="3988"/>
      <c r="AE2802" s="3988"/>
      <c r="AF2802" s="3988"/>
      <c r="AG2802" s="3988"/>
      <c r="AH2802" s="3988"/>
      <c r="AI2802" s="3988"/>
      <c r="AJ2802" s="3988"/>
      <c r="AK2802" s="3989"/>
    </row>
    <row r="2803" spans="2:37" s="2872" customFormat="1" x14ac:dyDescent="0.2">
      <c r="B2803" s="2570"/>
      <c r="C2803" s="2945"/>
      <c r="D2803" s="2945"/>
      <c r="E2803" s="2945"/>
      <c r="F2803" s="2945"/>
      <c r="G2803" s="2571"/>
      <c r="H2803" s="2571"/>
      <c r="I2803" s="2571"/>
      <c r="J2803" s="2571"/>
      <c r="K2803" s="2571"/>
      <c r="L2803" s="2571"/>
      <c r="M2803" s="2571"/>
      <c r="N2803" s="2571"/>
      <c r="O2803" s="2571"/>
      <c r="P2803" s="2571"/>
      <c r="Q2803" s="2571"/>
      <c r="R2803" s="2571"/>
      <c r="S2803" s="2571"/>
      <c r="T2803" s="2571"/>
      <c r="U2803" s="2571"/>
      <c r="V2803" s="2571"/>
      <c r="W2803" s="2571"/>
      <c r="X2803" s="2571"/>
      <c r="Y2803" s="2571"/>
      <c r="Z2803" s="2571"/>
      <c r="AA2803" s="2571"/>
      <c r="AB2803" s="2571"/>
      <c r="AC2803" s="2571"/>
      <c r="AD2803" s="2571"/>
      <c r="AE2803" s="2571"/>
      <c r="AF2803" s="2571"/>
      <c r="AG2803" s="2571"/>
      <c r="AH2803" s="2571"/>
      <c r="AI2803" s="2571"/>
      <c r="AJ2803" s="2571"/>
      <c r="AK2803" s="2572"/>
    </row>
    <row r="2804" spans="2:37" s="2872" customFormat="1" ht="12.75" customHeight="1" x14ac:dyDescent="0.2">
      <c r="B2804" s="2570" t="s">
        <v>4988</v>
      </c>
      <c r="C2804" s="2945"/>
      <c r="D2804" s="4122" t="s">
        <v>5808</v>
      </c>
      <c r="E2804" s="4122"/>
      <c r="F2804" s="4122"/>
      <c r="G2804" s="2571"/>
      <c r="H2804" s="2571"/>
      <c r="I2804" s="2571"/>
      <c r="J2804" s="2571"/>
      <c r="K2804" s="2571"/>
      <c r="L2804" s="2571"/>
      <c r="M2804" s="2571"/>
      <c r="N2804" s="2571"/>
      <c r="O2804" s="2571"/>
      <c r="P2804" s="2571"/>
      <c r="Q2804" s="2571"/>
      <c r="R2804" s="2571"/>
      <c r="S2804" s="2571"/>
      <c r="T2804" s="2571"/>
      <c r="U2804" s="2571"/>
      <c r="V2804" s="2571"/>
      <c r="W2804" s="2571"/>
      <c r="X2804" s="2571"/>
      <c r="Y2804" s="2571"/>
      <c r="Z2804" s="2571"/>
      <c r="AA2804" s="2571"/>
      <c r="AB2804" s="2571"/>
      <c r="AC2804" s="2571"/>
      <c r="AD2804" s="2571"/>
      <c r="AE2804" s="2571"/>
      <c r="AF2804" s="2571"/>
      <c r="AG2804" s="2571"/>
      <c r="AH2804" s="2571"/>
      <c r="AI2804" s="2571"/>
      <c r="AJ2804" s="2571"/>
      <c r="AK2804" s="2572"/>
    </row>
    <row r="2805" spans="2:37" s="2872" customFormat="1" ht="13.5" customHeight="1" thickBot="1" x14ac:dyDescent="0.25">
      <c r="B2805" s="3991" t="s">
        <v>5002</v>
      </c>
      <c r="C2805" s="3992"/>
      <c r="D2805" s="4121">
        <v>41506</v>
      </c>
      <c r="E2805" s="4121"/>
      <c r="F2805" s="2945"/>
      <c r="G2805" s="2571"/>
      <c r="H2805" s="2571"/>
      <c r="I2805" s="2571"/>
      <c r="J2805" s="2571"/>
      <c r="K2805" s="2571"/>
      <c r="L2805" s="2571"/>
      <c r="M2805" s="2571"/>
      <c r="N2805" s="2571"/>
      <c r="O2805" s="2571"/>
      <c r="P2805" s="2571"/>
      <c r="Q2805" s="2571"/>
      <c r="R2805" s="2571"/>
      <c r="S2805" s="2571"/>
      <c r="T2805" s="2571"/>
      <c r="U2805" s="2571"/>
      <c r="V2805" s="2571"/>
      <c r="W2805" s="2571"/>
      <c r="X2805" s="2571"/>
      <c r="Y2805" s="2571"/>
      <c r="Z2805" s="2571"/>
      <c r="AA2805" s="2571"/>
      <c r="AB2805" s="2571"/>
      <c r="AC2805" s="2571"/>
      <c r="AD2805" s="2571"/>
      <c r="AE2805" s="2571"/>
      <c r="AF2805" s="2571"/>
      <c r="AG2805" s="2571"/>
      <c r="AH2805" s="2571"/>
      <c r="AI2805" s="2571"/>
      <c r="AJ2805" s="2571"/>
      <c r="AK2805" s="2572"/>
    </row>
    <row r="2806" spans="2:37" s="2872" customFormat="1" ht="186.75" customHeight="1" thickBot="1" x14ac:dyDescent="0.25">
      <c r="B2806" s="3993" t="s">
        <v>5003</v>
      </c>
      <c r="C2806" s="3994"/>
      <c r="D2806" s="4118" t="s">
        <v>5810</v>
      </c>
      <c r="E2806" s="4119"/>
      <c r="F2806" s="4119"/>
      <c r="G2806" s="4119"/>
      <c r="H2806" s="4119"/>
      <c r="I2806" s="4119"/>
      <c r="J2806" s="4119"/>
      <c r="K2806" s="4120"/>
      <c r="L2806" s="2571"/>
      <c r="M2806" s="2571"/>
      <c r="N2806" s="2571"/>
      <c r="O2806" s="2571"/>
      <c r="P2806" s="2571"/>
      <c r="Q2806" s="2571"/>
      <c r="R2806" s="2571"/>
      <c r="S2806" s="2571"/>
      <c r="T2806" s="2571"/>
      <c r="U2806" s="2571"/>
      <c r="V2806" s="2571"/>
      <c r="W2806" s="2571"/>
      <c r="X2806" s="2571"/>
      <c r="Y2806" s="2571"/>
      <c r="Z2806" s="2571"/>
      <c r="AA2806" s="2571"/>
      <c r="AB2806" s="2571"/>
      <c r="AC2806" s="2571"/>
      <c r="AD2806" s="2571"/>
      <c r="AE2806" s="2571"/>
      <c r="AF2806" s="2571"/>
      <c r="AG2806" s="2571"/>
      <c r="AH2806" s="2571"/>
      <c r="AI2806" s="2571"/>
      <c r="AJ2806" s="2571"/>
      <c r="AK2806" s="2572"/>
    </row>
    <row r="2807" spans="2:37" s="2872" customFormat="1" ht="13.5" thickBot="1" x14ac:dyDescent="0.25">
      <c r="B2807" s="3998"/>
      <c r="C2807" s="3999"/>
      <c r="D2807" s="3999"/>
      <c r="E2807" s="3999"/>
      <c r="F2807" s="3999"/>
      <c r="G2807" s="3999"/>
      <c r="H2807" s="3999"/>
      <c r="I2807" s="3999"/>
      <c r="J2807" s="3999"/>
      <c r="K2807" s="3999"/>
      <c r="L2807" s="3999"/>
      <c r="M2807" s="3999"/>
      <c r="N2807" s="3999"/>
      <c r="O2807" s="3999"/>
      <c r="P2807" s="3999"/>
      <c r="Q2807" s="3999"/>
      <c r="R2807" s="2571"/>
      <c r="S2807" s="2571"/>
      <c r="T2807" s="2571"/>
      <c r="U2807" s="2571"/>
      <c r="V2807" s="2571"/>
      <c r="W2807" s="2571"/>
      <c r="X2807" s="2571"/>
      <c r="Y2807" s="2571"/>
      <c r="Z2807" s="2571"/>
      <c r="AA2807" s="2571"/>
      <c r="AB2807" s="2571"/>
      <c r="AC2807" s="2571"/>
      <c r="AD2807" s="2571"/>
      <c r="AE2807" s="2571"/>
      <c r="AF2807" s="2571"/>
      <c r="AG2807" s="2571"/>
      <c r="AH2807" s="2571"/>
      <c r="AI2807" s="2571"/>
      <c r="AJ2807" s="2571"/>
      <c r="AK2807" s="2572"/>
    </row>
    <row r="2808" spans="2:37" s="2872" customFormat="1" ht="13.5" customHeight="1" thickBot="1" x14ac:dyDescent="0.25">
      <c r="B2808" s="4022" t="s">
        <v>5004</v>
      </c>
      <c r="C2808" s="4023"/>
      <c r="D2808" s="4000" t="s">
        <v>4994</v>
      </c>
      <c r="E2808" s="4000" t="s">
        <v>5005</v>
      </c>
      <c r="F2808" s="4029" t="s">
        <v>224</v>
      </c>
      <c r="G2808" s="4031"/>
      <c r="H2808" s="4031"/>
      <c r="I2808" s="4031"/>
      <c r="J2808" s="4031"/>
      <c r="K2808" s="4031"/>
      <c r="L2808" s="4031"/>
      <c r="M2808" s="4031"/>
      <c r="N2808" s="4031"/>
      <c r="O2808" s="4031"/>
      <c r="P2808" s="4031"/>
      <c r="Q2808" s="4031"/>
      <c r="R2808" s="4032"/>
      <c r="S2808" s="4029" t="s">
        <v>340</v>
      </c>
      <c r="T2808" s="4031"/>
      <c r="U2808" s="4031"/>
      <c r="V2808" s="4031"/>
      <c r="W2808" s="4031"/>
      <c r="X2808" s="4031"/>
      <c r="Y2808" s="4031"/>
      <c r="Z2808" s="4031"/>
      <c r="AA2808" s="4031"/>
      <c r="AB2808" s="4031"/>
      <c r="AC2808" s="4032"/>
      <c r="AD2808" s="4029" t="s">
        <v>225</v>
      </c>
      <c r="AE2808" s="4031"/>
      <c r="AF2808" s="4031"/>
      <c r="AG2808" s="4032"/>
      <c r="AH2808" s="4033" t="s">
        <v>4989</v>
      </c>
      <c r="AI2808" s="4034"/>
      <c r="AJ2808" s="4035"/>
      <c r="AK2808" s="2572"/>
    </row>
    <row r="2809" spans="2:37" s="2872" customFormat="1" ht="13.5" customHeight="1" thickBot="1" x14ac:dyDescent="0.25">
      <c r="B2809" s="4024"/>
      <c r="C2809" s="4025"/>
      <c r="D2809" s="4001"/>
      <c r="E2809" s="4001"/>
      <c r="F2809" s="4000" t="s">
        <v>5006</v>
      </c>
      <c r="G2809" s="4000" t="s">
        <v>5007</v>
      </c>
      <c r="H2809" s="4000" t="s">
        <v>5008</v>
      </c>
      <c r="I2809" s="4004" t="s">
        <v>5009</v>
      </c>
      <c r="J2809" s="4004" t="s">
        <v>5010</v>
      </c>
      <c r="K2809" s="4004" t="s">
        <v>5011</v>
      </c>
      <c r="L2809" s="4004" t="s">
        <v>5012</v>
      </c>
      <c r="M2809" s="4129" t="s">
        <v>5013</v>
      </c>
      <c r="N2809" s="4130"/>
      <c r="O2809" s="4004" t="s">
        <v>5014</v>
      </c>
      <c r="P2809" s="4004" t="s">
        <v>5015</v>
      </c>
      <c r="Q2809" s="4004" t="s">
        <v>5016</v>
      </c>
      <c r="R2809" s="4004" t="s">
        <v>5017</v>
      </c>
      <c r="S2809" s="4000" t="s">
        <v>5018</v>
      </c>
      <c r="T2809" s="4000" t="s">
        <v>5019</v>
      </c>
      <c r="U2809" s="4000" t="s">
        <v>5020</v>
      </c>
      <c r="V2809" s="4000" t="s">
        <v>5021</v>
      </c>
      <c r="W2809" s="4000" t="s">
        <v>5022</v>
      </c>
      <c r="X2809" s="4000" t="s">
        <v>5023</v>
      </c>
      <c r="Y2809" s="4000" t="s">
        <v>5024</v>
      </c>
      <c r="Z2809" s="4000" t="s">
        <v>5025</v>
      </c>
      <c r="AA2809" s="4000" t="s">
        <v>5026</v>
      </c>
      <c r="AB2809" s="4004" t="s">
        <v>5027</v>
      </c>
      <c r="AC2809" s="4004" t="s">
        <v>5028</v>
      </c>
      <c r="AD2809" s="4000" t="s">
        <v>5029</v>
      </c>
      <c r="AE2809" s="4000" t="s">
        <v>5030</v>
      </c>
      <c r="AF2809" s="4000" t="s">
        <v>5031</v>
      </c>
      <c r="AG2809" s="4000" t="s">
        <v>5032</v>
      </c>
      <c r="AH2809" s="4000" t="s">
        <v>1154</v>
      </c>
      <c r="AI2809" s="4000" t="s">
        <v>4990</v>
      </c>
      <c r="AJ2809" s="4000" t="s">
        <v>4991</v>
      </c>
      <c r="AK2809" s="2572"/>
    </row>
    <row r="2810" spans="2:37" s="2872" customFormat="1" ht="13.5" thickBot="1" x14ac:dyDescent="0.25">
      <c r="B2810" s="4105"/>
      <c r="C2810" s="4106"/>
      <c r="D2810" s="4073"/>
      <c r="E2810" s="4073"/>
      <c r="F2810" s="4073"/>
      <c r="G2810" s="4073"/>
      <c r="H2810" s="4073"/>
      <c r="I2810" s="4102"/>
      <c r="J2810" s="4102"/>
      <c r="K2810" s="4102"/>
      <c r="L2810" s="4102"/>
      <c r="M2810" s="2942" t="s">
        <v>5033</v>
      </c>
      <c r="N2810" s="2943" t="s">
        <v>2798</v>
      </c>
      <c r="O2810" s="4102"/>
      <c r="P2810" s="4102"/>
      <c r="Q2810" s="4102"/>
      <c r="R2810" s="4102"/>
      <c r="S2810" s="4073"/>
      <c r="T2810" s="4073"/>
      <c r="U2810" s="4073"/>
      <c r="V2810" s="4073"/>
      <c r="W2810" s="4073"/>
      <c r="X2810" s="4073"/>
      <c r="Y2810" s="4073"/>
      <c r="Z2810" s="4073"/>
      <c r="AA2810" s="4073"/>
      <c r="AB2810" s="4102"/>
      <c r="AC2810" s="4102"/>
      <c r="AD2810" s="4073"/>
      <c r="AE2810" s="4073"/>
      <c r="AF2810" s="4073"/>
      <c r="AG2810" s="4073"/>
      <c r="AH2810" s="4073"/>
      <c r="AI2810" s="4073"/>
      <c r="AJ2810" s="4073"/>
      <c r="AK2810" s="2572"/>
    </row>
    <row r="2811" spans="2:37" s="2872" customFormat="1" ht="13.5" customHeight="1" thickBot="1" x14ac:dyDescent="0.25">
      <c r="B2811" s="4070" t="s">
        <v>5809</v>
      </c>
      <c r="C2811" s="4071"/>
      <c r="D2811" s="2599" t="s">
        <v>1534</v>
      </c>
      <c r="E2811" s="2599">
        <v>14.99</v>
      </c>
      <c r="F2811" s="2599" t="s">
        <v>1534</v>
      </c>
      <c r="G2811" s="2599" t="s">
        <v>1534</v>
      </c>
      <c r="H2811" s="2599" t="s">
        <v>1534</v>
      </c>
      <c r="I2811" s="2599" t="s">
        <v>1534</v>
      </c>
      <c r="J2811" s="2599" t="s">
        <v>1534</v>
      </c>
      <c r="K2811" s="2599" t="s">
        <v>1534</v>
      </c>
      <c r="L2811" s="2599" t="s">
        <v>1534</v>
      </c>
      <c r="M2811" s="2599" t="s">
        <v>1534</v>
      </c>
      <c r="N2811" s="2599" t="s">
        <v>1534</v>
      </c>
      <c r="O2811" s="2599" t="s">
        <v>1534</v>
      </c>
      <c r="P2811" s="2599" t="s">
        <v>1534</v>
      </c>
      <c r="Q2811" s="2599" t="s">
        <v>1534</v>
      </c>
      <c r="R2811" s="2599" t="s">
        <v>1534</v>
      </c>
      <c r="S2811" s="2599" t="s">
        <v>1534</v>
      </c>
      <c r="T2811" s="2599" t="s">
        <v>1534</v>
      </c>
      <c r="U2811" s="2599" t="s">
        <v>1534</v>
      </c>
      <c r="V2811" s="2599" t="s">
        <v>1534</v>
      </c>
      <c r="W2811" s="2599" t="s">
        <v>1534</v>
      </c>
      <c r="X2811" s="2599" t="s">
        <v>1534</v>
      </c>
      <c r="Y2811" s="2599" t="s">
        <v>1534</v>
      </c>
      <c r="Z2811" s="2599" t="s">
        <v>1534</v>
      </c>
      <c r="AA2811" s="2599" t="s">
        <v>1534</v>
      </c>
      <c r="AB2811" s="2599" t="s">
        <v>1534</v>
      </c>
      <c r="AC2811" s="2599" t="s">
        <v>1534</v>
      </c>
      <c r="AD2811" s="2949">
        <v>14.99</v>
      </c>
      <c r="AE2811" s="2950" t="s">
        <v>4998</v>
      </c>
      <c r="AF2811" s="2951" t="s">
        <v>1534</v>
      </c>
      <c r="AG2811" s="2951">
        <v>0.1</v>
      </c>
      <c r="AH2811" s="2952" t="s">
        <v>1534</v>
      </c>
      <c r="AI2811" s="2952" t="s">
        <v>1534</v>
      </c>
      <c r="AJ2811" s="2953" t="s">
        <v>1534</v>
      </c>
      <c r="AK2811" s="2572"/>
    </row>
    <row r="2812" spans="2:37" s="2872" customFormat="1" x14ac:dyDescent="0.2">
      <c r="B2812" s="2573"/>
      <c r="C2812" s="2566"/>
      <c r="D2812" s="4103"/>
      <c r="E2812" s="4103"/>
      <c r="F2812" s="4103"/>
      <c r="G2812" s="4103"/>
      <c r="H2812" s="2566"/>
      <c r="I2812" s="2567"/>
      <c r="J2812" s="2567"/>
      <c r="K2812" s="2567"/>
      <c r="L2812" s="2567"/>
      <c r="M2812" s="2566"/>
      <c r="N2812" s="2567"/>
      <c r="O2812" s="2567"/>
      <c r="P2812" s="2567"/>
      <c r="Q2812" s="2567"/>
      <c r="R2812" s="2567"/>
      <c r="S2812" s="2566"/>
      <c r="T2812" s="2565"/>
      <c r="U2812" s="2565"/>
      <c r="V2812" s="2565"/>
      <c r="W2812" s="2565"/>
      <c r="X2812" s="2565"/>
      <c r="Y2812" s="2565"/>
      <c r="Z2812" s="2565"/>
      <c r="AA2812" s="2565"/>
      <c r="AB2812" s="2565"/>
      <c r="AC2812" s="2565"/>
      <c r="AD2812" s="2565"/>
      <c r="AE2812" s="2565"/>
      <c r="AF2812" s="2565"/>
      <c r="AG2812" s="2565"/>
      <c r="AH2812" s="2565"/>
      <c r="AI2812" s="2565"/>
      <c r="AJ2812" s="2565"/>
      <c r="AK2812" s="2572"/>
    </row>
    <row r="2813" spans="2:37" s="2872" customFormat="1" x14ac:dyDescent="0.2">
      <c r="B2813" s="3979" t="s">
        <v>4992</v>
      </c>
      <c r="C2813" s="3980"/>
      <c r="D2813" s="4104" t="s">
        <v>1534</v>
      </c>
      <c r="E2813" s="4104"/>
      <c r="F2813" s="4104"/>
      <c r="G2813" s="4104"/>
      <c r="H2813" s="2569"/>
      <c r="I2813" s="2569"/>
      <c r="J2813" s="2569"/>
      <c r="K2813" s="2569"/>
      <c r="L2813" s="2569"/>
      <c r="M2813" s="2569"/>
      <c r="N2813" s="2569"/>
      <c r="O2813" s="2569"/>
      <c r="P2813" s="2569"/>
      <c r="Q2813" s="2569"/>
      <c r="R2813" s="2569"/>
      <c r="S2813" s="2569"/>
      <c r="T2813" s="2565"/>
      <c r="U2813" s="2565"/>
      <c r="V2813" s="2565"/>
      <c r="W2813" s="2565"/>
      <c r="X2813" s="2565"/>
      <c r="Y2813" s="2565"/>
      <c r="Z2813" s="2565"/>
      <c r="AA2813" s="2565"/>
      <c r="AB2813" s="2565"/>
      <c r="AC2813" s="2565"/>
      <c r="AD2813" s="2565"/>
      <c r="AE2813" s="2565"/>
      <c r="AF2813" s="2565"/>
      <c r="AG2813" s="2565"/>
      <c r="AH2813" s="2565"/>
      <c r="AI2813" s="2565"/>
      <c r="AJ2813" s="2565"/>
      <c r="AK2813" s="2572"/>
    </row>
    <row r="2814" spans="2:37" s="2872" customFormat="1" x14ac:dyDescent="0.2">
      <c r="B2814" s="3979" t="s">
        <v>4993</v>
      </c>
      <c r="C2814" s="3980"/>
      <c r="D2814" s="4104" t="s">
        <v>5587</v>
      </c>
      <c r="E2814" s="4104"/>
      <c r="F2814" s="4104"/>
      <c r="G2814" s="4104"/>
      <c r="H2814" s="2569"/>
      <c r="I2814" s="2569"/>
      <c r="J2814" s="2569"/>
      <c r="K2814" s="2569"/>
      <c r="L2814" s="2569"/>
      <c r="M2814" s="2569"/>
      <c r="N2814" s="2569"/>
      <c r="O2814" s="2569"/>
      <c r="P2814" s="2569"/>
      <c r="Q2814" s="2569"/>
      <c r="R2814" s="2569"/>
      <c r="S2814" s="2569"/>
      <c r="T2814" s="2565"/>
      <c r="U2814" s="2565"/>
      <c r="V2814" s="2565"/>
      <c r="W2814" s="2565"/>
      <c r="X2814" s="2565"/>
      <c r="Y2814" s="2565"/>
      <c r="Z2814" s="2565"/>
      <c r="AA2814" s="2565"/>
      <c r="AB2814" s="2565"/>
      <c r="AC2814" s="2565"/>
      <c r="AD2814" s="2565"/>
      <c r="AE2814" s="2565"/>
      <c r="AF2814" s="2565"/>
      <c r="AG2814" s="2565"/>
      <c r="AH2814" s="2565"/>
      <c r="AI2814" s="2565"/>
      <c r="AJ2814" s="2565"/>
      <c r="AK2814" s="2572"/>
    </row>
    <row r="2815" spans="2:37" s="2872" customFormat="1" ht="15.75" thickBot="1" x14ac:dyDescent="0.25">
      <c r="B2815" s="4057"/>
      <c r="C2815" s="4058"/>
      <c r="D2815" s="4101"/>
      <c r="E2815" s="4101"/>
      <c r="F2815" s="4101"/>
      <c r="G2815" s="4101"/>
      <c r="H2815" s="2574"/>
      <c r="I2815" s="2574"/>
      <c r="J2815" s="2574"/>
      <c r="K2815" s="2574"/>
      <c r="L2815" s="2574"/>
      <c r="M2815" s="2574"/>
      <c r="N2815" s="2574"/>
      <c r="O2815" s="2574"/>
      <c r="P2815" s="2574"/>
      <c r="Q2815" s="2574"/>
      <c r="R2815" s="2574"/>
      <c r="S2815" s="2574"/>
      <c r="T2815" s="2575"/>
      <c r="U2815" s="2575"/>
      <c r="V2815" s="2575"/>
      <c r="W2815" s="2575"/>
      <c r="X2815" s="2575"/>
      <c r="Y2815" s="2575"/>
      <c r="Z2815" s="2575"/>
      <c r="AA2815" s="2575"/>
      <c r="AB2815" s="2575"/>
      <c r="AC2815" s="2575"/>
      <c r="AD2815" s="2575"/>
      <c r="AE2815" s="2575"/>
      <c r="AF2815" s="2575"/>
      <c r="AG2815" s="2575"/>
      <c r="AH2815" s="2575"/>
      <c r="AI2815" s="2575"/>
      <c r="AJ2815" s="2575"/>
      <c r="AK2815" s="2577"/>
    </row>
    <row r="2816" spans="2:37" s="2872" customFormat="1" x14ac:dyDescent="0.2">
      <c r="B2816" s="2774"/>
    </row>
    <row r="2817" spans="2:37" s="2872" customFormat="1" ht="13.5" thickBot="1" x14ac:dyDescent="0.25">
      <c r="B2817" s="2774"/>
    </row>
    <row r="2818" spans="2:37" s="2872" customFormat="1" ht="20.25" x14ac:dyDescent="0.2">
      <c r="B2818" s="3987" t="s">
        <v>5001</v>
      </c>
      <c r="C2818" s="3988"/>
      <c r="D2818" s="3988"/>
      <c r="E2818" s="3988"/>
      <c r="F2818" s="3988"/>
      <c r="G2818" s="3988"/>
      <c r="H2818" s="3988"/>
      <c r="I2818" s="3988"/>
      <c r="J2818" s="3988"/>
      <c r="K2818" s="3988"/>
      <c r="L2818" s="3988"/>
      <c r="M2818" s="3988"/>
      <c r="N2818" s="3988"/>
      <c r="O2818" s="3988"/>
      <c r="P2818" s="3988"/>
      <c r="Q2818" s="3988"/>
      <c r="R2818" s="3988"/>
      <c r="S2818" s="3988"/>
      <c r="T2818" s="3988"/>
      <c r="U2818" s="3988"/>
      <c r="V2818" s="3988"/>
      <c r="W2818" s="3988"/>
      <c r="X2818" s="3988"/>
      <c r="Y2818" s="3988"/>
      <c r="Z2818" s="3988"/>
      <c r="AA2818" s="3988"/>
      <c r="AB2818" s="3988"/>
      <c r="AC2818" s="3988"/>
      <c r="AD2818" s="3988"/>
      <c r="AE2818" s="3988"/>
      <c r="AF2818" s="3988"/>
      <c r="AG2818" s="3988"/>
      <c r="AH2818" s="3988"/>
      <c r="AI2818" s="3988"/>
      <c r="AJ2818" s="3988"/>
      <c r="AK2818" s="3989"/>
    </row>
    <row r="2819" spans="2:37" s="2872" customFormat="1" x14ac:dyDescent="0.2">
      <c r="B2819" s="2570"/>
      <c r="C2819" s="2945"/>
      <c r="D2819" s="2945"/>
      <c r="E2819" s="2945"/>
      <c r="F2819" s="2945"/>
      <c r="G2819" s="2571"/>
      <c r="H2819" s="2571"/>
      <c r="I2819" s="2571"/>
      <c r="J2819" s="2571"/>
      <c r="K2819" s="2571"/>
      <c r="L2819" s="2571"/>
      <c r="M2819" s="2571"/>
      <c r="N2819" s="2571"/>
      <c r="O2819" s="2571"/>
      <c r="P2819" s="2571"/>
      <c r="Q2819" s="2571"/>
      <c r="R2819" s="2571"/>
      <c r="S2819" s="2571"/>
      <c r="T2819" s="2571"/>
      <c r="U2819" s="2571"/>
      <c r="V2819" s="2571"/>
      <c r="W2819" s="2571"/>
      <c r="X2819" s="2571"/>
      <c r="Y2819" s="2571"/>
      <c r="Z2819" s="2571"/>
      <c r="AA2819" s="2571"/>
      <c r="AB2819" s="2571"/>
      <c r="AC2819" s="2571"/>
      <c r="AD2819" s="2571"/>
      <c r="AE2819" s="2571"/>
      <c r="AF2819" s="2571"/>
      <c r="AG2819" s="2571"/>
      <c r="AH2819" s="2571"/>
      <c r="AI2819" s="2571"/>
      <c r="AJ2819" s="2571"/>
      <c r="AK2819" s="2572"/>
    </row>
    <row r="2820" spans="2:37" s="2872" customFormat="1" x14ac:dyDescent="0.2">
      <c r="B2820" s="2570" t="s">
        <v>4988</v>
      </c>
      <c r="C2820" s="2945"/>
      <c r="D2820" s="4122" t="s">
        <v>5803</v>
      </c>
      <c r="E2820" s="4122"/>
      <c r="F2820" s="4122"/>
      <c r="G2820" s="2571"/>
      <c r="H2820" s="2571"/>
      <c r="I2820" s="2571"/>
      <c r="J2820" s="2571"/>
      <c r="K2820" s="2571"/>
      <c r="L2820" s="2571"/>
      <c r="M2820" s="2571"/>
      <c r="N2820" s="2571"/>
      <c r="O2820" s="2571"/>
      <c r="P2820" s="2571"/>
      <c r="Q2820" s="2571"/>
      <c r="R2820" s="2571"/>
      <c r="S2820" s="2571"/>
      <c r="T2820" s="2571"/>
      <c r="U2820" s="2571"/>
      <c r="V2820" s="2571"/>
      <c r="W2820" s="2571"/>
      <c r="X2820" s="2571"/>
      <c r="Y2820" s="2571"/>
      <c r="Z2820" s="2571"/>
      <c r="AA2820" s="2571"/>
      <c r="AB2820" s="2571"/>
      <c r="AC2820" s="2571"/>
      <c r="AD2820" s="2571"/>
      <c r="AE2820" s="2571"/>
      <c r="AF2820" s="2571"/>
      <c r="AG2820" s="2571"/>
      <c r="AH2820" s="2571"/>
      <c r="AI2820" s="2571"/>
      <c r="AJ2820" s="2571"/>
      <c r="AK2820" s="2572"/>
    </row>
    <row r="2821" spans="2:37" s="2872" customFormat="1" ht="13.5" thickBot="1" x14ac:dyDescent="0.25">
      <c r="B2821" s="3991" t="s">
        <v>5002</v>
      </c>
      <c r="C2821" s="3992"/>
      <c r="D2821" s="3963">
        <v>41509</v>
      </c>
      <c r="E2821" s="3963"/>
      <c r="F2821" s="2945"/>
      <c r="G2821" s="2571"/>
      <c r="H2821" s="2571"/>
      <c r="I2821" s="2571"/>
      <c r="J2821" s="2571"/>
      <c r="K2821" s="2571"/>
      <c r="L2821" s="2571"/>
      <c r="M2821" s="2571"/>
      <c r="N2821" s="2571"/>
      <c r="O2821" s="2571"/>
      <c r="P2821" s="2571"/>
      <c r="Q2821" s="2571"/>
      <c r="R2821" s="2571"/>
      <c r="S2821" s="2571"/>
      <c r="T2821" s="2571"/>
      <c r="U2821" s="2571"/>
      <c r="V2821" s="2571"/>
      <c r="W2821" s="2571"/>
      <c r="X2821" s="2571"/>
      <c r="Y2821" s="2571"/>
      <c r="Z2821" s="2571"/>
      <c r="AA2821" s="2571"/>
      <c r="AB2821" s="2571"/>
      <c r="AC2821" s="2571"/>
      <c r="AD2821" s="2571"/>
      <c r="AE2821" s="2571"/>
      <c r="AF2821" s="2571"/>
      <c r="AG2821" s="2571"/>
      <c r="AH2821" s="2571"/>
      <c r="AI2821" s="2571"/>
      <c r="AJ2821" s="2571"/>
      <c r="AK2821" s="2572"/>
    </row>
    <row r="2822" spans="2:37" s="2872" customFormat="1" ht="109.5" customHeight="1" thickBot="1" x14ac:dyDescent="0.25">
      <c r="B2822" s="3993" t="s">
        <v>5003</v>
      </c>
      <c r="C2822" s="3994"/>
      <c r="D2822" s="4118" t="s">
        <v>5804</v>
      </c>
      <c r="E2822" s="4119"/>
      <c r="F2822" s="4119"/>
      <c r="G2822" s="4119"/>
      <c r="H2822" s="4119"/>
      <c r="I2822" s="4119"/>
      <c r="J2822" s="4119"/>
      <c r="K2822" s="4120"/>
      <c r="L2822" s="2571"/>
      <c r="M2822" s="2571"/>
      <c r="N2822" s="2571"/>
      <c r="O2822" s="2571"/>
      <c r="P2822" s="2571"/>
      <c r="Q2822" s="2571"/>
      <c r="R2822" s="2571"/>
      <c r="S2822" s="2571"/>
      <c r="T2822" s="2571"/>
      <c r="U2822" s="2571"/>
      <c r="V2822" s="2571"/>
      <c r="W2822" s="2571"/>
      <c r="X2822" s="2571"/>
      <c r="Y2822" s="2571"/>
      <c r="Z2822" s="2571"/>
      <c r="AA2822" s="2571"/>
      <c r="AB2822" s="2571"/>
      <c r="AC2822" s="2571"/>
      <c r="AD2822" s="2571"/>
      <c r="AE2822" s="2571"/>
      <c r="AF2822" s="2571"/>
      <c r="AG2822" s="2571"/>
      <c r="AH2822" s="2571"/>
      <c r="AI2822" s="2571"/>
      <c r="AJ2822" s="2571"/>
      <c r="AK2822" s="2572"/>
    </row>
    <row r="2823" spans="2:37" s="2872" customFormat="1" ht="13.5" thickBot="1" x14ac:dyDescent="0.25">
      <c r="B2823" s="3998"/>
      <c r="C2823" s="3999"/>
      <c r="D2823" s="3999"/>
      <c r="E2823" s="3999"/>
      <c r="F2823" s="3999"/>
      <c r="G2823" s="3999"/>
      <c r="H2823" s="3999"/>
      <c r="I2823" s="3999"/>
      <c r="J2823" s="3999"/>
      <c r="K2823" s="3999"/>
      <c r="L2823" s="3999"/>
      <c r="M2823" s="3999"/>
      <c r="N2823" s="3999"/>
      <c r="O2823" s="3999"/>
      <c r="P2823" s="3999"/>
      <c r="Q2823" s="3999"/>
      <c r="R2823" s="2571"/>
      <c r="S2823" s="2571"/>
      <c r="T2823" s="2571"/>
      <c r="U2823" s="2571"/>
      <c r="V2823" s="2571"/>
      <c r="W2823" s="2571"/>
      <c r="X2823" s="2571"/>
      <c r="Y2823" s="2571"/>
      <c r="Z2823" s="2571"/>
      <c r="AA2823" s="2571"/>
      <c r="AB2823" s="2571"/>
      <c r="AC2823" s="2571"/>
      <c r="AD2823" s="2571"/>
      <c r="AE2823" s="2571"/>
      <c r="AF2823" s="2571"/>
      <c r="AG2823" s="2571"/>
      <c r="AH2823" s="2571"/>
      <c r="AI2823" s="2571"/>
      <c r="AJ2823" s="2571"/>
      <c r="AK2823" s="2572"/>
    </row>
    <row r="2824" spans="2:37" s="2872" customFormat="1" ht="13.5" thickBot="1" x14ac:dyDescent="0.25">
      <c r="B2824" s="4000" t="s">
        <v>5004</v>
      </c>
      <c r="C2824" s="4000"/>
      <c r="D2824" s="4000" t="s">
        <v>4994</v>
      </c>
      <c r="E2824" s="4000" t="s">
        <v>5005</v>
      </c>
      <c r="F2824" s="4002" t="s">
        <v>224</v>
      </c>
      <c r="G2824" s="4002"/>
      <c r="H2824" s="4002"/>
      <c r="I2824" s="4002"/>
      <c r="J2824" s="4002"/>
      <c r="K2824" s="4002"/>
      <c r="L2824" s="4002"/>
      <c r="M2824" s="4002"/>
      <c r="N2824" s="4002"/>
      <c r="O2824" s="4002"/>
      <c r="P2824" s="4002"/>
      <c r="Q2824" s="4002"/>
      <c r="R2824" s="4002"/>
      <c r="S2824" s="4002" t="s">
        <v>340</v>
      </c>
      <c r="T2824" s="4002"/>
      <c r="U2824" s="4002"/>
      <c r="V2824" s="4002"/>
      <c r="W2824" s="4002"/>
      <c r="X2824" s="4002"/>
      <c r="Y2824" s="4002"/>
      <c r="Z2824" s="4002"/>
      <c r="AA2824" s="4002"/>
      <c r="AB2824" s="4002"/>
      <c r="AC2824" s="4002"/>
      <c r="AD2824" s="4002" t="s">
        <v>225</v>
      </c>
      <c r="AE2824" s="4002"/>
      <c r="AF2824" s="4002"/>
      <c r="AG2824" s="4002"/>
      <c r="AH2824" s="4003" t="s">
        <v>4989</v>
      </c>
      <c r="AI2824" s="4003"/>
      <c r="AJ2824" s="4003"/>
      <c r="AK2824" s="2572"/>
    </row>
    <row r="2825" spans="2:37" s="2872" customFormat="1" ht="13.5" thickBot="1" x14ac:dyDescent="0.25">
      <c r="B2825" s="4001"/>
      <c r="C2825" s="4001"/>
      <c r="D2825" s="4001"/>
      <c r="E2825" s="4001"/>
      <c r="F2825" s="4001" t="s">
        <v>5006</v>
      </c>
      <c r="G2825" s="4001" t="s">
        <v>5007</v>
      </c>
      <c r="H2825" s="4000" t="s">
        <v>5008</v>
      </c>
      <c r="I2825" s="4004" t="s">
        <v>5009</v>
      </c>
      <c r="J2825" s="4004" t="s">
        <v>5010</v>
      </c>
      <c r="K2825" s="4005" t="s">
        <v>5011</v>
      </c>
      <c r="L2825" s="4005" t="s">
        <v>5012</v>
      </c>
      <c r="M2825" s="4004" t="s">
        <v>5013</v>
      </c>
      <c r="N2825" s="4004"/>
      <c r="O2825" s="4005" t="s">
        <v>5014</v>
      </c>
      <c r="P2825" s="4005" t="s">
        <v>5015</v>
      </c>
      <c r="Q2825" s="4005" t="s">
        <v>5016</v>
      </c>
      <c r="R2825" s="4005" t="s">
        <v>5017</v>
      </c>
      <c r="S2825" s="4000" t="s">
        <v>5018</v>
      </c>
      <c r="T2825" s="4000" t="s">
        <v>5019</v>
      </c>
      <c r="U2825" s="4000" t="s">
        <v>5020</v>
      </c>
      <c r="V2825" s="4000" t="s">
        <v>5021</v>
      </c>
      <c r="W2825" s="4000" t="s">
        <v>5022</v>
      </c>
      <c r="X2825" s="4000" t="s">
        <v>5023</v>
      </c>
      <c r="Y2825" s="4000" t="s">
        <v>5024</v>
      </c>
      <c r="Z2825" s="4000" t="s">
        <v>5025</v>
      </c>
      <c r="AA2825" s="4000" t="s">
        <v>5026</v>
      </c>
      <c r="AB2825" s="4004" t="s">
        <v>5027</v>
      </c>
      <c r="AC2825" s="4004" t="s">
        <v>5028</v>
      </c>
      <c r="AD2825" s="4000" t="s">
        <v>5029</v>
      </c>
      <c r="AE2825" s="4000" t="s">
        <v>5030</v>
      </c>
      <c r="AF2825" s="4000" t="s">
        <v>5031</v>
      </c>
      <c r="AG2825" s="4000" t="s">
        <v>5032</v>
      </c>
      <c r="AH2825" s="4000" t="s">
        <v>1154</v>
      </c>
      <c r="AI2825" s="4000" t="s">
        <v>4990</v>
      </c>
      <c r="AJ2825" s="4000" t="s">
        <v>4991</v>
      </c>
      <c r="AK2825" s="2572"/>
    </row>
    <row r="2826" spans="2:37" s="2872" customFormat="1" ht="13.5" thickBot="1" x14ac:dyDescent="0.25">
      <c r="B2826" s="4001"/>
      <c r="C2826" s="4001"/>
      <c r="D2826" s="4001"/>
      <c r="E2826" s="4001"/>
      <c r="F2826" s="4001"/>
      <c r="G2826" s="4001"/>
      <c r="H2826" s="4001"/>
      <c r="I2826" s="4005"/>
      <c r="J2826" s="4005"/>
      <c r="K2826" s="4005"/>
      <c r="L2826" s="4005"/>
      <c r="M2826" s="2942" t="s">
        <v>5033</v>
      </c>
      <c r="N2826" s="2943" t="s">
        <v>2798</v>
      </c>
      <c r="O2826" s="4005"/>
      <c r="P2826" s="4005"/>
      <c r="Q2826" s="4005"/>
      <c r="R2826" s="4005"/>
      <c r="S2826" s="4001"/>
      <c r="T2826" s="4001"/>
      <c r="U2826" s="4001"/>
      <c r="V2826" s="4001"/>
      <c r="W2826" s="4001"/>
      <c r="X2826" s="4001"/>
      <c r="Y2826" s="4001"/>
      <c r="Z2826" s="4001"/>
      <c r="AA2826" s="4001"/>
      <c r="AB2826" s="4005"/>
      <c r="AC2826" s="4005"/>
      <c r="AD2826" s="4001"/>
      <c r="AE2826" s="4001"/>
      <c r="AF2826" s="4001"/>
      <c r="AG2826" s="4001"/>
      <c r="AH2826" s="4001"/>
      <c r="AI2826" s="4001"/>
      <c r="AJ2826" s="4001"/>
      <c r="AK2826" s="2572"/>
    </row>
    <row r="2827" spans="2:37" s="2872" customFormat="1" x14ac:dyDescent="0.2">
      <c r="B2827" s="4133" t="s">
        <v>5803</v>
      </c>
      <c r="C2827" s="4134"/>
      <c r="D2827" s="2717"/>
      <c r="E2827" s="2715"/>
      <c r="F2827" s="2715"/>
      <c r="G2827" s="2670"/>
      <c r="H2827" s="2716"/>
      <c r="I2827" s="2716"/>
      <c r="J2827" s="2716"/>
      <c r="K2827" s="2670"/>
      <c r="L2827" s="2670"/>
      <c r="M2827" s="2717"/>
      <c r="N2827" s="2718"/>
      <c r="O2827" s="2670"/>
      <c r="P2827" s="2670"/>
      <c r="Q2827" s="2670"/>
      <c r="R2827" s="2670"/>
      <c r="S2827" s="2697"/>
      <c r="T2827" s="2670"/>
      <c r="U2827" s="2719"/>
      <c r="V2827" s="2719"/>
      <c r="W2827" s="2670"/>
      <c r="X2827" s="2670">
        <v>0.06</v>
      </c>
      <c r="Y2827" s="2719"/>
      <c r="Z2827" s="2719"/>
      <c r="AA2827" s="2719"/>
      <c r="AB2827" s="2670"/>
      <c r="AC2827" s="2670"/>
      <c r="AD2827" s="2715"/>
      <c r="AE2827" s="2738"/>
      <c r="AF2827" s="2772"/>
      <c r="AG2827" s="2772"/>
      <c r="AH2827" s="2713"/>
      <c r="AI2827" s="2713"/>
      <c r="AJ2827" s="2699"/>
      <c r="AK2827" s="2572"/>
    </row>
    <row r="2828" spans="2:37" s="2872" customFormat="1" x14ac:dyDescent="0.2">
      <c r="B2828" s="2573"/>
      <c r="C2828" s="2566"/>
      <c r="D2828" s="4132"/>
      <c r="E2828" s="4132"/>
      <c r="F2828" s="4132"/>
      <c r="G2828" s="4132"/>
      <c r="H2828" s="2566"/>
      <c r="I2828" s="2567"/>
      <c r="J2828" s="2567"/>
      <c r="K2828" s="2567"/>
      <c r="L2828" s="2567"/>
      <c r="M2828" s="2566"/>
      <c r="N2828" s="2567"/>
      <c r="O2828" s="2567"/>
      <c r="P2828" s="2567"/>
      <c r="Q2828" s="2567"/>
      <c r="R2828" s="2567"/>
      <c r="S2828" s="2566"/>
      <c r="T2828" s="2565"/>
      <c r="U2828" s="2565"/>
      <c r="V2828" s="2565"/>
      <c r="W2828" s="2565"/>
      <c r="X2828" s="2565"/>
      <c r="Y2828" s="2565"/>
      <c r="Z2828" s="2565"/>
      <c r="AA2828" s="2565"/>
      <c r="AB2828" s="2565"/>
      <c r="AC2828" s="2565"/>
      <c r="AD2828" s="2565"/>
      <c r="AE2828" s="2565"/>
      <c r="AF2828" s="2565"/>
      <c r="AG2828" s="2565"/>
      <c r="AH2828" s="2565"/>
      <c r="AI2828" s="2565"/>
      <c r="AJ2828" s="2565"/>
      <c r="AK2828" s="2572"/>
    </row>
    <row r="2829" spans="2:37" s="2872" customFormat="1" x14ac:dyDescent="0.2">
      <c r="B2829" s="3979" t="s">
        <v>4992</v>
      </c>
      <c r="C2829" s="3980"/>
      <c r="D2829" s="3986" t="s">
        <v>6</v>
      </c>
      <c r="E2829" s="3986"/>
      <c r="F2829" s="3986"/>
      <c r="G2829" s="3986"/>
      <c r="H2829" s="2569"/>
      <c r="I2829" s="2569"/>
      <c r="J2829" s="2569"/>
      <c r="K2829" s="2569"/>
      <c r="L2829" s="2569"/>
      <c r="M2829" s="2569"/>
      <c r="N2829" s="2569"/>
      <c r="O2829" s="2569"/>
      <c r="P2829" s="2569"/>
      <c r="Q2829" s="2569"/>
      <c r="R2829" s="2569"/>
      <c r="S2829" s="2569"/>
      <c r="T2829" s="2565"/>
      <c r="U2829" s="2565"/>
      <c r="V2829" s="2565"/>
      <c r="W2829" s="2565"/>
      <c r="X2829" s="2565"/>
      <c r="Y2829" s="2565"/>
      <c r="Z2829" s="2565"/>
      <c r="AA2829" s="2565"/>
      <c r="AB2829" s="2565"/>
      <c r="AC2829" s="2565"/>
      <c r="AD2829" s="2565"/>
      <c r="AE2829" s="2565"/>
      <c r="AF2829" s="2565"/>
      <c r="AG2829" s="2565"/>
      <c r="AH2829" s="2565"/>
      <c r="AI2829" s="2565"/>
      <c r="AJ2829" s="2565"/>
      <c r="AK2829" s="2572"/>
    </row>
    <row r="2830" spans="2:37" s="2872" customFormat="1" x14ac:dyDescent="0.2">
      <c r="B2830" s="3979" t="s">
        <v>4993</v>
      </c>
      <c r="C2830" s="3980"/>
      <c r="D2830" s="3986" t="s">
        <v>6</v>
      </c>
      <c r="E2830" s="3986"/>
      <c r="F2830" s="3986"/>
      <c r="G2830" s="3986"/>
      <c r="H2830" s="2569"/>
      <c r="I2830" s="2569"/>
      <c r="J2830" s="2569"/>
      <c r="K2830" s="2569"/>
      <c r="L2830" s="2569"/>
      <c r="M2830" s="2569"/>
      <c r="N2830" s="2569"/>
      <c r="O2830" s="2569"/>
      <c r="P2830" s="2569"/>
      <c r="Q2830" s="2569"/>
      <c r="R2830" s="2569"/>
      <c r="S2830" s="2569"/>
      <c r="T2830" s="2565"/>
      <c r="U2830" s="2565"/>
      <c r="V2830" s="2565"/>
      <c r="W2830" s="2565"/>
      <c r="X2830" s="2565"/>
      <c r="Y2830" s="2565"/>
      <c r="Z2830" s="2565"/>
      <c r="AA2830" s="2565"/>
      <c r="AB2830" s="2565"/>
      <c r="AC2830" s="2565"/>
      <c r="AD2830" s="2565"/>
      <c r="AE2830" s="2565"/>
      <c r="AF2830" s="2565"/>
      <c r="AG2830" s="2565"/>
      <c r="AH2830" s="2565"/>
      <c r="AI2830" s="2565"/>
      <c r="AJ2830" s="2565"/>
      <c r="AK2830" s="2572"/>
    </row>
    <row r="2831" spans="2:37" s="2872" customFormat="1" ht="15.75" thickBot="1" x14ac:dyDescent="0.25">
      <c r="B2831" s="4057"/>
      <c r="C2831" s="4058"/>
      <c r="D2831" s="4059"/>
      <c r="E2831" s="4059"/>
      <c r="F2831" s="4059"/>
      <c r="G2831" s="4059"/>
      <c r="H2831" s="2574"/>
      <c r="I2831" s="2574"/>
      <c r="J2831" s="2574"/>
      <c r="K2831" s="2574"/>
      <c r="L2831" s="2574"/>
      <c r="M2831" s="2574"/>
      <c r="N2831" s="2574"/>
      <c r="O2831" s="2574"/>
      <c r="P2831" s="2574"/>
      <c r="Q2831" s="2574"/>
      <c r="R2831" s="2574"/>
      <c r="S2831" s="2574"/>
      <c r="T2831" s="2575"/>
      <c r="U2831" s="2575"/>
      <c r="V2831" s="2575"/>
      <c r="W2831" s="2575"/>
      <c r="X2831" s="2575"/>
      <c r="Y2831" s="2575"/>
      <c r="Z2831" s="2575"/>
      <c r="AA2831" s="2575"/>
      <c r="AB2831" s="2575"/>
      <c r="AC2831" s="2575"/>
      <c r="AD2831" s="2575"/>
      <c r="AE2831" s="2575"/>
      <c r="AF2831" s="2575"/>
      <c r="AG2831" s="2575"/>
      <c r="AH2831" s="2575"/>
      <c r="AI2831" s="2575"/>
      <c r="AJ2831" s="2575"/>
      <c r="AK2831" s="2577"/>
    </row>
    <row r="2832" spans="2:37" s="2872" customFormat="1" x14ac:dyDescent="0.2">
      <c r="B2832" s="2774"/>
    </row>
    <row r="2833" spans="2:37" s="2872" customFormat="1" ht="13.5" thickBot="1" x14ac:dyDescent="0.25">
      <c r="B2833" s="2774"/>
    </row>
    <row r="2834" spans="2:37" s="2872" customFormat="1" ht="20.25" x14ac:dyDescent="0.2">
      <c r="B2834" s="3987" t="s">
        <v>5001</v>
      </c>
      <c r="C2834" s="3988"/>
      <c r="D2834" s="3988"/>
      <c r="E2834" s="3988"/>
      <c r="F2834" s="3988"/>
      <c r="G2834" s="3988"/>
      <c r="H2834" s="3988"/>
      <c r="I2834" s="3988"/>
      <c r="J2834" s="3988"/>
      <c r="K2834" s="3988"/>
      <c r="L2834" s="3988"/>
      <c r="M2834" s="3988"/>
      <c r="N2834" s="3988"/>
      <c r="O2834" s="3988"/>
      <c r="P2834" s="3988"/>
      <c r="Q2834" s="3988"/>
      <c r="R2834" s="3988"/>
      <c r="S2834" s="3988"/>
      <c r="T2834" s="3988"/>
      <c r="U2834" s="3988"/>
      <c r="V2834" s="3988"/>
      <c r="W2834" s="3988"/>
      <c r="X2834" s="3988"/>
      <c r="Y2834" s="3988"/>
      <c r="Z2834" s="3988"/>
      <c r="AA2834" s="3988"/>
      <c r="AB2834" s="3988"/>
      <c r="AC2834" s="3988"/>
      <c r="AD2834" s="3988"/>
      <c r="AE2834" s="3988"/>
      <c r="AF2834" s="3988"/>
      <c r="AG2834" s="3988"/>
      <c r="AH2834" s="3988"/>
      <c r="AI2834" s="3988"/>
      <c r="AJ2834" s="3988"/>
      <c r="AK2834" s="3989"/>
    </row>
    <row r="2835" spans="2:37" s="2872" customFormat="1" x14ac:dyDescent="0.2">
      <c r="B2835" s="2570"/>
      <c r="C2835" s="2945"/>
      <c r="D2835" s="2945"/>
      <c r="E2835" s="2945"/>
      <c r="F2835" s="2945"/>
      <c r="G2835" s="2571"/>
      <c r="H2835" s="2571"/>
      <c r="I2835" s="2571"/>
      <c r="J2835" s="2571"/>
      <c r="K2835" s="2571"/>
      <c r="L2835" s="2571"/>
      <c r="M2835" s="2571"/>
      <c r="N2835" s="2571"/>
      <c r="O2835" s="2571"/>
      <c r="P2835" s="2571"/>
      <c r="Q2835" s="2571"/>
      <c r="R2835" s="2571"/>
      <c r="S2835" s="2571"/>
      <c r="T2835" s="2571"/>
      <c r="U2835" s="2571"/>
      <c r="V2835" s="2571"/>
      <c r="W2835" s="2571"/>
      <c r="X2835" s="2571"/>
      <c r="Y2835" s="2571"/>
      <c r="Z2835" s="2571"/>
      <c r="AA2835" s="2571"/>
      <c r="AB2835" s="2571"/>
      <c r="AC2835" s="2571"/>
      <c r="AD2835" s="2571"/>
      <c r="AE2835" s="2571"/>
      <c r="AF2835" s="2571"/>
      <c r="AG2835" s="2571"/>
      <c r="AH2835" s="2571"/>
      <c r="AI2835" s="2571"/>
      <c r="AJ2835" s="2571"/>
      <c r="AK2835" s="2572"/>
    </row>
    <row r="2836" spans="2:37" s="2872" customFormat="1" x14ac:dyDescent="0.2">
      <c r="B2836" s="2570" t="s">
        <v>4988</v>
      </c>
      <c r="C2836" s="2945"/>
      <c r="D2836" s="4122" t="s">
        <v>5799</v>
      </c>
      <c r="E2836" s="4122"/>
      <c r="F2836" s="4122"/>
      <c r="G2836" s="2571"/>
      <c r="H2836" s="2571"/>
      <c r="I2836" s="2571"/>
      <c r="J2836" s="2571"/>
      <c r="K2836" s="2571"/>
      <c r="L2836" s="2571"/>
      <c r="M2836" s="2571"/>
      <c r="N2836" s="2571"/>
      <c r="O2836" s="2571"/>
      <c r="P2836" s="2571"/>
      <c r="Q2836" s="2571"/>
      <c r="R2836" s="2571"/>
      <c r="S2836" s="2571"/>
      <c r="T2836" s="2571"/>
      <c r="U2836" s="2571"/>
      <c r="V2836" s="2571"/>
      <c r="W2836" s="2571"/>
      <c r="X2836" s="2571"/>
      <c r="Y2836" s="2571"/>
      <c r="Z2836" s="2571"/>
      <c r="AA2836" s="2571"/>
      <c r="AB2836" s="2571"/>
      <c r="AC2836" s="2571"/>
      <c r="AD2836" s="2571"/>
      <c r="AE2836" s="2571"/>
      <c r="AF2836" s="2571"/>
      <c r="AG2836" s="2571"/>
      <c r="AH2836" s="2571"/>
      <c r="AI2836" s="2571"/>
      <c r="AJ2836" s="2571"/>
      <c r="AK2836" s="2572"/>
    </row>
    <row r="2837" spans="2:37" s="2872" customFormat="1" ht="13.5" thickBot="1" x14ac:dyDescent="0.25">
      <c r="B2837" s="3991" t="s">
        <v>5002</v>
      </c>
      <c r="C2837" s="3992"/>
      <c r="D2837" s="3963">
        <v>41491</v>
      </c>
      <c r="E2837" s="3963"/>
      <c r="F2837" s="2945"/>
      <c r="G2837" s="2571"/>
      <c r="H2837" s="2571"/>
      <c r="I2837" s="2571"/>
      <c r="J2837" s="2571"/>
      <c r="K2837" s="2571"/>
      <c r="L2837" s="2571"/>
      <c r="M2837" s="2571"/>
      <c r="N2837" s="2571"/>
      <c r="O2837" s="2571"/>
      <c r="P2837" s="2571"/>
      <c r="Q2837" s="2571"/>
      <c r="R2837" s="2571"/>
      <c r="S2837" s="2571"/>
      <c r="T2837" s="2571"/>
      <c r="U2837" s="2571"/>
      <c r="V2837" s="2571"/>
      <c r="W2837" s="2571"/>
      <c r="X2837" s="2571"/>
      <c r="Y2837" s="2571"/>
      <c r="Z2837" s="2571"/>
      <c r="AA2837" s="2571"/>
      <c r="AB2837" s="2571"/>
      <c r="AC2837" s="2571"/>
      <c r="AD2837" s="2571"/>
      <c r="AE2837" s="2571"/>
      <c r="AF2837" s="2571"/>
      <c r="AG2837" s="2571"/>
      <c r="AH2837" s="2571"/>
      <c r="AI2837" s="2571"/>
      <c r="AJ2837" s="2571"/>
      <c r="AK2837" s="2572"/>
    </row>
    <row r="2838" spans="2:37" s="2872" customFormat="1" ht="345" customHeight="1" thickBot="1" x14ac:dyDescent="0.25">
      <c r="B2838" s="3993" t="s">
        <v>5003</v>
      </c>
      <c r="C2838" s="4036"/>
      <c r="D2838" s="4118" t="s">
        <v>5800</v>
      </c>
      <c r="E2838" s="4119"/>
      <c r="F2838" s="4119"/>
      <c r="G2838" s="4119"/>
      <c r="H2838" s="4119"/>
      <c r="I2838" s="4119"/>
      <c r="J2838" s="4119"/>
      <c r="K2838" s="4120"/>
      <c r="L2838" s="2571"/>
      <c r="M2838" s="2571"/>
      <c r="N2838" s="2571"/>
      <c r="O2838" s="2571"/>
      <c r="P2838" s="2571"/>
      <c r="Q2838" s="2571"/>
      <c r="R2838" s="2571"/>
      <c r="S2838" s="2571"/>
      <c r="T2838" s="2571"/>
      <c r="U2838" s="2571"/>
      <c r="V2838" s="2571"/>
      <c r="W2838" s="2571"/>
      <c r="X2838" s="2571"/>
      <c r="Y2838" s="2571"/>
      <c r="Z2838" s="2571"/>
      <c r="AA2838" s="2571"/>
      <c r="AB2838" s="2571"/>
      <c r="AC2838" s="2571"/>
      <c r="AD2838" s="2571"/>
      <c r="AE2838" s="2571"/>
      <c r="AF2838" s="2571"/>
      <c r="AG2838" s="2571"/>
      <c r="AH2838" s="2571"/>
      <c r="AI2838" s="2571"/>
      <c r="AJ2838" s="2571"/>
      <c r="AK2838" s="2572"/>
    </row>
    <row r="2839" spans="2:37" s="2872" customFormat="1" ht="13.5" thickBot="1" x14ac:dyDescent="0.25">
      <c r="B2839" s="3998"/>
      <c r="C2839" s="3999"/>
      <c r="D2839" s="3999"/>
      <c r="E2839" s="3999"/>
      <c r="F2839" s="3999"/>
      <c r="G2839" s="3999"/>
      <c r="H2839" s="3999"/>
      <c r="I2839" s="3999"/>
      <c r="J2839" s="3999"/>
      <c r="K2839" s="3999"/>
      <c r="L2839" s="3999"/>
      <c r="M2839" s="3999"/>
      <c r="N2839" s="3999"/>
      <c r="O2839" s="3999"/>
      <c r="P2839" s="3999"/>
      <c r="Q2839" s="3999"/>
      <c r="R2839" s="2571"/>
      <c r="S2839" s="2571"/>
      <c r="T2839" s="2571"/>
      <c r="U2839" s="2571"/>
      <c r="V2839" s="2571"/>
      <c r="W2839" s="2571"/>
      <c r="X2839" s="2571"/>
      <c r="Y2839" s="2571"/>
      <c r="Z2839" s="2571"/>
      <c r="AA2839" s="2571"/>
      <c r="AB2839" s="2571"/>
      <c r="AC2839" s="2571"/>
      <c r="AD2839" s="2571"/>
      <c r="AE2839" s="2571"/>
      <c r="AF2839" s="2571"/>
      <c r="AG2839" s="2571"/>
      <c r="AH2839" s="2571"/>
      <c r="AI2839" s="2571"/>
      <c r="AJ2839" s="2571"/>
      <c r="AK2839" s="2572"/>
    </row>
    <row r="2840" spans="2:37" s="2872" customFormat="1" ht="13.5" thickBot="1" x14ac:dyDescent="0.25">
      <c r="B2840" s="4000" t="s">
        <v>5004</v>
      </c>
      <c r="C2840" s="4000"/>
      <c r="D2840" s="4000" t="s">
        <v>4994</v>
      </c>
      <c r="E2840" s="4000" t="s">
        <v>5005</v>
      </c>
      <c r="F2840" s="4002" t="s">
        <v>224</v>
      </c>
      <c r="G2840" s="4002"/>
      <c r="H2840" s="4002"/>
      <c r="I2840" s="4002"/>
      <c r="J2840" s="4002"/>
      <c r="K2840" s="4002"/>
      <c r="L2840" s="4002"/>
      <c r="M2840" s="4002"/>
      <c r="N2840" s="4002"/>
      <c r="O2840" s="4002"/>
      <c r="P2840" s="4002"/>
      <c r="Q2840" s="4002"/>
      <c r="R2840" s="4002"/>
      <c r="S2840" s="4002" t="s">
        <v>340</v>
      </c>
      <c r="T2840" s="4002"/>
      <c r="U2840" s="4002"/>
      <c r="V2840" s="4002"/>
      <c r="W2840" s="4002"/>
      <c r="X2840" s="4002"/>
      <c r="Y2840" s="4002"/>
      <c r="Z2840" s="4002"/>
      <c r="AA2840" s="4002"/>
      <c r="AB2840" s="4002"/>
      <c r="AC2840" s="4002"/>
      <c r="AD2840" s="4002" t="s">
        <v>225</v>
      </c>
      <c r="AE2840" s="4002"/>
      <c r="AF2840" s="4002"/>
      <c r="AG2840" s="4002"/>
      <c r="AH2840" s="4003" t="s">
        <v>4989</v>
      </c>
      <c r="AI2840" s="4003"/>
      <c r="AJ2840" s="4003"/>
      <c r="AK2840" s="2572"/>
    </row>
    <row r="2841" spans="2:37" s="2872" customFormat="1" ht="13.5" thickBot="1" x14ac:dyDescent="0.25">
      <c r="B2841" s="4001"/>
      <c r="C2841" s="4001"/>
      <c r="D2841" s="4001"/>
      <c r="E2841" s="4001"/>
      <c r="F2841" s="4001" t="s">
        <v>5006</v>
      </c>
      <c r="G2841" s="4001" t="s">
        <v>5007</v>
      </c>
      <c r="H2841" s="4000" t="s">
        <v>5008</v>
      </c>
      <c r="I2841" s="4004" t="s">
        <v>5009</v>
      </c>
      <c r="J2841" s="4004" t="s">
        <v>5010</v>
      </c>
      <c r="K2841" s="4005" t="s">
        <v>5011</v>
      </c>
      <c r="L2841" s="4005" t="s">
        <v>5012</v>
      </c>
      <c r="M2841" s="4004" t="s">
        <v>5013</v>
      </c>
      <c r="N2841" s="4004"/>
      <c r="O2841" s="4005" t="s">
        <v>5014</v>
      </c>
      <c r="P2841" s="4005" t="s">
        <v>5015</v>
      </c>
      <c r="Q2841" s="4005" t="s">
        <v>5016</v>
      </c>
      <c r="R2841" s="4005" t="s">
        <v>5017</v>
      </c>
      <c r="S2841" s="4000" t="s">
        <v>5018</v>
      </c>
      <c r="T2841" s="4000" t="s">
        <v>5019</v>
      </c>
      <c r="U2841" s="4000" t="s">
        <v>5020</v>
      </c>
      <c r="V2841" s="4000" t="s">
        <v>5021</v>
      </c>
      <c r="W2841" s="4000" t="s">
        <v>5022</v>
      </c>
      <c r="X2841" s="4000" t="s">
        <v>5023</v>
      </c>
      <c r="Y2841" s="4000" t="s">
        <v>5024</v>
      </c>
      <c r="Z2841" s="4000" t="s">
        <v>5025</v>
      </c>
      <c r="AA2841" s="4000" t="s">
        <v>5026</v>
      </c>
      <c r="AB2841" s="4004" t="s">
        <v>5027</v>
      </c>
      <c r="AC2841" s="4004" t="s">
        <v>5028</v>
      </c>
      <c r="AD2841" s="4000" t="s">
        <v>5029</v>
      </c>
      <c r="AE2841" s="4000" t="s">
        <v>5030</v>
      </c>
      <c r="AF2841" s="4000" t="s">
        <v>5031</v>
      </c>
      <c r="AG2841" s="4000" t="s">
        <v>5032</v>
      </c>
      <c r="AH2841" s="4000" t="s">
        <v>1154</v>
      </c>
      <c r="AI2841" s="4000" t="s">
        <v>4990</v>
      </c>
      <c r="AJ2841" s="4000" t="s">
        <v>4991</v>
      </c>
      <c r="AK2841" s="2572"/>
    </row>
    <row r="2842" spans="2:37" s="2872" customFormat="1" ht="13.5" thickBot="1" x14ac:dyDescent="0.25">
      <c r="B2842" s="4001"/>
      <c r="C2842" s="4001"/>
      <c r="D2842" s="4001"/>
      <c r="E2842" s="4001"/>
      <c r="F2842" s="4001"/>
      <c r="G2842" s="4001"/>
      <c r="H2842" s="4001"/>
      <c r="I2842" s="4005"/>
      <c r="J2842" s="4005"/>
      <c r="K2842" s="4005"/>
      <c r="L2842" s="4005"/>
      <c r="M2842" s="2942" t="s">
        <v>5033</v>
      </c>
      <c r="N2842" s="2943" t="s">
        <v>2798</v>
      </c>
      <c r="O2842" s="4005"/>
      <c r="P2842" s="4005"/>
      <c r="Q2842" s="4005"/>
      <c r="R2842" s="4005"/>
      <c r="S2842" s="4001"/>
      <c r="T2842" s="4001"/>
      <c r="U2842" s="4001"/>
      <c r="V2842" s="4001"/>
      <c r="W2842" s="4001"/>
      <c r="X2842" s="4001"/>
      <c r="Y2842" s="4001"/>
      <c r="Z2842" s="4001"/>
      <c r="AA2842" s="4001"/>
      <c r="AB2842" s="4005"/>
      <c r="AC2842" s="4005"/>
      <c r="AD2842" s="4001"/>
      <c r="AE2842" s="4001"/>
      <c r="AF2842" s="4001"/>
      <c r="AG2842" s="4001"/>
      <c r="AH2842" s="4001"/>
      <c r="AI2842" s="4001"/>
      <c r="AJ2842" s="4001"/>
      <c r="AK2842" s="2572"/>
    </row>
    <row r="2843" spans="2:37" s="2872" customFormat="1" x14ac:dyDescent="0.2">
      <c r="B2843" s="4133" t="s">
        <v>5801</v>
      </c>
      <c r="C2843" s="4134"/>
      <c r="D2843" s="2578"/>
      <c r="E2843" s="2579"/>
      <c r="F2843" s="2579"/>
      <c r="G2843" s="2685"/>
      <c r="H2843" s="2695"/>
      <c r="I2843" s="2695"/>
      <c r="J2843" s="2695"/>
      <c r="K2843" s="2685"/>
      <c r="L2843" s="2685"/>
      <c r="M2843" s="2578"/>
      <c r="N2843" s="2696"/>
      <c r="O2843" s="2685"/>
      <c r="P2843" s="2685"/>
      <c r="Q2843" s="2685"/>
      <c r="R2843" s="2685"/>
      <c r="S2843" s="2697"/>
      <c r="T2843" s="2685"/>
      <c r="U2843" s="2580"/>
      <c r="V2843" s="2580"/>
      <c r="W2843" s="2685"/>
      <c r="X2843" s="2685"/>
      <c r="Y2843" s="2580"/>
      <c r="Z2843" s="2580"/>
      <c r="AA2843" s="2580"/>
      <c r="AB2843" s="2685"/>
      <c r="AC2843" s="2685"/>
      <c r="AD2843" s="2579"/>
      <c r="AE2843" s="2593"/>
      <c r="AF2843" s="2594"/>
      <c r="AG2843" s="2594">
        <v>0.1</v>
      </c>
      <c r="AH2843" s="2698" t="s">
        <v>5801</v>
      </c>
      <c r="AI2843" s="2698" t="s">
        <v>5802</v>
      </c>
      <c r="AJ2843" s="2762">
        <v>0.5</v>
      </c>
      <c r="AK2843" s="2572"/>
    </row>
    <row r="2844" spans="2:37" s="2872" customFormat="1" x14ac:dyDescent="0.2">
      <c r="B2844" s="2573"/>
      <c r="C2844" s="2566"/>
      <c r="D2844" s="2566"/>
      <c r="E2844" s="2566"/>
      <c r="F2844" s="2566"/>
      <c r="G2844" s="2566"/>
      <c r="H2844" s="2566"/>
      <c r="I2844" s="2567"/>
      <c r="J2844" s="2567"/>
      <c r="K2844" s="2567"/>
      <c r="L2844" s="2567"/>
      <c r="M2844" s="2566"/>
      <c r="N2844" s="2567"/>
      <c r="O2844" s="2567"/>
      <c r="P2844" s="2567"/>
      <c r="Q2844" s="2567"/>
      <c r="R2844" s="2567"/>
      <c r="S2844" s="2566"/>
      <c r="T2844" s="2565"/>
      <c r="U2844" s="2565"/>
      <c r="V2844" s="2565"/>
      <c r="W2844" s="2565"/>
      <c r="X2844" s="2565"/>
      <c r="Y2844" s="2565"/>
      <c r="Z2844" s="2565"/>
      <c r="AA2844" s="2565"/>
      <c r="AB2844" s="2565"/>
      <c r="AC2844" s="2565"/>
      <c r="AD2844" s="2565"/>
      <c r="AE2844" s="2565"/>
      <c r="AF2844" s="2565"/>
      <c r="AG2844" s="2565"/>
      <c r="AH2844" s="2565"/>
      <c r="AI2844" s="2565"/>
      <c r="AJ2844" s="2565"/>
      <c r="AK2844" s="2572"/>
    </row>
    <row r="2845" spans="2:37" s="2872" customFormat="1" x14ac:dyDescent="0.2">
      <c r="B2845" s="3979" t="s">
        <v>4992</v>
      </c>
      <c r="C2845" s="3980"/>
      <c r="D2845" s="3986" t="s">
        <v>1534</v>
      </c>
      <c r="E2845" s="3986"/>
      <c r="F2845" s="3986"/>
      <c r="G2845" s="3986"/>
      <c r="H2845" s="2569"/>
      <c r="I2845" s="2569"/>
      <c r="J2845" s="2569"/>
      <c r="K2845" s="2569"/>
      <c r="L2845" s="2569"/>
      <c r="M2845" s="2569"/>
      <c r="N2845" s="2569"/>
      <c r="O2845" s="2569"/>
      <c r="P2845" s="2569"/>
      <c r="Q2845" s="2569"/>
      <c r="R2845" s="2569"/>
      <c r="S2845" s="2569"/>
      <c r="T2845" s="2565"/>
      <c r="U2845" s="2565"/>
      <c r="V2845" s="2565"/>
      <c r="W2845" s="2565"/>
      <c r="X2845" s="2565"/>
      <c r="Y2845" s="2565"/>
      <c r="Z2845" s="2565"/>
      <c r="AA2845" s="2565"/>
      <c r="AB2845" s="2565"/>
      <c r="AC2845" s="2565"/>
      <c r="AD2845" s="2565"/>
      <c r="AE2845" s="2565"/>
      <c r="AF2845" s="2565"/>
      <c r="AG2845" s="2565"/>
      <c r="AH2845" s="2565"/>
      <c r="AI2845" s="2565"/>
      <c r="AJ2845" s="2565"/>
      <c r="AK2845" s="2572"/>
    </row>
    <row r="2846" spans="2:37" s="2872" customFormat="1" x14ac:dyDescent="0.2">
      <c r="B2846" s="3979" t="s">
        <v>4993</v>
      </c>
      <c r="C2846" s="3980"/>
      <c r="D2846" s="4104" t="s">
        <v>6</v>
      </c>
      <c r="E2846" s="4104"/>
      <c r="F2846" s="4104"/>
      <c r="G2846" s="4104"/>
      <c r="H2846" s="2569"/>
      <c r="I2846" s="2569"/>
      <c r="J2846" s="2569"/>
      <c r="K2846" s="2569"/>
      <c r="L2846" s="2569"/>
      <c r="M2846" s="2569"/>
      <c r="N2846" s="2569"/>
      <c r="O2846" s="2569"/>
      <c r="P2846" s="2569"/>
      <c r="Q2846" s="2569"/>
      <c r="R2846" s="2569"/>
      <c r="S2846" s="2569"/>
      <c r="T2846" s="2565"/>
      <c r="U2846" s="2565"/>
      <c r="V2846" s="2565"/>
      <c r="W2846" s="2565"/>
      <c r="X2846" s="2565"/>
      <c r="Y2846" s="2565"/>
      <c r="Z2846" s="2565"/>
      <c r="AA2846" s="2565"/>
      <c r="AB2846" s="2565"/>
      <c r="AC2846" s="2565"/>
      <c r="AD2846" s="2565"/>
      <c r="AE2846" s="2565"/>
      <c r="AF2846" s="2565"/>
      <c r="AG2846" s="2565"/>
      <c r="AH2846" s="2565"/>
      <c r="AI2846" s="2565"/>
      <c r="AJ2846" s="2565"/>
      <c r="AK2846" s="2572"/>
    </row>
    <row r="2847" spans="2:37" s="2872" customFormat="1" ht="15.75" thickBot="1" x14ac:dyDescent="0.25">
      <c r="B2847" s="4057"/>
      <c r="C2847" s="4058"/>
      <c r="D2847" s="4059"/>
      <c r="E2847" s="4059"/>
      <c r="F2847" s="4059"/>
      <c r="G2847" s="4059"/>
      <c r="H2847" s="2574"/>
      <c r="I2847" s="2574"/>
      <c r="J2847" s="2574"/>
      <c r="K2847" s="2574"/>
      <c r="L2847" s="2574"/>
      <c r="M2847" s="2574"/>
      <c r="N2847" s="2574"/>
      <c r="O2847" s="2574"/>
      <c r="P2847" s="2574"/>
      <c r="Q2847" s="2574"/>
      <c r="R2847" s="2574"/>
      <c r="S2847" s="2574"/>
      <c r="T2847" s="2575"/>
      <c r="U2847" s="2575"/>
      <c r="V2847" s="2575"/>
      <c r="W2847" s="2575"/>
      <c r="X2847" s="2575"/>
      <c r="Y2847" s="2575"/>
      <c r="Z2847" s="2575"/>
      <c r="AA2847" s="2575"/>
      <c r="AB2847" s="2575"/>
      <c r="AC2847" s="2575"/>
      <c r="AD2847" s="2575"/>
      <c r="AE2847" s="2575"/>
      <c r="AF2847" s="2575"/>
      <c r="AG2847" s="2575"/>
      <c r="AH2847" s="2575"/>
      <c r="AI2847" s="2575"/>
      <c r="AJ2847" s="2575"/>
      <c r="AK2847" s="2577"/>
    </row>
    <row r="2848" spans="2:37" s="2872" customFormat="1" x14ac:dyDescent="0.2">
      <c r="B2848" s="2774">
        <f>+B2832</f>
        <v>0</v>
      </c>
    </row>
    <row r="2849" spans="2:37" s="2872" customFormat="1" ht="13.5" thickBot="1" x14ac:dyDescent="0.25"/>
    <row r="2850" spans="2:37" s="2872" customFormat="1" ht="20.25" x14ac:dyDescent="0.2">
      <c r="B2850" s="3987" t="s">
        <v>5001</v>
      </c>
      <c r="C2850" s="3988"/>
      <c r="D2850" s="3988"/>
      <c r="E2850" s="3988"/>
      <c r="F2850" s="3988"/>
      <c r="G2850" s="3988"/>
      <c r="H2850" s="3988"/>
      <c r="I2850" s="3988"/>
      <c r="J2850" s="3988"/>
      <c r="K2850" s="3988"/>
      <c r="L2850" s="3988"/>
      <c r="M2850" s="3988"/>
      <c r="N2850" s="3988"/>
      <c r="O2850" s="3988"/>
      <c r="P2850" s="3988"/>
      <c r="Q2850" s="3988"/>
      <c r="R2850" s="3988"/>
      <c r="S2850" s="3988"/>
      <c r="T2850" s="3988"/>
      <c r="U2850" s="3988"/>
      <c r="V2850" s="3988"/>
      <c r="W2850" s="3988"/>
      <c r="X2850" s="3988"/>
      <c r="Y2850" s="3988"/>
      <c r="Z2850" s="3988"/>
      <c r="AA2850" s="3988"/>
      <c r="AB2850" s="3988"/>
      <c r="AC2850" s="3988"/>
      <c r="AD2850" s="3988"/>
      <c r="AE2850" s="3988"/>
      <c r="AF2850" s="3988"/>
      <c r="AG2850" s="3988"/>
      <c r="AH2850" s="3988"/>
      <c r="AI2850" s="3988"/>
      <c r="AJ2850" s="3988"/>
      <c r="AK2850" s="3989"/>
    </row>
    <row r="2851" spans="2:37" s="2872" customFormat="1" x14ac:dyDescent="0.2">
      <c r="B2851" s="2570"/>
      <c r="C2851" s="2945"/>
      <c r="D2851" s="2945"/>
      <c r="E2851" s="2945"/>
      <c r="F2851" s="2945"/>
      <c r="G2851" s="2571"/>
      <c r="H2851" s="2571"/>
      <c r="I2851" s="2571"/>
      <c r="J2851" s="2571"/>
      <c r="K2851" s="2571"/>
      <c r="L2851" s="2571"/>
      <c r="M2851" s="2571"/>
      <c r="N2851" s="2571"/>
      <c r="O2851" s="2571"/>
      <c r="P2851" s="2571"/>
      <c r="Q2851" s="2571"/>
      <c r="R2851" s="2571"/>
      <c r="S2851" s="2571"/>
      <c r="T2851" s="2571"/>
      <c r="U2851" s="2571"/>
      <c r="V2851" s="2571"/>
      <c r="W2851" s="2571"/>
      <c r="X2851" s="2571"/>
      <c r="Y2851" s="2571"/>
      <c r="Z2851" s="2571"/>
      <c r="AA2851" s="2571"/>
      <c r="AB2851" s="2571"/>
      <c r="AC2851" s="2571"/>
      <c r="AD2851" s="2571"/>
      <c r="AE2851" s="2571"/>
      <c r="AF2851" s="2571"/>
      <c r="AG2851" s="2571"/>
      <c r="AH2851" s="2571"/>
      <c r="AI2851" s="2571"/>
      <c r="AJ2851" s="2571"/>
      <c r="AK2851" s="2572"/>
    </row>
    <row r="2852" spans="2:37" s="2872" customFormat="1" x14ac:dyDescent="0.2">
      <c r="B2852" s="2570" t="s">
        <v>4988</v>
      </c>
      <c r="C2852" s="2945"/>
      <c r="D2852" s="4122" t="s">
        <v>5584</v>
      </c>
      <c r="E2852" s="4122"/>
      <c r="F2852" s="4122"/>
      <c r="G2852" s="2571"/>
      <c r="H2852" s="2571"/>
      <c r="I2852" s="2571"/>
      <c r="J2852" s="2571"/>
      <c r="K2852" s="2571"/>
      <c r="L2852" s="2571"/>
      <c r="M2852" s="2571"/>
      <c r="N2852" s="2571"/>
      <c r="O2852" s="2571"/>
      <c r="P2852" s="2571"/>
      <c r="Q2852" s="2571"/>
      <c r="R2852" s="2571"/>
      <c r="S2852" s="2571"/>
      <c r="T2852" s="2571"/>
      <c r="U2852" s="2571"/>
      <c r="V2852" s="2571"/>
      <c r="W2852" s="2571"/>
      <c r="X2852" s="2571"/>
      <c r="Y2852" s="2571"/>
      <c r="Z2852" s="2571"/>
      <c r="AA2852" s="2571"/>
      <c r="AB2852" s="2571"/>
      <c r="AC2852" s="2571"/>
      <c r="AD2852" s="2571"/>
      <c r="AE2852" s="2571"/>
      <c r="AF2852" s="2571"/>
      <c r="AG2852" s="2571"/>
      <c r="AH2852" s="2571"/>
      <c r="AI2852" s="2571"/>
      <c r="AJ2852" s="2571"/>
      <c r="AK2852" s="2572"/>
    </row>
    <row r="2853" spans="2:37" s="2872" customFormat="1" ht="13.5" thickBot="1" x14ac:dyDescent="0.25">
      <c r="B2853" s="3991" t="s">
        <v>5002</v>
      </c>
      <c r="C2853" s="3992"/>
      <c r="D2853" s="3963">
        <v>41505</v>
      </c>
      <c r="E2853" s="3963"/>
      <c r="F2853" s="2945"/>
      <c r="G2853" s="2571"/>
      <c r="H2853" s="2571"/>
      <c r="I2853" s="2571"/>
      <c r="J2853" s="2571"/>
      <c r="K2853" s="2571"/>
      <c r="L2853" s="2571"/>
      <c r="M2853" s="2571"/>
      <c r="N2853" s="2571"/>
      <c r="O2853" s="2571"/>
      <c r="P2853" s="2571"/>
      <c r="Q2853" s="2571"/>
      <c r="R2853" s="2571"/>
      <c r="S2853" s="2571"/>
      <c r="T2853" s="2571"/>
      <c r="U2853" s="2571"/>
      <c r="V2853" s="2571"/>
      <c r="W2853" s="2571"/>
      <c r="X2853" s="2571"/>
      <c r="Y2853" s="2571"/>
      <c r="Z2853" s="2571"/>
      <c r="AA2853" s="2571"/>
      <c r="AB2853" s="2571"/>
      <c r="AC2853" s="2571"/>
      <c r="AD2853" s="2571"/>
      <c r="AE2853" s="2571"/>
      <c r="AF2853" s="2571"/>
      <c r="AG2853" s="2571"/>
      <c r="AH2853" s="2571"/>
      <c r="AI2853" s="2571"/>
      <c r="AJ2853" s="2571"/>
      <c r="AK2853" s="2572"/>
    </row>
    <row r="2854" spans="2:37" s="2872" customFormat="1" ht="169.5" customHeight="1" thickBot="1" x14ac:dyDescent="0.25">
      <c r="B2854" s="3993" t="s">
        <v>5003</v>
      </c>
      <c r="C2854" s="4036"/>
      <c r="D2854" s="4118" t="s">
        <v>5798</v>
      </c>
      <c r="E2854" s="4119"/>
      <c r="F2854" s="4119"/>
      <c r="G2854" s="4119"/>
      <c r="H2854" s="4119"/>
      <c r="I2854" s="4119"/>
      <c r="J2854" s="4119"/>
      <c r="K2854" s="4120"/>
      <c r="L2854" s="2571"/>
      <c r="M2854" s="2571"/>
      <c r="N2854" s="2571"/>
      <c r="O2854" s="2571"/>
      <c r="P2854" s="2571"/>
      <c r="Q2854" s="2571"/>
      <c r="R2854" s="2571"/>
      <c r="S2854" s="2571"/>
      <c r="T2854" s="2571"/>
      <c r="U2854" s="2571"/>
      <c r="V2854" s="2571"/>
      <c r="W2854" s="2571"/>
      <c r="X2854" s="2571"/>
      <c r="Y2854" s="2571"/>
      <c r="Z2854" s="2571"/>
      <c r="AA2854" s="2571"/>
      <c r="AB2854" s="2571"/>
      <c r="AC2854" s="2571"/>
      <c r="AD2854" s="2571"/>
      <c r="AE2854" s="2571"/>
      <c r="AF2854" s="2571"/>
      <c r="AG2854" s="2571"/>
      <c r="AH2854" s="2571"/>
      <c r="AI2854" s="2571"/>
      <c r="AJ2854" s="2571"/>
      <c r="AK2854" s="2572"/>
    </row>
    <row r="2855" spans="2:37" s="2872" customFormat="1" ht="13.5" thickBot="1" x14ac:dyDescent="0.25">
      <c r="B2855" s="3998"/>
      <c r="C2855" s="3999"/>
      <c r="D2855" s="3999"/>
      <c r="E2855" s="3999"/>
      <c r="F2855" s="3999"/>
      <c r="G2855" s="3999"/>
      <c r="H2855" s="3999"/>
      <c r="I2855" s="3999"/>
      <c r="J2855" s="3999"/>
      <c r="K2855" s="3999"/>
      <c r="L2855" s="3999"/>
      <c r="M2855" s="3999"/>
      <c r="N2855" s="3999"/>
      <c r="O2855" s="3999"/>
      <c r="P2855" s="3999"/>
      <c r="Q2855" s="3999"/>
      <c r="R2855" s="2571"/>
      <c r="S2855" s="2571"/>
      <c r="T2855" s="2571"/>
      <c r="U2855" s="2571"/>
      <c r="V2855" s="2571"/>
      <c r="W2855" s="2571"/>
      <c r="X2855" s="2571"/>
      <c r="Y2855" s="2571"/>
      <c r="Z2855" s="2571"/>
      <c r="AA2855" s="2571"/>
      <c r="AB2855" s="2571"/>
      <c r="AC2855" s="2571"/>
      <c r="AD2855" s="2571"/>
      <c r="AE2855" s="2571"/>
      <c r="AF2855" s="2571"/>
      <c r="AG2855" s="2571"/>
      <c r="AH2855" s="2571"/>
      <c r="AI2855" s="2571"/>
      <c r="AJ2855" s="2571"/>
      <c r="AK2855" s="2572"/>
    </row>
    <row r="2856" spans="2:37" s="2872" customFormat="1" ht="13.5" thickBot="1" x14ac:dyDescent="0.25">
      <c r="B2856" s="4000" t="s">
        <v>5004</v>
      </c>
      <c r="C2856" s="4000"/>
      <c r="D2856" s="4000" t="s">
        <v>4994</v>
      </c>
      <c r="E2856" s="4000" t="s">
        <v>5005</v>
      </c>
      <c r="F2856" s="4002" t="s">
        <v>224</v>
      </c>
      <c r="G2856" s="4002"/>
      <c r="H2856" s="4002"/>
      <c r="I2856" s="4002"/>
      <c r="J2856" s="4002"/>
      <c r="K2856" s="4002"/>
      <c r="L2856" s="4002"/>
      <c r="M2856" s="4002"/>
      <c r="N2856" s="4002"/>
      <c r="O2856" s="4002"/>
      <c r="P2856" s="4002"/>
      <c r="Q2856" s="4002"/>
      <c r="R2856" s="4002"/>
      <c r="S2856" s="4002" t="s">
        <v>340</v>
      </c>
      <c r="T2856" s="4002"/>
      <c r="U2856" s="4002"/>
      <c r="V2856" s="4002"/>
      <c r="W2856" s="4002"/>
      <c r="X2856" s="4002"/>
      <c r="Y2856" s="4002"/>
      <c r="Z2856" s="4002"/>
      <c r="AA2856" s="4002"/>
      <c r="AB2856" s="4002"/>
      <c r="AC2856" s="4002"/>
      <c r="AD2856" s="4002" t="s">
        <v>225</v>
      </c>
      <c r="AE2856" s="4002"/>
      <c r="AF2856" s="4002"/>
      <c r="AG2856" s="4002"/>
      <c r="AH2856" s="4003" t="s">
        <v>4989</v>
      </c>
      <c r="AI2856" s="4003"/>
      <c r="AJ2856" s="4003"/>
      <c r="AK2856" s="2572"/>
    </row>
    <row r="2857" spans="2:37" s="2872" customFormat="1" ht="13.5" thickBot="1" x14ac:dyDescent="0.25">
      <c r="B2857" s="4001"/>
      <c r="C2857" s="4001"/>
      <c r="D2857" s="4001"/>
      <c r="E2857" s="4001"/>
      <c r="F2857" s="4001" t="s">
        <v>5006</v>
      </c>
      <c r="G2857" s="4001" t="s">
        <v>5007</v>
      </c>
      <c r="H2857" s="4000" t="s">
        <v>5008</v>
      </c>
      <c r="I2857" s="4004" t="s">
        <v>5009</v>
      </c>
      <c r="J2857" s="4004" t="s">
        <v>5010</v>
      </c>
      <c r="K2857" s="4005" t="s">
        <v>5011</v>
      </c>
      <c r="L2857" s="4005" t="s">
        <v>5012</v>
      </c>
      <c r="M2857" s="4004" t="s">
        <v>5013</v>
      </c>
      <c r="N2857" s="4004"/>
      <c r="O2857" s="4005" t="s">
        <v>5014</v>
      </c>
      <c r="P2857" s="4005" t="s">
        <v>5015</v>
      </c>
      <c r="Q2857" s="4005" t="s">
        <v>5016</v>
      </c>
      <c r="R2857" s="4005" t="s">
        <v>5017</v>
      </c>
      <c r="S2857" s="4000" t="s">
        <v>5018</v>
      </c>
      <c r="T2857" s="4000" t="s">
        <v>5019</v>
      </c>
      <c r="U2857" s="4000" t="s">
        <v>5020</v>
      </c>
      <c r="V2857" s="4000" t="s">
        <v>5021</v>
      </c>
      <c r="W2857" s="4000" t="s">
        <v>5022</v>
      </c>
      <c r="X2857" s="4000" t="s">
        <v>5023</v>
      </c>
      <c r="Y2857" s="4000" t="s">
        <v>5024</v>
      </c>
      <c r="Z2857" s="4000" t="s">
        <v>5025</v>
      </c>
      <c r="AA2857" s="4000" t="s">
        <v>5026</v>
      </c>
      <c r="AB2857" s="4004" t="s">
        <v>5027</v>
      </c>
      <c r="AC2857" s="4004" t="s">
        <v>5028</v>
      </c>
      <c r="AD2857" s="4000" t="s">
        <v>5029</v>
      </c>
      <c r="AE2857" s="4000" t="s">
        <v>5030</v>
      </c>
      <c r="AF2857" s="4000" t="s">
        <v>5031</v>
      </c>
      <c r="AG2857" s="4000" t="s">
        <v>5032</v>
      </c>
      <c r="AH2857" s="4000" t="s">
        <v>1154</v>
      </c>
      <c r="AI2857" s="4000" t="s">
        <v>4990</v>
      </c>
      <c r="AJ2857" s="4000" t="s">
        <v>4991</v>
      </c>
      <c r="AK2857" s="2572"/>
    </row>
    <row r="2858" spans="2:37" s="2872" customFormat="1" ht="13.5" thickBot="1" x14ac:dyDescent="0.25">
      <c r="B2858" s="4001"/>
      <c r="C2858" s="4001"/>
      <c r="D2858" s="4001"/>
      <c r="E2858" s="4001"/>
      <c r="F2858" s="4001"/>
      <c r="G2858" s="4001"/>
      <c r="H2858" s="4001"/>
      <c r="I2858" s="4005"/>
      <c r="J2858" s="4005"/>
      <c r="K2858" s="4005"/>
      <c r="L2858" s="4005"/>
      <c r="M2858" s="2942" t="s">
        <v>5033</v>
      </c>
      <c r="N2858" s="2943" t="s">
        <v>2798</v>
      </c>
      <c r="O2858" s="4005"/>
      <c r="P2858" s="4005"/>
      <c r="Q2858" s="4005"/>
      <c r="R2858" s="4005"/>
      <c r="S2858" s="4001"/>
      <c r="T2858" s="4001"/>
      <c r="U2858" s="4001"/>
      <c r="V2858" s="4001"/>
      <c r="W2858" s="4001"/>
      <c r="X2858" s="4001"/>
      <c r="Y2858" s="4001"/>
      <c r="Z2858" s="4001"/>
      <c r="AA2858" s="4001"/>
      <c r="AB2858" s="4005"/>
      <c r="AC2858" s="4005"/>
      <c r="AD2858" s="4001"/>
      <c r="AE2858" s="4001"/>
      <c r="AF2858" s="4001"/>
      <c r="AG2858" s="4001"/>
      <c r="AH2858" s="4001"/>
      <c r="AI2858" s="4001"/>
      <c r="AJ2858" s="4001"/>
      <c r="AK2858" s="2572"/>
    </row>
    <row r="2859" spans="2:37" s="2872" customFormat="1" x14ac:dyDescent="0.2">
      <c r="B2859" s="4143" t="s">
        <v>5586</v>
      </c>
      <c r="C2859" s="4144"/>
      <c r="D2859" s="2581" t="s">
        <v>1534</v>
      </c>
      <c r="E2859" s="2581">
        <v>9.99</v>
      </c>
      <c r="F2859" s="2581" t="s">
        <v>1534</v>
      </c>
      <c r="G2859" s="2581" t="s">
        <v>1534</v>
      </c>
      <c r="H2859" s="2581" t="s">
        <v>1534</v>
      </c>
      <c r="I2859" s="2581" t="s">
        <v>1534</v>
      </c>
      <c r="J2859" s="2581" t="s">
        <v>1534</v>
      </c>
      <c r="K2859" s="2581" t="s">
        <v>1534</v>
      </c>
      <c r="L2859" s="2581" t="s">
        <v>1534</v>
      </c>
      <c r="M2859" s="2581" t="s">
        <v>1534</v>
      </c>
      <c r="N2859" s="2581" t="s">
        <v>1534</v>
      </c>
      <c r="O2859" s="2581" t="s">
        <v>1534</v>
      </c>
      <c r="P2859" s="2581" t="s">
        <v>1534</v>
      </c>
      <c r="Q2859" s="2581" t="s">
        <v>1534</v>
      </c>
      <c r="R2859" s="2581" t="s">
        <v>1534</v>
      </c>
      <c r="S2859" s="2581" t="s">
        <v>1534</v>
      </c>
      <c r="T2859" s="2581" t="s">
        <v>1534</v>
      </c>
      <c r="U2859" s="2581" t="s">
        <v>1534</v>
      </c>
      <c r="V2859" s="2581" t="s">
        <v>1534</v>
      </c>
      <c r="W2859" s="2581" t="s">
        <v>1534</v>
      </c>
      <c r="X2859" s="2581" t="s">
        <v>1534</v>
      </c>
      <c r="Y2859" s="2581" t="s">
        <v>1534</v>
      </c>
      <c r="Z2859" s="2581" t="s">
        <v>1534</v>
      </c>
      <c r="AA2859" s="2581" t="s">
        <v>1534</v>
      </c>
      <c r="AB2859" s="2581" t="s">
        <v>1534</v>
      </c>
      <c r="AC2859" s="2581" t="s">
        <v>1534</v>
      </c>
      <c r="AD2859" s="2643">
        <v>9.99</v>
      </c>
      <c r="AE2859" s="2649" t="s">
        <v>4998</v>
      </c>
      <c r="AF2859" s="2706" t="s">
        <v>1534</v>
      </c>
      <c r="AG2859" s="2706">
        <v>0.1</v>
      </c>
      <c r="AH2859" s="2644" t="s">
        <v>1534</v>
      </c>
      <c r="AI2859" s="2644" t="s">
        <v>1534</v>
      </c>
      <c r="AJ2859" s="2644" t="s">
        <v>1534</v>
      </c>
      <c r="AK2859" s="2572"/>
    </row>
    <row r="2860" spans="2:37" s="2872" customFormat="1" x14ac:dyDescent="0.2">
      <c r="B2860" s="2573"/>
      <c r="C2860" s="2566"/>
      <c r="D2860" s="2566"/>
      <c r="E2860" s="2566"/>
      <c r="F2860" s="2566"/>
      <c r="G2860" s="2566"/>
      <c r="H2860" s="2566"/>
      <c r="I2860" s="2567"/>
      <c r="J2860" s="2567"/>
      <c r="K2860" s="2567"/>
      <c r="L2860" s="2567"/>
      <c r="M2860" s="2566"/>
      <c r="N2860" s="2567"/>
      <c r="O2860" s="2567"/>
      <c r="P2860" s="2567"/>
      <c r="Q2860" s="2567"/>
      <c r="R2860" s="2567"/>
      <c r="S2860" s="2566"/>
      <c r="T2860" s="2565"/>
      <c r="U2860" s="2565"/>
      <c r="V2860" s="2565"/>
      <c r="W2860" s="2565"/>
      <c r="X2860" s="2565"/>
      <c r="Y2860" s="2565"/>
      <c r="Z2860" s="2565"/>
      <c r="AA2860" s="2565"/>
      <c r="AB2860" s="2565"/>
      <c r="AC2860" s="2565"/>
      <c r="AD2860" s="2565"/>
      <c r="AE2860" s="2565"/>
      <c r="AF2860" s="2565"/>
      <c r="AG2860" s="2565"/>
      <c r="AH2860" s="2565"/>
      <c r="AI2860" s="2565"/>
      <c r="AJ2860" s="2565"/>
      <c r="AK2860" s="2572"/>
    </row>
    <row r="2861" spans="2:37" s="2872" customFormat="1" x14ac:dyDescent="0.2">
      <c r="B2861" s="3979" t="s">
        <v>4992</v>
      </c>
      <c r="C2861" s="3980"/>
      <c r="D2861" s="3986" t="s">
        <v>1534</v>
      </c>
      <c r="E2861" s="3986"/>
      <c r="F2861" s="3986"/>
      <c r="G2861" s="3986"/>
      <c r="H2861" s="2569"/>
      <c r="I2861" s="2569"/>
      <c r="J2861" s="2569"/>
      <c r="K2861" s="2569"/>
      <c r="L2861" s="2569"/>
      <c r="M2861" s="2569"/>
      <c r="N2861" s="2569"/>
      <c r="O2861" s="2569"/>
      <c r="P2861" s="2569"/>
      <c r="Q2861" s="2569"/>
      <c r="R2861" s="2569"/>
      <c r="S2861" s="2569"/>
      <c r="T2861" s="2565"/>
      <c r="U2861" s="2565"/>
      <c r="V2861" s="2565"/>
      <c r="W2861" s="2565"/>
      <c r="X2861" s="2565"/>
      <c r="Y2861" s="2565"/>
      <c r="Z2861" s="2565"/>
      <c r="AA2861" s="2565"/>
      <c r="AB2861" s="2565"/>
      <c r="AC2861" s="2565"/>
      <c r="AD2861" s="2565"/>
      <c r="AE2861" s="2565"/>
      <c r="AF2861" s="2565"/>
      <c r="AG2861" s="2565"/>
      <c r="AH2861" s="2565"/>
      <c r="AI2861" s="2565"/>
      <c r="AJ2861" s="2565"/>
      <c r="AK2861" s="2572"/>
    </row>
    <row r="2862" spans="2:37" s="2872" customFormat="1" x14ac:dyDescent="0.2">
      <c r="B2862" s="3979" t="s">
        <v>4993</v>
      </c>
      <c r="C2862" s="3980"/>
      <c r="D2862" s="3986" t="s">
        <v>5587</v>
      </c>
      <c r="E2862" s="3986"/>
      <c r="F2862" s="3986"/>
      <c r="G2862" s="3986"/>
      <c r="H2862" s="2569"/>
      <c r="I2862" s="2569"/>
      <c r="J2862" s="2569"/>
      <c r="K2862" s="2569"/>
      <c r="L2862" s="2569"/>
      <c r="M2862" s="2569"/>
      <c r="N2862" s="2569"/>
      <c r="O2862" s="2569"/>
      <c r="P2862" s="2569"/>
      <c r="Q2862" s="2569"/>
      <c r="R2862" s="2569"/>
      <c r="S2862" s="2569"/>
      <c r="T2862" s="2565"/>
      <c r="U2862" s="2565"/>
      <c r="V2862" s="2565"/>
      <c r="W2862" s="2565"/>
      <c r="X2862" s="2565"/>
      <c r="Y2862" s="2565"/>
      <c r="Z2862" s="2565"/>
      <c r="AA2862" s="2565"/>
      <c r="AB2862" s="2565"/>
      <c r="AC2862" s="2565"/>
      <c r="AD2862" s="2565"/>
      <c r="AE2862" s="2565"/>
      <c r="AF2862" s="2565"/>
      <c r="AG2862" s="2565"/>
      <c r="AH2862" s="2565"/>
      <c r="AI2862" s="2565"/>
      <c r="AJ2862" s="2565"/>
      <c r="AK2862" s="2572"/>
    </row>
    <row r="2863" spans="2:37" s="2872" customFormat="1" ht="15.75" thickBot="1" x14ac:dyDescent="0.25">
      <c r="B2863" s="4057"/>
      <c r="C2863" s="4058"/>
      <c r="D2863" s="4059"/>
      <c r="E2863" s="4059"/>
      <c r="F2863" s="4059"/>
      <c r="G2863" s="4059"/>
      <c r="H2863" s="2574"/>
      <c r="I2863" s="2574"/>
      <c r="J2863" s="2574"/>
      <c r="K2863" s="2574"/>
      <c r="L2863" s="2574"/>
      <c r="M2863" s="2574"/>
      <c r="N2863" s="2574"/>
      <c r="O2863" s="2574"/>
      <c r="P2863" s="2574"/>
      <c r="Q2863" s="2574"/>
      <c r="R2863" s="2574"/>
      <c r="S2863" s="2574"/>
      <c r="T2863" s="2575"/>
      <c r="U2863" s="2575"/>
      <c r="V2863" s="2575"/>
      <c r="W2863" s="2575"/>
      <c r="X2863" s="2575"/>
      <c r="Y2863" s="2575"/>
      <c r="Z2863" s="2575"/>
      <c r="AA2863" s="2575"/>
      <c r="AB2863" s="2575"/>
      <c r="AC2863" s="2575"/>
      <c r="AD2863" s="2575"/>
      <c r="AE2863" s="2575"/>
      <c r="AF2863" s="2575"/>
      <c r="AG2863" s="2575"/>
      <c r="AH2863" s="2575"/>
      <c r="AI2863" s="2575"/>
      <c r="AJ2863" s="2575"/>
      <c r="AK2863" s="2577"/>
    </row>
    <row r="2864" spans="2:37" s="2872" customFormat="1" ht="15" x14ac:dyDescent="0.2">
      <c r="B2864" s="2946"/>
      <c r="C2864" s="2946"/>
      <c r="D2864" s="2692"/>
      <c r="E2864" s="2692"/>
      <c r="F2864" s="2692"/>
      <c r="G2864" s="2692"/>
      <c r="H2864" s="2569"/>
      <c r="I2864" s="2569"/>
      <c r="J2864" s="2569"/>
      <c r="K2864" s="2569"/>
      <c r="L2864" s="2569"/>
      <c r="M2864" s="2569"/>
      <c r="N2864" s="2569"/>
      <c r="O2864" s="2569"/>
      <c r="P2864" s="2569"/>
      <c r="Q2864" s="2569"/>
      <c r="R2864" s="2569"/>
      <c r="S2864" s="2569"/>
      <c r="T2864" s="2565"/>
      <c r="U2864" s="2565"/>
      <c r="V2864" s="2565"/>
      <c r="W2864" s="2565"/>
      <c r="X2864" s="2565"/>
      <c r="Y2864" s="2565"/>
      <c r="Z2864" s="2565"/>
      <c r="AA2864" s="2565"/>
      <c r="AB2864" s="2565"/>
      <c r="AC2864" s="2565"/>
      <c r="AD2864" s="2565"/>
      <c r="AE2864" s="2565"/>
      <c r="AF2864" s="2565"/>
      <c r="AG2864" s="2565"/>
      <c r="AH2864" s="2565"/>
      <c r="AI2864" s="2565"/>
      <c r="AJ2864" s="2565"/>
      <c r="AK2864" s="2571"/>
    </row>
    <row r="2865" spans="2:37" s="2872" customFormat="1" ht="13.5" thickBot="1" x14ac:dyDescent="0.25"/>
    <row r="2866" spans="2:37" s="2872" customFormat="1" ht="20.25" x14ac:dyDescent="0.2">
      <c r="B2866" s="3987" t="s">
        <v>5001</v>
      </c>
      <c r="C2866" s="3988"/>
      <c r="D2866" s="3988"/>
      <c r="E2866" s="3988"/>
      <c r="F2866" s="3988"/>
      <c r="G2866" s="3988"/>
      <c r="H2866" s="3988"/>
      <c r="I2866" s="3988"/>
      <c r="J2866" s="3988"/>
      <c r="K2866" s="3988"/>
      <c r="L2866" s="3988"/>
      <c r="M2866" s="3988"/>
      <c r="N2866" s="3988"/>
      <c r="O2866" s="3988"/>
      <c r="P2866" s="3988"/>
      <c r="Q2866" s="3988"/>
      <c r="R2866" s="3988"/>
      <c r="S2866" s="3988"/>
      <c r="T2866" s="3988"/>
      <c r="U2866" s="3988"/>
      <c r="V2866" s="3988"/>
      <c r="W2866" s="3988"/>
      <c r="X2866" s="3988"/>
      <c r="Y2866" s="3988"/>
      <c r="Z2866" s="3988"/>
      <c r="AA2866" s="3988"/>
      <c r="AB2866" s="3988"/>
      <c r="AC2866" s="3988"/>
      <c r="AD2866" s="3988"/>
      <c r="AE2866" s="3988"/>
      <c r="AF2866" s="3988"/>
      <c r="AG2866" s="3988"/>
      <c r="AH2866" s="3988"/>
      <c r="AI2866" s="3988"/>
      <c r="AJ2866" s="3988"/>
      <c r="AK2866" s="3989"/>
    </row>
    <row r="2867" spans="2:37" s="2872" customFormat="1" x14ac:dyDescent="0.2">
      <c r="B2867" s="2570"/>
      <c r="C2867" s="2945"/>
      <c r="D2867" s="2945"/>
      <c r="E2867" s="2945"/>
      <c r="F2867" s="2945"/>
      <c r="G2867" s="2571"/>
      <c r="H2867" s="2571"/>
      <c r="I2867" s="2571"/>
      <c r="J2867" s="2571"/>
      <c r="K2867" s="2571"/>
      <c r="L2867" s="2571"/>
      <c r="M2867" s="2571"/>
      <c r="N2867" s="2571"/>
      <c r="O2867" s="2571"/>
      <c r="P2867" s="2571"/>
      <c r="Q2867" s="2571"/>
      <c r="R2867" s="2571"/>
      <c r="S2867" s="2571"/>
      <c r="T2867" s="2571"/>
      <c r="U2867" s="2571"/>
      <c r="V2867" s="2571"/>
      <c r="W2867" s="2571"/>
      <c r="X2867" s="2571"/>
      <c r="Y2867" s="2571"/>
      <c r="Z2867" s="2571"/>
      <c r="AA2867" s="2571"/>
      <c r="AB2867" s="2571"/>
      <c r="AC2867" s="2571"/>
      <c r="AD2867" s="2571"/>
      <c r="AE2867" s="2571"/>
      <c r="AF2867" s="2571"/>
      <c r="AG2867" s="2571"/>
      <c r="AH2867" s="2571"/>
      <c r="AI2867" s="2571"/>
      <c r="AJ2867" s="2571"/>
      <c r="AK2867" s="2572"/>
    </row>
    <row r="2868" spans="2:37" s="2872" customFormat="1" x14ac:dyDescent="0.2">
      <c r="B2868" s="2570" t="s">
        <v>4988</v>
      </c>
      <c r="C2868" s="2945"/>
      <c r="D2868" s="4122" t="s">
        <v>5724</v>
      </c>
      <c r="E2868" s="4122"/>
      <c r="F2868" s="4122"/>
      <c r="G2868" s="2571"/>
      <c r="H2868" s="2571"/>
      <c r="I2868" s="2571"/>
      <c r="J2868" s="2571"/>
      <c r="K2868" s="2571"/>
      <c r="L2868" s="2571"/>
      <c r="M2868" s="2571"/>
      <c r="N2868" s="2571"/>
      <c r="O2868" s="2571"/>
      <c r="P2868" s="2571"/>
      <c r="Q2868" s="2571"/>
      <c r="R2868" s="2571"/>
      <c r="S2868" s="2571"/>
      <c r="T2868" s="2571"/>
      <c r="U2868" s="2571"/>
      <c r="V2868" s="2571"/>
      <c r="W2868" s="2571"/>
      <c r="X2868" s="2571"/>
      <c r="Y2868" s="2571"/>
      <c r="Z2868" s="2571"/>
      <c r="AA2868" s="2571"/>
      <c r="AB2868" s="2571"/>
      <c r="AC2868" s="2571"/>
      <c r="AD2868" s="2571"/>
      <c r="AE2868" s="2571"/>
      <c r="AF2868" s="2571"/>
      <c r="AG2868" s="2571"/>
      <c r="AH2868" s="2571"/>
      <c r="AI2868" s="2571"/>
      <c r="AJ2868" s="2571"/>
      <c r="AK2868" s="2572"/>
    </row>
    <row r="2869" spans="2:37" s="2872" customFormat="1" ht="13.5" thickBot="1" x14ac:dyDescent="0.25">
      <c r="B2869" s="3991" t="s">
        <v>5002</v>
      </c>
      <c r="C2869" s="3992"/>
      <c r="D2869" s="4139">
        <v>41487</v>
      </c>
      <c r="E2869" s="4140"/>
      <c r="F2869" s="2945"/>
      <c r="G2869" s="2571"/>
      <c r="H2869" s="2571"/>
      <c r="I2869" s="2571"/>
      <c r="J2869" s="2571"/>
      <c r="K2869" s="2571"/>
      <c r="L2869" s="2571"/>
      <c r="M2869" s="2571"/>
      <c r="N2869" s="2571"/>
      <c r="O2869" s="2571"/>
      <c r="P2869" s="2571"/>
      <c r="Q2869" s="2571"/>
      <c r="R2869" s="2571"/>
      <c r="S2869" s="2571"/>
      <c r="T2869" s="2571"/>
      <c r="U2869" s="2571"/>
      <c r="V2869" s="2571"/>
      <c r="W2869" s="2571"/>
      <c r="X2869" s="2571"/>
      <c r="Y2869" s="2571"/>
      <c r="Z2869" s="2571"/>
      <c r="AA2869" s="2571"/>
      <c r="AB2869" s="2571"/>
      <c r="AC2869" s="2571"/>
      <c r="AD2869" s="2571"/>
      <c r="AE2869" s="2571"/>
      <c r="AF2869" s="2571"/>
      <c r="AG2869" s="2571"/>
      <c r="AH2869" s="2571"/>
      <c r="AI2869" s="2571"/>
      <c r="AJ2869" s="2571"/>
      <c r="AK2869" s="2572"/>
    </row>
    <row r="2870" spans="2:37" s="2872" customFormat="1" ht="49.5" customHeight="1" thickBot="1" x14ac:dyDescent="0.25">
      <c r="B2870" s="3993" t="s">
        <v>5003</v>
      </c>
      <c r="C2870" s="4036"/>
      <c r="D2870" s="4118" t="s">
        <v>5725</v>
      </c>
      <c r="E2870" s="4119"/>
      <c r="F2870" s="4119"/>
      <c r="G2870" s="4119"/>
      <c r="H2870" s="4119"/>
      <c r="I2870" s="4119"/>
      <c r="J2870" s="4119"/>
      <c r="K2870" s="4120"/>
      <c r="L2870" s="2571"/>
      <c r="M2870" s="2571"/>
      <c r="N2870" s="2571"/>
      <c r="O2870" s="2571"/>
      <c r="P2870" s="2571"/>
      <c r="Q2870" s="2571"/>
      <c r="R2870" s="2571"/>
      <c r="S2870" s="2571"/>
      <c r="T2870" s="2571"/>
      <c r="U2870" s="2571"/>
      <c r="V2870" s="2571"/>
      <c r="W2870" s="2571"/>
      <c r="X2870" s="2571"/>
      <c r="Y2870" s="2571"/>
      <c r="Z2870" s="2571"/>
      <c r="AA2870" s="2571"/>
      <c r="AB2870" s="2571"/>
      <c r="AC2870" s="2571"/>
      <c r="AD2870" s="2571"/>
      <c r="AE2870" s="2571"/>
      <c r="AF2870" s="2571"/>
      <c r="AG2870" s="2571"/>
      <c r="AH2870" s="2571"/>
      <c r="AI2870" s="2571"/>
      <c r="AJ2870" s="2571"/>
      <c r="AK2870" s="2572"/>
    </row>
    <row r="2871" spans="2:37" s="2872" customFormat="1" ht="13.5" thickBot="1" x14ac:dyDescent="0.25">
      <c r="B2871" s="3998"/>
      <c r="C2871" s="3999"/>
      <c r="D2871" s="3999"/>
      <c r="E2871" s="3999"/>
      <c r="F2871" s="3999"/>
      <c r="G2871" s="3999"/>
      <c r="H2871" s="3999"/>
      <c r="I2871" s="3999"/>
      <c r="J2871" s="3999"/>
      <c r="K2871" s="3999"/>
      <c r="L2871" s="3999"/>
      <c r="M2871" s="3999"/>
      <c r="N2871" s="3999"/>
      <c r="O2871" s="3999"/>
      <c r="P2871" s="3999"/>
      <c r="Q2871" s="3999"/>
      <c r="R2871" s="2571"/>
      <c r="S2871" s="2571"/>
      <c r="T2871" s="2571"/>
      <c r="U2871" s="2571"/>
      <c r="V2871" s="2571"/>
      <c r="W2871" s="2571"/>
      <c r="X2871" s="2571"/>
      <c r="Y2871" s="2571"/>
      <c r="Z2871" s="2571"/>
      <c r="AA2871" s="2571"/>
      <c r="AB2871" s="2571"/>
      <c r="AC2871" s="2571"/>
      <c r="AD2871" s="2571"/>
      <c r="AE2871" s="2571"/>
      <c r="AF2871" s="2571"/>
      <c r="AG2871" s="2571"/>
      <c r="AH2871" s="2571"/>
      <c r="AI2871" s="2571"/>
      <c r="AJ2871" s="2571"/>
      <c r="AK2871" s="2572"/>
    </row>
    <row r="2872" spans="2:37" s="2872" customFormat="1" ht="13.5" thickBot="1" x14ac:dyDescent="0.25">
      <c r="B2872" s="4000" t="s">
        <v>5004</v>
      </c>
      <c r="C2872" s="4000"/>
      <c r="D2872" s="4000" t="s">
        <v>4994</v>
      </c>
      <c r="E2872" s="4000" t="s">
        <v>5005</v>
      </c>
      <c r="F2872" s="4002" t="s">
        <v>224</v>
      </c>
      <c r="G2872" s="4002"/>
      <c r="H2872" s="4002"/>
      <c r="I2872" s="4002"/>
      <c r="J2872" s="4002"/>
      <c r="K2872" s="4002"/>
      <c r="L2872" s="4002"/>
      <c r="M2872" s="4002"/>
      <c r="N2872" s="4002"/>
      <c r="O2872" s="4002"/>
      <c r="P2872" s="4002"/>
      <c r="Q2872" s="4002"/>
      <c r="R2872" s="4002"/>
      <c r="S2872" s="4002" t="s">
        <v>340</v>
      </c>
      <c r="T2872" s="4002"/>
      <c r="U2872" s="4002"/>
      <c r="V2872" s="4002"/>
      <c r="W2872" s="4002"/>
      <c r="X2872" s="4002"/>
      <c r="Y2872" s="4002"/>
      <c r="Z2872" s="4002"/>
      <c r="AA2872" s="4002"/>
      <c r="AB2872" s="4002"/>
      <c r="AC2872" s="4002"/>
      <c r="AD2872" s="4002" t="s">
        <v>225</v>
      </c>
      <c r="AE2872" s="4002"/>
      <c r="AF2872" s="4002"/>
      <c r="AG2872" s="4002"/>
      <c r="AH2872" s="4003" t="s">
        <v>4989</v>
      </c>
      <c r="AI2872" s="4003"/>
      <c r="AJ2872" s="4003"/>
      <c r="AK2872" s="2572"/>
    </row>
    <row r="2873" spans="2:37" s="2872" customFormat="1" ht="13.5" thickBot="1" x14ac:dyDescent="0.25">
      <c r="B2873" s="4001"/>
      <c r="C2873" s="4001"/>
      <c r="D2873" s="4001"/>
      <c r="E2873" s="4001"/>
      <c r="F2873" s="4001" t="s">
        <v>5006</v>
      </c>
      <c r="G2873" s="4001" t="s">
        <v>5007</v>
      </c>
      <c r="H2873" s="4000" t="s">
        <v>5008</v>
      </c>
      <c r="I2873" s="4004" t="s">
        <v>5009</v>
      </c>
      <c r="J2873" s="4004" t="s">
        <v>5010</v>
      </c>
      <c r="K2873" s="4005" t="s">
        <v>5011</v>
      </c>
      <c r="L2873" s="4005" t="s">
        <v>5012</v>
      </c>
      <c r="M2873" s="4004" t="s">
        <v>5013</v>
      </c>
      <c r="N2873" s="4004"/>
      <c r="O2873" s="4005" t="s">
        <v>5014</v>
      </c>
      <c r="P2873" s="4005" t="s">
        <v>5015</v>
      </c>
      <c r="Q2873" s="4005" t="s">
        <v>5016</v>
      </c>
      <c r="R2873" s="4005" t="s">
        <v>5017</v>
      </c>
      <c r="S2873" s="4000" t="s">
        <v>5018</v>
      </c>
      <c r="T2873" s="4000" t="s">
        <v>5019</v>
      </c>
      <c r="U2873" s="4000" t="s">
        <v>5020</v>
      </c>
      <c r="V2873" s="4000" t="s">
        <v>5021</v>
      </c>
      <c r="W2873" s="4000" t="s">
        <v>5022</v>
      </c>
      <c r="X2873" s="4000" t="s">
        <v>5023</v>
      </c>
      <c r="Y2873" s="4000" t="s">
        <v>5024</v>
      </c>
      <c r="Z2873" s="4000" t="s">
        <v>5025</v>
      </c>
      <c r="AA2873" s="4000" t="s">
        <v>5026</v>
      </c>
      <c r="AB2873" s="4004" t="s">
        <v>5027</v>
      </c>
      <c r="AC2873" s="4004" t="s">
        <v>5028</v>
      </c>
      <c r="AD2873" s="4000" t="s">
        <v>5029</v>
      </c>
      <c r="AE2873" s="4000" t="s">
        <v>5030</v>
      </c>
      <c r="AF2873" s="4000" t="s">
        <v>5031</v>
      </c>
      <c r="AG2873" s="4000" t="s">
        <v>5032</v>
      </c>
      <c r="AH2873" s="4000" t="s">
        <v>1154</v>
      </c>
      <c r="AI2873" s="4000" t="s">
        <v>4990</v>
      </c>
      <c r="AJ2873" s="4000" t="s">
        <v>4991</v>
      </c>
      <c r="AK2873" s="2572"/>
    </row>
    <row r="2874" spans="2:37" s="2872" customFormat="1" ht="18.75" customHeight="1" thickBot="1" x14ac:dyDescent="0.25">
      <c r="B2874" s="4001"/>
      <c r="C2874" s="4001"/>
      <c r="D2874" s="4001"/>
      <c r="E2874" s="4001"/>
      <c r="F2874" s="4001"/>
      <c r="G2874" s="4001"/>
      <c r="H2874" s="4001"/>
      <c r="I2874" s="4005"/>
      <c r="J2874" s="4005"/>
      <c r="K2874" s="4005"/>
      <c r="L2874" s="4005"/>
      <c r="M2874" s="2942" t="s">
        <v>5033</v>
      </c>
      <c r="N2874" s="2943" t="s">
        <v>2798</v>
      </c>
      <c r="O2874" s="4005"/>
      <c r="P2874" s="4005"/>
      <c r="Q2874" s="4005"/>
      <c r="R2874" s="4005"/>
      <c r="S2874" s="4001"/>
      <c r="T2874" s="4001"/>
      <c r="U2874" s="4001"/>
      <c r="V2874" s="4001"/>
      <c r="W2874" s="4001"/>
      <c r="X2874" s="4001"/>
      <c r="Y2874" s="4001"/>
      <c r="Z2874" s="4001"/>
      <c r="AA2874" s="4001"/>
      <c r="AB2874" s="4005"/>
      <c r="AC2874" s="4005"/>
      <c r="AD2874" s="4001"/>
      <c r="AE2874" s="4001"/>
      <c r="AF2874" s="4001"/>
      <c r="AG2874" s="4001"/>
      <c r="AH2874" s="4001"/>
      <c r="AI2874" s="4001"/>
      <c r="AJ2874" s="4001"/>
      <c r="AK2874" s="2572"/>
    </row>
    <row r="2875" spans="2:37" s="2872" customFormat="1" ht="38.25" x14ac:dyDescent="0.2">
      <c r="B2875" s="4137" t="s">
        <v>5726</v>
      </c>
      <c r="C2875" s="4138"/>
      <c r="D2875" s="2975" t="s">
        <v>5727</v>
      </c>
      <c r="E2875" s="2579">
        <v>28.000000000000004</v>
      </c>
      <c r="F2875" s="2579">
        <v>10.651200000000001</v>
      </c>
      <c r="G2875" s="2600" t="s">
        <v>1534</v>
      </c>
      <c r="H2875" s="2600" t="s">
        <v>1534</v>
      </c>
      <c r="I2875" s="2600" t="s">
        <v>1534</v>
      </c>
      <c r="J2875" s="2800">
        <v>63</v>
      </c>
      <c r="K2875" s="2685">
        <v>0.16800000000000001</v>
      </c>
      <c r="L2875" s="2685">
        <v>0.16800000000000001</v>
      </c>
      <c r="M2875" s="2800">
        <v>63</v>
      </c>
      <c r="N2875" s="2800">
        <v>63</v>
      </c>
      <c r="O2875" s="2685">
        <v>0.16800000000000001</v>
      </c>
      <c r="P2875" s="2685">
        <v>0.16800000000000001</v>
      </c>
      <c r="Q2875" s="2685">
        <v>0.16800000000000001</v>
      </c>
      <c r="R2875" s="2685">
        <v>0.16800000000000001</v>
      </c>
      <c r="S2875" s="2697">
        <v>0.56000000000000005</v>
      </c>
      <c r="T2875" s="2600" t="s">
        <v>1534</v>
      </c>
      <c r="U2875" s="2600" t="s">
        <v>1534</v>
      </c>
      <c r="V2875" s="2601" t="s">
        <v>1136</v>
      </c>
      <c r="W2875" s="2685">
        <v>2.8000000000000004E-2</v>
      </c>
      <c r="X2875" s="2685">
        <v>6.720000000000001E-2</v>
      </c>
      <c r="Y2875" s="2601" t="s">
        <v>1534</v>
      </c>
      <c r="Z2875" s="2601" t="s">
        <v>1534</v>
      </c>
      <c r="AA2875" s="2601" t="s">
        <v>1534</v>
      </c>
      <c r="AB2875" s="2601" t="s">
        <v>1534</v>
      </c>
      <c r="AC2875" s="2685">
        <v>6.720000000000001E-2</v>
      </c>
      <c r="AD2875" s="2579">
        <v>11.188800000000001</v>
      </c>
      <c r="AE2875" s="2601" t="s">
        <v>49</v>
      </c>
      <c r="AF2875" s="2687">
        <v>3.6960000000000007E-2</v>
      </c>
      <c r="AG2875" s="2687">
        <v>0.11200000000000002</v>
      </c>
      <c r="AH2875" s="2644" t="s">
        <v>5653</v>
      </c>
      <c r="AI2875" s="2644" t="s">
        <v>4998</v>
      </c>
      <c r="AJ2875" s="2707">
        <v>5.6000000000000005</v>
      </c>
      <c r="AK2875" s="2572"/>
    </row>
    <row r="2876" spans="2:37" s="2872" customFormat="1" ht="38.25" x14ac:dyDescent="0.2">
      <c r="B2876" s="4135" t="s">
        <v>5728</v>
      </c>
      <c r="C2876" s="4136"/>
      <c r="D2876" s="2976" t="s">
        <v>5729</v>
      </c>
      <c r="E2876" s="2556">
        <v>33.6</v>
      </c>
      <c r="F2876" s="2556">
        <v>15.691199999999998</v>
      </c>
      <c r="G2876" s="2559" t="s">
        <v>1534</v>
      </c>
      <c r="H2876" s="2559" t="s">
        <v>1534</v>
      </c>
      <c r="I2876" s="2559" t="s">
        <v>1534</v>
      </c>
      <c r="J2876" s="2674">
        <v>93</v>
      </c>
      <c r="K2876" s="2557">
        <v>0.16800000000000001</v>
      </c>
      <c r="L2876" s="2557">
        <v>0.16800000000000001</v>
      </c>
      <c r="M2876" s="2674">
        <v>93</v>
      </c>
      <c r="N2876" s="2674">
        <v>93</v>
      </c>
      <c r="O2876" s="2557">
        <v>0.16800000000000001</v>
      </c>
      <c r="P2876" s="2557">
        <v>0.16800000000000001</v>
      </c>
      <c r="Q2876" s="2557">
        <v>0.16800000000000001</v>
      </c>
      <c r="R2876" s="2557">
        <v>0.16800000000000001</v>
      </c>
      <c r="S2876" s="2612">
        <v>1.1200000000000001</v>
      </c>
      <c r="T2876" s="2559" t="s">
        <v>1534</v>
      </c>
      <c r="U2876" s="2559" t="s">
        <v>1534</v>
      </c>
      <c r="V2876" s="2560" t="s">
        <v>5526</v>
      </c>
      <c r="W2876" s="2557">
        <v>2.8000000000000004E-2</v>
      </c>
      <c r="X2876" s="2557">
        <v>6.720000000000001E-2</v>
      </c>
      <c r="Y2876" s="2560" t="s">
        <v>1534</v>
      </c>
      <c r="Z2876" s="2560" t="s">
        <v>1534</v>
      </c>
      <c r="AA2876" s="2560" t="s">
        <v>1534</v>
      </c>
      <c r="AB2876" s="2560" t="s">
        <v>1534</v>
      </c>
      <c r="AC2876" s="2557">
        <v>6.720000000000001E-2</v>
      </c>
      <c r="AD2876" s="2556">
        <v>11.188800000000001</v>
      </c>
      <c r="AE2876" s="2560" t="s">
        <v>49</v>
      </c>
      <c r="AF2876" s="2561">
        <v>3.6960000000000007E-2</v>
      </c>
      <c r="AG2876" s="2561">
        <v>0.11200000000000002</v>
      </c>
      <c r="AH2876" s="2613" t="s">
        <v>5653</v>
      </c>
      <c r="AI2876" s="2613" t="s">
        <v>4998</v>
      </c>
      <c r="AJ2876" s="2712">
        <v>5.6000000000000005</v>
      </c>
      <c r="AK2876" s="2572"/>
    </row>
    <row r="2877" spans="2:37" s="2872" customFormat="1" ht="38.25" x14ac:dyDescent="0.2">
      <c r="B2877" s="4135" t="s">
        <v>5730</v>
      </c>
      <c r="C2877" s="4136"/>
      <c r="D2877" s="2976" t="s">
        <v>5731</v>
      </c>
      <c r="E2877" s="2556">
        <v>39.200000000000003</v>
      </c>
      <c r="F2877" s="2556">
        <v>17.0016</v>
      </c>
      <c r="G2877" s="2559" t="s">
        <v>1534</v>
      </c>
      <c r="H2877" s="2559" t="s">
        <v>1534</v>
      </c>
      <c r="I2877" s="2559" t="s">
        <v>1534</v>
      </c>
      <c r="J2877" s="2674">
        <v>101</v>
      </c>
      <c r="K2877" s="2557">
        <v>0.16800000000000001</v>
      </c>
      <c r="L2877" s="2557">
        <v>0.16800000000000001</v>
      </c>
      <c r="M2877" s="2674">
        <v>101</v>
      </c>
      <c r="N2877" s="2674">
        <v>101</v>
      </c>
      <c r="O2877" s="2557">
        <v>0.16800000000000001</v>
      </c>
      <c r="P2877" s="2557">
        <v>0.16800000000000001</v>
      </c>
      <c r="Q2877" s="2557">
        <v>0.16800000000000001</v>
      </c>
      <c r="R2877" s="2557">
        <v>0.16800000000000001</v>
      </c>
      <c r="S2877" s="2612">
        <v>1.6800000000000002</v>
      </c>
      <c r="T2877" s="2559" t="s">
        <v>1534</v>
      </c>
      <c r="U2877" s="2559" t="s">
        <v>1534</v>
      </c>
      <c r="V2877" s="2560" t="s">
        <v>5531</v>
      </c>
      <c r="W2877" s="2557">
        <v>2.8000000000000004E-2</v>
      </c>
      <c r="X2877" s="2557">
        <v>6.720000000000001E-2</v>
      </c>
      <c r="Y2877" s="2560" t="s">
        <v>1534</v>
      </c>
      <c r="Z2877" s="2560" t="s">
        <v>1534</v>
      </c>
      <c r="AA2877" s="2560" t="s">
        <v>1534</v>
      </c>
      <c r="AB2877" s="2560" t="s">
        <v>1534</v>
      </c>
      <c r="AC2877" s="2557">
        <v>6.720000000000001E-2</v>
      </c>
      <c r="AD2877" s="2556">
        <v>14.918400000000002</v>
      </c>
      <c r="AE2877" s="2560" t="s">
        <v>51</v>
      </c>
      <c r="AF2877" s="2561">
        <v>3.6960000000000007E-2</v>
      </c>
      <c r="AG2877" s="2561">
        <v>0.11200000000000002</v>
      </c>
      <c r="AH2877" s="2613" t="s">
        <v>5653</v>
      </c>
      <c r="AI2877" s="2613" t="s">
        <v>4998</v>
      </c>
      <c r="AJ2877" s="2712">
        <v>5.6000000000000005</v>
      </c>
      <c r="AK2877" s="2572"/>
    </row>
    <row r="2878" spans="2:37" s="2872" customFormat="1" ht="38.25" x14ac:dyDescent="0.2">
      <c r="B2878" s="4135" t="s">
        <v>5732</v>
      </c>
      <c r="C2878" s="4136"/>
      <c r="D2878" s="2976" t="s">
        <v>5733</v>
      </c>
      <c r="E2878" s="2556">
        <v>44.800000000000004</v>
      </c>
      <c r="F2878" s="2556">
        <v>18.312000000000005</v>
      </c>
      <c r="G2878" s="2559" t="s">
        <v>1534</v>
      </c>
      <c r="H2878" s="2559" t="s">
        <v>1534</v>
      </c>
      <c r="I2878" s="2559" t="s">
        <v>1534</v>
      </c>
      <c r="J2878" s="2674">
        <v>109</v>
      </c>
      <c r="K2878" s="2557">
        <v>0.16800000000000001</v>
      </c>
      <c r="L2878" s="2557">
        <v>0.16800000000000001</v>
      </c>
      <c r="M2878" s="2674">
        <v>109</v>
      </c>
      <c r="N2878" s="2674">
        <v>109</v>
      </c>
      <c r="O2878" s="2557">
        <v>0.16800000000000001</v>
      </c>
      <c r="P2878" s="2557">
        <v>0.16800000000000001</v>
      </c>
      <c r="Q2878" s="2557">
        <v>0.16800000000000001</v>
      </c>
      <c r="R2878" s="2557">
        <v>0.16800000000000001</v>
      </c>
      <c r="S2878" s="2612">
        <v>2.2400000000000002</v>
      </c>
      <c r="T2878" s="2559" t="s">
        <v>1534</v>
      </c>
      <c r="U2878" s="2559" t="s">
        <v>1534</v>
      </c>
      <c r="V2878" s="2560" t="s">
        <v>5536</v>
      </c>
      <c r="W2878" s="2557">
        <v>2.8000000000000004E-2</v>
      </c>
      <c r="X2878" s="2557">
        <v>6.720000000000001E-2</v>
      </c>
      <c r="Y2878" s="2560" t="s">
        <v>1534</v>
      </c>
      <c r="Z2878" s="2560" t="s">
        <v>1534</v>
      </c>
      <c r="AA2878" s="2560" t="s">
        <v>1534</v>
      </c>
      <c r="AB2878" s="2560" t="s">
        <v>1534</v>
      </c>
      <c r="AC2878" s="2557">
        <v>6.720000000000001E-2</v>
      </c>
      <c r="AD2878" s="2556">
        <v>18.648</v>
      </c>
      <c r="AE2878" s="2560" t="s">
        <v>406</v>
      </c>
      <c r="AF2878" s="2561">
        <v>3.6960000000000007E-2</v>
      </c>
      <c r="AG2878" s="2561">
        <v>0.11200000000000002</v>
      </c>
      <c r="AH2878" s="2613" t="s">
        <v>5653</v>
      </c>
      <c r="AI2878" s="2613" t="s">
        <v>4998</v>
      </c>
      <c r="AJ2878" s="2712">
        <v>5.6000000000000005</v>
      </c>
      <c r="AK2878" s="2572"/>
    </row>
    <row r="2879" spans="2:37" s="2872" customFormat="1" ht="38.25" x14ac:dyDescent="0.2">
      <c r="B2879" s="4135" t="s">
        <v>5734</v>
      </c>
      <c r="C2879" s="4136"/>
      <c r="D2879" s="2976" t="s">
        <v>5735</v>
      </c>
      <c r="E2879" s="2556">
        <v>56.000000000000007</v>
      </c>
      <c r="F2879" s="2556">
        <v>25.2224</v>
      </c>
      <c r="G2879" s="2559" t="s">
        <v>1534</v>
      </c>
      <c r="H2879" s="2559" t="s">
        <v>1534</v>
      </c>
      <c r="I2879" s="2559" t="s">
        <v>1534</v>
      </c>
      <c r="J2879" s="2674">
        <v>150</v>
      </c>
      <c r="K2879" s="2557">
        <v>0.16800000000000001</v>
      </c>
      <c r="L2879" s="2557">
        <v>0.16800000000000001</v>
      </c>
      <c r="M2879" s="2674">
        <v>150</v>
      </c>
      <c r="N2879" s="2674">
        <v>150</v>
      </c>
      <c r="O2879" s="2557">
        <v>0.16800000000000001</v>
      </c>
      <c r="P2879" s="2557">
        <v>0.16800000000000001</v>
      </c>
      <c r="Q2879" s="2557">
        <v>0.16800000000000001</v>
      </c>
      <c r="R2879" s="2557">
        <v>0.16800000000000001</v>
      </c>
      <c r="S2879" s="2612">
        <v>2.8000000000000003</v>
      </c>
      <c r="T2879" s="2559" t="s">
        <v>1534</v>
      </c>
      <c r="U2879" s="2559" t="s">
        <v>1534</v>
      </c>
      <c r="V2879" s="2560" t="s">
        <v>1133</v>
      </c>
      <c r="W2879" s="2557">
        <v>2.8000000000000004E-2</v>
      </c>
      <c r="X2879" s="2557">
        <v>6.720000000000001E-2</v>
      </c>
      <c r="Y2879" s="2560" t="s">
        <v>1534</v>
      </c>
      <c r="Z2879" s="2560" t="s">
        <v>1534</v>
      </c>
      <c r="AA2879" s="2560" t="s">
        <v>1534</v>
      </c>
      <c r="AB2879" s="2560" t="s">
        <v>1534</v>
      </c>
      <c r="AC2879" s="2557">
        <v>6.720000000000001E-2</v>
      </c>
      <c r="AD2879" s="2556">
        <v>22.377600000000001</v>
      </c>
      <c r="AE2879" s="2560" t="s">
        <v>5094</v>
      </c>
      <c r="AF2879" s="2561">
        <v>3.6960000000000007E-2</v>
      </c>
      <c r="AG2879" s="2561">
        <v>0.11200000000000002</v>
      </c>
      <c r="AH2879" s="2613" t="s">
        <v>5653</v>
      </c>
      <c r="AI2879" s="2613" t="s">
        <v>4998</v>
      </c>
      <c r="AJ2879" s="2712">
        <v>5.6000000000000005</v>
      </c>
      <c r="AK2879" s="2572"/>
    </row>
    <row r="2880" spans="2:37" s="2872" customFormat="1" ht="38.25" x14ac:dyDescent="0.2">
      <c r="B2880" s="4135" t="s">
        <v>5736</v>
      </c>
      <c r="C2880" s="4136"/>
      <c r="D2880" s="2976" t="s">
        <v>5737</v>
      </c>
      <c r="E2880" s="2556">
        <v>67.2</v>
      </c>
      <c r="F2880" s="2556">
        <v>29.892800000000001</v>
      </c>
      <c r="G2880" s="2559" t="s">
        <v>1534</v>
      </c>
      <c r="H2880" s="2559" t="s">
        <v>1534</v>
      </c>
      <c r="I2880" s="2559" t="s">
        <v>1534</v>
      </c>
      <c r="J2880" s="2674">
        <v>190</v>
      </c>
      <c r="K2880" s="2557">
        <v>0.15680000000000002</v>
      </c>
      <c r="L2880" s="2557">
        <v>0.15680000000000002</v>
      </c>
      <c r="M2880" s="2674">
        <v>190</v>
      </c>
      <c r="N2880" s="2674">
        <v>190</v>
      </c>
      <c r="O2880" s="2557">
        <v>0.15680000000000002</v>
      </c>
      <c r="P2880" s="2557">
        <v>0.15680000000000002</v>
      </c>
      <c r="Q2880" s="2557">
        <v>0.15680000000000002</v>
      </c>
      <c r="R2880" s="2557">
        <v>0.15680000000000002</v>
      </c>
      <c r="S2880" s="2612">
        <v>5.6000000000000005</v>
      </c>
      <c r="T2880" s="2559" t="s">
        <v>1534</v>
      </c>
      <c r="U2880" s="2559" t="s">
        <v>1534</v>
      </c>
      <c r="V2880" s="2560" t="s">
        <v>1135</v>
      </c>
      <c r="W2880" s="2557">
        <v>2.8000000000000004E-2</v>
      </c>
      <c r="X2880" s="2557">
        <v>6.720000000000001E-2</v>
      </c>
      <c r="Y2880" s="2560" t="s">
        <v>1534</v>
      </c>
      <c r="Z2880" s="2560" t="s">
        <v>1534</v>
      </c>
      <c r="AA2880" s="2560" t="s">
        <v>1534</v>
      </c>
      <c r="AB2880" s="2560" t="s">
        <v>1534</v>
      </c>
      <c r="AC2880" s="2557">
        <v>6.720000000000001E-2</v>
      </c>
      <c r="AD2880" s="2556">
        <v>26.107200000000002</v>
      </c>
      <c r="AE2880" s="2560" t="s">
        <v>5506</v>
      </c>
      <c r="AF2880" s="2561">
        <v>3.6960000000000007E-2</v>
      </c>
      <c r="AG2880" s="2561">
        <v>0.11200000000000002</v>
      </c>
      <c r="AH2880" s="2613" t="s">
        <v>5653</v>
      </c>
      <c r="AI2880" s="2613" t="s">
        <v>4998</v>
      </c>
      <c r="AJ2880" s="2712">
        <v>5.6000000000000005</v>
      </c>
      <c r="AK2880" s="2572"/>
    </row>
    <row r="2881" spans="2:37" s="2872" customFormat="1" ht="38.25" x14ac:dyDescent="0.2">
      <c r="B2881" s="4135" t="s">
        <v>5738</v>
      </c>
      <c r="C2881" s="4136"/>
      <c r="D2881" s="2976" t="s">
        <v>5739</v>
      </c>
      <c r="E2881" s="2556">
        <v>78.400000000000006</v>
      </c>
      <c r="F2881" s="2556">
        <v>37.363200000000006</v>
      </c>
      <c r="G2881" s="2559" t="s">
        <v>1534</v>
      </c>
      <c r="H2881" s="2559" t="s">
        <v>1534</v>
      </c>
      <c r="I2881" s="2559" t="s">
        <v>1534</v>
      </c>
      <c r="J2881" s="2674">
        <v>238</v>
      </c>
      <c r="K2881" s="2557">
        <v>0.15680000000000002</v>
      </c>
      <c r="L2881" s="2557">
        <v>0.15680000000000002</v>
      </c>
      <c r="M2881" s="2674">
        <v>238</v>
      </c>
      <c r="N2881" s="2674">
        <v>238</v>
      </c>
      <c r="O2881" s="2557">
        <v>0.15680000000000002</v>
      </c>
      <c r="P2881" s="2557">
        <v>0.15680000000000002</v>
      </c>
      <c r="Q2881" s="2557">
        <v>0.15680000000000002</v>
      </c>
      <c r="R2881" s="2557">
        <v>0.15680000000000002</v>
      </c>
      <c r="S2881" s="2612">
        <v>5.6000000000000005</v>
      </c>
      <c r="T2881" s="2559" t="s">
        <v>1534</v>
      </c>
      <c r="U2881" s="2559" t="s">
        <v>1534</v>
      </c>
      <c r="V2881" s="2560" t="s">
        <v>1135</v>
      </c>
      <c r="W2881" s="2557">
        <v>2.8000000000000004E-2</v>
      </c>
      <c r="X2881" s="2557">
        <v>6.720000000000001E-2</v>
      </c>
      <c r="Y2881" s="2560" t="s">
        <v>1534</v>
      </c>
      <c r="Z2881" s="2560" t="s">
        <v>1534</v>
      </c>
      <c r="AA2881" s="2560" t="s">
        <v>1534</v>
      </c>
      <c r="AB2881" s="2560" t="s">
        <v>1534</v>
      </c>
      <c r="AC2881" s="2557">
        <v>6.720000000000001E-2</v>
      </c>
      <c r="AD2881" s="2556">
        <v>29.836800000000004</v>
      </c>
      <c r="AE2881" s="2560" t="s">
        <v>56</v>
      </c>
      <c r="AF2881" s="2561">
        <v>3.6960000000000007E-2</v>
      </c>
      <c r="AG2881" s="2561">
        <v>0.11200000000000002</v>
      </c>
      <c r="AH2881" s="2613" t="s">
        <v>5653</v>
      </c>
      <c r="AI2881" s="2613" t="s">
        <v>4998</v>
      </c>
      <c r="AJ2881" s="2712">
        <v>5.6000000000000005</v>
      </c>
      <c r="AK2881" s="2572"/>
    </row>
    <row r="2882" spans="2:37" s="2872" customFormat="1" ht="38.25" x14ac:dyDescent="0.2">
      <c r="B2882" s="4135" t="s">
        <v>5740</v>
      </c>
      <c r="C2882" s="4136"/>
      <c r="D2882" s="2976" t="s">
        <v>5741</v>
      </c>
      <c r="E2882" s="2556">
        <v>89.600000000000009</v>
      </c>
      <c r="F2882" s="2556">
        <v>42.033600000000007</v>
      </c>
      <c r="G2882" s="2559" t="s">
        <v>1534</v>
      </c>
      <c r="H2882" s="2559" t="s">
        <v>1534</v>
      </c>
      <c r="I2882" s="2559" t="s">
        <v>1534</v>
      </c>
      <c r="J2882" s="2674">
        <v>288</v>
      </c>
      <c r="K2882" s="2557">
        <v>0.14560000000000001</v>
      </c>
      <c r="L2882" s="2557">
        <v>0.14560000000000001</v>
      </c>
      <c r="M2882" s="2674">
        <v>288</v>
      </c>
      <c r="N2882" s="2674">
        <v>288</v>
      </c>
      <c r="O2882" s="2557">
        <v>0.14560000000000001</v>
      </c>
      <c r="P2882" s="2557">
        <v>0.14560000000000001</v>
      </c>
      <c r="Q2882" s="2557">
        <v>0.14560000000000001</v>
      </c>
      <c r="R2882" s="2557">
        <v>0.14560000000000001</v>
      </c>
      <c r="S2882" s="2612">
        <v>8.4</v>
      </c>
      <c r="T2882" s="2559" t="s">
        <v>1534</v>
      </c>
      <c r="U2882" s="2559" t="s">
        <v>1534</v>
      </c>
      <c r="V2882" s="2560" t="s">
        <v>1119</v>
      </c>
      <c r="W2882" s="2557">
        <v>2.8000000000000004E-2</v>
      </c>
      <c r="X2882" s="2557">
        <v>6.720000000000001E-2</v>
      </c>
      <c r="Y2882" s="2560" t="s">
        <v>1534</v>
      </c>
      <c r="Z2882" s="2560" t="s">
        <v>1534</v>
      </c>
      <c r="AA2882" s="2560" t="s">
        <v>1534</v>
      </c>
      <c r="AB2882" s="2560" t="s">
        <v>1534</v>
      </c>
      <c r="AC2882" s="2557">
        <v>6.720000000000001E-2</v>
      </c>
      <c r="AD2882" s="2556">
        <v>33.566400000000002</v>
      </c>
      <c r="AE2882" s="2560" t="s">
        <v>5515</v>
      </c>
      <c r="AF2882" s="2561">
        <v>3.6960000000000007E-2</v>
      </c>
      <c r="AG2882" s="2561">
        <v>0.11200000000000002</v>
      </c>
      <c r="AH2882" s="2613" t="s">
        <v>5653</v>
      </c>
      <c r="AI2882" s="2613" t="s">
        <v>4998</v>
      </c>
      <c r="AJ2882" s="2712">
        <v>5.6000000000000005</v>
      </c>
      <c r="AK2882" s="2572"/>
    </row>
    <row r="2883" spans="2:37" s="2872" customFormat="1" ht="38.25" x14ac:dyDescent="0.2">
      <c r="B2883" s="4135" t="s">
        <v>5742</v>
      </c>
      <c r="C2883" s="4136"/>
      <c r="D2883" s="2976" t="s">
        <v>5743</v>
      </c>
      <c r="E2883" s="2556">
        <v>112.00000000000001</v>
      </c>
      <c r="F2883" s="2556">
        <v>57.904000000000011</v>
      </c>
      <c r="G2883" s="2559" t="s">
        <v>1534</v>
      </c>
      <c r="H2883" s="2559" t="s">
        <v>1534</v>
      </c>
      <c r="I2883" s="2559" t="s">
        <v>1534</v>
      </c>
      <c r="J2883" s="2674">
        <v>430</v>
      </c>
      <c r="K2883" s="2557">
        <v>0.13440000000000002</v>
      </c>
      <c r="L2883" s="2557">
        <v>0.13440000000000002</v>
      </c>
      <c r="M2883" s="2674">
        <v>430</v>
      </c>
      <c r="N2883" s="2674">
        <v>430</v>
      </c>
      <c r="O2883" s="2557">
        <v>0.13440000000000002</v>
      </c>
      <c r="P2883" s="2557">
        <v>0.13440000000000002</v>
      </c>
      <c r="Q2883" s="2557">
        <v>0.13440000000000002</v>
      </c>
      <c r="R2883" s="2557">
        <v>0.13440000000000002</v>
      </c>
      <c r="S2883" s="2612">
        <v>11.200000000000001</v>
      </c>
      <c r="T2883" s="2559" t="s">
        <v>1534</v>
      </c>
      <c r="U2883" s="2559" t="s">
        <v>1534</v>
      </c>
      <c r="V2883" s="2560" t="s">
        <v>5520</v>
      </c>
      <c r="W2883" s="2557">
        <v>2.8000000000000004E-2</v>
      </c>
      <c r="X2883" s="2557">
        <v>6.720000000000001E-2</v>
      </c>
      <c r="Y2883" s="2560" t="s">
        <v>1534</v>
      </c>
      <c r="Z2883" s="2560" t="s">
        <v>1534</v>
      </c>
      <c r="AA2883" s="2560" t="s">
        <v>1534</v>
      </c>
      <c r="AB2883" s="2560" t="s">
        <v>1534</v>
      </c>
      <c r="AC2883" s="2557">
        <v>6.720000000000001E-2</v>
      </c>
      <c r="AD2883" s="2556">
        <v>37.295999999999999</v>
      </c>
      <c r="AE2883" s="2560" t="s">
        <v>58</v>
      </c>
      <c r="AF2883" s="2561">
        <v>3.6960000000000007E-2</v>
      </c>
      <c r="AG2883" s="2561">
        <v>0.11200000000000002</v>
      </c>
      <c r="AH2883" s="2613" t="s">
        <v>5653</v>
      </c>
      <c r="AI2883" s="2613" t="s">
        <v>4998</v>
      </c>
      <c r="AJ2883" s="2712">
        <v>5.6000000000000005</v>
      </c>
      <c r="AK2883" s="2572"/>
    </row>
    <row r="2884" spans="2:37" s="2872" customFormat="1" x14ac:dyDescent="0.2">
      <c r="B2884" s="4135" t="s">
        <v>5744</v>
      </c>
      <c r="C2884" s="4136"/>
      <c r="D2884" s="2976" t="s">
        <v>5745</v>
      </c>
      <c r="E2884" s="2556">
        <v>28.000000000000004</v>
      </c>
      <c r="F2884" s="2556">
        <v>16.251200000000001</v>
      </c>
      <c r="G2884" s="2559" t="s">
        <v>1534</v>
      </c>
      <c r="H2884" s="2559" t="s">
        <v>1534</v>
      </c>
      <c r="I2884" s="2559" t="s">
        <v>1534</v>
      </c>
      <c r="J2884" s="2674">
        <v>96</v>
      </c>
      <c r="K2884" s="2557">
        <v>0.16800000000000001</v>
      </c>
      <c r="L2884" s="2557">
        <v>0.16800000000000001</v>
      </c>
      <c r="M2884" s="2674">
        <v>96</v>
      </c>
      <c r="N2884" s="2674">
        <v>96</v>
      </c>
      <c r="O2884" s="2557">
        <v>0.16800000000000001</v>
      </c>
      <c r="P2884" s="2557">
        <v>0.16800000000000001</v>
      </c>
      <c r="Q2884" s="2557">
        <v>0.16800000000000001</v>
      </c>
      <c r="R2884" s="2557">
        <v>0.16800000000000001</v>
      </c>
      <c r="S2884" s="2612">
        <v>0.56000000000000005</v>
      </c>
      <c r="T2884" s="2559" t="s">
        <v>1534</v>
      </c>
      <c r="U2884" s="2559" t="s">
        <v>1534</v>
      </c>
      <c r="V2884" s="2560" t="s">
        <v>1136</v>
      </c>
      <c r="W2884" s="2557">
        <v>2.8000000000000004E-2</v>
      </c>
      <c r="X2884" s="2557">
        <v>6.720000000000001E-2</v>
      </c>
      <c r="Y2884" s="2560" t="s">
        <v>1534</v>
      </c>
      <c r="Z2884" s="2560" t="s">
        <v>1534</v>
      </c>
      <c r="AA2884" s="2560" t="s">
        <v>1534</v>
      </c>
      <c r="AB2884" s="2560" t="s">
        <v>1534</v>
      </c>
      <c r="AC2884" s="2557">
        <v>6.720000000000001E-2</v>
      </c>
      <c r="AD2884" s="2556">
        <v>11.188800000000001</v>
      </c>
      <c r="AE2884" s="2560" t="s">
        <v>49</v>
      </c>
      <c r="AF2884" s="2561">
        <v>3.6960000000000007E-2</v>
      </c>
      <c r="AG2884" s="2561">
        <v>0.11200000000000002</v>
      </c>
      <c r="AH2884" s="2613" t="s">
        <v>1534</v>
      </c>
      <c r="AI2884" s="2613" t="s">
        <v>1534</v>
      </c>
      <c r="AJ2884" s="2712" t="s">
        <v>1534</v>
      </c>
      <c r="AK2884" s="2572"/>
    </row>
    <row r="2885" spans="2:37" s="2872" customFormat="1" x14ac:dyDescent="0.2">
      <c r="B2885" s="4135" t="s">
        <v>5746</v>
      </c>
      <c r="C2885" s="4136"/>
      <c r="D2885" s="2976" t="s">
        <v>5747</v>
      </c>
      <c r="E2885" s="2556">
        <v>33.6</v>
      </c>
      <c r="F2885" s="2556">
        <v>17.561600000000002</v>
      </c>
      <c r="G2885" s="2559" t="s">
        <v>1534</v>
      </c>
      <c r="H2885" s="2559" t="s">
        <v>1534</v>
      </c>
      <c r="I2885" s="2559" t="s">
        <v>1534</v>
      </c>
      <c r="J2885" s="2674">
        <v>104</v>
      </c>
      <c r="K2885" s="2557">
        <v>0.16800000000000001</v>
      </c>
      <c r="L2885" s="2557">
        <v>0.16800000000000001</v>
      </c>
      <c r="M2885" s="2674">
        <v>104</v>
      </c>
      <c r="N2885" s="2674">
        <v>104</v>
      </c>
      <c r="O2885" s="2557">
        <v>0.16800000000000001</v>
      </c>
      <c r="P2885" s="2557">
        <v>0.16800000000000001</v>
      </c>
      <c r="Q2885" s="2557">
        <v>0.16800000000000001</v>
      </c>
      <c r="R2885" s="2557">
        <v>0.16800000000000001</v>
      </c>
      <c r="S2885" s="2612">
        <v>1.1200000000000001</v>
      </c>
      <c r="T2885" s="2559" t="s">
        <v>1534</v>
      </c>
      <c r="U2885" s="2559" t="s">
        <v>1534</v>
      </c>
      <c r="V2885" s="2560" t="s">
        <v>5526</v>
      </c>
      <c r="W2885" s="2557">
        <v>2.8000000000000004E-2</v>
      </c>
      <c r="X2885" s="2557">
        <v>6.720000000000001E-2</v>
      </c>
      <c r="Y2885" s="2560" t="s">
        <v>1534</v>
      </c>
      <c r="Z2885" s="2560" t="s">
        <v>1534</v>
      </c>
      <c r="AA2885" s="2560" t="s">
        <v>1534</v>
      </c>
      <c r="AB2885" s="2560" t="s">
        <v>1534</v>
      </c>
      <c r="AC2885" s="2557">
        <v>6.720000000000001E-2</v>
      </c>
      <c r="AD2885" s="2556">
        <v>14.918400000000002</v>
      </c>
      <c r="AE2885" s="2560" t="s">
        <v>51</v>
      </c>
      <c r="AF2885" s="2561">
        <v>3.6960000000000007E-2</v>
      </c>
      <c r="AG2885" s="2561">
        <v>0.11200000000000002</v>
      </c>
      <c r="AH2885" s="2613" t="s">
        <v>1534</v>
      </c>
      <c r="AI2885" s="2613" t="s">
        <v>1534</v>
      </c>
      <c r="AJ2885" s="2712" t="s">
        <v>1534</v>
      </c>
      <c r="AK2885" s="2572"/>
    </row>
    <row r="2886" spans="2:37" s="2872" customFormat="1" x14ac:dyDescent="0.2">
      <c r="B2886" s="4135" t="s">
        <v>5748</v>
      </c>
      <c r="C2886" s="4136"/>
      <c r="D2886" s="2976" t="s">
        <v>5749</v>
      </c>
      <c r="E2886" s="2556">
        <v>39.200000000000003</v>
      </c>
      <c r="F2886" s="2556">
        <v>22.601600000000001</v>
      </c>
      <c r="G2886" s="2559" t="s">
        <v>1534</v>
      </c>
      <c r="H2886" s="2559" t="s">
        <v>1534</v>
      </c>
      <c r="I2886" s="2559" t="s">
        <v>1534</v>
      </c>
      <c r="J2886" s="2674">
        <v>134</v>
      </c>
      <c r="K2886" s="2557">
        <v>0.16800000000000001</v>
      </c>
      <c r="L2886" s="2557">
        <v>0.16800000000000001</v>
      </c>
      <c r="M2886" s="2674">
        <v>134</v>
      </c>
      <c r="N2886" s="2674">
        <v>134</v>
      </c>
      <c r="O2886" s="2557">
        <v>0.16800000000000001</v>
      </c>
      <c r="P2886" s="2557">
        <v>0.16800000000000001</v>
      </c>
      <c r="Q2886" s="2557">
        <v>0.16800000000000001</v>
      </c>
      <c r="R2886" s="2557">
        <v>0.16800000000000001</v>
      </c>
      <c r="S2886" s="2612">
        <v>1.6800000000000002</v>
      </c>
      <c r="T2886" s="2559" t="s">
        <v>1534</v>
      </c>
      <c r="U2886" s="2559" t="s">
        <v>1534</v>
      </c>
      <c r="V2886" s="2560" t="s">
        <v>5531</v>
      </c>
      <c r="W2886" s="2557">
        <v>2.8000000000000004E-2</v>
      </c>
      <c r="X2886" s="2557">
        <v>6.720000000000001E-2</v>
      </c>
      <c r="Y2886" s="2560" t="s">
        <v>1534</v>
      </c>
      <c r="Z2886" s="2560" t="s">
        <v>1534</v>
      </c>
      <c r="AA2886" s="2560" t="s">
        <v>1534</v>
      </c>
      <c r="AB2886" s="2560" t="s">
        <v>1534</v>
      </c>
      <c r="AC2886" s="2557">
        <v>6.720000000000001E-2</v>
      </c>
      <c r="AD2886" s="2556">
        <v>14.918400000000002</v>
      </c>
      <c r="AE2886" s="2560" t="s">
        <v>51</v>
      </c>
      <c r="AF2886" s="2561">
        <v>3.6960000000000007E-2</v>
      </c>
      <c r="AG2886" s="2561">
        <v>0.11200000000000002</v>
      </c>
      <c r="AH2886" s="2613" t="s">
        <v>1534</v>
      </c>
      <c r="AI2886" s="2613" t="s">
        <v>1534</v>
      </c>
      <c r="AJ2886" s="2712" t="s">
        <v>1534</v>
      </c>
      <c r="AK2886" s="2572"/>
    </row>
    <row r="2887" spans="2:37" s="2872" customFormat="1" x14ac:dyDescent="0.2">
      <c r="B2887" s="4135" t="s">
        <v>5750</v>
      </c>
      <c r="C2887" s="4136"/>
      <c r="D2887" s="2976" t="s">
        <v>5751</v>
      </c>
      <c r="E2887" s="2556">
        <v>44.800000000000004</v>
      </c>
      <c r="F2887" s="2556">
        <v>23.912000000000003</v>
      </c>
      <c r="G2887" s="2559" t="s">
        <v>1534</v>
      </c>
      <c r="H2887" s="2559" t="s">
        <v>1534</v>
      </c>
      <c r="I2887" s="2559" t="s">
        <v>1534</v>
      </c>
      <c r="J2887" s="2674">
        <v>142</v>
      </c>
      <c r="K2887" s="2557">
        <v>0.16800000000000001</v>
      </c>
      <c r="L2887" s="2557">
        <v>0.16800000000000001</v>
      </c>
      <c r="M2887" s="2674">
        <v>142</v>
      </c>
      <c r="N2887" s="2674">
        <v>142</v>
      </c>
      <c r="O2887" s="2557">
        <v>0.16800000000000001</v>
      </c>
      <c r="P2887" s="2557">
        <v>0.16800000000000001</v>
      </c>
      <c r="Q2887" s="2557">
        <v>0.16800000000000001</v>
      </c>
      <c r="R2887" s="2557">
        <v>0.16800000000000001</v>
      </c>
      <c r="S2887" s="2612">
        <v>2.2400000000000002</v>
      </c>
      <c r="T2887" s="2559" t="s">
        <v>1534</v>
      </c>
      <c r="U2887" s="2559" t="s">
        <v>1534</v>
      </c>
      <c r="V2887" s="2560" t="s">
        <v>5536</v>
      </c>
      <c r="W2887" s="2557">
        <v>2.8000000000000004E-2</v>
      </c>
      <c r="X2887" s="2557">
        <v>6.720000000000001E-2</v>
      </c>
      <c r="Y2887" s="2560" t="s">
        <v>1534</v>
      </c>
      <c r="Z2887" s="2560" t="s">
        <v>1534</v>
      </c>
      <c r="AA2887" s="2560" t="s">
        <v>1534</v>
      </c>
      <c r="AB2887" s="2560" t="s">
        <v>1534</v>
      </c>
      <c r="AC2887" s="2557">
        <v>6.720000000000001E-2</v>
      </c>
      <c r="AD2887" s="2556">
        <v>18.648</v>
      </c>
      <c r="AE2887" s="2560" t="s">
        <v>406</v>
      </c>
      <c r="AF2887" s="2561">
        <v>3.6960000000000007E-2</v>
      </c>
      <c r="AG2887" s="2561">
        <v>0.11200000000000002</v>
      </c>
      <c r="AH2887" s="2613" t="s">
        <v>1534</v>
      </c>
      <c r="AI2887" s="2613" t="s">
        <v>1534</v>
      </c>
      <c r="AJ2887" s="2712" t="s">
        <v>1534</v>
      </c>
      <c r="AK2887" s="2572"/>
    </row>
    <row r="2888" spans="2:37" s="2872" customFormat="1" x14ac:dyDescent="0.2">
      <c r="B2888" s="4135" t="s">
        <v>5752</v>
      </c>
      <c r="C2888" s="4136"/>
      <c r="D2888" s="2976" t="s">
        <v>5753</v>
      </c>
      <c r="E2888" s="2556">
        <v>56.000000000000007</v>
      </c>
      <c r="F2888" s="2556">
        <v>30.822400000000002</v>
      </c>
      <c r="G2888" s="2559" t="s">
        <v>1534</v>
      </c>
      <c r="H2888" s="2559" t="s">
        <v>1534</v>
      </c>
      <c r="I2888" s="2559" t="s">
        <v>1534</v>
      </c>
      <c r="J2888" s="2674">
        <v>183</v>
      </c>
      <c r="K2888" s="2557">
        <v>0.16800000000000001</v>
      </c>
      <c r="L2888" s="2557">
        <v>0.16800000000000001</v>
      </c>
      <c r="M2888" s="2674">
        <v>183</v>
      </c>
      <c r="N2888" s="2674">
        <v>183</v>
      </c>
      <c r="O2888" s="2557">
        <v>0.16800000000000001</v>
      </c>
      <c r="P2888" s="2557">
        <v>0.16800000000000001</v>
      </c>
      <c r="Q2888" s="2557">
        <v>0.16800000000000001</v>
      </c>
      <c r="R2888" s="2557">
        <v>0.16800000000000001</v>
      </c>
      <c r="S2888" s="2612">
        <v>2.8000000000000003</v>
      </c>
      <c r="T2888" s="2559" t="s">
        <v>1534</v>
      </c>
      <c r="U2888" s="2559" t="s">
        <v>1534</v>
      </c>
      <c r="V2888" s="2560" t="s">
        <v>1133</v>
      </c>
      <c r="W2888" s="2557">
        <v>2.8000000000000004E-2</v>
      </c>
      <c r="X2888" s="2557">
        <v>6.720000000000001E-2</v>
      </c>
      <c r="Y2888" s="2560" t="s">
        <v>1534</v>
      </c>
      <c r="Z2888" s="2560" t="s">
        <v>1534</v>
      </c>
      <c r="AA2888" s="2560" t="s">
        <v>1534</v>
      </c>
      <c r="AB2888" s="2560" t="s">
        <v>1534</v>
      </c>
      <c r="AC2888" s="2557">
        <v>6.720000000000001E-2</v>
      </c>
      <c r="AD2888" s="2556">
        <v>22.377600000000001</v>
      </c>
      <c r="AE2888" s="2560" t="s">
        <v>5094</v>
      </c>
      <c r="AF2888" s="2561">
        <v>3.6960000000000007E-2</v>
      </c>
      <c r="AG2888" s="2561">
        <v>0.11200000000000002</v>
      </c>
      <c r="AH2888" s="2613" t="s">
        <v>1534</v>
      </c>
      <c r="AI2888" s="2613" t="s">
        <v>1534</v>
      </c>
      <c r="AJ2888" s="2712" t="s">
        <v>1534</v>
      </c>
      <c r="AK2888" s="2572"/>
    </row>
    <row r="2889" spans="2:37" s="2872" customFormat="1" x14ac:dyDescent="0.2">
      <c r="B2889" s="4135" t="s">
        <v>5754</v>
      </c>
      <c r="C2889" s="4136"/>
      <c r="D2889" s="2976" t="s">
        <v>5755</v>
      </c>
      <c r="E2889" s="2556">
        <v>67.2</v>
      </c>
      <c r="F2889" s="2556">
        <v>35.492800000000003</v>
      </c>
      <c r="G2889" s="2559" t="s">
        <v>1534</v>
      </c>
      <c r="H2889" s="2559" t="s">
        <v>1534</v>
      </c>
      <c r="I2889" s="2559" t="s">
        <v>1534</v>
      </c>
      <c r="J2889" s="2674">
        <v>226</v>
      </c>
      <c r="K2889" s="2557">
        <v>0.15680000000000002</v>
      </c>
      <c r="L2889" s="2557">
        <v>0.15680000000000002</v>
      </c>
      <c r="M2889" s="2674">
        <v>226</v>
      </c>
      <c r="N2889" s="2674">
        <v>226</v>
      </c>
      <c r="O2889" s="2557">
        <v>0.15680000000000002</v>
      </c>
      <c r="P2889" s="2557">
        <v>0.15680000000000002</v>
      </c>
      <c r="Q2889" s="2557">
        <v>0.15680000000000002</v>
      </c>
      <c r="R2889" s="2557">
        <v>0.15680000000000002</v>
      </c>
      <c r="S2889" s="2612">
        <v>5.6000000000000005</v>
      </c>
      <c r="T2889" s="2559" t="s">
        <v>1534</v>
      </c>
      <c r="U2889" s="2559" t="s">
        <v>1534</v>
      </c>
      <c r="V2889" s="2560" t="s">
        <v>1135</v>
      </c>
      <c r="W2889" s="2557">
        <v>2.8000000000000004E-2</v>
      </c>
      <c r="X2889" s="2557">
        <v>6.720000000000001E-2</v>
      </c>
      <c r="Y2889" s="2560" t="s">
        <v>1534</v>
      </c>
      <c r="Z2889" s="2560" t="s">
        <v>1534</v>
      </c>
      <c r="AA2889" s="2560" t="s">
        <v>1534</v>
      </c>
      <c r="AB2889" s="2560" t="s">
        <v>1534</v>
      </c>
      <c r="AC2889" s="2557">
        <v>6.720000000000001E-2</v>
      </c>
      <c r="AD2889" s="2556">
        <v>26.107200000000002</v>
      </c>
      <c r="AE2889" s="2560" t="s">
        <v>5506</v>
      </c>
      <c r="AF2889" s="2561">
        <v>3.6960000000000007E-2</v>
      </c>
      <c r="AG2889" s="2561">
        <v>0.11200000000000002</v>
      </c>
      <c r="AH2889" s="2613" t="s">
        <v>1534</v>
      </c>
      <c r="AI2889" s="2613" t="s">
        <v>1534</v>
      </c>
      <c r="AJ2889" s="2712" t="s">
        <v>1534</v>
      </c>
      <c r="AK2889" s="2572"/>
    </row>
    <row r="2890" spans="2:37" s="2872" customFormat="1" x14ac:dyDescent="0.2">
      <c r="B2890" s="4135" t="s">
        <v>5756</v>
      </c>
      <c r="C2890" s="4136"/>
      <c r="D2890" s="2976" t="s">
        <v>5757</v>
      </c>
      <c r="E2890" s="2556">
        <v>78.400000000000006</v>
      </c>
      <c r="F2890" s="2556">
        <v>42.963200000000001</v>
      </c>
      <c r="G2890" s="2559" t="s">
        <v>1534</v>
      </c>
      <c r="H2890" s="2559" t="s">
        <v>1534</v>
      </c>
      <c r="I2890" s="2559" t="s">
        <v>1534</v>
      </c>
      <c r="J2890" s="2674">
        <v>274</v>
      </c>
      <c r="K2890" s="2557">
        <v>0.15680000000000002</v>
      </c>
      <c r="L2890" s="2557">
        <v>0.15680000000000002</v>
      </c>
      <c r="M2890" s="2674">
        <v>274</v>
      </c>
      <c r="N2890" s="2674">
        <v>274</v>
      </c>
      <c r="O2890" s="2557">
        <v>0.15680000000000002</v>
      </c>
      <c r="P2890" s="2557">
        <v>0.15680000000000002</v>
      </c>
      <c r="Q2890" s="2557">
        <v>0.15680000000000002</v>
      </c>
      <c r="R2890" s="2557">
        <v>0.15680000000000002</v>
      </c>
      <c r="S2890" s="2612">
        <v>5.6000000000000005</v>
      </c>
      <c r="T2890" s="2559" t="s">
        <v>1534</v>
      </c>
      <c r="U2890" s="2559" t="s">
        <v>1534</v>
      </c>
      <c r="V2890" s="2560" t="s">
        <v>1135</v>
      </c>
      <c r="W2890" s="2557">
        <v>2.8000000000000004E-2</v>
      </c>
      <c r="X2890" s="2557">
        <v>6.720000000000001E-2</v>
      </c>
      <c r="Y2890" s="2560" t="s">
        <v>1534</v>
      </c>
      <c r="Z2890" s="2560" t="s">
        <v>1534</v>
      </c>
      <c r="AA2890" s="2560" t="s">
        <v>1534</v>
      </c>
      <c r="AB2890" s="2560" t="s">
        <v>1534</v>
      </c>
      <c r="AC2890" s="2557">
        <v>6.720000000000001E-2</v>
      </c>
      <c r="AD2890" s="2556">
        <v>29.836800000000004</v>
      </c>
      <c r="AE2890" s="2560" t="s">
        <v>56</v>
      </c>
      <c r="AF2890" s="2561">
        <v>3.6960000000000007E-2</v>
      </c>
      <c r="AG2890" s="2561">
        <v>0.11200000000000002</v>
      </c>
      <c r="AH2890" s="2613" t="s">
        <v>1534</v>
      </c>
      <c r="AI2890" s="2613" t="s">
        <v>1534</v>
      </c>
      <c r="AJ2890" s="2712" t="s">
        <v>1534</v>
      </c>
      <c r="AK2890" s="2572"/>
    </row>
    <row r="2891" spans="2:37" s="2872" customFormat="1" x14ac:dyDescent="0.2">
      <c r="B2891" s="4135" t="s">
        <v>5758</v>
      </c>
      <c r="C2891" s="4136"/>
      <c r="D2891" s="2976" t="s">
        <v>5759</v>
      </c>
      <c r="E2891" s="2556">
        <v>89.600000000000009</v>
      </c>
      <c r="F2891" s="2556">
        <v>47.633600000000008</v>
      </c>
      <c r="G2891" s="2559" t="s">
        <v>1534</v>
      </c>
      <c r="H2891" s="2559" t="s">
        <v>1534</v>
      </c>
      <c r="I2891" s="2559" t="s">
        <v>1534</v>
      </c>
      <c r="J2891" s="2674">
        <v>327</v>
      </c>
      <c r="K2891" s="2557">
        <v>0.14560000000000001</v>
      </c>
      <c r="L2891" s="2557">
        <v>0.14560000000000001</v>
      </c>
      <c r="M2891" s="2674">
        <v>327</v>
      </c>
      <c r="N2891" s="2674">
        <v>327</v>
      </c>
      <c r="O2891" s="2557">
        <v>0.14560000000000001</v>
      </c>
      <c r="P2891" s="2557">
        <v>0.14560000000000001</v>
      </c>
      <c r="Q2891" s="2557">
        <v>0.14560000000000001</v>
      </c>
      <c r="R2891" s="2557">
        <v>0.14560000000000001</v>
      </c>
      <c r="S2891" s="2612">
        <v>8.4</v>
      </c>
      <c r="T2891" s="2559" t="s">
        <v>1534</v>
      </c>
      <c r="U2891" s="2559" t="s">
        <v>1534</v>
      </c>
      <c r="V2891" s="2560" t="s">
        <v>1119</v>
      </c>
      <c r="W2891" s="2557">
        <v>2.8000000000000004E-2</v>
      </c>
      <c r="X2891" s="2557">
        <v>6.720000000000001E-2</v>
      </c>
      <c r="Y2891" s="2560" t="s">
        <v>1534</v>
      </c>
      <c r="Z2891" s="2560" t="s">
        <v>1534</v>
      </c>
      <c r="AA2891" s="2560" t="s">
        <v>1534</v>
      </c>
      <c r="AB2891" s="2560" t="s">
        <v>1534</v>
      </c>
      <c r="AC2891" s="2557">
        <v>6.720000000000001E-2</v>
      </c>
      <c r="AD2891" s="2556">
        <v>33.566400000000002</v>
      </c>
      <c r="AE2891" s="2560" t="s">
        <v>5515</v>
      </c>
      <c r="AF2891" s="2561">
        <v>3.6960000000000007E-2</v>
      </c>
      <c r="AG2891" s="2561">
        <v>0.11200000000000002</v>
      </c>
      <c r="AH2891" s="2613" t="s">
        <v>1534</v>
      </c>
      <c r="AI2891" s="2613" t="s">
        <v>1534</v>
      </c>
      <c r="AJ2891" s="2712" t="s">
        <v>1534</v>
      </c>
      <c r="AK2891" s="2572"/>
    </row>
    <row r="2892" spans="2:37" s="2872" customFormat="1" x14ac:dyDescent="0.2">
      <c r="B2892" s="4135" t="s">
        <v>5760</v>
      </c>
      <c r="C2892" s="4136"/>
      <c r="D2892" s="2976" t="s">
        <v>5761</v>
      </c>
      <c r="E2892" s="2556">
        <v>112.00000000000001</v>
      </c>
      <c r="F2892" s="2556">
        <v>63.504000000000012</v>
      </c>
      <c r="G2892" s="2559" t="s">
        <v>1534</v>
      </c>
      <c r="H2892" s="2559" t="s">
        <v>1534</v>
      </c>
      <c r="I2892" s="2559" t="s">
        <v>1534</v>
      </c>
      <c r="J2892" s="2674">
        <v>472</v>
      </c>
      <c r="K2892" s="2557">
        <v>0.13440000000000002</v>
      </c>
      <c r="L2892" s="2557">
        <v>0.13440000000000002</v>
      </c>
      <c r="M2892" s="2674">
        <v>472</v>
      </c>
      <c r="N2892" s="2674">
        <v>472</v>
      </c>
      <c r="O2892" s="2557">
        <v>0.13440000000000002</v>
      </c>
      <c r="P2892" s="2557">
        <v>0.13440000000000002</v>
      </c>
      <c r="Q2892" s="2557">
        <v>0.13440000000000002</v>
      </c>
      <c r="R2892" s="2557">
        <v>0.13440000000000002</v>
      </c>
      <c r="S2892" s="2612">
        <v>11.200000000000001</v>
      </c>
      <c r="T2892" s="2559" t="s">
        <v>1534</v>
      </c>
      <c r="U2892" s="2559" t="s">
        <v>1534</v>
      </c>
      <c r="V2892" s="2560" t="s">
        <v>5520</v>
      </c>
      <c r="W2892" s="2557">
        <v>2.8000000000000004E-2</v>
      </c>
      <c r="X2892" s="2557">
        <v>6.720000000000001E-2</v>
      </c>
      <c r="Y2892" s="2560" t="s">
        <v>1534</v>
      </c>
      <c r="Z2892" s="2560" t="s">
        <v>1534</v>
      </c>
      <c r="AA2892" s="2560" t="s">
        <v>1534</v>
      </c>
      <c r="AB2892" s="2560" t="s">
        <v>1534</v>
      </c>
      <c r="AC2892" s="2557">
        <v>6.720000000000001E-2</v>
      </c>
      <c r="AD2892" s="2556">
        <v>37.295999999999999</v>
      </c>
      <c r="AE2892" s="2560" t="s">
        <v>58</v>
      </c>
      <c r="AF2892" s="2561">
        <v>3.6960000000000007E-2</v>
      </c>
      <c r="AG2892" s="2561">
        <v>0.11200000000000002</v>
      </c>
      <c r="AH2892" s="2613" t="s">
        <v>1534</v>
      </c>
      <c r="AI2892" s="2613" t="s">
        <v>1534</v>
      </c>
      <c r="AJ2892" s="2712" t="s">
        <v>1534</v>
      </c>
      <c r="AK2892" s="2572"/>
    </row>
    <row r="2893" spans="2:37" s="2872" customFormat="1" ht="38.25" x14ac:dyDescent="0.2">
      <c r="B2893" s="4135" t="s">
        <v>5762</v>
      </c>
      <c r="C2893" s="4136"/>
      <c r="D2893" s="2976" t="s">
        <v>5763</v>
      </c>
      <c r="E2893" s="2556">
        <v>28.000000000000004</v>
      </c>
      <c r="F2893" s="2556">
        <v>10.651200000000001</v>
      </c>
      <c r="G2893" s="2559" t="s">
        <v>1534</v>
      </c>
      <c r="H2893" s="2559" t="s">
        <v>1534</v>
      </c>
      <c r="I2893" s="2559" t="s">
        <v>1534</v>
      </c>
      <c r="J2893" s="2674">
        <v>63</v>
      </c>
      <c r="K2893" s="2557">
        <v>0.16800000000000001</v>
      </c>
      <c r="L2893" s="2557">
        <v>0.16800000000000001</v>
      </c>
      <c r="M2893" s="2674">
        <v>63</v>
      </c>
      <c r="N2893" s="2674">
        <v>63</v>
      </c>
      <c r="O2893" s="2557">
        <v>0.16800000000000001</v>
      </c>
      <c r="P2893" s="2557">
        <v>0.16800000000000001</v>
      </c>
      <c r="Q2893" s="2557">
        <v>0.16800000000000001</v>
      </c>
      <c r="R2893" s="2557">
        <v>0.16800000000000001</v>
      </c>
      <c r="S2893" s="2612">
        <v>0.56000000000000005</v>
      </c>
      <c r="T2893" s="2559" t="s">
        <v>1534</v>
      </c>
      <c r="U2893" s="2559" t="s">
        <v>1534</v>
      </c>
      <c r="V2893" s="2560" t="s">
        <v>1136</v>
      </c>
      <c r="W2893" s="2557">
        <v>2.8000000000000004E-2</v>
      </c>
      <c r="X2893" s="2557">
        <v>6.720000000000001E-2</v>
      </c>
      <c r="Y2893" s="2560" t="s">
        <v>1534</v>
      </c>
      <c r="Z2893" s="2560" t="s">
        <v>1534</v>
      </c>
      <c r="AA2893" s="2560" t="s">
        <v>1534</v>
      </c>
      <c r="AB2893" s="2560" t="s">
        <v>1534</v>
      </c>
      <c r="AC2893" s="2557">
        <v>6.720000000000001E-2</v>
      </c>
      <c r="AD2893" s="2556">
        <v>11.188800000000001</v>
      </c>
      <c r="AE2893" s="2560" t="s">
        <v>49</v>
      </c>
      <c r="AF2893" s="2561">
        <v>3.6960000000000007E-2</v>
      </c>
      <c r="AG2893" s="2561">
        <v>0.11200000000000002</v>
      </c>
      <c r="AH2893" s="2613" t="s">
        <v>5653</v>
      </c>
      <c r="AI2893" s="2613" t="s">
        <v>4998</v>
      </c>
      <c r="AJ2893" s="2712">
        <v>5.6000000000000005</v>
      </c>
      <c r="AK2893" s="2572"/>
    </row>
    <row r="2894" spans="2:37" s="2872" customFormat="1" ht="38.25" x14ac:dyDescent="0.2">
      <c r="B2894" s="4135" t="s">
        <v>5764</v>
      </c>
      <c r="C2894" s="4136"/>
      <c r="D2894" s="2976" t="s">
        <v>5765</v>
      </c>
      <c r="E2894" s="2556">
        <v>33.6</v>
      </c>
      <c r="F2894" s="2556">
        <v>15.691199999999998</v>
      </c>
      <c r="G2894" s="2559" t="s">
        <v>1534</v>
      </c>
      <c r="H2894" s="2559" t="s">
        <v>1534</v>
      </c>
      <c r="I2894" s="2559" t="s">
        <v>1534</v>
      </c>
      <c r="J2894" s="2674">
        <v>93</v>
      </c>
      <c r="K2894" s="2557">
        <v>0.16800000000000001</v>
      </c>
      <c r="L2894" s="2557">
        <v>0.16800000000000001</v>
      </c>
      <c r="M2894" s="2674">
        <v>93</v>
      </c>
      <c r="N2894" s="2674">
        <v>93</v>
      </c>
      <c r="O2894" s="2557">
        <v>0.16800000000000001</v>
      </c>
      <c r="P2894" s="2557">
        <v>0.16800000000000001</v>
      </c>
      <c r="Q2894" s="2557">
        <v>0.16800000000000001</v>
      </c>
      <c r="R2894" s="2557">
        <v>0.16800000000000001</v>
      </c>
      <c r="S2894" s="2612">
        <v>1.1200000000000001</v>
      </c>
      <c r="T2894" s="2559" t="s">
        <v>1534</v>
      </c>
      <c r="U2894" s="2559" t="s">
        <v>1534</v>
      </c>
      <c r="V2894" s="2560" t="s">
        <v>5526</v>
      </c>
      <c r="W2894" s="2557">
        <v>2.8000000000000004E-2</v>
      </c>
      <c r="X2894" s="2557">
        <v>6.720000000000001E-2</v>
      </c>
      <c r="Y2894" s="2560" t="s">
        <v>1534</v>
      </c>
      <c r="Z2894" s="2560" t="s">
        <v>1534</v>
      </c>
      <c r="AA2894" s="2560" t="s">
        <v>1534</v>
      </c>
      <c r="AB2894" s="2560" t="s">
        <v>1534</v>
      </c>
      <c r="AC2894" s="2557">
        <v>6.720000000000001E-2</v>
      </c>
      <c r="AD2894" s="2556">
        <v>11.188800000000001</v>
      </c>
      <c r="AE2894" s="2560" t="s">
        <v>49</v>
      </c>
      <c r="AF2894" s="2561">
        <v>3.6960000000000007E-2</v>
      </c>
      <c r="AG2894" s="2561">
        <v>0.11200000000000002</v>
      </c>
      <c r="AH2894" s="2613" t="s">
        <v>5653</v>
      </c>
      <c r="AI2894" s="2613" t="s">
        <v>4998</v>
      </c>
      <c r="AJ2894" s="2712">
        <v>5.6000000000000005</v>
      </c>
      <c r="AK2894" s="2572"/>
    </row>
    <row r="2895" spans="2:37" s="2872" customFormat="1" ht="38.25" x14ac:dyDescent="0.2">
      <c r="B2895" s="4135" t="s">
        <v>5766</v>
      </c>
      <c r="C2895" s="4136"/>
      <c r="D2895" s="2976" t="s">
        <v>5767</v>
      </c>
      <c r="E2895" s="2556">
        <v>39.200000000000003</v>
      </c>
      <c r="F2895" s="2556">
        <v>17.0016</v>
      </c>
      <c r="G2895" s="2559" t="s">
        <v>1534</v>
      </c>
      <c r="H2895" s="2559" t="s">
        <v>1534</v>
      </c>
      <c r="I2895" s="2559" t="s">
        <v>1534</v>
      </c>
      <c r="J2895" s="2674">
        <v>101</v>
      </c>
      <c r="K2895" s="2557">
        <v>0.16800000000000001</v>
      </c>
      <c r="L2895" s="2557">
        <v>0.16800000000000001</v>
      </c>
      <c r="M2895" s="2674">
        <v>101</v>
      </c>
      <c r="N2895" s="2674">
        <v>101</v>
      </c>
      <c r="O2895" s="2557">
        <v>0.16800000000000001</v>
      </c>
      <c r="P2895" s="2557">
        <v>0.16800000000000001</v>
      </c>
      <c r="Q2895" s="2557">
        <v>0.16800000000000001</v>
      </c>
      <c r="R2895" s="2557">
        <v>0.16800000000000001</v>
      </c>
      <c r="S2895" s="2612">
        <v>1.6800000000000002</v>
      </c>
      <c r="T2895" s="2559" t="s">
        <v>1534</v>
      </c>
      <c r="U2895" s="2559" t="s">
        <v>1534</v>
      </c>
      <c r="V2895" s="2560" t="s">
        <v>5531</v>
      </c>
      <c r="W2895" s="2557">
        <v>2.8000000000000004E-2</v>
      </c>
      <c r="X2895" s="2557">
        <v>6.720000000000001E-2</v>
      </c>
      <c r="Y2895" s="2560" t="s">
        <v>1534</v>
      </c>
      <c r="Z2895" s="2560" t="s">
        <v>1534</v>
      </c>
      <c r="AA2895" s="2560" t="s">
        <v>1534</v>
      </c>
      <c r="AB2895" s="2560" t="s">
        <v>1534</v>
      </c>
      <c r="AC2895" s="2557">
        <v>6.720000000000001E-2</v>
      </c>
      <c r="AD2895" s="2556">
        <v>14.918400000000002</v>
      </c>
      <c r="AE2895" s="2560" t="s">
        <v>51</v>
      </c>
      <c r="AF2895" s="2561">
        <v>3.6960000000000007E-2</v>
      </c>
      <c r="AG2895" s="2561">
        <v>0.11200000000000002</v>
      </c>
      <c r="AH2895" s="2613" t="s">
        <v>5653</v>
      </c>
      <c r="AI2895" s="2613" t="s">
        <v>4998</v>
      </c>
      <c r="AJ2895" s="2712">
        <v>5.6000000000000005</v>
      </c>
      <c r="AK2895" s="2572"/>
    </row>
    <row r="2896" spans="2:37" s="2872" customFormat="1" ht="38.25" x14ac:dyDescent="0.2">
      <c r="B2896" s="4135" t="s">
        <v>5768</v>
      </c>
      <c r="C2896" s="4136"/>
      <c r="D2896" s="2976" t="s">
        <v>5769</v>
      </c>
      <c r="E2896" s="2556">
        <v>44.800000000000004</v>
      </c>
      <c r="F2896" s="2556">
        <v>18.312000000000005</v>
      </c>
      <c r="G2896" s="2559" t="s">
        <v>1534</v>
      </c>
      <c r="H2896" s="2559" t="s">
        <v>1534</v>
      </c>
      <c r="I2896" s="2559" t="s">
        <v>1534</v>
      </c>
      <c r="J2896" s="2674">
        <v>109</v>
      </c>
      <c r="K2896" s="2557">
        <v>0.16800000000000001</v>
      </c>
      <c r="L2896" s="2557">
        <v>0.16800000000000001</v>
      </c>
      <c r="M2896" s="2674">
        <v>109</v>
      </c>
      <c r="N2896" s="2674">
        <v>109</v>
      </c>
      <c r="O2896" s="2557">
        <v>0.16800000000000001</v>
      </c>
      <c r="P2896" s="2557">
        <v>0.16800000000000001</v>
      </c>
      <c r="Q2896" s="2557">
        <v>0.16800000000000001</v>
      </c>
      <c r="R2896" s="2557">
        <v>0.16800000000000001</v>
      </c>
      <c r="S2896" s="2612">
        <v>2.2400000000000002</v>
      </c>
      <c r="T2896" s="2559" t="s">
        <v>1534</v>
      </c>
      <c r="U2896" s="2559" t="s">
        <v>1534</v>
      </c>
      <c r="V2896" s="2560" t="s">
        <v>5536</v>
      </c>
      <c r="W2896" s="2557">
        <v>2.8000000000000004E-2</v>
      </c>
      <c r="X2896" s="2557">
        <v>6.720000000000001E-2</v>
      </c>
      <c r="Y2896" s="2560" t="s">
        <v>1534</v>
      </c>
      <c r="Z2896" s="2560" t="s">
        <v>1534</v>
      </c>
      <c r="AA2896" s="2560" t="s">
        <v>1534</v>
      </c>
      <c r="AB2896" s="2560" t="s">
        <v>1534</v>
      </c>
      <c r="AC2896" s="2557">
        <v>6.720000000000001E-2</v>
      </c>
      <c r="AD2896" s="2556">
        <v>18.648</v>
      </c>
      <c r="AE2896" s="2560" t="s">
        <v>406</v>
      </c>
      <c r="AF2896" s="2561">
        <v>3.6960000000000007E-2</v>
      </c>
      <c r="AG2896" s="2561">
        <v>0.11200000000000002</v>
      </c>
      <c r="AH2896" s="2613" t="s">
        <v>5653</v>
      </c>
      <c r="AI2896" s="2613" t="s">
        <v>4998</v>
      </c>
      <c r="AJ2896" s="2712">
        <v>5.6000000000000005</v>
      </c>
      <c r="AK2896" s="2572"/>
    </row>
    <row r="2897" spans="2:37" s="2872" customFormat="1" ht="38.25" x14ac:dyDescent="0.2">
      <c r="B2897" s="4135" t="s">
        <v>5770</v>
      </c>
      <c r="C2897" s="4136"/>
      <c r="D2897" s="2976" t="s">
        <v>5771</v>
      </c>
      <c r="E2897" s="2556">
        <v>56.000000000000007</v>
      </c>
      <c r="F2897" s="2556">
        <v>25.2224</v>
      </c>
      <c r="G2897" s="2559" t="s">
        <v>1534</v>
      </c>
      <c r="H2897" s="2559" t="s">
        <v>1534</v>
      </c>
      <c r="I2897" s="2559" t="s">
        <v>1534</v>
      </c>
      <c r="J2897" s="2674">
        <v>150</v>
      </c>
      <c r="K2897" s="2557">
        <v>0.16800000000000001</v>
      </c>
      <c r="L2897" s="2557">
        <v>0.16800000000000001</v>
      </c>
      <c r="M2897" s="2674">
        <v>150</v>
      </c>
      <c r="N2897" s="2674">
        <v>150</v>
      </c>
      <c r="O2897" s="2557">
        <v>0.16800000000000001</v>
      </c>
      <c r="P2897" s="2557">
        <v>0.16800000000000001</v>
      </c>
      <c r="Q2897" s="2557">
        <v>0.16800000000000001</v>
      </c>
      <c r="R2897" s="2557">
        <v>0.16800000000000001</v>
      </c>
      <c r="S2897" s="2612">
        <v>2.8000000000000003</v>
      </c>
      <c r="T2897" s="2559" t="s">
        <v>1534</v>
      </c>
      <c r="U2897" s="2559" t="s">
        <v>1534</v>
      </c>
      <c r="V2897" s="2560" t="s">
        <v>1133</v>
      </c>
      <c r="W2897" s="2557">
        <v>2.8000000000000004E-2</v>
      </c>
      <c r="X2897" s="2557">
        <v>6.720000000000001E-2</v>
      </c>
      <c r="Y2897" s="2560" t="s">
        <v>1534</v>
      </c>
      <c r="Z2897" s="2560" t="s">
        <v>1534</v>
      </c>
      <c r="AA2897" s="2560" t="s">
        <v>1534</v>
      </c>
      <c r="AB2897" s="2560" t="s">
        <v>1534</v>
      </c>
      <c r="AC2897" s="2557">
        <v>6.720000000000001E-2</v>
      </c>
      <c r="AD2897" s="2556">
        <v>22.377600000000001</v>
      </c>
      <c r="AE2897" s="2560" t="s">
        <v>5094</v>
      </c>
      <c r="AF2897" s="2561">
        <v>3.6960000000000007E-2</v>
      </c>
      <c r="AG2897" s="2561">
        <v>0.11200000000000002</v>
      </c>
      <c r="AH2897" s="2613" t="s">
        <v>5653</v>
      </c>
      <c r="AI2897" s="2613" t="s">
        <v>4998</v>
      </c>
      <c r="AJ2897" s="2712">
        <v>5.6000000000000005</v>
      </c>
      <c r="AK2897" s="2572"/>
    </row>
    <row r="2898" spans="2:37" s="2872" customFormat="1" ht="38.25" x14ac:dyDescent="0.2">
      <c r="B2898" s="4135" t="s">
        <v>5772</v>
      </c>
      <c r="C2898" s="4136"/>
      <c r="D2898" s="2976" t="s">
        <v>5773</v>
      </c>
      <c r="E2898" s="2556">
        <v>67.2</v>
      </c>
      <c r="F2898" s="2556">
        <v>29.892800000000001</v>
      </c>
      <c r="G2898" s="2559" t="s">
        <v>1534</v>
      </c>
      <c r="H2898" s="2559" t="s">
        <v>1534</v>
      </c>
      <c r="I2898" s="2559" t="s">
        <v>1534</v>
      </c>
      <c r="J2898" s="2674">
        <v>190</v>
      </c>
      <c r="K2898" s="2557">
        <v>0.15680000000000002</v>
      </c>
      <c r="L2898" s="2557">
        <v>0.15680000000000002</v>
      </c>
      <c r="M2898" s="2674">
        <v>190</v>
      </c>
      <c r="N2898" s="2674">
        <v>190</v>
      </c>
      <c r="O2898" s="2557">
        <v>0.15680000000000002</v>
      </c>
      <c r="P2898" s="2557">
        <v>0.15680000000000002</v>
      </c>
      <c r="Q2898" s="2557">
        <v>0.15680000000000002</v>
      </c>
      <c r="R2898" s="2557">
        <v>0.15680000000000002</v>
      </c>
      <c r="S2898" s="2612">
        <v>5.6000000000000005</v>
      </c>
      <c r="T2898" s="2559" t="s">
        <v>1534</v>
      </c>
      <c r="U2898" s="2559" t="s">
        <v>1534</v>
      </c>
      <c r="V2898" s="2560" t="s">
        <v>1135</v>
      </c>
      <c r="W2898" s="2557">
        <v>2.8000000000000004E-2</v>
      </c>
      <c r="X2898" s="2557">
        <v>6.720000000000001E-2</v>
      </c>
      <c r="Y2898" s="2560" t="s">
        <v>1534</v>
      </c>
      <c r="Z2898" s="2560" t="s">
        <v>1534</v>
      </c>
      <c r="AA2898" s="2560" t="s">
        <v>1534</v>
      </c>
      <c r="AB2898" s="2560" t="s">
        <v>1534</v>
      </c>
      <c r="AC2898" s="2557">
        <v>6.720000000000001E-2</v>
      </c>
      <c r="AD2898" s="2556">
        <v>26.107200000000002</v>
      </c>
      <c r="AE2898" s="2560" t="s">
        <v>5506</v>
      </c>
      <c r="AF2898" s="2561">
        <v>3.6960000000000007E-2</v>
      </c>
      <c r="AG2898" s="2561">
        <v>0.11200000000000002</v>
      </c>
      <c r="AH2898" s="2613" t="s">
        <v>5653</v>
      </c>
      <c r="AI2898" s="2613" t="s">
        <v>4998</v>
      </c>
      <c r="AJ2898" s="2712">
        <v>5.6000000000000005</v>
      </c>
      <c r="AK2898" s="2572"/>
    </row>
    <row r="2899" spans="2:37" s="2872" customFormat="1" ht="38.25" x14ac:dyDescent="0.2">
      <c r="B2899" s="4135" t="s">
        <v>5774</v>
      </c>
      <c r="C2899" s="4136"/>
      <c r="D2899" s="2976" t="s">
        <v>5775</v>
      </c>
      <c r="E2899" s="2556">
        <v>78.400000000000006</v>
      </c>
      <c r="F2899" s="2556">
        <v>37.363200000000006</v>
      </c>
      <c r="G2899" s="2559" t="s">
        <v>1534</v>
      </c>
      <c r="H2899" s="2559" t="s">
        <v>1534</v>
      </c>
      <c r="I2899" s="2559" t="s">
        <v>1534</v>
      </c>
      <c r="J2899" s="2674">
        <v>238</v>
      </c>
      <c r="K2899" s="2557">
        <v>0.15680000000000002</v>
      </c>
      <c r="L2899" s="2557">
        <v>0.15680000000000002</v>
      </c>
      <c r="M2899" s="2674">
        <v>238</v>
      </c>
      <c r="N2899" s="2674">
        <v>238</v>
      </c>
      <c r="O2899" s="2557">
        <v>0.15680000000000002</v>
      </c>
      <c r="P2899" s="2557">
        <v>0.15680000000000002</v>
      </c>
      <c r="Q2899" s="2557">
        <v>0.15680000000000002</v>
      </c>
      <c r="R2899" s="2557">
        <v>0.15680000000000002</v>
      </c>
      <c r="S2899" s="2612">
        <v>5.6000000000000005</v>
      </c>
      <c r="T2899" s="2559" t="s">
        <v>1534</v>
      </c>
      <c r="U2899" s="2559" t="s">
        <v>1534</v>
      </c>
      <c r="V2899" s="2560" t="s">
        <v>1135</v>
      </c>
      <c r="W2899" s="2557">
        <v>2.8000000000000004E-2</v>
      </c>
      <c r="X2899" s="2557">
        <v>6.720000000000001E-2</v>
      </c>
      <c r="Y2899" s="2560" t="s">
        <v>1534</v>
      </c>
      <c r="Z2899" s="2560" t="s">
        <v>1534</v>
      </c>
      <c r="AA2899" s="2560" t="s">
        <v>1534</v>
      </c>
      <c r="AB2899" s="2560" t="s">
        <v>1534</v>
      </c>
      <c r="AC2899" s="2557">
        <v>6.720000000000001E-2</v>
      </c>
      <c r="AD2899" s="2556">
        <v>29.836800000000004</v>
      </c>
      <c r="AE2899" s="2560" t="s">
        <v>56</v>
      </c>
      <c r="AF2899" s="2561">
        <v>3.6960000000000007E-2</v>
      </c>
      <c r="AG2899" s="2561">
        <v>0.11200000000000002</v>
      </c>
      <c r="AH2899" s="2613" t="s">
        <v>5653</v>
      </c>
      <c r="AI2899" s="2613" t="s">
        <v>4998</v>
      </c>
      <c r="AJ2899" s="2712">
        <v>5.6000000000000005</v>
      </c>
      <c r="AK2899" s="2572"/>
    </row>
    <row r="2900" spans="2:37" s="2872" customFormat="1" ht="38.25" x14ac:dyDescent="0.2">
      <c r="B2900" s="4135" t="s">
        <v>5776</v>
      </c>
      <c r="C2900" s="4136"/>
      <c r="D2900" s="2976" t="s">
        <v>5777</v>
      </c>
      <c r="E2900" s="2556">
        <v>89.600000000000009</v>
      </c>
      <c r="F2900" s="2556">
        <v>42.033600000000007</v>
      </c>
      <c r="G2900" s="2559" t="s">
        <v>1534</v>
      </c>
      <c r="H2900" s="2559" t="s">
        <v>1534</v>
      </c>
      <c r="I2900" s="2559" t="s">
        <v>1534</v>
      </c>
      <c r="J2900" s="2674">
        <v>288</v>
      </c>
      <c r="K2900" s="2557">
        <v>0.14560000000000001</v>
      </c>
      <c r="L2900" s="2557">
        <v>0.14560000000000001</v>
      </c>
      <c r="M2900" s="2674">
        <v>288</v>
      </c>
      <c r="N2900" s="2674">
        <v>288</v>
      </c>
      <c r="O2900" s="2557">
        <v>0.14560000000000001</v>
      </c>
      <c r="P2900" s="2557">
        <v>0.14560000000000001</v>
      </c>
      <c r="Q2900" s="2557">
        <v>0.14560000000000001</v>
      </c>
      <c r="R2900" s="2557">
        <v>0.14560000000000001</v>
      </c>
      <c r="S2900" s="2612">
        <v>8.4</v>
      </c>
      <c r="T2900" s="2559" t="s">
        <v>1534</v>
      </c>
      <c r="U2900" s="2559" t="s">
        <v>1534</v>
      </c>
      <c r="V2900" s="2560" t="s">
        <v>1119</v>
      </c>
      <c r="W2900" s="2557">
        <v>2.8000000000000004E-2</v>
      </c>
      <c r="X2900" s="2557">
        <v>6.720000000000001E-2</v>
      </c>
      <c r="Y2900" s="2560" t="s">
        <v>1534</v>
      </c>
      <c r="Z2900" s="2560" t="s">
        <v>1534</v>
      </c>
      <c r="AA2900" s="2560" t="s">
        <v>1534</v>
      </c>
      <c r="AB2900" s="2560" t="s">
        <v>1534</v>
      </c>
      <c r="AC2900" s="2557">
        <v>6.720000000000001E-2</v>
      </c>
      <c r="AD2900" s="2556">
        <v>33.566400000000002</v>
      </c>
      <c r="AE2900" s="2560" t="s">
        <v>5515</v>
      </c>
      <c r="AF2900" s="2561">
        <v>3.6960000000000007E-2</v>
      </c>
      <c r="AG2900" s="2561">
        <v>0.11200000000000002</v>
      </c>
      <c r="AH2900" s="2613" t="s">
        <v>5653</v>
      </c>
      <c r="AI2900" s="2613" t="s">
        <v>4998</v>
      </c>
      <c r="AJ2900" s="2712">
        <v>5.6000000000000005</v>
      </c>
      <c r="AK2900" s="2572"/>
    </row>
    <row r="2901" spans="2:37" s="2872" customFormat="1" ht="38.25" x14ac:dyDescent="0.2">
      <c r="B2901" s="4135" t="s">
        <v>5778</v>
      </c>
      <c r="C2901" s="4136"/>
      <c r="D2901" s="2976" t="s">
        <v>5779</v>
      </c>
      <c r="E2901" s="2556">
        <v>112.00000000000001</v>
      </c>
      <c r="F2901" s="2556">
        <v>57.904000000000011</v>
      </c>
      <c r="G2901" s="2559" t="s">
        <v>1534</v>
      </c>
      <c r="H2901" s="2559" t="s">
        <v>1534</v>
      </c>
      <c r="I2901" s="2559" t="s">
        <v>1534</v>
      </c>
      <c r="J2901" s="2674">
        <v>430</v>
      </c>
      <c r="K2901" s="2557">
        <v>0.13440000000000002</v>
      </c>
      <c r="L2901" s="2557">
        <v>0.13440000000000002</v>
      </c>
      <c r="M2901" s="2674">
        <v>430</v>
      </c>
      <c r="N2901" s="2674">
        <v>430</v>
      </c>
      <c r="O2901" s="2557">
        <v>0.13440000000000002</v>
      </c>
      <c r="P2901" s="2557">
        <v>0.13440000000000002</v>
      </c>
      <c r="Q2901" s="2557">
        <v>0.13440000000000002</v>
      </c>
      <c r="R2901" s="2557">
        <v>0.13440000000000002</v>
      </c>
      <c r="S2901" s="2612">
        <v>11.200000000000001</v>
      </c>
      <c r="T2901" s="2559" t="s">
        <v>1534</v>
      </c>
      <c r="U2901" s="2559" t="s">
        <v>1534</v>
      </c>
      <c r="V2901" s="2560" t="s">
        <v>5520</v>
      </c>
      <c r="W2901" s="2557">
        <v>2.8000000000000004E-2</v>
      </c>
      <c r="X2901" s="2557">
        <v>6.720000000000001E-2</v>
      </c>
      <c r="Y2901" s="2560" t="s">
        <v>1534</v>
      </c>
      <c r="Z2901" s="2560" t="s">
        <v>1534</v>
      </c>
      <c r="AA2901" s="2560" t="s">
        <v>1534</v>
      </c>
      <c r="AB2901" s="2560" t="s">
        <v>1534</v>
      </c>
      <c r="AC2901" s="2557">
        <v>6.720000000000001E-2</v>
      </c>
      <c r="AD2901" s="2556">
        <v>37.295999999999999</v>
      </c>
      <c r="AE2901" s="2560" t="s">
        <v>58</v>
      </c>
      <c r="AF2901" s="2561">
        <v>3.6960000000000007E-2</v>
      </c>
      <c r="AG2901" s="2561">
        <v>0.11200000000000002</v>
      </c>
      <c r="AH2901" s="2613" t="s">
        <v>5653</v>
      </c>
      <c r="AI2901" s="2613" t="s">
        <v>4998</v>
      </c>
      <c r="AJ2901" s="2712">
        <v>5.6000000000000005</v>
      </c>
      <c r="AK2901" s="2572"/>
    </row>
    <row r="2902" spans="2:37" s="2872" customFormat="1" x14ac:dyDescent="0.2">
      <c r="B2902" s="4135" t="s">
        <v>5780</v>
      </c>
      <c r="C2902" s="4136"/>
      <c r="D2902" s="2976" t="s">
        <v>5781</v>
      </c>
      <c r="E2902" s="2556">
        <v>28.000000000000004</v>
      </c>
      <c r="F2902" s="2556">
        <v>16.251200000000001</v>
      </c>
      <c r="G2902" s="2559" t="s">
        <v>1534</v>
      </c>
      <c r="H2902" s="2559" t="s">
        <v>1534</v>
      </c>
      <c r="I2902" s="2559" t="s">
        <v>1534</v>
      </c>
      <c r="J2902" s="2674">
        <v>96</v>
      </c>
      <c r="K2902" s="2557">
        <v>0.16800000000000001</v>
      </c>
      <c r="L2902" s="2557">
        <v>0.16800000000000001</v>
      </c>
      <c r="M2902" s="2674">
        <v>96</v>
      </c>
      <c r="N2902" s="2674">
        <v>96</v>
      </c>
      <c r="O2902" s="2557">
        <v>0.16800000000000001</v>
      </c>
      <c r="P2902" s="2557">
        <v>0.16800000000000001</v>
      </c>
      <c r="Q2902" s="2557">
        <v>0.16800000000000001</v>
      </c>
      <c r="R2902" s="2557">
        <v>0.16800000000000001</v>
      </c>
      <c r="S2902" s="2612">
        <v>0.56000000000000005</v>
      </c>
      <c r="T2902" s="2559" t="s">
        <v>1534</v>
      </c>
      <c r="U2902" s="2559" t="s">
        <v>1534</v>
      </c>
      <c r="V2902" s="2560" t="s">
        <v>1136</v>
      </c>
      <c r="W2902" s="2557">
        <v>2.8000000000000004E-2</v>
      </c>
      <c r="X2902" s="2557">
        <v>6.720000000000001E-2</v>
      </c>
      <c r="Y2902" s="2560" t="s">
        <v>1534</v>
      </c>
      <c r="Z2902" s="2560" t="s">
        <v>1534</v>
      </c>
      <c r="AA2902" s="2560" t="s">
        <v>1534</v>
      </c>
      <c r="AB2902" s="2560" t="s">
        <v>1534</v>
      </c>
      <c r="AC2902" s="2557">
        <v>6.720000000000001E-2</v>
      </c>
      <c r="AD2902" s="2556">
        <v>11.188800000000001</v>
      </c>
      <c r="AE2902" s="2560" t="s">
        <v>49</v>
      </c>
      <c r="AF2902" s="2561">
        <v>3.6960000000000007E-2</v>
      </c>
      <c r="AG2902" s="2561">
        <v>0.11200000000000002</v>
      </c>
      <c r="AH2902" s="2613" t="s">
        <v>1534</v>
      </c>
      <c r="AI2902" s="2613" t="s">
        <v>1534</v>
      </c>
      <c r="AJ2902" s="2712" t="s">
        <v>1534</v>
      </c>
      <c r="AK2902" s="2572"/>
    </row>
    <row r="2903" spans="2:37" s="2872" customFormat="1" x14ac:dyDescent="0.2">
      <c r="B2903" s="4135" t="s">
        <v>5782</v>
      </c>
      <c r="C2903" s="4136"/>
      <c r="D2903" s="2976" t="s">
        <v>5783</v>
      </c>
      <c r="E2903" s="2556">
        <v>33.6</v>
      </c>
      <c r="F2903" s="2556">
        <v>17.561600000000002</v>
      </c>
      <c r="G2903" s="2559" t="s">
        <v>1534</v>
      </c>
      <c r="H2903" s="2559" t="s">
        <v>1534</v>
      </c>
      <c r="I2903" s="2559" t="s">
        <v>1534</v>
      </c>
      <c r="J2903" s="2674">
        <v>104</v>
      </c>
      <c r="K2903" s="2557">
        <v>0.16800000000000001</v>
      </c>
      <c r="L2903" s="2557">
        <v>0.16800000000000001</v>
      </c>
      <c r="M2903" s="2674">
        <v>104</v>
      </c>
      <c r="N2903" s="2674">
        <v>104</v>
      </c>
      <c r="O2903" s="2557">
        <v>0.16800000000000001</v>
      </c>
      <c r="P2903" s="2557">
        <v>0.16800000000000001</v>
      </c>
      <c r="Q2903" s="2557">
        <v>0.16800000000000001</v>
      </c>
      <c r="R2903" s="2557">
        <v>0.16800000000000001</v>
      </c>
      <c r="S2903" s="2612">
        <v>1.1200000000000001</v>
      </c>
      <c r="T2903" s="2559" t="s">
        <v>1534</v>
      </c>
      <c r="U2903" s="2559" t="s">
        <v>1534</v>
      </c>
      <c r="V2903" s="2560" t="s">
        <v>5526</v>
      </c>
      <c r="W2903" s="2557">
        <v>2.8000000000000004E-2</v>
      </c>
      <c r="X2903" s="2557">
        <v>6.720000000000001E-2</v>
      </c>
      <c r="Y2903" s="2560" t="s">
        <v>1534</v>
      </c>
      <c r="Z2903" s="2560" t="s">
        <v>1534</v>
      </c>
      <c r="AA2903" s="2560" t="s">
        <v>1534</v>
      </c>
      <c r="AB2903" s="2560" t="s">
        <v>1534</v>
      </c>
      <c r="AC2903" s="2557">
        <v>6.720000000000001E-2</v>
      </c>
      <c r="AD2903" s="2556">
        <v>14.918400000000002</v>
      </c>
      <c r="AE2903" s="2560" t="s">
        <v>51</v>
      </c>
      <c r="AF2903" s="2561">
        <v>3.6960000000000007E-2</v>
      </c>
      <c r="AG2903" s="2561">
        <v>0.11200000000000002</v>
      </c>
      <c r="AH2903" s="2613" t="s">
        <v>1534</v>
      </c>
      <c r="AI2903" s="2613" t="s">
        <v>1534</v>
      </c>
      <c r="AJ2903" s="2712" t="s">
        <v>1534</v>
      </c>
      <c r="AK2903" s="2572"/>
    </row>
    <row r="2904" spans="2:37" s="2872" customFormat="1" x14ac:dyDescent="0.2">
      <c r="B2904" s="4135" t="s">
        <v>5784</v>
      </c>
      <c r="C2904" s="4136"/>
      <c r="D2904" s="2976" t="s">
        <v>5785</v>
      </c>
      <c r="E2904" s="2556">
        <v>39.200000000000003</v>
      </c>
      <c r="F2904" s="2556">
        <v>22.601600000000001</v>
      </c>
      <c r="G2904" s="2559" t="s">
        <v>1534</v>
      </c>
      <c r="H2904" s="2559" t="s">
        <v>1534</v>
      </c>
      <c r="I2904" s="2559" t="s">
        <v>1534</v>
      </c>
      <c r="J2904" s="2674">
        <v>134</v>
      </c>
      <c r="K2904" s="2557">
        <v>0.16800000000000001</v>
      </c>
      <c r="L2904" s="2557">
        <v>0.16800000000000001</v>
      </c>
      <c r="M2904" s="2674">
        <v>134</v>
      </c>
      <c r="N2904" s="2674">
        <v>134</v>
      </c>
      <c r="O2904" s="2557">
        <v>0.16800000000000001</v>
      </c>
      <c r="P2904" s="2557">
        <v>0.16800000000000001</v>
      </c>
      <c r="Q2904" s="2557">
        <v>0.16800000000000001</v>
      </c>
      <c r="R2904" s="2557">
        <v>0.16800000000000001</v>
      </c>
      <c r="S2904" s="2612">
        <v>1.6800000000000002</v>
      </c>
      <c r="T2904" s="2559" t="s">
        <v>1534</v>
      </c>
      <c r="U2904" s="2559" t="s">
        <v>1534</v>
      </c>
      <c r="V2904" s="2560" t="s">
        <v>5531</v>
      </c>
      <c r="W2904" s="2557">
        <v>2.8000000000000004E-2</v>
      </c>
      <c r="X2904" s="2557">
        <v>6.720000000000001E-2</v>
      </c>
      <c r="Y2904" s="2560" t="s">
        <v>1534</v>
      </c>
      <c r="Z2904" s="2560" t="s">
        <v>1534</v>
      </c>
      <c r="AA2904" s="2560" t="s">
        <v>1534</v>
      </c>
      <c r="AB2904" s="2560" t="s">
        <v>1534</v>
      </c>
      <c r="AC2904" s="2557">
        <v>6.720000000000001E-2</v>
      </c>
      <c r="AD2904" s="2556">
        <v>14.918400000000002</v>
      </c>
      <c r="AE2904" s="2560" t="s">
        <v>51</v>
      </c>
      <c r="AF2904" s="2561">
        <v>3.6960000000000007E-2</v>
      </c>
      <c r="AG2904" s="2561">
        <v>0.11200000000000002</v>
      </c>
      <c r="AH2904" s="2613" t="s">
        <v>1534</v>
      </c>
      <c r="AI2904" s="2613" t="s">
        <v>1534</v>
      </c>
      <c r="AJ2904" s="2712" t="s">
        <v>1534</v>
      </c>
      <c r="AK2904" s="2572"/>
    </row>
    <row r="2905" spans="2:37" s="2872" customFormat="1" x14ac:dyDescent="0.2">
      <c r="B2905" s="4135" t="s">
        <v>5786</v>
      </c>
      <c r="C2905" s="4136"/>
      <c r="D2905" s="2976" t="s">
        <v>5787</v>
      </c>
      <c r="E2905" s="2556">
        <v>44.800000000000004</v>
      </c>
      <c r="F2905" s="2556">
        <v>23.912000000000003</v>
      </c>
      <c r="G2905" s="2559" t="s">
        <v>1534</v>
      </c>
      <c r="H2905" s="2559" t="s">
        <v>1534</v>
      </c>
      <c r="I2905" s="2559" t="s">
        <v>1534</v>
      </c>
      <c r="J2905" s="2674">
        <v>142</v>
      </c>
      <c r="K2905" s="2557">
        <v>0.16800000000000001</v>
      </c>
      <c r="L2905" s="2557">
        <v>0.16800000000000001</v>
      </c>
      <c r="M2905" s="2674">
        <v>142</v>
      </c>
      <c r="N2905" s="2674">
        <v>142</v>
      </c>
      <c r="O2905" s="2557">
        <v>0.16800000000000001</v>
      </c>
      <c r="P2905" s="2557">
        <v>0.16800000000000001</v>
      </c>
      <c r="Q2905" s="2557">
        <v>0.16800000000000001</v>
      </c>
      <c r="R2905" s="2557">
        <v>0.16800000000000001</v>
      </c>
      <c r="S2905" s="2612">
        <v>2.2400000000000002</v>
      </c>
      <c r="T2905" s="2559" t="s">
        <v>1534</v>
      </c>
      <c r="U2905" s="2559" t="s">
        <v>1534</v>
      </c>
      <c r="V2905" s="2560" t="s">
        <v>5536</v>
      </c>
      <c r="W2905" s="2557">
        <v>2.8000000000000004E-2</v>
      </c>
      <c r="X2905" s="2557">
        <v>6.720000000000001E-2</v>
      </c>
      <c r="Y2905" s="2560" t="s">
        <v>1534</v>
      </c>
      <c r="Z2905" s="2560" t="s">
        <v>1534</v>
      </c>
      <c r="AA2905" s="2560" t="s">
        <v>1534</v>
      </c>
      <c r="AB2905" s="2560" t="s">
        <v>1534</v>
      </c>
      <c r="AC2905" s="2557">
        <v>6.720000000000001E-2</v>
      </c>
      <c r="AD2905" s="2556">
        <v>18.648</v>
      </c>
      <c r="AE2905" s="2560" t="s">
        <v>406</v>
      </c>
      <c r="AF2905" s="2561">
        <v>3.6960000000000007E-2</v>
      </c>
      <c r="AG2905" s="2561">
        <v>0.11200000000000002</v>
      </c>
      <c r="AH2905" s="2613" t="s">
        <v>1534</v>
      </c>
      <c r="AI2905" s="2613" t="s">
        <v>1534</v>
      </c>
      <c r="AJ2905" s="2712" t="s">
        <v>1534</v>
      </c>
      <c r="AK2905" s="2572"/>
    </row>
    <row r="2906" spans="2:37" s="2872" customFormat="1" x14ac:dyDescent="0.2">
      <c r="B2906" s="4135" t="s">
        <v>5788</v>
      </c>
      <c r="C2906" s="4136"/>
      <c r="D2906" s="2976" t="s">
        <v>5789</v>
      </c>
      <c r="E2906" s="2556">
        <v>56.000000000000007</v>
      </c>
      <c r="F2906" s="2556">
        <v>30.822400000000002</v>
      </c>
      <c r="G2906" s="2559" t="s">
        <v>1534</v>
      </c>
      <c r="H2906" s="2559" t="s">
        <v>1534</v>
      </c>
      <c r="I2906" s="2559" t="s">
        <v>1534</v>
      </c>
      <c r="J2906" s="2674">
        <v>183</v>
      </c>
      <c r="K2906" s="2557">
        <v>0.16800000000000001</v>
      </c>
      <c r="L2906" s="2557">
        <v>0.16800000000000001</v>
      </c>
      <c r="M2906" s="2674">
        <v>183</v>
      </c>
      <c r="N2906" s="2674">
        <v>183</v>
      </c>
      <c r="O2906" s="2557">
        <v>0.16800000000000001</v>
      </c>
      <c r="P2906" s="2557">
        <v>0.16800000000000001</v>
      </c>
      <c r="Q2906" s="2557">
        <v>0.16800000000000001</v>
      </c>
      <c r="R2906" s="2557">
        <v>0.16800000000000001</v>
      </c>
      <c r="S2906" s="2612">
        <v>2.8000000000000003</v>
      </c>
      <c r="T2906" s="2559" t="s">
        <v>1534</v>
      </c>
      <c r="U2906" s="2559" t="s">
        <v>1534</v>
      </c>
      <c r="V2906" s="2560" t="s">
        <v>1133</v>
      </c>
      <c r="W2906" s="2557">
        <v>2.8000000000000004E-2</v>
      </c>
      <c r="X2906" s="2557">
        <v>6.720000000000001E-2</v>
      </c>
      <c r="Y2906" s="2560" t="s">
        <v>1534</v>
      </c>
      <c r="Z2906" s="2560" t="s">
        <v>1534</v>
      </c>
      <c r="AA2906" s="2560" t="s">
        <v>1534</v>
      </c>
      <c r="AB2906" s="2560" t="s">
        <v>1534</v>
      </c>
      <c r="AC2906" s="2557">
        <v>6.720000000000001E-2</v>
      </c>
      <c r="AD2906" s="2556">
        <v>22.377600000000001</v>
      </c>
      <c r="AE2906" s="2560" t="s">
        <v>5094</v>
      </c>
      <c r="AF2906" s="2561">
        <v>3.6960000000000007E-2</v>
      </c>
      <c r="AG2906" s="2561">
        <v>0.11200000000000002</v>
      </c>
      <c r="AH2906" s="2613" t="s">
        <v>1534</v>
      </c>
      <c r="AI2906" s="2613" t="s">
        <v>1534</v>
      </c>
      <c r="AJ2906" s="2712" t="s">
        <v>1534</v>
      </c>
      <c r="AK2906" s="2572"/>
    </row>
    <row r="2907" spans="2:37" s="2872" customFormat="1" x14ac:dyDescent="0.2">
      <c r="B2907" s="4135" t="s">
        <v>5790</v>
      </c>
      <c r="C2907" s="4136"/>
      <c r="D2907" s="2976" t="s">
        <v>5791</v>
      </c>
      <c r="E2907" s="2556">
        <v>67.2</v>
      </c>
      <c r="F2907" s="2556">
        <v>35.492800000000003</v>
      </c>
      <c r="G2907" s="2559" t="s">
        <v>1534</v>
      </c>
      <c r="H2907" s="2559" t="s">
        <v>1534</v>
      </c>
      <c r="I2907" s="2559" t="s">
        <v>1534</v>
      </c>
      <c r="J2907" s="2674">
        <v>226</v>
      </c>
      <c r="K2907" s="2557">
        <v>0.15680000000000002</v>
      </c>
      <c r="L2907" s="2557">
        <v>0.15680000000000002</v>
      </c>
      <c r="M2907" s="2674">
        <v>226</v>
      </c>
      <c r="N2907" s="2674">
        <v>226</v>
      </c>
      <c r="O2907" s="2557">
        <v>0.15680000000000002</v>
      </c>
      <c r="P2907" s="2557">
        <v>0.15680000000000002</v>
      </c>
      <c r="Q2907" s="2557">
        <v>0.15680000000000002</v>
      </c>
      <c r="R2907" s="2557">
        <v>0.15680000000000002</v>
      </c>
      <c r="S2907" s="2612">
        <v>5.6000000000000005</v>
      </c>
      <c r="T2907" s="2559" t="s">
        <v>1534</v>
      </c>
      <c r="U2907" s="2559" t="s">
        <v>1534</v>
      </c>
      <c r="V2907" s="2560" t="s">
        <v>1135</v>
      </c>
      <c r="W2907" s="2557">
        <v>2.8000000000000004E-2</v>
      </c>
      <c r="X2907" s="2557">
        <v>6.720000000000001E-2</v>
      </c>
      <c r="Y2907" s="2560" t="s">
        <v>1534</v>
      </c>
      <c r="Z2907" s="2560" t="s">
        <v>1534</v>
      </c>
      <c r="AA2907" s="2560" t="s">
        <v>1534</v>
      </c>
      <c r="AB2907" s="2560" t="s">
        <v>1534</v>
      </c>
      <c r="AC2907" s="2557">
        <v>6.720000000000001E-2</v>
      </c>
      <c r="AD2907" s="2556">
        <v>26.107200000000002</v>
      </c>
      <c r="AE2907" s="2560" t="s">
        <v>5506</v>
      </c>
      <c r="AF2907" s="2561">
        <v>3.6960000000000007E-2</v>
      </c>
      <c r="AG2907" s="2561">
        <v>0.11200000000000002</v>
      </c>
      <c r="AH2907" s="2613" t="s">
        <v>1534</v>
      </c>
      <c r="AI2907" s="2613" t="s">
        <v>1534</v>
      </c>
      <c r="AJ2907" s="2712" t="s">
        <v>1534</v>
      </c>
      <c r="AK2907" s="2572"/>
    </row>
    <row r="2908" spans="2:37" s="2872" customFormat="1" x14ac:dyDescent="0.2">
      <c r="B2908" s="4135" t="s">
        <v>5792</v>
      </c>
      <c r="C2908" s="4136"/>
      <c r="D2908" s="2976" t="s">
        <v>5793</v>
      </c>
      <c r="E2908" s="2556">
        <v>78.400000000000006</v>
      </c>
      <c r="F2908" s="2556">
        <v>42.963200000000001</v>
      </c>
      <c r="G2908" s="2559" t="s">
        <v>1534</v>
      </c>
      <c r="H2908" s="2559" t="s">
        <v>1534</v>
      </c>
      <c r="I2908" s="2559" t="s">
        <v>1534</v>
      </c>
      <c r="J2908" s="2674">
        <v>274</v>
      </c>
      <c r="K2908" s="2557">
        <v>0.15680000000000002</v>
      </c>
      <c r="L2908" s="2557">
        <v>0.15680000000000002</v>
      </c>
      <c r="M2908" s="2674">
        <v>274</v>
      </c>
      <c r="N2908" s="2674">
        <v>274</v>
      </c>
      <c r="O2908" s="2557">
        <v>0.15680000000000002</v>
      </c>
      <c r="P2908" s="2557">
        <v>0.15680000000000002</v>
      </c>
      <c r="Q2908" s="2557">
        <v>0.15680000000000002</v>
      </c>
      <c r="R2908" s="2557">
        <v>0.15680000000000002</v>
      </c>
      <c r="S2908" s="2612">
        <v>5.6000000000000005</v>
      </c>
      <c r="T2908" s="2559" t="s">
        <v>1534</v>
      </c>
      <c r="U2908" s="2559" t="s">
        <v>1534</v>
      </c>
      <c r="V2908" s="2560" t="s">
        <v>1135</v>
      </c>
      <c r="W2908" s="2557">
        <v>2.8000000000000004E-2</v>
      </c>
      <c r="X2908" s="2557">
        <v>6.720000000000001E-2</v>
      </c>
      <c r="Y2908" s="2560" t="s">
        <v>1534</v>
      </c>
      <c r="Z2908" s="2560" t="s">
        <v>1534</v>
      </c>
      <c r="AA2908" s="2560" t="s">
        <v>1534</v>
      </c>
      <c r="AB2908" s="2560" t="s">
        <v>1534</v>
      </c>
      <c r="AC2908" s="2557">
        <v>6.720000000000001E-2</v>
      </c>
      <c r="AD2908" s="2556">
        <v>29.836800000000004</v>
      </c>
      <c r="AE2908" s="2560" t="s">
        <v>56</v>
      </c>
      <c r="AF2908" s="2561">
        <v>3.6960000000000007E-2</v>
      </c>
      <c r="AG2908" s="2561">
        <v>0.11200000000000002</v>
      </c>
      <c r="AH2908" s="2613" t="s">
        <v>1534</v>
      </c>
      <c r="AI2908" s="2613" t="s">
        <v>1534</v>
      </c>
      <c r="AJ2908" s="2712" t="s">
        <v>1534</v>
      </c>
      <c r="AK2908" s="2572"/>
    </row>
    <row r="2909" spans="2:37" s="2872" customFormat="1" x14ac:dyDescent="0.2">
      <c r="B2909" s="4135" t="s">
        <v>5794</v>
      </c>
      <c r="C2909" s="4136"/>
      <c r="D2909" s="2976" t="s">
        <v>5795</v>
      </c>
      <c r="E2909" s="2556">
        <v>89.600000000000009</v>
      </c>
      <c r="F2909" s="2556">
        <v>47.633600000000008</v>
      </c>
      <c r="G2909" s="2559" t="s">
        <v>1534</v>
      </c>
      <c r="H2909" s="2559" t="s">
        <v>1534</v>
      </c>
      <c r="I2909" s="2559" t="s">
        <v>1534</v>
      </c>
      <c r="J2909" s="2674">
        <v>327</v>
      </c>
      <c r="K2909" s="2557">
        <v>0.14560000000000001</v>
      </c>
      <c r="L2909" s="2557">
        <v>0.14560000000000001</v>
      </c>
      <c r="M2909" s="2674">
        <v>327</v>
      </c>
      <c r="N2909" s="2674">
        <v>327</v>
      </c>
      <c r="O2909" s="2557">
        <v>0.14560000000000001</v>
      </c>
      <c r="P2909" s="2557">
        <v>0.14560000000000001</v>
      </c>
      <c r="Q2909" s="2557">
        <v>0.14560000000000001</v>
      </c>
      <c r="R2909" s="2557">
        <v>0.14560000000000001</v>
      </c>
      <c r="S2909" s="2612">
        <v>8.4</v>
      </c>
      <c r="T2909" s="2559" t="s">
        <v>1534</v>
      </c>
      <c r="U2909" s="2559" t="s">
        <v>1534</v>
      </c>
      <c r="V2909" s="2560" t="s">
        <v>1119</v>
      </c>
      <c r="W2909" s="2557">
        <v>2.8000000000000004E-2</v>
      </c>
      <c r="X2909" s="2557">
        <v>6.720000000000001E-2</v>
      </c>
      <c r="Y2909" s="2560" t="s">
        <v>1534</v>
      </c>
      <c r="Z2909" s="2560" t="s">
        <v>1534</v>
      </c>
      <c r="AA2909" s="2560" t="s">
        <v>1534</v>
      </c>
      <c r="AB2909" s="2560" t="s">
        <v>1534</v>
      </c>
      <c r="AC2909" s="2557">
        <v>6.720000000000001E-2</v>
      </c>
      <c r="AD2909" s="2556">
        <v>33.566400000000002</v>
      </c>
      <c r="AE2909" s="2560" t="s">
        <v>5515</v>
      </c>
      <c r="AF2909" s="2561">
        <v>3.6960000000000007E-2</v>
      </c>
      <c r="AG2909" s="2561">
        <v>0.11200000000000002</v>
      </c>
      <c r="AH2909" s="2613" t="s">
        <v>1534</v>
      </c>
      <c r="AI2909" s="2613" t="s">
        <v>1534</v>
      </c>
      <c r="AJ2909" s="2712" t="s">
        <v>1534</v>
      </c>
      <c r="AK2909" s="2572"/>
    </row>
    <row r="2910" spans="2:37" s="2872" customFormat="1" ht="13.5" thickBot="1" x14ac:dyDescent="0.25">
      <c r="B2910" s="4141" t="s">
        <v>5796</v>
      </c>
      <c r="C2910" s="4142"/>
      <c r="D2910" s="3061" t="s">
        <v>5797</v>
      </c>
      <c r="E2910" s="2603">
        <v>112.00000000000001</v>
      </c>
      <c r="F2910" s="2603">
        <v>63.504000000000012</v>
      </c>
      <c r="G2910" s="2606" t="s">
        <v>1534</v>
      </c>
      <c r="H2910" s="2606" t="s">
        <v>1534</v>
      </c>
      <c r="I2910" s="2606" t="s">
        <v>1534</v>
      </c>
      <c r="J2910" s="2805">
        <v>472</v>
      </c>
      <c r="K2910" s="2604">
        <v>0.13440000000000002</v>
      </c>
      <c r="L2910" s="2604">
        <v>0.13440000000000002</v>
      </c>
      <c r="M2910" s="2805">
        <v>472</v>
      </c>
      <c r="N2910" s="2805">
        <v>472</v>
      </c>
      <c r="O2910" s="2604">
        <v>0.13440000000000002</v>
      </c>
      <c r="P2910" s="2604">
        <v>0.13440000000000002</v>
      </c>
      <c r="Q2910" s="2604">
        <v>0.13440000000000002</v>
      </c>
      <c r="R2910" s="2604">
        <v>0.13440000000000002</v>
      </c>
      <c r="S2910" s="2798">
        <v>11.200000000000001</v>
      </c>
      <c r="T2910" s="2606" t="s">
        <v>1534</v>
      </c>
      <c r="U2910" s="2606" t="s">
        <v>1534</v>
      </c>
      <c r="V2910" s="2607" t="s">
        <v>5520</v>
      </c>
      <c r="W2910" s="2604">
        <v>2.8000000000000004E-2</v>
      </c>
      <c r="X2910" s="2604">
        <v>6.720000000000001E-2</v>
      </c>
      <c r="Y2910" s="2607" t="s">
        <v>1534</v>
      </c>
      <c r="Z2910" s="2607" t="s">
        <v>1534</v>
      </c>
      <c r="AA2910" s="2607" t="s">
        <v>1534</v>
      </c>
      <c r="AB2910" s="2607" t="s">
        <v>1534</v>
      </c>
      <c r="AC2910" s="2604">
        <v>6.720000000000001E-2</v>
      </c>
      <c r="AD2910" s="2603">
        <v>37.295999999999999</v>
      </c>
      <c r="AE2910" s="2607" t="s">
        <v>58</v>
      </c>
      <c r="AF2910" s="2608">
        <v>3.6960000000000007E-2</v>
      </c>
      <c r="AG2910" s="2608">
        <v>0.11200000000000002</v>
      </c>
      <c r="AH2910" s="2653" t="s">
        <v>1534</v>
      </c>
      <c r="AI2910" s="2653" t="s">
        <v>1534</v>
      </c>
      <c r="AJ2910" s="2799" t="s">
        <v>1534</v>
      </c>
      <c r="AK2910" s="2572"/>
    </row>
    <row r="2911" spans="2:37" s="2872" customFormat="1" x14ac:dyDescent="0.2">
      <c r="B2911" s="2573"/>
      <c r="C2911" s="2566"/>
      <c r="D2911" s="2566"/>
      <c r="E2911" s="2566"/>
      <c r="F2911" s="2566"/>
      <c r="G2911" s="2566"/>
      <c r="H2911" s="2566"/>
      <c r="I2911" s="2567"/>
      <c r="J2911" s="2567"/>
      <c r="K2911" s="2567"/>
      <c r="L2911" s="2567"/>
      <c r="M2911" s="2566"/>
      <c r="N2911" s="2567"/>
      <c r="O2911" s="2567"/>
      <c r="P2911" s="2567"/>
      <c r="Q2911" s="2567"/>
      <c r="R2911" s="2567"/>
      <c r="S2911" s="2566"/>
      <c r="T2911" s="2565"/>
      <c r="U2911" s="2565"/>
      <c r="V2911" s="2565"/>
      <c r="W2911" s="2565"/>
      <c r="X2911" s="2565"/>
      <c r="Y2911" s="2565"/>
      <c r="Z2911" s="2565"/>
      <c r="AA2911" s="2565"/>
      <c r="AB2911" s="2565"/>
      <c r="AC2911" s="2565"/>
      <c r="AD2911" s="2565"/>
      <c r="AE2911" s="2565"/>
      <c r="AF2911" s="2565"/>
      <c r="AG2911" s="2565"/>
      <c r="AH2911" s="2565"/>
      <c r="AI2911" s="2565"/>
      <c r="AJ2911" s="2565"/>
      <c r="AK2911" s="2572"/>
    </row>
    <row r="2912" spans="2:37" s="2872" customFormat="1" ht="14.25" x14ac:dyDescent="0.2">
      <c r="B2912" s="3979" t="s">
        <v>4992</v>
      </c>
      <c r="C2912" s="3980"/>
      <c r="D2912" s="3981" t="s">
        <v>10</v>
      </c>
      <c r="E2912" s="3981"/>
      <c r="F2912" s="3981"/>
      <c r="G2912" s="3981"/>
      <c r="H2912" s="2569"/>
      <c r="I2912" s="2569"/>
      <c r="J2912" s="2569"/>
      <c r="K2912" s="2569"/>
      <c r="L2912" s="2569"/>
      <c r="M2912" s="2569"/>
      <c r="N2912" s="2569"/>
      <c r="O2912" s="2569"/>
      <c r="P2912" s="2569"/>
      <c r="Q2912" s="2569"/>
      <c r="R2912" s="2569"/>
      <c r="S2912" s="2569"/>
      <c r="T2912" s="2565"/>
      <c r="U2912" s="2565"/>
      <c r="V2912" s="2565"/>
      <c r="W2912" s="2565"/>
      <c r="X2912" s="2565"/>
      <c r="Y2912" s="2565"/>
      <c r="Z2912" s="2565"/>
      <c r="AA2912" s="2565"/>
      <c r="AB2912" s="2565"/>
      <c r="AC2912" s="2565"/>
      <c r="AD2912" s="2565"/>
      <c r="AE2912" s="2565"/>
      <c r="AF2912" s="2565"/>
      <c r="AG2912" s="2565"/>
      <c r="AH2912" s="2565"/>
      <c r="AI2912" s="2565"/>
      <c r="AJ2912" s="2565"/>
      <c r="AK2912" s="2572"/>
    </row>
    <row r="2913" spans="2:37" s="2872" customFormat="1" ht="14.25" x14ac:dyDescent="0.2">
      <c r="B2913" s="3979" t="s">
        <v>4993</v>
      </c>
      <c r="C2913" s="3980"/>
      <c r="D2913" s="3981" t="s">
        <v>10</v>
      </c>
      <c r="E2913" s="3981"/>
      <c r="F2913" s="3981"/>
      <c r="G2913" s="3981"/>
      <c r="H2913" s="2569"/>
      <c r="I2913" s="2569"/>
      <c r="J2913" s="2569"/>
      <c r="K2913" s="2569"/>
      <c r="L2913" s="2569"/>
      <c r="M2913" s="2569"/>
      <c r="N2913" s="2569"/>
      <c r="O2913" s="2569"/>
      <c r="P2913" s="2569"/>
      <c r="Q2913" s="2569"/>
      <c r="R2913" s="2569"/>
      <c r="S2913" s="2569"/>
      <c r="T2913" s="2565"/>
      <c r="U2913" s="2565"/>
      <c r="V2913" s="2565"/>
      <c r="W2913" s="2565"/>
      <c r="X2913" s="2565"/>
      <c r="Y2913" s="2565"/>
      <c r="Z2913" s="2565"/>
      <c r="AA2913" s="2565"/>
      <c r="AB2913" s="2565"/>
      <c r="AC2913" s="2565"/>
      <c r="AD2913" s="2565"/>
      <c r="AE2913" s="2565"/>
      <c r="AF2913" s="2565"/>
      <c r="AG2913" s="2565"/>
      <c r="AH2913" s="2565"/>
      <c r="AI2913" s="2565"/>
      <c r="AJ2913" s="2565"/>
      <c r="AK2913" s="2572"/>
    </row>
    <row r="2914" spans="2:37" s="2872" customFormat="1" ht="15.75" thickBot="1" x14ac:dyDescent="0.25">
      <c r="B2914" s="4057"/>
      <c r="C2914" s="4058"/>
      <c r="D2914" s="4059"/>
      <c r="E2914" s="4059"/>
      <c r="F2914" s="4059"/>
      <c r="G2914" s="4059"/>
      <c r="H2914" s="2574"/>
      <c r="I2914" s="2574"/>
      <c r="J2914" s="2574"/>
      <c r="K2914" s="2574"/>
      <c r="L2914" s="2574"/>
      <c r="M2914" s="2574"/>
      <c r="N2914" s="2574"/>
      <c r="O2914" s="2574"/>
      <c r="P2914" s="2574"/>
      <c r="Q2914" s="2574"/>
      <c r="R2914" s="2574"/>
      <c r="S2914" s="2574"/>
      <c r="T2914" s="2575"/>
      <c r="U2914" s="2575"/>
      <c r="V2914" s="2575"/>
      <c r="W2914" s="2575"/>
      <c r="X2914" s="2575"/>
      <c r="Y2914" s="2575"/>
      <c r="Z2914" s="2575"/>
      <c r="AA2914" s="2575"/>
      <c r="AB2914" s="2575"/>
      <c r="AC2914" s="2575"/>
      <c r="AD2914" s="2575"/>
      <c r="AE2914" s="2575"/>
      <c r="AF2914" s="2575"/>
      <c r="AG2914" s="2575"/>
      <c r="AH2914" s="2575"/>
      <c r="AI2914" s="2575"/>
      <c r="AJ2914" s="2575"/>
      <c r="AK2914" s="2577"/>
    </row>
    <row r="2915" spans="2:37" s="2872" customFormat="1" x14ac:dyDescent="0.2">
      <c r="B2915" s="2774"/>
    </row>
    <row r="2916" spans="2:37" s="2872" customFormat="1" ht="13.5" thickBot="1" x14ac:dyDescent="0.25"/>
    <row r="2917" spans="2:37" s="2872" customFormat="1" ht="20.25" x14ac:dyDescent="0.2">
      <c r="B2917" s="3987" t="s">
        <v>5001</v>
      </c>
      <c r="C2917" s="3988"/>
      <c r="D2917" s="3988"/>
      <c r="E2917" s="3988"/>
      <c r="F2917" s="3988"/>
      <c r="G2917" s="3988"/>
      <c r="H2917" s="3988"/>
      <c r="I2917" s="3988"/>
      <c r="J2917" s="3988"/>
      <c r="K2917" s="3988"/>
      <c r="L2917" s="3988"/>
      <c r="M2917" s="3988"/>
      <c r="N2917" s="3988"/>
      <c r="O2917" s="3988"/>
      <c r="P2917" s="3988"/>
      <c r="Q2917" s="3988"/>
      <c r="R2917" s="3988"/>
      <c r="S2917" s="3988"/>
      <c r="T2917" s="3988"/>
      <c r="U2917" s="3988"/>
      <c r="V2917" s="3988"/>
      <c r="W2917" s="3988"/>
      <c r="X2917" s="3988"/>
      <c r="Y2917" s="3988"/>
      <c r="Z2917" s="3988"/>
      <c r="AA2917" s="3988"/>
      <c r="AB2917" s="3988"/>
      <c r="AC2917" s="3988"/>
      <c r="AD2917" s="3988"/>
      <c r="AE2917" s="3988"/>
      <c r="AF2917" s="3988"/>
      <c r="AG2917" s="3988"/>
      <c r="AH2917" s="3988"/>
      <c r="AI2917" s="3988"/>
      <c r="AJ2917" s="3988"/>
      <c r="AK2917" s="3989"/>
    </row>
    <row r="2918" spans="2:37" s="2872" customFormat="1" x14ac:dyDescent="0.2">
      <c r="B2918" s="2570"/>
      <c r="C2918" s="2945"/>
      <c r="D2918" s="2945"/>
      <c r="E2918" s="2945"/>
      <c r="F2918" s="2945"/>
      <c r="G2918" s="2571"/>
      <c r="H2918" s="2571"/>
      <c r="I2918" s="2571"/>
      <c r="J2918" s="2571"/>
      <c r="K2918" s="2571"/>
      <c r="L2918" s="2571"/>
      <c r="M2918" s="2571"/>
      <c r="N2918" s="2571"/>
      <c r="O2918" s="2571"/>
      <c r="P2918" s="2571"/>
      <c r="Q2918" s="2571"/>
      <c r="R2918" s="2571"/>
      <c r="S2918" s="2571"/>
      <c r="T2918" s="2571"/>
      <c r="U2918" s="2571"/>
      <c r="V2918" s="2571"/>
      <c r="W2918" s="2571"/>
      <c r="X2918" s="2571"/>
      <c r="Y2918" s="2571"/>
      <c r="Z2918" s="2571"/>
      <c r="AA2918" s="2571"/>
      <c r="AB2918" s="2571"/>
      <c r="AC2918" s="2571"/>
      <c r="AD2918" s="2571"/>
      <c r="AE2918" s="2571"/>
      <c r="AF2918" s="2571"/>
      <c r="AG2918" s="2571"/>
      <c r="AH2918" s="2571"/>
      <c r="AI2918" s="2571"/>
      <c r="AJ2918" s="2571"/>
      <c r="AK2918" s="2572"/>
    </row>
    <row r="2919" spans="2:37" s="2872" customFormat="1" x14ac:dyDescent="0.2">
      <c r="B2919" s="2570" t="s">
        <v>4988</v>
      </c>
      <c r="C2919" s="2945"/>
      <c r="D2919" s="4122" t="s">
        <v>5649</v>
      </c>
      <c r="E2919" s="4122"/>
      <c r="F2919" s="4122"/>
      <c r="G2919" s="2571"/>
      <c r="H2919" s="2571"/>
      <c r="I2919" s="2571"/>
      <c r="J2919" s="2571"/>
      <c r="K2919" s="2571"/>
      <c r="L2919" s="2571"/>
      <c r="M2919" s="2571"/>
      <c r="N2919" s="2571"/>
      <c r="O2919" s="2571"/>
      <c r="P2919" s="2571"/>
      <c r="Q2919" s="2571"/>
      <c r="R2919" s="2571"/>
      <c r="S2919" s="2571"/>
      <c r="T2919" s="2571"/>
      <c r="U2919" s="2571"/>
      <c r="V2919" s="2571"/>
      <c r="W2919" s="2571"/>
      <c r="X2919" s="2571"/>
      <c r="Y2919" s="2571"/>
      <c r="Z2919" s="2571"/>
      <c r="AA2919" s="2571"/>
      <c r="AB2919" s="2571"/>
      <c r="AC2919" s="2571"/>
      <c r="AD2919" s="2571"/>
      <c r="AE2919" s="2571"/>
      <c r="AF2919" s="2571"/>
      <c r="AG2919" s="2571"/>
      <c r="AH2919" s="2571"/>
      <c r="AI2919" s="2571"/>
      <c r="AJ2919" s="2571"/>
      <c r="AK2919" s="2572"/>
    </row>
    <row r="2920" spans="2:37" s="2872" customFormat="1" ht="13.5" thickBot="1" x14ac:dyDescent="0.25">
      <c r="B2920" s="3991" t="s">
        <v>5002</v>
      </c>
      <c r="C2920" s="3992"/>
      <c r="D2920" s="3963">
        <v>41487</v>
      </c>
      <c r="E2920" s="3963"/>
      <c r="F2920" s="2945"/>
      <c r="G2920" s="2571"/>
      <c r="H2920" s="2571"/>
      <c r="I2920" s="2571"/>
      <c r="J2920" s="2571"/>
      <c r="K2920" s="2571"/>
      <c r="L2920" s="2571"/>
      <c r="M2920" s="2571"/>
      <c r="N2920" s="2571"/>
      <c r="O2920" s="2571"/>
      <c r="P2920" s="2571"/>
      <c r="Q2920" s="2571"/>
      <c r="R2920" s="2571"/>
      <c r="S2920" s="2571"/>
      <c r="T2920" s="2571"/>
      <c r="U2920" s="2571"/>
      <c r="V2920" s="2571"/>
      <c r="W2920" s="2571"/>
      <c r="X2920" s="2571"/>
      <c r="Y2920" s="2571"/>
      <c r="Z2920" s="2571"/>
      <c r="AA2920" s="2571"/>
      <c r="AB2920" s="2571"/>
      <c r="AC2920" s="2571"/>
      <c r="AD2920" s="2571"/>
      <c r="AE2920" s="2571"/>
      <c r="AF2920" s="2571"/>
      <c r="AG2920" s="2571"/>
      <c r="AH2920" s="2571"/>
      <c r="AI2920" s="2571"/>
      <c r="AJ2920" s="2571"/>
      <c r="AK2920" s="2572"/>
    </row>
    <row r="2921" spans="2:37" s="2872" customFormat="1" ht="52.5" customHeight="1" thickBot="1" x14ac:dyDescent="0.25">
      <c r="B2921" s="3993" t="s">
        <v>5003</v>
      </c>
      <c r="C2921" s="4036"/>
      <c r="D2921" s="4118" t="s">
        <v>5650</v>
      </c>
      <c r="E2921" s="4119"/>
      <c r="F2921" s="4119"/>
      <c r="G2921" s="4119"/>
      <c r="H2921" s="4119"/>
      <c r="I2921" s="4119"/>
      <c r="J2921" s="4119"/>
      <c r="K2921" s="4120"/>
      <c r="L2921" s="2571"/>
      <c r="M2921" s="2571"/>
      <c r="N2921" s="2571"/>
      <c r="O2921" s="2571"/>
      <c r="P2921" s="2571"/>
      <c r="Q2921" s="2571"/>
      <c r="R2921" s="2571"/>
      <c r="S2921" s="2571"/>
      <c r="T2921" s="2571"/>
      <c r="U2921" s="2571"/>
      <c r="V2921" s="2571"/>
      <c r="W2921" s="2571"/>
      <c r="X2921" s="2571"/>
      <c r="Y2921" s="2571"/>
      <c r="Z2921" s="2571"/>
      <c r="AA2921" s="2571"/>
      <c r="AB2921" s="2571"/>
      <c r="AC2921" s="2571"/>
      <c r="AD2921" s="2571"/>
      <c r="AE2921" s="2571"/>
      <c r="AF2921" s="2571"/>
      <c r="AG2921" s="2571"/>
      <c r="AH2921" s="2571"/>
      <c r="AI2921" s="2571"/>
      <c r="AJ2921" s="2571"/>
      <c r="AK2921" s="2572"/>
    </row>
    <row r="2922" spans="2:37" s="2872" customFormat="1" ht="13.5" thickBot="1" x14ac:dyDescent="0.25">
      <c r="B2922" s="3998"/>
      <c r="C2922" s="3999"/>
      <c r="D2922" s="3999"/>
      <c r="E2922" s="3999"/>
      <c r="F2922" s="3999"/>
      <c r="G2922" s="3999"/>
      <c r="H2922" s="3999"/>
      <c r="I2922" s="3999"/>
      <c r="J2922" s="3999"/>
      <c r="K2922" s="3999"/>
      <c r="L2922" s="3999"/>
      <c r="M2922" s="3999"/>
      <c r="N2922" s="3999"/>
      <c r="O2922" s="3999"/>
      <c r="P2922" s="3999"/>
      <c r="Q2922" s="3999"/>
      <c r="R2922" s="2571"/>
      <c r="S2922" s="2571"/>
      <c r="T2922" s="2571"/>
      <c r="U2922" s="2571"/>
      <c r="V2922" s="2571"/>
      <c r="W2922" s="2571"/>
      <c r="X2922" s="2571"/>
      <c r="Y2922" s="2571"/>
      <c r="Z2922" s="2571"/>
      <c r="AA2922" s="2571"/>
      <c r="AB2922" s="2571"/>
      <c r="AC2922" s="2571"/>
      <c r="AD2922" s="2571"/>
      <c r="AE2922" s="2571"/>
      <c r="AF2922" s="2571"/>
      <c r="AG2922" s="2571"/>
      <c r="AH2922" s="2571"/>
      <c r="AI2922" s="2571"/>
      <c r="AJ2922" s="2571"/>
      <c r="AK2922" s="2572"/>
    </row>
    <row r="2923" spans="2:37" s="2872" customFormat="1" ht="13.5" thickBot="1" x14ac:dyDescent="0.25">
      <c r="B2923" s="4000" t="s">
        <v>5004</v>
      </c>
      <c r="C2923" s="4000"/>
      <c r="D2923" s="4000" t="s">
        <v>4994</v>
      </c>
      <c r="E2923" s="4000" t="s">
        <v>5005</v>
      </c>
      <c r="F2923" s="4002" t="s">
        <v>224</v>
      </c>
      <c r="G2923" s="4002"/>
      <c r="H2923" s="4002"/>
      <c r="I2923" s="4002"/>
      <c r="J2923" s="4002"/>
      <c r="K2923" s="4002"/>
      <c r="L2923" s="4002"/>
      <c r="M2923" s="4002"/>
      <c r="N2923" s="4002"/>
      <c r="O2923" s="4002"/>
      <c r="P2923" s="4002"/>
      <c r="Q2923" s="4002"/>
      <c r="R2923" s="4002"/>
      <c r="S2923" s="4002" t="s">
        <v>340</v>
      </c>
      <c r="T2923" s="4002"/>
      <c r="U2923" s="4002"/>
      <c r="V2923" s="4002"/>
      <c r="W2923" s="4002"/>
      <c r="X2923" s="4002"/>
      <c r="Y2923" s="4002"/>
      <c r="Z2923" s="4002"/>
      <c r="AA2923" s="4002"/>
      <c r="AB2923" s="4002"/>
      <c r="AC2923" s="4002"/>
      <c r="AD2923" s="4002" t="s">
        <v>225</v>
      </c>
      <c r="AE2923" s="4002"/>
      <c r="AF2923" s="4002"/>
      <c r="AG2923" s="4002"/>
      <c r="AH2923" s="4003" t="s">
        <v>4989</v>
      </c>
      <c r="AI2923" s="4003"/>
      <c r="AJ2923" s="4003"/>
      <c r="AK2923" s="2572"/>
    </row>
    <row r="2924" spans="2:37" s="2872" customFormat="1" ht="13.5" thickBot="1" x14ac:dyDescent="0.25">
      <c r="B2924" s="4001"/>
      <c r="C2924" s="4001"/>
      <c r="D2924" s="4001"/>
      <c r="E2924" s="4001"/>
      <c r="F2924" s="4001" t="s">
        <v>5006</v>
      </c>
      <c r="G2924" s="4001" t="s">
        <v>5007</v>
      </c>
      <c r="H2924" s="4000" t="s">
        <v>5008</v>
      </c>
      <c r="I2924" s="4004" t="s">
        <v>5009</v>
      </c>
      <c r="J2924" s="4004" t="s">
        <v>5010</v>
      </c>
      <c r="K2924" s="4005" t="s">
        <v>5011</v>
      </c>
      <c r="L2924" s="4005" t="s">
        <v>5012</v>
      </c>
      <c r="M2924" s="4004" t="s">
        <v>5013</v>
      </c>
      <c r="N2924" s="4004"/>
      <c r="O2924" s="4005" t="s">
        <v>5014</v>
      </c>
      <c r="P2924" s="4005" t="s">
        <v>5015</v>
      </c>
      <c r="Q2924" s="4005" t="s">
        <v>5016</v>
      </c>
      <c r="R2924" s="4005" t="s">
        <v>5017</v>
      </c>
      <c r="S2924" s="4000" t="s">
        <v>5018</v>
      </c>
      <c r="T2924" s="4000" t="s">
        <v>5019</v>
      </c>
      <c r="U2924" s="4000" t="s">
        <v>5020</v>
      </c>
      <c r="V2924" s="4000" t="s">
        <v>5021</v>
      </c>
      <c r="W2924" s="4000" t="s">
        <v>5022</v>
      </c>
      <c r="X2924" s="4000" t="s">
        <v>5023</v>
      </c>
      <c r="Y2924" s="4000" t="s">
        <v>5024</v>
      </c>
      <c r="Z2924" s="4000" t="s">
        <v>5025</v>
      </c>
      <c r="AA2924" s="4000" t="s">
        <v>5026</v>
      </c>
      <c r="AB2924" s="4004" t="s">
        <v>5027</v>
      </c>
      <c r="AC2924" s="4004" t="s">
        <v>5028</v>
      </c>
      <c r="AD2924" s="4000" t="s">
        <v>5029</v>
      </c>
      <c r="AE2924" s="4000" t="s">
        <v>5030</v>
      </c>
      <c r="AF2924" s="4000" t="s">
        <v>5031</v>
      </c>
      <c r="AG2924" s="4000" t="s">
        <v>5032</v>
      </c>
      <c r="AH2924" s="4000" t="s">
        <v>1154</v>
      </c>
      <c r="AI2924" s="4000" t="s">
        <v>4990</v>
      </c>
      <c r="AJ2924" s="4000" t="s">
        <v>4991</v>
      </c>
      <c r="AK2924" s="2572"/>
    </row>
    <row r="2925" spans="2:37" s="2872" customFormat="1" ht="24" customHeight="1" thickBot="1" x14ac:dyDescent="0.25">
      <c r="B2925" s="4001"/>
      <c r="C2925" s="4001"/>
      <c r="D2925" s="4001"/>
      <c r="E2925" s="4001"/>
      <c r="F2925" s="4001"/>
      <c r="G2925" s="4001"/>
      <c r="H2925" s="4001"/>
      <c r="I2925" s="4005"/>
      <c r="J2925" s="4005"/>
      <c r="K2925" s="4005"/>
      <c r="L2925" s="4005"/>
      <c r="M2925" s="2942" t="s">
        <v>5033</v>
      </c>
      <c r="N2925" s="2943" t="s">
        <v>2798</v>
      </c>
      <c r="O2925" s="4005"/>
      <c r="P2925" s="4005"/>
      <c r="Q2925" s="4005"/>
      <c r="R2925" s="4005"/>
      <c r="S2925" s="4001"/>
      <c r="T2925" s="4001"/>
      <c r="U2925" s="4001"/>
      <c r="V2925" s="4001"/>
      <c r="W2925" s="4001"/>
      <c r="X2925" s="4001"/>
      <c r="Y2925" s="4001"/>
      <c r="Z2925" s="4001"/>
      <c r="AA2925" s="4001"/>
      <c r="AB2925" s="4005"/>
      <c r="AC2925" s="4005"/>
      <c r="AD2925" s="4001"/>
      <c r="AE2925" s="4001"/>
      <c r="AF2925" s="4001"/>
      <c r="AG2925" s="4001"/>
      <c r="AH2925" s="4001"/>
      <c r="AI2925" s="4001"/>
      <c r="AJ2925" s="4001"/>
      <c r="AK2925" s="2572"/>
    </row>
    <row r="2926" spans="2:37" s="2872" customFormat="1" ht="38.25" x14ac:dyDescent="0.2">
      <c r="B2926" s="4137" t="s">
        <v>5651</v>
      </c>
      <c r="C2926" s="4138"/>
      <c r="D2926" s="2578" t="s">
        <v>5652</v>
      </c>
      <c r="E2926" s="2579">
        <v>28.000000000000004</v>
      </c>
      <c r="F2926" s="2579">
        <v>10.651200000000001</v>
      </c>
      <c r="G2926" s="2600" t="s">
        <v>1534</v>
      </c>
      <c r="H2926" s="2600" t="s">
        <v>1534</v>
      </c>
      <c r="I2926" s="2600" t="s">
        <v>1534</v>
      </c>
      <c r="J2926" s="2800">
        <v>63</v>
      </c>
      <c r="K2926" s="2685">
        <v>0.16800000000000001</v>
      </c>
      <c r="L2926" s="2685">
        <v>0.16800000000000001</v>
      </c>
      <c r="M2926" s="2800">
        <v>63</v>
      </c>
      <c r="N2926" s="2800">
        <v>63</v>
      </c>
      <c r="O2926" s="2685">
        <v>0.16800000000000001</v>
      </c>
      <c r="P2926" s="2685">
        <v>0.16800000000000001</v>
      </c>
      <c r="Q2926" s="2685">
        <v>0.16800000000000001</v>
      </c>
      <c r="R2926" s="2685">
        <v>0.16800000000000001</v>
      </c>
      <c r="S2926" s="2697">
        <v>0.56000000000000005</v>
      </c>
      <c r="T2926" s="2600" t="s">
        <v>1534</v>
      </c>
      <c r="U2926" s="2600" t="s">
        <v>1534</v>
      </c>
      <c r="V2926" s="2601" t="s">
        <v>1136</v>
      </c>
      <c r="W2926" s="2685">
        <v>2.8000000000000004E-2</v>
      </c>
      <c r="X2926" s="2685">
        <v>6.720000000000001E-2</v>
      </c>
      <c r="Y2926" s="2601" t="s">
        <v>1534</v>
      </c>
      <c r="Z2926" s="2601" t="s">
        <v>1534</v>
      </c>
      <c r="AA2926" s="2601" t="s">
        <v>1534</v>
      </c>
      <c r="AB2926" s="2601" t="s">
        <v>1534</v>
      </c>
      <c r="AC2926" s="2685">
        <v>6.720000000000001E-2</v>
      </c>
      <c r="AD2926" s="2579">
        <v>11.188800000000001</v>
      </c>
      <c r="AE2926" s="2601" t="s">
        <v>49</v>
      </c>
      <c r="AF2926" s="2687">
        <v>3.6960000000000007E-2</v>
      </c>
      <c r="AG2926" s="2687">
        <v>0.11200000000000002</v>
      </c>
      <c r="AH2926" s="2644" t="s">
        <v>5653</v>
      </c>
      <c r="AI2926" s="2644" t="s">
        <v>4998</v>
      </c>
      <c r="AJ2926" s="2707">
        <v>5.6000000000000005</v>
      </c>
      <c r="AK2926" s="2572"/>
    </row>
    <row r="2927" spans="2:37" s="2872" customFormat="1" ht="38.25" x14ac:dyDescent="0.2">
      <c r="B2927" s="4135" t="s">
        <v>5654</v>
      </c>
      <c r="C2927" s="4136"/>
      <c r="D2927" s="2555" t="s">
        <v>5655</v>
      </c>
      <c r="E2927" s="2556">
        <v>33.6</v>
      </c>
      <c r="F2927" s="2556">
        <v>15.691199999999998</v>
      </c>
      <c r="G2927" s="2559" t="s">
        <v>1534</v>
      </c>
      <c r="H2927" s="2559" t="s">
        <v>1534</v>
      </c>
      <c r="I2927" s="2559" t="s">
        <v>1534</v>
      </c>
      <c r="J2927" s="2674">
        <v>93</v>
      </c>
      <c r="K2927" s="2557">
        <v>0.16800000000000001</v>
      </c>
      <c r="L2927" s="2557">
        <v>0.16800000000000001</v>
      </c>
      <c r="M2927" s="2674">
        <v>93</v>
      </c>
      <c r="N2927" s="2674">
        <v>93</v>
      </c>
      <c r="O2927" s="2557">
        <v>0.16800000000000001</v>
      </c>
      <c r="P2927" s="2557">
        <v>0.16800000000000001</v>
      </c>
      <c r="Q2927" s="2557">
        <v>0.16800000000000001</v>
      </c>
      <c r="R2927" s="2557">
        <v>0.16800000000000001</v>
      </c>
      <c r="S2927" s="2612">
        <v>1.1200000000000001</v>
      </c>
      <c r="T2927" s="2559" t="s">
        <v>1534</v>
      </c>
      <c r="U2927" s="2559" t="s">
        <v>1534</v>
      </c>
      <c r="V2927" s="2560" t="s">
        <v>5526</v>
      </c>
      <c r="W2927" s="2557">
        <v>2.8000000000000004E-2</v>
      </c>
      <c r="X2927" s="2557">
        <v>6.720000000000001E-2</v>
      </c>
      <c r="Y2927" s="2560" t="s">
        <v>1534</v>
      </c>
      <c r="Z2927" s="2560" t="s">
        <v>1534</v>
      </c>
      <c r="AA2927" s="2560" t="s">
        <v>1534</v>
      </c>
      <c r="AB2927" s="2560" t="s">
        <v>1534</v>
      </c>
      <c r="AC2927" s="2557">
        <v>6.720000000000001E-2</v>
      </c>
      <c r="AD2927" s="2556">
        <v>11.188800000000001</v>
      </c>
      <c r="AE2927" s="2560" t="s">
        <v>49</v>
      </c>
      <c r="AF2927" s="2561">
        <v>3.6960000000000007E-2</v>
      </c>
      <c r="AG2927" s="2561">
        <v>0.11200000000000002</v>
      </c>
      <c r="AH2927" s="2613" t="s">
        <v>5653</v>
      </c>
      <c r="AI2927" s="2613" t="s">
        <v>4998</v>
      </c>
      <c r="AJ2927" s="2712">
        <v>5.6000000000000005</v>
      </c>
      <c r="AK2927" s="2572"/>
    </row>
    <row r="2928" spans="2:37" s="2872" customFormat="1" ht="38.25" x14ac:dyDescent="0.2">
      <c r="B2928" s="4135" t="s">
        <v>5656</v>
      </c>
      <c r="C2928" s="4136"/>
      <c r="D2928" s="2555" t="s">
        <v>5657</v>
      </c>
      <c r="E2928" s="2556">
        <v>39.200000000000003</v>
      </c>
      <c r="F2928" s="2556">
        <v>17.0016</v>
      </c>
      <c r="G2928" s="2559" t="s">
        <v>1534</v>
      </c>
      <c r="H2928" s="2559" t="s">
        <v>1534</v>
      </c>
      <c r="I2928" s="2559" t="s">
        <v>1534</v>
      </c>
      <c r="J2928" s="2674">
        <v>101</v>
      </c>
      <c r="K2928" s="2557">
        <v>0.16800000000000001</v>
      </c>
      <c r="L2928" s="2557">
        <v>0.16800000000000001</v>
      </c>
      <c r="M2928" s="2674">
        <v>101</v>
      </c>
      <c r="N2928" s="2674">
        <v>101</v>
      </c>
      <c r="O2928" s="2557">
        <v>0.16800000000000001</v>
      </c>
      <c r="P2928" s="2557">
        <v>0.16800000000000001</v>
      </c>
      <c r="Q2928" s="2557">
        <v>0.16800000000000001</v>
      </c>
      <c r="R2928" s="2557">
        <v>0.16800000000000001</v>
      </c>
      <c r="S2928" s="2612">
        <v>1.6800000000000002</v>
      </c>
      <c r="T2928" s="2559" t="s">
        <v>1534</v>
      </c>
      <c r="U2928" s="2559" t="s">
        <v>1534</v>
      </c>
      <c r="V2928" s="2560" t="s">
        <v>5531</v>
      </c>
      <c r="W2928" s="2557">
        <v>2.8000000000000004E-2</v>
      </c>
      <c r="X2928" s="2557">
        <v>6.720000000000001E-2</v>
      </c>
      <c r="Y2928" s="2560" t="s">
        <v>1534</v>
      </c>
      <c r="Z2928" s="2560" t="s">
        <v>1534</v>
      </c>
      <c r="AA2928" s="2560" t="s">
        <v>1534</v>
      </c>
      <c r="AB2928" s="2560" t="s">
        <v>1534</v>
      </c>
      <c r="AC2928" s="2557">
        <v>6.720000000000001E-2</v>
      </c>
      <c r="AD2928" s="2556">
        <v>14.918400000000002</v>
      </c>
      <c r="AE2928" s="2560" t="s">
        <v>51</v>
      </c>
      <c r="AF2928" s="2561">
        <v>3.6960000000000007E-2</v>
      </c>
      <c r="AG2928" s="2561">
        <v>0.11200000000000002</v>
      </c>
      <c r="AH2928" s="2613" t="s">
        <v>5653</v>
      </c>
      <c r="AI2928" s="2613" t="s">
        <v>4998</v>
      </c>
      <c r="AJ2928" s="2712">
        <v>5.6000000000000005</v>
      </c>
      <c r="AK2928" s="2572"/>
    </row>
    <row r="2929" spans="2:37" s="2872" customFormat="1" ht="38.25" x14ac:dyDescent="0.2">
      <c r="B2929" s="4135" t="s">
        <v>5658</v>
      </c>
      <c r="C2929" s="4136"/>
      <c r="D2929" s="2555" t="s">
        <v>5659</v>
      </c>
      <c r="E2929" s="2556">
        <v>44.800000000000004</v>
      </c>
      <c r="F2929" s="2556">
        <v>18.312000000000005</v>
      </c>
      <c r="G2929" s="2559" t="s">
        <v>1534</v>
      </c>
      <c r="H2929" s="2559" t="s">
        <v>1534</v>
      </c>
      <c r="I2929" s="2559" t="s">
        <v>1534</v>
      </c>
      <c r="J2929" s="2674">
        <v>109</v>
      </c>
      <c r="K2929" s="2557">
        <v>0.16800000000000001</v>
      </c>
      <c r="L2929" s="2557">
        <v>0.16800000000000001</v>
      </c>
      <c r="M2929" s="2674">
        <v>109</v>
      </c>
      <c r="N2929" s="2674">
        <v>109</v>
      </c>
      <c r="O2929" s="2557">
        <v>0.16800000000000001</v>
      </c>
      <c r="P2929" s="2557">
        <v>0.16800000000000001</v>
      </c>
      <c r="Q2929" s="2557">
        <v>0.16800000000000001</v>
      </c>
      <c r="R2929" s="2557">
        <v>0.16800000000000001</v>
      </c>
      <c r="S2929" s="2612">
        <v>2.2400000000000002</v>
      </c>
      <c r="T2929" s="2559" t="s">
        <v>1534</v>
      </c>
      <c r="U2929" s="2559" t="s">
        <v>1534</v>
      </c>
      <c r="V2929" s="2560" t="s">
        <v>5536</v>
      </c>
      <c r="W2929" s="2557">
        <v>2.8000000000000004E-2</v>
      </c>
      <c r="X2929" s="2557">
        <v>6.720000000000001E-2</v>
      </c>
      <c r="Y2929" s="2560" t="s">
        <v>1534</v>
      </c>
      <c r="Z2929" s="2560" t="s">
        <v>1534</v>
      </c>
      <c r="AA2929" s="2560" t="s">
        <v>1534</v>
      </c>
      <c r="AB2929" s="2560" t="s">
        <v>1534</v>
      </c>
      <c r="AC2929" s="2557">
        <v>6.720000000000001E-2</v>
      </c>
      <c r="AD2929" s="2556">
        <v>18.648</v>
      </c>
      <c r="AE2929" s="2560" t="s">
        <v>406</v>
      </c>
      <c r="AF2929" s="2561">
        <v>3.6960000000000007E-2</v>
      </c>
      <c r="AG2929" s="2561">
        <v>0.11200000000000002</v>
      </c>
      <c r="AH2929" s="2613" t="s">
        <v>5653</v>
      </c>
      <c r="AI2929" s="2613" t="s">
        <v>4998</v>
      </c>
      <c r="AJ2929" s="2712">
        <v>5.6000000000000005</v>
      </c>
      <c r="AK2929" s="2572"/>
    </row>
    <row r="2930" spans="2:37" s="2872" customFormat="1" ht="38.25" x14ac:dyDescent="0.2">
      <c r="B2930" s="4135" t="s">
        <v>5660</v>
      </c>
      <c r="C2930" s="4136"/>
      <c r="D2930" s="2555" t="s">
        <v>5661</v>
      </c>
      <c r="E2930" s="2556">
        <v>56.000000000000007</v>
      </c>
      <c r="F2930" s="2556">
        <v>25.2224</v>
      </c>
      <c r="G2930" s="2559" t="s">
        <v>1534</v>
      </c>
      <c r="H2930" s="2559" t="s">
        <v>1534</v>
      </c>
      <c r="I2930" s="2559" t="s">
        <v>1534</v>
      </c>
      <c r="J2930" s="2674">
        <v>150</v>
      </c>
      <c r="K2930" s="2557">
        <v>0.16800000000000001</v>
      </c>
      <c r="L2930" s="2557">
        <v>0.16800000000000001</v>
      </c>
      <c r="M2930" s="2674">
        <v>150</v>
      </c>
      <c r="N2930" s="2674">
        <v>150</v>
      </c>
      <c r="O2930" s="2557">
        <v>0.16800000000000001</v>
      </c>
      <c r="P2930" s="2557">
        <v>0.16800000000000001</v>
      </c>
      <c r="Q2930" s="2557">
        <v>0.16800000000000001</v>
      </c>
      <c r="R2930" s="2557">
        <v>0.16800000000000001</v>
      </c>
      <c r="S2930" s="2612">
        <v>2.8000000000000003</v>
      </c>
      <c r="T2930" s="2559" t="s">
        <v>1534</v>
      </c>
      <c r="U2930" s="2559" t="s">
        <v>1534</v>
      </c>
      <c r="V2930" s="2560" t="s">
        <v>1133</v>
      </c>
      <c r="W2930" s="2557">
        <v>2.8000000000000004E-2</v>
      </c>
      <c r="X2930" s="2557">
        <v>6.720000000000001E-2</v>
      </c>
      <c r="Y2930" s="2560" t="s">
        <v>1534</v>
      </c>
      <c r="Z2930" s="2560" t="s">
        <v>1534</v>
      </c>
      <c r="AA2930" s="2560" t="s">
        <v>1534</v>
      </c>
      <c r="AB2930" s="2560" t="s">
        <v>1534</v>
      </c>
      <c r="AC2930" s="2557">
        <v>6.720000000000001E-2</v>
      </c>
      <c r="AD2930" s="2556">
        <v>22.377600000000001</v>
      </c>
      <c r="AE2930" s="2560" t="s">
        <v>5094</v>
      </c>
      <c r="AF2930" s="2561">
        <v>3.6960000000000007E-2</v>
      </c>
      <c r="AG2930" s="2561">
        <v>0.11200000000000002</v>
      </c>
      <c r="AH2930" s="2613" t="s">
        <v>5653</v>
      </c>
      <c r="AI2930" s="2613" t="s">
        <v>4998</v>
      </c>
      <c r="AJ2930" s="2712">
        <v>5.6000000000000005</v>
      </c>
      <c r="AK2930" s="2572"/>
    </row>
    <row r="2931" spans="2:37" s="2872" customFormat="1" ht="38.25" x14ac:dyDescent="0.2">
      <c r="B2931" s="4135" t="s">
        <v>5662</v>
      </c>
      <c r="C2931" s="4136"/>
      <c r="D2931" s="2555" t="s">
        <v>5663</v>
      </c>
      <c r="E2931" s="2556">
        <v>67.2</v>
      </c>
      <c r="F2931" s="2556">
        <v>29.892800000000001</v>
      </c>
      <c r="G2931" s="2559" t="s">
        <v>1534</v>
      </c>
      <c r="H2931" s="2559" t="s">
        <v>1534</v>
      </c>
      <c r="I2931" s="2559" t="s">
        <v>1534</v>
      </c>
      <c r="J2931" s="2674">
        <v>190</v>
      </c>
      <c r="K2931" s="2557">
        <v>0.15680000000000002</v>
      </c>
      <c r="L2931" s="2557">
        <v>0.15680000000000002</v>
      </c>
      <c r="M2931" s="2674">
        <v>190</v>
      </c>
      <c r="N2931" s="2674">
        <v>190</v>
      </c>
      <c r="O2931" s="2557">
        <v>0.15680000000000002</v>
      </c>
      <c r="P2931" s="2557">
        <v>0.15680000000000002</v>
      </c>
      <c r="Q2931" s="2557">
        <v>0.15680000000000002</v>
      </c>
      <c r="R2931" s="2557">
        <v>0.15680000000000002</v>
      </c>
      <c r="S2931" s="2612">
        <v>5.6000000000000005</v>
      </c>
      <c r="T2931" s="2559" t="s">
        <v>1534</v>
      </c>
      <c r="U2931" s="2559" t="s">
        <v>1534</v>
      </c>
      <c r="V2931" s="2560" t="s">
        <v>1135</v>
      </c>
      <c r="W2931" s="2557">
        <v>2.8000000000000004E-2</v>
      </c>
      <c r="X2931" s="2557">
        <v>6.720000000000001E-2</v>
      </c>
      <c r="Y2931" s="2560" t="s">
        <v>1534</v>
      </c>
      <c r="Z2931" s="2560" t="s">
        <v>1534</v>
      </c>
      <c r="AA2931" s="2560" t="s">
        <v>1534</v>
      </c>
      <c r="AB2931" s="2560" t="s">
        <v>1534</v>
      </c>
      <c r="AC2931" s="2557">
        <v>6.720000000000001E-2</v>
      </c>
      <c r="AD2931" s="2556">
        <v>26.107200000000002</v>
      </c>
      <c r="AE2931" s="2560" t="s">
        <v>5506</v>
      </c>
      <c r="AF2931" s="2561">
        <v>3.6960000000000007E-2</v>
      </c>
      <c r="AG2931" s="2561">
        <v>0.11200000000000002</v>
      </c>
      <c r="AH2931" s="2613" t="s">
        <v>5653</v>
      </c>
      <c r="AI2931" s="2613" t="s">
        <v>4998</v>
      </c>
      <c r="AJ2931" s="2712">
        <v>5.6000000000000005</v>
      </c>
      <c r="AK2931" s="2572"/>
    </row>
    <row r="2932" spans="2:37" s="2872" customFormat="1" ht="38.25" x14ac:dyDescent="0.2">
      <c r="B2932" s="4135" t="s">
        <v>5664</v>
      </c>
      <c r="C2932" s="4136"/>
      <c r="D2932" s="2555" t="s">
        <v>5665</v>
      </c>
      <c r="E2932" s="2556">
        <v>78.400000000000006</v>
      </c>
      <c r="F2932" s="2556">
        <v>37.363200000000006</v>
      </c>
      <c r="G2932" s="2559" t="s">
        <v>1534</v>
      </c>
      <c r="H2932" s="2559" t="s">
        <v>1534</v>
      </c>
      <c r="I2932" s="2559" t="s">
        <v>1534</v>
      </c>
      <c r="J2932" s="2674">
        <v>238</v>
      </c>
      <c r="K2932" s="2557">
        <v>0.15680000000000002</v>
      </c>
      <c r="L2932" s="2557">
        <v>0.15680000000000002</v>
      </c>
      <c r="M2932" s="2674">
        <v>238</v>
      </c>
      <c r="N2932" s="2674">
        <v>238</v>
      </c>
      <c r="O2932" s="2557">
        <v>0.15680000000000002</v>
      </c>
      <c r="P2932" s="2557">
        <v>0.15680000000000002</v>
      </c>
      <c r="Q2932" s="2557">
        <v>0.15680000000000002</v>
      </c>
      <c r="R2932" s="2557">
        <v>0.15680000000000002</v>
      </c>
      <c r="S2932" s="2612">
        <v>5.6000000000000005</v>
      </c>
      <c r="T2932" s="2559" t="s">
        <v>1534</v>
      </c>
      <c r="U2932" s="2559" t="s">
        <v>1534</v>
      </c>
      <c r="V2932" s="2560" t="s">
        <v>1135</v>
      </c>
      <c r="W2932" s="2557">
        <v>2.8000000000000004E-2</v>
      </c>
      <c r="X2932" s="2557">
        <v>6.720000000000001E-2</v>
      </c>
      <c r="Y2932" s="2560" t="s">
        <v>1534</v>
      </c>
      <c r="Z2932" s="2560" t="s">
        <v>1534</v>
      </c>
      <c r="AA2932" s="2560" t="s">
        <v>1534</v>
      </c>
      <c r="AB2932" s="2560" t="s">
        <v>1534</v>
      </c>
      <c r="AC2932" s="2557">
        <v>6.720000000000001E-2</v>
      </c>
      <c r="AD2932" s="2556">
        <v>29.836800000000004</v>
      </c>
      <c r="AE2932" s="2560" t="s">
        <v>56</v>
      </c>
      <c r="AF2932" s="2561">
        <v>3.6960000000000007E-2</v>
      </c>
      <c r="AG2932" s="2561">
        <v>0.11200000000000002</v>
      </c>
      <c r="AH2932" s="2613" t="s">
        <v>5653</v>
      </c>
      <c r="AI2932" s="2613" t="s">
        <v>4998</v>
      </c>
      <c r="AJ2932" s="2712">
        <v>5.6000000000000005</v>
      </c>
      <c r="AK2932" s="2572"/>
    </row>
    <row r="2933" spans="2:37" s="2872" customFormat="1" ht="38.25" x14ac:dyDescent="0.2">
      <c r="B2933" s="4135" t="s">
        <v>5666</v>
      </c>
      <c r="C2933" s="4136"/>
      <c r="D2933" s="2555" t="s">
        <v>5667</v>
      </c>
      <c r="E2933" s="2556">
        <v>89.600000000000009</v>
      </c>
      <c r="F2933" s="2556">
        <v>42.033600000000007</v>
      </c>
      <c r="G2933" s="2559" t="s">
        <v>1534</v>
      </c>
      <c r="H2933" s="2559" t="s">
        <v>1534</v>
      </c>
      <c r="I2933" s="2559" t="s">
        <v>1534</v>
      </c>
      <c r="J2933" s="2674">
        <v>288</v>
      </c>
      <c r="K2933" s="2557">
        <v>0.14560000000000001</v>
      </c>
      <c r="L2933" s="2557">
        <v>0.14560000000000001</v>
      </c>
      <c r="M2933" s="2674">
        <v>288</v>
      </c>
      <c r="N2933" s="2674">
        <v>288</v>
      </c>
      <c r="O2933" s="2557">
        <v>0.14560000000000001</v>
      </c>
      <c r="P2933" s="2557">
        <v>0.14560000000000001</v>
      </c>
      <c r="Q2933" s="2557">
        <v>0.14560000000000001</v>
      </c>
      <c r="R2933" s="2557">
        <v>0.14560000000000001</v>
      </c>
      <c r="S2933" s="2612">
        <v>8.4</v>
      </c>
      <c r="T2933" s="2559" t="s">
        <v>1534</v>
      </c>
      <c r="U2933" s="2559" t="s">
        <v>1534</v>
      </c>
      <c r="V2933" s="2560" t="s">
        <v>1119</v>
      </c>
      <c r="W2933" s="2557">
        <v>2.8000000000000004E-2</v>
      </c>
      <c r="X2933" s="2557">
        <v>6.720000000000001E-2</v>
      </c>
      <c r="Y2933" s="2560" t="s">
        <v>1534</v>
      </c>
      <c r="Z2933" s="2560" t="s">
        <v>1534</v>
      </c>
      <c r="AA2933" s="2560" t="s">
        <v>1534</v>
      </c>
      <c r="AB2933" s="2560" t="s">
        <v>1534</v>
      </c>
      <c r="AC2933" s="2557">
        <v>6.720000000000001E-2</v>
      </c>
      <c r="AD2933" s="2556">
        <v>33.566400000000002</v>
      </c>
      <c r="AE2933" s="2560" t="s">
        <v>5515</v>
      </c>
      <c r="AF2933" s="2561">
        <v>3.6960000000000007E-2</v>
      </c>
      <c r="AG2933" s="2561">
        <v>0.11200000000000002</v>
      </c>
      <c r="AH2933" s="2613" t="s">
        <v>5653</v>
      </c>
      <c r="AI2933" s="2613" t="s">
        <v>4998</v>
      </c>
      <c r="AJ2933" s="2712">
        <v>5.6000000000000005</v>
      </c>
      <c r="AK2933" s="2572"/>
    </row>
    <row r="2934" spans="2:37" s="2872" customFormat="1" ht="38.25" x14ac:dyDescent="0.2">
      <c r="B2934" s="4135" t="s">
        <v>5668</v>
      </c>
      <c r="C2934" s="4136"/>
      <c r="D2934" s="2555" t="s">
        <v>5669</v>
      </c>
      <c r="E2934" s="2556">
        <v>112.00000000000001</v>
      </c>
      <c r="F2934" s="2556">
        <v>57.904000000000011</v>
      </c>
      <c r="G2934" s="2559" t="s">
        <v>1534</v>
      </c>
      <c r="H2934" s="2559" t="s">
        <v>1534</v>
      </c>
      <c r="I2934" s="2559" t="s">
        <v>1534</v>
      </c>
      <c r="J2934" s="2674">
        <v>430</v>
      </c>
      <c r="K2934" s="2557">
        <v>0.13440000000000002</v>
      </c>
      <c r="L2934" s="2557">
        <v>0.13440000000000002</v>
      </c>
      <c r="M2934" s="2674">
        <v>430</v>
      </c>
      <c r="N2934" s="2674">
        <v>430</v>
      </c>
      <c r="O2934" s="2557">
        <v>0.13440000000000002</v>
      </c>
      <c r="P2934" s="2557">
        <v>0.13440000000000002</v>
      </c>
      <c r="Q2934" s="2557">
        <v>0.13440000000000002</v>
      </c>
      <c r="R2934" s="2557">
        <v>0.13440000000000002</v>
      </c>
      <c r="S2934" s="2612">
        <v>11.200000000000001</v>
      </c>
      <c r="T2934" s="2559" t="s">
        <v>1534</v>
      </c>
      <c r="U2934" s="2559" t="s">
        <v>1534</v>
      </c>
      <c r="V2934" s="2560" t="s">
        <v>5520</v>
      </c>
      <c r="W2934" s="2557">
        <v>2.8000000000000004E-2</v>
      </c>
      <c r="X2934" s="2557">
        <v>6.720000000000001E-2</v>
      </c>
      <c r="Y2934" s="2560" t="s">
        <v>1534</v>
      </c>
      <c r="Z2934" s="2560" t="s">
        <v>1534</v>
      </c>
      <c r="AA2934" s="2560" t="s">
        <v>1534</v>
      </c>
      <c r="AB2934" s="2560" t="s">
        <v>1534</v>
      </c>
      <c r="AC2934" s="2557">
        <v>6.720000000000001E-2</v>
      </c>
      <c r="AD2934" s="2556">
        <v>37.295999999999999</v>
      </c>
      <c r="AE2934" s="2560" t="s">
        <v>58</v>
      </c>
      <c r="AF2934" s="2561">
        <v>3.6960000000000007E-2</v>
      </c>
      <c r="AG2934" s="2561">
        <v>0.11200000000000002</v>
      </c>
      <c r="AH2934" s="2613" t="s">
        <v>5653</v>
      </c>
      <c r="AI2934" s="2613" t="s">
        <v>4998</v>
      </c>
      <c r="AJ2934" s="2712">
        <v>5.6000000000000005</v>
      </c>
      <c r="AK2934" s="2572"/>
    </row>
    <row r="2935" spans="2:37" s="2872" customFormat="1" x14ac:dyDescent="0.2">
      <c r="B2935" s="4135" t="s">
        <v>5670</v>
      </c>
      <c r="C2935" s="4136"/>
      <c r="D2935" s="2555" t="s">
        <v>5671</v>
      </c>
      <c r="E2935" s="2556">
        <v>28.000000000000004</v>
      </c>
      <c r="F2935" s="2556">
        <v>16.251200000000001</v>
      </c>
      <c r="G2935" s="2559" t="s">
        <v>1534</v>
      </c>
      <c r="H2935" s="2559" t="s">
        <v>1534</v>
      </c>
      <c r="I2935" s="2559" t="s">
        <v>1534</v>
      </c>
      <c r="J2935" s="2674">
        <v>96</v>
      </c>
      <c r="K2935" s="2557">
        <v>0.16800000000000001</v>
      </c>
      <c r="L2935" s="2557">
        <v>0.16800000000000001</v>
      </c>
      <c r="M2935" s="2674">
        <v>96</v>
      </c>
      <c r="N2935" s="2674">
        <v>96</v>
      </c>
      <c r="O2935" s="2557">
        <v>0.16800000000000001</v>
      </c>
      <c r="P2935" s="2557">
        <v>0.16800000000000001</v>
      </c>
      <c r="Q2935" s="2557">
        <v>0.16800000000000001</v>
      </c>
      <c r="R2935" s="2557">
        <v>0.16800000000000001</v>
      </c>
      <c r="S2935" s="2612">
        <v>0.56000000000000005</v>
      </c>
      <c r="T2935" s="2559" t="s">
        <v>1534</v>
      </c>
      <c r="U2935" s="2559" t="s">
        <v>1534</v>
      </c>
      <c r="V2935" s="2560" t="s">
        <v>1136</v>
      </c>
      <c r="W2935" s="2557">
        <v>2.8000000000000004E-2</v>
      </c>
      <c r="X2935" s="2557">
        <v>6.720000000000001E-2</v>
      </c>
      <c r="Y2935" s="2560" t="s">
        <v>1534</v>
      </c>
      <c r="Z2935" s="2560" t="s">
        <v>1534</v>
      </c>
      <c r="AA2935" s="2560" t="s">
        <v>1534</v>
      </c>
      <c r="AB2935" s="2560" t="s">
        <v>1534</v>
      </c>
      <c r="AC2935" s="2557">
        <v>6.720000000000001E-2</v>
      </c>
      <c r="AD2935" s="2556">
        <v>11.188800000000001</v>
      </c>
      <c r="AE2935" s="2560" t="s">
        <v>49</v>
      </c>
      <c r="AF2935" s="2561">
        <v>3.6960000000000007E-2</v>
      </c>
      <c r="AG2935" s="2561">
        <v>0.11200000000000002</v>
      </c>
      <c r="AH2935" s="2613" t="s">
        <v>1534</v>
      </c>
      <c r="AI2935" s="2613" t="s">
        <v>1534</v>
      </c>
      <c r="AJ2935" s="2712" t="s">
        <v>1534</v>
      </c>
      <c r="AK2935" s="2572"/>
    </row>
    <row r="2936" spans="2:37" s="2872" customFormat="1" x14ac:dyDescent="0.2">
      <c r="B2936" s="4135" t="s">
        <v>5672</v>
      </c>
      <c r="C2936" s="4136"/>
      <c r="D2936" s="2555" t="s">
        <v>5673</v>
      </c>
      <c r="E2936" s="2556">
        <v>33.6</v>
      </c>
      <c r="F2936" s="2556">
        <v>17.561600000000002</v>
      </c>
      <c r="G2936" s="2559" t="s">
        <v>1534</v>
      </c>
      <c r="H2936" s="2559" t="s">
        <v>1534</v>
      </c>
      <c r="I2936" s="2559" t="s">
        <v>1534</v>
      </c>
      <c r="J2936" s="2674">
        <v>104</v>
      </c>
      <c r="K2936" s="2557">
        <v>0.16800000000000001</v>
      </c>
      <c r="L2936" s="2557">
        <v>0.16800000000000001</v>
      </c>
      <c r="M2936" s="2674">
        <v>104</v>
      </c>
      <c r="N2936" s="2674">
        <v>104</v>
      </c>
      <c r="O2936" s="2557">
        <v>0.16800000000000001</v>
      </c>
      <c r="P2936" s="2557">
        <v>0.16800000000000001</v>
      </c>
      <c r="Q2936" s="2557">
        <v>0.16800000000000001</v>
      </c>
      <c r="R2936" s="2557">
        <v>0.16800000000000001</v>
      </c>
      <c r="S2936" s="2612">
        <v>1.1200000000000001</v>
      </c>
      <c r="T2936" s="2559" t="s">
        <v>1534</v>
      </c>
      <c r="U2936" s="2559" t="s">
        <v>1534</v>
      </c>
      <c r="V2936" s="2560" t="s">
        <v>5526</v>
      </c>
      <c r="W2936" s="2557">
        <v>2.8000000000000004E-2</v>
      </c>
      <c r="X2936" s="2557">
        <v>6.720000000000001E-2</v>
      </c>
      <c r="Y2936" s="2560" t="s">
        <v>1534</v>
      </c>
      <c r="Z2936" s="2560" t="s">
        <v>1534</v>
      </c>
      <c r="AA2936" s="2560" t="s">
        <v>1534</v>
      </c>
      <c r="AB2936" s="2560" t="s">
        <v>1534</v>
      </c>
      <c r="AC2936" s="2557">
        <v>6.720000000000001E-2</v>
      </c>
      <c r="AD2936" s="2556">
        <v>14.918400000000002</v>
      </c>
      <c r="AE2936" s="2560" t="s">
        <v>51</v>
      </c>
      <c r="AF2936" s="2561">
        <v>3.6960000000000007E-2</v>
      </c>
      <c r="AG2936" s="2561">
        <v>0.11200000000000002</v>
      </c>
      <c r="AH2936" s="2613" t="s">
        <v>1534</v>
      </c>
      <c r="AI2936" s="2613" t="s">
        <v>1534</v>
      </c>
      <c r="AJ2936" s="2712" t="s">
        <v>1534</v>
      </c>
      <c r="AK2936" s="2572"/>
    </row>
    <row r="2937" spans="2:37" s="2872" customFormat="1" x14ac:dyDescent="0.2">
      <c r="B2937" s="4135" t="s">
        <v>5674</v>
      </c>
      <c r="C2937" s="4136"/>
      <c r="D2937" s="2555" t="s">
        <v>5675</v>
      </c>
      <c r="E2937" s="2556">
        <v>39.200000000000003</v>
      </c>
      <c r="F2937" s="2556">
        <v>22.601600000000001</v>
      </c>
      <c r="G2937" s="2559" t="s">
        <v>1534</v>
      </c>
      <c r="H2937" s="2559" t="s">
        <v>1534</v>
      </c>
      <c r="I2937" s="2559" t="s">
        <v>1534</v>
      </c>
      <c r="J2937" s="2674">
        <v>134</v>
      </c>
      <c r="K2937" s="2557">
        <v>0.16800000000000001</v>
      </c>
      <c r="L2937" s="2557">
        <v>0.16800000000000001</v>
      </c>
      <c r="M2937" s="2674">
        <v>134</v>
      </c>
      <c r="N2937" s="2674">
        <v>134</v>
      </c>
      <c r="O2937" s="2557">
        <v>0.16800000000000001</v>
      </c>
      <c r="P2937" s="2557">
        <v>0.16800000000000001</v>
      </c>
      <c r="Q2937" s="2557">
        <v>0.16800000000000001</v>
      </c>
      <c r="R2937" s="2557">
        <v>0.16800000000000001</v>
      </c>
      <c r="S2937" s="2612">
        <v>1.6800000000000002</v>
      </c>
      <c r="T2937" s="2559" t="s">
        <v>1534</v>
      </c>
      <c r="U2937" s="2559" t="s">
        <v>1534</v>
      </c>
      <c r="V2937" s="2560" t="s">
        <v>5531</v>
      </c>
      <c r="W2937" s="2557">
        <v>2.8000000000000004E-2</v>
      </c>
      <c r="X2937" s="2557">
        <v>6.720000000000001E-2</v>
      </c>
      <c r="Y2937" s="2560" t="s">
        <v>1534</v>
      </c>
      <c r="Z2937" s="2560" t="s">
        <v>1534</v>
      </c>
      <c r="AA2937" s="2560" t="s">
        <v>1534</v>
      </c>
      <c r="AB2937" s="2560" t="s">
        <v>1534</v>
      </c>
      <c r="AC2937" s="2557">
        <v>6.720000000000001E-2</v>
      </c>
      <c r="AD2937" s="2556">
        <v>14.918400000000002</v>
      </c>
      <c r="AE2937" s="2560" t="s">
        <v>51</v>
      </c>
      <c r="AF2937" s="2561">
        <v>3.6960000000000007E-2</v>
      </c>
      <c r="AG2937" s="2561">
        <v>0.11200000000000002</v>
      </c>
      <c r="AH2937" s="2613" t="s">
        <v>1534</v>
      </c>
      <c r="AI2937" s="2613" t="s">
        <v>1534</v>
      </c>
      <c r="AJ2937" s="2712" t="s">
        <v>1534</v>
      </c>
      <c r="AK2937" s="2572"/>
    </row>
    <row r="2938" spans="2:37" s="2872" customFormat="1" x14ac:dyDescent="0.2">
      <c r="B2938" s="4135" t="s">
        <v>5676</v>
      </c>
      <c r="C2938" s="4136"/>
      <c r="D2938" s="2555" t="s">
        <v>5677</v>
      </c>
      <c r="E2938" s="2556">
        <v>44.800000000000004</v>
      </c>
      <c r="F2938" s="2556">
        <v>23.912000000000003</v>
      </c>
      <c r="G2938" s="2559" t="s">
        <v>1534</v>
      </c>
      <c r="H2938" s="2559" t="s">
        <v>1534</v>
      </c>
      <c r="I2938" s="2559" t="s">
        <v>1534</v>
      </c>
      <c r="J2938" s="2674">
        <v>142</v>
      </c>
      <c r="K2938" s="2557">
        <v>0.16800000000000001</v>
      </c>
      <c r="L2938" s="2557">
        <v>0.16800000000000001</v>
      </c>
      <c r="M2938" s="2674">
        <v>142</v>
      </c>
      <c r="N2938" s="2674">
        <v>142</v>
      </c>
      <c r="O2938" s="2557">
        <v>0.16800000000000001</v>
      </c>
      <c r="P2938" s="2557">
        <v>0.16800000000000001</v>
      </c>
      <c r="Q2938" s="2557">
        <v>0.16800000000000001</v>
      </c>
      <c r="R2938" s="2557">
        <v>0.16800000000000001</v>
      </c>
      <c r="S2938" s="2612">
        <v>2.2400000000000002</v>
      </c>
      <c r="T2938" s="2559" t="s">
        <v>1534</v>
      </c>
      <c r="U2938" s="2559" t="s">
        <v>1534</v>
      </c>
      <c r="V2938" s="2560" t="s">
        <v>5536</v>
      </c>
      <c r="W2938" s="2557">
        <v>2.8000000000000004E-2</v>
      </c>
      <c r="X2938" s="2557">
        <v>6.720000000000001E-2</v>
      </c>
      <c r="Y2938" s="2560" t="s">
        <v>1534</v>
      </c>
      <c r="Z2938" s="2560" t="s">
        <v>1534</v>
      </c>
      <c r="AA2938" s="2560" t="s">
        <v>1534</v>
      </c>
      <c r="AB2938" s="2560" t="s">
        <v>1534</v>
      </c>
      <c r="AC2938" s="2557">
        <v>6.720000000000001E-2</v>
      </c>
      <c r="AD2938" s="2556">
        <v>18.648</v>
      </c>
      <c r="AE2938" s="2560" t="s">
        <v>406</v>
      </c>
      <c r="AF2938" s="2561">
        <v>3.6960000000000007E-2</v>
      </c>
      <c r="AG2938" s="2561">
        <v>0.11200000000000002</v>
      </c>
      <c r="AH2938" s="2613" t="s">
        <v>1534</v>
      </c>
      <c r="AI2938" s="2613" t="s">
        <v>1534</v>
      </c>
      <c r="AJ2938" s="2712" t="s">
        <v>1534</v>
      </c>
      <c r="AK2938" s="2572"/>
    </row>
    <row r="2939" spans="2:37" s="2872" customFormat="1" x14ac:dyDescent="0.2">
      <c r="B2939" s="4135" t="s">
        <v>5678</v>
      </c>
      <c r="C2939" s="4136"/>
      <c r="D2939" s="2555" t="s">
        <v>5679</v>
      </c>
      <c r="E2939" s="2556">
        <v>56.000000000000007</v>
      </c>
      <c r="F2939" s="2556">
        <v>30.822400000000002</v>
      </c>
      <c r="G2939" s="2559" t="s">
        <v>1534</v>
      </c>
      <c r="H2939" s="2559" t="s">
        <v>1534</v>
      </c>
      <c r="I2939" s="2559" t="s">
        <v>1534</v>
      </c>
      <c r="J2939" s="2674">
        <v>183</v>
      </c>
      <c r="K2939" s="2557">
        <v>0.16800000000000001</v>
      </c>
      <c r="L2939" s="2557">
        <v>0.16800000000000001</v>
      </c>
      <c r="M2939" s="2674">
        <v>183</v>
      </c>
      <c r="N2939" s="2674">
        <v>183</v>
      </c>
      <c r="O2939" s="2557">
        <v>0.16800000000000001</v>
      </c>
      <c r="P2939" s="2557">
        <v>0.16800000000000001</v>
      </c>
      <c r="Q2939" s="2557">
        <v>0.16800000000000001</v>
      </c>
      <c r="R2939" s="2557">
        <v>0.16800000000000001</v>
      </c>
      <c r="S2939" s="2612">
        <v>2.8000000000000003</v>
      </c>
      <c r="T2939" s="2559" t="s">
        <v>1534</v>
      </c>
      <c r="U2939" s="2559" t="s">
        <v>1534</v>
      </c>
      <c r="V2939" s="2560" t="s">
        <v>1133</v>
      </c>
      <c r="W2939" s="2557">
        <v>2.8000000000000004E-2</v>
      </c>
      <c r="X2939" s="2557">
        <v>6.720000000000001E-2</v>
      </c>
      <c r="Y2939" s="2560" t="s">
        <v>1534</v>
      </c>
      <c r="Z2939" s="2560" t="s">
        <v>1534</v>
      </c>
      <c r="AA2939" s="2560" t="s">
        <v>1534</v>
      </c>
      <c r="AB2939" s="2560" t="s">
        <v>1534</v>
      </c>
      <c r="AC2939" s="2557">
        <v>6.720000000000001E-2</v>
      </c>
      <c r="AD2939" s="2556">
        <v>22.377600000000001</v>
      </c>
      <c r="AE2939" s="2560" t="s">
        <v>5094</v>
      </c>
      <c r="AF2939" s="2561">
        <v>3.6960000000000007E-2</v>
      </c>
      <c r="AG2939" s="2561">
        <v>0.11200000000000002</v>
      </c>
      <c r="AH2939" s="2613" t="s">
        <v>1534</v>
      </c>
      <c r="AI2939" s="2613" t="s">
        <v>1534</v>
      </c>
      <c r="AJ2939" s="2712" t="s">
        <v>1534</v>
      </c>
      <c r="AK2939" s="2572"/>
    </row>
    <row r="2940" spans="2:37" s="2872" customFormat="1" x14ac:dyDescent="0.2">
      <c r="B2940" s="4135" t="s">
        <v>5680</v>
      </c>
      <c r="C2940" s="4136"/>
      <c r="D2940" s="2555" t="s">
        <v>5681</v>
      </c>
      <c r="E2940" s="2556">
        <v>67.2</v>
      </c>
      <c r="F2940" s="2556">
        <v>35.492800000000003</v>
      </c>
      <c r="G2940" s="2559" t="s">
        <v>1534</v>
      </c>
      <c r="H2940" s="2559" t="s">
        <v>1534</v>
      </c>
      <c r="I2940" s="2559" t="s">
        <v>1534</v>
      </c>
      <c r="J2940" s="2674">
        <v>226</v>
      </c>
      <c r="K2940" s="2557">
        <v>0.15680000000000002</v>
      </c>
      <c r="L2940" s="2557">
        <v>0.15680000000000002</v>
      </c>
      <c r="M2940" s="2674">
        <v>226</v>
      </c>
      <c r="N2940" s="2674">
        <v>226</v>
      </c>
      <c r="O2940" s="2557">
        <v>0.15680000000000002</v>
      </c>
      <c r="P2940" s="2557">
        <v>0.15680000000000002</v>
      </c>
      <c r="Q2940" s="2557">
        <v>0.15680000000000002</v>
      </c>
      <c r="R2940" s="2557">
        <v>0.15680000000000002</v>
      </c>
      <c r="S2940" s="2612">
        <v>5.6000000000000005</v>
      </c>
      <c r="T2940" s="2559" t="s">
        <v>1534</v>
      </c>
      <c r="U2940" s="2559" t="s">
        <v>1534</v>
      </c>
      <c r="V2940" s="2560" t="s">
        <v>1135</v>
      </c>
      <c r="W2940" s="2557">
        <v>2.8000000000000004E-2</v>
      </c>
      <c r="X2940" s="2557">
        <v>6.720000000000001E-2</v>
      </c>
      <c r="Y2940" s="2560" t="s">
        <v>1534</v>
      </c>
      <c r="Z2940" s="2560" t="s">
        <v>1534</v>
      </c>
      <c r="AA2940" s="2560" t="s">
        <v>1534</v>
      </c>
      <c r="AB2940" s="2560" t="s">
        <v>1534</v>
      </c>
      <c r="AC2940" s="2557">
        <v>6.720000000000001E-2</v>
      </c>
      <c r="AD2940" s="2556">
        <v>26.107200000000002</v>
      </c>
      <c r="AE2940" s="2560" t="s">
        <v>5506</v>
      </c>
      <c r="AF2940" s="2561">
        <v>3.6960000000000007E-2</v>
      </c>
      <c r="AG2940" s="2561">
        <v>0.11200000000000002</v>
      </c>
      <c r="AH2940" s="2613" t="s">
        <v>1534</v>
      </c>
      <c r="AI2940" s="2613" t="s">
        <v>1534</v>
      </c>
      <c r="AJ2940" s="2712" t="s">
        <v>1534</v>
      </c>
      <c r="AK2940" s="2572"/>
    </row>
    <row r="2941" spans="2:37" s="2872" customFormat="1" x14ac:dyDescent="0.2">
      <c r="B2941" s="4135" t="s">
        <v>5682</v>
      </c>
      <c r="C2941" s="4136"/>
      <c r="D2941" s="2555" t="s">
        <v>5683</v>
      </c>
      <c r="E2941" s="2556">
        <v>78.400000000000006</v>
      </c>
      <c r="F2941" s="2556">
        <v>42.963200000000001</v>
      </c>
      <c r="G2941" s="2559" t="s">
        <v>1534</v>
      </c>
      <c r="H2941" s="2559" t="s">
        <v>1534</v>
      </c>
      <c r="I2941" s="2559" t="s">
        <v>1534</v>
      </c>
      <c r="J2941" s="2674">
        <v>274</v>
      </c>
      <c r="K2941" s="2557">
        <v>0.15680000000000002</v>
      </c>
      <c r="L2941" s="2557">
        <v>0.15680000000000002</v>
      </c>
      <c r="M2941" s="2674">
        <v>274</v>
      </c>
      <c r="N2941" s="2674">
        <v>274</v>
      </c>
      <c r="O2941" s="2557">
        <v>0.15680000000000002</v>
      </c>
      <c r="P2941" s="2557">
        <v>0.15680000000000002</v>
      </c>
      <c r="Q2941" s="2557">
        <v>0.15680000000000002</v>
      </c>
      <c r="R2941" s="2557">
        <v>0.15680000000000002</v>
      </c>
      <c r="S2941" s="2612">
        <v>5.6000000000000005</v>
      </c>
      <c r="T2941" s="2559" t="s">
        <v>1534</v>
      </c>
      <c r="U2941" s="2559" t="s">
        <v>1534</v>
      </c>
      <c r="V2941" s="2560" t="s">
        <v>1135</v>
      </c>
      <c r="W2941" s="2557">
        <v>2.8000000000000004E-2</v>
      </c>
      <c r="X2941" s="2557">
        <v>6.720000000000001E-2</v>
      </c>
      <c r="Y2941" s="2560" t="s">
        <v>1534</v>
      </c>
      <c r="Z2941" s="2560" t="s">
        <v>1534</v>
      </c>
      <c r="AA2941" s="2560" t="s">
        <v>1534</v>
      </c>
      <c r="AB2941" s="2560" t="s">
        <v>1534</v>
      </c>
      <c r="AC2941" s="2557">
        <v>6.720000000000001E-2</v>
      </c>
      <c r="AD2941" s="2556">
        <v>29.836800000000004</v>
      </c>
      <c r="AE2941" s="2560" t="s">
        <v>56</v>
      </c>
      <c r="AF2941" s="2561">
        <v>3.6960000000000007E-2</v>
      </c>
      <c r="AG2941" s="2561">
        <v>0.11200000000000002</v>
      </c>
      <c r="AH2941" s="2613" t="s">
        <v>1534</v>
      </c>
      <c r="AI2941" s="2613" t="s">
        <v>1534</v>
      </c>
      <c r="AJ2941" s="2712" t="s">
        <v>1534</v>
      </c>
      <c r="AK2941" s="2572"/>
    </row>
    <row r="2942" spans="2:37" s="2872" customFormat="1" x14ac:dyDescent="0.2">
      <c r="B2942" s="4135" t="s">
        <v>5684</v>
      </c>
      <c r="C2942" s="4136"/>
      <c r="D2942" s="2555" t="s">
        <v>5685</v>
      </c>
      <c r="E2942" s="2556">
        <v>89.600000000000009</v>
      </c>
      <c r="F2942" s="2556">
        <v>47.633600000000008</v>
      </c>
      <c r="G2942" s="2559" t="s">
        <v>1534</v>
      </c>
      <c r="H2942" s="2559" t="s">
        <v>1534</v>
      </c>
      <c r="I2942" s="2559" t="s">
        <v>1534</v>
      </c>
      <c r="J2942" s="2674">
        <v>327</v>
      </c>
      <c r="K2942" s="2557">
        <v>0.14560000000000001</v>
      </c>
      <c r="L2942" s="2557">
        <v>0.14560000000000001</v>
      </c>
      <c r="M2942" s="2674">
        <v>327</v>
      </c>
      <c r="N2942" s="2674">
        <v>327</v>
      </c>
      <c r="O2942" s="2557">
        <v>0.14560000000000001</v>
      </c>
      <c r="P2942" s="2557">
        <v>0.14560000000000001</v>
      </c>
      <c r="Q2942" s="2557">
        <v>0.14560000000000001</v>
      </c>
      <c r="R2942" s="2557">
        <v>0.14560000000000001</v>
      </c>
      <c r="S2942" s="2612">
        <v>8.4</v>
      </c>
      <c r="T2942" s="2559" t="s">
        <v>1534</v>
      </c>
      <c r="U2942" s="2559" t="s">
        <v>1534</v>
      </c>
      <c r="V2942" s="2560" t="s">
        <v>1119</v>
      </c>
      <c r="W2942" s="2557">
        <v>2.8000000000000004E-2</v>
      </c>
      <c r="X2942" s="2557">
        <v>6.720000000000001E-2</v>
      </c>
      <c r="Y2942" s="2560" t="s">
        <v>1534</v>
      </c>
      <c r="Z2942" s="2560" t="s">
        <v>1534</v>
      </c>
      <c r="AA2942" s="2560" t="s">
        <v>1534</v>
      </c>
      <c r="AB2942" s="2560" t="s">
        <v>1534</v>
      </c>
      <c r="AC2942" s="2557">
        <v>6.720000000000001E-2</v>
      </c>
      <c r="AD2942" s="2556">
        <v>33.566400000000002</v>
      </c>
      <c r="AE2942" s="2560" t="s">
        <v>5515</v>
      </c>
      <c r="AF2942" s="2561">
        <v>3.6960000000000007E-2</v>
      </c>
      <c r="AG2942" s="2561">
        <v>0.11200000000000002</v>
      </c>
      <c r="AH2942" s="2613" t="s">
        <v>1534</v>
      </c>
      <c r="AI2942" s="2613" t="s">
        <v>1534</v>
      </c>
      <c r="AJ2942" s="2712" t="s">
        <v>1534</v>
      </c>
      <c r="AK2942" s="2572"/>
    </row>
    <row r="2943" spans="2:37" s="2872" customFormat="1" x14ac:dyDescent="0.2">
      <c r="B2943" s="4135" t="s">
        <v>5686</v>
      </c>
      <c r="C2943" s="4136"/>
      <c r="D2943" s="2555" t="s">
        <v>5687</v>
      </c>
      <c r="E2943" s="2556">
        <v>112.00000000000001</v>
      </c>
      <c r="F2943" s="2556">
        <v>63.504000000000012</v>
      </c>
      <c r="G2943" s="2559" t="s">
        <v>1534</v>
      </c>
      <c r="H2943" s="2559" t="s">
        <v>1534</v>
      </c>
      <c r="I2943" s="2559" t="s">
        <v>1534</v>
      </c>
      <c r="J2943" s="2674">
        <v>472</v>
      </c>
      <c r="K2943" s="2557">
        <v>0.13440000000000002</v>
      </c>
      <c r="L2943" s="2557">
        <v>0.13440000000000002</v>
      </c>
      <c r="M2943" s="2674">
        <v>472</v>
      </c>
      <c r="N2943" s="2674">
        <v>472</v>
      </c>
      <c r="O2943" s="2557">
        <v>0.13440000000000002</v>
      </c>
      <c r="P2943" s="2557">
        <v>0.13440000000000002</v>
      </c>
      <c r="Q2943" s="2557">
        <v>0.13440000000000002</v>
      </c>
      <c r="R2943" s="2557">
        <v>0.13440000000000002</v>
      </c>
      <c r="S2943" s="2612">
        <v>11.200000000000001</v>
      </c>
      <c r="T2943" s="2559" t="s">
        <v>1534</v>
      </c>
      <c r="U2943" s="2559" t="s">
        <v>1534</v>
      </c>
      <c r="V2943" s="2560" t="s">
        <v>5520</v>
      </c>
      <c r="W2943" s="2557">
        <v>2.8000000000000004E-2</v>
      </c>
      <c r="X2943" s="2557">
        <v>6.720000000000001E-2</v>
      </c>
      <c r="Y2943" s="2560" t="s">
        <v>1534</v>
      </c>
      <c r="Z2943" s="2560" t="s">
        <v>1534</v>
      </c>
      <c r="AA2943" s="2560" t="s">
        <v>1534</v>
      </c>
      <c r="AB2943" s="2560" t="s">
        <v>1534</v>
      </c>
      <c r="AC2943" s="2557">
        <v>6.720000000000001E-2</v>
      </c>
      <c r="AD2943" s="2556">
        <v>37.295999999999999</v>
      </c>
      <c r="AE2943" s="2560" t="s">
        <v>58</v>
      </c>
      <c r="AF2943" s="2561">
        <v>3.6960000000000007E-2</v>
      </c>
      <c r="AG2943" s="2561">
        <v>0.11200000000000002</v>
      </c>
      <c r="AH2943" s="2613" t="s">
        <v>1534</v>
      </c>
      <c r="AI2943" s="2613" t="s">
        <v>1534</v>
      </c>
      <c r="AJ2943" s="2712" t="s">
        <v>1534</v>
      </c>
      <c r="AK2943" s="2572"/>
    </row>
    <row r="2944" spans="2:37" s="2872" customFormat="1" ht="38.25" x14ac:dyDescent="0.2">
      <c r="B2944" s="4135" t="s">
        <v>5688</v>
      </c>
      <c r="C2944" s="4136"/>
      <c r="D2944" s="2555" t="s">
        <v>5689</v>
      </c>
      <c r="E2944" s="2556">
        <v>28.000000000000004</v>
      </c>
      <c r="F2944" s="2556">
        <v>10.651200000000001</v>
      </c>
      <c r="G2944" s="2559" t="s">
        <v>1534</v>
      </c>
      <c r="H2944" s="2559" t="s">
        <v>1534</v>
      </c>
      <c r="I2944" s="2559" t="s">
        <v>1534</v>
      </c>
      <c r="J2944" s="2674">
        <v>63</v>
      </c>
      <c r="K2944" s="2557">
        <v>0.16800000000000001</v>
      </c>
      <c r="L2944" s="2557">
        <v>0.16800000000000001</v>
      </c>
      <c r="M2944" s="2674">
        <v>63</v>
      </c>
      <c r="N2944" s="2674">
        <v>63</v>
      </c>
      <c r="O2944" s="2557">
        <v>0.16800000000000001</v>
      </c>
      <c r="P2944" s="2557">
        <v>0.16800000000000001</v>
      </c>
      <c r="Q2944" s="2557">
        <v>0.16800000000000001</v>
      </c>
      <c r="R2944" s="2557">
        <v>0.16800000000000001</v>
      </c>
      <c r="S2944" s="2612">
        <v>0.56000000000000005</v>
      </c>
      <c r="T2944" s="2559" t="s">
        <v>1534</v>
      </c>
      <c r="U2944" s="2559" t="s">
        <v>1534</v>
      </c>
      <c r="V2944" s="2560" t="s">
        <v>1136</v>
      </c>
      <c r="W2944" s="2557">
        <v>2.8000000000000004E-2</v>
      </c>
      <c r="X2944" s="2557">
        <v>6.720000000000001E-2</v>
      </c>
      <c r="Y2944" s="2560" t="s">
        <v>1534</v>
      </c>
      <c r="Z2944" s="2560" t="s">
        <v>1534</v>
      </c>
      <c r="AA2944" s="2560" t="s">
        <v>1534</v>
      </c>
      <c r="AB2944" s="2560" t="s">
        <v>1534</v>
      </c>
      <c r="AC2944" s="2557">
        <v>6.720000000000001E-2</v>
      </c>
      <c r="AD2944" s="2556">
        <v>11.188800000000001</v>
      </c>
      <c r="AE2944" s="2560" t="s">
        <v>49</v>
      </c>
      <c r="AF2944" s="2561">
        <v>3.6960000000000007E-2</v>
      </c>
      <c r="AG2944" s="2561">
        <v>0.11200000000000002</v>
      </c>
      <c r="AH2944" s="2613" t="s">
        <v>5653</v>
      </c>
      <c r="AI2944" s="2613" t="s">
        <v>4998</v>
      </c>
      <c r="AJ2944" s="2712">
        <v>5.6000000000000005</v>
      </c>
      <c r="AK2944" s="2572"/>
    </row>
    <row r="2945" spans="2:37" s="2872" customFormat="1" ht="38.25" x14ac:dyDescent="0.2">
      <c r="B2945" s="4135" t="s">
        <v>5690</v>
      </c>
      <c r="C2945" s="4136"/>
      <c r="D2945" s="2555" t="s">
        <v>5691</v>
      </c>
      <c r="E2945" s="2556">
        <v>33.6</v>
      </c>
      <c r="F2945" s="2556">
        <v>15.691199999999998</v>
      </c>
      <c r="G2945" s="2559" t="s">
        <v>1534</v>
      </c>
      <c r="H2945" s="2559" t="s">
        <v>1534</v>
      </c>
      <c r="I2945" s="2559" t="s">
        <v>1534</v>
      </c>
      <c r="J2945" s="2674">
        <v>93</v>
      </c>
      <c r="K2945" s="2557">
        <v>0.16800000000000001</v>
      </c>
      <c r="L2945" s="2557">
        <v>0.16800000000000001</v>
      </c>
      <c r="M2945" s="2674">
        <v>93</v>
      </c>
      <c r="N2945" s="2674">
        <v>93</v>
      </c>
      <c r="O2945" s="2557">
        <v>0.16800000000000001</v>
      </c>
      <c r="P2945" s="2557">
        <v>0.16800000000000001</v>
      </c>
      <c r="Q2945" s="2557">
        <v>0.16800000000000001</v>
      </c>
      <c r="R2945" s="2557">
        <v>0.16800000000000001</v>
      </c>
      <c r="S2945" s="2612">
        <v>1.1200000000000001</v>
      </c>
      <c r="T2945" s="2559" t="s">
        <v>1534</v>
      </c>
      <c r="U2945" s="2559" t="s">
        <v>1534</v>
      </c>
      <c r="V2945" s="2560" t="s">
        <v>5526</v>
      </c>
      <c r="W2945" s="2557">
        <v>2.8000000000000004E-2</v>
      </c>
      <c r="X2945" s="2557">
        <v>6.720000000000001E-2</v>
      </c>
      <c r="Y2945" s="2560" t="s">
        <v>1534</v>
      </c>
      <c r="Z2945" s="2560" t="s">
        <v>1534</v>
      </c>
      <c r="AA2945" s="2560" t="s">
        <v>1534</v>
      </c>
      <c r="AB2945" s="2560" t="s">
        <v>1534</v>
      </c>
      <c r="AC2945" s="2557">
        <v>6.720000000000001E-2</v>
      </c>
      <c r="AD2945" s="2556">
        <v>11.188800000000001</v>
      </c>
      <c r="AE2945" s="2560" t="s">
        <v>49</v>
      </c>
      <c r="AF2945" s="2561">
        <v>3.6960000000000007E-2</v>
      </c>
      <c r="AG2945" s="2561">
        <v>0.11200000000000002</v>
      </c>
      <c r="AH2945" s="2613" t="s">
        <v>5653</v>
      </c>
      <c r="AI2945" s="2613" t="s">
        <v>4998</v>
      </c>
      <c r="AJ2945" s="2712">
        <v>5.6000000000000005</v>
      </c>
      <c r="AK2945" s="2572"/>
    </row>
    <row r="2946" spans="2:37" s="2872" customFormat="1" ht="38.25" x14ac:dyDescent="0.2">
      <c r="B2946" s="4135" t="s">
        <v>5692</v>
      </c>
      <c r="C2946" s="4136"/>
      <c r="D2946" s="2555" t="s">
        <v>5693</v>
      </c>
      <c r="E2946" s="2556">
        <v>39.200000000000003</v>
      </c>
      <c r="F2946" s="2556">
        <v>17.0016</v>
      </c>
      <c r="G2946" s="2559" t="s">
        <v>1534</v>
      </c>
      <c r="H2946" s="2559" t="s">
        <v>1534</v>
      </c>
      <c r="I2946" s="2559" t="s">
        <v>1534</v>
      </c>
      <c r="J2946" s="2674">
        <v>101</v>
      </c>
      <c r="K2946" s="2557">
        <v>0.16800000000000001</v>
      </c>
      <c r="L2946" s="2557">
        <v>0.16800000000000001</v>
      </c>
      <c r="M2946" s="2674">
        <v>101</v>
      </c>
      <c r="N2946" s="2674">
        <v>101</v>
      </c>
      <c r="O2946" s="2557">
        <v>0.16800000000000001</v>
      </c>
      <c r="P2946" s="2557">
        <v>0.16800000000000001</v>
      </c>
      <c r="Q2946" s="2557">
        <v>0.16800000000000001</v>
      </c>
      <c r="R2946" s="2557">
        <v>0.16800000000000001</v>
      </c>
      <c r="S2946" s="2612">
        <v>1.6800000000000002</v>
      </c>
      <c r="T2946" s="2559" t="s">
        <v>1534</v>
      </c>
      <c r="U2946" s="2559" t="s">
        <v>1534</v>
      </c>
      <c r="V2946" s="2560" t="s">
        <v>5531</v>
      </c>
      <c r="W2946" s="2557">
        <v>2.8000000000000004E-2</v>
      </c>
      <c r="X2946" s="2557">
        <v>6.720000000000001E-2</v>
      </c>
      <c r="Y2946" s="2560" t="s">
        <v>1534</v>
      </c>
      <c r="Z2946" s="2560" t="s">
        <v>1534</v>
      </c>
      <c r="AA2946" s="2560" t="s">
        <v>1534</v>
      </c>
      <c r="AB2946" s="2560" t="s">
        <v>1534</v>
      </c>
      <c r="AC2946" s="2557">
        <v>6.720000000000001E-2</v>
      </c>
      <c r="AD2946" s="2556">
        <v>14.918400000000002</v>
      </c>
      <c r="AE2946" s="2560" t="s">
        <v>51</v>
      </c>
      <c r="AF2946" s="2561">
        <v>3.6960000000000007E-2</v>
      </c>
      <c r="AG2946" s="2561">
        <v>0.11200000000000002</v>
      </c>
      <c r="AH2946" s="2613" t="s">
        <v>5653</v>
      </c>
      <c r="AI2946" s="2613" t="s">
        <v>4998</v>
      </c>
      <c r="AJ2946" s="2712">
        <v>5.6000000000000005</v>
      </c>
      <c r="AK2946" s="2572"/>
    </row>
    <row r="2947" spans="2:37" s="2872" customFormat="1" ht="38.25" x14ac:dyDescent="0.2">
      <c r="B2947" s="4135" t="s">
        <v>5694</v>
      </c>
      <c r="C2947" s="4136"/>
      <c r="D2947" s="2555" t="s">
        <v>5695</v>
      </c>
      <c r="E2947" s="2556">
        <v>44.800000000000004</v>
      </c>
      <c r="F2947" s="2556">
        <v>18.312000000000005</v>
      </c>
      <c r="G2947" s="2559" t="s">
        <v>1534</v>
      </c>
      <c r="H2947" s="2559" t="s">
        <v>1534</v>
      </c>
      <c r="I2947" s="2559" t="s">
        <v>1534</v>
      </c>
      <c r="J2947" s="2674">
        <v>109</v>
      </c>
      <c r="K2947" s="2557">
        <v>0.16800000000000001</v>
      </c>
      <c r="L2947" s="2557">
        <v>0.16800000000000001</v>
      </c>
      <c r="M2947" s="2674">
        <v>109</v>
      </c>
      <c r="N2947" s="2674">
        <v>109</v>
      </c>
      <c r="O2947" s="2557">
        <v>0.16800000000000001</v>
      </c>
      <c r="P2947" s="2557">
        <v>0.16800000000000001</v>
      </c>
      <c r="Q2947" s="2557">
        <v>0.16800000000000001</v>
      </c>
      <c r="R2947" s="2557">
        <v>0.16800000000000001</v>
      </c>
      <c r="S2947" s="2612">
        <v>2.2400000000000002</v>
      </c>
      <c r="T2947" s="2559" t="s">
        <v>1534</v>
      </c>
      <c r="U2947" s="2559" t="s">
        <v>1534</v>
      </c>
      <c r="V2947" s="2560" t="s">
        <v>5536</v>
      </c>
      <c r="W2947" s="2557">
        <v>2.8000000000000004E-2</v>
      </c>
      <c r="X2947" s="2557">
        <v>6.720000000000001E-2</v>
      </c>
      <c r="Y2947" s="2560" t="s">
        <v>1534</v>
      </c>
      <c r="Z2947" s="2560" t="s">
        <v>1534</v>
      </c>
      <c r="AA2947" s="2560" t="s">
        <v>1534</v>
      </c>
      <c r="AB2947" s="2560" t="s">
        <v>1534</v>
      </c>
      <c r="AC2947" s="2557">
        <v>6.720000000000001E-2</v>
      </c>
      <c r="AD2947" s="2556">
        <v>18.648</v>
      </c>
      <c r="AE2947" s="2560" t="s">
        <v>406</v>
      </c>
      <c r="AF2947" s="2561">
        <v>3.6960000000000007E-2</v>
      </c>
      <c r="AG2947" s="2561">
        <v>0.11200000000000002</v>
      </c>
      <c r="AH2947" s="2613" t="s">
        <v>5653</v>
      </c>
      <c r="AI2947" s="2613" t="s">
        <v>4998</v>
      </c>
      <c r="AJ2947" s="2712">
        <v>5.6000000000000005</v>
      </c>
      <c r="AK2947" s="2572"/>
    </row>
    <row r="2948" spans="2:37" s="2872" customFormat="1" ht="38.25" x14ac:dyDescent="0.2">
      <c r="B2948" s="4135" t="s">
        <v>5696</v>
      </c>
      <c r="C2948" s="4136"/>
      <c r="D2948" s="2555" t="s">
        <v>5697</v>
      </c>
      <c r="E2948" s="2556">
        <v>56.000000000000007</v>
      </c>
      <c r="F2948" s="2556">
        <v>25.2224</v>
      </c>
      <c r="G2948" s="2559" t="s">
        <v>1534</v>
      </c>
      <c r="H2948" s="2559" t="s">
        <v>1534</v>
      </c>
      <c r="I2948" s="2559" t="s">
        <v>1534</v>
      </c>
      <c r="J2948" s="2674">
        <v>150</v>
      </c>
      <c r="K2948" s="2557">
        <v>0.16800000000000001</v>
      </c>
      <c r="L2948" s="2557">
        <v>0.16800000000000001</v>
      </c>
      <c r="M2948" s="2674">
        <v>150</v>
      </c>
      <c r="N2948" s="2674">
        <v>150</v>
      </c>
      <c r="O2948" s="2557">
        <v>0.16800000000000001</v>
      </c>
      <c r="P2948" s="2557">
        <v>0.16800000000000001</v>
      </c>
      <c r="Q2948" s="2557">
        <v>0.16800000000000001</v>
      </c>
      <c r="R2948" s="2557">
        <v>0.16800000000000001</v>
      </c>
      <c r="S2948" s="2612">
        <v>2.8000000000000003</v>
      </c>
      <c r="T2948" s="2559" t="s">
        <v>1534</v>
      </c>
      <c r="U2948" s="2559" t="s">
        <v>1534</v>
      </c>
      <c r="V2948" s="2560" t="s">
        <v>1133</v>
      </c>
      <c r="W2948" s="2557">
        <v>2.8000000000000004E-2</v>
      </c>
      <c r="X2948" s="2557">
        <v>6.720000000000001E-2</v>
      </c>
      <c r="Y2948" s="2560" t="s">
        <v>1534</v>
      </c>
      <c r="Z2948" s="2560" t="s">
        <v>1534</v>
      </c>
      <c r="AA2948" s="2560" t="s">
        <v>1534</v>
      </c>
      <c r="AB2948" s="2560" t="s">
        <v>1534</v>
      </c>
      <c r="AC2948" s="2557">
        <v>6.720000000000001E-2</v>
      </c>
      <c r="AD2948" s="2556">
        <v>22.377600000000001</v>
      </c>
      <c r="AE2948" s="2560" t="s">
        <v>5094</v>
      </c>
      <c r="AF2948" s="2561">
        <v>3.6960000000000007E-2</v>
      </c>
      <c r="AG2948" s="2561">
        <v>0.11200000000000002</v>
      </c>
      <c r="AH2948" s="2613" t="s">
        <v>5653</v>
      </c>
      <c r="AI2948" s="2613" t="s">
        <v>4998</v>
      </c>
      <c r="AJ2948" s="2712">
        <v>5.6000000000000005</v>
      </c>
      <c r="AK2948" s="2572"/>
    </row>
    <row r="2949" spans="2:37" s="2872" customFormat="1" ht="38.25" x14ac:dyDescent="0.2">
      <c r="B2949" s="4135" t="s">
        <v>5698</v>
      </c>
      <c r="C2949" s="4136"/>
      <c r="D2949" s="2555" t="s">
        <v>5699</v>
      </c>
      <c r="E2949" s="2556">
        <v>67.2</v>
      </c>
      <c r="F2949" s="2556">
        <v>29.892800000000001</v>
      </c>
      <c r="G2949" s="2559" t="s">
        <v>1534</v>
      </c>
      <c r="H2949" s="2559" t="s">
        <v>1534</v>
      </c>
      <c r="I2949" s="2559" t="s">
        <v>1534</v>
      </c>
      <c r="J2949" s="2674">
        <v>190</v>
      </c>
      <c r="K2949" s="2557">
        <v>0.15680000000000002</v>
      </c>
      <c r="L2949" s="2557">
        <v>0.15680000000000002</v>
      </c>
      <c r="M2949" s="2674">
        <v>190</v>
      </c>
      <c r="N2949" s="2674">
        <v>190</v>
      </c>
      <c r="O2949" s="2557">
        <v>0.15680000000000002</v>
      </c>
      <c r="P2949" s="2557">
        <v>0.15680000000000002</v>
      </c>
      <c r="Q2949" s="2557">
        <v>0.15680000000000002</v>
      </c>
      <c r="R2949" s="2557">
        <v>0.15680000000000002</v>
      </c>
      <c r="S2949" s="2612">
        <v>5.6000000000000005</v>
      </c>
      <c r="T2949" s="2559" t="s">
        <v>1534</v>
      </c>
      <c r="U2949" s="2559" t="s">
        <v>1534</v>
      </c>
      <c r="V2949" s="2560" t="s">
        <v>1135</v>
      </c>
      <c r="W2949" s="2557">
        <v>2.8000000000000004E-2</v>
      </c>
      <c r="X2949" s="2557">
        <v>6.720000000000001E-2</v>
      </c>
      <c r="Y2949" s="2560" t="s">
        <v>1534</v>
      </c>
      <c r="Z2949" s="2560" t="s">
        <v>1534</v>
      </c>
      <c r="AA2949" s="2560" t="s">
        <v>1534</v>
      </c>
      <c r="AB2949" s="2560" t="s">
        <v>1534</v>
      </c>
      <c r="AC2949" s="2557">
        <v>6.720000000000001E-2</v>
      </c>
      <c r="AD2949" s="2556">
        <v>26.107200000000002</v>
      </c>
      <c r="AE2949" s="2560" t="s">
        <v>5506</v>
      </c>
      <c r="AF2949" s="2561">
        <v>3.6960000000000007E-2</v>
      </c>
      <c r="AG2949" s="2561">
        <v>0.11200000000000002</v>
      </c>
      <c r="AH2949" s="2613" t="s">
        <v>5653</v>
      </c>
      <c r="AI2949" s="2613" t="s">
        <v>4998</v>
      </c>
      <c r="AJ2949" s="2712">
        <v>5.6000000000000005</v>
      </c>
      <c r="AK2949" s="2572"/>
    </row>
    <row r="2950" spans="2:37" s="2872" customFormat="1" ht="38.25" x14ac:dyDescent="0.2">
      <c r="B2950" s="4135" t="s">
        <v>5700</v>
      </c>
      <c r="C2950" s="4136"/>
      <c r="D2950" s="2555" t="s">
        <v>5701</v>
      </c>
      <c r="E2950" s="2556">
        <v>78.400000000000006</v>
      </c>
      <c r="F2950" s="2556">
        <v>37.363200000000006</v>
      </c>
      <c r="G2950" s="2559" t="s">
        <v>1534</v>
      </c>
      <c r="H2950" s="2559" t="s">
        <v>1534</v>
      </c>
      <c r="I2950" s="2559" t="s">
        <v>1534</v>
      </c>
      <c r="J2950" s="2674">
        <v>238</v>
      </c>
      <c r="K2950" s="2557">
        <v>0.15680000000000002</v>
      </c>
      <c r="L2950" s="2557">
        <v>0.15680000000000002</v>
      </c>
      <c r="M2950" s="2674">
        <v>238</v>
      </c>
      <c r="N2950" s="2674">
        <v>238</v>
      </c>
      <c r="O2950" s="2557">
        <v>0.15680000000000002</v>
      </c>
      <c r="P2950" s="2557">
        <v>0.15680000000000002</v>
      </c>
      <c r="Q2950" s="2557">
        <v>0.15680000000000002</v>
      </c>
      <c r="R2950" s="2557">
        <v>0.15680000000000002</v>
      </c>
      <c r="S2950" s="2612">
        <v>5.6000000000000005</v>
      </c>
      <c r="T2950" s="2559" t="s">
        <v>1534</v>
      </c>
      <c r="U2950" s="2559" t="s">
        <v>1534</v>
      </c>
      <c r="V2950" s="2560" t="s">
        <v>1135</v>
      </c>
      <c r="W2950" s="2557">
        <v>2.8000000000000004E-2</v>
      </c>
      <c r="X2950" s="2557">
        <v>6.720000000000001E-2</v>
      </c>
      <c r="Y2950" s="2560" t="s">
        <v>1534</v>
      </c>
      <c r="Z2950" s="2560" t="s">
        <v>1534</v>
      </c>
      <c r="AA2950" s="2560" t="s">
        <v>1534</v>
      </c>
      <c r="AB2950" s="2560" t="s">
        <v>1534</v>
      </c>
      <c r="AC2950" s="2557">
        <v>6.720000000000001E-2</v>
      </c>
      <c r="AD2950" s="2556">
        <v>29.836800000000004</v>
      </c>
      <c r="AE2950" s="2560" t="s">
        <v>56</v>
      </c>
      <c r="AF2950" s="2561">
        <v>3.6960000000000007E-2</v>
      </c>
      <c r="AG2950" s="2561">
        <v>0.11200000000000002</v>
      </c>
      <c r="AH2950" s="2613" t="s">
        <v>5653</v>
      </c>
      <c r="AI2950" s="2613" t="s">
        <v>4998</v>
      </c>
      <c r="AJ2950" s="2712">
        <v>5.6000000000000005</v>
      </c>
      <c r="AK2950" s="2572"/>
    </row>
    <row r="2951" spans="2:37" s="2872" customFormat="1" ht="38.25" x14ac:dyDescent="0.2">
      <c r="B2951" s="4135" t="s">
        <v>5702</v>
      </c>
      <c r="C2951" s="4136"/>
      <c r="D2951" s="2555" t="s">
        <v>5703</v>
      </c>
      <c r="E2951" s="2556">
        <v>89.600000000000009</v>
      </c>
      <c r="F2951" s="2556">
        <v>42.033600000000007</v>
      </c>
      <c r="G2951" s="2559" t="s">
        <v>1534</v>
      </c>
      <c r="H2951" s="2559" t="s">
        <v>1534</v>
      </c>
      <c r="I2951" s="2559" t="s">
        <v>1534</v>
      </c>
      <c r="J2951" s="2674">
        <v>288</v>
      </c>
      <c r="K2951" s="2557">
        <v>0.14560000000000001</v>
      </c>
      <c r="L2951" s="2557">
        <v>0.14560000000000001</v>
      </c>
      <c r="M2951" s="2674">
        <v>288</v>
      </c>
      <c r="N2951" s="2674">
        <v>288</v>
      </c>
      <c r="O2951" s="2557">
        <v>0.14560000000000001</v>
      </c>
      <c r="P2951" s="2557">
        <v>0.14560000000000001</v>
      </c>
      <c r="Q2951" s="2557">
        <v>0.14560000000000001</v>
      </c>
      <c r="R2951" s="2557">
        <v>0.14560000000000001</v>
      </c>
      <c r="S2951" s="2612">
        <v>8.4</v>
      </c>
      <c r="T2951" s="2559" t="s">
        <v>1534</v>
      </c>
      <c r="U2951" s="2559" t="s">
        <v>1534</v>
      </c>
      <c r="V2951" s="2560" t="s">
        <v>1119</v>
      </c>
      <c r="W2951" s="2557">
        <v>2.8000000000000004E-2</v>
      </c>
      <c r="X2951" s="2557">
        <v>6.720000000000001E-2</v>
      </c>
      <c r="Y2951" s="2560" t="s">
        <v>1534</v>
      </c>
      <c r="Z2951" s="2560" t="s">
        <v>1534</v>
      </c>
      <c r="AA2951" s="2560" t="s">
        <v>1534</v>
      </c>
      <c r="AB2951" s="2560" t="s">
        <v>1534</v>
      </c>
      <c r="AC2951" s="2557">
        <v>6.720000000000001E-2</v>
      </c>
      <c r="AD2951" s="2556">
        <v>33.566400000000002</v>
      </c>
      <c r="AE2951" s="2560" t="s">
        <v>5515</v>
      </c>
      <c r="AF2951" s="2561">
        <v>3.6960000000000007E-2</v>
      </c>
      <c r="AG2951" s="2561">
        <v>0.11200000000000002</v>
      </c>
      <c r="AH2951" s="2613" t="s">
        <v>5653</v>
      </c>
      <c r="AI2951" s="2613" t="s">
        <v>4998</v>
      </c>
      <c r="AJ2951" s="2712">
        <v>5.6000000000000005</v>
      </c>
      <c r="AK2951" s="2572"/>
    </row>
    <row r="2952" spans="2:37" s="2872" customFormat="1" ht="38.25" x14ac:dyDescent="0.2">
      <c r="B2952" s="4135" t="s">
        <v>5704</v>
      </c>
      <c r="C2952" s="4136"/>
      <c r="D2952" s="2555" t="s">
        <v>5705</v>
      </c>
      <c r="E2952" s="2556">
        <v>112.00000000000001</v>
      </c>
      <c r="F2952" s="2556">
        <v>57.904000000000011</v>
      </c>
      <c r="G2952" s="2559" t="s">
        <v>1534</v>
      </c>
      <c r="H2952" s="2559" t="s">
        <v>1534</v>
      </c>
      <c r="I2952" s="2559" t="s">
        <v>1534</v>
      </c>
      <c r="J2952" s="2674">
        <v>430</v>
      </c>
      <c r="K2952" s="2557">
        <v>0.13440000000000002</v>
      </c>
      <c r="L2952" s="2557">
        <v>0.13440000000000002</v>
      </c>
      <c r="M2952" s="2674">
        <v>430</v>
      </c>
      <c r="N2952" s="2674">
        <v>430</v>
      </c>
      <c r="O2952" s="2557">
        <v>0.13440000000000002</v>
      </c>
      <c r="P2952" s="2557">
        <v>0.13440000000000002</v>
      </c>
      <c r="Q2952" s="2557">
        <v>0.13440000000000002</v>
      </c>
      <c r="R2952" s="2557">
        <v>0.13440000000000002</v>
      </c>
      <c r="S2952" s="2612">
        <v>11.200000000000001</v>
      </c>
      <c r="T2952" s="2559" t="s">
        <v>1534</v>
      </c>
      <c r="U2952" s="2559" t="s">
        <v>1534</v>
      </c>
      <c r="V2952" s="2560" t="s">
        <v>5520</v>
      </c>
      <c r="W2952" s="2557">
        <v>2.8000000000000004E-2</v>
      </c>
      <c r="X2952" s="2557">
        <v>6.720000000000001E-2</v>
      </c>
      <c r="Y2952" s="2560" t="s">
        <v>1534</v>
      </c>
      <c r="Z2952" s="2560" t="s">
        <v>1534</v>
      </c>
      <c r="AA2952" s="2560" t="s">
        <v>1534</v>
      </c>
      <c r="AB2952" s="2560" t="s">
        <v>1534</v>
      </c>
      <c r="AC2952" s="2557">
        <v>6.720000000000001E-2</v>
      </c>
      <c r="AD2952" s="2556">
        <v>37.295999999999999</v>
      </c>
      <c r="AE2952" s="2560" t="s">
        <v>58</v>
      </c>
      <c r="AF2952" s="2561">
        <v>3.6960000000000007E-2</v>
      </c>
      <c r="AG2952" s="2561">
        <v>0.11200000000000002</v>
      </c>
      <c r="AH2952" s="2613" t="s">
        <v>5653</v>
      </c>
      <c r="AI2952" s="2613" t="s">
        <v>4998</v>
      </c>
      <c r="AJ2952" s="2712">
        <v>5.6000000000000005</v>
      </c>
      <c r="AK2952" s="2572"/>
    </row>
    <row r="2953" spans="2:37" s="2872" customFormat="1" x14ac:dyDescent="0.2">
      <c r="B2953" s="4135" t="s">
        <v>5706</v>
      </c>
      <c r="C2953" s="4136"/>
      <c r="D2953" s="2555" t="s">
        <v>5707</v>
      </c>
      <c r="E2953" s="2556">
        <v>28.000000000000004</v>
      </c>
      <c r="F2953" s="2556">
        <v>16.251200000000001</v>
      </c>
      <c r="G2953" s="2559" t="s">
        <v>1534</v>
      </c>
      <c r="H2953" s="2559" t="s">
        <v>1534</v>
      </c>
      <c r="I2953" s="2559" t="s">
        <v>1534</v>
      </c>
      <c r="J2953" s="2674">
        <v>96</v>
      </c>
      <c r="K2953" s="2557">
        <v>0.16800000000000001</v>
      </c>
      <c r="L2953" s="2557">
        <v>0.16800000000000001</v>
      </c>
      <c r="M2953" s="2674">
        <v>96</v>
      </c>
      <c r="N2953" s="2674">
        <v>96</v>
      </c>
      <c r="O2953" s="2557">
        <v>0.16800000000000001</v>
      </c>
      <c r="P2953" s="2557">
        <v>0.16800000000000001</v>
      </c>
      <c r="Q2953" s="2557">
        <v>0.16800000000000001</v>
      </c>
      <c r="R2953" s="2557">
        <v>0.16800000000000001</v>
      </c>
      <c r="S2953" s="2612">
        <v>0.56000000000000005</v>
      </c>
      <c r="T2953" s="2559" t="s">
        <v>1534</v>
      </c>
      <c r="U2953" s="2559" t="s">
        <v>1534</v>
      </c>
      <c r="V2953" s="2560" t="s">
        <v>1136</v>
      </c>
      <c r="W2953" s="2557">
        <v>2.8000000000000004E-2</v>
      </c>
      <c r="X2953" s="2557">
        <v>6.720000000000001E-2</v>
      </c>
      <c r="Y2953" s="2560" t="s">
        <v>1534</v>
      </c>
      <c r="Z2953" s="2560" t="s">
        <v>1534</v>
      </c>
      <c r="AA2953" s="2560" t="s">
        <v>1534</v>
      </c>
      <c r="AB2953" s="2560" t="s">
        <v>1534</v>
      </c>
      <c r="AC2953" s="2557">
        <v>6.720000000000001E-2</v>
      </c>
      <c r="AD2953" s="2556">
        <v>11.188800000000001</v>
      </c>
      <c r="AE2953" s="2560" t="s">
        <v>49</v>
      </c>
      <c r="AF2953" s="2561">
        <v>3.6960000000000007E-2</v>
      </c>
      <c r="AG2953" s="2561">
        <v>0.11200000000000002</v>
      </c>
      <c r="AH2953" s="2613" t="s">
        <v>1534</v>
      </c>
      <c r="AI2953" s="2613" t="s">
        <v>1534</v>
      </c>
      <c r="AJ2953" s="2712" t="s">
        <v>1534</v>
      </c>
      <c r="AK2953" s="2572"/>
    </row>
    <row r="2954" spans="2:37" s="2872" customFormat="1" x14ac:dyDescent="0.2">
      <c r="B2954" s="4135" t="s">
        <v>5708</v>
      </c>
      <c r="C2954" s="4136"/>
      <c r="D2954" s="2555" t="s">
        <v>5709</v>
      </c>
      <c r="E2954" s="2556">
        <v>33.6</v>
      </c>
      <c r="F2954" s="2556">
        <v>17.561600000000002</v>
      </c>
      <c r="G2954" s="2559" t="s">
        <v>1534</v>
      </c>
      <c r="H2954" s="2559" t="s">
        <v>1534</v>
      </c>
      <c r="I2954" s="2559" t="s">
        <v>1534</v>
      </c>
      <c r="J2954" s="2674">
        <v>104</v>
      </c>
      <c r="K2954" s="2557">
        <v>0.16800000000000001</v>
      </c>
      <c r="L2954" s="2557">
        <v>0.16800000000000001</v>
      </c>
      <c r="M2954" s="2674">
        <v>104</v>
      </c>
      <c r="N2954" s="2674">
        <v>104</v>
      </c>
      <c r="O2954" s="2557">
        <v>0.16800000000000001</v>
      </c>
      <c r="P2954" s="2557">
        <v>0.16800000000000001</v>
      </c>
      <c r="Q2954" s="2557">
        <v>0.16800000000000001</v>
      </c>
      <c r="R2954" s="2557">
        <v>0.16800000000000001</v>
      </c>
      <c r="S2954" s="2612">
        <v>1.1200000000000001</v>
      </c>
      <c r="T2954" s="2559" t="s">
        <v>1534</v>
      </c>
      <c r="U2954" s="2559" t="s">
        <v>1534</v>
      </c>
      <c r="V2954" s="2560" t="s">
        <v>5526</v>
      </c>
      <c r="W2954" s="2557">
        <v>2.8000000000000004E-2</v>
      </c>
      <c r="X2954" s="2557">
        <v>6.720000000000001E-2</v>
      </c>
      <c r="Y2954" s="2560" t="s">
        <v>1534</v>
      </c>
      <c r="Z2954" s="2560" t="s">
        <v>1534</v>
      </c>
      <c r="AA2954" s="2560" t="s">
        <v>1534</v>
      </c>
      <c r="AB2954" s="2560" t="s">
        <v>1534</v>
      </c>
      <c r="AC2954" s="2557">
        <v>6.720000000000001E-2</v>
      </c>
      <c r="AD2954" s="2556">
        <v>14.918400000000002</v>
      </c>
      <c r="AE2954" s="2560" t="s">
        <v>51</v>
      </c>
      <c r="AF2954" s="2561">
        <v>3.6960000000000007E-2</v>
      </c>
      <c r="AG2954" s="2561">
        <v>0.11200000000000002</v>
      </c>
      <c r="AH2954" s="2613" t="s">
        <v>1534</v>
      </c>
      <c r="AI2954" s="2613" t="s">
        <v>1534</v>
      </c>
      <c r="AJ2954" s="2712" t="s">
        <v>1534</v>
      </c>
      <c r="AK2954" s="2572"/>
    </row>
    <row r="2955" spans="2:37" s="2872" customFormat="1" x14ac:dyDescent="0.2">
      <c r="B2955" s="4135" t="s">
        <v>5710</v>
      </c>
      <c r="C2955" s="4136"/>
      <c r="D2955" s="2555" t="s">
        <v>5711</v>
      </c>
      <c r="E2955" s="2556">
        <v>39.200000000000003</v>
      </c>
      <c r="F2955" s="2556">
        <v>22.601600000000001</v>
      </c>
      <c r="G2955" s="2559" t="s">
        <v>1534</v>
      </c>
      <c r="H2955" s="2559" t="s">
        <v>1534</v>
      </c>
      <c r="I2955" s="2559" t="s">
        <v>1534</v>
      </c>
      <c r="J2955" s="2674">
        <v>134</v>
      </c>
      <c r="K2955" s="2557">
        <v>0.16800000000000001</v>
      </c>
      <c r="L2955" s="2557">
        <v>0.16800000000000001</v>
      </c>
      <c r="M2955" s="2674">
        <v>134</v>
      </c>
      <c r="N2955" s="2674">
        <v>134</v>
      </c>
      <c r="O2955" s="2557">
        <v>0.16800000000000001</v>
      </c>
      <c r="P2955" s="2557">
        <v>0.16800000000000001</v>
      </c>
      <c r="Q2955" s="2557">
        <v>0.16800000000000001</v>
      </c>
      <c r="R2955" s="2557">
        <v>0.16800000000000001</v>
      </c>
      <c r="S2955" s="2612">
        <v>1.6800000000000002</v>
      </c>
      <c r="T2955" s="2559" t="s">
        <v>1534</v>
      </c>
      <c r="U2955" s="2559" t="s">
        <v>1534</v>
      </c>
      <c r="V2955" s="2560" t="s">
        <v>5531</v>
      </c>
      <c r="W2955" s="2557">
        <v>2.8000000000000004E-2</v>
      </c>
      <c r="X2955" s="2557">
        <v>6.720000000000001E-2</v>
      </c>
      <c r="Y2955" s="2560" t="s">
        <v>1534</v>
      </c>
      <c r="Z2955" s="2560" t="s">
        <v>1534</v>
      </c>
      <c r="AA2955" s="2560" t="s">
        <v>1534</v>
      </c>
      <c r="AB2955" s="2560" t="s">
        <v>1534</v>
      </c>
      <c r="AC2955" s="2557">
        <v>6.720000000000001E-2</v>
      </c>
      <c r="AD2955" s="2556">
        <v>14.918400000000002</v>
      </c>
      <c r="AE2955" s="2560" t="s">
        <v>51</v>
      </c>
      <c r="AF2955" s="2561">
        <v>3.6960000000000007E-2</v>
      </c>
      <c r="AG2955" s="2561">
        <v>0.11200000000000002</v>
      </c>
      <c r="AH2955" s="2613" t="s">
        <v>1534</v>
      </c>
      <c r="AI2955" s="2613" t="s">
        <v>1534</v>
      </c>
      <c r="AJ2955" s="2712" t="s">
        <v>1534</v>
      </c>
      <c r="AK2955" s="2572"/>
    </row>
    <row r="2956" spans="2:37" s="2872" customFormat="1" x14ac:dyDescent="0.2">
      <c r="B2956" s="4135" t="s">
        <v>5712</v>
      </c>
      <c r="C2956" s="4136"/>
      <c r="D2956" s="2555" t="s">
        <v>5713</v>
      </c>
      <c r="E2956" s="2556">
        <v>44.800000000000004</v>
      </c>
      <c r="F2956" s="2556">
        <v>23.912000000000003</v>
      </c>
      <c r="G2956" s="2559" t="s">
        <v>1534</v>
      </c>
      <c r="H2956" s="2559" t="s">
        <v>1534</v>
      </c>
      <c r="I2956" s="2559" t="s">
        <v>1534</v>
      </c>
      <c r="J2956" s="2674">
        <v>142</v>
      </c>
      <c r="K2956" s="2557">
        <v>0.16800000000000001</v>
      </c>
      <c r="L2956" s="2557">
        <v>0.16800000000000001</v>
      </c>
      <c r="M2956" s="2674">
        <v>142</v>
      </c>
      <c r="N2956" s="2674">
        <v>142</v>
      </c>
      <c r="O2956" s="2557">
        <v>0.16800000000000001</v>
      </c>
      <c r="P2956" s="2557">
        <v>0.16800000000000001</v>
      </c>
      <c r="Q2956" s="2557">
        <v>0.16800000000000001</v>
      </c>
      <c r="R2956" s="2557">
        <v>0.16800000000000001</v>
      </c>
      <c r="S2956" s="2612">
        <v>2.2400000000000002</v>
      </c>
      <c r="T2956" s="2559" t="s">
        <v>1534</v>
      </c>
      <c r="U2956" s="2559" t="s">
        <v>1534</v>
      </c>
      <c r="V2956" s="2560" t="s">
        <v>5536</v>
      </c>
      <c r="W2956" s="2557">
        <v>2.8000000000000004E-2</v>
      </c>
      <c r="X2956" s="2557">
        <v>6.720000000000001E-2</v>
      </c>
      <c r="Y2956" s="2560" t="s">
        <v>1534</v>
      </c>
      <c r="Z2956" s="2560" t="s">
        <v>1534</v>
      </c>
      <c r="AA2956" s="2560" t="s">
        <v>1534</v>
      </c>
      <c r="AB2956" s="2560" t="s">
        <v>1534</v>
      </c>
      <c r="AC2956" s="2557">
        <v>6.720000000000001E-2</v>
      </c>
      <c r="AD2956" s="2556">
        <v>18.648</v>
      </c>
      <c r="AE2956" s="2560" t="s">
        <v>406</v>
      </c>
      <c r="AF2956" s="2561">
        <v>3.6960000000000007E-2</v>
      </c>
      <c r="AG2956" s="2561">
        <v>0.11200000000000002</v>
      </c>
      <c r="AH2956" s="2613" t="s">
        <v>1534</v>
      </c>
      <c r="AI2956" s="2613" t="s">
        <v>1534</v>
      </c>
      <c r="AJ2956" s="2712" t="s">
        <v>1534</v>
      </c>
      <c r="AK2956" s="2572"/>
    </row>
    <row r="2957" spans="2:37" s="2872" customFormat="1" x14ac:dyDescent="0.2">
      <c r="B2957" s="4135" t="s">
        <v>5714</v>
      </c>
      <c r="C2957" s="4136"/>
      <c r="D2957" s="2555" t="s">
        <v>5715</v>
      </c>
      <c r="E2957" s="2556">
        <v>56.000000000000007</v>
      </c>
      <c r="F2957" s="2556">
        <v>30.822400000000002</v>
      </c>
      <c r="G2957" s="2559" t="s">
        <v>1534</v>
      </c>
      <c r="H2957" s="2559" t="s">
        <v>1534</v>
      </c>
      <c r="I2957" s="2559" t="s">
        <v>1534</v>
      </c>
      <c r="J2957" s="2674">
        <v>183</v>
      </c>
      <c r="K2957" s="2557">
        <v>0.16800000000000001</v>
      </c>
      <c r="L2957" s="2557">
        <v>0.16800000000000001</v>
      </c>
      <c r="M2957" s="2674">
        <v>183</v>
      </c>
      <c r="N2957" s="2674">
        <v>183</v>
      </c>
      <c r="O2957" s="2557">
        <v>0.16800000000000001</v>
      </c>
      <c r="P2957" s="2557">
        <v>0.16800000000000001</v>
      </c>
      <c r="Q2957" s="2557">
        <v>0.16800000000000001</v>
      </c>
      <c r="R2957" s="2557">
        <v>0.16800000000000001</v>
      </c>
      <c r="S2957" s="2612">
        <v>2.8000000000000003</v>
      </c>
      <c r="T2957" s="2559" t="s">
        <v>1534</v>
      </c>
      <c r="U2957" s="2559" t="s">
        <v>1534</v>
      </c>
      <c r="V2957" s="2560" t="s">
        <v>1133</v>
      </c>
      <c r="W2957" s="2557">
        <v>2.8000000000000004E-2</v>
      </c>
      <c r="X2957" s="2557">
        <v>6.720000000000001E-2</v>
      </c>
      <c r="Y2957" s="2560" t="s">
        <v>1534</v>
      </c>
      <c r="Z2957" s="2560" t="s">
        <v>1534</v>
      </c>
      <c r="AA2957" s="2560" t="s">
        <v>1534</v>
      </c>
      <c r="AB2957" s="2560" t="s">
        <v>1534</v>
      </c>
      <c r="AC2957" s="2557">
        <v>6.720000000000001E-2</v>
      </c>
      <c r="AD2957" s="2556">
        <v>22.377600000000001</v>
      </c>
      <c r="AE2957" s="2560" t="s">
        <v>5094</v>
      </c>
      <c r="AF2957" s="2561">
        <v>3.6960000000000007E-2</v>
      </c>
      <c r="AG2957" s="2561">
        <v>0.11200000000000002</v>
      </c>
      <c r="AH2957" s="2613" t="s">
        <v>1534</v>
      </c>
      <c r="AI2957" s="2613" t="s">
        <v>1534</v>
      </c>
      <c r="AJ2957" s="2712" t="s">
        <v>1534</v>
      </c>
      <c r="AK2957" s="2572"/>
    </row>
    <row r="2958" spans="2:37" s="2872" customFormat="1" x14ac:dyDescent="0.2">
      <c r="B2958" s="4135" t="s">
        <v>5716</v>
      </c>
      <c r="C2958" s="4136"/>
      <c r="D2958" s="2555" t="s">
        <v>5717</v>
      </c>
      <c r="E2958" s="2556">
        <v>67.2</v>
      </c>
      <c r="F2958" s="2556">
        <v>35.492800000000003</v>
      </c>
      <c r="G2958" s="2559" t="s">
        <v>1534</v>
      </c>
      <c r="H2958" s="2559" t="s">
        <v>1534</v>
      </c>
      <c r="I2958" s="2559" t="s">
        <v>1534</v>
      </c>
      <c r="J2958" s="2674">
        <v>226</v>
      </c>
      <c r="K2958" s="2557">
        <v>0.15680000000000002</v>
      </c>
      <c r="L2958" s="2557">
        <v>0.15680000000000002</v>
      </c>
      <c r="M2958" s="2674">
        <v>226</v>
      </c>
      <c r="N2958" s="2674">
        <v>226</v>
      </c>
      <c r="O2958" s="2557">
        <v>0.15680000000000002</v>
      </c>
      <c r="P2958" s="2557">
        <v>0.15680000000000002</v>
      </c>
      <c r="Q2958" s="2557">
        <v>0.15680000000000002</v>
      </c>
      <c r="R2958" s="2557">
        <v>0.15680000000000002</v>
      </c>
      <c r="S2958" s="2612">
        <v>5.6000000000000005</v>
      </c>
      <c r="T2958" s="2559" t="s">
        <v>1534</v>
      </c>
      <c r="U2958" s="2559" t="s">
        <v>1534</v>
      </c>
      <c r="V2958" s="2560" t="s">
        <v>1135</v>
      </c>
      <c r="W2958" s="2557">
        <v>2.8000000000000004E-2</v>
      </c>
      <c r="X2958" s="2557">
        <v>6.720000000000001E-2</v>
      </c>
      <c r="Y2958" s="2560" t="s">
        <v>1534</v>
      </c>
      <c r="Z2958" s="2560" t="s">
        <v>1534</v>
      </c>
      <c r="AA2958" s="2560" t="s">
        <v>1534</v>
      </c>
      <c r="AB2958" s="2560" t="s">
        <v>1534</v>
      </c>
      <c r="AC2958" s="2557">
        <v>6.720000000000001E-2</v>
      </c>
      <c r="AD2958" s="2556">
        <v>26.107200000000002</v>
      </c>
      <c r="AE2958" s="2560" t="s">
        <v>5506</v>
      </c>
      <c r="AF2958" s="2561">
        <v>3.6960000000000007E-2</v>
      </c>
      <c r="AG2958" s="2561">
        <v>0.11200000000000002</v>
      </c>
      <c r="AH2958" s="2613" t="s">
        <v>1534</v>
      </c>
      <c r="AI2958" s="2613" t="s">
        <v>1534</v>
      </c>
      <c r="AJ2958" s="2712" t="s">
        <v>1534</v>
      </c>
      <c r="AK2958" s="2572"/>
    </row>
    <row r="2959" spans="2:37" s="2872" customFormat="1" x14ac:dyDescent="0.2">
      <c r="B2959" s="4135" t="s">
        <v>5718</v>
      </c>
      <c r="C2959" s="4136"/>
      <c r="D2959" s="2555" t="s">
        <v>5719</v>
      </c>
      <c r="E2959" s="2556">
        <v>78.400000000000006</v>
      </c>
      <c r="F2959" s="2556">
        <v>42.963200000000001</v>
      </c>
      <c r="G2959" s="2559" t="s">
        <v>1534</v>
      </c>
      <c r="H2959" s="2559" t="s">
        <v>1534</v>
      </c>
      <c r="I2959" s="2559" t="s">
        <v>1534</v>
      </c>
      <c r="J2959" s="2674">
        <v>274</v>
      </c>
      <c r="K2959" s="2557">
        <v>0.15680000000000002</v>
      </c>
      <c r="L2959" s="2557">
        <v>0.15680000000000002</v>
      </c>
      <c r="M2959" s="2674">
        <v>274</v>
      </c>
      <c r="N2959" s="2674">
        <v>274</v>
      </c>
      <c r="O2959" s="2557">
        <v>0.15680000000000002</v>
      </c>
      <c r="P2959" s="2557">
        <v>0.15680000000000002</v>
      </c>
      <c r="Q2959" s="2557">
        <v>0.15680000000000002</v>
      </c>
      <c r="R2959" s="2557">
        <v>0.15680000000000002</v>
      </c>
      <c r="S2959" s="2612">
        <v>5.6000000000000005</v>
      </c>
      <c r="T2959" s="2559" t="s">
        <v>1534</v>
      </c>
      <c r="U2959" s="2559" t="s">
        <v>1534</v>
      </c>
      <c r="V2959" s="2560" t="s">
        <v>1135</v>
      </c>
      <c r="W2959" s="2557">
        <v>2.8000000000000004E-2</v>
      </c>
      <c r="X2959" s="2557">
        <v>6.720000000000001E-2</v>
      </c>
      <c r="Y2959" s="2560" t="s">
        <v>1534</v>
      </c>
      <c r="Z2959" s="2560" t="s">
        <v>1534</v>
      </c>
      <c r="AA2959" s="2560" t="s">
        <v>1534</v>
      </c>
      <c r="AB2959" s="2560" t="s">
        <v>1534</v>
      </c>
      <c r="AC2959" s="2557">
        <v>6.720000000000001E-2</v>
      </c>
      <c r="AD2959" s="2556">
        <v>29.836800000000004</v>
      </c>
      <c r="AE2959" s="2560" t="s">
        <v>56</v>
      </c>
      <c r="AF2959" s="2561">
        <v>3.6960000000000007E-2</v>
      </c>
      <c r="AG2959" s="2561">
        <v>0.11200000000000002</v>
      </c>
      <c r="AH2959" s="2613" t="s">
        <v>1534</v>
      </c>
      <c r="AI2959" s="2613" t="s">
        <v>1534</v>
      </c>
      <c r="AJ2959" s="2712" t="s">
        <v>1534</v>
      </c>
      <c r="AK2959" s="2572"/>
    </row>
    <row r="2960" spans="2:37" s="2872" customFormat="1" x14ac:dyDescent="0.2">
      <c r="B2960" s="4135" t="s">
        <v>5720</v>
      </c>
      <c r="C2960" s="4136"/>
      <c r="D2960" s="2555" t="s">
        <v>5721</v>
      </c>
      <c r="E2960" s="2556">
        <v>89.600000000000009</v>
      </c>
      <c r="F2960" s="2556">
        <v>47.633600000000008</v>
      </c>
      <c r="G2960" s="2559" t="s">
        <v>1534</v>
      </c>
      <c r="H2960" s="2559" t="s">
        <v>1534</v>
      </c>
      <c r="I2960" s="2559" t="s">
        <v>1534</v>
      </c>
      <c r="J2960" s="2674">
        <v>327</v>
      </c>
      <c r="K2960" s="2557">
        <v>0.14560000000000001</v>
      </c>
      <c r="L2960" s="2557">
        <v>0.14560000000000001</v>
      </c>
      <c r="M2960" s="2674">
        <v>327</v>
      </c>
      <c r="N2960" s="2674">
        <v>327</v>
      </c>
      <c r="O2960" s="2557">
        <v>0.14560000000000001</v>
      </c>
      <c r="P2960" s="2557">
        <v>0.14560000000000001</v>
      </c>
      <c r="Q2960" s="2557">
        <v>0.14560000000000001</v>
      </c>
      <c r="R2960" s="2557">
        <v>0.14560000000000001</v>
      </c>
      <c r="S2960" s="2612">
        <v>8.4</v>
      </c>
      <c r="T2960" s="2559" t="s">
        <v>1534</v>
      </c>
      <c r="U2960" s="2559" t="s">
        <v>1534</v>
      </c>
      <c r="V2960" s="2560" t="s">
        <v>1119</v>
      </c>
      <c r="W2960" s="2557">
        <v>2.8000000000000004E-2</v>
      </c>
      <c r="X2960" s="2557">
        <v>6.720000000000001E-2</v>
      </c>
      <c r="Y2960" s="2560" t="s">
        <v>1534</v>
      </c>
      <c r="Z2960" s="2560" t="s">
        <v>1534</v>
      </c>
      <c r="AA2960" s="2560" t="s">
        <v>1534</v>
      </c>
      <c r="AB2960" s="2560" t="s">
        <v>1534</v>
      </c>
      <c r="AC2960" s="2557">
        <v>6.720000000000001E-2</v>
      </c>
      <c r="AD2960" s="2556">
        <v>33.566400000000002</v>
      </c>
      <c r="AE2960" s="2560" t="s">
        <v>5515</v>
      </c>
      <c r="AF2960" s="2561">
        <v>3.6960000000000007E-2</v>
      </c>
      <c r="AG2960" s="2561">
        <v>0.11200000000000002</v>
      </c>
      <c r="AH2960" s="2613" t="s">
        <v>1534</v>
      </c>
      <c r="AI2960" s="2613" t="s">
        <v>1534</v>
      </c>
      <c r="AJ2960" s="2712" t="s">
        <v>1534</v>
      </c>
      <c r="AK2960" s="2572"/>
    </row>
    <row r="2961" spans="2:37" s="2872" customFormat="1" ht="13.5" thickBot="1" x14ac:dyDescent="0.25">
      <c r="B2961" s="4141" t="s">
        <v>5722</v>
      </c>
      <c r="C2961" s="4142"/>
      <c r="D2961" s="2602" t="s">
        <v>5723</v>
      </c>
      <c r="E2961" s="2603">
        <v>112.00000000000001</v>
      </c>
      <c r="F2961" s="2603">
        <v>63.504000000000012</v>
      </c>
      <c r="G2961" s="2606" t="s">
        <v>1534</v>
      </c>
      <c r="H2961" s="2606" t="s">
        <v>1534</v>
      </c>
      <c r="I2961" s="2606" t="s">
        <v>1534</v>
      </c>
      <c r="J2961" s="2805">
        <v>472</v>
      </c>
      <c r="K2961" s="2604">
        <v>0.13440000000000002</v>
      </c>
      <c r="L2961" s="2604">
        <v>0.13440000000000002</v>
      </c>
      <c r="M2961" s="2805">
        <v>472</v>
      </c>
      <c r="N2961" s="2805">
        <v>472</v>
      </c>
      <c r="O2961" s="2604">
        <v>0.13440000000000002</v>
      </c>
      <c r="P2961" s="2604">
        <v>0.13440000000000002</v>
      </c>
      <c r="Q2961" s="2604">
        <v>0.13440000000000002</v>
      </c>
      <c r="R2961" s="2604">
        <v>0.13440000000000002</v>
      </c>
      <c r="S2961" s="2798">
        <v>11.200000000000001</v>
      </c>
      <c r="T2961" s="2606" t="s">
        <v>1534</v>
      </c>
      <c r="U2961" s="2606" t="s">
        <v>1534</v>
      </c>
      <c r="V2961" s="2607" t="s">
        <v>5520</v>
      </c>
      <c r="W2961" s="2604">
        <v>2.8000000000000004E-2</v>
      </c>
      <c r="X2961" s="2604">
        <v>6.720000000000001E-2</v>
      </c>
      <c r="Y2961" s="2607" t="s">
        <v>1534</v>
      </c>
      <c r="Z2961" s="2607" t="s">
        <v>1534</v>
      </c>
      <c r="AA2961" s="2607" t="s">
        <v>1534</v>
      </c>
      <c r="AB2961" s="2607" t="s">
        <v>1534</v>
      </c>
      <c r="AC2961" s="2604">
        <v>6.720000000000001E-2</v>
      </c>
      <c r="AD2961" s="2603">
        <v>37.295999999999999</v>
      </c>
      <c r="AE2961" s="2607" t="s">
        <v>58</v>
      </c>
      <c r="AF2961" s="2608">
        <v>3.6960000000000007E-2</v>
      </c>
      <c r="AG2961" s="2608">
        <v>0.11200000000000002</v>
      </c>
      <c r="AH2961" s="2653" t="s">
        <v>1534</v>
      </c>
      <c r="AI2961" s="2653" t="s">
        <v>1534</v>
      </c>
      <c r="AJ2961" s="2799" t="s">
        <v>1534</v>
      </c>
      <c r="AK2961" s="2572"/>
    </row>
    <row r="2962" spans="2:37" s="2872" customFormat="1" x14ac:dyDescent="0.2">
      <c r="B2962" s="2573"/>
      <c r="C2962" s="2566"/>
      <c r="D2962" s="2566"/>
      <c r="E2962" s="2566"/>
      <c r="F2962" s="2566"/>
      <c r="G2962" s="2566"/>
      <c r="H2962" s="2566"/>
      <c r="I2962" s="2567"/>
      <c r="J2962" s="2567"/>
      <c r="K2962" s="2567"/>
      <c r="L2962" s="2567"/>
      <c r="M2962" s="2566"/>
      <c r="N2962" s="2567"/>
      <c r="O2962" s="2567"/>
      <c r="P2962" s="2567"/>
      <c r="Q2962" s="2567"/>
      <c r="R2962" s="2567"/>
      <c r="S2962" s="2566"/>
      <c r="T2962" s="2565"/>
      <c r="U2962" s="2565"/>
      <c r="V2962" s="2565"/>
      <c r="W2962" s="2565"/>
      <c r="X2962" s="2565"/>
      <c r="Y2962" s="2565"/>
      <c r="Z2962" s="2565"/>
      <c r="AA2962" s="2565"/>
      <c r="AB2962" s="2565"/>
      <c r="AC2962" s="2565"/>
      <c r="AD2962" s="2565"/>
      <c r="AE2962" s="2565"/>
      <c r="AF2962" s="2565"/>
      <c r="AG2962" s="2565"/>
      <c r="AH2962" s="2565"/>
      <c r="AI2962" s="2565"/>
      <c r="AJ2962" s="2565"/>
      <c r="AK2962" s="2572"/>
    </row>
    <row r="2963" spans="2:37" s="2872" customFormat="1" ht="14.25" x14ac:dyDescent="0.2">
      <c r="B2963" s="3979" t="s">
        <v>4992</v>
      </c>
      <c r="C2963" s="3980"/>
      <c r="D2963" s="3981" t="s">
        <v>10</v>
      </c>
      <c r="E2963" s="3981"/>
      <c r="F2963" s="3981"/>
      <c r="G2963" s="3981"/>
      <c r="H2963" s="2569"/>
      <c r="I2963" s="2569"/>
      <c r="J2963" s="2569"/>
      <c r="K2963" s="2569"/>
      <c r="L2963" s="2569"/>
      <c r="M2963" s="2569"/>
      <c r="N2963" s="2569"/>
      <c r="O2963" s="2569"/>
      <c r="P2963" s="2569"/>
      <c r="Q2963" s="2569"/>
      <c r="R2963" s="2569"/>
      <c r="S2963" s="2569"/>
      <c r="T2963" s="2565"/>
      <c r="U2963" s="2565"/>
      <c r="V2963" s="2565"/>
      <c r="W2963" s="2565"/>
      <c r="X2963" s="2565"/>
      <c r="Y2963" s="2565"/>
      <c r="Z2963" s="2565"/>
      <c r="AA2963" s="2565"/>
      <c r="AB2963" s="2565"/>
      <c r="AC2963" s="2565"/>
      <c r="AD2963" s="2565"/>
      <c r="AE2963" s="2565"/>
      <c r="AF2963" s="2565"/>
      <c r="AG2963" s="2565"/>
      <c r="AH2963" s="2565"/>
      <c r="AI2963" s="2565"/>
      <c r="AJ2963" s="2565"/>
      <c r="AK2963" s="2572"/>
    </row>
    <row r="2964" spans="2:37" s="2872" customFormat="1" ht="14.25" x14ac:dyDescent="0.2">
      <c r="B2964" s="3979" t="s">
        <v>4993</v>
      </c>
      <c r="C2964" s="3980"/>
      <c r="D2964" s="3981" t="s">
        <v>10</v>
      </c>
      <c r="E2964" s="3981"/>
      <c r="F2964" s="3981"/>
      <c r="G2964" s="3981"/>
      <c r="H2964" s="2569"/>
      <c r="I2964" s="2569"/>
      <c r="J2964" s="2569"/>
      <c r="K2964" s="2569"/>
      <c r="L2964" s="2569"/>
      <c r="M2964" s="2569"/>
      <c r="N2964" s="2569"/>
      <c r="O2964" s="2569"/>
      <c r="P2964" s="2569"/>
      <c r="Q2964" s="2569"/>
      <c r="R2964" s="2569"/>
      <c r="S2964" s="2569"/>
      <c r="T2964" s="2565"/>
      <c r="U2964" s="2565"/>
      <c r="V2964" s="2565"/>
      <c r="W2964" s="2565"/>
      <c r="X2964" s="2565"/>
      <c r="Y2964" s="2565"/>
      <c r="Z2964" s="2565"/>
      <c r="AA2964" s="2565"/>
      <c r="AB2964" s="2565"/>
      <c r="AC2964" s="2565"/>
      <c r="AD2964" s="2565"/>
      <c r="AE2964" s="2565"/>
      <c r="AF2964" s="2565"/>
      <c r="AG2964" s="2565"/>
      <c r="AH2964" s="2565"/>
      <c r="AI2964" s="2565"/>
      <c r="AJ2964" s="2565"/>
      <c r="AK2964" s="2572"/>
    </row>
    <row r="2965" spans="2:37" s="2872" customFormat="1" ht="15.75" thickBot="1" x14ac:dyDescent="0.25">
      <c r="B2965" s="4057"/>
      <c r="C2965" s="4058"/>
      <c r="D2965" s="4059"/>
      <c r="E2965" s="4059"/>
      <c r="F2965" s="4059"/>
      <c r="G2965" s="4059"/>
      <c r="H2965" s="2574"/>
      <c r="I2965" s="2574"/>
      <c r="J2965" s="2574"/>
      <c r="K2965" s="2574"/>
      <c r="L2965" s="2574"/>
      <c r="M2965" s="2574"/>
      <c r="N2965" s="2574"/>
      <c r="O2965" s="2574"/>
      <c r="P2965" s="2574"/>
      <c r="Q2965" s="2574"/>
      <c r="R2965" s="2574"/>
      <c r="S2965" s="2574"/>
      <c r="T2965" s="2575"/>
      <c r="U2965" s="2575"/>
      <c r="V2965" s="2575"/>
      <c r="W2965" s="2575"/>
      <c r="X2965" s="2575"/>
      <c r="Y2965" s="2575"/>
      <c r="Z2965" s="2575"/>
      <c r="AA2965" s="2575"/>
      <c r="AB2965" s="2575"/>
      <c r="AC2965" s="2575"/>
      <c r="AD2965" s="2575"/>
      <c r="AE2965" s="2575"/>
      <c r="AF2965" s="2575"/>
      <c r="AG2965" s="2575"/>
      <c r="AH2965" s="2575"/>
      <c r="AI2965" s="2575"/>
      <c r="AJ2965" s="2575"/>
      <c r="AK2965" s="2577"/>
    </row>
    <row r="2966" spans="2:37" s="2872" customFormat="1" x14ac:dyDescent="0.2">
      <c r="B2966" s="2774"/>
    </row>
    <row r="2967" spans="2:37" s="2872" customFormat="1" ht="13.5" thickBot="1" x14ac:dyDescent="0.25"/>
    <row r="2968" spans="2:37" s="2872" customFormat="1" ht="20.25" x14ac:dyDescent="0.2">
      <c r="B2968" s="3987" t="s">
        <v>5001</v>
      </c>
      <c r="C2968" s="3988"/>
      <c r="D2968" s="3988"/>
      <c r="E2968" s="3988"/>
      <c r="F2968" s="3988"/>
      <c r="G2968" s="3988"/>
      <c r="H2968" s="3988"/>
      <c r="I2968" s="3988"/>
      <c r="J2968" s="3988"/>
      <c r="K2968" s="3988"/>
      <c r="L2968" s="3988"/>
      <c r="M2968" s="3988"/>
      <c r="N2968" s="3988"/>
      <c r="O2968" s="3988"/>
      <c r="P2968" s="3988"/>
      <c r="Q2968" s="3988"/>
      <c r="R2968" s="3988"/>
      <c r="S2968" s="3988"/>
      <c r="T2968" s="3988"/>
      <c r="U2968" s="3988"/>
      <c r="V2968" s="3988"/>
      <c r="W2968" s="3988"/>
      <c r="X2968" s="3988"/>
      <c r="Y2968" s="3988"/>
      <c r="Z2968" s="3988"/>
      <c r="AA2968" s="3988"/>
      <c r="AB2968" s="3988"/>
      <c r="AC2968" s="3988"/>
      <c r="AD2968" s="3988"/>
      <c r="AE2968" s="3988"/>
      <c r="AF2968" s="3988"/>
      <c r="AG2968" s="3988"/>
      <c r="AH2968" s="3988"/>
      <c r="AI2968" s="3988"/>
      <c r="AJ2968" s="3988"/>
      <c r="AK2968" s="3989"/>
    </row>
    <row r="2969" spans="2:37" s="2872" customFormat="1" ht="13.5" customHeight="1" x14ac:dyDescent="0.2">
      <c r="B2969" s="2570"/>
      <c r="C2969" s="2945"/>
      <c r="D2969" s="2945"/>
      <c r="E2969" s="2945"/>
      <c r="F2969" s="2945"/>
      <c r="G2969" s="2571"/>
      <c r="H2969" s="2571"/>
      <c r="I2969" s="2571"/>
      <c r="J2969" s="2571"/>
      <c r="K2969" s="2571"/>
      <c r="L2969" s="2571"/>
      <c r="M2969" s="2571"/>
      <c r="N2969" s="2571"/>
      <c r="O2969" s="2571"/>
      <c r="P2969" s="2571"/>
      <c r="Q2969" s="2571"/>
      <c r="R2969" s="2571"/>
      <c r="S2969" s="2571"/>
      <c r="T2969" s="2571"/>
      <c r="U2969" s="2571"/>
      <c r="V2969" s="2571"/>
      <c r="W2969" s="2571"/>
      <c r="X2969" s="2571"/>
      <c r="Y2969" s="2571"/>
      <c r="Z2969" s="2571"/>
      <c r="AA2969" s="2571"/>
      <c r="AB2969" s="2571"/>
      <c r="AC2969" s="2571"/>
      <c r="AD2969" s="2571"/>
      <c r="AE2969" s="2571"/>
      <c r="AF2969" s="2571"/>
      <c r="AG2969" s="2571"/>
      <c r="AH2969" s="2571"/>
      <c r="AI2969" s="2571"/>
      <c r="AJ2969" s="2571"/>
      <c r="AK2969" s="2572"/>
    </row>
    <row r="2970" spans="2:37" s="2872" customFormat="1" ht="13.5" customHeight="1" x14ac:dyDescent="0.2">
      <c r="B2970" s="2570" t="s">
        <v>4988</v>
      </c>
      <c r="C2970" s="2945"/>
      <c r="D2970" s="4122" t="s">
        <v>5621</v>
      </c>
      <c r="E2970" s="4122"/>
      <c r="F2970" s="4122"/>
      <c r="G2970" s="2571"/>
      <c r="H2970" s="2571"/>
      <c r="I2970" s="2571"/>
      <c r="J2970" s="2571"/>
      <c r="K2970" s="2571"/>
      <c r="L2970" s="2571"/>
      <c r="M2970" s="2571"/>
      <c r="N2970" s="2571"/>
      <c r="O2970" s="2571"/>
      <c r="P2970" s="2571"/>
      <c r="Q2970" s="2571"/>
      <c r="R2970" s="2571"/>
      <c r="S2970" s="2571"/>
      <c r="T2970" s="2571"/>
      <c r="U2970" s="2571"/>
      <c r="V2970" s="2571"/>
      <c r="W2970" s="2571"/>
      <c r="X2970" s="2571"/>
      <c r="Y2970" s="2571"/>
      <c r="Z2970" s="2571"/>
      <c r="AA2970" s="2571"/>
      <c r="AB2970" s="2571"/>
      <c r="AC2970" s="2571"/>
      <c r="AD2970" s="2571"/>
      <c r="AE2970" s="2571"/>
      <c r="AF2970" s="2571"/>
      <c r="AG2970" s="2571"/>
      <c r="AH2970" s="2571"/>
      <c r="AI2970" s="2571"/>
      <c r="AJ2970" s="2571"/>
      <c r="AK2970" s="2572"/>
    </row>
    <row r="2971" spans="2:37" s="2872" customFormat="1" ht="13.5" thickBot="1" x14ac:dyDescent="0.25">
      <c r="B2971" s="3991" t="s">
        <v>5002</v>
      </c>
      <c r="C2971" s="3992"/>
      <c r="D2971" s="3963">
        <v>41515</v>
      </c>
      <c r="E2971" s="3963"/>
      <c r="F2971" s="2945"/>
      <c r="G2971" s="2571"/>
      <c r="H2971" s="2571"/>
      <c r="I2971" s="2571"/>
      <c r="J2971" s="2571"/>
      <c r="K2971" s="2571"/>
      <c r="L2971" s="2571"/>
      <c r="M2971" s="2571"/>
      <c r="N2971" s="2571"/>
      <c r="O2971" s="2571"/>
      <c r="P2971" s="2571"/>
      <c r="Q2971" s="2571"/>
      <c r="R2971" s="2571"/>
      <c r="S2971" s="2571"/>
      <c r="T2971" s="2571"/>
      <c r="U2971" s="2571"/>
      <c r="V2971" s="2571"/>
      <c r="W2971" s="2571"/>
      <c r="X2971" s="2571"/>
      <c r="Y2971" s="2571"/>
      <c r="Z2971" s="2571"/>
      <c r="AA2971" s="2571"/>
      <c r="AB2971" s="2571"/>
      <c r="AC2971" s="2571"/>
      <c r="AD2971" s="2571"/>
      <c r="AE2971" s="2571"/>
      <c r="AF2971" s="2571"/>
      <c r="AG2971" s="2571"/>
      <c r="AH2971" s="2571"/>
      <c r="AI2971" s="2571"/>
      <c r="AJ2971" s="2571"/>
      <c r="AK2971" s="2572"/>
    </row>
    <row r="2972" spans="2:37" s="2872" customFormat="1" ht="99" customHeight="1" thickBot="1" x14ac:dyDescent="0.25">
      <c r="B2972" s="3993" t="s">
        <v>5003</v>
      </c>
      <c r="C2972" s="4036"/>
      <c r="D2972" s="4118" t="s">
        <v>5622</v>
      </c>
      <c r="E2972" s="4119"/>
      <c r="F2972" s="4119"/>
      <c r="G2972" s="4119"/>
      <c r="H2972" s="4119"/>
      <c r="I2972" s="4119"/>
      <c r="J2972" s="4119"/>
      <c r="K2972" s="4120"/>
      <c r="L2972" s="2571"/>
      <c r="M2972" s="2571"/>
      <c r="N2972" s="2571"/>
      <c r="O2972" s="2571"/>
      <c r="P2972" s="2571"/>
      <c r="Q2972" s="2571"/>
      <c r="R2972" s="2571"/>
      <c r="S2972" s="2571"/>
      <c r="T2972" s="2571"/>
      <c r="U2972" s="2571"/>
      <c r="V2972" s="2571"/>
      <c r="W2972" s="2571"/>
      <c r="X2972" s="2571"/>
      <c r="Y2972" s="2571"/>
      <c r="Z2972" s="2571"/>
      <c r="AA2972" s="2571"/>
      <c r="AB2972" s="2571"/>
      <c r="AC2972" s="2571"/>
      <c r="AD2972" s="2571"/>
      <c r="AE2972" s="2571"/>
      <c r="AF2972" s="2571"/>
      <c r="AG2972" s="2571"/>
      <c r="AH2972" s="2571"/>
      <c r="AI2972" s="2571"/>
      <c r="AJ2972" s="2571"/>
      <c r="AK2972" s="2572"/>
    </row>
    <row r="2973" spans="2:37" s="2872" customFormat="1" ht="13.5" customHeight="1" thickBot="1" x14ac:dyDescent="0.25">
      <c r="B2973" s="3998"/>
      <c r="C2973" s="3999"/>
      <c r="D2973" s="3999"/>
      <c r="E2973" s="3999"/>
      <c r="F2973" s="3999"/>
      <c r="G2973" s="3999"/>
      <c r="H2973" s="3999"/>
      <c r="I2973" s="3999"/>
      <c r="J2973" s="3999"/>
      <c r="K2973" s="3999"/>
      <c r="L2973" s="3999"/>
      <c r="M2973" s="3999"/>
      <c r="N2973" s="3999"/>
      <c r="O2973" s="3999"/>
      <c r="P2973" s="3999"/>
      <c r="Q2973" s="3999"/>
      <c r="R2973" s="2571"/>
      <c r="S2973" s="2571"/>
      <c r="T2973" s="2571"/>
      <c r="U2973" s="2571"/>
      <c r="V2973" s="2571"/>
      <c r="W2973" s="2571"/>
      <c r="X2973" s="2571"/>
      <c r="Y2973" s="2571"/>
      <c r="Z2973" s="2571"/>
      <c r="AA2973" s="2571"/>
      <c r="AB2973" s="2571"/>
      <c r="AC2973" s="2571"/>
      <c r="AD2973" s="2571"/>
      <c r="AE2973" s="2571"/>
      <c r="AF2973" s="2571"/>
      <c r="AG2973" s="2571"/>
      <c r="AH2973" s="2571"/>
      <c r="AI2973" s="2571"/>
      <c r="AJ2973" s="2571"/>
      <c r="AK2973" s="2572"/>
    </row>
    <row r="2974" spans="2:37" s="2872" customFormat="1" ht="13.5" thickBot="1" x14ac:dyDescent="0.25">
      <c r="B2974" s="4000" t="s">
        <v>5004</v>
      </c>
      <c r="C2974" s="4000"/>
      <c r="D2974" s="4000" t="s">
        <v>4994</v>
      </c>
      <c r="E2974" s="4000" t="s">
        <v>5005</v>
      </c>
      <c r="F2974" s="4002" t="s">
        <v>224</v>
      </c>
      <c r="G2974" s="4002"/>
      <c r="H2974" s="4002"/>
      <c r="I2974" s="4002"/>
      <c r="J2974" s="4002"/>
      <c r="K2974" s="4002"/>
      <c r="L2974" s="4002"/>
      <c r="M2974" s="4002"/>
      <c r="N2974" s="4002"/>
      <c r="O2974" s="4002"/>
      <c r="P2974" s="4002"/>
      <c r="Q2974" s="4002"/>
      <c r="R2974" s="4002"/>
      <c r="S2974" s="4002" t="s">
        <v>340</v>
      </c>
      <c r="T2974" s="4002"/>
      <c r="U2974" s="4002"/>
      <c r="V2974" s="4002"/>
      <c r="W2974" s="4002"/>
      <c r="X2974" s="4002"/>
      <c r="Y2974" s="4002"/>
      <c r="Z2974" s="4002"/>
      <c r="AA2974" s="4002"/>
      <c r="AB2974" s="4002"/>
      <c r="AC2974" s="4002"/>
      <c r="AD2974" s="4002" t="s">
        <v>225</v>
      </c>
      <c r="AE2974" s="4002"/>
      <c r="AF2974" s="4002"/>
      <c r="AG2974" s="4002"/>
      <c r="AH2974" s="4003" t="s">
        <v>4989</v>
      </c>
      <c r="AI2974" s="4003"/>
      <c r="AJ2974" s="4003"/>
      <c r="AK2974" s="2572"/>
    </row>
    <row r="2975" spans="2:37" s="2872" customFormat="1" ht="13.5" thickBot="1" x14ac:dyDescent="0.25">
      <c r="B2975" s="4001"/>
      <c r="C2975" s="4001"/>
      <c r="D2975" s="4001"/>
      <c r="E2975" s="4001"/>
      <c r="F2975" s="4001" t="s">
        <v>5006</v>
      </c>
      <c r="G2975" s="4001" t="s">
        <v>5007</v>
      </c>
      <c r="H2975" s="4000" t="s">
        <v>5008</v>
      </c>
      <c r="I2975" s="4004" t="s">
        <v>5009</v>
      </c>
      <c r="J2975" s="4004" t="s">
        <v>5010</v>
      </c>
      <c r="K2975" s="4005" t="s">
        <v>5011</v>
      </c>
      <c r="L2975" s="4005" t="s">
        <v>5012</v>
      </c>
      <c r="M2975" s="4004" t="s">
        <v>5013</v>
      </c>
      <c r="N2975" s="4004"/>
      <c r="O2975" s="4005" t="s">
        <v>5014</v>
      </c>
      <c r="P2975" s="4005" t="s">
        <v>5015</v>
      </c>
      <c r="Q2975" s="4005" t="s">
        <v>5016</v>
      </c>
      <c r="R2975" s="4005" t="s">
        <v>5017</v>
      </c>
      <c r="S2975" s="4000" t="s">
        <v>5018</v>
      </c>
      <c r="T2975" s="4000" t="s">
        <v>5019</v>
      </c>
      <c r="U2975" s="4000" t="s">
        <v>5020</v>
      </c>
      <c r="V2975" s="4000" t="s">
        <v>5021</v>
      </c>
      <c r="W2975" s="4000" t="s">
        <v>5022</v>
      </c>
      <c r="X2975" s="4000" t="s">
        <v>5023</v>
      </c>
      <c r="Y2975" s="4000" t="s">
        <v>5024</v>
      </c>
      <c r="Z2975" s="4000" t="s">
        <v>5025</v>
      </c>
      <c r="AA2975" s="4000" t="s">
        <v>5026</v>
      </c>
      <c r="AB2975" s="4004" t="s">
        <v>5027</v>
      </c>
      <c r="AC2975" s="4004" t="s">
        <v>5028</v>
      </c>
      <c r="AD2975" s="4000" t="s">
        <v>5029</v>
      </c>
      <c r="AE2975" s="4000" t="s">
        <v>5030</v>
      </c>
      <c r="AF2975" s="4000" t="s">
        <v>5031</v>
      </c>
      <c r="AG2975" s="4000" t="s">
        <v>5032</v>
      </c>
      <c r="AH2975" s="4000" t="s">
        <v>1154</v>
      </c>
      <c r="AI2975" s="4000" t="s">
        <v>4990</v>
      </c>
      <c r="AJ2975" s="4000" t="s">
        <v>4991</v>
      </c>
      <c r="AK2975" s="2572"/>
    </row>
    <row r="2976" spans="2:37" s="2872" customFormat="1" ht="23.25" customHeight="1" thickBot="1" x14ac:dyDescent="0.25">
      <c r="B2976" s="4001"/>
      <c r="C2976" s="4001"/>
      <c r="D2976" s="4001"/>
      <c r="E2976" s="4001"/>
      <c r="F2976" s="4001"/>
      <c r="G2976" s="4001"/>
      <c r="H2976" s="4001"/>
      <c r="I2976" s="4005"/>
      <c r="J2976" s="4005"/>
      <c r="K2976" s="4005"/>
      <c r="L2976" s="4005"/>
      <c r="M2976" s="2942" t="s">
        <v>5033</v>
      </c>
      <c r="N2976" s="2943" t="s">
        <v>2798</v>
      </c>
      <c r="O2976" s="4005"/>
      <c r="P2976" s="4005"/>
      <c r="Q2976" s="4005"/>
      <c r="R2976" s="4005"/>
      <c r="S2976" s="4001"/>
      <c r="T2976" s="4001"/>
      <c r="U2976" s="4001"/>
      <c r="V2976" s="4001"/>
      <c r="W2976" s="4001"/>
      <c r="X2976" s="4001"/>
      <c r="Y2976" s="4001"/>
      <c r="Z2976" s="4001"/>
      <c r="AA2976" s="4001"/>
      <c r="AB2976" s="4005"/>
      <c r="AC2976" s="4005"/>
      <c r="AD2976" s="4001"/>
      <c r="AE2976" s="4001"/>
      <c r="AF2976" s="4001"/>
      <c r="AG2976" s="4001"/>
      <c r="AH2976" s="4001"/>
      <c r="AI2976" s="4001"/>
      <c r="AJ2976" s="4001"/>
      <c r="AK2976" s="2572"/>
    </row>
    <row r="2977" spans="2:37" s="2872" customFormat="1" x14ac:dyDescent="0.2">
      <c r="B2977" s="4099" t="s">
        <v>5623</v>
      </c>
      <c r="C2977" s="4100"/>
      <c r="D2977" s="2959" t="s">
        <v>5624</v>
      </c>
      <c r="E2977" s="2960">
        <v>29.99</v>
      </c>
      <c r="F2977" s="2581" t="s">
        <v>1534</v>
      </c>
      <c r="G2977" s="2581" t="s">
        <v>1534</v>
      </c>
      <c r="H2977" s="2581" t="s">
        <v>1534</v>
      </c>
      <c r="I2977" s="2581" t="s">
        <v>1534</v>
      </c>
      <c r="J2977" s="2581" t="s">
        <v>1534</v>
      </c>
      <c r="K2977" s="2581" t="s">
        <v>1534</v>
      </c>
      <c r="L2977" s="2581" t="s">
        <v>1534</v>
      </c>
      <c r="M2977" s="2581" t="s">
        <v>1534</v>
      </c>
      <c r="N2977" s="2581" t="s">
        <v>1534</v>
      </c>
      <c r="O2977" s="2581" t="s">
        <v>1534</v>
      </c>
      <c r="P2977" s="2581" t="s">
        <v>1534</v>
      </c>
      <c r="Q2977" s="2581" t="s">
        <v>1534</v>
      </c>
      <c r="R2977" s="2581" t="s">
        <v>1534</v>
      </c>
      <c r="S2977" s="2581" t="s">
        <v>1534</v>
      </c>
      <c r="T2977" s="2581" t="s">
        <v>1534</v>
      </c>
      <c r="U2977" s="2581" t="s">
        <v>1534</v>
      </c>
      <c r="V2977" s="2581" t="s">
        <v>1534</v>
      </c>
      <c r="W2977" s="2581" t="s">
        <v>1534</v>
      </c>
      <c r="X2977" s="2961">
        <v>0.06</v>
      </c>
      <c r="Y2977" s="2581" t="s">
        <v>1534</v>
      </c>
      <c r="Z2977" s="2581" t="s">
        <v>1534</v>
      </c>
      <c r="AA2977" s="2581">
        <v>50</v>
      </c>
      <c r="AB2977" s="2961">
        <v>0.06</v>
      </c>
      <c r="AC2977" s="2581" t="s">
        <v>1534</v>
      </c>
      <c r="AD2977" s="2962">
        <v>24.99</v>
      </c>
      <c r="AE2977" s="2963">
        <v>1000</v>
      </c>
      <c r="AF2977" s="2961">
        <f>AD2977/AE2977</f>
        <v>2.4989999999999998E-2</v>
      </c>
      <c r="AG2977" s="2961">
        <v>0.1</v>
      </c>
      <c r="AH2977" s="2964" t="s">
        <v>4529</v>
      </c>
      <c r="AI2977" s="2963">
        <v>100</v>
      </c>
      <c r="AJ2977" s="2965">
        <v>2.4900000000000002</v>
      </c>
      <c r="AK2977" s="2572"/>
    </row>
    <row r="2978" spans="2:37" s="2872" customFormat="1" x14ac:dyDescent="0.2">
      <c r="B2978" s="4097" t="s">
        <v>5625</v>
      </c>
      <c r="C2978" s="4098"/>
      <c r="D2978" s="2966" t="s">
        <v>5626</v>
      </c>
      <c r="E2978" s="2967">
        <v>34.989999999999995</v>
      </c>
      <c r="F2978" s="2645" t="s">
        <v>1534</v>
      </c>
      <c r="G2978" s="2645" t="s">
        <v>1534</v>
      </c>
      <c r="H2978" s="2645" t="s">
        <v>1534</v>
      </c>
      <c r="I2978" s="2645" t="s">
        <v>1534</v>
      </c>
      <c r="J2978" s="2645" t="s">
        <v>1534</v>
      </c>
      <c r="K2978" s="2645" t="s">
        <v>1534</v>
      </c>
      <c r="L2978" s="2645" t="s">
        <v>1534</v>
      </c>
      <c r="M2978" s="2645" t="s">
        <v>1534</v>
      </c>
      <c r="N2978" s="2645" t="s">
        <v>1534</v>
      </c>
      <c r="O2978" s="2645" t="s">
        <v>1534</v>
      </c>
      <c r="P2978" s="2645" t="s">
        <v>1534</v>
      </c>
      <c r="Q2978" s="2645" t="s">
        <v>1534</v>
      </c>
      <c r="R2978" s="2645" t="s">
        <v>1534</v>
      </c>
      <c r="S2978" s="2645" t="s">
        <v>1534</v>
      </c>
      <c r="T2978" s="2645" t="s">
        <v>1534</v>
      </c>
      <c r="U2978" s="2645" t="s">
        <v>1534</v>
      </c>
      <c r="V2978" s="2645" t="s">
        <v>1534</v>
      </c>
      <c r="W2978" s="2645" t="s">
        <v>1534</v>
      </c>
      <c r="X2978" s="2968">
        <v>0.06</v>
      </c>
      <c r="Y2978" s="2645" t="s">
        <v>1534</v>
      </c>
      <c r="Z2978" s="2645" t="s">
        <v>1534</v>
      </c>
      <c r="AA2978" s="2645">
        <v>50</v>
      </c>
      <c r="AB2978" s="2968">
        <v>0.06</v>
      </c>
      <c r="AC2978" s="2645" t="s">
        <v>1534</v>
      </c>
      <c r="AD2978" s="2969">
        <v>29.99</v>
      </c>
      <c r="AE2978" s="2970">
        <v>1500</v>
      </c>
      <c r="AF2978" s="2968">
        <f t="shared" ref="AF2978:AF2988" si="19">AD2978/AE2978</f>
        <v>1.9993333333333332E-2</v>
      </c>
      <c r="AG2978" s="2968">
        <v>0.1</v>
      </c>
      <c r="AH2978" s="2971" t="s">
        <v>4529</v>
      </c>
      <c r="AI2978" s="2970">
        <v>150</v>
      </c>
      <c r="AJ2978" s="2972">
        <v>2.99</v>
      </c>
      <c r="AK2978" s="2572"/>
    </row>
    <row r="2979" spans="2:37" s="2872" customFormat="1" x14ac:dyDescent="0.2">
      <c r="B2979" s="4097" t="s">
        <v>5627</v>
      </c>
      <c r="C2979" s="4098"/>
      <c r="D2979" s="2966" t="s">
        <v>5628</v>
      </c>
      <c r="E2979" s="2967">
        <v>44.99</v>
      </c>
      <c r="F2979" s="2645" t="s">
        <v>1534</v>
      </c>
      <c r="G2979" s="2645" t="s">
        <v>1534</v>
      </c>
      <c r="H2979" s="2645" t="s">
        <v>1534</v>
      </c>
      <c r="I2979" s="2645" t="s">
        <v>1534</v>
      </c>
      <c r="J2979" s="2645" t="s">
        <v>1534</v>
      </c>
      <c r="K2979" s="2645" t="s">
        <v>1534</v>
      </c>
      <c r="L2979" s="2645" t="s">
        <v>1534</v>
      </c>
      <c r="M2979" s="2645" t="s">
        <v>1534</v>
      </c>
      <c r="N2979" s="2645" t="s">
        <v>1534</v>
      </c>
      <c r="O2979" s="2645" t="s">
        <v>1534</v>
      </c>
      <c r="P2979" s="2645" t="s">
        <v>1534</v>
      </c>
      <c r="Q2979" s="2645" t="s">
        <v>1534</v>
      </c>
      <c r="R2979" s="2645" t="s">
        <v>1534</v>
      </c>
      <c r="S2979" s="2645" t="s">
        <v>1534</v>
      </c>
      <c r="T2979" s="2645" t="s">
        <v>1534</v>
      </c>
      <c r="U2979" s="2645" t="s">
        <v>1534</v>
      </c>
      <c r="V2979" s="2645" t="s">
        <v>1534</v>
      </c>
      <c r="W2979" s="2645" t="s">
        <v>1534</v>
      </c>
      <c r="X2979" s="2968">
        <v>0.06</v>
      </c>
      <c r="Y2979" s="2645" t="s">
        <v>1534</v>
      </c>
      <c r="Z2979" s="2645" t="s">
        <v>1534</v>
      </c>
      <c r="AA2979" s="2645">
        <v>50</v>
      </c>
      <c r="AB2979" s="2968">
        <v>0.06</v>
      </c>
      <c r="AC2979" s="2645" t="s">
        <v>1534</v>
      </c>
      <c r="AD2979" s="2969">
        <v>34.99</v>
      </c>
      <c r="AE2979" s="2970">
        <v>2000</v>
      </c>
      <c r="AF2979" s="2968">
        <f t="shared" si="19"/>
        <v>1.7495E-2</v>
      </c>
      <c r="AG2979" s="2968">
        <v>0.1</v>
      </c>
      <c r="AH2979" s="2971" t="s">
        <v>4529</v>
      </c>
      <c r="AI2979" s="2970">
        <v>200</v>
      </c>
      <c r="AJ2979" s="2972">
        <v>3.49</v>
      </c>
      <c r="AK2979" s="2572"/>
    </row>
    <row r="2980" spans="2:37" s="2872" customFormat="1" x14ac:dyDescent="0.2">
      <c r="B2980" s="4097" t="s">
        <v>5629</v>
      </c>
      <c r="C2980" s="4098"/>
      <c r="D2980" s="2966" t="s">
        <v>5630</v>
      </c>
      <c r="E2980" s="2967">
        <v>49.99</v>
      </c>
      <c r="F2980" s="2645" t="s">
        <v>1534</v>
      </c>
      <c r="G2980" s="2645" t="s">
        <v>1534</v>
      </c>
      <c r="H2980" s="2645" t="s">
        <v>1534</v>
      </c>
      <c r="I2980" s="2645" t="s">
        <v>1534</v>
      </c>
      <c r="J2980" s="2645" t="s">
        <v>1534</v>
      </c>
      <c r="K2980" s="2645" t="s">
        <v>1534</v>
      </c>
      <c r="L2980" s="2645" t="s">
        <v>1534</v>
      </c>
      <c r="M2980" s="2645" t="s">
        <v>1534</v>
      </c>
      <c r="N2980" s="2645" t="s">
        <v>1534</v>
      </c>
      <c r="O2980" s="2645" t="s">
        <v>1534</v>
      </c>
      <c r="P2980" s="2645" t="s">
        <v>1534</v>
      </c>
      <c r="Q2980" s="2645" t="s">
        <v>1534</v>
      </c>
      <c r="R2980" s="2645" t="s">
        <v>1534</v>
      </c>
      <c r="S2980" s="2645" t="s">
        <v>1534</v>
      </c>
      <c r="T2980" s="2645" t="s">
        <v>1534</v>
      </c>
      <c r="U2980" s="2645" t="s">
        <v>1534</v>
      </c>
      <c r="V2980" s="2645" t="s">
        <v>1534</v>
      </c>
      <c r="W2980" s="2645" t="s">
        <v>1534</v>
      </c>
      <c r="X2980" s="2968">
        <v>0.06</v>
      </c>
      <c r="Y2980" s="2645" t="s">
        <v>1534</v>
      </c>
      <c r="Z2980" s="2645" t="s">
        <v>1534</v>
      </c>
      <c r="AA2980" s="2645">
        <v>50</v>
      </c>
      <c r="AB2980" s="2968">
        <v>0.06</v>
      </c>
      <c r="AC2980" s="2645" t="s">
        <v>1534</v>
      </c>
      <c r="AD2980" s="2969">
        <v>39.99</v>
      </c>
      <c r="AE2980" s="2970">
        <v>3000</v>
      </c>
      <c r="AF2980" s="2968">
        <f t="shared" si="19"/>
        <v>1.333E-2</v>
      </c>
      <c r="AG2980" s="2968">
        <v>0.1</v>
      </c>
      <c r="AH2980" s="2971" t="s">
        <v>4529</v>
      </c>
      <c r="AI2980" s="2970">
        <v>300</v>
      </c>
      <c r="AJ2980" s="2972">
        <v>3.99</v>
      </c>
      <c r="AK2980" s="2572"/>
    </row>
    <row r="2981" spans="2:37" s="2872" customFormat="1" x14ac:dyDescent="0.2">
      <c r="B2981" s="4097" t="s">
        <v>5631</v>
      </c>
      <c r="C2981" s="4098"/>
      <c r="D2981" s="2966" t="s">
        <v>5632</v>
      </c>
      <c r="E2981" s="2967">
        <v>59.99</v>
      </c>
      <c r="F2981" s="2645" t="s">
        <v>1534</v>
      </c>
      <c r="G2981" s="2645" t="s">
        <v>1534</v>
      </c>
      <c r="H2981" s="2645" t="s">
        <v>1534</v>
      </c>
      <c r="I2981" s="2645" t="s">
        <v>1534</v>
      </c>
      <c r="J2981" s="2645" t="s">
        <v>1534</v>
      </c>
      <c r="K2981" s="2645" t="s">
        <v>1534</v>
      </c>
      <c r="L2981" s="2645" t="s">
        <v>1534</v>
      </c>
      <c r="M2981" s="2645" t="s">
        <v>1534</v>
      </c>
      <c r="N2981" s="2645" t="s">
        <v>1534</v>
      </c>
      <c r="O2981" s="2645" t="s">
        <v>1534</v>
      </c>
      <c r="P2981" s="2645" t="s">
        <v>1534</v>
      </c>
      <c r="Q2981" s="2645" t="s">
        <v>1534</v>
      </c>
      <c r="R2981" s="2645" t="s">
        <v>1534</v>
      </c>
      <c r="S2981" s="2645" t="s">
        <v>1534</v>
      </c>
      <c r="T2981" s="2645" t="s">
        <v>1534</v>
      </c>
      <c r="U2981" s="2645" t="s">
        <v>1534</v>
      </c>
      <c r="V2981" s="2645" t="s">
        <v>1534</v>
      </c>
      <c r="W2981" s="2645" t="s">
        <v>1534</v>
      </c>
      <c r="X2981" s="2968">
        <v>0.06</v>
      </c>
      <c r="Y2981" s="2645" t="s">
        <v>1534</v>
      </c>
      <c r="Z2981" s="2645" t="s">
        <v>1534</v>
      </c>
      <c r="AA2981" s="2645">
        <v>50</v>
      </c>
      <c r="AB2981" s="2968">
        <v>0.06</v>
      </c>
      <c r="AC2981" s="2645" t="s">
        <v>1534</v>
      </c>
      <c r="AD2981" s="2969">
        <v>49.99</v>
      </c>
      <c r="AE2981" s="2970">
        <v>5000</v>
      </c>
      <c r="AF2981" s="2968">
        <f t="shared" si="19"/>
        <v>9.9979999999999999E-3</v>
      </c>
      <c r="AG2981" s="2968">
        <v>0.1</v>
      </c>
      <c r="AH2981" s="2971" t="s">
        <v>4529</v>
      </c>
      <c r="AI2981" s="2970">
        <v>300</v>
      </c>
      <c r="AJ2981" s="2972">
        <v>3.99</v>
      </c>
      <c r="AK2981" s="2572"/>
    </row>
    <row r="2982" spans="2:37" s="2872" customFormat="1" x14ac:dyDescent="0.2">
      <c r="B2982" s="4097" t="s">
        <v>5633</v>
      </c>
      <c r="C2982" s="4098"/>
      <c r="D2982" s="2966" t="s">
        <v>5634</v>
      </c>
      <c r="E2982" s="2967">
        <v>69.990000000000009</v>
      </c>
      <c r="F2982" s="2645" t="s">
        <v>1534</v>
      </c>
      <c r="G2982" s="2645" t="s">
        <v>1534</v>
      </c>
      <c r="H2982" s="2645" t="s">
        <v>1534</v>
      </c>
      <c r="I2982" s="2645" t="s">
        <v>1534</v>
      </c>
      <c r="J2982" s="2645" t="s">
        <v>1534</v>
      </c>
      <c r="K2982" s="2645" t="s">
        <v>1534</v>
      </c>
      <c r="L2982" s="2645" t="s">
        <v>1534</v>
      </c>
      <c r="M2982" s="2645" t="s">
        <v>1534</v>
      </c>
      <c r="N2982" s="2645" t="s">
        <v>1534</v>
      </c>
      <c r="O2982" s="2645" t="s">
        <v>1534</v>
      </c>
      <c r="P2982" s="2645" t="s">
        <v>1534</v>
      </c>
      <c r="Q2982" s="2645" t="s">
        <v>1534</v>
      </c>
      <c r="R2982" s="2645" t="s">
        <v>1534</v>
      </c>
      <c r="S2982" s="2645" t="s">
        <v>1534</v>
      </c>
      <c r="T2982" s="2645" t="s">
        <v>1534</v>
      </c>
      <c r="U2982" s="2645" t="s">
        <v>1534</v>
      </c>
      <c r="V2982" s="2645" t="s">
        <v>1534</v>
      </c>
      <c r="W2982" s="2645" t="s">
        <v>1534</v>
      </c>
      <c r="X2982" s="2968">
        <v>0.06</v>
      </c>
      <c r="Y2982" s="2645" t="s">
        <v>1534</v>
      </c>
      <c r="Z2982" s="2645" t="s">
        <v>1534</v>
      </c>
      <c r="AA2982" s="2645">
        <v>50</v>
      </c>
      <c r="AB2982" s="2968">
        <v>0.06</v>
      </c>
      <c r="AC2982" s="2645" t="s">
        <v>1534</v>
      </c>
      <c r="AD2982" s="2969">
        <v>59.99</v>
      </c>
      <c r="AE2982" s="2970">
        <v>10000</v>
      </c>
      <c r="AF2982" s="2968">
        <f t="shared" si="19"/>
        <v>5.999E-3</v>
      </c>
      <c r="AG2982" s="2968">
        <v>0.1</v>
      </c>
      <c r="AH2982" s="2971" t="s">
        <v>4529</v>
      </c>
      <c r="AI2982" s="2970">
        <v>300</v>
      </c>
      <c r="AJ2982" s="2972">
        <v>3.99</v>
      </c>
      <c r="AK2982" s="2572"/>
    </row>
    <row r="2983" spans="2:37" s="2872" customFormat="1" x14ac:dyDescent="0.2">
      <c r="B2983" s="4097" t="s">
        <v>5635</v>
      </c>
      <c r="C2983" s="4098"/>
      <c r="D2983" s="2973" t="s">
        <v>5636</v>
      </c>
      <c r="E2983" s="2967">
        <v>39</v>
      </c>
      <c r="F2983" s="2645" t="s">
        <v>1534</v>
      </c>
      <c r="G2983" s="2645" t="s">
        <v>1534</v>
      </c>
      <c r="H2983" s="2645" t="s">
        <v>1534</v>
      </c>
      <c r="I2983" s="2645" t="s">
        <v>1534</v>
      </c>
      <c r="J2983" s="2645" t="s">
        <v>1534</v>
      </c>
      <c r="K2983" s="2645" t="s">
        <v>1534</v>
      </c>
      <c r="L2983" s="2645" t="s">
        <v>1534</v>
      </c>
      <c r="M2983" s="2645" t="s">
        <v>1534</v>
      </c>
      <c r="N2983" s="2645" t="s">
        <v>1534</v>
      </c>
      <c r="O2983" s="2645" t="s">
        <v>1534</v>
      </c>
      <c r="P2983" s="2645" t="s">
        <v>1534</v>
      </c>
      <c r="Q2983" s="2645" t="s">
        <v>1534</v>
      </c>
      <c r="R2983" s="2645" t="s">
        <v>1534</v>
      </c>
      <c r="S2983" s="2645" t="s">
        <v>1534</v>
      </c>
      <c r="T2983" s="2645" t="s">
        <v>1534</v>
      </c>
      <c r="U2983" s="2645" t="s">
        <v>1534</v>
      </c>
      <c r="V2983" s="2645" t="s">
        <v>1534</v>
      </c>
      <c r="W2983" s="2645" t="s">
        <v>1534</v>
      </c>
      <c r="X2983" s="2968">
        <v>0.06</v>
      </c>
      <c r="Y2983" s="2645" t="s">
        <v>1534</v>
      </c>
      <c r="Z2983" s="2645" t="s">
        <v>1534</v>
      </c>
      <c r="AA2983" s="2645" t="s">
        <v>1534</v>
      </c>
      <c r="AB2983" s="2968">
        <v>0.06</v>
      </c>
      <c r="AC2983" s="2645" t="s">
        <v>1534</v>
      </c>
      <c r="AD2983" s="2969">
        <v>29</v>
      </c>
      <c r="AE2983" s="2974">
        <v>2000</v>
      </c>
      <c r="AF2983" s="2968">
        <f t="shared" si="19"/>
        <v>1.4500000000000001E-2</v>
      </c>
      <c r="AG2983" s="2968">
        <v>0.1</v>
      </c>
      <c r="AH2983" s="2971" t="s">
        <v>4529</v>
      </c>
      <c r="AI2983" s="2974">
        <v>200</v>
      </c>
      <c r="AJ2983" s="2972">
        <v>3.49</v>
      </c>
      <c r="AK2983" s="2572"/>
    </row>
    <row r="2984" spans="2:37" s="2872" customFormat="1" x14ac:dyDescent="0.2">
      <c r="B2984" s="4097" t="s">
        <v>5637</v>
      </c>
      <c r="C2984" s="4098"/>
      <c r="D2984" s="2973" t="s">
        <v>5638</v>
      </c>
      <c r="E2984" s="2967">
        <v>49</v>
      </c>
      <c r="F2984" s="2645" t="s">
        <v>1534</v>
      </c>
      <c r="G2984" s="2645" t="s">
        <v>1534</v>
      </c>
      <c r="H2984" s="2645" t="s">
        <v>1534</v>
      </c>
      <c r="I2984" s="2645" t="s">
        <v>1534</v>
      </c>
      <c r="J2984" s="2645" t="s">
        <v>1534</v>
      </c>
      <c r="K2984" s="2645" t="s">
        <v>1534</v>
      </c>
      <c r="L2984" s="2645" t="s">
        <v>1534</v>
      </c>
      <c r="M2984" s="2645" t="s">
        <v>1534</v>
      </c>
      <c r="N2984" s="2645" t="s">
        <v>1534</v>
      </c>
      <c r="O2984" s="2645" t="s">
        <v>1534</v>
      </c>
      <c r="P2984" s="2645" t="s">
        <v>1534</v>
      </c>
      <c r="Q2984" s="2645" t="s">
        <v>1534</v>
      </c>
      <c r="R2984" s="2645" t="s">
        <v>1534</v>
      </c>
      <c r="S2984" s="2645" t="s">
        <v>1534</v>
      </c>
      <c r="T2984" s="2645" t="s">
        <v>1534</v>
      </c>
      <c r="U2984" s="2645" t="s">
        <v>1534</v>
      </c>
      <c r="V2984" s="2645" t="s">
        <v>1534</v>
      </c>
      <c r="W2984" s="2645" t="s">
        <v>1534</v>
      </c>
      <c r="X2984" s="2968">
        <v>0.06</v>
      </c>
      <c r="Y2984" s="2645" t="s">
        <v>1534</v>
      </c>
      <c r="Z2984" s="2645" t="s">
        <v>1534</v>
      </c>
      <c r="AA2984" s="2645" t="s">
        <v>1534</v>
      </c>
      <c r="AB2984" s="2968">
        <v>0.06</v>
      </c>
      <c r="AC2984" s="2645" t="s">
        <v>1534</v>
      </c>
      <c r="AD2984" s="2969">
        <v>39</v>
      </c>
      <c r="AE2984" s="2974">
        <v>3000</v>
      </c>
      <c r="AF2984" s="2968">
        <f t="shared" si="19"/>
        <v>1.2999999999999999E-2</v>
      </c>
      <c r="AG2984" s="2968">
        <v>0.1</v>
      </c>
      <c r="AH2984" s="2971" t="s">
        <v>4529</v>
      </c>
      <c r="AI2984" s="2974">
        <v>300</v>
      </c>
      <c r="AJ2984" s="2972">
        <v>3.99</v>
      </c>
      <c r="AK2984" s="2572"/>
    </row>
    <row r="2985" spans="2:37" s="2872" customFormat="1" x14ac:dyDescent="0.2">
      <c r="B2985" s="4097" t="s">
        <v>5639</v>
      </c>
      <c r="C2985" s="4098"/>
      <c r="D2985" s="2973" t="s">
        <v>5640</v>
      </c>
      <c r="E2985" s="2967">
        <v>69</v>
      </c>
      <c r="F2985" s="2645" t="s">
        <v>1534</v>
      </c>
      <c r="G2985" s="2645" t="s">
        <v>1534</v>
      </c>
      <c r="H2985" s="2645" t="s">
        <v>1534</v>
      </c>
      <c r="I2985" s="2645" t="s">
        <v>1534</v>
      </c>
      <c r="J2985" s="2645" t="s">
        <v>1534</v>
      </c>
      <c r="K2985" s="2645" t="s">
        <v>1534</v>
      </c>
      <c r="L2985" s="2645" t="s">
        <v>1534</v>
      </c>
      <c r="M2985" s="2645" t="s">
        <v>1534</v>
      </c>
      <c r="N2985" s="2645" t="s">
        <v>1534</v>
      </c>
      <c r="O2985" s="2645" t="s">
        <v>1534</v>
      </c>
      <c r="P2985" s="2645" t="s">
        <v>1534</v>
      </c>
      <c r="Q2985" s="2645" t="s">
        <v>1534</v>
      </c>
      <c r="R2985" s="2645" t="s">
        <v>1534</v>
      </c>
      <c r="S2985" s="2645" t="s">
        <v>1534</v>
      </c>
      <c r="T2985" s="2645" t="s">
        <v>1534</v>
      </c>
      <c r="U2985" s="2645" t="s">
        <v>1534</v>
      </c>
      <c r="V2985" s="2645" t="s">
        <v>1534</v>
      </c>
      <c r="W2985" s="2645" t="s">
        <v>1534</v>
      </c>
      <c r="X2985" s="2968">
        <v>0.06</v>
      </c>
      <c r="Y2985" s="2645" t="s">
        <v>1534</v>
      </c>
      <c r="Z2985" s="2645" t="s">
        <v>1534</v>
      </c>
      <c r="AA2985" s="2645" t="s">
        <v>1534</v>
      </c>
      <c r="AB2985" s="2968">
        <v>0.06</v>
      </c>
      <c r="AC2985" s="2645" t="s">
        <v>1534</v>
      </c>
      <c r="AD2985" s="2969">
        <v>59</v>
      </c>
      <c r="AE2985" s="2974">
        <v>10000</v>
      </c>
      <c r="AF2985" s="2968">
        <f t="shared" si="19"/>
        <v>5.8999999999999999E-3</v>
      </c>
      <c r="AG2985" s="2968">
        <v>0.1</v>
      </c>
      <c r="AH2985" s="2971" t="s">
        <v>4529</v>
      </c>
      <c r="AI2985" s="2974">
        <v>300</v>
      </c>
      <c r="AJ2985" s="2972">
        <v>3.99</v>
      </c>
      <c r="AK2985" s="2572"/>
    </row>
    <row r="2986" spans="2:37" s="2872" customFormat="1" x14ac:dyDescent="0.2">
      <c r="B2986" s="4097" t="s">
        <v>5641</v>
      </c>
      <c r="C2986" s="4098"/>
      <c r="D2986" s="2973" t="s">
        <v>5642</v>
      </c>
      <c r="E2986" s="2967">
        <v>19</v>
      </c>
      <c r="F2986" s="2645" t="s">
        <v>1534</v>
      </c>
      <c r="G2986" s="2645" t="s">
        <v>1534</v>
      </c>
      <c r="H2986" s="2645" t="s">
        <v>1534</v>
      </c>
      <c r="I2986" s="2645" t="s">
        <v>1534</v>
      </c>
      <c r="J2986" s="2645" t="s">
        <v>1534</v>
      </c>
      <c r="K2986" s="2645" t="s">
        <v>1534</v>
      </c>
      <c r="L2986" s="2645" t="s">
        <v>1534</v>
      </c>
      <c r="M2986" s="2645" t="s">
        <v>1534</v>
      </c>
      <c r="N2986" s="2645" t="s">
        <v>1534</v>
      </c>
      <c r="O2986" s="2645" t="s">
        <v>1534</v>
      </c>
      <c r="P2986" s="2645" t="s">
        <v>1534</v>
      </c>
      <c r="Q2986" s="2645" t="s">
        <v>1534</v>
      </c>
      <c r="R2986" s="2645" t="s">
        <v>1534</v>
      </c>
      <c r="S2986" s="2645" t="s">
        <v>1534</v>
      </c>
      <c r="T2986" s="2645" t="s">
        <v>1534</v>
      </c>
      <c r="U2986" s="2645" t="s">
        <v>1534</v>
      </c>
      <c r="V2986" s="2645" t="s">
        <v>1534</v>
      </c>
      <c r="W2986" s="2645" t="s">
        <v>1534</v>
      </c>
      <c r="X2986" s="2968">
        <v>0.06</v>
      </c>
      <c r="Y2986" s="2645" t="s">
        <v>1534</v>
      </c>
      <c r="Z2986" s="2645" t="s">
        <v>1534</v>
      </c>
      <c r="AA2986" s="2645" t="s">
        <v>1534</v>
      </c>
      <c r="AB2986" s="2968">
        <v>0.06</v>
      </c>
      <c r="AC2986" s="2645" t="s">
        <v>1534</v>
      </c>
      <c r="AD2986" s="2969">
        <v>19</v>
      </c>
      <c r="AE2986" s="2974">
        <v>1000</v>
      </c>
      <c r="AF2986" s="2968">
        <f t="shared" si="19"/>
        <v>1.9E-2</v>
      </c>
      <c r="AG2986" s="2968">
        <v>0.1</v>
      </c>
      <c r="AH2986" s="2971" t="s">
        <v>4529</v>
      </c>
      <c r="AI2986" s="2974">
        <v>100</v>
      </c>
      <c r="AJ2986" s="2972">
        <v>2.4900000000000002</v>
      </c>
      <c r="AK2986" s="2572"/>
    </row>
    <row r="2987" spans="2:37" s="2872" customFormat="1" x14ac:dyDescent="0.2">
      <c r="B2987" s="4097" t="s">
        <v>5643</v>
      </c>
      <c r="C2987" s="4098"/>
      <c r="D2987" s="2973" t="s">
        <v>5644</v>
      </c>
      <c r="E2987" s="2967">
        <v>29</v>
      </c>
      <c r="F2987" s="2645" t="s">
        <v>1534</v>
      </c>
      <c r="G2987" s="2645" t="s">
        <v>1534</v>
      </c>
      <c r="H2987" s="2645" t="s">
        <v>1534</v>
      </c>
      <c r="I2987" s="2645" t="s">
        <v>1534</v>
      </c>
      <c r="J2987" s="2645" t="s">
        <v>1534</v>
      </c>
      <c r="K2987" s="2645" t="s">
        <v>1534</v>
      </c>
      <c r="L2987" s="2645" t="s">
        <v>1534</v>
      </c>
      <c r="M2987" s="2645" t="s">
        <v>1534</v>
      </c>
      <c r="N2987" s="2645" t="s">
        <v>1534</v>
      </c>
      <c r="O2987" s="2645" t="s">
        <v>1534</v>
      </c>
      <c r="P2987" s="2645" t="s">
        <v>1534</v>
      </c>
      <c r="Q2987" s="2645" t="s">
        <v>1534</v>
      </c>
      <c r="R2987" s="2645" t="s">
        <v>1534</v>
      </c>
      <c r="S2987" s="2645" t="s">
        <v>1534</v>
      </c>
      <c r="T2987" s="2645" t="s">
        <v>1534</v>
      </c>
      <c r="U2987" s="2645" t="s">
        <v>1534</v>
      </c>
      <c r="V2987" s="2645" t="s">
        <v>1534</v>
      </c>
      <c r="W2987" s="2645" t="s">
        <v>1534</v>
      </c>
      <c r="X2987" s="2968">
        <v>0.06</v>
      </c>
      <c r="Y2987" s="2645" t="s">
        <v>1534</v>
      </c>
      <c r="Z2987" s="2645" t="s">
        <v>1534</v>
      </c>
      <c r="AA2987" s="2645" t="s">
        <v>1534</v>
      </c>
      <c r="AB2987" s="2968">
        <v>0.06</v>
      </c>
      <c r="AC2987" s="2645" t="s">
        <v>1534</v>
      </c>
      <c r="AD2987" s="2969">
        <v>29</v>
      </c>
      <c r="AE2987" s="2974">
        <v>2000</v>
      </c>
      <c r="AF2987" s="2968">
        <f t="shared" si="19"/>
        <v>1.4500000000000001E-2</v>
      </c>
      <c r="AG2987" s="2968">
        <v>0.1</v>
      </c>
      <c r="AH2987" s="2971" t="s">
        <v>4529</v>
      </c>
      <c r="AI2987" s="2974">
        <v>200</v>
      </c>
      <c r="AJ2987" s="2972">
        <v>3.49</v>
      </c>
      <c r="AK2987" s="2572"/>
    </row>
    <row r="2988" spans="2:37" s="2872" customFormat="1" x14ac:dyDescent="0.2">
      <c r="B2988" s="4097" t="s">
        <v>5645</v>
      </c>
      <c r="C2988" s="4098"/>
      <c r="D2988" s="2973" t="s">
        <v>5646</v>
      </c>
      <c r="E2988" s="2967">
        <v>39</v>
      </c>
      <c r="F2988" s="2645" t="s">
        <v>1534</v>
      </c>
      <c r="G2988" s="2645" t="s">
        <v>1534</v>
      </c>
      <c r="H2988" s="2645" t="s">
        <v>1534</v>
      </c>
      <c r="I2988" s="2645" t="s">
        <v>1534</v>
      </c>
      <c r="J2988" s="2645" t="s">
        <v>1534</v>
      </c>
      <c r="K2988" s="2645" t="s">
        <v>1534</v>
      </c>
      <c r="L2988" s="2645" t="s">
        <v>1534</v>
      </c>
      <c r="M2988" s="2645" t="s">
        <v>1534</v>
      </c>
      <c r="N2988" s="2645" t="s">
        <v>1534</v>
      </c>
      <c r="O2988" s="2645" t="s">
        <v>1534</v>
      </c>
      <c r="P2988" s="2645" t="s">
        <v>1534</v>
      </c>
      <c r="Q2988" s="2645" t="s">
        <v>1534</v>
      </c>
      <c r="R2988" s="2645" t="s">
        <v>1534</v>
      </c>
      <c r="S2988" s="2645" t="s">
        <v>1534</v>
      </c>
      <c r="T2988" s="2645" t="s">
        <v>1534</v>
      </c>
      <c r="U2988" s="2645" t="s">
        <v>1534</v>
      </c>
      <c r="V2988" s="2645" t="s">
        <v>1534</v>
      </c>
      <c r="W2988" s="2645" t="s">
        <v>1534</v>
      </c>
      <c r="X2988" s="2968">
        <v>0.06</v>
      </c>
      <c r="Y2988" s="2645" t="s">
        <v>1534</v>
      </c>
      <c r="Z2988" s="2645" t="s">
        <v>1534</v>
      </c>
      <c r="AA2988" s="2645" t="s">
        <v>1534</v>
      </c>
      <c r="AB2988" s="2968">
        <v>0.06</v>
      </c>
      <c r="AC2988" s="2645" t="s">
        <v>1534</v>
      </c>
      <c r="AD2988" s="2969">
        <v>39</v>
      </c>
      <c r="AE2988" s="2974">
        <v>3000</v>
      </c>
      <c r="AF2988" s="2968">
        <f t="shared" si="19"/>
        <v>1.2999999999999999E-2</v>
      </c>
      <c r="AG2988" s="2968">
        <v>0.1</v>
      </c>
      <c r="AH2988" s="2971" t="s">
        <v>4529</v>
      </c>
      <c r="AI2988" s="2974">
        <v>300</v>
      </c>
      <c r="AJ2988" s="2972">
        <v>3.99</v>
      </c>
      <c r="AK2988" s="2572"/>
    </row>
    <row r="2989" spans="2:37" s="2872" customFormat="1" ht="13.5" thickBot="1" x14ac:dyDescent="0.25">
      <c r="B2989" s="4095" t="s">
        <v>5647</v>
      </c>
      <c r="C2989" s="4096"/>
      <c r="D2989" s="3062" t="s">
        <v>5648</v>
      </c>
      <c r="E2989" s="3063">
        <v>59</v>
      </c>
      <c r="F2989" s="2651" t="s">
        <v>1534</v>
      </c>
      <c r="G2989" s="2651" t="s">
        <v>1534</v>
      </c>
      <c r="H2989" s="2651" t="s">
        <v>1534</v>
      </c>
      <c r="I2989" s="2651" t="s">
        <v>1534</v>
      </c>
      <c r="J2989" s="2651" t="s">
        <v>1534</v>
      </c>
      <c r="K2989" s="2651" t="s">
        <v>1534</v>
      </c>
      <c r="L2989" s="2651" t="s">
        <v>1534</v>
      </c>
      <c r="M2989" s="2651" t="s">
        <v>1534</v>
      </c>
      <c r="N2989" s="2651" t="s">
        <v>1534</v>
      </c>
      <c r="O2989" s="2651" t="s">
        <v>1534</v>
      </c>
      <c r="P2989" s="2651" t="s">
        <v>1534</v>
      </c>
      <c r="Q2989" s="2651" t="s">
        <v>1534</v>
      </c>
      <c r="R2989" s="2651" t="s">
        <v>1534</v>
      </c>
      <c r="S2989" s="2651" t="s">
        <v>1534</v>
      </c>
      <c r="T2989" s="2651" t="s">
        <v>1534</v>
      </c>
      <c r="U2989" s="2651" t="s">
        <v>1534</v>
      </c>
      <c r="V2989" s="2651" t="s">
        <v>1534</v>
      </c>
      <c r="W2989" s="2651" t="s">
        <v>1534</v>
      </c>
      <c r="X2989" s="3064">
        <v>0.06</v>
      </c>
      <c r="Y2989" s="2651" t="s">
        <v>1534</v>
      </c>
      <c r="Z2989" s="2651" t="s">
        <v>1534</v>
      </c>
      <c r="AA2989" s="2651" t="s">
        <v>1534</v>
      </c>
      <c r="AB2989" s="3064">
        <v>0.06</v>
      </c>
      <c r="AC2989" s="2651" t="s">
        <v>1534</v>
      </c>
      <c r="AD2989" s="3065">
        <v>59</v>
      </c>
      <c r="AE2989" s="3066">
        <v>10000</v>
      </c>
      <c r="AF2989" s="3064">
        <f>AD2989/AE2989</f>
        <v>5.8999999999999999E-3</v>
      </c>
      <c r="AG2989" s="3064">
        <v>0.1</v>
      </c>
      <c r="AH2989" s="3067" t="s">
        <v>4529</v>
      </c>
      <c r="AI2989" s="3066">
        <v>300</v>
      </c>
      <c r="AJ2989" s="3068">
        <v>3.99</v>
      </c>
      <c r="AK2989" s="2572"/>
    </row>
    <row r="2990" spans="2:37" s="2872" customFormat="1" x14ac:dyDescent="0.2">
      <c r="B2990" s="2573"/>
      <c r="C2990" s="2566"/>
      <c r="D2990" s="2566"/>
      <c r="E2990" s="2566"/>
      <c r="F2990" s="2566"/>
      <c r="G2990" s="2566"/>
      <c r="H2990" s="2566"/>
      <c r="I2990" s="2567"/>
      <c r="J2990" s="2567"/>
      <c r="K2990" s="2567"/>
      <c r="L2990" s="2567"/>
      <c r="M2990" s="2566"/>
      <c r="N2990" s="2567"/>
      <c r="O2990" s="2567"/>
      <c r="P2990" s="2567"/>
      <c r="Q2990" s="2567"/>
      <c r="R2990" s="2567"/>
      <c r="S2990" s="2566"/>
      <c r="T2990" s="2565"/>
      <c r="U2990" s="2565"/>
      <c r="V2990" s="2565"/>
      <c r="W2990" s="2565"/>
      <c r="X2990" s="2565"/>
      <c r="Y2990" s="2565"/>
      <c r="Z2990" s="2565"/>
      <c r="AA2990" s="2565"/>
      <c r="AB2990" s="2565"/>
      <c r="AC2990" s="2565"/>
      <c r="AD2990" s="2565"/>
      <c r="AE2990" s="2565"/>
      <c r="AF2990" s="2565"/>
      <c r="AG2990" s="2565"/>
      <c r="AH2990" s="2565"/>
      <c r="AI2990" s="2565"/>
      <c r="AJ2990" s="2565"/>
      <c r="AK2990" s="2572"/>
    </row>
    <row r="2991" spans="2:37" s="2872" customFormat="1" x14ac:dyDescent="0.2">
      <c r="B2991" s="3979" t="s">
        <v>4992</v>
      </c>
      <c r="C2991" s="3980"/>
      <c r="D2991" s="3986" t="s">
        <v>5043</v>
      </c>
      <c r="E2991" s="3986"/>
      <c r="F2991" s="3986"/>
      <c r="G2991" s="3986"/>
      <c r="H2991" s="2569"/>
      <c r="I2991" s="2569"/>
      <c r="J2991" s="2569"/>
      <c r="K2991" s="2569"/>
      <c r="L2991" s="2569"/>
      <c r="M2991" s="2569"/>
      <c r="N2991" s="2569"/>
      <c r="O2991" s="2569"/>
      <c r="P2991" s="2569"/>
      <c r="Q2991" s="2569"/>
      <c r="R2991" s="2569"/>
      <c r="S2991" s="2569"/>
      <c r="T2991" s="2565"/>
      <c r="U2991" s="2565"/>
      <c r="V2991" s="2565"/>
      <c r="W2991" s="2565"/>
      <c r="X2991" s="2565"/>
      <c r="Y2991" s="2565"/>
      <c r="Z2991" s="2565"/>
      <c r="AA2991" s="2565"/>
      <c r="AB2991" s="2565"/>
      <c r="AC2991" s="2565"/>
      <c r="AD2991" s="2565"/>
      <c r="AE2991" s="2565"/>
      <c r="AF2991" s="2565"/>
      <c r="AG2991" s="2565"/>
      <c r="AH2991" s="2565"/>
      <c r="AI2991" s="2565"/>
      <c r="AJ2991" s="2565"/>
      <c r="AK2991" s="2572"/>
    </row>
    <row r="2992" spans="2:37" s="2872" customFormat="1" x14ac:dyDescent="0.2">
      <c r="B2992" s="3979" t="s">
        <v>4993</v>
      </c>
      <c r="C2992" s="3980"/>
      <c r="D2992" s="3986" t="s">
        <v>1517</v>
      </c>
      <c r="E2992" s="3986"/>
      <c r="F2992" s="3986"/>
      <c r="G2992" s="3986"/>
      <c r="H2992" s="2569"/>
      <c r="I2992" s="2569"/>
      <c r="J2992" s="2569"/>
      <c r="K2992" s="2569"/>
      <c r="L2992" s="2569"/>
      <c r="M2992" s="2569"/>
      <c r="N2992" s="2569"/>
      <c r="O2992" s="2569"/>
      <c r="P2992" s="2569"/>
      <c r="Q2992" s="2569"/>
      <c r="R2992" s="2569"/>
      <c r="S2992" s="2569"/>
      <c r="T2992" s="2565"/>
      <c r="U2992" s="2565"/>
      <c r="V2992" s="2565"/>
      <c r="W2992" s="2565"/>
      <c r="X2992" s="2565"/>
      <c r="Y2992" s="2565"/>
      <c r="Z2992" s="2565"/>
      <c r="AA2992" s="2565"/>
      <c r="AB2992" s="2565"/>
      <c r="AC2992" s="2565"/>
      <c r="AD2992" s="2565"/>
      <c r="AE2992" s="2565"/>
      <c r="AF2992" s="2565"/>
      <c r="AG2992" s="2565"/>
      <c r="AH2992" s="2565"/>
      <c r="AI2992" s="2565"/>
      <c r="AJ2992" s="2565"/>
      <c r="AK2992" s="2572"/>
    </row>
    <row r="2993" spans="2:37" s="2872" customFormat="1" ht="15.75" thickBot="1" x14ac:dyDescent="0.25">
      <c r="B2993" s="4057"/>
      <c r="C2993" s="4058"/>
      <c r="D2993" s="4059"/>
      <c r="E2993" s="4059"/>
      <c r="F2993" s="4059"/>
      <c r="G2993" s="4059"/>
      <c r="H2993" s="2574"/>
      <c r="I2993" s="2574"/>
      <c r="J2993" s="2574"/>
      <c r="K2993" s="2574"/>
      <c r="L2993" s="2574"/>
      <c r="M2993" s="2574"/>
      <c r="N2993" s="2574"/>
      <c r="O2993" s="2574"/>
      <c r="P2993" s="2574"/>
      <c r="Q2993" s="2574"/>
      <c r="R2993" s="2574"/>
      <c r="S2993" s="2574"/>
      <c r="T2993" s="2575"/>
      <c r="U2993" s="2575"/>
      <c r="V2993" s="2575"/>
      <c r="W2993" s="2575"/>
      <c r="X2993" s="2575"/>
      <c r="Y2993" s="2575"/>
      <c r="Z2993" s="2575"/>
      <c r="AA2993" s="2575"/>
      <c r="AB2993" s="2575"/>
      <c r="AC2993" s="2575"/>
      <c r="AD2993" s="2575"/>
      <c r="AE2993" s="2575"/>
      <c r="AF2993" s="2575"/>
      <c r="AG2993" s="2575"/>
      <c r="AH2993" s="2575"/>
      <c r="AI2993" s="2575"/>
      <c r="AJ2993" s="2575"/>
      <c r="AK2993" s="2577"/>
    </row>
    <row r="2994" spans="2:37" s="2872" customFormat="1" x14ac:dyDescent="0.2">
      <c r="B2994" s="2774"/>
    </row>
    <row r="2995" spans="2:37" s="2872" customFormat="1" ht="13.5" thickBot="1" x14ac:dyDescent="0.25"/>
    <row r="2996" spans="2:37" s="2872" customFormat="1" ht="20.25" x14ac:dyDescent="0.2">
      <c r="B2996" s="3987" t="s">
        <v>5001</v>
      </c>
      <c r="C2996" s="3988"/>
      <c r="D2996" s="3988"/>
      <c r="E2996" s="3988"/>
      <c r="F2996" s="3988"/>
      <c r="G2996" s="3988"/>
      <c r="H2996" s="3988"/>
      <c r="I2996" s="3988"/>
      <c r="J2996" s="3988"/>
      <c r="K2996" s="3988"/>
      <c r="L2996" s="3988"/>
      <c r="M2996" s="3988"/>
      <c r="N2996" s="3988"/>
      <c r="O2996" s="3988"/>
      <c r="P2996" s="3988"/>
      <c r="Q2996" s="3988"/>
      <c r="R2996" s="3988"/>
      <c r="S2996" s="3988"/>
      <c r="T2996" s="3988"/>
      <c r="U2996" s="3988"/>
      <c r="V2996" s="3988"/>
      <c r="W2996" s="3988"/>
      <c r="X2996" s="3988"/>
      <c r="Y2996" s="3988"/>
      <c r="Z2996" s="3988"/>
      <c r="AA2996" s="3988"/>
      <c r="AB2996" s="3988"/>
      <c r="AC2996" s="3988"/>
      <c r="AD2996" s="3988"/>
      <c r="AE2996" s="3988"/>
      <c r="AF2996" s="3988"/>
      <c r="AG2996" s="3988"/>
      <c r="AH2996" s="3988"/>
      <c r="AI2996" s="3988"/>
      <c r="AJ2996" s="3988"/>
      <c r="AK2996" s="3989"/>
    </row>
    <row r="2997" spans="2:37" s="2872" customFormat="1" x14ac:dyDescent="0.2">
      <c r="B2997" s="2570"/>
      <c r="C2997" s="2945"/>
      <c r="D2997" s="2945"/>
      <c r="E2997" s="2945"/>
      <c r="F2997" s="2945"/>
      <c r="G2997" s="2571"/>
      <c r="H2997" s="2571"/>
      <c r="I2997" s="2571"/>
      <c r="J2997" s="2571"/>
      <c r="K2997" s="2571"/>
      <c r="L2997" s="2571"/>
      <c r="M2997" s="2571"/>
      <c r="N2997" s="2571"/>
      <c r="O2997" s="2571"/>
      <c r="P2997" s="2571"/>
      <c r="Q2997" s="2571"/>
      <c r="R2997" s="2571"/>
      <c r="S2997" s="2571"/>
      <c r="T2997" s="2571"/>
      <c r="U2997" s="2571"/>
      <c r="V2997" s="2571"/>
      <c r="W2997" s="2571"/>
      <c r="X2997" s="2571"/>
      <c r="Y2997" s="2571"/>
      <c r="Z2997" s="2571"/>
      <c r="AA2997" s="2571"/>
      <c r="AB2997" s="2571"/>
      <c r="AC2997" s="2571"/>
      <c r="AD2997" s="2571"/>
      <c r="AE2997" s="2571"/>
      <c r="AF2997" s="2571"/>
      <c r="AG2997" s="2571"/>
      <c r="AH2997" s="2571"/>
      <c r="AI2997" s="2571"/>
      <c r="AJ2997" s="2571"/>
      <c r="AK2997" s="2572"/>
    </row>
    <row r="2998" spans="2:37" s="2872" customFormat="1" x14ac:dyDescent="0.2">
      <c r="B2998" s="2570" t="s">
        <v>4988</v>
      </c>
      <c r="C2998" s="2945"/>
      <c r="D2998" s="4122" t="s">
        <v>5609</v>
      </c>
      <c r="E2998" s="4122"/>
      <c r="F2998" s="4122"/>
      <c r="G2998" s="2571"/>
      <c r="H2998" s="2571"/>
      <c r="I2998" s="2571"/>
      <c r="J2998" s="2571"/>
      <c r="K2998" s="2571"/>
      <c r="L2998" s="2571"/>
      <c r="M2998" s="2571"/>
      <c r="N2998" s="2571"/>
      <c r="O2998" s="2571"/>
      <c r="P2998" s="2571"/>
      <c r="Q2998" s="2571"/>
      <c r="R2998" s="2571"/>
      <c r="S2998" s="2571"/>
      <c r="T2998" s="2571"/>
      <c r="U2998" s="2571"/>
      <c r="V2998" s="2571"/>
      <c r="W2998" s="2571"/>
      <c r="X2998" s="2571"/>
      <c r="Y2998" s="2571"/>
      <c r="Z2998" s="2571"/>
      <c r="AA2998" s="2571"/>
      <c r="AB2998" s="2571"/>
      <c r="AC2998" s="2571"/>
      <c r="AD2998" s="2571"/>
      <c r="AE2998" s="2571"/>
      <c r="AF2998" s="2571"/>
      <c r="AG2998" s="2571"/>
      <c r="AH2998" s="2571"/>
      <c r="AI2998" s="2571"/>
      <c r="AJ2998" s="2571"/>
      <c r="AK2998" s="2572"/>
    </row>
    <row r="2999" spans="2:37" s="2872" customFormat="1" ht="13.5" thickBot="1" x14ac:dyDescent="0.25">
      <c r="B2999" s="3991" t="s">
        <v>5002</v>
      </c>
      <c r="C2999" s="3992"/>
      <c r="D2999" s="3963">
        <v>41515</v>
      </c>
      <c r="E2999" s="3963"/>
      <c r="F2999" s="2945"/>
      <c r="G2999" s="2571"/>
      <c r="H2999" s="2571"/>
      <c r="I2999" s="2571"/>
      <c r="J2999" s="2571"/>
      <c r="K2999" s="2571"/>
      <c r="L2999" s="2571"/>
      <c r="M2999" s="2571"/>
      <c r="N2999" s="2571"/>
      <c r="O2999" s="2571"/>
      <c r="P2999" s="2571"/>
      <c r="Q2999" s="2571"/>
      <c r="R2999" s="2571"/>
      <c r="S2999" s="2571"/>
      <c r="T2999" s="2571"/>
      <c r="U2999" s="2571"/>
      <c r="V2999" s="2571"/>
      <c r="W2999" s="2571"/>
      <c r="X2999" s="2571"/>
      <c r="Y2999" s="2571"/>
      <c r="Z2999" s="2571"/>
      <c r="AA2999" s="2571"/>
      <c r="AB2999" s="2571"/>
      <c r="AC2999" s="2571"/>
      <c r="AD2999" s="2571"/>
      <c r="AE2999" s="2571"/>
      <c r="AF2999" s="2571"/>
      <c r="AG2999" s="2571"/>
      <c r="AH2999" s="2571"/>
      <c r="AI2999" s="2571"/>
      <c r="AJ2999" s="2571"/>
      <c r="AK2999" s="2572"/>
    </row>
    <row r="3000" spans="2:37" s="2872" customFormat="1" ht="95.25" customHeight="1" thickBot="1" x14ac:dyDescent="0.25">
      <c r="B3000" s="3993" t="s">
        <v>5003</v>
      </c>
      <c r="C3000" s="4036"/>
      <c r="D3000" s="4118" t="s">
        <v>5610</v>
      </c>
      <c r="E3000" s="4119"/>
      <c r="F3000" s="4119"/>
      <c r="G3000" s="4119"/>
      <c r="H3000" s="4119"/>
      <c r="I3000" s="4119"/>
      <c r="J3000" s="4119"/>
      <c r="K3000" s="4120"/>
      <c r="L3000" s="2571"/>
      <c r="M3000" s="2571"/>
      <c r="N3000" s="2571"/>
      <c r="O3000" s="2571"/>
      <c r="P3000" s="2571"/>
      <c r="Q3000" s="2571"/>
      <c r="R3000" s="2571"/>
      <c r="S3000" s="2571"/>
      <c r="T3000" s="2571"/>
      <c r="U3000" s="2571"/>
      <c r="V3000" s="2571"/>
      <c r="W3000" s="2571"/>
      <c r="X3000" s="2571"/>
      <c r="Y3000" s="2571"/>
      <c r="Z3000" s="2571"/>
      <c r="AA3000" s="2571"/>
      <c r="AB3000" s="2571"/>
      <c r="AC3000" s="2571"/>
      <c r="AD3000" s="2571"/>
      <c r="AE3000" s="2571"/>
      <c r="AF3000" s="2571"/>
      <c r="AG3000" s="2571"/>
      <c r="AH3000" s="2571"/>
      <c r="AI3000" s="2571"/>
      <c r="AJ3000" s="2571"/>
      <c r="AK3000" s="2572"/>
    </row>
    <row r="3001" spans="2:37" s="2872" customFormat="1" ht="13.5" thickBot="1" x14ac:dyDescent="0.25">
      <c r="B3001" s="3998"/>
      <c r="C3001" s="3999"/>
      <c r="D3001" s="3999"/>
      <c r="E3001" s="3999"/>
      <c r="F3001" s="3999"/>
      <c r="G3001" s="3999"/>
      <c r="H3001" s="3999"/>
      <c r="I3001" s="3999"/>
      <c r="J3001" s="3999"/>
      <c r="K3001" s="3999"/>
      <c r="L3001" s="3999"/>
      <c r="M3001" s="3999"/>
      <c r="N3001" s="3999"/>
      <c r="O3001" s="3999"/>
      <c r="P3001" s="3999"/>
      <c r="Q3001" s="3999"/>
      <c r="R3001" s="2571"/>
      <c r="S3001" s="2571"/>
      <c r="T3001" s="2571"/>
      <c r="U3001" s="2571"/>
      <c r="V3001" s="2571"/>
      <c r="W3001" s="2571"/>
      <c r="X3001" s="2571"/>
      <c r="Y3001" s="2571"/>
      <c r="Z3001" s="2571"/>
      <c r="AA3001" s="2571"/>
      <c r="AB3001" s="2571"/>
      <c r="AC3001" s="2571"/>
      <c r="AD3001" s="2571"/>
      <c r="AE3001" s="2571"/>
      <c r="AF3001" s="2571"/>
      <c r="AG3001" s="2571"/>
      <c r="AH3001" s="2571"/>
      <c r="AI3001" s="2571"/>
      <c r="AJ3001" s="2571"/>
      <c r="AK3001" s="2572"/>
    </row>
    <row r="3002" spans="2:37" s="2872" customFormat="1" ht="13.5" thickBot="1" x14ac:dyDescent="0.25">
      <c r="B3002" s="4000" t="s">
        <v>5004</v>
      </c>
      <c r="C3002" s="4000"/>
      <c r="D3002" s="4000" t="s">
        <v>4994</v>
      </c>
      <c r="E3002" s="4000" t="s">
        <v>5005</v>
      </c>
      <c r="F3002" s="4002" t="s">
        <v>224</v>
      </c>
      <c r="G3002" s="4002"/>
      <c r="H3002" s="4002"/>
      <c r="I3002" s="4002"/>
      <c r="J3002" s="4002"/>
      <c r="K3002" s="4002"/>
      <c r="L3002" s="4002"/>
      <c r="M3002" s="4002"/>
      <c r="N3002" s="4002"/>
      <c r="O3002" s="4002"/>
      <c r="P3002" s="4002"/>
      <c r="Q3002" s="4002"/>
      <c r="R3002" s="4002"/>
      <c r="S3002" s="4002" t="s">
        <v>340</v>
      </c>
      <c r="T3002" s="4002"/>
      <c r="U3002" s="4002"/>
      <c r="V3002" s="4002"/>
      <c r="W3002" s="4002"/>
      <c r="X3002" s="4002"/>
      <c r="Y3002" s="4002"/>
      <c r="Z3002" s="4002"/>
      <c r="AA3002" s="4002"/>
      <c r="AB3002" s="4002"/>
      <c r="AC3002" s="4002"/>
      <c r="AD3002" s="4002" t="s">
        <v>225</v>
      </c>
      <c r="AE3002" s="4002"/>
      <c r="AF3002" s="4002"/>
      <c r="AG3002" s="4002"/>
      <c r="AH3002" s="4003" t="s">
        <v>4989</v>
      </c>
      <c r="AI3002" s="4003"/>
      <c r="AJ3002" s="4003"/>
      <c r="AK3002" s="2572"/>
    </row>
    <row r="3003" spans="2:37" s="2872" customFormat="1" ht="25.5" customHeight="1" thickBot="1" x14ac:dyDescent="0.25">
      <c r="B3003" s="4001"/>
      <c r="C3003" s="4001"/>
      <c r="D3003" s="4001"/>
      <c r="E3003" s="4001"/>
      <c r="F3003" s="4001" t="s">
        <v>5006</v>
      </c>
      <c r="G3003" s="4001" t="s">
        <v>5007</v>
      </c>
      <c r="H3003" s="4000" t="s">
        <v>5008</v>
      </c>
      <c r="I3003" s="4004" t="s">
        <v>5009</v>
      </c>
      <c r="J3003" s="4004" t="s">
        <v>5010</v>
      </c>
      <c r="K3003" s="4005" t="s">
        <v>5011</v>
      </c>
      <c r="L3003" s="4005" t="s">
        <v>5012</v>
      </c>
      <c r="M3003" s="4004" t="s">
        <v>5013</v>
      </c>
      <c r="N3003" s="4004"/>
      <c r="O3003" s="4005" t="s">
        <v>5014</v>
      </c>
      <c r="P3003" s="4005" t="s">
        <v>5015</v>
      </c>
      <c r="Q3003" s="4005" t="s">
        <v>5016</v>
      </c>
      <c r="R3003" s="4005" t="s">
        <v>5017</v>
      </c>
      <c r="S3003" s="4000" t="s">
        <v>5018</v>
      </c>
      <c r="T3003" s="4000" t="s">
        <v>5019</v>
      </c>
      <c r="U3003" s="4000" t="s">
        <v>5020</v>
      </c>
      <c r="V3003" s="4000" t="s">
        <v>5021</v>
      </c>
      <c r="W3003" s="4000" t="s">
        <v>5022</v>
      </c>
      <c r="X3003" s="4000" t="s">
        <v>5023</v>
      </c>
      <c r="Y3003" s="4000" t="s">
        <v>5024</v>
      </c>
      <c r="Z3003" s="4000" t="s">
        <v>5025</v>
      </c>
      <c r="AA3003" s="4000" t="s">
        <v>5026</v>
      </c>
      <c r="AB3003" s="4004" t="s">
        <v>5027</v>
      </c>
      <c r="AC3003" s="4004" t="s">
        <v>5028</v>
      </c>
      <c r="AD3003" s="4000" t="s">
        <v>5029</v>
      </c>
      <c r="AE3003" s="4000" t="s">
        <v>5030</v>
      </c>
      <c r="AF3003" s="4000" t="s">
        <v>5031</v>
      </c>
      <c r="AG3003" s="4000" t="s">
        <v>5032</v>
      </c>
      <c r="AH3003" s="4000" t="s">
        <v>1154</v>
      </c>
      <c r="AI3003" s="4000" t="s">
        <v>4990</v>
      </c>
      <c r="AJ3003" s="4000" t="s">
        <v>4991</v>
      </c>
      <c r="AK3003" s="2572"/>
    </row>
    <row r="3004" spans="2:37" s="2872" customFormat="1" ht="13.5" thickBot="1" x14ac:dyDescent="0.25">
      <c r="B3004" s="4001"/>
      <c r="C3004" s="4001"/>
      <c r="D3004" s="4001"/>
      <c r="E3004" s="4001"/>
      <c r="F3004" s="4001"/>
      <c r="G3004" s="4001"/>
      <c r="H3004" s="4001"/>
      <c r="I3004" s="4005"/>
      <c r="J3004" s="4005"/>
      <c r="K3004" s="4005"/>
      <c r="L3004" s="4005"/>
      <c r="M3004" s="2942" t="s">
        <v>5033</v>
      </c>
      <c r="N3004" s="2943" t="s">
        <v>2798</v>
      </c>
      <c r="O3004" s="4005"/>
      <c r="P3004" s="4005"/>
      <c r="Q3004" s="4005"/>
      <c r="R3004" s="4005"/>
      <c r="S3004" s="4001"/>
      <c r="T3004" s="4001"/>
      <c r="U3004" s="4001"/>
      <c r="V3004" s="4001"/>
      <c r="W3004" s="4001"/>
      <c r="X3004" s="4001"/>
      <c r="Y3004" s="4001"/>
      <c r="Z3004" s="4001"/>
      <c r="AA3004" s="4001"/>
      <c r="AB3004" s="4005"/>
      <c r="AC3004" s="4005"/>
      <c r="AD3004" s="4001"/>
      <c r="AE3004" s="4001"/>
      <c r="AF3004" s="4001"/>
      <c r="AG3004" s="4001"/>
      <c r="AH3004" s="4001"/>
      <c r="AI3004" s="4001"/>
      <c r="AJ3004" s="4001"/>
      <c r="AK3004" s="2572"/>
    </row>
    <row r="3005" spans="2:37" s="2872" customFormat="1" x14ac:dyDescent="0.2">
      <c r="B3005" s="3956" t="s">
        <v>5611</v>
      </c>
      <c r="C3005" s="3957"/>
      <c r="D3005" s="2578" t="s">
        <v>5612</v>
      </c>
      <c r="E3005" s="2579">
        <v>16.8</v>
      </c>
      <c r="F3005" s="2579">
        <v>16.8</v>
      </c>
      <c r="G3005" s="2600" t="s">
        <v>1534</v>
      </c>
      <c r="H3005" s="2600" t="s">
        <v>1534</v>
      </c>
      <c r="I3005" s="2600" t="s">
        <v>1534</v>
      </c>
      <c r="J3005" s="2800">
        <v>250</v>
      </c>
      <c r="K3005" s="2685">
        <v>6.720000000000001E-2</v>
      </c>
      <c r="L3005" s="2685">
        <v>6.720000000000001E-2</v>
      </c>
      <c r="M3005" s="2800">
        <v>107</v>
      </c>
      <c r="N3005" s="2800">
        <v>125</v>
      </c>
      <c r="O3005" s="2685">
        <v>0.15680000000000002</v>
      </c>
      <c r="P3005" s="2685">
        <v>0.13440000000000002</v>
      </c>
      <c r="Q3005" s="2685">
        <v>0.15680000000000002</v>
      </c>
      <c r="R3005" s="2685">
        <v>0.13440000000000002</v>
      </c>
      <c r="S3005" s="2600" t="s">
        <v>1534</v>
      </c>
      <c r="T3005" s="2600" t="s">
        <v>1534</v>
      </c>
      <c r="U3005" s="2600" t="s">
        <v>1534</v>
      </c>
      <c r="V3005" s="2600" t="s">
        <v>1534</v>
      </c>
      <c r="W3005" s="2600" t="s">
        <v>1534</v>
      </c>
      <c r="X3005" s="2685">
        <v>6.720000000000001E-2</v>
      </c>
      <c r="Y3005" s="2601" t="s">
        <v>1534</v>
      </c>
      <c r="Z3005" s="2601" t="s">
        <v>1534</v>
      </c>
      <c r="AA3005" s="2601" t="s">
        <v>1534</v>
      </c>
      <c r="AB3005" s="2601" t="s">
        <v>1534</v>
      </c>
      <c r="AC3005" s="2685">
        <v>6.720000000000001E-2</v>
      </c>
      <c r="AD3005" s="2600" t="s">
        <v>1534</v>
      </c>
      <c r="AE3005" s="2600" t="s">
        <v>1534</v>
      </c>
      <c r="AF3005" s="2600" t="s">
        <v>1534</v>
      </c>
      <c r="AG3005" s="2687">
        <f>0.5*1.12</f>
        <v>0.56000000000000005</v>
      </c>
      <c r="AH3005" s="2644" t="s">
        <v>1534</v>
      </c>
      <c r="AI3005" s="2644" t="s">
        <v>1534</v>
      </c>
      <c r="AJ3005" s="2707" t="s">
        <v>1534</v>
      </c>
      <c r="AK3005" s="2572"/>
    </row>
    <row r="3006" spans="2:37" s="2872" customFormat="1" x14ac:dyDescent="0.2">
      <c r="B3006" s="3958" t="s">
        <v>5613</v>
      </c>
      <c r="C3006" s="4084"/>
      <c r="D3006" s="2555" t="s">
        <v>5614</v>
      </c>
      <c r="E3006" s="2556">
        <v>20.160000000000004</v>
      </c>
      <c r="F3006" s="2556">
        <v>20.160000000000004</v>
      </c>
      <c r="G3006" s="2559" t="s">
        <v>1534</v>
      </c>
      <c r="H3006" s="2559" t="s">
        <v>1534</v>
      </c>
      <c r="I3006" s="2559" t="s">
        <v>1534</v>
      </c>
      <c r="J3006" s="2674">
        <v>300</v>
      </c>
      <c r="K3006" s="2557">
        <v>6.720000000000001E-2</v>
      </c>
      <c r="L3006" s="2557">
        <v>6.720000000000001E-2</v>
      </c>
      <c r="M3006" s="2674">
        <v>128</v>
      </c>
      <c r="N3006" s="2674">
        <v>150</v>
      </c>
      <c r="O3006" s="2557">
        <v>0.15680000000000002</v>
      </c>
      <c r="P3006" s="2557">
        <v>0.13440000000000002</v>
      </c>
      <c r="Q3006" s="2557">
        <v>0.15680000000000002</v>
      </c>
      <c r="R3006" s="2557">
        <v>0.13440000000000002</v>
      </c>
      <c r="S3006" s="2559" t="s">
        <v>1534</v>
      </c>
      <c r="T3006" s="2559" t="s">
        <v>1534</v>
      </c>
      <c r="U3006" s="2559" t="s">
        <v>1534</v>
      </c>
      <c r="V3006" s="2559" t="s">
        <v>1534</v>
      </c>
      <c r="W3006" s="2559" t="s">
        <v>1534</v>
      </c>
      <c r="X3006" s="2557">
        <v>6.720000000000001E-2</v>
      </c>
      <c r="Y3006" s="2560" t="s">
        <v>1534</v>
      </c>
      <c r="Z3006" s="2560" t="s">
        <v>1534</v>
      </c>
      <c r="AA3006" s="2560" t="s">
        <v>1534</v>
      </c>
      <c r="AB3006" s="2560" t="s">
        <v>1534</v>
      </c>
      <c r="AC3006" s="2557">
        <v>6.720000000000001E-2</v>
      </c>
      <c r="AD3006" s="2559" t="s">
        <v>1534</v>
      </c>
      <c r="AE3006" s="2559" t="s">
        <v>1534</v>
      </c>
      <c r="AF3006" s="2559" t="s">
        <v>1534</v>
      </c>
      <c r="AG3006" s="2561">
        <v>0.56000000000000005</v>
      </c>
      <c r="AH3006" s="2613" t="s">
        <v>1534</v>
      </c>
      <c r="AI3006" s="2613" t="s">
        <v>1534</v>
      </c>
      <c r="AJ3006" s="2712" t="s">
        <v>1534</v>
      </c>
      <c r="AK3006" s="2572"/>
    </row>
    <row r="3007" spans="2:37" s="2872" customFormat="1" x14ac:dyDescent="0.2">
      <c r="B3007" s="3958" t="s">
        <v>5615</v>
      </c>
      <c r="C3007" s="4084"/>
      <c r="D3007" s="2555" t="s">
        <v>5616</v>
      </c>
      <c r="E3007" s="2556">
        <v>22.400000000000002</v>
      </c>
      <c r="F3007" s="2556">
        <v>22.400000000000002</v>
      </c>
      <c r="G3007" s="2559" t="s">
        <v>1534</v>
      </c>
      <c r="H3007" s="2559" t="s">
        <v>1534</v>
      </c>
      <c r="I3007" s="2559" t="s">
        <v>1534</v>
      </c>
      <c r="J3007" s="2674">
        <v>333</v>
      </c>
      <c r="K3007" s="2557">
        <v>6.720000000000001E-2</v>
      </c>
      <c r="L3007" s="2557">
        <v>6.720000000000001E-2</v>
      </c>
      <c r="M3007" s="2674">
        <v>142</v>
      </c>
      <c r="N3007" s="2674">
        <v>166</v>
      </c>
      <c r="O3007" s="2557">
        <v>0.15680000000000002</v>
      </c>
      <c r="P3007" s="2557">
        <v>0.13440000000000002</v>
      </c>
      <c r="Q3007" s="2557">
        <v>0.15680000000000002</v>
      </c>
      <c r="R3007" s="2557">
        <v>0.13440000000000002</v>
      </c>
      <c r="S3007" s="2559" t="s">
        <v>1534</v>
      </c>
      <c r="T3007" s="2559" t="s">
        <v>1534</v>
      </c>
      <c r="U3007" s="2559" t="s">
        <v>1534</v>
      </c>
      <c r="V3007" s="2559" t="s">
        <v>1534</v>
      </c>
      <c r="W3007" s="2559" t="s">
        <v>1534</v>
      </c>
      <c r="X3007" s="2557">
        <v>6.720000000000001E-2</v>
      </c>
      <c r="Y3007" s="2560" t="s">
        <v>1534</v>
      </c>
      <c r="Z3007" s="2560" t="s">
        <v>1534</v>
      </c>
      <c r="AA3007" s="2560" t="s">
        <v>1534</v>
      </c>
      <c r="AB3007" s="2560" t="s">
        <v>1534</v>
      </c>
      <c r="AC3007" s="2557">
        <v>6.720000000000001E-2</v>
      </c>
      <c r="AD3007" s="2559" t="s">
        <v>1534</v>
      </c>
      <c r="AE3007" s="2559" t="s">
        <v>1534</v>
      </c>
      <c r="AF3007" s="2559" t="s">
        <v>1534</v>
      </c>
      <c r="AG3007" s="2561">
        <v>0.56000000000000005</v>
      </c>
      <c r="AH3007" s="2613" t="s">
        <v>1534</v>
      </c>
      <c r="AI3007" s="2613" t="s">
        <v>1534</v>
      </c>
      <c r="AJ3007" s="2712" t="s">
        <v>1534</v>
      </c>
      <c r="AK3007" s="2572"/>
    </row>
    <row r="3008" spans="2:37" s="2872" customFormat="1" x14ac:dyDescent="0.2">
      <c r="B3008" s="3958" t="s">
        <v>5617</v>
      </c>
      <c r="C3008" s="4084"/>
      <c r="D3008" s="2555" t="s">
        <v>5618</v>
      </c>
      <c r="E3008" s="2556">
        <v>28.000000000000004</v>
      </c>
      <c r="F3008" s="2556">
        <v>28.000000000000004</v>
      </c>
      <c r="G3008" s="2559" t="s">
        <v>1534</v>
      </c>
      <c r="H3008" s="2559" t="s">
        <v>1534</v>
      </c>
      <c r="I3008" s="2559" t="s">
        <v>1534</v>
      </c>
      <c r="J3008" s="2674">
        <v>416</v>
      </c>
      <c r="K3008" s="2557">
        <v>6.720000000000001E-2</v>
      </c>
      <c r="L3008" s="2557">
        <v>6.720000000000001E-2</v>
      </c>
      <c r="M3008" s="2674">
        <v>178</v>
      </c>
      <c r="N3008" s="2674">
        <v>208</v>
      </c>
      <c r="O3008" s="2557">
        <v>0.15680000000000002</v>
      </c>
      <c r="P3008" s="2557">
        <v>0.13440000000000002</v>
      </c>
      <c r="Q3008" s="2557">
        <v>0.15680000000000002</v>
      </c>
      <c r="R3008" s="2557">
        <v>0.13440000000000002</v>
      </c>
      <c r="S3008" s="2559" t="s">
        <v>1534</v>
      </c>
      <c r="T3008" s="2559" t="s">
        <v>1534</v>
      </c>
      <c r="U3008" s="2559" t="s">
        <v>1534</v>
      </c>
      <c r="V3008" s="2559" t="s">
        <v>1534</v>
      </c>
      <c r="W3008" s="2559" t="s">
        <v>1534</v>
      </c>
      <c r="X3008" s="2557">
        <v>6.720000000000001E-2</v>
      </c>
      <c r="Y3008" s="2560" t="s">
        <v>1534</v>
      </c>
      <c r="Z3008" s="2560" t="s">
        <v>1534</v>
      </c>
      <c r="AA3008" s="2560" t="s">
        <v>1534</v>
      </c>
      <c r="AB3008" s="2560" t="s">
        <v>1534</v>
      </c>
      <c r="AC3008" s="2557">
        <v>6.720000000000001E-2</v>
      </c>
      <c r="AD3008" s="2559" t="s">
        <v>1534</v>
      </c>
      <c r="AE3008" s="2559" t="s">
        <v>1534</v>
      </c>
      <c r="AF3008" s="2559" t="s">
        <v>1534</v>
      </c>
      <c r="AG3008" s="2561">
        <v>0.56000000000000005</v>
      </c>
      <c r="AH3008" s="2613" t="s">
        <v>1534</v>
      </c>
      <c r="AI3008" s="2613" t="s">
        <v>1534</v>
      </c>
      <c r="AJ3008" s="2712" t="s">
        <v>1534</v>
      </c>
      <c r="AK3008" s="2572"/>
    </row>
    <row r="3009" spans="2:37" s="2872" customFormat="1" ht="13.5" thickBot="1" x14ac:dyDescent="0.25">
      <c r="B3009" s="3960" t="s">
        <v>5619</v>
      </c>
      <c r="C3009" s="3961"/>
      <c r="D3009" s="2602" t="s">
        <v>5620</v>
      </c>
      <c r="E3009" s="2603">
        <v>33.6</v>
      </c>
      <c r="F3009" s="2603">
        <v>33.6</v>
      </c>
      <c r="G3009" s="2606" t="s">
        <v>1534</v>
      </c>
      <c r="H3009" s="2606" t="s">
        <v>1534</v>
      </c>
      <c r="I3009" s="2606" t="s">
        <v>1534</v>
      </c>
      <c r="J3009" s="2805">
        <v>500</v>
      </c>
      <c r="K3009" s="2604">
        <v>6.720000000000001E-2</v>
      </c>
      <c r="L3009" s="2604">
        <v>6.720000000000001E-2</v>
      </c>
      <c r="M3009" s="2805">
        <v>214</v>
      </c>
      <c r="N3009" s="2805">
        <v>250</v>
      </c>
      <c r="O3009" s="2604">
        <v>0.15680000000000002</v>
      </c>
      <c r="P3009" s="2604">
        <v>0.13440000000000002</v>
      </c>
      <c r="Q3009" s="2604">
        <v>0.15680000000000002</v>
      </c>
      <c r="R3009" s="2604">
        <v>0.13440000000000002</v>
      </c>
      <c r="S3009" s="2606" t="s">
        <v>1534</v>
      </c>
      <c r="T3009" s="2606" t="s">
        <v>1534</v>
      </c>
      <c r="U3009" s="2606" t="s">
        <v>1534</v>
      </c>
      <c r="V3009" s="2606" t="s">
        <v>1534</v>
      </c>
      <c r="W3009" s="2606" t="s">
        <v>1534</v>
      </c>
      <c r="X3009" s="2604">
        <v>6.720000000000001E-2</v>
      </c>
      <c r="Y3009" s="2607" t="s">
        <v>1534</v>
      </c>
      <c r="Z3009" s="2607" t="s">
        <v>1534</v>
      </c>
      <c r="AA3009" s="2607" t="s">
        <v>1534</v>
      </c>
      <c r="AB3009" s="2607" t="s">
        <v>1534</v>
      </c>
      <c r="AC3009" s="2604">
        <v>6.720000000000001E-2</v>
      </c>
      <c r="AD3009" s="2606" t="s">
        <v>1534</v>
      </c>
      <c r="AE3009" s="2606" t="s">
        <v>1534</v>
      </c>
      <c r="AF3009" s="2606" t="s">
        <v>1534</v>
      </c>
      <c r="AG3009" s="2608">
        <v>0.56000000000000005</v>
      </c>
      <c r="AH3009" s="2653" t="s">
        <v>1534</v>
      </c>
      <c r="AI3009" s="2653" t="s">
        <v>1534</v>
      </c>
      <c r="AJ3009" s="2799" t="s">
        <v>1534</v>
      </c>
      <c r="AK3009" s="2572"/>
    </row>
    <row r="3010" spans="2:37" s="2872" customFormat="1" x14ac:dyDescent="0.2">
      <c r="B3010" s="2573"/>
      <c r="C3010" s="2566"/>
      <c r="D3010" s="2566"/>
      <c r="E3010" s="2566"/>
      <c r="F3010" s="2566"/>
      <c r="G3010" s="2566"/>
      <c r="H3010" s="2566"/>
      <c r="I3010" s="2567"/>
      <c r="J3010" s="2567"/>
      <c r="K3010" s="2567"/>
      <c r="L3010" s="2567"/>
      <c r="M3010" s="2566"/>
      <c r="N3010" s="2567"/>
      <c r="O3010" s="2567"/>
      <c r="P3010" s="2567"/>
      <c r="Q3010" s="2567"/>
      <c r="R3010" s="2567"/>
      <c r="S3010" s="2566"/>
      <c r="T3010" s="2565"/>
      <c r="U3010" s="2565"/>
      <c r="V3010" s="2565"/>
      <c r="W3010" s="2565"/>
      <c r="X3010" s="2565"/>
      <c r="Y3010" s="2565"/>
      <c r="Z3010" s="2565"/>
      <c r="AA3010" s="2565"/>
      <c r="AB3010" s="2565"/>
      <c r="AC3010" s="2565"/>
      <c r="AD3010" s="2565"/>
      <c r="AE3010" s="2565"/>
      <c r="AF3010" s="2565"/>
      <c r="AG3010" s="2565"/>
      <c r="AH3010" s="2565"/>
      <c r="AI3010" s="2565"/>
      <c r="AJ3010" s="2565"/>
      <c r="AK3010" s="2572"/>
    </row>
    <row r="3011" spans="2:37" s="2872" customFormat="1" ht="14.25" x14ac:dyDescent="0.2">
      <c r="B3011" s="3979" t="s">
        <v>4992</v>
      </c>
      <c r="C3011" s="3980"/>
      <c r="D3011" s="3981" t="s">
        <v>10</v>
      </c>
      <c r="E3011" s="3981"/>
      <c r="F3011" s="3981"/>
      <c r="G3011" s="3981"/>
      <c r="H3011" s="2569"/>
      <c r="I3011" s="2569"/>
      <c r="J3011" s="2569"/>
      <c r="K3011" s="2569"/>
      <c r="L3011" s="2569"/>
      <c r="M3011" s="2569"/>
      <c r="N3011" s="2569"/>
      <c r="O3011" s="2569"/>
      <c r="P3011" s="2569"/>
      <c r="Q3011" s="2569"/>
      <c r="R3011" s="2569"/>
      <c r="S3011" s="2569"/>
      <c r="T3011" s="2565"/>
      <c r="U3011" s="2565"/>
      <c r="V3011" s="2565"/>
      <c r="W3011" s="2565"/>
      <c r="X3011" s="2565"/>
      <c r="Y3011" s="2565"/>
      <c r="Z3011" s="2565"/>
      <c r="AA3011" s="2565"/>
      <c r="AB3011" s="2565"/>
      <c r="AC3011" s="2565"/>
      <c r="AD3011" s="2565"/>
      <c r="AE3011" s="2565"/>
      <c r="AF3011" s="2565"/>
      <c r="AG3011" s="2565"/>
      <c r="AH3011" s="2565"/>
      <c r="AI3011" s="2565"/>
      <c r="AJ3011" s="2565"/>
      <c r="AK3011" s="2572"/>
    </row>
    <row r="3012" spans="2:37" s="2872" customFormat="1" ht="14.25" x14ac:dyDescent="0.2">
      <c r="B3012" s="3979" t="s">
        <v>4993</v>
      </c>
      <c r="C3012" s="3980"/>
      <c r="D3012" s="3981" t="s">
        <v>10</v>
      </c>
      <c r="E3012" s="3981"/>
      <c r="F3012" s="3981"/>
      <c r="G3012" s="3981"/>
      <c r="H3012" s="2569"/>
      <c r="I3012" s="2569"/>
      <c r="J3012" s="2569"/>
      <c r="K3012" s="2569"/>
      <c r="L3012" s="2569"/>
      <c r="M3012" s="2569"/>
      <c r="N3012" s="2569"/>
      <c r="O3012" s="2569"/>
      <c r="P3012" s="2569"/>
      <c r="Q3012" s="2569"/>
      <c r="R3012" s="2569"/>
      <c r="S3012" s="2569"/>
      <c r="T3012" s="2565"/>
      <c r="U3012" s="2565"/>
      <c r="V3012" s="2565"/>
      <c r="W3012" s="2565"/>
      <c r="X3012" s="2565"/>
      <c r="Y3012" s="2565"/>
      <c r="Z3012" s="2565"/>
      <c r="AA3012" s="2565"/>
      <c r="AB3012" s="2565"/>
      <c r="AC3012" s="2565"/>
      <c r="AD3012" s="2565"/>
      <c r="AE3012" s="2565"/>
      <c r="AF3012" s="2565"/>
      <c r="AG3012" s="2565"/>
      <c r="AH3012" s="2565"/>
      <c r="AI3012" s="2565"/>
      <c r="AJ3012" s="2565"/>
      <c r="AK3012" s="2572"/>
    </row>
    <row r="3013" spans="2:37" s="2872" customFormat="1" ht="15.75" thickBot="1" x14ac:dyDescent="0.25">
      <c r="B3013" s="4057"/>
      <c r="C3013" s="4058"/>
      <c r="D3013" s="4059"/>
      <c r="E3013" s="4059"/>
      <c r="F3013" s="4059"/>
      <c r="G3013" s="4059"/>
      <c r="H3013" s="2574"/>
      <c r="I3013" s="2574"/>
      <c r="J3013" s="2574"/>
      <c r="K3013" s="2574"/>
      <c r="L3013" s="2574"/>
      <c r="M3013" s="2574"/>
      <c r="N3013" s="2574"/>
      <c r="O3013" s="2574"/>
      <c r="P3013" s="2574"/>
      <c r="Q3013" s="2574"/>
      <c r="R3013" s="2574"/>
      <c r="S3013" s="2574"/>
      <c r="T3013" s="2575"/>
      <c r="U3013" s="2575"/>
      <c r="V3013" s="2575"/>
      <c r="W3013" s="2575"/>
      <c r="X3013" s="2575"/>
      <c r="Y3013" s="2575"/>
      <c r="Z3013" s="2575"/>
      <c r="AA3013" s="2575"/>
      <c r="AB3013" s="2575"/>
      <c r="AC3013" s="2575"/>
      <c r="AD3013" s="2575"/>
      <c r="AE3013" s="2575"/>
      <c r="AF3013" s="2575"/>
      <c r="AG3013" s="2575"/>
      <c r="AH3013" s="2575"/>
      <c r="AI3013" s="2575"/>
      <c r="AJ3013" s="2575"/>
      <c r="AK3013" s="2577"/>
    </row>
    <row r="3014" spans="2:37" s="2872" customFormat="1" x14ac:dyDescent="0.2">
      <c r="B3014" s="2774"/>
    </row>
    <row r="3015" spans="2:37" s="2872" customFormat="1" ht="13.5" thickBot="1" x14ac:dyDescent="0.25"/>
    <row r="3016" spans="2:37" s="2872" customFormat="1" ht="20.25" x14ac:dyDescent="0.2">
      <c r="B3016" s="3987" t="s">
        <v>5001</v>
      </c>
      <c r="C3016" s="3988"/>
      <c r="D3016" s="3988"/>
      <c r="E3016" s="3988"/>
      <c r="F3016" s="3988"/>
      <c r="G3016" s="3988"/>
      <c r="H3016" s="3988"/>
      <c r="I3016" s="3988"/>
      <c r="J3016" s="3988"/>
      <c r="K3016" s="3988"/>
      <c r="L3016" s="3988"/>
      <c r="M3016" s="3988"/>
      <c r="N3016" s="3988"/>
      <c r="O3016" s="3988"/>
      <c r="P3016" s="3988"/>
      <c r="Q3016" s="3988"/>
      <c r="R3016" s="3988"/>
      <c r="S3016" s="3988"/>
      <c r="T3016" s="3988"/>
      <c r="U3016" s="3988"/>
      <c r="V3016" s="3988"/>
      <c r="W3016" s="3988"/>
      <c r="X3016" s="3988"/>
      <c r="Y3016" s="3988"/>
      <c r="Z3016" s="3988"/>
      <c r="AA3016" s="3988"/>
      <c r="AB3016" s="3988"/>
      <c r="AC3016" s="3988"/>
      <c r="AD3016" s="3988"/>
      <c r="AE3016" s="3988"/>
      <c r="AF3016" s="3988"/>
      <c r="AG3016" s="3988"/>
      <c r="AH3016" s="3988"/>
      <c r="AI3016" s="3988"/>
      <c r="AJ3016" s="3988"/>
      <c r="AK3016" s="3989"/>
    </row>
    <row r="3017" spans="2:37" s="2872" customFormat="1" x14ac:dyDescent="0.2">
      <c r="B3017" s="2570"/>
      <c r="C3017" s="2945"/>
      <c r="D3017" s="2945"/>
      <c r="E3017" s="2945"/>
      <c r="F3017" s="2945"/>
      <c r="G3017" s="2571"/>
      <c r="H3017" s="2571"/>
      <c r="I3017" s="2571"/>
      <c r="J3017" s="2571"/>
      <c r="K3017" s="2571"/>
      <c r="L3017" s="2571"/>
      <c r="M3017" s="2571"/>
      <c r="N3017" s="2571"/>
      <c r="O3017" s="2571"/>
      <c r="P3017" s="2571"/>
      <c r="Q3017" s="2571"/>
      <c r="R3017" s="2571"/>
      <c r="S3017" s="2571"/>
      <c r="T3017" s="2571"/>
      <c r="U3017" s="2571"/>
      <c r="V3017" s="2571"/>
      <c r="W3017" s="2571"/>
      <c r="X3017" s="2571"/>
      <c r="Y3017" s="2571"/>
      <c r="Z3017" s="2571"/>
      <c r="AA3017" s="2571"/>
      <c r="AB3017" s="2571"/>
      <c r="AC3017" s="2571"/>
      <c r="AD3017" s="2571"/>
      <c r="AE3017" s="2571"/>
      <c r="AF3017" s="2571"/>
      <c r="AG3017" s="2571"/>
      <c r="AH3017" s="2571"/>
      <c r="AI3017" s="2571"/>
      <c r="AJ3017" s="2571"/>
      <c r="AK3017" s="2572"/>
    </row>
    <row r="3018" spans="2:37" s="2872" customFormat="1" x14ac:dyDescent="0.2">
      <c r="B3018" s="2570" t="s">
        <v>4988</v>
      </c>
      <c r="C3018" s="2945"/>
      <c r="D3018" s="4122" t="s">
        <v>5595</v>
      </c>
      <c r="E3018" s="4122"/>
      <c r="F3018" s="4122"/>
      <c r="G3018" s="2571"/>
      <c r="H3018" s="2571"/>
      <c r="I3018" s="2571"/>
      <c r="J3018" s="2571"/>
      <c r="K3018" s="2571"/>
      <c r="L3018" s="2571"/>
      <c r="M3018" s="2571"/>
      <c r="N3018" s="2571"/>
      <c r="O3018" s="2571"/>
      <c r="P3018" s="2571"/>
      <c r="Q3018" s="2571"/>
      <c r="R3018" s="2571"/>
      <c r="S3018" s="2571"/>
      <c r="T3018" s="2571"/>
      <c r="U3018" s="2571"/>
      <c r="V3018" s="2571"/>
      <c r="W3018" s="2571"/>
      <c r="X3018" s="2571"/>
      <c r="Y3018" s="2571"/>
      <c r="Z3018" s="2571"/>
      <c r="AA3018" s="2571"/>
      <c r="AB3018" s="2571"/>
      <c r="AC3018" s="2571"/>
      <c r="AD3018" s="2571"/>
      <c r="AE3018" s="2571"/>
      <c r="AF3018" s="2571"/>
      <c r="AG3018" s="2571"/>
      <c r="AH3018" s="2571"/>
      <c r="AI3018" s="2571"/>
      <c r="AJ3018" s="2571"/>
      <c r="AK3018" s="2572"/>
    </row>
    <row r="3019" spans="2:37" s="2872" customFormat="1" ht="13.5" thickBot="1" x14ac:dyDescent="0.25">
      <c r="B3019" s="3991" t="s">
        <v>5002</v>
      </c>
      <c r="C3019" s="3992"/>
      <c r="D3019" s="3963">
        <v>41515</v>
      </c>
      <c r="E3019" s="3963"/>
      <c r="F3019" s="2945"/>
      <c r="G3019" s="2571"/>
      <c r="H3019" s="2571"/>
      <c r="I3019" s="2571"/>
      <c r="J3019" s="2571"/>
      <c r="K3019" s="2571"/>
      <c r="L3019" s="2571"/>
      <c r="M3019" s="2571"/>
      <c r="N3019" s="2571"/>
      <c r="O3019" s="2571"/>
      <c r="P3019" s="2571"/>
      <c r="Q3019" s="2571"/>
      <c r="R3019" s="2571"/>
      <c r="S3019" s="2571"/>
      <c r="T3019" s="2571"/>
      <c r="U3019" s="2571"/>
      <c r="V3019" s="2571"/>
      <c r="W3019" s="2571"/>
      <c r="X3019" s="2571"/>
      <c r="Y3019" s="2571"/>
      <c r="Z3019" s="2571"/>
      <c r="AA3019" s="2571"/>
      <c r="AB3019" s="2571"/>
      <c r="AC3019" s="2571"/>
      <c r="AD3019" s="2571"/>
      <c r="AE3019" s="2571"/>
      <c r="AF3019" s="2571"/>
      <c r="AG3019" s="2571"/>
      <c r="AH3019" s="2571"/>
      <c r="AI3019" s="2571"/>
      <c r="AJ3019" s="2571"/>
      <c r="AK3019" s="2572"/>
    </row>
    <row r="3020" spans="2:37" s="2872" customFormat="1" ht="79.5" customHeight="1" thickBot="1" x14ac:dyDescent="0.25">
      <c r="B3020" s="3993" t="s">
        <v>5003</v>
      </c>
      <c r="C3020" s="4036"/>
      <c r="D3020" s="4118" t="s">
        <v>5836</v>
      </c>
      <c r="E3020" s="4119"/>
      <c r="F3020" s="4119"/>
      <c r="G3020" s="4119"/>
      <c r="H3020" s="4119"/>
      <c r="I3020" s="4119"/>
      <c r="J3020" s="4119"/>
      <c r="K3020" s="4120"/>
      <c r="L3020" s="2571"/>
      <c r="M3020" s="2571"/>
      <c r="N3020" s="2571"/>
      <c r="O3020" s="2571"/>
      <c r="P3020" s="2571"/>
      <c r="Q3020" s="2571"/>
      <c r="R3020" s="2571"/>
      <c r="S3020" s="2571"/>
      <c r="T3020" s="2571"/>
      <c r="U3020" s="2571"/>
      <c r="V3020" s="2571"/>
      <c r="W3020" s="2571"/>
      <c r="X3020" s="2571"/>
      <c r="Y3020" s="2571"/>
      <c r="Z3020" s="2571"/>
      <c r="AA3020" s="2571"/>
      <c r="AB3020" s="2571"/>
      <c r="AC3020" s="2571"/>
      <c r="AD3020" s="2571"/>
      <c r="AE3020" s="2571"/>
      <c r="AF3020" s="2571"/>
      <c r="AG3020" s="2571"/>
      <c r="AH3020" s="2571"/>
      <c r="AI3020" s="2571"/>
      <c r="AJ3020" s="2571"/>
      <c r="AK3020" s="2572"/>
    </row>
    <row r="3021" spans="2:37" s="2872" customFormat="1" ht="13.5" thickBot="1" x14ac:dyDescent="0.25">
      <c r="B3021" s="3998"/>
      <c r="C3021" s="3999"/>
      <c r="D3021" s="3999"/>
      <c r="E3021" s="3999"/>
      <c r="F3021" s="3999"/>
      <c r="G3021" s="3999"/>
      <c r="H3021" s="3999"/>
      <c r="I3021" s="3999"/>
      <c r="J3021" s="3999"/>
      <c r="K3021" s="3999"/>
      <c r="L3021" s="3999"/>
      <c r="M3021" s="3999"/>
      <c r="N3021" s="3999"/>
      <c r="O3021" s="3999"/>
      <c r="P3021" s="3999"/>
      <c r="Q3021" s="3999"/>
      <c r="R3021" s="2571"/>
      <c r="S3021" s="2571"/>
      <c r="T3021" s="2571"/>
      <c r="U3021" s="2571"/>
      <c r="V3021" s="2571"/>
      <c r="W3021" s="2571"/>
      <c r="X3021" s="2571"/>
      <c r="Y3021" s="2571"/>
      <c r="Z3021" s="2571"/>
      <c r="AA3021" s="2571"/>
      <c r="AB3021" s="2571"/>
      <c r="AC3021" s="2571"/>
      <c r="AD3021" s="2571"/>
      <c r="AE3021" s="2571"/>
      <c r="AF3021" s="2571"/>
      <c r="AG3021" s="2571"/>
      <c r="AH3021" s="2571"/>
      <c r="AI3021" s="2571"/>
      <c r="AJ3021" s="2571"/>
      <c r="AK3021" s="2572"/>
    </row>
    <row r="3022" spans="2:37" s="2872" customFormat="1" ht="13.5" thickBot="1" x14ac:dyDescent="0.25">
      <c r="B3022" s="4000" t="s">
        <v>5004</v>
      </c>
      <c r="C3022" s="4000"/>
      <c r="D3022" s="4000" t="s">
        <v>4994</v>
      </c>
      <c r="E3022" s="4000" t="s">
        <v>5005</v>
      </c>
      <c r="F3022" s="4002" t="s">
        <v>224</v>
      </c>
      <c r="G3022" s="4002"/>
      <c r="H3022" s="4002"/>
      <c r="I3022" s="4002"/>
      <c r="J3022" s="4002"/>
      <c r="K3022" s="4002"/>
      <c r="L3022" s="4002"/>
      <c r="M3022" s="4002"/>
      <c r="N3022" s="4002"/>
      <c r="O3022" s="4002"/>
      <c r="P3022" s="4002"/>
      <c r="Q3022" s="4002"/>
      <c r="R3022" s="4002"/>
      <c r="S3022" s="4002" t="s">
        <v>340</v>
      </c>
      <c r="T3022" s="4002"/>
      <c r="U3022" s="4002"/>
      <c r="V3022" s="4002"/>
      <c r="W3022" s="4002"/>
      <c r="X3022" s="4002"/>
      <c r="Y3022" s="4002"/>
      <c r="Z3022" s="4002"/>
      <c r="AA3022" s="4002"/>
      <c r="AB3022" s="4002"/>
      <c r="AC3022" s="4002"/>
      <c r="AD3022" s="4002" t="s">
        <v>225</v>
      </c>
      <c r="AE3022" s="4002"/>
      <c r="AF3022" s="4002"/>
      <c r="AG3022" s="4002"/>
      <c r="AH3022" s="4003" t="s">
        <v>4989</v>
      </c>
      <c r="AI3022" s="4003"/>
      <c r="AJ3022" s="4003"/>
      <c r="AK3022" s="2572"/>
    </row>
    <row r="3023" spans="2:37" s="2872" customFormat="1" ht="13.5" thickBot="1" x14ac:dyDescent="0.25">
      <c r="B3023" s="4001"/>
      <c r="C3023" s="4001"/>
      <c r="D3023" s="4001"/>
      <c r="E3023" s="4001"/>
      <c r="F3023" s="4001" t="s">
        <v>5006</v>
      </c>
      <c r="G3023" s="4001" t="s">
        <v>5007</v>
      </c>
      <c r="H3023" s="4000" t="s">
        <v>5008</v>
      </c>
      <c r="I3023" s="4004" t="s">
        <v>5009</v>
      </c>
      <c r="J3023" s="4004" t="s">
        <v>5010</v>
      </c>
      <c r="K3023" s="4005" t="s">
        <v>5011</v>
      </c>
      <c r="L3023" s="4005" t="s">
        <v>5012</v>
      </c>
      <c r="M3023" s="4004" t="s">
        <v>5013</v>
      </c>
      <c r="N3023" s="4004"/>
      <c r="O3023" s="4005" t="s">
        <v>5014</v>
      </c>
      <c r="P3023" s="4005" t="s">
        <v>5015</v>
      </c>
      <c r="Q3023" s="4005" t="s">
        <v>5016</v>
      </c>
      <c r="R3023" s="4005" t="s">
        <v>5017</v>
      </c>
      <c r="S3023" s="4000" t="s">
        <v>5018</v>
      </c>
      <c r="T3023" s="4000" t="s">
        <v>5019</v>
      </c>
      <c r="U3023" s="4000" t="s">
        <v>5020</v>
      </c>
      <c r="V3023" s="4000" t="s">
        <v>5021</v>
      </c>
      <c r="W3023" s="4000" t="s">
        <v>5022</v>
      </c>
      <c r="X3023" s="4000" t="s">
        <v>5023</v>
      </c>
      <c r="Y3023" s="4000" t="s">
        <v>5024</v>
      </c>
      <c r="Z3023" s="4000" t="s">
        <v>5025</v>
      </c>
      <c r="AA3023" s="4000" t="s">
        <v>5026</v>
      </c>
      <c r="AB3023" s="4004" t="s">
        <v>5027</v>
      </c>
      <c r="AC3023" s="4004" t="s">
        <v>5028</v>
      </c>
      <c r="AD3023" s="4000" t="s">
        <v>5029</v>
      </c>
      <c r="AE3023" s="4000" t="s">
        <v>5030</v>
      </c>
      <c r="AF3023" s="4000" t="s">
        <v>5031</v>
      </c>
      <c r="AG3023" s="4000" t="s">
        <v>5032</v>
      </c>
      <c r="AH3023" s="4000" t="s">
        <v>1154</v>
      </c>
      <c r="AI3023" s="4000" t="s">
        <v>4990</v>
      </c>
      <c r="AJ3023" s="4000" t="s">
        <v>4991</v>
      </c>
      <c r="AK3023" s="2572"/>
    </row>
    <row r="3024" spans="2:37" s="2872" customFormat="1" ht="13.5" thickBot="1" x14ac:dyDescent="0.25">
      <c r="B3024" s="4073"/>
      <c r="C3024" s="4073"/>
      <c r="D3024" s="4001"/>
      <c r="E3024" s="4001"/>
      <c r="F3024" s="4001"/>
      <c r="G3024" s="4001"/>
      <c r="H3024" s="4001"/>
      <c r="I3024" s="4005"/>
      <c r="J3024" s="4005"/>
      <c r="K3024" s="4005"/>
      <c r="L3024" s="4005"/>
      <c r="M3024" s="2942" t="s">
        <v>5033</v>
      </c>
      <c r="N3024" s="2943" t="s">
        <v>2798</v>
      </c>
      <c r="O3024" s="4005"/>
      <c r="P3024" s="4005"/>
      <c r="Q3024" s="4005"/>
      <c r="R3024" s="4005"/>
      <c r="S3024" s="4001"/>
      <c r="T3024" s="4001"/>
      <c r="U3024" s="4001"/>
      <c r="V3024" s="4001"/>
      <c r="W3024" s="4001"/>
      <c r="X3024" s="4001"/>
      <c r="Y3024" s="4001"/>
      <c r="Z3024" s="4001"/>
      <c r="AA3024" s="4001"/>
      <c r="AB3024" s="4005"/>
      <c r="AC3024" s="4005"/>
      <c r="AD3024" s="4001"/>
      <c r="AE3024" s="4001"/>
      <c r="AF3024" s="4001"/>
      <c r="AG3024" s="4001"/>
      <c r="AH3024" s="4001"/>
      <c r="AI3024" s="4001"/>
      <c r="AJ3024" s="4001"/>
      <c r="AK3024" s="2572"/>
    </row>
    <row r="3025" spans="2:37" s="2872" customFormat="1" x14ac:dyDescent="0.2">
      <c r="B3025" s="4145" t="s">
        <v>5596</v>
      </c>
      <c r="C3025" s="4146"/>
      <c r="D3025" s="2578" t="s">
        <v>5597</v>
      </c>
      <c r="E3025" s="2579">
        <v>39.188800000000008</v>
      </c>
      <c r="F3025" s="2579">
        <v>16.8</v>
      </c>
      <c r="G3025" s="2600" t="s">
        <v>1534</v>
      </c>
      <c r="H3025" s="2600" t="s">
        <v>1534</v>
      </c>
      <c r="I3025" s="2600" t="s">
        <v>1534</v>
      </c>
      <c r="J3025" s="2800">
        <v>250</v>
      </c>
      <c r="K3025" s="2685">
        <v>6.720000000000001E-2</v>
      </c>
      <c r="L3025" s="2685">
        <v>6.720000000000001E-2</v>
      </c>
      <c r="M3025" s="2800">
        <v>107</v>
      </c>
      <c r="N3025" s="2800">
        <v>125</v>
      </c>
      <c r="O3025" s="2685">
        <v>0.15680000000000002</v>
      </c>
      <c r="P3025" s="2685">
        <v>0.13440000000000002</v>
      </c>
      <c r="Q3025" s="2685">
        <v>0.15680000000000002</v>
      </c>
      <c r="R3025" s="2685">
        <v>0.13440000000000002</v>
      </c>
      <c r="S3025" s="2600" t="s">
        <v>1534</v>
      </c>
      <c r="T3025" s="2600" t="s">
        <v>1534</v>
      </c>
      <c r="U3025" s="2600" t="s">
        <v>1534</v>
      </c>
      <c r="V3025" s="2600" t="s">
        <v>1534</v>
      </c>
      <c r="W3025" s="2600" t="s">
        <v>1534</v>
      </c>
      <c r="X3025" s="2685">
        <v>6.720000000000001E-2</v>
      </c>
      <c r="Y3025" s="2601" t="s">
        <v>1534</v>
      </c>
      <c r="Z3025" s="2601" t="s">
        <v>1534</v>
      </c>
      <c r="AA3025" s="2601" t="s">
        <v>1534</v>
      </c>
      <c r="AB3025" s="2601" t="s">
        <v>1534</v>
      </c>
      <c r="AC3025" s="2685">
        <v>6.720000000000001E-2</v>
      </c>
      <c r="AD3025" s="2643">
        <f>19.99*1.12</f>
        <v>22.3888</v>
      </c>
      <c r="AE3025" s="2600" t="s">
        <v>5598</v>
      </c>
      <c r="AF3025" s="2600">
        <f>+AD3025/1500</f>
        <v>1.4925866666666666E-2</v>
      </c>
      <c r="AG3025" s="2687">
        <v>0.11200000000000002</v>
      </c>
      <c r="AH3025" s="2644" t="s">
        <v>1534</v>
      </c>
      <c r="AI3025" s="2644" t="s">
        <v>1534</v>
      </c>
      <c r="AJ3025" s="2707" t="s">
        <v>1534</v>
      </c>
      <c r="AK3025" s="2572"/>
    </row>
    <row r="3026" spans="2:37" s="2872" customFormat="1" x14ac:dyDescent="0.2">
      <c r="B3026" s="3958" t="s">
        <v>5599</v>
      </c>
      <c r="C3026" s="4084"/>
      <c r="D3026" s="2555" t="s">
        <v>5600</v>
      </c>
      <c r="E3026" s="2556">
        <v>39.188800000000008</v>
      </c>
      <c r="F3026" s="2556">
        <v>16.8</v>
      </c>
      <c r="G3026" s="2559" t="s">
        <v>1534</v>
      </c>
      <c r="H3026" s="2559" t="s">
        <v>1534</v>
      </c>
      <c r="I3026" s="2559" t="s">
        <v>1534</v>
      </c>
      <c r="J3026" s="2674">
        <v>250</v>
      </c>
      <c r="K3026" s="2557">
        <v>6.720000000000001E-2</v>
      </c>
      <c r="L3026" s="2557">
        <v>6.720000000000001E-2</v>
      </c>
      <c r="M3026" s="2674">
        <v>107</v>
      </c>
      <c r="N3026" s="2674">
        <v>125</v>
      </c>
      <c r="O3026" s="2557">
        <v>0.15680000000000002</v>
      </c>
      <c r="P3026" s="2557">
        <v>0.13440000000000002</v>
      </c>
      <c r="Q3026" s="2557">
        <v>0.15680000000000002</v>
      </c>
      <c r="R3026" s="2557">
        <v>0.13440000000000002</v>
      </c>
      <c r="S3026" s="2559" t="s">
        <v>1534</v>
      </c>
      <c r="T3026" s="2559" t="s">
        <v>1534</v>
      </c>
      <c r="U3026" s="2559" t="s">
        <v>1534</v>
      </c>
      <c r="V3026" s="2559" t="s">
        <v>1534</v>
      </c>
      <c r="W3026" s="2559" t="s">
        <v>1534</v>
      </c>
      <c r="X3026" s="2557">
        <v>6.720000000000001E-2</v>
      </c>
      <c r="Y3026" s="2560" t="s">
        <v>1534</v>
      </c>
      <c r="Z3026" s="2560" t="s">
        <v>1534</v>
      </c>
      <c r="AA3026" s="2560" t="s">
        <v>1534</v>
      </c>
      <c r="AB3026" s="2560" t="s">
        <v>1534</v>
      </c>
      <c r="AC3026" s="2557">
        <v>6.720000000000001E-2</v>
      </c>
      <c r="AD3026" s="2614">
        <v>22.3888</v>
      </c>
      <c r="AE3026" s="2559" t="s">
        <v>5598</v>
      </c>
      <c r="AF3026" s="2559">
        <v>1.4925866666666666E-2</v>
      </c>
      <c r="AG3026" s="2561">
        <v>0.11200000000000002</v>
      </c>
      <c r="AH3026" s="2613" t="s">
        <v>1534</v>
      </c>
      <c r="AI3026" s="2613" t="s">
        <v>1534</v>
      </c>
      <c r="AJ3026" s="2712" t="s">
        <v>1534</v>
      </c>
      <c r="AK3026" s="2572"/>
    </row>
    <row r="3027" spans="2:37" s="2872" customFormat="1" x14ac:dyDescent="0.2">
      <c r="B3027" s="3958" t="s">
        <v>5601</v>
      </c>
      <c r="C3027" s="4084"/>
      <c r="D3027" s="2555" t="s">
        <v>5602</v>
      </c>
      <c r="E3027" s="2556">
        <v>28.000000000000004</v>
      </c>
      <c r="F3027" s="2556">
        <v>5.6112000000000002</v>
      </c>
      <c r="G3027" s="2559" t="s">
        <v>1534</v>
      </c>
      <c r="H3027" s="2559" t="s">
        <v>1534</v>
      </c>
      <c r="I3027" s="2559" t="s">
        <v>1534</v>
      </c>
      <c r="J3027" s="2674">
        <v>83</v>
      </c>
      <c r="K3027" s="2557">
        <v>6.720000000000001E-2</v>
      </c>
      <c r="L3027" s="2557">
        <v>6.720000000000001E-2</v>
      </c>
      <c r="M3027" s="2674">
        <v>35</v>
      </c>
      <c r="N3027" s="2674">
        <v>41</v>
      </c>
      <c r="O3027" s="2557">
        <v>0.15680000000000002</v>
      </c>
      <c r="P3027" s="2557">
        <v>0.13440000000000002</v>
      </c>
      <c r="Q3027" s="2557">
        <v>0.15680000000000002</v>
      </c>
      <c r="R3027" s="2557">
        <v>0.13440000000000002</v>
      </c>
      <c r="S3027" s="2559" t="s">
        <v>1534</v>
      </c>
      <c r="T3027" s="2559" t="s">
        <v>1534</v>
      </c>
      <c r="U3027" s="2559" t="s">
        <v>1534</v>
      </c>
      <c r="V3027" s="2559" t="s">
        <v>1534</v>
      </c>
      <c r="W3027" s="2559" t="s">
        <v>1534</v>
      </c>
      <c r="X3027" s="2557">
        <v>6.720000000000001E-2</v>
      </c>
      <c r="Y3027" s="2560" t="s">
        <v>1534</v>
      </c>
      <c r="Z3027" s="2560" t="s">
        <v>1534</v>
      </c>
      <c r="AA3027" s="2560" t="s">
        <v>1534</v>
      </c>
      <c r="AB3027" s="2560" t="s">
        <v>1534</v>
      </c>
      <c r="AC3027" s="2557">
        <v>6.720000000000001E-2</v>
      </c>
      <c r="AD3027" s="2614">
        <v>22.3888</v>
      </c>
      <c r="AE3027" s="2559" t="s">
        <v>5598</v>
      </c>
      <c r="AF3027" s="2559">
        <v>1.4925866666666666E-2</v>
      </c>
      <c r="AG3027" s="2561">
        <v>0.11200000000000002</v>
      </c>
      <c r="AH3027" s="2613" t="s">
        <v>1534</v>
      </c>
      <c r="AI3027" s="2613" t="s">
        <v>1534</v>
      </c>
      <c r="AJ3027" s="2712" t="s">
        <v>1534</v>
      </c>
      <c r="AK3027" s="2572"/>
    </row>
    <row r="3028" spans="2:37" s="2872" customFormat="1" x14ac:dyDescent="0.2">
      <c r="B3028" s="3958" t="s">
        <v>5603</v>
      </c>
      <c r="C3028" s="4084"/>
      <c r="D3028" s="2555" t="s">
        <v>5604</v>
      </c>
      <c r="E3028" s="2556">
        <v>28.000000000000004</v>
      </c>
      <c r="F3028" s="2556">
        <v>5.6112000000000002</v>
      </c>
      <c r="G3028" s="2559" t="s">
        <v>1534</v>
      </c>
      <c r="H3028" s="2559" t="s">
        <v>1534</v>
      </c>
      <c r="I3028" s="2559" t="s">
        <v>1534</v>
      </c>
      <c r="J3028" s="2674">
        <v>83</v>
      </c>
      <c r="K3028" s="2557">
        <v>6.720000000000001E-2</v>
      </c>
      <c r="L3028" s="2557">
        <v>6.720000000000001E-2</v>
      </c>
      <c r="M3028" s="2674">
        <v>35</v>
      </c>
      <c r="N3028" s="2674">
        <v>41</v>
      </c>
      <c r="O3028" s="2557">
        <v>0.15680000000000002</v>
      </c>
      <c r="P3028" s="2557">
        <v>0.13440000000000002</v>
      </c>
      <c r="Q3028" s="2557">
        <v>0.15680000000000002</v>
      </c>
      <c r="R3028" s="2557">
        <v>0.13440000000000002</v>
      </c>
      <c r="S3028" s="2559" t="s">
        <v>1534</v>
      </c>
      <c r="T3028" s="2559" t="s">
        <v>1534</v>
      </c>
      <c r="U3028" s="2559" t="s">
        <v>1534</v>
      </c>
      <c r="V3028" s="2559" t="s">
        <v>1534</v>
      </c>
      <c r="W3028" s="2559" t="s">
        <v>1534</v>
      </c>
      <c r="X3028" s="2557">
        <v>6.720000000000001E-2</v>
      </c>
      <c r="Y3028" s="2560" t="s">
        <v>1534</v>
      </c>
      <c r="Z3028" s="2560" t="s">
        <v>1534</v>
      </c>
      <c r="AA3028" s="2560" t="s">
        <v>1534</v>
      </c>
      <c r="AB3028" s="2560" t="s">
        <v>1534</v>
      </c>
      <c r="AC3028" s="2557">
        <v>6.720000000000001E-2</v>
      </c>
      <c r="AD3028" s="2614">
        <v>22.3888</v>
      </c>
      <c r="AE3028" s="2559" t="s">
        <v>5598</v>
      </c>
      <c r="AF3028" s="2559">
        <v>1.4925866666666666E-2</v>
      </c>
      <c r="AG3028" s="2561">
        <v>0.11200000000000002</v>
      </c>
      <c r="AH3028" s="2613" t="s">
        <v>1534</v>
      </c>
      <c r="AI3028" s="2613" t="s">
        <v>1534</v>
      </c>
      <c r="AJ3028" s="2712" t="s">
        <v>1534</v>
      </c>
      <c r="AK3028" s="2572"/>
    </row>
    <row r="3029" spans="2:37" s="2872" customFormat="1" x14ac:dyDescent="0.2">
      <c r="B3029" s="3958" t="s">
        <v>5605</v>
      </c>
      <c r="C3029" s="4084"/>
      <c r="D3029" s="2555" t="s">
        <v>5606</v>
      </c>
      <c r="E3029" s="2556">
        <v>33.6</v>
      </c>
      <c r="F3029" s="2556">
        <v>11.211200000000002</v>
      </c>
      <c r="G3029" s="2559" t="s">
        <v>1534</v>
      </c>
      <c r="H3029" s="2559" t="s">
        <v>1534</v>
      </c>
      <c r="I3029" s="2559" t="s">
        <v>1534</v>
      </c>
      <c r="J3029" s="2674">
        <v>166</v>
      </c>
      <c r="K3029" s="2557">
        <v>6.720000000000001E-2</v>
      </c>
      <c r="L3029" s="2557">
        <v>6.720000000000001E-2</v>
      </c>
      <c r="M3029" s="2674">
        <v>71</v>
      </c>
      <c r="N3029" s="2674">
        <v>83</v>
      </c>
      <c r="O3029" s="2557">
        <v>0.15680000000000002</v>
      </c>
      <c r="P3029" s="2557">
        <v>0.13440000000000002</v>
      </c>
      <c r="Q3029" s="2557">
        <v>0.15680000000000002</v>
      </c>
      <c r="R3029" s="2557">
        <v>0.13440000000000002</v>
      </c>
      <c r="S3029" s="2559" t="s">
        <v>1534</v>
      </c>
      <c r="T3029" s="2559" t="s">
        <v>1534</v>
      </c>
      <c r="U3029" s="2559" t="s">
        <v>1534</v>
      </c>
      <c r="V3029" s="2559" t="s">
        <v>1534</v>
      </c>
      <c r="W3029" s="2559" t="s">
        <v>1534</v>
      </c>
      <c r="X3029" s="2557">
        <v>6.720000000000001E-2</v>
      </c>
      <c r="Y3029" s="2560" t="s">
        <v>1534</v>
      </c>
      <c r="Z3029" s="2560" t="s">
        <v>1534</v>
      </c>
      <c r="AA3029" s="2560" t="s">
        <v>1534</v>
      </c>
      <c r="AB3029" s="2560" t="s">
        <v>1534</v>
      </c>
      <c r="AC3029" s="2557">
        <v>6.720000000000001E-2</v>
      </c>
      <c r="AD3029" s="2614">
        <v>22.3888</v>
      </c>
      <c r="AE3029" s="2559" t="s">
        <v>5598</v>
      </c>
      <c r="AF3029" s="2559">
        <v>1.4925866666666666E-2</v>
      </c>
      <c r="AG3029" s="2561">
        <v>0.11200000000000002</v>
      </c>
      <c r="AH3029" s="2613" t="s">
        <v>1534</v>
      </c>
      <c r="AI3029" s="2613" t="s">
        <v>1534</v>
      </c>
      <c r="AJ3029" s="2712" t="s">
        <v>1534</v>
      </c>
      <c r="AK3029" s="2572"/>
    </row>
    <row r="3030" spans="2:37" s="2872" customFormat="1" ht="13.5" thickBot="1" x14ac:dyDescent="0.25">
      <c r="B3030" s="3960" t="s">
        <v>5607</v>
      </c>
      <c r="C3030" s="3961"/>
      <c r="D3030" s="2602" t="s">
        <v>5608</v>
      </c>
      <c r="E3030" s="2603">
        <v>33.6</v>
      </c>
      <c r="F3030" s="2603">
        <v>11.211200000000002</v>
      </c>
      <c r="G3030" s="2606" t="s">
        <v>1534</v>
      </c>
      <c r="H3030" s="2606" t="s">
        <v>1534</v>
      </c>
      <c r="I3030" s="2606" t="s">
        <v>1534</v>
      </c>
      <c r="J3030" s="2805">
        <v>166</v>
      </c>
      <c r="K3030" s="2604">
        <v>6.720000000000001E-2</v>
      </c>
      <c r="L3030" s="2604">
        <v>6.720000000000001E-2</v>
      </c>
      <c r="M3030" s="2805">
        <v>71</v>
      </c>
      <c r="N3030" s="2805">
        <v>83</v>
      </c>
      <c r="O3030" s="2604">
        <v>0.15680000000000002</v>
      </c>
      <c r="P3030" s="2604">
        <v>0.13440000000000002</v>
      </c>
      <c r="Q3030" s="2604">
        <v>0.15680000000000002</v>
      </c>
      <c r="R3030" s="2604">
        <v>0.13440000000000002</v>
      </c>
      <c r="S3030" s="2606" t="s">
        <v>1534</v>
      </c>
      <c r="T3030" s="2606" t="s">
        <v>1534</v>
      </c>
      <c r="U3030" s="2606" t="s">
        <v>1534</v>
      </c>
      <c r="V3030" s="2606" t="s">
        <v>1534</v>
      </c>
      <c r="W3030" s="2606" t="s">
        <v>1534</v>
      </c>
      <c r="X3030" s="2604">
        <v>6.720000000000001E-2</v>
      </c>
      <c r="Y3030" s="2607" t="s">
        <v>1534</v>
      </c>
      <c r="Z3030" s="2607" t="s">
        <v>1534</v>
      </c>
      <c r="AA3030" s="2607" t="s">
        <v>1534</v>
      </c>
      <c r="AB3030" s="2607" t="s">
        <v>1534</v>
      </c>
      <c r="AC3030" s="2604">
        <v>6.720000000000001E-2</v>
      </c>
      <c r="AD3030" s="2652">
        <v>22.3888</v>
      </c>
      <c r="AE3030" s="2606" t="s">
        <v>5598</v>
      </c>
      <c r="AF3030" s="2606">
        <v>1.4925866666666666E-2</v>
      </c>
      <c r="AG3030" s="2608">
        <v>0.11200000000000002</v>
      </c>
      <c r="AH3030" s="2653" t="s">
        <v>1534</v>
      </c>
      <c r="AI3030" s="2653" t="s">
        <v>1534</v>
      </c>
      <c r="AJ3030" s="2799" t="s">
        <v>1534</v>
      </c>
      <c r="AK3030" s="2572"/>
    </row>
    <row r="3031" spans="2:37" s="2872" customFormat="1" x14ac:dyDescent="0.2">
      <c r="B3031" s="2573"/>
      <c r="C3031" s="2566"/>
      <c r="D3031" s="2566"/>
      <c r="E3031" s="2566"/>
      <c r="F3031" s="2566"/>
      <c r="G3031" s="2566"/>
      <c r="H3031" s="2566"/>
      <c r="I3031" s="2567"/>
      <c r="J3031" s="2567"/>
      <c r="K3031" s="2567"/>
      <c r="L3031" s="2567"/>
      <c r="M3031" s="2566"/>
      <c r="N3031" s="2567"/>
      <c r="O3031" s="2567"/>
      <c r="P3031" s="2567"/>
      <c r="Q3031" s="2567"/>
      <c r="R3031" s="2567"/>
      <c r="S3031" s="2566"/>
      <c r="T3031" s="2565"/>
      <c r="U3031" s="2565"/>
      <c r="V3031" s="2565"/>
      <c r="W3031" s="2565"/>
      <c r="X3031" s="2565"/>
      <c r="Y3031" s="2565"/>
      <c r="Z3031" s="2565"/>
      <c r="AA3031" s="2565"/>
      <c r="AB3031" s="2565"/>
      <c r="AC3031" s="2565"/>
      <c r="AD3031" s="2565"/>
      <c r="AE3031" s="2565"/>
      <c r="AF3031" s="2565"/>
      <c r="AG3031" s="2565"/>
      <c r="AH3031" s="2565"/>
      <c r="AI3031" s="2565"/>
      <c r="AJ3031" s="2565"/>
      <c r="AK3031" s="2572"/>
    </row>
    <row r="3032" spans="2:37" s="2872" customFormat="1" ht="14.25" x14ac:dyDescent="0.2">
      <c r="B3032" s="3979" t="s">
        <v>4992</v>
      </c>
      <c r="C3032" s="3980"/>
      <c r="D3032" s="3981" t="s">
        <v>10</v>
      </c>
      <c r="E3032" s="3981"/>
      <c r="F3032" s="3981"/>
      <c r="G3032" s="3981"/>
      <c r="H3032" s="2569"/>
      <c r="I3032" s="2569"/>
      <c r="J3032" s="2569"/>
      <c r="K3032" s="2569"/>
      <c r="L3032" s="2569"/>
      <c r="M3032" s="2569"/>
      <c r="N3032" s="2569"/>
      <c r="O3032" s="2569"/>
      <c r="P3032" s="2569"/>
      <c r="Q3032" s="2569"/>
      <c r="R3032" s="2569"/>
      <c r="S3032" s="2569"/>
      <c r="T3032" s="2565"/>
      <c r="U3032" s="2565"/>
      <c r="V3032" s="2565"/>
      <c r="W3032" s="2565"/>
      <c r="X3032" s="2565"/>
      <c r="Y3032" s="2565"/>
      <c r="Z3032" s="2565"/>
      <c r="AA3032" s="2565"/>
      <c r="AB3032" s="2565"/>
      <c r="AC3032" s="2565"/>
      <c r="AD3032" s="2565"/>
      <c r="AE3032" s="2565"/>
      <c r="AF3032" s="2565"/>
      <c r="AG3032" s="2565"/>
      <c r="AH3032" s="2565"/>
      <c r="AI3032" s="2565"/>
      <c r="AJ3032" s="2565"/>
      <c r="AK3032" s="2572"/>
    </row>
    <row r="3033" spans="2:37" s="2872" customFormat="1" ht="14.25" x14ac:dyDescent="0.2">
      <c r="B3033" s="3979" t="s">
        <v>4993</v>
      </c>
      <c r="C3033" s="3980"/>
      <c r="D3033" s="3981" t="s">
        <v>10</v>
      </c>
      <c r="E3033" s="3981"/>
      <c r="F3033" s="3981"/>
      <c r="G3033" s="3981"/>
      <c r="H3033" s="2569"/>
      <c r="I3033" s="2569"/>
      <c r="J3033" s="2569"/>
      <c r="K3033" s="2569"/>
      <c r="L3033" s="2569"/>
      <c r="M3033" s="2569"/>
      <c r="N3033" s="2569"/>
      <c r="O3033" s="2569"/>
      <c r="P3033" s="2569"/>
      <c r="Q3033" s="2569"/>
      <c r="R3033" s="2569"/>
      <c r="S3033" s="2569"/>
      <c r="T3033" s="2565"/>
      <c r="U3033" s="2565"/>
      <c r="V3033" s="2565"/>
      <c r="W3033" s="2565"/>
      <c r="X3033" s="2565"/>
      <c r="Y3033" s="2565"/>
      <c r="Z3033" s="2565"/>
      <c r="AA3033" s="2565"/>
      <c r="AB3033" s="2565"/>
      <c r="AC3033" s="2565"/>
      <c r="AD3033" s="2565"/>
      <c r="AE3033" s="2565"/>
      <c r="AF3033" s="2565"/>
      <c r="AG3033" s="2565"/>
      <c r="AH3033" s="2565"/>
      <c r="AI3033" s="2565"/>
      <c r="AJ3033" s="2565"/>
      <c r="AK3033" s="2572"/>
    </row>
    <row r="3034" spans="2:37" s="2872" customFormat="1" ht="15.75" thickBot="1" x14ac:dyDescent="0.25">
      <c r="B3034" s="4057"/>
      <c r="C3034" s="4058"/>
      <c r="D3034" s="4059"/>
      <c r="E3034" s="4059"/>
      <c r="F3034" s="4059"/>
      <c r="G3034" s="4059"/>
      <c r="H3034" s="2574"/>
      <c r="I3034" s="2574"/>
      <c r="J3034" s="2574"/>
      <c r="K3034" s="2574"/>
      <c r="L3034" s="2574"/>
      <c r="M3034" s="2574"/>
      <c r="N3034" s="2574"/>
      <c r="O3034" s="2574"/>
      <c r="P3034" s="2574"/>
      <c r="Q3034" s="2574"/>
      <c r="R3034" s="2574"/>
      <c r="S3034" s="2574"/>
      <c r="T3034" s="2575"/>
      <c r="U3034" s="2575"/>
      <c r="V3034" s="2575"/>
      <c r="W3034" s="2575"/>
      <c r="X3034" s="2575"/>
      <c r="Y3034" s="2575"/>
      <c r="Z3034" s="2575"/>
      <c r="AA3034" s="2575"/>
      <c r="AB3034" s="2575"/>
      <c r="AC3034" s="2575"/>
      <c r="AD3034" s="2575"/>
      <c r="AE3034" s="2575"/>
      <c r="AF3034" s="2575"/>
      <c r="AG3034" s="2575"/>
      <c r="AH3034" s="2575"/>
      <c r="AI3034" s="2575"/>
      <c r="AJ3034" s="2575"/>
      <c r="AK3034" s="2577"/>
    </row>
    <row r="3035" spans="2:37" s="2872" customFormat="1" x14ac:dyDescent="0.2">
      <c r="B3035" s="2774"/>
    </row>
    <row r="3036" spans="2:37" s="2872" customFormat="1" ht="13.5" thickBot="1" x14ac:dyDescent="0.25"/>
    <row r="3037" spans="2:37" s="2872" customFormat="1" ht="20.25" x14ac:dyDescent="0.2">
      <c r="B3037" s="3987" t="s">
        <v>5001</v>
      </c>
      <c r="C3037" s="3988"/>
      <c r="D3037" s="3988"/>
      <c r="E3037" s="3988"/>
      <c r="F3037" s="3988"/>
      <c r="G3037" s="3988"/>
      <c r="H3037" s="3988"/>
      <c r="I3037" s="3988"/>
      <c r="J3037" s="3988"/>
      <c r="K3037" s="3988"/>
      <c r="L3037" s="3988"/>
      <c r="M3037" s="3988"/>
      <c r="N3037" s="3988"/>
      <c r="O3037" s="3988"/>
      <c r="P3037" s="3988"/>
      <c r="Q3037" s="3988"/>
      <c r="R3037" s="3988"/>
      <c r="S3037" s="3988"/>
      <c r="T3037" s="3988"/>
      <c r="U3037" s="3988"/>
      <c r="V3037" s="3988"/>
      <c r="W3037" s="3988"/>
      <c r="X3037" s="3988"/>
      <c r="Y3037" s="3988"/>
      <c r="Z3037" s="3988"/>
      <c r="AA3037" s="3988"/>
      <c r="AB3037" s="3988"/>
      <c r="AC3037" s="3988"/>
      <c r="AD3037" s="3988"/>
      <c r="AE3037" s="3988"/>
      <c r="AF3037" s="3988"/>
      <c r="AG3037" s="3988"/>
      <c r="AH3037" s="3988"/>
      <c r="AI3037" s="3988"/>
      <c r="AJ3037" s="3988"/>
      <c r="AK3037" s="3989"/>
    </row>
    <row r="3038" spans="2:37" s="2872" customFormat="1" x14ac:dyDescent="0.2">
      <c r="B3038" s="2570"/>
      <c r="C3038" s="2945"/>
      <c r="D3038" s="2945"/>
      <c r="E3038" s="2945"/>
      <c r="F3038" s="2945"/>
      <c r="G3038" s="2571"/>
      <c r="H3038" s="2571"/>
      <c r="I3038" s="2571"/>
      <c r="J3038" s="2571"/>
      <c r="K3038" s="2571"/>
      <c r="L3038" s="2571"/>
      <c r="M3038" s="2571"/>
      <c r="N3038" s="2571"/>
      <c r="O3038" s="2571"/>
      <c r="P3038" s="2571"/>
      <c r="Q3038" s="2571"/>
      <c r="R3038" s="2571"/>
      <c r="S3038" s="2571"/>
      <c r="T3038" s="2571"/>
      <c r="U3038" s="2571"/>
      <c r="V3038" s="2571"/>
      <c r="W3038" s="2571"/>
      <c r="X3038" s="2571"/>
      <c r="Y3038" s="2571"/>
      <c r="Z3038" s="2571"/>
      <c r="AA3038" s="2571"/>
      <c r="AB3038" s="2571"/>
      <c r="AC3038" s="2571"/>
      <c r="AD3038" s="2571"/>
      <c r="AE3038" s="2571"/>
      <c r="AF3038" s="2571"/>
      <c r="AG3038" s="2571"/>
      <c r="AH3038" s="2571"/>
      <c r="AI3038" s="2571"/>
      <c r="AJ3038" s="2571"/>
      <c r="AK3038" s="2572"/>
    </row>
    <row r="3039" spans="2:37" s="2872" customFormat="1" ht="12.75" customHeight="1" x14ac:dyDescent="0.2">
      <c r="B3039" s="2570" t="s">
        <v>4988</v>
      </c>
      <c r="C3039" s="2945"/>
      <c r="D3039" s="4122" t="s">
        <v>5591</v>
      </c>
      <c r="E3039" s="4122"/>
      <c r="F3039" s="4122"/>
      <c r="G3039" s="2571"/>
      <c r="H3039" s="2571"/>
      <c r="I3039" s="2571"/>
      <c r="J3039" s="2571"/>
      <c r="K3039" s="2571"/>
      <c r="L3039" s="2571"/>
      <c r="M3039" s="2571"/>
      <c r="N3039" s="2571"/>
      <c r="O3039" s="2571"/>
      <c r="P3039" s="2571"/>
      <c r="Q3039" s="2571"/>
      <c r="R3039" s="2571"/>
      <c r="S3039" s="2571"/>
      <c r="T3039" s="2571"/>
      <c r="U3039" s="2571"/>
      <c r="V3039" s="2571"/>
      <c r="W3039" s="2571"/>
      <c r="X3039" s="2571"/>
      <c r="Y3039" s="2571"/>
      <c r="Z3039" s="2571"/>
      <c r="AA3039" s="2571"/>
      <c r="AB3039" s="2571"/>
      <c r="AC3039" s="2571"/>
      <c r="AD3039" s="2571"/>
      <c r="AE3039" s="2571"/>
      <c r="AF3039" s="2571"/>
      <c r="AG3039" s="2571"/>
      <c r="AH3039" s="2571"/>
      <c r="AI3039" s="2571"/>
      <c r="AJ3039" s="2571"/>
      <c r="AK3039" s="2572"/>
    </row>
    <row r="3040" spans="2:37" s="2872" customFormat="1" ht="13.5" customHeight="1" thickBot="1" x14ac:dyDescent="0.25">
      <c r="B3040" s="3991" t="s">
        <v>5002</v>
      </c>
      <c r="C3040" s="3992"/>
      <c r="D3040" s="3963">
        <v>41502</v>
      </c>
      <c r="E3040" s="3963"/>
      <c r="F3040" s="2945"/>
      <c r="G3040" s="2571"/>
      <c r="H3040" s="2571"/>
      <c r="I3040" s="2571"/>
      <c r="J3040" s="2571"/>
      <c r="K3040" s="2571"/>
      <c r="L3040" s="2571"/>
      <c r="M3040" s="2571"/>
      <c r="N3040" s="2571"/>
      <c r="O3040" s="2571"/>
      <c r="P3040" s="2571"/>
      <c r="Q3040" s="2571"/>
      <c r="R3040" s="2571"/>
      <c r="S3040" s="2571"/>
      <c r="T3040" s="2571"/>
      <c r="U3040" s="2571"/>
      <c r="V3040" s="2571"/>
      <c r="W3040" s="2571"/>
      <c r="X3040" s="2571"/>
      <c r="Y3040" s="2571"/>
      <c r="Z3040" s="2571"/>
      <c r="AA3040" s="2571"/>
      <c r="AB3040" s="2571"/>
      <c r="AC3040" s="2571"/>
      <c r="AD3040" s="2571"/>
      <c r="AE3040" s="2571"/>
      <c r="AF3040" s="2571"/>
      <c r="AG3040" s="2571"/>
      <c r="AH3040" s="2571"/>
      <c r="AI3040" s="2571"/>
      <c r="AJ3040" s="2571"/>
      <c r="AK3040" s="2572"/>
    </row>
    <row r="3041" spans="2:37" s="2872" customFormat="1" ht="91.5" customHeight="1" thickBot="1" x14ac:dyDescent="0.25">
      <c r="B3041" s="3993" t="s">
        <v>5003</v>
      </c>
      <c r="C3041" s="4036"/>
      <c r="D3041" s="4118" t="s">
        <v>5592</v>
      </c>
      <c r="E3041" s="4119"/>
      <c r="F3041" s="4119"/>
      <c r="G3041" s="4119"/>
      <c r="H3041" s="4119"/>
      <c r="I3041" s="4119"/>
      <c r="J3041" s="4119"/>
      <c r="K3041" s="4120"/>
      <c r="L3041" s="2571"/>
      <c r="M3041" s="2571"/>
      <c r="N3041" s="2571"/>
      <c r="O3041" s="2571"/>
      <c r="P3041" s="2571"/>
      <c r="Q3041" s="2571"/>
      <c r="R3041" s="2571"/>
      <c r="S3041" s="2571"/>
      <c r="T3041" s="2571"/>
      <c r="U3041" s="2571"/>
      <c r="V3041" s="2571"/>
      <c r="W3041" s="2571"/>
      <c r="X3041" s="2571"/>
      <c r="Y3041" s="2571"/>
      <c r="Z3041" s="2571"/>
      <c r="AA3041" s="2571"/>
      <c r="AB3041" s="2571"/>
      <c r="AC3041" s="2571"/>
      <c r="AD3041" s="2571"/>
      <c r="AE3041" s="2571"/>
      <c r="AF3041" s="2571"/>
      <c r="AG3041" s="2571"/>
      <c r="AH3041" s="2571"/>
      <c r="AI3041" s="2571"/>
      <c r="AJ3041" s="2571"/>
      <c r="AK3041" s="2572"/>
    </row>
    <row r="3042" spans="2:37" s="2872" customFormat="1" ht="13.5" thickBot="1" x14ac:dyDescent="0.25">
      <c r="B3042" s="3998"/>
      <c r="C3042" s="3999"/>
      <c r="D3042" s="3999"/>
      <c r="E3042" s="3999"/>
      <c r="F3042" s="3999"/>
      <c r="G3042" s="3999"/>
      <c r="H3042" s="3999"/>
      <c r="I3042" s="3999"/>
      <c r="J3042" s="3999"/>
      <c r="K3042" s="3999"/>
      <c r="L3042" s="3999"/>
      <c r="M3042" s="3999"/>
      <c r="N3042" s="3999"/>
      <c r="O3042" s="3999"/>
      <c r="P3042" s="3999"/>
      <c r="Q3042" s="3999"/>
      <c r="R3042" s="2571"/>
      <c r="S3042" s="2571"/>
      <c r="T3042" s="2571"/>
      <c r="U3042" s="2571"/>
      <c r="V3042" s="2571"/>
      <c r="W3042" s="2571"/>
      <c r="X3042" s="2571"/>
      <c r="Y3042" s="2571"/>
      <c r="Z3042" s="2571"/>
      <c r="AA3042" s="2571"/>
      <c r="AB3042" s="2571"/>
      <c r="AC3042" s="2571"/>
      <c r="AD3042" s="2571"/>
      <c r="AE3042" s="2571"/>
      <c r="AF3042" s="2571"/>
      <c r="AG3042" s="2571"/>
      <c r="AH3042" s="2571"/>
      <c r="AI3042" s="2571"/>
      <c r="AJ3042" s="2571"/>
      <c r="AK3042" s="2572"/>
    </row>
    <row r="3043" spans="2:37" s="2872" customFormat="1" ht="13.5" customHeight="1" thickBot="1" x14ac:dyDescent="0.25">
      <c r="B3043" s="4000" t="s">
        <v>5004</v>
      </c>
      <c r="C3043" s="4000"/>
      <c r="D3043" s="4000" t="s">
        <v>4994</v>
      </c>
      <c r="E3043" s="4000" t="s">
        <v>5005</v>
      </c>
      <c r="F3043" s="4002" t="s">
        <v>224</v>
      </c>
      <c r="G3043" s="4002"/>
      <c r="H3043" s="4002"/>
      <c r="I3043" s="4002"/>
      <c r="J3043" s="4002"/>
      <c r="K3043" s="4002"/>
      <c r="L3043" s="4002"/>
      <c r="M3043" s="4002"/>
      <c r="N3043" s="4002"/>
      <c r="O3043" s="4002"/>
      <c r="P3043" s="4002"/>
      <c r="Q3043" s="4002"/>
      <c r="R3043" s="4002"/>
      <c r="S3043" s="4002" t="s">
        <v>340</v>
      </c>
      <c r="T3043" s="4002"/>
      <c r="U3043" s="4002"/>
      <c r="V3043" s="4002"/>
      <c r="W3043" s="4002"/>
      <c r="X3043" s="4002"/>
      <c r="Y3043" s="4002"/>
      <c r="Z3043" s="4002"/>
      <c r="AA3043" s="4002"/>
      <c r="AB3043" s="4002"/>
      <c r="AC3043" s="4002"/>
      <c r="AD3043" s="4002" t="s">
        <v>225</v>
      </c>
      <c r="AE3043" s="4002"/>
      <c r="AF3043" s="4002"/>
      <c r="AG3043" s="4002"/>
      <c r="AH3043" s="4003" t="s">
        <v>4989</v>
      </c>
      <c r="AI3043" s="4003"/>
      <c r="AJ3043" s="4003"/>
      <c r="AK3043" s="2572"/>
    </row>
    <row r="3044" spans="2:37" s="2872" customFormat="1" ht="21.75" customHeight="1" thickBot="1" x14ac:dyDescent="0.25">
      <c r="B3044" s="4001"/>
      <c r="C3044" s="4001"/>
      <c r="D3044" s="4001"/>
      <c r="E3044" s="4001"/>
      <c r="F3044" s="4001" t="s">
        <v>5006</v>
      </c>
      <c r="G3044" s="4001" t="s">
        <v>5007</v>
      </c>
      <c r="H3044" s="4000" t="s">
        <v>5008</v>
      </c>
      <c r="I3044" s="4004" t="s">
        <v>5009</v>
      </c>
      <c r="J3044" s="4004" t="s">
        <v>5010</v>
      </c>
      <c r="K3044" s="4005" t="s">
        <v>5011</v>
      </c>
      <c r="L3044" s="4005" t="s">
        <v>5012</v>
      </c>
      <c r="M3044" s="4004" t="s">
        <v>5013</v>
      </c>
      <c r="N3044" s="4004"/>
      <c r="O3044" s="4005" t="s">
        <v>5014</v>
      </c>
      <c r="P3044" s="4005" t="s">
        <v>5015</v>
      </c>
      <c r="Q3044" s="4005" t="s">
        <v>5016</v>
      </c>
      <c r="R3044" s="4005" t="s">
        <v>5017</v>
      </c>
      <c r="S3044" s="4000" t="s">
        <v>5018</v>
      </c>
      <c r="T3044" s="4000" t="s">
        <v>5019</v>
      </c>
      <c r="U3044" s="4000" t="s">
        <v>5020</v>
      </c>
      <c r="V3044" s="4000" t="s">
        <v>5021</v>
      </c>
      <c r="W3044" s="4000" t="s">
        <v>5022</v>
      </c>
      <c r="X3044" s="4000" t="s">
        <v>5023</v>
      </c>
      <c r="Y3044" s="4000" t="s">
        <v>5024</v>
      </c>
      <c r="Z3044" s="4000" t="s">
        <v>5025</v>
      </c>
      <c r="AA3044" s="4000" t="s">
        <v>5026</v>
      </c>
      <c r="AB3044" s="4004" t="s">
        <v>5027</v>
      </c>
      <c r="AC3044" s="4004" t="s">
        <v>5028</v>
      </c>
      <c r="AD3044" s="4000" t="s">
        <v>5029</v>
      </c>
      <c r="AE3044" s="4000" t="s">
        <v>5030</v>
      </c>
      <c r="AF3044" s="4000" t="s">
        <v>5031</v>
      </c>
      <c r="AG3044" s="4000" t="s">
        <v>5032</v>
      </c>
      <c r="AH3044" s="4000" t="s">
        <v>1154</v>
      </c>
      <c r="AI3044" s="4000" t="s">
        <v>4990</v>
      </c>
      <c r="AJ3044" s="4000" t="s">
        <v>4991</v>
      </c>
      <c r="AK3044" s="2572"/>
    </row>
    <row r="3045" spans="2:37" s="2872" customFormat="1" ht="24" customHeight="1" thickBot="1" x14ac:dyDescent="0.25">
      <c r="B3045" s="4001"/>
      <c r="C3045" s="4001"/>
      <c r="D3045" s="4001"/>
      <c r="E3045" s="4001"/>
      <c r="F3045" s="4001"/>
      <c r="G3045" s="4001"/>
      <c r="H3045" s="4001"/>
      <c r="I3045" s="4005"/>
      <c r="J3045" s="4005"/>
      <c r="K3045" s="4005"/>
      <c r="L3045" s="4005"/>
      <c r="M3045" s="2942" t="s">
        <v>5033</v>
      </c>
      <c r="N3045" s="2943" t="s">
        <v>2798</v>
      </c>
      <c r="O3045" s="4005"/>
      <c r="P3045" s="4005"/>
      <c r="Q3045" s="4005"/>
      <c r="R3045" s="4005"/>
      <c r="S3045" s="4001"/>
      <c r="T3045" s="4001"/>
      <c r="U3045" s="4001"/>
      <c r="V3045" s="4001"/>
      <c r="W3045" s="4001"/>
      <c r="X3045" s="4001"/>
      <c r="Y3045" s="4001"/>
      <c r="Z3045" s="4001"/>
      <c r="AA3045" s="4001"/>
      <c r="AB3045" s="4005"/>
      <c r="AC3045" s="4005"/>
      <c r="AD3045" s="4001"/>
      <c r="AE3045" s="4001"/>
      <c r="AF3045" s="4001"/>
      <c r="AG3045" s="4001"/>
      <c r="AH3045" s="4001"/>
      <c r="AI3045" s="4001"/>
      <c r="AJ3045" s="4001"/>
      <c r="AK3045" s="2572"/>
    </row>
    <row r="3046" spans="2:37" s="2872" customFormat="1" ht="45" x14ac:dyDescent="0.2">
      <c r="B3046" s="4854" t="s">
        <v>5593</v>
      </c>
      <c r="C3046" s="4855"/>
      <c r="D3046" s="2581" t="s">
        <v>1534</v>
      </c>
      <c r="E3046" s="2581" t="s">
        <v>1534</v>
      </c>
      <c r="F3046" s="2581" t="s">
        <v>1534</v>
      </c>
      <c r="G3046" s="2581" t="s">
        <v>1534</v>
      </c>
      <c r="H3046" s="2581" t="s">
        <v>1534</v>
      </c>
      <c r="I3046" s="2581" t="s">
        <v>1534</v>
      </c>
      <c r="J3046" s="2581" t="s">
        <v>1534</v>
      </c>
      <c r="K3046" s="2581" t="s">
        <v>1534</v>
      </c>
      <c r="L3046" s="2581" t="s">
        <v>1534</v>
      </c>
      <c r="M3046" s="2581" t="s">
        <v>1534</v>
      </c>
      <c r="N3046" s="2581" t="s">
        <v>1534</v>
      </c>
      <c r="O3046" s="2581" t="s">
        <v>1534</v>
      </c>
      <c r="P3046" s="2581" t="s">
        <v>1534</v>
      </c>
      <c r="Q3046" s="2581" t="s">
        <v>1534</v>
      </c>
      <c r="R3046" s="2581" t="s">
        <v>1534</v>
      </c>
      <c r="S3046" s="2581" t="s">
        <v>1534</v>
      </c>
      <c r="T3046" s="2581" t="s">
        <v>1534</v>
      </c>
      <c r="U3046" s="2581" t="s">
        <v>1534</v>
      </c>
      <c r="V3046" s="2581" t="s">
        <v>1534</v>
      </c>
      <c r="W3046" s="2581" t="s">
        <v>1534</v>
      </c>
      <c r="X3046" s="2581" t="s">
        <v>1534</v>
      </c>
      <c r="Y3046" s="2581" t="s">
        <v>1534</v>
      </c>
      <c r="Z3046" s="2581" t="s">
        <v>1534</v>
      </c>
      <c r="AA3046" s="2581" t="s">
        <v>1534</v>
      </c>
      <c r="AB3046" s="2581" t="s">
        <v>1534</v>
      </c>
      <c r="AC3046" s="2581" t="s">
        <v>1534</v>
      </c>
      <c r="AD3046" s="2581" t="s">
        <v>1534</v>
      </c>
      <c r="AE3046" s="2581" t="s">
        <v>1534</v>
      </c>
      <c r="AF3046" s="2581" t="s">
        <v>1534</v>
      </c>
      <c r="AG3046" s="2581" t="s">
        <v>1534</v>
      </c>
      <c r="AH3046" s="2957" t="s">
        <v>5593</v>
      </c>
      <c r="AI3046" s="2581" t="s">
        <v>340</v>
      </c>
      <c r="AJ3046" s="2925">
        <v>0.25</v>
      </c>
      <c r="AK3046" s="2572"/>
    </row>
    <row r="3047" spans="2:37" s="2872" customFormat="1" ht="90.75" thickBot="1" x14ac:dyDescent="0.25">
      <c r="B3047" s="4147" t="s">
        <v>5594</v>
      </c>
      <c r="C3047" s="4148"/>
      <c r="D3047" s="2814" t="s">
        <v>1534</v>
      </c>
      <c r="E3047" s="2814" t="s">
        <v>1534</v>
      </c>
      <c r="F3047" s="2814" t="s">
        <v>1534</v>
      </c>
      <c r="G3047" s="2814" t="s">
        <v>1534</v>
      </c>
      <c r="H3047" s="2814" t="s">
        <v>1534</v>
      </c>
      <c r="I3047" s="2814" t="s">
        <v>1534</v>
      </c>
      <c r="J3047" s="2814" t="s">
        <v>1534</v>
      </c>
      <c r="K3047" s="2814" t="s">
        <v>1534</v>
      </c>
      <c r="L3047" s="2814" t="s">
        <v>1534</v>
      </c>
      <c r="M3047" s="2814" t="s">
        <v>1534</v>
      </c>
      <c r="N3047" s="2814" t="s">
        <v>1534</v>
      </c>
      <c r="O3047" s="2814" t="s">
        <v>1534</v>
      </c>
      <c r="P3047" s="2814" t="s">
        <v>1534</v>
      </c>
      <c r="Q3047" s="2814" t="s">
        <v>1534</v>
      </c>
      <c r="R3047" s="2814" t="s">
        <v>1534</v>
      </c>
      <c r="S3047" s="2814" t="s">
        <v>1534</v>
      </c>
      <c r="T3047" s="2814" t="s">
        <v>1534</v>
      </c>
      <c r="U3047" s="2814" t="s">
        <v>1534</v>
      </c>
      <c r="V3047" s="2814" t="s">
        <v>1534</v>
      </c>
      <c r="W3047" s="2814" t="s">
        <v>1534</v>
      </c>
      <c r="X3047" s="2814" t="s">
        <v>1534</v>
      </c>
      <c r="Y3047" s="2814" t="s">
        <v>1534</v>
      </c>
      <c r="Z3047" s="2814" t="s">
        <v>1534</v>
      </c>
      <c r="AA3047" s="2814" t="s">
        <v>1534</v>
      </c>
      <c r="AB3047" s="2814" t="s">
        <v>1534</v>
      </c>
      <c r="AC3047" s="2814" t="s">
        <v>1534</v>
      </c>
      <c r="AD3047" s="2814" t="s">
        <v>1534</v>
      </c>
      <c r="AE3047" s="2814" t="s">
        <v>1534</v>
      </c>
      <c r="AF3047" s="2814" t="s">
        <v>1534</v>
      </c>
      <c r="AG3047" s="2814" t="s">
        <v>1534</v>
      </c>
      <c r="AH3047" s="2958" t="s">
        <v>5594</v>
      </c>
      <c r="AI3047" s="2653" t="s">
        <v>1534</v>
      </c>
      <c r="AJ3047" s="2799" t="s">
        <v>1534</v>
      </c>
      <c r="AK3047" s="2572"/>
    </row>
    <row r="3048" spans="2:37" s="2872" customFormat="1" x14ac:dyDescent="0.2">
      <c r="B3048" s="2573"/>
      <c r="C3048" s="2566"/>
      <c r="D3048" s="2566"/>
      <c r="E3048" s="2566"/>
      <c r="F3048" s="2566"/>
      <c r="G3048" s="2566"/>
      <c r="H3048" s="2566"/>
      <c r="I3048" s="2567"/>
      <c r="J3048" s="2567"/>
      <c r="K3048" s="2567"/>
      <c r="L3048" s="2567"/>
      <c r="M3048" s="2566"/>
      <c r="N3048" s="2567"/>
      <c r="O3048" s="2567"/>
      <c r="P3048" s="2567"/>
      <c r="Q3048" s="2567"/>
      <c r="R3048" s="2567"/>
      <c r="S3048" s="2566"/>
      <c r="T3048" s="2565"/>
      <c r="U3048" s="2565"/>
      <c r="V3048" s="2565"/>
      <c r="W3048" s="2565"/>
      <c r="X3048" s="2565"/>
      <c r="Y3048" s="2565"/>
      <c r="Z3048" s="2565"/>
      <c r="AA3048" s="2565"/>
      <c r="AB3048" s="2565"/>
      <c r="AC3048" s="2565"/>
      <c r="AD3048" s="2565"/>
      <c r="AE3048" s="2565"/>
      <c r="AF3048" s="2565"/>
      <c r="AG3048" s="2565"/>
      <c r="AH3048" s="2565"/>
      <c r="AI3048" s="2565"/>
      <c r="AJ3048" s="2565"/>
      <c r="AK3048" s="2572"/>
    </row>
    <row r="3049" spans="2:37" s="2872" customFormat="1" x14ac:dyDescent="0.2">
      <c r="B3049" s="3979" t="s">
        <v>4992</v>
      </c>
      <c r="C3049" s="3980"/>
      <c r="D3049" s="3986" t="s">
        <v>1534</v>
      </c>
      <c r="E3049" s="3986"/>
      <c r="F3049" s="3986"/>
      <c r="G3049" s="3986"/>
      <c r="H3049" s="2569"/>
      <c r="I3049" s="2569"/>
      <c r="J3049" s="2569"/>
      <c r="K3049" s="2569"/>
      <c r="L3049" s="2569"/>
      <c r="M3049" s="2569"/>
      <c r="N3049" s="2569"/>
      <c r="O3049" s="2569"/>
      <c r="P3049" s="2569"/>
      <c r="Q3049" s="2569"/>
      <c r="R3049" s="2569"/>
      <c r="S3049" s="2569"/>
      <c r="T3049" s="2565"/>
      <c r="U3049" s="2565"/>
      <c r="V3049" s="2565"/>
      <c r="W3049" s="2565"/>
      <c r="X3049" s="2565"/>
      <c r="Y3049" s="2565"/>
      <c r="Z3049" s="2565"/>
      <c r="AA3049" s="2565"/>
      <c r="AB3049" s="2565"/>
      <c r="AC3049" s="2565"/>
      <c r="AD3049" s="2565"/>
      <c r="AE3049" s="2565"/>
      <c r="AF3049" s="2565"/>
      <c r="AG3049" s="2565"/>
      <c r="AH3049" s="2565"/>
      <c r="AI3049" s="2565"/>
      <c r="AJ3049" s="2565"/>
      <c r="AK3049" s="2572"/>
    </row>
    <row r="3050" spans="2:37" s="2872" customFormat="1" x14ac:dyDescent="0.2">
      <c r="B3050" s="3979" t="s">
        <v>4993</v>
      </c>
      <c r="C3050" s="3980"/>
      <c r="D3050" s="3986" t="s">
        <v>1534</v>
      </c>
      <c r="E3050" s="3986"/>
      <c r="F3050" s="3986"/>
      <c r="G3050" s="3986"/>
      <c r="H3050" s="2569"/>
      <c r="I3050" s="2569"/>
      <c r="J3050" s="2569"/>
      <c r="K3050" s="2569"/>
      <c r="L3050" s="2569"/>
      <c r="M3050" s="2569"/>
      <c r="N3050" s="2569"/>
      <c r="O3050" s="2569"/>
      <c r="P3050" s="2569"/>
      <c r="Q3050" s="2569"/>
      <c r="R3050" s="2569"/>
      <c r="S3050" s="2569"/>
      <c r="T3050" s="2565"/>
      <c r="U3050" s="2565"/>
      <c r="V3050" s="2565"/>
      <c r="W3050" s="2565"/>
      <c r="X3050" s="2565"/>
      <c r="Y3050" s="2565"/>
      <c r="Z3050" s="2565"/>
      <c r="AA3050" s="2565"/>
      <c r="AB3050" s="2565"/>
      <c r="AC3050" s="2565"/>
      <c r="AD3050" s="2565"/>
      <c r="AE3050" s="2565"/>
      <c r="AF3050" s="2565"/>
      <c r="AG3050" s="2565"/>
      <c r="AH3050" s="2565"/>
      <c r="AI3050" s="2565"/>
      <c r="AJ3050" s="2565"/>
      <c r="AK3050" s="2572"/>
    </row>
    <row r="3051" spans="2:37" s="2872" customFormat="1" ht="15.75" thickBot="1" x14ac:dyDescent="0.25">
      <c r="B3051" s="4057"/>
      <c r="C3051" s="4058"/>
      <c r="D3051" s="4059"/>
      <c r="E3051" s="4059"/>
      <c r="F3051" s="4059"/>
      <c r="G3051" s="4059"/>
      <c r="H3051" s="2574"/>
      <c r="I3051" s="2574"/>
      <c r="J3051" s="2574"/>
      <c r="K3051" s="2574"/>
      <c r="L3051" s="2574"/>
      <c r="M3051" s="2574"/>
      <c r="N3051" s="2574"/>
      <c r="O3051" s="2574"/>
      <c r="P3051" s="2574"/>
      <c r="Q3051" s="2574"/>
      <c r="R3051" s="2574"/>
      <c r="S3051" s="2574"/>
      <c r="T3051" s="2575"/>
      <c r="U3051" s="2575"/>
      <c r="V3051" s="2575"/>
      <c r="W3051" s="2575"/>
      <c r="X3051" s="2575"/>
      <c r="Y3051" s="2575"/>
      <c r="Z3051" s="2575"/>
      <c r="AA3051" s="2575"/>
      <c r="AB3051" s="2575"/>
      <c r="AC3051" s="2575"/>
      <c r="AD3051" s="2575"/>
      <c r="AE3051" s="2575"/>
      <c r="AF3051" s="2575"/>
      <c r="AG3051" s="2575"/>
      <c r="AH3051" s="2575"/>
      <c r="AI3051" s="2575"/>
      <c r="AJ3051" s="2575"/>
      <c r="AK3051" s="2577"/>
    </row>
    <row r="3052" spans="2:37" s="2872" customFormat="1" x14ac:dyDescent="0.2">
      <c r="B3052" s="2774"/>
    </row>
    <row r="3053" spans="2:37" s="2872" customFormat="1" ht="13.5" thickBot="1" x14ac:dyDescent="0.25"/>
    <row r="3054" spans="2:37" s="2872" customFormat="1" ht="20.25" x14ac:dyDescent="0.2">
      <c r="B3054" s="3987" t="s">
        <v>5001</v>
      </c>
      <c r="C3054" s="3988"/>
      <c r="D3054" s="3988"/>
      <c r="E3054" s="3988"/>
      <c r="F3054" s="3988"/>
      <c r="G3054" s="3988"/>
      <c r="H3054" s="3988"/>
      <c r="I3054" s="3988"/>
      <c r="J3054" s="3988"/>
      <c r="K3054" s="3988"/>
      <c r="L3054" s="3988"/>
      <c r="M3054" s="3988"/>
      <c r="N3054" s="3988"/>
      <c r="O3054" s="3988"/>
      <c r="P3054" s="3988"/>
      <c r="Q3054" s="3988"/>
      <c r="R3054" s="3988"/>
      <c r="S3054" s="3988"/>
      <c r="T3054" s="3988"/>
      <c r="U3054" s="3988"/>
      <c r="V3054" s="3988"/>
      <c r="W3054" s="3988"/>
      <c r="X3054" s="3988"/>
      <c r="Y3054" s="3988"/>
      <c r="Z3054" s="3988"/>
      <c r="AA3054" s="3988"/>
      <c r="AB3054" s="3988"/>
      <c r="AC3054" s="3988"/>
      <c r="AD3054" s="3988"/>
      <c r="AE3054" s="3988"/>
      <c r="AF3054" s="3988"/>
      <c r="AG3054" s="3988"/>
      <c r="AH3054" s="3988"/>
      <c r="AI3054" s="3988"/>
      <c r="AJ3054" s="3988"/>
      <c r="AK3054" s="3989"/>
    </row>
    <row r="3055" spans="2:37" s="2872" customFormat="1" x14ac:dyDescent="0.2">
      <c r="B3055" s="2570"/>
      <c r="C3055" s="2945"/>
      <c r="D3055" s="2945"/>
      <c r="E3055" s="2945"/>
      <c r="F3055" s="2945"/>
      <c r="G3055" s="2571"/>
      <c r="H3055" s="2571"/>
      <c r="I3055" s="2571"/>
      <c r="J3055" s="2571"/>
      <c r="K3055" s="2571"/>
      <c r="L3055" s="2571"/>
      <c r="M3055" s="2571"/>
      <c r="N3055" s="2571"/>
      <c r="O3055" s="2571"/>
      <c r="P3055" s="2571"/>
      <c r="Q3055" s="2571"/>
      <c r="R3055" s="2571"/>
      <c r="S3055" s="2571"/>
      <c r="T3055" s="2571"/>
      <c r="U3055" s="2571"/>
      <c r="V3055" s="2571"/>
      <c r="W3055" s="2571"/>
      <c r="X3055" s="2571"/>
      <c r="Y3055" s="2571"/>
      <c r="Z3055" s="2571"/>
      <c r="AA3055" s="2571"/>
      <c r="AB3055" s="2571"/>
      <c r="AC3055" s="2571"/>
      <c r="AD3055" s="2571"/>
      <c r="AE3055" s="2571"/>
      <c r="AF3055" s="2571"/>
      <c r="AG3055" s="2571"/>
      <c r="AH3055" s="2571"/>
      <c r="AI3055" s="2571"/>
      <c r="AJ3055" s="2571"/>
      <c r="AK3055" s="2572"/>
    </row>
    <row r="3056" spans="2:37" s="2872" customFormat="1" x14ac:dyDescent="0.2">
      <c r="B3056" s="2570" t="s">
        <v>4988</v>
      </c>
      <c r="C3056" s="2945"/>
      <c r="D3056" s="4122" t="s">
        <v>5588</v>
      </c>
      <c r="E3056" s="4122"/>
      <c r="F3056" s="4122"/>
      <c r="G3056" s="2571"/>
      <c r="H3056" s="2571"/>
      <c r="I3056" s="2571"/>
      <c r="J3056" s="2571"/>
      <c r="K3056" s="2571"/>
      <c r="L3056" s="2571"/>
      <c r="M3056" s="2571"/>
      <c r="N3056" s="2571"/>
      <c r="O3056" s="2571"/>
      <c r="P3056" s="2571"/>
      <c r="Q3056" s="2571"/>
      <c r="R3056" s="2571"/>
      <c r="S3056" s="2571"/>
      <c r="T3056" s="2571"/>
      <c r="U3056" s="2571"/>
      <c r="V3056" s="2571"/>
      <c r="W3056" s="2571"/>
      <c r="X3056" s="2571"/>
      <c r="Y3056" s="2571"/>
      <c r="Z3056" s="2571"/>
      <c r="AA3056" s="2571"/>
      <c r="AB3056" s="2571"/>
      <c r="AC3056" s="2571"/>
      <c r="AD3056" s="2571"/>
      <c r="AE3056" s="2571"/>
      <c r="AF3056" s="2571"/>
      <c r="AG3056" s="2571"/>
      <c r="AH3056" s="2571"/>
      <c r="AI3056" s="2571"/>
      <c r="AJ3056" s="2571"/>
      <c r="AK3056" s="2572"/>
    </row>
    <row r="3057" spans="2:37" s="2872" customFormat="1" ht="13.5" thickBot="1" x14ac:dyDescent="0.25">
      <c r="B3057" s="3991" t="s">
        <v>5002</v>
      </c>
      <c r="C3057" s="3992"/>
      <c r="D3057" s="3963">
        <v>41502</v>
      </c>
      <c r="E3057" s="3963"/>
      <c r="F3057" s="2945"/>
      <c r="G3057" s="2571"/>
      <c r="H3057" s="2571"/>
      <c r="I3057" s="2571"/>
      <c r="J3057" s="2571"/>
      <c r="K3057" s="2571"/>
      <c r="L3057" s="2571"/>
      <c r="M3057" s="2571"/>
      <c r="N3057" s="2571"/>
      <c r="O3057" s="2571"/>
      <c r="P3057" s="2571"/>
      <c r="Q3057" s="2571"/>
      <c r="R3057" s="2571"/>
      <c r="S3057" s="2571"/>
      <c r="T3057" s="2571"/>
      <c r="U3057" s="2571"/>
      <c r="V3057" s="2571"/>
      <c r="W3057" s="2571"/>
      <c r="X3057" s="2571"/>
      <c r="Y3057" s="2571"/>
      <c r="Z3057" s="2571"/>
      <c r="AA3057" s="2571"/>
      <c r="AB3057" s="2571"/>
      <c r="AC3057" s="2571"/>
      <c r="AD3057" s="2571"/>
      <c r="AE3057" s="2571"/>
      <c r="AF3057" s="2571"/>
      <c r="AG3057" s="2571"/>
      <c r="AH3057" s="2571"/>
      <c r="AI3057" s="2571"/>
      <c r="AJ3057" s="2571"/>
      <c r="AK3057" s="2572"/>
    </row>
    <row r="3058" spans="2:37" s="2872" customFormat="1" ht="167.25" customHeight="1" thickBot="1" x14ac:dyDescent="0.25">
      <c r="B3058" s="3993" t="s">
        <v>5003</v>
      </c>
      <c r="C3058" s="4036"/>
      <c r="D3058" s="4118" t="s">
        <v>5589</v>
      </c>
      <c r="E3058" s="4119"/>
      <c r="F3058" s="4119"/>
      <c r="G3058" s="4119"/>
      <c r="H3058" s="4119"/>
      <c r="I3058" s="4119"/>
      <c r="J3058" s="4119"/>
      <c r="K3058" s="4120"/>
      <c r="L3058" s="2571"/>
      <c r="M3058" s="2571"/>
      <c r="N3058" s="2571"/>
      <c r="O3058" s="2571"/>
      <c r="P3058" s="2571"/>
      <c r="Q3058" s="2571"/>
      <c r="R3058" s="2571"/>
      <c r="S3058" s="2571"/>
      <c r="T3058" s="2571"/>
      <c r="U3058" s="2571"/>
      <c r="V3058" s="2571"/>
      <c r="W3058" s="2571"/>
      <c r="X3058" s="2571"/>
      <c r="Y3058" s="2571"/>
      <c r="Z3058" s="2571"/>
      <c r="AA3058" s="2571"/>
      <c r="AB3058" s="2571"/>
      <c r="AC3058" s="2571"/>
      <c r="AD3058" s="2571"/>
      <c r="AE3058" s="2571"/>
      <c r="AF3058" s="2571"/>
      <c r="AG3058" s="2571"/>
      <c r="AH3058" s="2571"/>
      <c r="AI3058" s="2571"/>
      <c r="AJ3058" s="2571"/>
      <c r="AK3058" s="2572"/>
    </row>
    <row r="3059" spans="2:37" s="2872" customFormat="1" ht="13.5" thickBot="1" x14ac:dyDescent="0.25">
      <c r="B3059" s="3998"/>
      <c r="C3059" s="3999"/>
      <c r="D3059" s="3999"/>
      <c r="E3059" s="3999"/>
      <c r="F3059" s="3999"/>
      <c r="G3059" s="3999"/>
      <c r="H3059" s="3999"/>
      <c r="I3059" s="3999"/>
      <c r="J3059" s="3999"/>
      <c r="K3059" s="3999"/>
      <c r="L3059" s="3999"/>
      <c r="M3059" s="3999"/>
      <c r="N3059" s="3999"/>
      <c r="O3059" s="3999"/>
      <c r="P3059" s="3999"/>
      <c r="Q3059" s="3999"/>
      <c r="R3059" s="2571"/>
      <c r="S3059" s="2571"/>
      <c r="T3059" s="2571"/>
      <c r="U3059" s="2571"/>
      <c r="V3059" s="2571"/>
      <c r="W3059" s="2571"/>
      <c r="X3059" s="2571"/>
      <c r="Y3059" s="2571"/>
      <c r="Z3059" s="2571"/>
      <c r="AA3059" s="2571"/>
      <c r="AB3059" s="2571"/>
      <c r="AC3059" s="2571"/>
      <c r="AD3059" s="2571"/>
      <c r="AE3059" s="2571"/>
      <c r="AF3059" s="2571"/>
      <c r="AG3059" s="2571"/>
      <c r="AH3059" s="2571"/>
      <c r="AI3059" s="2571"/>
      <c r="AJ3059" s="2571"/>
      <c r="AK3059" s="2572"/>
    </row>
    <row r="3060" spans="2:37" s="2872" customFormat="1" ht="13.5" thickBot="1" x14ac:dyDescent="0.25">
      <c r="B3060" s="4000" t="s">
        <v>5004</v>
      </c>
      <c r="C3060" s="4000"/>
      <c r="D3060" s="4000" t="s">
        <v>4994</v>
      </c>
      <c r="E3060" s="4000" t="s">
        <v>5005</v>
      </c>
      <c r="F3060" s="4002" t="s">
        <v>224</v>
      </c>
      <c r="G3060" s="4002"/>
      <c r="H3060" s="4002"/>
      <c r="I3060" s="4002"/>
      <c r="J3060" s="4002"/>
      <c r="K3060" s="4002"/>
      <c r="L3060" s="4002"/>
      <c r="M3060" s="4002"/>
      <c r="N3060" s="4002"/>
      <c r="O3060" s="4002"/>
      <c r="P3060" s="4002"/>
      <c r="Q3060" s="4002"/>
      <c r="R3060" s="4002"/>
      <c r="S3060" s="4002" t="s">
        <v>340</v>
      </c>
      <c r="T3060" s="4002"/>
      <c r="U3060" s="4002"/>
      <c r="V3060" s="4002"/>
      <c r="W3060" s="4002"/>
      <c r="X3060" s="4002"/>
      <c r="Y3060" s="4002"/>
      <c r="Z3060" s="4002"/>
      <c r="AA3060" s="4002"/>
      <c r="AB3060" s="4002"/>
      <c r="AC3060" s="4002"/>
      <c r="AD3060" s="4002" t="s">
        <v>225</v>
      </c>
      <c r="AE3060" s="4002"/>
      <c r="AF3060" s="4002"/>
      <c r="AG3060" s="4002"/>
      <c r="AH3060" s="4003" t="s">
        <v>4989</v>
      </c>
      <c r="AI3060" s="4003"/>
      <c r="AJ3060" s="4003"/>
      <c r="AK3060" s="2572"/>
    </row>
    <row r="3061" spans="2:37" s="2872" customFormat="1" ht="13.5" thickBot="1" x14ac:dyDescent="0.25">
      <c r="B3061" s="4001"/>
      <c r="C3061" s="4001"/>
      <c r="D3061" s="4001"/>
      <c r="E3061" s="4001"/>
      <c r="F3061" s="4001" t="s">
        <v>5006</v>
      </c>
      <c r="G3061" s="4001" t="s">
        <v>5007</v>
      </c>
      <c r="H3061" s="4000" t="s">
        <v>5008</v>
      </c>
      <c r="I3061" s="4004" t="s">
        <v>5009</v>
      </c>
      <c r="J3061" s="4004" t="s">
        <v>5010</v>
      </c>
      <c r="K3061" s="4005" t="s">
        <v>5011</v>
      </c>
      <c r="L3061" s="4005" t="s">
        <v>5012</v>
      </c>
      <c r="M3061" s="4004" t="s">
        <v>5013</v>
      </c>
      <c r="N3061" s="4004"/>
      <c r="O3061" s="4005" t="s">
        <v>5014</v>
      </c>
      <c r="P3061" s="4005" t="s">
        <v>5015</v>
      </c>
      <c r="Q3061" s="4005" t="s">
        <v>5016</v>
      </c>
      <c r="R3061" s="4005" t="s">
        <v>5017</v>
      </c>
      <c r="S3061" s="4000" t="s">
        <v>5018</v>
      </c>
      <c r="T3061" s="4000" t="s">
        <v>5019</v>
      </c>
      <c r="U3061" s="4000" t="s">
        <v>5020</v>
      </c>
      <c r="V3061" s="4000" t="s">
        <v>5021</v>
      </c>
      <c r="W3061" s="4000" t="s">
        <v>5022</v>
      </c>
      <c r="X3061" s="4000" t="s">
        <v>5023</v>
      </c>
      <c r="Y3061" s="4000" t="s">
        <v>5024</v>
      </c>
      <c r="Z3061" s="4000" t="s">
        <v>5025</v>
      </c>
      <c r="AA3061" s="4000" t="s">
        <v>5026</v>
      </c>
      <c r="AB3061" s="4004" t="s">
        <v>5027</v>
      </c>
      <c r="AC3061" s="4004" t="s">
        <v>5028</v>
      </c>
      <c r="AD3061" s="4000" t="s">
        <v>5029</v>
      </c>
      <c r="AE3061" s="4000" t="s">
        <v>5030</v>
      </c>
      <c r="AF3061" s="4000" t="s">
        <v>5031</v>
      </c>
      <c r="AG3061" s="4000" t="s">
        <v>5032</v>
      </c>
      <c r="AH3061" s="4000" t="s">
        <v>1154</v>
      </c>
      <c r="AI3061" s="4000" t="s">
        <v>4990</v>
      </c>
      <c r="AJ3061" s="4000" t="s">
        <v>4991</v>
      </c>
      <c r="AK3061" s="2572"/>
    </row>
    <row r="3062" spans="2:37" s="2872" customFormat="1" ht="31.5" customHeight="1" thickBot="1" x14ac:dyDescent="0.25">
      <c r="B3062" s="4001"/>
      <c r="C3062" s="4001"/>
      <c r="D3062" s="4001"/>
      <c r="E3062" s="4001"/>
      <c r="F3062" s="4001"/>
      <c r="G3062" s="4001"/>
      <c r="H3062" s="4001"/>
      <c r="I3062" s="4005"/>
      <c r="J3062" s="4005"/>
      <c r="K3062" s="4005"/>
      <c r="L3062" s="4005"/>
      <c r="M3062" s="2942" t="s">
        <v>5033</v>
      </c>
      <c r="N3062" s="2943" t="s">
        <v>2798</v>
      </c>
      <c r="O3062" s="4005"/>
      <c r="P3062" s="4005"/>
      <c r="Q3062" s="4005"/>
      <c r="R3062" s="4005"/>
      <c r="S3062" s="4001"/>
      <c r="T3062" s="4001"/>
      <c r="U3062" s="4001"/>
      <c r="V3062" s="4001"/>
      <c r="W3062" s="4001"/>
      <c r="X3062" s="4001"/>
      <c r="Y3062" s="4001"/>
      <c r="Z3062" s="4001"/>
      <c r="AA3062" s="4001"/>
      <c r="AB3062" s="4005"/>
      <c r="AC3062" s="4005"/>
      <c r="AD3062" s="4001"/>
      <c r="AE3062" s="4001"/>
      <c r="AF3062" s="4001"/>
      <c r="AG3062" s="4001"/>
      <c r="AH3062" s="4001"/>
      <c r="AI3062" s="4001"/>
      <c r="AJ3062" s="4001"/>
      <c r="AK3062" s="2572"/>
    </row>
    <row r="3063" spans="2:37" s="2872" customFormat="1" ht="25.5" x14ac:dyDescent="0.2">
      <c r="B3063" s="4856" t="s">
        <v>3124</v>
      </c>
      <c r="C3063" s="4857"/>
      <c r="D3063" s="2581" t="s">
        <v>1534</v>
      </c>
      <c r="E3063" s="2581" t="s">
        <v>1534</v>
      </c>
      <c r="F3063" s="2581" t="s">
        <v>1534</v>
      </c>
      <c r="G3063" s="2581" t="s">
        <v>1534</v>
      </c>
      <c r="H3063" s="2581" t="s">
        <v>1534</v>
      </c>
      <c r="I3063" s="2581" t="s">
        <v>1534</v>
      </c>
      <c r="J3063" s="2581" t="s">
        <v>1534</v>
      </c>
      <c r="K3063" s="2581" t="s">
        <v>1534</v>
      </c>
      <c r="L3063" s="2581" t="s">
        <v>1534</v>
      </c>
      <c r="M3063" s="2581" t="s">
        <v>1534</v>
      </c>
      <c r="N3063" s="2581" t="s">
        <v>1534</v>
      </c>
      <c r="O3063" s="2581" t="s">
        <v>1534</v>
      </c>
      <c r="P3063" s="2581" t="s">
        <v>1534</v>
      </c>
      <c r="Q3063" s="2581" t="s">
        <v>1534</v>
      </c>
      <c r="R3063" s="2581" t="s">
        <v>1534</v>
      </c>
      <c r="S3063" s="2581" t="s">
        <v>1534</v>
      </c>
      <c r="T3063" s="2581" t="s">
        <v>1534</v>
      </c>
      <c r="U3063" s="2581" t="s">
        <v>1534</v>
      </c>
      <c r="V3063" s="2581" t="s">
        <v>1534</v>
      </c>
      <c r="W3063" s="2581" t="s">
        <v>1534</v>
      </c>
      <c r="X3063" s="2581" t="s">
        <v>1534</v>
      </c>
      <c r="Y3063" s="2581" t="s">
        <v>1534</v>
      </c>
      <c r="Z3063" s="2581" t="s">
        <v>1534</v>
      </c>
      <c r="AA3063" s="2581" t="s">
        <v>1534</v>
      </c>
      <c r="AB3063" s="2581" t="s">
        <v>1534</v>
      </c>
      <c r="AC3063" s="2581" t="s">
        <v>1534</v>
      </c>
      <c r="AD3063" s="2581" t="s">
        <v>1534</v>
      </c>
      <c r="AE3063" s="2581" t="s">
        <v>1534</v>
      </c>
      <c r="AF3063" s="2581" t="s">
        <v>1534</v>
      </c>
      <c r="AG3063" s="2581" t="s">
        <v>1534</v>
      </c>
      <c r="AH3063" s="2581" t="s">
        <v>3124</v>
      </c>
      <c r="AI3063" s="2581" t="s">
        <v>5590</v>
      </c>
      <c r="AJ3063" s="2954">
        <v>1.49</v>
      </c>
      <c r="AK3063" s="2572"/>
    </row>
    <row r="3064" spans="2:37" s="2872" customFormat="1" ht="25.5" x14ac:dyDescent="0.2">
      <c r="B3064" s="4860" t="s">
        <v>3783</v>
      </c>
      <c r="C3064" s="4861"/>
      <c r="D3064" s="2711" t="s">
        <v>1534</v>
      </c>
      <c r="E3064" s="2711" t="s">
        <v>1534</v>
      </c>
      <c r="F3064" s="2711" t="s">
        <v>1534</v>
      </c>
      <c r="G3064" s="2711" t="s">
        <v>1534</v>
      </c>
      <c r="H3064" s="2711" t="s">
        <v>1534</v>
      </c>
      <c r="I3064" s="2711" t="s">
        <v>1534</v>
      </c>
      <c r="J3064" s="2711" t="s">
        <v>1534</v>
      </c>
      <c r="K3064" s="2711" t="s">
        <v>1534</v>
      </c>
      <c r="L3064" s="2711" t="s">
        <v>1534</v>
      </c>
      <c r="M3064" s="2711" t="s">
        <v>1534</v>
      </c>
      <c r="N3064" s="2711" t="s">
        <v>1534</v>
      </c>
      <c r="O3064" s="2711" t="s">
        <v>1534</v>
      </c>
      <c r="P3064" s="2711" t="s">
        <v>1534</v>
      </c>
      <c r="Q3064" s="2711" t="s">
        <v>1534</v>
      </c>
      <c r="R3064" s="2711" t="s">
        <v>1534</v>
      </c>
      <c r="S3064" s="2711" t="s">
        <v>1534</v>
      </c>
      <c r="T3064" s="2711" t="s">
        <v>1534</v>
      </c>
      <c r="U3064" s="2711" t="s">
        <v>1534</v>
      </c>
      <c r="V3064" s="2711" t="s">
        <v>1534</v>
      </c>
      <c r="W3064" s="2711" t="s">
        <v>1534</v>
      </c>
      <c r="X3064" s="2711" t="s">
        <v>1534</v>
      </c>
      <c r="Y3064" s="2711" t="s">
        <v>1534</v>
      </c>
      <c r="Z3064" s="2711" t="s">
        <v>1534</v>
      </c>
      <c r="AA3064" s="2711" t="s">
        <v>1534</v>
      </c>
      <c r="AB3064" s="2711" t="s">
        <v>1534</v>
      </c>
      <c r="AC3064" s="2711" t="s">
        <v>1534</v>
      </c>
      <c r="AD3064" s="2711" t="s">
        <v>1534</v>
      </c>
      <c r="AE3064" s="2711" t="s">
        <v>1534</v>
      </c>
      <c r="AF3064" s="2711" t="s">
        <v>1534</v>
      </c>
      <c r="AG3064" s="2711" t="s">
        <v>1534</v>
      </c>
      <c r="AH3064" s="2711" t="s">
        <v>3783</v>
      </c>
      <c r="AI3064" s="2711" t="s">
        <v>5590</v>
      </c>
      <c r="AJ3064" s="2955">
        <v>1.49</v>
      </c>
      <c r="AK3064" s="2572"/>
    </row>
    <row r="3065" spans="2:37" s="2872" customFormat="1" ht="25.5" x14ac:dyDescent="0.2">
      <c r="B3065" s="4862" t="s">
        <v>3122</v>
      </c>
      <c r="C3065" s="4863"/>
      <c r="D3065" s="2711" t="s">
        <v>1534</v>
      </c>
      <c r="E3065" s="2711" t="s">
        <v>1534</v>
      </c>
      <c r="F3065" s="2711" t="s">
        <v>1534</v>
      </c>
      <c r="G3065" s="2711" t="s">
        <v>1534</v>
      </c>
      <c r="H3065" s="2711" t="s">
        <v>1534</v>
      </c>
      <c r="I3065" s="2711" t="s">
        <v>1534</v>
      </c>
      <c r="J3065" s="2711" t="s">
        <v>1534</v>
      </c>
      <c r="K3065" s="2711" t="s">
        <v>1534</v>
      </c>
      <c r="L3065" s="2711" t="s">
        <v>1534</v>
      </c>
      <c r="M3065" s="2711" t="s">
        <v>1534</v>
      </c>
      <c r="N3065" s="2711" t="s">
        <v>1534</v>
      </c>
      <c r="O3065" s="2711" t="s">
        <v>1534</v>
      </c>
      <c r="P3065" s="2711" t="s">
        <v>1534</v>
      </c>
      <c r="Q3065" s="2711" t="s">
        <v>1534</v>
      </c>
      <c r="R3065" s="2711" t="s">
        <v>1534</v>
      </c>
      <c r="S3065" s="2711" t="s">
        <v>1534</v>
      </c>
      <c r="T3065" s="2711" t="s">
        <v>1534</v>
      </c>
      <c r="U3065" s="2711" t="s">
        <v>1534</v>
      </c>
      <c r="V3065" s="2711" t="s">
        <v>1534</v>
      </c>
      <c r="W3065" s="2711" t="s">
        <v>1534</v>
      </c>
      <c r="X3065" s="2711" t="s">
        <v>1534</v>
      </c>
      <c r="Y3065" s="2711" t="s">
        <v>1534</v>
      </c>
      <c r="Z3065" s="2711" t="s">
        <v>1534</v>
      </c>
      <c r="AA3065" s="2711" t="s">
        <v>1534</v>
      </c>
      <c r="AB3065" s="2711" t="s">
        <v>1534</v>
      </c>
      <c r="AC3065" s="2711" t="s">
        <v>1534</v>
      </c>
      <c r="AD3065" s="2711" t="s">
        <v>1534</v>
      </c>
      <c r="AE3065" s="2711" t="s">
        <v>1534</v>
      </c>
      <c r="AF3065" s="2711" t="s">
        <v>1534</v>
      </c>
      <c r="AG3065" s="2711" t="s">
        <v>1534</v>
      </c>
      <c r="AH3065" s="2711" t="s">
        <v>3122</v>
      </c>
      <c r="AI3065" s="2711" t="s">
        <v>5590</v>
      </c>
      <c r="AJ3065" s="2955">
        <v>1.49</v>
      </c>
      <c r="AK3065" s="2572"/>
    </row>
    <row r="3066" spans="2:37" s="2872" customFormat="1" ht="26.25" thickBot="1" x14ac:dyDescent="0.25">
      <c r="B3066" s="4858" t="s">
        <v>3087</v>
      </c>
      <c r="C3066" s="4859"/>
      <c r="D3066" s="2814" t="s">
        <v>1534</v>
      </c>
      <c r="E3066" s="2814" t="s">
        <v>1534</v>
      </c>
      <c r="F3066" s="2814" t="s">
        <v>1534</v>
      </c>
      <c r="G3066" s="2814" t="s">
        <v>1534</v>
      </c>
      <c r="H3066" s="2814" t="s">
        <v>1534</v>
      </c>
      <c r="I3066" s="2814" t="s">
        <v>1534</v>
      </c>
      <c r="J3066" s="2814" t="s">
        <v>1534</v>
      </c>
      <c r="K3066" s="2814" t="s">
        <v>1534</v>
      </c>
      <c r="L3066" s="2814" t="s">
        <v>1534</v>
      </c>
      <c r="M3066" s="2814" t="s">
        <v>1534</v>
      </c>
      <c r="N3066" s="2814" t="s">
        <v>1534</v>
      </c>
      <c r="O3066" s="2814" t="s">
        <v>1534</v>
      </c>
      <c r="P3066" s="2814" t="s">
        <v>1534</v>
      </c>
      <c r="Q3066" s="2814" t="s">
        <v>1534</v>
      </c>
      <c r="R3066" s="2814" t="s">
        <v>1534</v>
      </c>
      <c r="S3066" s="2814" t="s">
        <v>1534</v>
      </c>
      <c r="T3066" s="2814" t="s">
        <v>1534</v>
      </c>
      <c r="U3066" s="2814" t="s">
        <v>1534</v>
      </c>
      <c r="V3066" s="2814" t="s">
        <v>1534</v>
      </c>
      <c r="W3066" s="2814" t="s">
        <v>1534</v>
      </c>
      <c r="X3066" s="2814" t="s">
        <v>1534</v>
      </c>
      <c r="Y3066" s="2814" t="s">
        <v>1534</v>
      </c>
      <c r="Z3066" s="2814" t="s">
        <v>1534</v>
      </c>
      <c r="AA3066" s="2814" t="s">
        <v>1534</v>
      </c>
      <c r="AB3066" s="2814" t="s">
        <v>1534</v>
      </c>
      <c r="AC3066" s="2814" t="s">
        <v>1534</v>
      </c>
      <c r="AD3066" s="2814" t="s">
        <v>1534</v>
      </c>
      <c r="AE3066" s="2814" t="s">
        <v>1534</v>
      </c>
      <c r="AF3066" s="2814" t="s">
        <v>1534</v>
      </c>
      <c r="AG3066" s="2814" t="s">
        <v>1534</v>
      </c>
      <c r="AH3066" s="2814" t="s">
        <v>3087</v>
      </c>
      <c r="AI3066" s="2814" t="s">
        <v>5590</v>
      </c>
      <c r="AJ3066" s="2956">
        <v>1.49</v>
      </c>
      <c r="AK3066" s="2572"/>
    </row>
    <row r="3067" spans="2:37" s="2872" customFormat="1" x14ac:dyDescent="0.2">
      <c r="B3067" s="2573"/>
      <c r="C3067" s="2566"/>
      <c r="D3067" s="2566"/>
      <c r="E3067" s="2566"/>
      <c r="F3067" s="2566"/>
      <c r="G3067" s="2566"/>
      <c r="H3067" s="2566"/>
      <c r="I3067" s="2567"/>
      <c r="J3067" s="2567"/>
      <c r="K3067" s="2567"/>
      <c r="L3067" s="2567"/>
      <c r="M3067" s="2566"/>
      <c r="N3067" s="2567"/>
      <c r="O3067" s="2567"/>
      <c r="P3067" s="2567"/>
      <c r="Q3067" s="2567"/>
      <c r="R3067" s="2567"/>
      <c r="S3067" s="2566"/>
      <c r="T3067" s="2565"/>
      <c r="U3067" s="2565"/>
      <c r="V3067" s="2565"/>
      <c r="W3067" s="2565"/>
      <c r="X3067" s="2565"/>
      <c r="Y3067" s="2565"/>
      <c r="Z3067" s="2565"/>
      <c r="AA3067" s="2565"/>
      <c r="AB3067" s="2565"/>
      <c r="AC3067" s="2565"/>
      <c r="AD3067" s="2565"/>
      <c r="AE3067" s="2565"/>
      <c r="AF3067" s="2565"/>
      <c r="AG3067" s="2565"/>
      <c r="AH3067" s="2565"/>
      <c r="AI3067" s="2565"/>
      <c r="AJ3067" s="2565"/>
      <c r="AK3067" s="2572"/>
    </row>
    <row r="3068" spans="2:37" s="2872" customFormat="1" x14ac:dyDescent="0.2">
      <c r="B3068" s="3979" t="s">
        <v>4992</v>
      </c>
      <c r="C3068" s="3980"/>
      <c r="D3068" s="3986" t="s">
        <v>1534</v>
      </c>
      <c r="E3068" s="3986"/>
      <c r="F3068" s="3986"/>
      <c r="G3068" s="3986"/>
      <c r="H3068" s="2569"/>
      <c r="I3068" s="2569"/>
      <c r="J3068" s="2569"/>
      <c r="K3068" s="2569"/>
      <c r="L3068" s="2569"/>
      <c r="M3068" s="2569"/>
      <c r="N3068" s="2569"/>
      <c r="O3068" s="2569"/>
      <c r="P3068" s="2569"/>
      <c r="Q3068" s="2569"/>
      <c r="R3068" s="2569"/>
      <c r="S3068" s="2569"/>
      <c r="T3068" s="2565"/>
      <c r="U3068" s="2565"/>
      <c r="V3068" s="2565"/>
      <c r="W3068" s="2565"/>
      <c r="X3068" s="2565"/>
      <c r="Y3068" s="2565"/>
      <c r="Z3068" s="2565"/>
      <c r="AA3068" s="2565"/>
      <c r="AB3068" s="2565"/>
      <c r="AC3068" s="2565"/>
      <c r="AD3068" s="2565"/>
      <c r="AE3068" s="2565"/>
      <c r="AF3068" s="2565"/>
      <c r="AG3068" s="2565"/>
      <c r="AH3068" s="2565"/>
      <c r="AI3068" s="2565"/>
      <c r="AJ3068" s="2565"/>
      <c r="AK3068" s="2572"/>
    </row>
    <row r="3069" spans="2:37" s="2872" customFormat="1" x14ac:dyDescent="0.2">
      <c r="B3069" s="3979" t="s">
        <v>4993</v>
      </c>
      <c r="C3069" s="3980"/>
      <c r="D3069" s="3986" t="s">
        <v>1534</v>
      </c>
      <c r="E3069" s="3986"/>
      <c r="F3069" s="3986"/>
      <c r="G3069" s="3986"/>
      <c r="H3069" s="2569"/>
      <c r="I3069" s="2569"/>
      <c r="J3069" s="2569"/>
      <c r="K3069" s="2569"/>
      <c r="L3069" s="2569"/>
      <c r="M3069" s="2569"/>
      <c r="N3069" s="2569"/>
      <c r="O3069" s="2569"/>
      <c r="P3069" s="2569"/>
      <c r="Q3069" s="2569"/>
      <c r="R3069" s="2569"/>
      <c r="S3069" s="2569"/>
      <c r="T3069" s="2565"/>
      <c r="U3069" s="2565"/>
      <c r="V3069" s="2565"/>
      <c r="W3069" s="2565"/>
      <c r="X3069" s="2565"/>
      <c r="Y3069" s="2565"/>
      <c r="Z3069" s="2565"/>
      <c r="AA3069" s="2565"/>
      <c r="AB3069" s="2565"/>
      <c r="AC3069" s="2565"/>
      <c r="AD3069" s="2565"/>
      <c r="AE3069" s="2565"/>
      <c r="AF3069" s="2565"/>
      <c r="AG3069" s="2565"/>
      <c r="AH3069" s="2565"/>
      <c r="AI3069" s="2565"/>
      <c r="AJ3069" s="2565"/>
      <c r="AK3069" s="2572"/>
    </row>
    <row r="3070" spans="2:37" s="2872" customFormat="1" ht="15.75" thickBot="1" x14ac:dyDescent="0.25">
      <c r="B3070" s="4057"/>
      <c r="C3070" s="4058"/>
      <c r="D3070" s="4059"/>
      <c r="E3070" s="4059"/>
      <c r="F3070" s="4059"/>
      <c r="G3070" s="4059"/>
      <c r="H3070" s="2574"/>
      <c r="I3070" s="2574"/>
      <c r="J3070" s="2574"/>
      <c r="K3070" s="2574"/>
      <c r="L3070" s="2574"/>
      <c r="M3070" s="2574"/>
      <c r="N3070" s="2574"/>
      <c r="O3070" s="2574"/>
      <c r="P3070" s="2574"/>
      <c r="Q3070" s="2574"/>
      <c r="R3070" s="2574"/>
      <c r="S3070" s="2574"/>
      <c r="T3070" s="2575"/>
      <c r="U3070" s="2575"/>
      <c r="V3070" s="2575"/>
      <c r="W3070" s="2575"/>
      <c r="X3070" s="2575"/>
      <c r="Y3070" s="2575"/>
      <c r="Z3070" s="2575"/>
      <c r="AA3070" s="2575"/>
      <c r="AB3070" s="2575"/>
      <c r="AC3070" s="2575"/>
      <c r="AD3070" s="2575"/>
      <c r="AE3070" s="2575"/>
      <c r="AF3070" s="2575"/>
      <c r="AG3070" s="2575"/>
      <c r="AH3070" s="2575"/>
      <c r="AI3070" s="2575"/>
      <c r="AJ3070" s="2575"/>
      <c r="AK3070" s="2577"/>
    </row>
    <row r="3071" spans="2:37" s="2872" customFormat="1" x14ac:dyDescent="0.2">
      <c r="B3071" s="2774"/>
    </row>
    <row r="3072" spans="2:37" s="2872" customFormat="1" ht="13.5" customHeight="1" thickBot="1" x14ac:dyDescent="0.25"/>
    <row r="3073" spans="2:37" s="2872" customFormat="1" ht="13.5" customHeight="1" x14ac:dyDescent="0.2">
      <c r="B3073" s="3987" t="s">
        <v>5001</v>
      </c>
      <c r="C3073" s="3988"/>
      <c r="D3073" s="3988"/>
      <c r="E3073" s="3988"/>
      <c r="F3073" s="3988"/>
      <c r="G3073" s="3988"/>
      <c r="H3073" s="3988"/>
      <c r="I3073" s="3988"/>
      <c r="J3073" s="3988"/>
      <c r="K3073" s="3988"/>
      <c r="L3073" s="3988"/>
      <c r="M3073" s="3988"/>
      <c r="N3073" s="3988"/>
      <c r="O3073" s="3988"/>
      <c r="P3073" s="3988"/>
      <c r="Q3073" s="3988"/>
      <c r="R3073" s="3988"/>
      <c r="S3073" s="3988"/>
      <c r="T3073" s="3988"/>
      <c r="U3073" s="3988"/>
      <c r="V3073" s="3988"/>
      <c r="W3073" s="3988"/>
      <c r="X3073" s="3988"/>
      <c r="Y3073" s="3988"/>
      <c r="Z3073" s="3988"/>
      <c r="AA3073" s="3988"/>
      <c r="AB3073" s="3988"/>
      <c r="AC3073" s="3988"/>
      <c r="AD3073" s="3988"/>
      <c r="AE3073" s="3988"/>
      <c r="AF3073" s="3988"/>
      <c r="AG3073" s="3988"/>
      <c r="AH3073" s="3988"/>
      <c r="AI3073" s="3988"/>
      <c r="AJ3073" s="3988"/>
      <c r="AK3073" s="3989"/>
    </row>
    <row r="3074" spans="2:37" s="2872" customFormat="1" x14ac:dyDescent="0.2">
      <c r="B3074" s="2570"/>
      <c r="C3074" s="2945"/>
      <c r="D3074" s="2945"/>
      <c r="E3074" s="2945"/>
      <c r="F3074" s="2945"/>
      <c r="G3074" s="2571"/>
      <c r="H3074" s="2571"/>
      <c r="I3074" s="2571"/>
      <c r="J3074" s="2571"/>
      <c r="K3074" s="2571"/>
      <c r="L3074" s="2571"/>
      <c r="M3074" s="2571"/>
      <c r="N3074" s="2571"/>
      <c r="O3074" s="2571"/>
      <c r="P3074" s="2571"/>
      <c r="Q3074" s="2571"/>
      <c r="R3074" s="2571"/>
      <c r="S3074" s="2571"/>
      <c r="T3074" s="2571"/>
      <c r="U3074" s="2571"/>
      <c r="V3074" s="2571"/>
      <c r="W3074" s="2571"/>
      <c r="X3074" s="2571"/>
      <c r="Y3074" s="2571"/>
      <c r="Z3074" s="2571"/>
      <c r="AA3074" s="2571"/>
      <c r="AB3074" s="2571"/>
      <c r="AC3074" s="2571"/>
      <c r="AD3074" s="2571"/>
      <c r="AE3074" s="2571"/>
      <c r="AF3074" s="2571"/>
      <c r="AG3074" s="2571"/>
      <c r="AH3074" s="2571"/>
      <c r="AI3074" s="2571"/>
      <c r="AJ3074" s="2571"/>
      <c r="AK3074" s="2572"/>
    </row>
    <row r="3075" spans="2:37" s="2872" customFormat="1" ht="13.5" customHeight="1" x14ac:dyDescent="0.2">
      <c r="B3075" s="2570" t="s">
        <v>4988</v>
      </c>
      <c r="C3075" s="2945"/>
      <c r="D3075" s="4122" t="s">
        <v>5584</v>
      </c>
      <c r="E3075" s="4122"/>
      <c r="F3075" s="4122"/>
      <c r="G3075" s="2571"/>
      <c r="H3075" s="2571"/>
      <c r="I3075" s="2571"/>
      <c r="J3075" s="2571"/>
      <c r="K3075" s="2571"/>
      <c r="L3075" s="2571"/>
      <c r="M3075" s="2571"/>
      <c r="N3075" s="2571"/>
      <c r="O3075" s="2571"/>
      <c r="P3075" s="2571"/>
      <c r="Q3075" s="2571"/>
      <c r="R3075" s="2571"/>
      <c r="S3075" s="2571"/>
      <c r="T3075" s="2571"/>
      <c r="U3075" s="2571"/>
      <c r="V3075" s="2571"/>
      <c r="W3075" s="2571"/>
      <c r="X3075" s="2571"/>
      <c r="Y3075" s="2571"/>
      <c r="Z3075" s="2571"/>
      <c r="AA3075" s="2571"/>
      <c r="AB3075" s="2571"/>
      <c r="AC3075" s="2571"/>
      <c r="AD3075" s="2571"/>
      <c r="AE3075" s="2571"/>
      <c r="AF3075" s="2571"/>
      <c r="AG3075" s="2571"/>
      <c r="AH3075" s="2571"/>
      <c r="AI3075" s="2571"/>
      <c r="AJ3075" s="2571"/>
      <c r="AK3075" s="2572"/>
    </row>
    <row r="3076" spans="2:37" s="2872" customFormat="1" ht="13.5" customHeight="1" thickBot="1" x14ac:dyDescent="0.25">
      <c r="B3076" s="3991" t="s">
        <v>5002</v>
      </c>
      <c r="C3076" s="3992"/>
      <c r="D3076" s="3963">
        <v>41506</v>
      </c>
      <c r="E3076" s="3963"/>
      <c r="F3076" s="2945"/>
      <c r="G3076" s="2571"/>
      <c r="H3076" s="2571"/>
      <c r="I3076" s="2571"/>
      <c r="J3076" s="2571"/>
      <c r="K3076" s="2571"/>
      <c r="L3076" s="2571"/>
      <c r="M3076" s="2571"/>
      <c r="N3076" s="2571"/>
      <c r="O3076" s="2571"/>
      <c r="P3076" s="2571"/>
      <c r="Q3076" s="2571"/>
      <c r="R3076" s="2571"/>
      <c r="S3076" s="2571"/>
      <c r="T3076" s="2571"/>
      <c r="U3076" s="2571"/>
      <c r="V3076" s="2571"/>
      <c r="W3076" s="2571"/>
      <c r="X3076" s="2571"/>
      <c r="Y3076" s="2571"/>
      <c r="Z3076" s="2571"/>
      <c r="AA3076" s="2571"/>
      <c r="AB3076" s="2571"/>
      <c r="AC3076" s="2571"/>
      <c r="AD3076" s="2571"/>
      <c r="AE3076" s="2571"/>
      <c r="AF3076" s="2571"/>
      <c r="AG3076" s="2571"/>
      <c r="AH3076" s="2571"/>
      <c r="AI3076" s="2571"/>
      <c r="AJ3076" s="2571"/>
      <c r="AK3076" s="2572"/>
    </row>
    <row r="3077" spans="2:37" s="2872" customFormat="1" ht="168.75" customHeight="1" thickBot="1" x14ac:dyDescent="0.25">
      <c r="B3077" s="3993" t="s">
        <v>5003</v>
      </c>
      <c r="C3077" s="4036"/>
      <c r="D3077" s="4118" t="s">
        <v>5585</v>
      </c>
      <c r="E3077" s="4119"/>
      <c r="F3077" s="4119"/>
      <c r="G3077" s="4119"/>
      <c r="H3077" s="4119"/>
      <c r="I3077" s="4119"/>
      <c r="J3077" s="4119"/>
      <c r="K3077" s="4120"/>
      <c r="L3077" s="2571"/>
      <c r="M3077" s="2571"/>
      <c r="N3077" s="2571"/>
      <c r="O3077" s="2571"/>
      <c r="P3077" s="2571"/>
      <c r="Q3077" s="2571"/>
      <c r="R3077" s="2571"/>
      <c r="S3077" s="2571"/>
      <c r="T3077" s="2571"/>
      <c r="U3077" s="2571"/>
      <c r="V3077" s="2571"/>
      <c r="W3077" s="2571"/>
      <c r="X3077" s="2571"/>
      <c r="Y3077" s="2571"/>
      <c r="Z3077" s="2571"/>
      <c r="AA3077" s="2571"/>
      <c r="AB3077" s="2571"/>
      <c r="AC3077" s="2571"/>
      <c r="AD3077" s="2571"/>
      <c r="AE3077" s="2571"/>
      <c r="AF3077" s="2571"/>
      <c r="AG3077" s="2571"/>
      <c r="AH3077" s="2571"/>
      <c r="AI3077" s="2571"/>
      <c r="AJ3077" s="2571"/>
      <c r="AK3077" s="2572"/>
    </row>
    <row r="3078" spans="2:37" s="2872" customFormat="1" ht="13.5" thickBot="1" x14ac:dyDescent="0.25">
      <c r="B3078" s="3998"/>
      <c r="C3078" s="3999"/>
      <c r="D3078" s="3999"/>
      <c r="E3078" s="3999"/>
      <c r="F3078" s="3999"/>
      <c r="G3078" s="3999"/>
      <c r="H3078" s="3999"/>
      <c r="I3078" s="3999"/>
      <c r="J3078" s="3999"/>
      <c r="K3078" s="3999"/>
      <c r="L3078" s="3999"/>
      <c r="M3078" s="3999"/>
      <c r="N3078" s="3999"/>
      <c r="O3078" s="3999"/>
      <c r="P3078" s="3999"/>
      <c r="Q3078" s="3999"/>
      <c r="R3078" s="2571"/>
      <c r="S3078" s="2571"/>
      <c r="T3078" s="2571"/>
      <c r="U3078" s="2571"/>
      <c r="V3078" s="2571"/>
      <c r="W3078" s="2571"/>
      <c r="X3078" s="2571"/>
      <c r="Y3078" s="2571"/>
      <c r="Z3078" s="2571"/>
      <c r="AA3078" s="2571"/>
      <c r="AB3078" s="2571"/>
      <c r="AC3078" s="2571"/>
      <c r="AD3078" s="2571"/>
      <c r="AE3078" s="2571"/>
      <c r="AF3078" s="2571"/>
      <c r="AG3078" s="2571"/>
      <c r="AH3078" s="2571"/>
      <c r="AI3078" s="2571"/>
      <c r="AJ3078" s="2571"/>
      <c r="AK3078" s="2572"/>
    </row>
    <row r="3079" spans="2:37" s="2872" customFormat="1" ht="13.5" thickBot="1" x14ac:dyDescent="0.25">
      <c r="B3079" s="4000" t="s">
        <v>5004</v>
      </c>
      <c r="C3079" s="4000"/>
      <c r="D3079" s="4000" t="s">
        <v>4994</v>
      </c>
      <c r="E3079" s="4000" t="s">
        <v>5005</v>
      </c>
      <c r="F3079" s="4002" t="s">
        <v>224</v>
      </c>
      <c r="G3079" s="4002"/>
      <c r="H3079" s="4002"/>
      <c r="I3079" s="4002"/>
      <c r="J3079" s="4002"/>
      <c r="K3079" s="4002"/>
      <c r="L3079" s="4002"/>
      <c r="M3079" s="4002"/>
      <c r="N3079" s="4002"/>
      <c r="O3079" s="4002"/>
      <c r="P3079" s="4002"/>
      <c r="Q3079" s="4002"/>
      <c r="R3079" s="4002"/>
      <c r="S3079" s="4002" t="s">
        <v>340</v>
      </c>
      <c r="T3079" s="4002"/>
      <c r="U3079" s="4002"/>
      <c r="V3079" s="4002"/>
      <c r="W3079" s="4002"/>
      <c r="X3079" s="4002"/>
      <c r="Y3079" s="4002"/>
      <c r="Z3079" s="4002"/>
      <c r="AA3079" s="4002"/>
      <c r="AB3079" s="4002"/>
      <c r="AC3079" s="4002"/>
      <c r="AD3079" s="4002" t="s">
        <v>225</v>
      </c>
      <c r="AE3079" s="4002"/>
      <c r="AF3079" s="4002"/>
      <c r="AG3079" s="4002"/>
      <c r="AH3079" s="4003" t="s">
        <v>4989</v>
      </c>
      <c r="AI3079" s="4003"/>
      <c r="AJ3079" s="4003"/>
      <c r="AK3079" s="2572"/>
    </row>
    <row r="3080" spans="2:37" s="2872" customFormat="1" ht="13.5" thickBot="1" x14ac:dyDescent="0.25">
      <c r="B3080" s="4001"/>
      <c r="C3080" s="4001"/>
      <c r="D3080" s="4001"/>
      <c r="E3080" s="4001"/>
      <c r="F3080" s="4001" t="s">
        <v>5006</v>
      </c>
      <c r="G3080" s="4001" t="s">
        <v>5007</v>
      </c>
      <c r="H3080" s="4000" t="s">
        <v>5008</v>
      </c>
      <c r="I3080" s="4004" t="s">
        <v>5009</v>
      </c>
      <c r="J3080" s="4004" t="s">
        <v>5010</v>
      </c>
      <c r="K3080" s="4005" t="s">
        <v>5011</v>
      </c>
      <c r="L3080" s="4005" t="s">
        <v>5012</v>
      </c>
      <c r="M3080" s="4004" t="s">
        <v>5013</v>
      </c>
      <c r="N3080" s="4004"/>
      <c r="O3080" s="4005" t="s">
        <v>5014</v>
      </c>
      <c r="P3080" s="4005" t="s">
        <v>5015</v>
      </c>
      <c r="Q3080" s="4005" t="s">
        <v>5016</v>
      </c>
      <c r="R3080" s="4005" t="s">
        <v>5017</v>
      </c>
      <c r="S3080" s="4000" t="s">
        <v>5018</v>
      </c>
      <c r="T3080" s="4000" t="s">
        <v>5019</v>
      </c>
      <c r="U3080" s="4000" t="s">
        <v>5020</v>
      </c>
      <c r="V3080" s="4000" t="s">
        <v>5021</v>
      </c>
      <c r="W3080" s="4000" t="s">
        <v>5022</v>
      </c>
      <c r="X3080" s="4000" t="s">
        <v>5023</v>
      </c>
      <c r="Y3080" s="4000" t="s">
        <v>5024</v>
      </c>
      <c r="Z3080" s="4000" t="s">
        <v>5025</v>
      </c>
      <c r="AA3080" s="4000" t="s">
        <v>5026</v>
      </c>
      <c r="AB3080" s="4004" t="s">
        <v>5027</v>
      </c>
      <c r="AC3080" s="4004" t="s">
        <v>5028</v>
      </c>
      <c r="AD3080" s="4000" t="s">
        <v>5029</v>
      </c>
      <c r="AE3080" s="4000" t="s">
        <v>5030</v>
      </c>
      <c r="AF3080" s="4000" t="s">
        <v>5031</v>
      </c>
      <c r="AG3080" s="4000" t="s">
        <v>5032</v>
      </c>
      <c r="AH3080" s="4000" t="s">
        <v>1154</v>
      </c>
      <c r="AI3080" s="4000" t="s">
        <v>4990</v>
      </c>
      <c r="AJ3080" s="4000" t="s">
        <v>4991</v>
      </c>
      <c r="AK3080" s="2572"/>
    </row>
    <row r="3081" spans="2:37" s="2872" customFormat="1" ht="20.25" customHeight="1" thickBot="1" x14ac:dyDescent="0.25">
      <c r="B3081" s="4001"/>
      <c r="C3081" s="4001"/>
      <c r="D3081" s="4001"/>
      <c r="E3081" s="4001"/>
      <c r="F3081" s="4001"/>
      <c r="G3081" s="4001"/>
      <c r="H3081" s="4001"/>
      <c r="I3081" s="4005"/>
      <c r="J3081" s="4005"/>
      <c r="K3081" s="4005"/>
      <c r="L3081" s="4005"/>
      <c r="M3081" s="2942" t="s">
        <v>5033</v>
      </c>
      <c r="N3081" s="2943" t="s">
        <v>2798</v>
      </c>
      <c r="O3081" s="4005"/>
      <c r="P3081" s="4005"/>
      <c r="Q3081" s="4005"/>
      <c r="R3081" s="4005"/>
      <c r="S3081" s="4001"/>
      <c r="T3081" s="4001"/>
      <c r="U3081" s="4001"/>
      <c r="V3081" s="4001"/>
      <c r="W3081" s="4001"/>
      <c r="X3081" s="4001"/>
      <c r="Y3081" s="4001"/>
      <c r="Z3081" s="4001"/>
      <c r="AA3081" s="4001"/>
      <c r="AB3081" s="4005"/>
      <c r="AC3081" s="4005"/>
      <c r="AD3081" s="4001"/>
      <c r="AE3081" s="4001"/>
      <c r="AF3081" s="4001"/>
      <c r="AG3081" s="4001"/>
      <c r="AH3081" s="4001"/>
      <c r="AI3081" s="4001"/>
      <c r="AJ3081" s="4001"/>
      <c r="AK3081" s="2572"/>
    </row>
    <row r="3082" spans="2:37" s="2872" customFormat="1" ht="38.25" customHeight="1" thickBot="1" x14ac:dyDescent="0.25">
      <c r="B3082" s="4152" t="s">
        <v>5586</v>
      </c>
      <c r="C3082" s="4153"/>
      <c r="D3082" s="2599" t="s">
        <v>1534</v>
      </c>
      <c r="E3082" s="2599">
        <v>9.99</v>
      </c>
      <c r="F3082" s="2599" t="s">
        <v>1534</v>
      </c>
      <c r="G3082" s="2599" t="s">
        <v>1534</v>
      </c>
      <c r="H3082" s="2599" t="s">
        <v>1534</v>
      </c>
      <c r="I3082" s="2599" t="s">
        <v>1534</v>
      </c>
      <c r="J3082" s="2599" t="s">
        <v>1534</v>
      </c>
      <c r="K3082" s="2599" t="s">
        <v>1534</v>
      </c>
      <c r="L3082" s="2599" t="s">
        <v>1534</v>
      </c>
      <c r="M3082" s="2599" t="s">
        <v>1534</v>
      </c>
      <c r="N3082" s="2599" t="s">
        <v>1534</v>
      </c>
      <c r="O3082" s="2599" t="s">
        <v>1534</v>
      </c>
      <c r="P3082" s="2599" t="s">
        <v>1534</v>
      </c>
      <c r="Q3082" s="2599" t="s">
        <v>1534</v>
      </c>
      <c r="R3082" s="2599" t="s">
        <v>1534</v>
      </c>
      <c r="S3082" s="2599" t="s">
        <v>1534</v>
      </c>
      <c r="T3082" s="2599" t="s">
        <v>1534</v>
      </c>
      <c r="U3082" s="2599" t="s">
        <v>1534</v>
      </c>
      <c r="V3082" s="2599" t="s">
        <v>1534</v>
      </c>
      <c r="W3082" s="2599" t="s">
        <v>1534</v>
      </c>
      <c r="X3082" s="2599" t="s">
        <v>1534</v>
      </c>
      <c r="Y3082" s="2599" t="s">
        <v>1534</v>
      </c>
      <c r="Z3082" s="2599" t="s">
        <v>1534</v>
      </c>
      <c r="AA3082" s="2599" t="s">
        <v>1534</v>
      </c>
      <c r="AB3082" s="2599" t="s">
        <v>1534</v>
      </c>
      <c r="AC3082" s="2599" t="s">
        <v>1534</v>
      </c>
      <c r="AD3082" s="2949">
        <v>9.99</v>
      </c>
      <c r="AE3082" s="2950" t="s">
        <v>4998</v>
      </c>
      <c r="AF3082" s="2951" t="s">
        <v>1534</v>
      </c>
      <c r="AG3082" s="2951">
        <v>0.1</v>
      </c>
      <c r="AH3082" s="2952" t="s">
        <v>1534</v>
      </c>
      <c r="AI3082" s="2952" t="s">
        <v>1534</v>
      </c>
      <c r="AJ3082" s="2953" t="s">
        <v>1534</v>
      </c>
      <c r="AK3082" s="2572"/>
    </row>
    <row r="3083" spans="2:37" s="2872" customFormat="1" x14ac:dyDescent="0.2">
      <c r="B3083" s="2573"/>
      <c r="C3083" s="2566"/>
      <c r="D3083" s="2566"/>
      <c r="E3083" s="2566"/>
      <c r="F3083" s="2566"/>
      <c r="G3083" s="2566"/>
      <c r="H3083" s="2566"/>
      <c r="I3083" s="2567"/>
      <c r="J3083" s="2567"/>
      <c r="K3083" s="2567"/>
      <c r="L3083" s="2567"/>
      <c r="M3083" s="2566"/>
      <c r="N3083" s="2567"/>
      <c r="O3083" s="2567"/>
      <c r="P3083" s="2567"/>
      <c r="Q3083" s="2567"/>
      <c r="R3083" s="2567"/>
      <c r="S3083" s="2566"/>
      <c r="T3083" s="2565"/>
      <c r="U3083" s="2565"/>
      <c r="V3083" s="2565"/>
      <c r="W3083" s="2565"/>
      <c r="X3083" s="2565"/>
      <c r="Y3083" s="2565"/>
      <c r="Z3083" s="2565"/>
      <c r="AA3083" s="2565"/>
      <c r="AB3083" s="2565"/>
      <c r="AC3083" s="2565"/>
      <c r="AD3083" s="2565"/>
      <c r="AE3083" s="2565"/>
      <c r="AF3083" s="2565"/>
      <c r="AG3083" s="2565"/>
      <c r="AH3083" s="2565"/>
      <c r="AI3083" s="2565"/>
      <c r="AJ3083" s="2565"/>
      <c r="AK3083" s="2572"/>
    </row>
    <row r="3084" spans="2:37" s="2872" customFormat="1" x14ac:dyDescent="0.2">
      <c r="B3084" s="3979" t="s">
        <v>4992</v>
      </c>
      <c r="C3084" s="3980"/>
      <c r="D3084" s="3986" t="s">
        <v>1534</v>
      </c>
      <c r="E3084" s="3986"/>
      <c r="F3084" s="3986"/>
      <c r="G3084" s="3986"/>
      <c r="H3084" s="2569"/>
      <c r="I3084" s="2569"/>
      <c r="J3084" s="2569"/>
      <c r="K3084" s="2569"/>
      <c r="L3084" s="2569"/>
      <c r="M3084" s="2569"/>
      <c r="N3084" s="2569"/>
      <c r="O3084" s="2569"/>
      <c r="P3084" s="2569"/>
      <c r="Q3084" s="2569"/>
      <c r="R3084" s="2569"/>
      <c r="S3084" s="2569"/>
      <c r="T3084" s="2565"/>
      <c r="U3084" s="2565"/>
      <c r="V3084" s="2565"/>
      <c r="W3084" s="2565"/>
      <c r="X3084" s="2565"/>
      <c r="Y3084" s="2565"/>
      <c r="Z3084" s="2565"/>
      <c r="AA3084" s="2565"/>
      <c r="AB3084" s="2565"/>
      <c r="AC3084" s="2565"/>
      <c r="AD3084" s="2565"/>
      <c r="AE3084" s="2565"/>
      <c r="AF3084" s="2565"/>
      <c r="AG3084" s="2565"/>
      <c r="AH3084" s="2565"/>
      <c r="AI3084" s="2565"/>
      <c r="AJ3084" s="2565"/>
      <c r="AK3084" s="2572"/>
    </row>
    <row r="3085" spans="2:37" s="2872" customFormat="1" x14ac:dyDescent="0.2">
      <c r="B3085" s="3979" t="s">
        <v>4993</v>
      </c>
      <c r="C3085" s="3980"/>
      <c r="D3085" s="3986" t="s">
        <v>5587</v>
      </c>
      <c r="E3085" s="3986"/>
      <c r="F3085" s="3986"/>
      <c r="G3085" s="3986"/>
      <c r="H3085" s="2569"/>
      <c r="I3085" s="2569"/>
      <c r="J3085" s="2569"/>
      <c r="K3085" s="2569"/>
      <c r="L3085" s="2569"/>
      <c r="M3085" s="2569"/>
      <c r="N3085" s="2569"/>
      <c r="O3085" s="2569"/>
      <c r="P3085" s="2569"/>
      <c r="Q3085" s="2569"/>
      <c r="R3085" s="2569"/>
      <c r="S3085" s="2569"/>
      <c r="T3085" s="2565"/>
      <c r="U3085" s="2565"/>
      <c r="V3085" s="2565"/>
      <c r="W3085" s="2565"/>
      <c r="X3085" s="2565"/>
      <c r="Y3085" s="2565"/>
      <c r="Z3085" s="2565"/>
      <c r="AA3085" s="2565"/>
      <c r="AB3085" s="2565"/>
      <c r="AC3085" s="2565"/>
      <c r="AD3085" s="2565"/>
      <c r="AE3085" s="2565"/>
      <c r="AF3085" s="2565"/>
      <c r="AG3085" s="2565"/>
      <c r="AH3085" s="2565"/>
      <c r="AI3085" s="2565"/>
      <c r="AJ3085" s="2565"/>
      <c r="AK3085" s="2572"/>
    </row>
    <row r="3086" spans="2:37" s="2872" customFormat="1" ht="15.75" thickBot="1" x14ac:dyDescent="0.25">
      <c r="B3086" s="4057"/>
      <c r="C3086" s="4058"/>
      <c r="D3086" s="4059"/>
      <c r="E3086" s="4059"/>
      <c r="F3086" s="4059"/>
      <c r="G3086" s="4059"/>
      <c r="H3086" s="2574"/>
      <c r="I3086" s="2574"/>
      <c r="J3086" s="2574"/>
      <c r="K3086" s="2574"/>
      <c r="L3086" s="2574"/>
      <c r="M3086" s="2574"/>
      <c r="N3086" s="2574"/>
      <c r="O3086" s="2574"/>
      <c r="P3086" s="2574"/>
      <c r="Q3086" s="2574"/>
      <c r="R3086" s="2574"/>
      <c r="S3086" s="2574"/>
      <c r="T3086" s="2575"/>
      <c r="U3086" s="2575"/>
      <c r="V3086" s="2575"/>
      <c r="W3086" s="2575"/>
      <c r="X3086" s="2575"/>
      <c r="Y3086" s="2575"/>
      <c r="Z3086" s="2575"/>
      <c r="AA3086" s="2575"/>
      <c r="AB3086" s="2575"/>
      <c r="AC3086" s="2575"/>
      <c r="AD3086" s="2575"/>
      <c r="AE3086" s="2575"/>
      <c r="AF3086" s="2575"/>
      <c r="AG3086" s="2575"/>
      <c r="AH3086" s="2575"/>
      <c r="AI3086" s="2575"/>
      <c r="AJ3086" s="2575"/>
      <c r="AK3086" s="2577"/>
    </row>
    <row r="3087" spans="2:37" s="2872" customFormat="1" x14ac:dyDescent="0.2">
      <c r="B3087" s="2774"/>
    </row>
    <row r="3088" spans="2:37" s="2872" customFormat="1" ht="13.5" thickBot="1" x14ac:dyDescent="0.25"/>
    <row r="3089" spans="2:37" s="2872" customFormat="1" ht="12.75" customHeight="1" x14ac:dyDescent="0.2">
      <c r="B3089" s="3987" t="s">
        <v>5001</v>
      </c>
      <c r="C3089" s="3988"/>
      <c r="D3089" s="3988"/>
      <c r="E3089" s="3988"/>
      <c r="F3089" s="3988"/>
      <c r="G3089" s="3988"/>
      <c r="H3089" s="3988"/>
      <c r="I3089" s="3988"/>
      <c r="J3089" s="3988"/>
      <c r="K3089" s="3988"/>
      <c r="L3089" s="3988"/>
      <c r="M3089" s="3988"/>
      <c r="N3089" s="3988"/>
      <c r="O3089" s="3988"/>
      <c r="P3089" s="3988"/>
      <c r="Q3089" s="3988"/>
      <c r="R3089" s="3988"/>
      <c r="S3089" s="3988"/>
      <c r="T3089" s="3988"/>
      <c r="U3089" s="3988"/>
      <c r="V3089" s="3988"/>
      <c r="W3089" s="3988"/>
      <c r="X3089" s="3988"/>
      <c r="Y3089" s="3988"/>
      <c r="Z3089" s="3988"/>
      <c r="AA3089" s="3988"/>
      <c r="AB3089" s="3988"/>
      <c r="AC3089" s="3988"/>
      <c r="AD3089" s="3988"/>
      <c r="AE3089" s="3988"/>
      <c r="AF3089" s="3988"/>
      <c r="AG3089" s="3988"/>
      <c r="AH3089" s="3988"/>
      <c r="AI3089" s="3988"/>
      <c r="AJ3089" s="3988"/>
      <c r="AK3089" s="3989"/>
    </row>
    <row r="3090" spans="2:37" s="2872" customFormat="1" x14ac:dyDescent="0.2">
      <c r="B3090" s="2570"/>
      <c r="C3090" s="2910"/>
      <c r="D3090" s="2910"/>
      <c r="E3090" s="2910"/>
      <c r="F3090" s="2910"/>
      <c r="G3090" s="2571"/>
      <c r="H3090" s="2571"/>
      <c r="I3090" s="2571"/>
      <c r="J3090" s="2571"/>
      <c r="K3090" s="2571"/>
      <c r="L3090" s="2571"/>
      <c r="M3090" s="2571"/>
      <c r="N3090" s="2571"/>
      <c r="O3090" s="2571"/>
      <c r="P3090" s="2571"/>
      <c r="Q3090" s="2571"/>
      <c r="R3090" s="2571"/>
      <c r="S3090" s="2571"/>
      <c r="T3090" s="2571"/>
      <c r="U3090" s="2571"/>
      <c r="V3090" s="2571"/>
      <c r="W3090" s="2571"/>
      <c r="X3090" s="2571"/>
      <c r="Y3090" s="2571"/>
      <c r="Z3090" s="2571"/>
      <c r="AA3090" s="2571"/>
      <c r="AB3090" s="2571"/>
      <c r="AC3090" s="2571"/>
      <c r="AD3090" s="2571"/>
      <c r="AE3090" s="2571"/>
      <c r="AF3090" s="2571"/>
      <c r="AG3090" s="2571"/>
      <c r="AH3090" s="2571"/>
      <c r="AI3090" s="2571"/>
      <c r="AJ3090" s="2571"/>
      <c r="AK3090" s="2572"/>
    </row>
    <row r="3091" spans="2:37" s="2872" customFormat="1" ht="13.5" customHeight="1" x14ac:dyDescent="0.2">
      <c r="B3091" s="2570" t="s">
        <v>4988</v>
      </c>
      <c r="C3091" s="2910"/>
      <c r="D3091" s="4122" t="s">
        <v>5579</v>
      </c>
      <c r="E3091" s="4122"/>
      <c r="F3091" s="4122"/>
      <c r="G3091" s="2571"/>
      <c r="H3091" s="2571"/>
      <c r="I3091" s="2571"/>
      <c r="J3091" s="2571"/>
      <c r="K3091" s="2571"/>
      <c r="L3091" s="2571"/>
      <c r="M3091" s="2571"/>
      <c r="N3091" s="2571"/>
      <c r="O3091" s="2571"/>
      <c r="P3091" s="2571"/>
      <c r="Q3091" s="2571"/>
      <c r="R3091" s="2571"/>
      <c r="S3091" s="2571"/>
      <c r="T3091" s="2571"/>
      <c r="U3091" s="2571"/>
      <c r="V3091" s="2571"/>
      <c r="W3091" s="2571"/>
      <c r="X3091" s="2571"/>
      <c r="Y3091" s="2571"/>
      <c r="Z3091" s="2571"/>
      <c r="AA3091" s="2571"/>
      <c r="AB3091" s="2571"/>
      <c r="AC3091" s="2571"/>
      <c r="AD3091" s="2571"/>
      <c r="AE3091" s="2571"/>
      <c r="AF3091" s="2571"/>
      <c r="AG3091" s="2571"/>
      <c r="AH3091" s="2571"/>
      <c r="AI3091" s="2571"/>
      <c r="AJ3091" s="2571"/>
      <c r="AK3091" s="2572"/>
    </row>
    <row r="3092" spans="2:37" s="2872" customFormat="1" ht="13.5" customHeight="1" thickBot="1" x14ac:dyDescent="0.25">
      <c r="B3092" s="3991" t="s">
        <v>5002</v>
      </c>
      <c r="C3092" s="3992"/>
      <c r="D3092" s="4139">
        <v>41477</v>
      </c>
      <c r="E3092" s="4140"/>
      <c r="F3092" s="2910"/>
      <c r="G3092" s="2571"/>
      <c r="H3092" s="2571"/>
      <c r="I3092" s="2571"/>
      <c r="J3092" s="2571"/>
      <c r="K3092" s="2571"/>
      <c r="L3092" s="2571"/>
      <c r="M3092" s="2571"/>
      <c r="N3092" s="2571"/>
      <c r="O3092" s="2571"/>
      <c r="P3092" s="2571"/>
      <c r="Q3092" s="2571"/>
      <c r="R3092" s="2571"/>
      <c r="S3092" s="2571"/>
      <c r="T3092" s="2571"/>
      <c r="U3092" s="2571"/>
      <c r="V3092" s="2571"/>
      <c r="W3092" s="2571"/>
      <c r="X3092" s="2571"/>
      <c r="Y3092" s="2571"/>
      <c r="Z3092" s="2571"/>
      <c r="AA3092" s="2571"/>
      <c r="AB3092" s="2571"/>
      <c r="AC3092" s="2571"/>
      <c r="AD3092" s="2571"/>
      <c r="AE3092" s="2571"/>
      <c r="AF3092" s="2571"/>
      <c r="AG3092" s="2571"/>
      <c r="AH3092" s="2571"/>
      <c r="AI3092" s="2571"/>
      <c r="AJ3092" s="2571"/>
      <c r="AK3092" s="2572"/>
    </row>
    <row r="3093" spans="2:37" s="2872" customFormat="1" ht="51.75" customHeight="1" thickBot="1" x14ac:dyDescent="0.25">
      <c r="B3093" s="3993" t="s">
        <v>5003</v>
      </c>
      <c r="C3093" s="4036"/>
      <c r="D3093" s="4118" t="s">
        <v>5483</v>
      </c>
      <c r="E3093" s="4119"/>
      <c r="F3093" s="4119"/>
      <c r="G3093" s="4119"/>
      <c r="H3093" s="4119"/>
      <c r="I3093" s="4119"/>
      <c r="J3093" s="4119"/>
      <c r="K3093" s="4120"/>
      <c r="L3093" s="2571"/>
      <c r="M3093" s="2571"/>
      <c r="N3093" s="2571"/>
      <c r="O3093" s="2571"/>
      <c r="P3093" s="2571"/>
      <c r="Q3093" s="2571"/>
      <c r="R3093" s="2571"/>
      <c r="S3093" s="2571"/>
      <c r="T3093" s="2571"/>
      <c r="U3093" s="2571"/>
      <c r="V3093" s="2571"/>
      <c r="W3093" s="2571"/>
      <c r="X3093" s="2571"/>
      <c r="Y3093" s="2571"/>
      <c r="Z3093" s="2571"/>
      <c r="AA3093" s="2571"/>
      <c r="AB3093" s="2571"/>
      <c r="AC3093" s="2571"/>
      <c r="AD3093" s="2571"/>
      <c r="AE3093" s="2571"/>
      <c r="AF3093" s="2571"/>
      <c r="AG3093" s="2571"/>
      <c r="AH3093" s="2571"/>
      <c r="AI3093" s="2571"/>
      <c r="AJ3093" s="2571"/>
      <c r="AK3093" s="2572"/>
    </row>
    <row r="3094" spans="2:37" s="2872" customFormat="1" ht="13.5" thickBot="1" x14ac:dyDescent="0.25">
      <c r="B3094" s="3998"/>
      <c r="C3094" s="3999"/>
      <c r="D3094" s="3999"/>
      <c r="E3094" s="3999"/>
      <c r="F3094" s="3999"/>
      <c r="G3094" s="3999"/>
      <c r="H3094" s="3999"/>
      <c r="I3094" s="3999"/>
      <c r="J3094" s="3999"/>
      <c r="K3094" s="3999"/>
      <c r="L3094" s="3999"/>
      <c r="M3094" s="3999"/>
      <c r="N3094" s="3999"/>
      <c r="O3094" s="3999"/>
      <c r="P3094" s="3999"/>
      <c r="Q3094" s="3999"/>
      <c r="R3094" s="2571"/>
      <c r="S3094" s="2571"/>
      <c r="T3094" s="2571"/>
      <c r="U3094" s="2571"/>
      <c r="V3094" s="2571"/>
      <c r="W3094" s="2571"/>
      <c r="X3094" s="2571"/>
      <c r="Y3094" s="2571"/>
      <c r="Z3094" s="2571"/>
      <c r="AA3094" s="2571"/>
      <c r="AB3094" s="2571"/>
      <c r="AC3094" s="2571"/>
      <c r="AD3094" s="2571"/>
      <c r="AE3094" s="2571"/>
      <c r="AF3094" s="2571"/>
      <c r="AG3094" s="2571"/>
      <c r="AH3094" s="2571"/>
      <c r="AI3094" s="2571"/>
      <c r="AJ3094" s="2571"/>
      <c r="AK3094" s="2572"/>
    </row>
    <row r="3095" spans="2:37" s="2872" customFormat="1" ht="13.5" thickBot="1" x14ac:dyDescent="0.25">
      <c r="B3095" s="4000" t="s">
        <v>5004</v>
      </c>
      <c r="C3095" s="4000"/>
      <c r="D3095" s="4000" t="s">
        <v>4994</v>
      </c>
      <c r="E3095" s="4000" t="s">
        <v>5005</v>
      </c>
      <c r="F3095" s="4002" t="s">
        <v>224</v>
      </c>
      <c r="G3095" s="4002"/>
      <c r="H3095" s="4002"/>
      <c r="I3095" s="4002"/>
      <c r="J3095" s="4002"/>
      <c r="K3095" s="4002"/>
      <c r="L3095" s="4002"/>
      <c r="M3095" s="4002"/>
      <c r="N3095" s="4002"/>
      <c r="O3095" s="4002"/>
      <c r="P3095" s="4002"/>
      <c r="Q3095" s="4002"/>
      <c r="R3095" s="4002"/>
      <c r="S3095" s="4002" t="s">
        <v>340</v>
      </c>
      <c r="T3095" s="4002"/>
      <c r="U3095" s="4002"/>
      <c r="V3095" s="4002"/>
      <c r="W3095" s="4002"/>
      <c r="X3095" s="4002"/>
      <c r="Y3095" s="4002"/>
      <c r="Z3095" s="4002"/>
      <c r="AA3095" s="4002"/>
      <c r="AB3095" s="4002"/>
      <c r="AC3095" s="4002"/>
      <c r="AD3095" s="4002" t="s">
        <v>225</v>
      </c>
      <c r="AE3095" s="4002"/>
      <c r="AF3095" s="4002"/>
      <c r="AG3095" s="4002"/>
      <c r="AH3095" s="4003" t="s">
        <v>4989</v>
      </c>
      <c r="AI3095" s="4003"/>
      <c r="AJ3095" s="4003"/>
      <c r="AK3095" s="2572"/>
    </row>
    <row r="3096" spans="2:37" s="2872" customFormat="1" ht="22.5" customHeight="1" thickBot="1" x14ac:dyDescent="0.25">
      <c r="B3096" s="4001"/>
      <c r="C3096" s="4001"/>
      <c r="D3096" s="4001"/>
      <c r="E3096" s="4001"/>
      <c r="F3096" s="4001" t="s">
        <v>5006</v>
      </c>
      <c r="G3096" s="4001" t="s">
        <v>5007</v>
      </c>
      <c r="H3096" s="4000" t="s">
        <v>5008</v>
      </c>
      <c r="I3096" s="4004" t="s">
        <v>5009</v>
      </c>
      <c r="J3096" s="4004" t="s">
        <v>5010</v>
      </c>
      <c r="K3096" s="4005" t="s">
        <v>5011</v>
      </c>
      <c r="L3096" s="4005" t="s">
        <v>5012</v>
      </c>
      <c r="M3096" s="4004" t="s">
        <v>5013</v>
      </c>
      <c r="N3096" s="4004"/>
      <c r="O3096" s="4005" t="s">
        <v>5014</v>
      </c>
      <c r="P3096" s="4005" t="s">
        <v>5015</v>
      </c>
      <c r="Q3096" s="4005" t="s">
        <v>5016</v>
      </c>
      <c r="R3096" s="4005" t="s">
        <v>5017</v>
      </c>
      <c r="S3096" s="4000" t="s">
        <v>5018</v>
      </c>
      <c r="T3096" s="4000" t="s">
        <v>5019</v>
      </c>
      <c r="U3096" s="4000" t="s">
        <v>5020</v>
      </c>
      <c r="V3096" s="4000" t="s">
        <v>5021</v>
      </c>
      <c r="W3096" s="4000" t="s">
        <v>5022</v>
      </c>
      <c r="X3096" s="4000" t="s">
        <v>5023</v>
      </c>
      <c r="Y3096" s="4000" t="s">
        <v>5024</v>
      </c>
      <c r="Z3096" s="4000" t="s">
        <v>5025</v>
      </c>
      <c r="AA3096" s="4000" t="s">
        <v>5026</v>
      </c>
      <c r="AB3096" s="4004" t="s">
        <v>5027</v>
      </c>
      <c r="AC3096" s="4004" t="s">
        <v>5028</v>
      </c>
      <c r="AD3096" s="4000" t="s">
        <v>5029</v>
      </c>
      <c r="AE3096" s="4000" t="s">
        <v>5030</v>
      </c>
      <c r="AF3096" s="4000" t="s">
        <v>5031</v>
      </c>
      <c r="AG3096" s="4000" t="s">
        <v>5032</v>
      </c>
      <c r="AH3096" s="4000" t="s">
        <v>1154</v>
      </c>
      <c r="AI3096" s="4000" t="s">
        <v>4990</v>
      </c>
      <c r="AJ3096" s="4000" t="s">
        <v>4991</v>
      </c>
      <c r="AK3096" s="2572"/>
    </row>
    <row r="3097" spans="2:37" s="2872" customFormat="1" ht="39.75" customHeight="1" thickBot="1" x14ac:dyDescent="0.25">
      <c r="B3097" s="4001"/>
      <c r="C3097" s="4001"/>
      <c r="D3097" s="4001"/>
      <c r="E3097" s="4001"/>
      <c r="F3097" s="4001"/>
      <c r="G3097" s="4001"/>
      <c r="H3097" s="4001"/>
      <c r="I3097" s="4005"/>
      <c r="J3097" s="4005"/>
      <c r="K3097" s="4005"/>
      <c r="L3097" s="4005"/>
      <c r="M3097" s="2908" t="s">
        <v>5033</v>
      </c>
      <c r="N3097" s="2909" t="s">
        <v>2798</v>
      </c>
      <c r="O3097" s="4005"/>
      <c r="P3097" s="4005"/>
      <c r="Q3097" s="4005"/>
      <c r="R3097" s="4005"/>
      <c r="S3097" s="4001"/>
      <c r="T3097" s="4001"/>
      <c r="U3097" s="4001"/>
      <c r="V3097" s="4001"/>
      <c r="W3097" s="4001"/>
      <c r="X3097" s="4001"/>
      <c r="Y3097" s="4001"/>
      <c r="Z3097" s="4001"/>
      <c r="AA3097" s="4001"/>
      <c r="AB3097" s="4005"/>
      <c r="AC3097" s="4005"/>
      <c r="AD3097" s="4001"/>
      <c r="AE3097" s="4001"/>
      <c r="AF3097" s="4001"/>
      <c r="AG3097" s="4001"/>
      <c r="AH3097" s="4001"/>
      <c r="AI3097" s="4001"/>
      <c r="AJ3097" s="4001"/>
      <c r="AK3097" s="2572"/>
    </row>
    <row r="3098" spans="2:37" s="2872" customFormat="1" ht="13.5" thickBot="1" x14ac:dyDescent="0.25">
      <c r="B3098" s="4156" t="s">
        <v>5579</v>
      </c>
      <c r="C3098" s="4157"/>
      <c r="D3098" s="2596" t="s">
        <v>5580</v>
      </c>
      <c r="E3098" s="2597">
        <v>224.00000000000003</v>
      </c>
      <c r="F3098" s="2597">
        <v>224.00000000000003</v>
      </c>
      <c r="G3098" s="2978">
        <v>4.4800000000000006E-2</v>
      </c>
      <c r="H3098" s="3069">
        <v>5000</v>
      </c>
      <c r="I3098" s="2978" t="s">
        <v>1534</v>
      </c>
      <c r="J3098" s="3069">
        <v>4082</v>
      </c>
      <c r="K3098" s="2724">
        <v>5.4880000000000005E-2</v>
      </c>
      <c r="L3098" s="2724">
        <v>0.15680000000000002</v>
      </c>
      <c r="M3098" s="3069">
        <v>1333.3333333333335</v>
      </c>
      <c r="N3098" s="3069">
        <v>1333.3333333333335</v>
      </c>
      <c r="O3098" s="2724">
        <v>0.16800000000000001</v>
      </c>
      <c r="P3098" s="2724">
        <v>0.16800000000000001</v>
      </c>
      <c r="Q3098" s="2724">
        <v>0.16800000000000001</v>
      </c>
      <c r="R3098" s="2724">
        <v>0.16800000000000001</v>
      </c>
      <c r="S3098" s="2727">
        <v>0</v>
      </c>
      <c r="T3098" s="2978" t="s">
        <v>1534</v>
      </c>
      <c r="U3098" s="2978" t="s">
        <v>1534</v>
      </c>
      <c r="V3098" s="2729" t="s">
        <v>1136</v>
      </c>
      <c r="W3098" s="2724">
        <v>0</v>
      </c>
      <c r="X3098" s="2724">
        <v>6.720000000000001E-2</v>
      </c>
      <c r="Y3098" s="2729" t="s">
        <v>1534</v>
      </c>
      <c r="Z3098" s="2729" t="s">
        <v>1534</v>
      </c>
      <c r="AA3098" s="2729" t="s">
        <v>1534</v>
      </c>
      <c r="AB3098" s="2729" t="s">
        <v>1534</v>
      </c>
      <c r="AC3098" s="2724">
        <v>6.720000000000001E-2</v>
      </c>
      <c r="AD3098" s="2597" t="s">
        <v>1534</v>
      </c>
      <c r="AE3098" s="2729" t="s">
        <v>1534</v>
      </c>
      <c r="AF3098" s="3070" t="s">
        <v>1534</v>
      </c>
      <c r="AG3098" s="3070">
        <v>0.11200000000000002</v>
      </c>
      <c r="AH3098" s="2952" t="s">
        <v>1534</v>
      </c>
      <c r="AI3098" s="2952" t="s">
        <v>1534</v>
      </c>
      <c r="AJ3098" s="2953" t="s">
        <v>1534</v>
      </c>
      <c r="AK3098" s="2572"/>
    </row>
    <row r="3099" spans="2:37" s="2872" customFormat="1" x14ac:dyDescent="0.2">
      <c r="B3099" s="2573"/>
      <c r="C3099" s="2566"/>
      <c r="D3099" s="2566"/>
      <c r="E3099" s="2566"/>
      <c r="F3099" s="2566"/>
      <c r="G3099" s="2566"/>
      <c r="H3099" s="2566"/>
      <c r="I3099" s="2567"/>
      <c r="J3099" s="2567"/>
      <c r="K3099" s="2567"/>
      <c r="L3099" s="2567"/>
      <c r="M3099" s="2566"/>
      <c r="N3099" s="2567"/>
      <c r="O3099" s="2567"/>
      <c r="P3099" s="2567"/>
      <c r="Q3099" s="2567"/>
      <c r="R3099" s="2567"/>
      <c r="S3099" s="2566"/>
      <c r="T3099" s="2565"/>
      <c r="U3099" s="2565"/>
      <c r="V3099" s="2565"/>
      <c r="W3099" s="2565"/>
      <c r="X3099" s="2565"/>
      <c r="Y3099" s="2565"/>
      <c r="Z3099" s="2565"/>
      <c r="AA3099" s="2565"/>
      <c r="AB3099" s="2565"/>
      <c r="AC3099" s="2565"/>
      <c r="AD3099" s="2565"/>
      <c r="AE3099" s="2565"/>
      <c r="AF3099" s="2565"/>
      <c r="AG3099" s="2565"/>
      <c r="AH3099" s="2565"/>
      <c r="AI3099" s="2565"/>
      <c r="AJ3099" s="2565"/>
      <c r="AK3099" s="2572"/>
    </row>
    <row r="3100" spans="2:37" s="2872" customFormat="1" ht="14.25" x14ac:dyDescent="0.2">
      <c r="B3100" s="3979" t="s">
        <v>4992</v>
      </c>
      <c r="C3100" s="3980"/>
      <c r="D3100" s="3981" t="s">
        <v>10</v>
      </c>
      <c r="E3100" s="3981"/>
      <c r="F3100" s="3981"/>
      <c r="G3100" s="3981"/>
      <c r="H3100" s="2569"/>
      <c r="I3100" s="2569"/>
      <c r="J3100" s="2569"/>
      <c r="K3100" s="2569"/>
      <c r="L3100" s="2569"/>
      <c r="M3100" s="2569"/>
      <c r="N3100" s="2569"/>
      <c r="O3100" s="2569"/>
      <c r="P3100" s="2569"/>
      <c r="Q3100" s="2569"/>
      <c r="R3100" s="2569"/>
      <c r="S3100" s="2569"/>
      <c r="T3100" s="2565"/>
      <c r="U3100" s="2565"/>
      <c r="V3100" s="2565"/>
      <c r="W3100" s="2565"/>
      <c r="X3100" s="2565"/>
      <c r="Y3100" s="2565"/>
      <c r="Z3100" s="2565"/>
      <c r="AA3100" s="2565"/>
      <c r="AB3100" s="2565"/>
      <c r="AC3100" s="2565"/>
      <c r="AD3100" s="2565"/>
      <c r="AE3100" s="2565"/>
      <c r="AF3100" s="2565"/>
      <c r="AG3100" s="2565"/>
      <c r="AH3100" s="2565"/>
      <c r="AI3100" s="2565"/>
      <c r="AJ3100" s="2565"/>
      <c r="AK3100" s="2572"/>
    </row>
    <row r="3101" spans="2:37" s="2872" customFormat="1" ht="14.25" x14ac:dyDescent="0.2">
      <c r="B3101" s="3979" t="s">
        <v>4993</v>
      </c>
      <c r="C3101" s="3980"/>
      <c r="D3101" s="3981" t="s">
        <v>10</v>
      </c>
      <c r="E3101" s="3981"/>
      <c r="F3101" s="3981"/>
      <c r="G3101" s="3981"/>
      <c r="H3101" s="2569"/>
      <c r="I3101" s="2569"/>
      <c r="J3101" s="2569"/>
      <c r="K3101" s="2569"/>
      <c r="L3101" s="2569"/>
      <c r="M3101" s="2569"/>
      <c r="N3101" s="2569"/>
      <c r="O3101" s="2569"/>
      <c r="P3101" s="2569"/>
      <c r="Q3101" s="2569"/>
      <c r="R3101" s="2569"/>
      <c r="S3101" s="2569"/>
      <c r="T3101" s="2565"/>
      <c r="U3101" s="2565"/>
      <c r="V3101" s="2565"/>
      <c r="W3101" s="2565"/>
      <c r="X3101" s="2565"/>
      <c r="Y3101" s="2565"/>
      <c r="Z3101" s="2565"/>
      <c r="AA3101" s="2565"/>
      <c r="AB3101" s="2565"/>
      <c r="AC3101" s="2565"/>
      <c r="AD3101" s="2565"/>
      <c r="AE3101" s="2565"/>
      <c r="AF3101" s="2565"/>
      <c r="AG3101" s="2565"/>
      <c r="AH3101" s="2565"/>
      <c r="AI3101" s="2565"/>
      <c r="AJ3101" s="2565"/>
      <c r="AK3101" s="2572"/>
    </row>
    <row r="3102" spans="2:37" s="2872" customFormat="1" ht="15.75" thickBot="1" x14ac:dyDescent="0.25">
      <c r="B3102" s="4057"/>
      <c r="C3102" s="4058"/>
      <c r="D3102" s="4059"/>
      <c r="E3102" s="4059"/>
      <c r="F3102" s="4059"/>
      <c r="G3102" s="4059"/>
      <c r="H3102" s="2574"/>
      <c r="I3102" s="2574"/>
      <c r="J3102" s="2574"/>
      <c r="K3102" s="2574"/>
      <c r="L3102" s="2574"/>
      <c r="M3102" s="2574"/>
      <c r="N3102" s="2574"/>
      <c r="O3102" s="2574"/>
      <c r="P3102" s="2574"/>
      <c r="Q3102" s="2574"/>
      <c r="R3102" s="2574"/>
      <c r="S3102" s="2574"/>
      <c r="T3102" s="2575"/>
      <c r="U3102" s="2575"/>
      <c r="V3102" s="2575"/>
      <c r="W3102" s="2575"/>
      <c r="X3102" s="2575"/>
      <c r="Y3102" s="2575"/>
      <c r="Z3102" s="2575"/>
      <c r="AA3102" s="2575"/>
      <c r="AB3102" s="2575"/>
      <c r="AC3102" s="2575"/>
      <c r="AD3102" s="2575"/>
      <c r="AE3102" s="2575"/>
      <c r="AF3102" s="2575"/>
      <c r="AG3102" s="2575"/>
      <c r="AH3102" s="2575"/>
      <c r="AI3102" s="2575"/>
      <c r="AJ3102" s="2575"/>
      <c r="AK3102" s="2577"/>
    </row>
    <row r="3103" spans="2:37" s="2872" customFormat="1" x14ac:dyDescent="0.2">
      <c r="B3103" s="2774"/>
    </row>
    <row r="3104" spans="2:37" s="2872" customFormat="1" ht="13.5" thickBot="1" x14ac:dyDescent="0.25"/>
    <row r="3105" spans="2:38" s="2872" customFormat="1" ht="20.25" x14ac:dyDescent="0.2">
      <c r="B3105" s="3987" t="s">
        <v>5001</v>
      </c>
      <c r="C3105" s="3988"/>
      <c r="D3105" s="3988"/>
      <c r="E3105" s="3988"/>
      <c r="F3105" s="3988"/>
      <c r="G3105" s="3988"/>
      <c r="H3105" s="3988"/>
      <c r="I3105" s="3988"/>
      <c r="J3105" s="3988"/>
      <c r="K3105" s="3988"/>
      <c r="L3105" s="3988"/>
      <c r="M3105" s="3988"/>
      <c r="N3105" s="3988"/>
      <c r="O3105" s="3988"/>
      <c r="P3105" s="3988"/>
      <c r="Q3105" s="3988"/>
      <c r="R3105" s="3988"/>
      <c r="S3105" s="3988"/>
      <c r="T3105" s="3988"/>
      <c r="U3105" s="3988"/>
      <c r="V3105" s="3988"/>
      <c r="W3105" s="3988"/>
      <c r="X3105" s="3988"/>
      <c r="Y3105" s="3988"/>
      <c r="Z3105" s="3988"/>
      <c r="AA3105" s="3988"/>
      <c r="AB3105" s="3988"/>
      <c r="AC3105" s="3988"/>
      <c r="AD3105" s="3988"/>
      <c r="AE3105" s="3988"/>
      <c r="AF3105" s="3988"/>
      <c r="AG3105" s="3988"/>
      <c r="AH3105" s="3988"/>
      <c r="AI3105" s="3988"/>
      <c r="AJ3105" s="3988"/>
      <c r="AK3105" s="3989"/>
    </row>
    <row r="3106" spans="2:38" s="2872" customFormat="1" x14ac:dyDescent="0.2">
      <c r="B3106" s="2570"/>
      <c r="C3106" s="2910"/>
      <c r="D3106" s="2910"/>
      <c r="E3106" s="2910"/>
      <c r="F3106" s="2910"/>
      <c r="G3106" s="2571"/>
      <c r="H3106" s="2571"/>
      <c r="I3106" s="2571"/>
      <c r="J3106" s="2571"/>
      <c r="K3106" s="2571"/>
      <c r="L3106" s="2571"/>
      <c r="M3106" s="2571"/>
      <c r="N3106" s="2571"/>
      <c r="O3106" s="2571"/>
      <c r="P3106" s="2571"/>
      <c r="Q3106" s="2571"/>
      <c r="R3106" s="2571"/>
      <c r="S3106" s="2571"/>
      <c r="T3106" s="2571"/>
      <c r="U3106" s="2571"/>
      <c r="V3106" s="2571"/>
      <c r="W3106" s="2571"/>
      <c r="X3106" s="2571"/>
      <c r="Y3106" s="2571"/>
      <c r="Z3106" s="2571"/>
      <c r="AA3106" s="2571"/>
      <c r="AB3106" s="2571"/>
      <c r="AC3106" s="2571"/>
      <c r="AD3106" s="2571"/>
      <c r="AE3106" s="2571"/>
      <c r="AF3106" s="2571"/>
      <c r="AG3106" s="2571"/>
      <c r="AH3106" s="2571"/>
      <c r="AI3106" s="2571"/>
      <c r="AJ3106" s="2571"/>
      <c r="AK3106" s="2572"/>
    </row>
    <row r="3107" spans="2:38" s="2872" customFormat="1" x14ac:dyDescent="0.2">
      <c r="B3107" s="2570" t="s">
        <v>4988</v>
      </c>
      <c r="C3107" s="2910"/>
      <c r="D3107" s="4122" t="s">
        <v>5574</v>
      </c>
      <c r="E3107" s="4122"/>
      <c r="F3107" s="4122"/>
      <c r="G3107" s="2571"/>
      <c r="H3107" s="2571"/>
      <c r="I3107" s="2571"/>
      <c r="J3107" s="2571"/>
      <c r="K3107" s="2571"/>
      <c r="L3107" s="2571"/>
      <c r="M3107" s="2571"/>
      <c r="N3107" s="2571"/>
      <c r="O3107" s="2571"/>
      <c r="P3107" s="2571"/>
      <c r="Q3107" s="2571"/>
      <c r="R3107" s="2571"/>
      <c r="S3107" s="2571"/>
      <c r="T3107" s="2571"/>
      <c r="U3107" s="2571"/>
      <c r="V3107" s="2571"/>
      <c r="W3107" s="2571"/>
      <c r="X3107" s="2571"/>
      <c r="Y3107" s="2571"/>
      <c r="Z3107" s="2571"/>
      <c r="AA3107" s="2571"/>
      <c r="AB3107" s="2571"/>
      <c r="AC3107" s="2571"/>
      <c r="AD3107" s="2571"/>
      <c r="AE3107" s="2571"/>
      <c r="AF3107" s="2571"/>
      <c r="AG3107" s="2571"/>
      <c r="AH3107" s="2571"/>
      <c r="AI3107" s="2571"/>
      <c r="AJ3107" s="2571"/>
      <c r="AK3107" s="2572"/>
    </row>
    <row r="3108" spans="2:38" s="2872" customFormat="1" ht="13.5" thickBot="1" x14ac:dyDescent="0.25">
      <c r="B3108" s="3991" t="s">
        <v>5002</v>
      </c>
      <c r="C3108" s="3992"/>
      <c r="D3108" s="4139">
        <v>41459</v>
      </c>
      <c r="E3108" s="4140"/>
      <c r="F3108" s="2910"/>
      <c r="G3108" s="2571"/>
      <c r="H3108" s="2571"/>
      <c r="I3108" s="2571"/>
      <c r="J3108" s="2571"/>
      <c r="K3108" s="2571"/>
      <c r="L3108" s="2571"/>
      <c r="M3108" s="2571"/>
      <c r="N3108" s="2571"/>
      <c r="O3108" s="2571"/>
      <c r="P3108" s="2571"/>
      <c r="Q3108" s="2571"/>
      <c r="R3108" s="2571"/>
      <c r="S3108" s="2571"/>
      <c r="T3108" s="2571"/>
      <c r="U3108" s="2571"/>
      <c r="V3108" s="2571"/>
      <c r="W3108" s="2571"/>
      <c r="X3108" s="2571"/>
      <c r="Y3108" s="2571"/>
      <c r="Z3108" s="2571"/>
      <c r="AA3108" s="2571"/>
      <c r="AB3108" s="2571"/>
      <c r="AC3108" s="2571"/>
      <c r="AD3108" s="2571"/>
      <c r="AE3108" s="2571"/>
      <c r="AF3108" s="2571"/>
      <c r="AG3108" s="2571"/>
      <c r="AH3108" s="2571"/>
      <c r="AI3108" s="2571"/>
      <c r="AJ3108" s="2571"/>
      <c r="AK3108" s="2572"/>
    </row>
    <row r="3109" spans="2:38" s="2872" customFormat="1" ht="77.25" customHeight="1" thickBot="1" x14ac:dyDescent="0.25">
      <c r="B3109" s="3993" t="s">
        <v>5003</v>
      </c>
      <c r="C3109" s="4036"/>
      <c r="D3109" s="4118" t="s">
        <v>5575</v>
      </c>
      <c r="E3109" s="4119"/>
      <c r="F3109" s="4119"/>
      <c r="G3109" s="4119"/>
      <c r="H3109" s="4119"/>
      <c r="I3109" s="4119"/>
      <c r="J3109" s="4119"/>
      <c r="K3109" s="4120"/>
      <c r="L3109" s="2571"/>
      <c r="M3109" s="2571"/>
      <c r="N3109" s="2571"/>
      <c r="O3109" s="2571"/>
      <c r="P3109" s="2571"/>
      <c r="Q3109" s="2571"/>
      <c r="R3109" s="2571"/>
      <c r="S3109" s="2571"/>
      <c r="T3109" s="2571"/>
      <c r="U3109" s="2571"/>
      <c r="V3109" s="2571"/>
      <c r="W3109" s="2571"/>
      <c r="X3109" s="2571"/>
      <c r="Y3109" s="2571"/>
      <c r="Z3109" s="2571"/>
      <c r="AA3109" s="2571"/>
      <c r="AB3109" s="2571"/>
      <c r="AC3109" s="2571"/>
      <c r="AD3109" s="2571"/>
      <c r="AE3109" s="2571"/>
      <c r="AF3109" s="2571"/>
      <c r="AG3109" s="2571"/>
      <c r="AH3109" s="2571"/>
      <c r="AI3109" s="2571"/>
      <c r="AJ3109" s="2571"/>
      <c r="AK3109" s="2572"/>
    </row>
    <row r="3110" spans="2:38" s="2872" customFormat="1" ht="13.5" thickBot="1" x14ac:dyDescent="0.25">
      <c r="B3110" s="3998"/>
      <c r="C3110" s="3999"/>
      <c r="D3110" s="3999"/>
      <c r="E3110" s="3999"/>
      <c r="F3110" s="3999"/>
      <c r="G3110" s="3999"/>
      <c r="H3110" s="3999"/>
      <c r="I3110" s="3999"/>
      <c r="J3110" s="3999"/>
      <c r="K3110" s="3999"/>
      <c r="L3110" s="3999"/>
      <c r="M3110" s="3999"/>
      <c r="N3110" s="3999"/>
      <c r="O3110" s="3999"/>
      <c r="P3110" s="3999"/>
      <c r="Q3110" s="3999"/>
      <c r="R3110" s="2571"/>
      <c r="S3110" s="2571"/>
      <c r="T3110" s="2571"/>
      <c r="U3110" s="2571"/>
      <c r="V3110" s="2571"/>
      <c r="W3110" s="2571"/>
      <c r="X3110" s="2571"/>
      <c r="Y3110" s="2571"/>
      <c r="Z3110" s="2571"/>
      <c r="AA3110" s="2571"/>
      <c r="AB3110" s="2571"/>
      <c r="AC3110" s="2571"/>
      <c r="AD3110" s="2571"/>
      <c r="AE3110" s="2571"/>
      <c r="AF3110" s="2571"/>
      <c r="AG3110" s="2571"/>
      <c r="AH3110" s="2571"/>
      <c r="AI3110" s="2571"/>
      <c r="AJ3110" s="2571"/>
      <c r="AK3110" s="2572"/>
    </row>
    <row r="3111" spans="2:38" s="2872" customFormat="1" ht="13.5" thickBot="1" x14ac:dyDescent="0.25">
      <c r="B3111" s="4000" t="s">
        <v>5004</v>
      </c>
      <c r="C3111" s="4000"/>
      <c r="D3111" s="4000" t="s">
        <v>4994</v>
      </c>
      <c r="E3111" s="4000" t="s">
        <v>5005</v>
      </c>
      <c r="F3111" s="4002" t="s">
        <v>224</v>
      </c>
      <c r="G3111" s="4002"/>
      <c r="H3111" s="4002"/>
      <c r="I3111" s="4002"/>
      <c r="J3111" s="4002"/>
      <c r="K3111" s="4002"/>
      <c r="L3111" s="4002"/>
      <c r="M3111" s="4002"/>
      <c r="N3111" s="4002"/>
      <c r="O3111" s="4002"/>
      <c r="P3111" s="4002"/>
      <c r="Q3111" s="4002"/>
      <c r="R3111" s="4002"/>
      <c r="S3111" s="4002" t="s">
        <v>340</v>
      </c>
      <c r="T3111" s="4002"/>
      <c r="U3111" s="4002"/>
      <c r="V3111" s="4002"/>
      <c r="W3111" s="4002"/>
      <c r="X3111" s="4002"/>
      <c r="Y3111" s="4002"/>
      <c r="Z3111" s="4002"/>
      <c r="AA3111" s="4002"/>
      <c r="AB3111" s="4002"/>
      <c r="AC3111" s="4002"/>
      <c r="AD3111" s="4002" t="s">
        <v>225</v>
      </c>
      <c r="AE3111" s="4002"/>
      <c r="AF3111" s="4002"/>
      <c r="AG3111" s="4002"/>
      <c r="AH3111" s="4003" t="s">
        <v>4989</v>
      </c>
      <c r="AI3111" s="4003"/>
      <c r="AJ3111" s="4003"/>
      <c r="AK3111" s="2572"/>
    </row>
    <row r="3112" spans="2:38" s="2872" customFormat="1" ht="13.5" thickBot="1" x14ac:dyDescent="0.25">
      <c r="B3112" s="4001"/>
      <c r="C3112" s="4001"/>
      <c r="D3112" s="4001"/>
      <c r="E3112" s="4001"/>
      <c r="F3112" s="4001" t="s">
        <v>5006</v>
      </c>
      <c r="G3112" s="4001" t="s">
        <v>5007</v>
      </c>
      <c r="H3112" s="4000" t="s">
        <v>5008</v>
      </c>
      <c r="I3112" s="4004" t="s">
        <v>5009</v>
      </c>
      <c r="J3112" s="4004" t="s">
        <v>5010</v>
      </c>
      <c r="K3112" s="4005" t="s">
        <v>5011</v>
      </c>
      <c r="L3112" s="4005" t="s">
        <v>5012</v>
      </c>
      <c r="M3112" s="4004" t="s">
        <v>5013</v>
      </c>
      <c r="N3112" s="4004"/>
      <c r="O3112" s="4005" t="s">
        <v>5014</v>
      </c>
      <c r="P3112" s="4005" t="s">
        <v>5015</v>
      </c>
      <c r="Q3112" s="4005" t="s">
        <v>5016</v>
      </c>
      <c r="R3112" s="4005" t="s">
        <v>5017</v>
      </c>
      <c r="S3112" s="4000" t="s">
        <v>5018</v>
      </c>
      <c r="T3112" s="4000" t="s">
        <v>5019</v>
      </c>
      <c r="U3112" s="4000" t="s">
        <v>5020</v>
      </c>
      <c r="V3112" s="4000" t="s">
        <v>5021</v>
      </c>
      <c r="W3112" s="4000" t="s">
        <v>5022</v>
      </c>
      <c r="X3112" s="4000" t="s">
        <v>5023</v>
      </c>
      <c r="Y3112" s="4000" t="s">
        <v>5024</v>
      </c>
      <c r="Z3112" s="4000" t="s">
        <v>5025</v>
      </c>
      <c r="AA3112" s="4000" t="s">
        <v>5026</v>
      </c>
      <c r="AB3112" s="4004" t="s">
        <v>5027</v>
      </c>
      <c r="AC3112" s="4004" t="s">
        <v>5028</v>
      </c>
      <c r="AD3112" s="4000" t="s">
        <v>5029</v>
      </c>
      <c r="AE3112" s="4000" t="s">
        <v>5030</v>
      </c>
      <c r="AF3112" s="4000" t="s">
        <v>5031</v>
      </c>
      <c r="AG3112" s="4000" t="s">
        <v>5032</v>
      </c>
      <c r="AH3112" s="4000" t="s">
        <v>1154</v>
      </c>
      <c r="AI3112" s="4000" t="s">
        <v>4990</v>
      </c>
      <c r="AJ3112" s="4000" t="s">
        <v>4991</v>
      </c>
      <c r="AK3112" s="2572"/>
    </row>
    <row r="3113" spans="2:38" s="2872" customFormat="1" ht="13.5" thickBot="1" x14ac:dyDescent="0.25">
      <c r="B3113" s="4001"/>
      <c r="C3113" s="4001"/>
      <c r="D3113" s="4001"/>
      <c r="E3113" s="4001"/>
      <c r="F3113" s="4001"/>
      <c r="G3113" s="4001"/>
      <c r="H3113" s="4001"/>
      <c r="I3113" s="4005"/>
      <c r="J3113" s="4005"/>
      <c r="K3113" s="4005"/>
      <c r="L3113" s="4005"/>
      <c r="M3113" s="2908" t="s">
        <v>5033</v>
      </c>
      <c r="N3113" s="2909" t="s">
        <v>2798</v>
      </c>
      <c r="O3113" s="4005"/>
      <c r="P3113" s="4005"/>
      <c r="Q3113" s="4005"/>
      <c r="R3113" s="4005"/>
      <c r="S3113" s="4001"/>
      <c r="T3113" s="4001"/>
      <c r="U3113" s="4001"/>
      <c r="V3113" s="4001"/>
      <c r="W3113" s="4001"/>
      <c r="X3113" s="4001"/>
      <c r="Y3113" s="4001"/>
      <c r="Z3113" s="4001"/>
      <c r="AA3113" s="4001"/>
      <c r="AB3113" s="4005"/>
      <c r="AC3113" s="4005"/>
      <c r="AD3113" s="4001"/>
      <c r="AE3113" s="4001"/>
      <c r="AF3113" s="4001"/>
      <c r="AG3113" s="4001"/>
      <c r="AH3113" s="4001"/>
      <c r="AI3113" s="4001"/>
      <c r="AJ3113" s="4001"/>
      <c r="AK3113" s="2572"/>
    </row>
    <row r="3114" spans="2:38" s="2872" customFormat="1" x14ac:dyDescent="0.2">
      <c r="B3114" s="4845" t="s">
        <v>5576</v>
      </c>
      <c r="C3114" s="4846"/>
      <c r="D3114" s="2929" t="s">
        <v>1534</v>
      </c>
      <c r="E3114" s="2917" t="s">
        <v>1534</v>
      </c>
      <c r="F3114" s="2917" t="s">
        <v>1534</v>
      </c>
      <c r="G3114" s="2917" t="s">
        <v>1534</v>
      </c>
      <c r="H3114" s="2917" t="s">
        <v>1534</v>
      </c>
      <c r="I3114" s="2917" t="s">
        <v>1534</v>
      </c>
      <c r="J3114" s="2917" t="s">
        <v>1534</v>
      </c>
      <c r="K3114" s="2917" t="s">
        <v>1534</v>
      </c>
      <c r="L3114" s="2917" t="s">
        <v>1534</v>
      </c>
      <c r="M3114" s="2917" t="s">
        <v>1534</v>
      </c>
      <c r="N3114" s="2917" t="s">
        <v>1534</v>
      </c>
      <c r="O3114" s="2917" t="s">
        <v>1534</v>
      </c>
      <c r="P3114" s="2917" t="s">
        <v>1534</v>
      </c>
      <c r="Q3114" s="2917" t="s">
        <v>1534</v>
      </c>
      <c r="R3114" s="2917" t="s">
        <v>1534</v>
      </c>
      <c r="S3114" s="2917" t="s">
        <v>1534</v>
      </c>
      <c r="T3114" s="2917" t="s">
        <v>1534</v>
      </c>
      <c r="U3114" s="2917" t="s">
        <v>1534</v>
      </c>
      <c r="V3114" s="2917" t="s">
        <v>1534</v>
      </c>
      <c r="W3114" s="2917" t="s">
        <v>1534</v>
      </c>
      <c r="X3114" s="2917" t="s">
        <v>1534</v>
      </c>
      <c r="Y3114" s="2917" t="s">
        <v>1534</v>
      </c>
      <c r="Z3114" s="2917" t="s">
        <v>1534</v>
      </c>
      <c r="AA3114" s="2917" t="s">
        <v>1534</v>
      </c>
      <c r="AB3114" s="2917" t="s">
        <v>1534</v>
      </c>
      <c r="AC3114" s="2917" t="s">
        <v>1534</v>
      </c>
      <c r="AD3114" s="2930">
        <v>39</v>
      </c>
      <c r="AE3114" s="2931">
        <v>2000</v>
      </c>
      <c r="AF3114" s="2889">
        <f>AD3114/AE3114</f>
        <v>1.95E-2</v>
      </c>
      <c r="AG3114" s="2889">
        <v>0.1</v>
      </c>
      <c r="AH3114" s="2742" t="s">
        <v>5056</v>
      </c>
      <c r="AI3114" s="2936">
        <v>200</v>
      </c>
      <c r="AJ3114" s="2937">
        <v>3.49</v>
      </c>
      <c r="AK3114" s="2572"/>
      <c r="AL3114" s="2932"/>
    </row>
    <row r="3115" spans="2:38" s="2872" customFormat="1" x14ac:dyDescent="0.2">
      <c r="B3115" s="4845" t="s">
        <v>5577</v>
      </c>
      <c r="C3115" s="4846"/>
      <c r="D3115" s="2933" t="s">
        <v>1534</v>
      </c>
      <c r="E3115" s="2890" t="s">
        <v>1534</v>
      </c>
      <c r="F3115" s="2890" t="s">
        <v>1534</v>
      </c>
      <c r="G3115" s="2890" t="s">
        <v>1534</v>
      </c>
      <c r="H3115" s="2890" t="s">
        <v>1534</v>
      </c>
      <c r="I3115" s="2890" t="s">
        <v>1534</v>
      </c>
      <c r="J3115" s="2890" t="s">
        <v>1534</v>
      </c>
      <c r="K3115" s="2890" t="s">
        <v>1534</v>
      </c>
      <c r="L3115" s="2890" t="s">
        <v>1534</v>
      </c>
      <c r="M3115" s="2890" t="s">
        <v>1534</v>
      </c>
      <c r="N3115" s="2890" t="s">
        <v>1534</v>
      </c>
      <c r="O3115" s="2890" t="s">
        <v>1534</v>
      </c>
      <c r="P3115" s="2890" t="s">
        <v>1534</v>
      </c>
      <c r="Q3115" s="2890" t="s">
        <v>1534</v>
      </c>
      <c r="R3115" s="2890" t="s">
        <v>1534</v>
      </c>
      <c r="S3115" s="2890" t="s">
        <v>1534</v>
      </c>
      <c r="T3115" s="2890" t="s">
        <v>1534</v>
      </c>
      <c r="U3115" s="2890" t="s">
        <v>1534</v>
      </c>
      <c r="V3115" s="2890" t="s">
        <v>1534</v>
      </c>
      <c r="W3115" s="2890" t="s">
        <v>1534</v>
      </c>
      <c r="X3115" s="2890" t="s">
        <v>1534</v>
      </c>
      <c r="Y3115" s="2890" t="s">
        <v>1534</v>
      </c>
      <c r="Z3115" s="2890" t="s">
        <v>1534</v>
      </c>
      <c r="AA3115" s="2890" t="s">
        <v>1534</v>
      </c>
      <c r="AB3115" s="2890" t="s">
        <v>1534</v>
      </c>
      <c r="AC3115" s="2890" t="s">
        <v>1534</v>
      </c>
      <c r="AD3115" s="2934">
        <v>49</v>
      </c>
      <c r="AE3115" s="2935">
        <v>3000</v>
      </c>
      <c r="AF3115" s="2897">
        <f>AD3115/AE3115</f>
        <v>1.6333333333333332E-2</v>
      </c>
      <c r="AG3115" s="2897">
        <v>0.1</v>
      </c>
      <c r="AH3115" s="2746" t="s">
        <v>5056</v>
      </c>
      <c r="AI3115" s="2938">
        <v>300</v>
      </c>
      <c r="AJ3115" s="2939">
        <v>3.99</v>
      </c>
      <c r="AK3115" s="2572"/>
      <c r="AL3115" s="2932"/>
    </row>
    <row r="3116" spans="2:38" s="2872" customFormat="1" ht="13.5" thickBot="1" x14ac:dyDescent="0.25">
      <c r="B3116" s="4848" t="s">
        <v>5578</v>
      </c>
      <c r="C3116" s="4849"/>
      <c r="D3116" s="3071" t="s">
        <v>1534</v>
      </c>
      <c r="E3116" s="2898" t="s">
        <v>1534</v>
      </c>
      <c r="F3116" s="2898" t="s">
        <v>1534</v>
      </c>
      <c r="G3116" s="2898" t="s">
        <v>1534</v>
      </c>
      <c r="H3116" s="2898" t="s">
        <v>1534</v>
      </c>
      <c r="I3116" s="2898" t="s">
        <v>1534</v>
      </c>
      <c r="J3116" s="2898" t="s">
        <v>1534</v>
      </c>
      <c r="K3116" s="2898" t="s">
        <v>1534</v>
      </c>
      <c r="L3116" s="2898" t="s">
        <v>1534</v>
      </c>
      <c r="M3116" s="2898" t="s">
        <v>1534</v>
      </c>
      <c r="N3116" s="2898" t="s">
        <v>1534</v>
      </c>
      <c r="O3116" s="2898" t="s">
        <v>1534</v>
      </c>
      <c r="P3116" s="2898" t="s">
        <v>1534</v>
      </c>
      <c r="Q3116" s="2898" t="s">
        <v>1534</v>
      </c>
      <c r="R3116" s="2898" t="s">
        <v>1534</v>
      </c>
      <c r="S3116" s="2898" t="s">
        <v>1534</v>
      </c>
      <c r="T3116" s="2898" t="s">
        <v>1534</v>
      </c>
      <c r="U3116" s="2898" t="s">
        <v>1534</v>
      </c>
      <c r="V3116" s="2898" t="s">
        <v>1534</v>
      </c>
      <c r="W3116" s="2898" t="s">
        <v>1534</v>
      </c>
      <c r="X3116" s="2898" t="s">
        <v>1534</v>
      </c>
      <c r="Y3116" s="2898" t="s">
        <v>1534</v>
      </c>
      <c r="Z3116" s="2898" t="s">
        <v>1534</v>
      </c>
      <c r="AA3116" s="2898" t="s">
        <v>1534</v>
      </c>
      <c r="AB3116" s="2898" t="s">
        <v>1534</v>
      </c>
      <c r="AC3116" s="2898" t="s">
        <v>1534</v>
      </c>
      <c r="AD3116" s="3072">
        <v>69</v>
      </c>
      <c r="AE3116" s="3073">
        <v>10000</v>
      </c>
      <c r="AF3116" s="2905">
        <f>AD3116/AE3116</f>
        <v>6.8999999999999999E-3</v>
      </c>
      <c r="AG3116" s="2905">
        <v>0.1</v>
      </c>
      <c r="AH3116" s="2756" t="s">
        <v>5056</v>
      </c>
      <c r="AI3116" s="3074">
        <v>300</v>
      </c>
      <c r="AJ3116" s="3075">
        <v>3.99</v>
      </c>
      <c r="AK3116" s="2572"/>
      <c r="AL3116" s="2932"/>
    </row>
    <row r="3117" spans="2:38" s="2872" customFormat="1" x14ac:dyDescent="0.2">
      <c r="B3117" s="2573"/>
      <c r="C3117" s="2566"/>
      <c r="D3117" s="2566"/>
      <c r="E3117" s="2566"/>
      <c r="F3117" s="2566"/>
      <c r="G3117" s="2566"/>
      <c r="H3117" s="2566"/>
      <c r="I3117" s="2567"/>
      <c r="J3117" s="2567"/>
      <c r="K3117" s="2567"/>
      <c r="L3117" s="2567"/>
      <c r="M3117" s="2566"/>
      <c r="N3117" s="2567"/>
      <c r="O3117" s="2567"/>
      <c r="P3117" s="2567"/>
      <c r="Q3117" s="2567"/>
      <c r="R3117" s="2567"/>
      <c r="S3117" s="2566"/>
      <c r="T3117" s="2565"/>
      <c r="U3117" s="2565"/>
      <c r="V3117" s="2565"/>
      <c r="W3117" s="2565"/>
      <c r="X3117" s="2565"/>
      <c r="Y3117" s="2565"/>
      <c r="Z3117" s="2565"/>
      <c r="AA3117" s="2565"/>
      <c r="AB3117" s="2565"/>
      <c r="AC3117" s="2565"/>
      <c r="AD3117" s="2565"/>
      <c r="AE3117" s="2565"/>
      <c r="AF3117" s="2565"/>
      <c r="AG3117" s="2565"/>
      <c r="AH3117" s="2565"/>
      <c r="AI3117" s="2565"/>
      <c r="AJ3117" s="2565"/>
      <c r="AK3117" s="2572"/>
    </row>
    <row r="3118" spans="2:38" s="2872" customFormat="1" x14ac:dyDescent="0.2">
      <c r="B3118" s="3979" t="s">
        <v>4992</v>
      </c>
      <c r="C3118" s="3980"/>
      <c r="D3118" s="3986" t="s">
        <v>5043</v>
      </c>
      <c r="E3118" s="3986"/>
      <c r="F3118" s="3986"/>
      <c r="G3118" s="3986"/>
      <c r="H3118" s="2569"/>
      <c r="I3118" s="2569"/>
      <c r="J3118" s="2569"/>
      <c r="K3118" s="2569"/>
      <c r="L3118" s="2569"/>
      <c r="M3118" s="2569"/>
      <c r="N3118" s="2569"/>
      <c r="O3118" s="2569"/>
      <c r="P3118" s="2569"/>
      <c r="Q3118" s="2569"/>
      <c r="R3118" s="2569"/>
      <c r="S3118" s="2569"/>
      <c r="T3118" s="2565"/>
      <c r="U3118" s="2565"/>
      <c r="V3118" s="2565"/>
      <c r="W3118" s="2565"/>
      <c r="X3118" s="2565"/>
      <c r="Y3118" s="2565"/>
      <c r="Z3118" s="2565"/>
      <c r="AA3118" s="2565"/>
      <c r="AB3118" s="2565"/>
      <c r="AC3118" s="2565"/>
      <c r="AD3118" s="2565"/>
      <c r="AE3118" s="2565"/>
      <c r="AF3118" s="2565"/>
      <c r="AG3118" s="2565"/>
      <c r="AH3118" s="2565"/>
      <c r="AI3118" s="2565"/>
      <c r="AJ3118" s="2565"/>
      <c r="AK3118" s="2572"/>
    </row>
    <row r="3119" spans="2:38" s="2872" customFormat="1" x14ac:dyDescent="0.2">
      <c r="B3119" s="3979" t="s">
        <v>4993</v>
      </c>
      <c r="C3119" s="3980"/>
      <c r="D3119" s="3986" t="s">
        <v>1517</v>
      </c>
      <c r="E3119" s="3986"/>
      <c r="F3119" s="3986"/>
      <c r="G3119" s="3986"/>
      <c r="H3119" s="2569"/>
      <c r="I3119" s="2569"/>
      <c r="J3119" s="2569"/>
      <c r="K3119" s="2569"/>
      <c r="L3119" s="2569"/>
      <c r="M3119" s="2569"/>
      <c r="N3119" s="2569"/>
      <c r="O3119" s="2569"/>
      <c r="P3119" s="2569"/>
      <c r="Q3119" s="2569"/>
      <c r="R3119" s="2569"/>
      <c r="S3119" s="2569"/>
      <c r="T3119" s="2565"/>
      <c r="U3119" s="2565"/>
      <c r="V3119" s="2565"/>
      <c r="W3119" s="2565"/>
      <c r="X3119" s="2565"/>
      <c r="Y3119" s="2565"/>
      <c r="Z3119" s="2565"/>
      <c r="AA3119" s="2565"/>
      <c r="AB3119" s="2565"/>
      <c r="AC3119" s="2565"/>
      <c r="AD3119" s="2565"/>
      <c r="AE3119" s="2565"/>
      <c r="AF3119" s="2565"/>
      <c r="AG3119" s="2565"/>
      <c r="AH3119" s="2565"/>
      <c r="AI3119" s="2565"/>
      <c r="AJ3119" s="2565"/>
      <c r="AK3119" s="2572"/>
    </row>
    <row r="3120" spans="2:38" s="2872" customFormat="1" ht="15.75" thickBot="1" x14ac:dyDescent="0.25">
      <c r="B3120" s="4057"/>
      <c r="C3120" s="4058"/>
      <c r="D3120" s="4059"/>
      <c r="E3120" s="4059"/>
      <c r="F3120" s="4059"/>
      <c r="G3120" s="4059"/>
      <c r="H3120" s="2574"/>
      <c r="I3120" s="2574"/>
      <c r="J3120" s="2574"/>
      <c r="K3120" s="2574"/>
      <c r="L3120" s="2574"/>
      <c r="M3120" s="2574"/>
      <c r="N3120" s="2574"/>
      <c r="O3120" s="2574"/>
      <c r="P3120" s="2574"/>
      <c r="Q3120" s="2574"/>
      <c r="R3120" s="2574"/>
      <c r="S3120" s="2574"/>
      <c r="T3120" s="2575"/>
      <c r="U3120" s="2575"/>
      <c r="V3120" s="2575"/>
      <c r="W3120" s="2575"/>
      <c r="X3120" s="2575"/>
      <c r="Y3120" s="2575"/>
      <c r="Z3120" s="2575"/>
      <c r="AA3120" s="2575"/>
      <c r="AB3120" s="2575"/>
      <c r="AC3120" s="2575"/>
      <c r="AD3120" s="2575"/>
      <c r="AE3120" s="2575"/>
      <c r="AF3120" s="2575"/>
      <c r="AG3120" s="2575"/>
      <c r="AH3120" s="2575"/>
      <c r="AI3120" s="2575"/>
      <c r="AJ3120" s="2575"/>
      <c r="AK3120" s="2577"/>
    </row>
    <row r="3121" spans="2:37" s="2872" customFormat="1" x14ac:dyDescent="0.2">
      <c r="B3121" s="2774"/>
    </row>
    <row r="3122" spans="2:37" s="2872" customFormat="1" ht="13.5" thickBot="1" x14ac:dyDescent="0.25"/>
    <row r="3123" spans="2:37" s="2872" customFormat="1" ht="20.25" x14ac:dyDescent="0.2">
      <c r="B3123" s="3987" t="s">
        <v>5001</v>
      </c>
      <c r="C3123" s="3988"/>
      <c r="D3123" s="3988"/>
      <c r="E3123" s="3988"/>
      <c r="F3123" s="3988"/>
      <c r="G3123" s="3988"/>
      <c r="H3123" s="3988"/>
      <c r="I3123" s="3988"/>
      <c r="J3123" s="3988"/>
      <c r="K3123" s="3988"/>
      <c r="L3123" s="3988"/>
      <c r="M3123" s="3988"/>
      <c r="N3123" s="3988"/>
      <c r="O3123" s="3988"/>
      <c r="P3123" s="3988"/>
      <c r="Q3123" s="3988"/>
      <c r="R3123" s="3988"/>
      <c r="S3123" s="3988"/>
      <c r="T3123" s="3988"/>
      <c r="U3123" s="3988"/>
      <c r="V3123" s="3988"/>
      <c r="W3123" s="3988"/>
      <c r="X3123" s="3988"/>
      <c r="Y3123" s="3988"/>
      <c r="Z3123" s="3988"/>
      <c r="AA3123" s="3988"/>
      <c r="AB3123" s="3988"/>
      <c r="AC3123" s="3988"/>
      <c r="AD3123" s="3988"/>
      <c r="AE3123" s="3988"/>
      <c r="AF3123" s="3988"/>
      <c r="AG3123" s="3988"/>
      <c r="AH3123" s="3988"/>
      <c r="AI3123" s="3988"/>
      <c r="AJ3123" s="3988"/>
      <c r="AK3123" s="3989"/>
    </row>
    <row r="3124" spans="2:37" s="2872" customFormat="1" x14ac:dyDescent="0.2">
      <c r="B3124" s="2570"/>
      <c r="C3124" s="2910"/>
      <c r="D3124" s="2910"/>
      <c r="E3124" s="2910"/>
      <c r="F3124" s="2910"/>
      <c r="G3124" s="2571"/>
      <c r="H3124" s="2571"/>
      <c r="I3124" s="2571"/>
      <c r="J3124" s="2571"/>
      <c r="K3124" s="2571"/>
      <c r="L3124" s="2571"/>
      <c r="M3124" s="2571"/>
      <c r="N3124" s="2571"/>
      <c r="O3124" s="2571"/>
      <c r="P3124" s="2571"/>
      <c r="Q3124" s="2571"/>
      <c r="R3124" s="2571"/>
      <c r="S3124" s="2571"/>
      <c r="T3124" s="2571"/>
      <c r="U3124" s="2571"/>
      <c r="V3124" s="2571"/>
      <c r="W3124" s="2571"/>
      <c r="X3124" s="2571"/>
      <c r="Y3124" s="2571"/>
      <c r="Z3124" s="2571"/>
      <c r="AA3124" s="2571"/>
      <c r="AB3124" s="2571"/>
      <c r="AC3124" s="2571"/>
      <c r="AD3124" s="2571"/>
      <c r="AE3124" s="2571"/>
      <c r="AF3124" s="2571"/>
      <c r="AG3124" s="2571"/>
      <c r="AH3124" s="2571"/>
      <c r="AI3124" s="2571"/>
      <c r="AJ3124" s="2571"/>
      <c r="AK3124" s="2572"/>
    </row>
    <row r="3125" spans="2:37" s="2872" customFormat="1" x14ac:dyDescent="0.2">
      <c r="B3125" s="2570" t="s">
        <v>4988</v>
      </c>
      <c r="C3125" s="2910"/>
      <c r="D3125" s="4122" t="s">
        <v>5559</v>
      </c>
      <c r="E3125" s="4122"/>
      <c r="F3125" s="4122"/>
      <c r="G3125" s="2571"/>
      <c r="H3125" s="2571"/>
      <c r="I3125" s="2571"/>
      <c r="J3125" s="2571"/>
      <c r="K3125" s="2571"/>
      <c r="L3125" s="2571"/>
      <c r="M3125" s="2571"/>
      <c r="N3125" s="2571"/>
      <c r="O3125" s="2571"/>
      <c r="P3125" s="2571"/>
      <c r="Q3125" s="2571"/>
      <c r="R3125" s="2571"/>
      <c r="S3125" s="2571"/>
      <c r="T3125" s="2571"/>
      <c r="U3125" s="2571"/>
      <c r="V3125" s="2571"/>
      <c r="W3125" s="2571"/>
      <c r="X3125" s="2571"/>
      <c r="Y3125" s="2571"/>
      <c r="Z3125" s="2571"/>
      <c r="AA3125" s="2571"/>
      <c r="AB3125" s="2571"/>
      <c r="AC3125" s="2571"/>
      <c r="AD3125" s="2571"/>
      <c r="AE3125" s="2571"/>
      <c r="AF3125" s="2571"/>
      <c r="AG3125" s="2571"/>
      <c r="AH3125" s="2571"/>
      <c r="AI3125" s="2571"/>
      <c r="AJ3125" s="2571"/>
      <c r="AK3125" s="2572"/>
    </row>
    <row r="3126" spans="2:37" s="2872" customFormat="1" x14ac:dyDescent="0.2">
      <c r="B3126" s="3991" t="s">
        <v>5002</v>
      </c>
      <c r="C3126" s="3992"/>
      <c r="D3126" s="4139">
        <v>41485</v>
      </c>
      <c r="E3126" s="4140"/>
      <c r="F3126" s="2910"/>
      <c r="G3126" s="2571"/>
      <c r="H3126" s="2571"/>
      <c r="I3126" s="2571"/>
      <c r="J3126" s="2571"/>
      <c r="K3126" s="2571"/>
      <c r="L3126" s="2571"/>
      <c r="M3126" s="2571"/>
      <c r="N3126" s="2571"/>
      <c r="O3126" s="2571"/>
      <c r="P3126" s="2571"/>
      <c r="Q3126" s="2571"/>
      <c r="R3126" s="2571"/>
      <c r="S3126" s="2571"/>
      <c r="T3126" s="2571"/>
      <c r="U3126" s="2571"/>
      <c r="V3126" s="2571"/>
      <c r="W3126" s="2571"/>
      <c r="X3126" s="2571"/>
      <c r="Y3126" s="2571"/>
      <c r="Z3126" s="2571"/>
      <c r="AA3126" s="2571"/>
      <c r="AB3126" s="2571"/>
      <c r="AC3126" s="2571"/>
      <c r="AD3126" s="2571"/>
      <c r="AE3126" s="2571"/>
      <c r="AF3126" s="2571"/>
      <c r="AG3126" s="2571"/>
      <c r="AH3126" s="2571"/>
      <c r="AI3126" s="2571"/>
      <c r="AJ3126" s="2571"/>
      <c r="AK3126" s="2572"/>
    </row>
    <row r="3127" spans="2:37" s="2872" customFormat="1" ht="115.5" customHeight="1" x14ac:dyDescent="0.2">
      <c r="B3127" s="3993" t="s">
        <v>5003</v>
      </c>
      <c r="C3127" s="4036"/>
      <c r="D3127" s="3992" t="s">
        <v>5560</v>
      </c>
      <c r="E3127" s="3992"/>
      <c r="F3127" s="3992"/>
      <c r="G3127" s="3992"/>
      <c r="H3127" s="3992"/>
      <c r="I3127" s="3992"/>
      <c r="J3127" s="3992"/>
      <c r="K3127" s="3992"/>
      <c r="L3127" s="2571"/>
      <c r="M3127" s="2571"/>
      <c r="N3127" s="2571"/>
      <c r="O3127" s="2571"/>
      <c r="P3127" s="2571"/>
      <c r="Q3127" s="2571"/>
      <c r="R3127" s="2571"/>
      <c r="S3127" s="2571"/>
      <c r="T3127" s="2571"/>
      <c r="U3127" s="2571"/>
      <c r="V3127" s="2571"/>
      <c r="W3127" s="2571"/>
      <c r="X3127" s="2571"/>
      <c r="Y3127" s="2571"/>
      <c r="Z3127" s="2571"/>
      <c r="AA3127" s="2571"/>
      <c r="AB3127" s="2571"/>
      <c r="AC3127" s="2571"/>
      <c r="AD3127" s="2571"/>
      <c r="AE3127" s="2571"/>
      <c r="AF3127" s="2571"/>
      <c r="AG3127" s="2571"/>
      <c r="AH3127" s="2571"/>
      <c r="AI3127" s="2571"/>
      <c r="AJ3127" s="2571"/>
      <c r="AK3127" s="2572"/>
    </row>
    <row r="3128" spans="2:37" s="2872" customFormat="1" ht="13.5" thickBot="1" x14ac:dyDescent="0.25">
      <c r="B3128" s="3998"/>
      <c r="C3128" s="3999"/>
      <c r="D3128" s="3999"/>
      <c r="E3128" s="3999"/>
      <c r="F3128" s="3999"/>
      <c r="G3128" s="3999"/>
      <c r="H3128" s="3999"/>
      <c r="I3128" s="3999"/>
      <c r="J3128" s="3999"/>
      <c r="K3128" s="3999"/>
      <c r="L3128" s="3999"/>
      <c r="M3128" s="3999"/>
      <c r="N3128" s="3999"/>
      <c r="O3128" s="3999"/>
      <c r="P3128" s="3999"/>
      <c r="Q3128" s="3999"/>
      <c r="R3128" s="2571"/>
      <c r="S3128" s="2571"/>
      <c r="T3128" s="2571"/>
      <c r="U3128" s="2571"/>
      <c r="V3128" s="2571"/>
      <c r="W3128" s="2571"/>
      <c r="X3128" s="2571"/>
      <c r="Y3128" s="2571"/>
      <c r="Z3128" s="2571"/>
      <c r="AA3128" s="2571"/>
      <c r="AB3128" s="2571"/>
      <c r="AC3128" s="2571"/>
      <c r="AD3128" s="2571"/>
      <c r="AE3128" s="2571"/>
      <c r="AF3128" s="2571"/>
      <c r="AG3128" s="2571"/>
      <c r="AH3128" s="2571"/>
      <c r="AI3128" s="2571"/>
      <c r="AJ3128" s="2571"/>
      <c r="AK3128" s="2572"/>
    </row>
    <row r="3129" spans="2:37" s="2872" customFormat="1" ht="13.5" thickBot="1" x14ac:dyDescent="0.25">
      <c r="B3129" s="4000" t="s">
        <v>5004</v>
      </c>
      <c r="C3129" s="4000"/>
      <c r="D3129" s="4000" t="s">
        <v>4994</v>
      </c>
      <c r="E3129" s="4000" t="s">
        <v>5005</v>
      </c>
      <c r="F3129" s="4002" t="s">
        <v>224</v>
      </c>
      <c r="G3129" s="4002"/>
      <c r="H3129" s="4002"/>
      <c r="I3129" s="4002"/>
      <c r="J3129" s="4002"/>
      <c r="K3129" s="4002"/>
      <c r="L3129" s="4002"/>
      <c r="M3129" s="4002"/>
      <c r="N3129" s="4002"/>
      <c r="O3129" s="4002"/>
      <c r="P3129" s="4002"/>
      <c r="Q3129" s="4002"/>
      <c r="R3129" s="4002"/>
      <c r="S3129" s="4002" t="s">
        <v>340</v>
      </c>
      <c r="T3129" s="4002"/>
      <c r="U3129" s="4002"/>
      <c r="V3129" s="4002"/>
      <c r="W3129" s="4002"/>
      <c r="X3129" s="4002"/>
      <c r="Y3129" s="4002"/>
      <c r="Z3129" s="4002"/>
      <c r="AA3129" s="4002"/>
      <c r="AB3129" s="4002"/>
      <c r="AC3129" s="4002"/>
      <c r="AD3129" s="4002" t="s">
        <v>225</v>
      </c>
      <c r="AE3129" s="4002"/>
      <c r="AF3129" s="4002"/>
      <c r="AG3129" s="4002"/>
      <c r="AH3129" s="4003" t="s">
        <v>4989</v>
      </c>
      <c r="AI3129" s="4003"/>
      <c r="AJ3129" s="4003"/>
      <c r="AK3129" s="2572"/>
    </row>
    <row r="3130" spans="2:37" s="2872" customFormat="1" ht="26.25" customHeight="1" thickBot="1" x14ac:dyDescent="0.25">
      <c r="B3130" s="4001"/>
      <c r="C3130" s="4001"/>
      <c r="D3130" s="4001"/>
      <c r="E3130" s="4001"/>
      <c r="F3130" s="4001" t="s">
        <v>5006</v>
      </c>
      <c r="G3130" s="4001" t="s">
        <v>5007</v>
      </c>
      <c r="H3130" s="4000" t="s">
        <v>5008</v>
      </c>
      <c r="I3130" s="4004" t="s">
        <v>5009</v>
      </c>
      <c r="J3130" s="4004" t="s">
        <v>5010</v>
      </c>
      <c r="K3130" s="4005" t="s">
        <v>5011</v>
      </c>
      <c r="L3130" s="4005" t="s">
        <v>5012</v>
      </c>
      <c r="M3130" s="4004" t="s">
        <v>5013</v>
      </c>
      <c r="N3130" s="4004"/>
      <c r="O3130" s="4005" t="s">
        <v>5014</v>
      </c>
      <c r="P3130" s="4005" t="s">
        <v>5015</v>
      </c>
      <c r="Q3130" s="4005" t="s">
        <v>5016</v>
      </c>
      <c r="R3130" s="4005" t="s">
        <v>5017</v>
      </c>
      <c r="S3130" s="4000" t="s">
        <v>5018</v>
      </c>
      <c r="T3130" s="4000" t="s">
        <v>5019</v>
      </c>
      <c r="U3130" s="4000" t="s">
        <v>5020</v>
      </c>
      <c r="V3130" s="4000" t="s">
        <v>5021</v>
      </c>
      <c r="W3130" s="4000" t="s">
        <v>5022</v>
      </c>
      <c r="X3130" s="4000" t="s">
        <v>5023</v>
      </c>
      <c r="Y3130" s="4000" t="s">
        <v>5024</v>
      </c>
      <c r="Z3130" s="4000" t="s">
        <v>5025</v>
      </c>
      <c r="AA3130" s="4000" t="s">
        <v>5026</v>
      </c>
      <c r="AB3130" s="4004" t="s">
        <v>5027</v>
      </c>
      <c r="AC3130" s="4004" t="s">
        <v>5028</v>
      </c>
      <c r="AD3130" s="4000" t="s">
        <v>5029</v>
      </c>
      <c r="AE3130" s="4000" t="s">
        <v>5030</v>
      </c>
      <c r="AF3130" s="4000" t="s">
        <v>5031</v>
      </c>
      <c r="AG3130" s="4000" t="s">
        <v>5032</v>
      </c>
      <c r="AH3130" s="4000" t="s">
        <v>1154</v>
      </c>
      <c r="AI3130" s="4000" t="s">
        <v>4990</v>
      </c>
      <c r="AJ3130" s="4000" t="s">
        <v>4991</v>
      </c>
      <c r="AK3130" s="2572"/>
    </row>
    <row r="3131" spans="2:37" s="2872" customFormat="1" ht="25.5" customHeight="1" thickBot="1" x14ac:dyDescent="0.25">
      <c r="B3131" s="4001"/>
      <c r="C3131" s="4001"/>
      <c r="D3131" s="4001"/>
      <c r="E3131" s="4001"/>
      <c r="F3131" s="4001"/>
      <c r="G3131" s="4001"/>
      <c r="H3131" s="4001"/>
      <c r="I3131" s="4005"/>
      <c r="J3131" s="4005"/>
      <c r="K3131" s="4005"/>
      <c r="L3131" s="4005"/>
      <c r="M3131" s="2908" t="s">
        <v>5033</v>
      </c>
      <c r="N3131" s="2909" t="s">
        <v>2798</v>
      </c>
      <c r="O3131" s="4005"/>
      <c r="P3131" s="4005"/>
      <c r="Q3131" s="4005"/>
      <c r="R3131" s="4005"/>
      <c r="S3131" s="4001"/>
      <c r="T3131" s="4001"/>
      <c r="U3131" s="4001"/>
      <c r="V3131" s="4001"/>
      <c r="W3131" s="4001"/>
      <c r="X3131" s="4001"/>
      <c r="Y3131" s="4001"/>
      <c r="Z3131" s="4001"/>
      <c r="AA3131" s="4001"/>
      <c r="AB3131" s="4005"/>
      <c r="AC3131" s="4005"/>
      <c r="AD3131" s="4001"/>
      <c r="AE3131" s="4001"/>
      <c r="AF3131" s="4001"/>
      <c r="AG3131" s="4001"/>
      <c r="AH3131" s="4001"/>
      <c r="AI3131" s="4001"/>
      <c r="AJ3131" s="4001"/>
      <c r="AK3131" s="2572"/>
    </row>
    <row r="3132" spans="2:37" s="2872" customFormat="1" x14ac:dyDescent="0.2">
      <c r="B3132" s="4850" t="s">
        <v>5561</v>
      </c>
      <c r="C3132" s="4851"/>
      <c r="D3132" s="2581" t="s">
        <v>1534</v>
      </c>
      <c r="E3132" s="2761" t="s">
        <v>5562</v>
      </c>
      <c r="F3132" s="2581" t="s">
        <v>1534</v>
      </c>
      <c r="G3132" s="2581" t="s">
        <v>1534</v>
      </c>
      <c r="H3132" s="2581" t="s">
        <v>1534</v>
      </c>
      <c r="I3132" s="2581" t="s">
        <v>1534</v>
      </c>
      <c r="J3132" s="2581" t="s">
        <v>1534</v>
      </c>
      <c r="K3132" s="2581" t="s">
        <v>1534</v>
      </c>
      <c r="L3132" s="2581" t="s">
        <v>1534</v>
      </c>
      <c r="M3132" s="2581" t="s">
        <v>1534</v>
      </c>
      <c r="N3132" s="2581" t="s">
        <v>1534</v>
      </c>
      <c r="O3132" s="2581" t="s">
        <v>1534</v>
      </c>
      <c r="P3132" s="2581" t="s">
        <v>1534</v>
      </c>
      <c r="Q3132" s="2581" t="s">
        <v>1534</v>
      </c>
      <c r="R3132" s="2581" t="s">
        <v>1534</v>
      </c>
      <c r="S3132" s="2581" t="s">
        <v>1534</v>
      </c>
      <c r="T3132" s="2581" t="s">
        <v>1534</v>
      </c>
      <c r="U3132" s="2581" t="s">
        <v>1534</v>
      </c>
      <c r="V3132" s="2581" t="s">
        <v>1534</v>
      </c>
      <c r="W3132" s="2581" t="s">
        <v>1534</v>
      </c>
      <c r="X3132" s="2581" t="s">
        <v>1417</v>
      </c>
      <c r="Y3132" s="2581" t="s">
        <v>1534</v>
      </c>
      <c r="Z3132" s="2581" t="s">
        <v>1417</v>
      </c>
      <c r="AA3132" s="2581" t="s">
        <v>1534</v>
      </c>
      <c r="AB3132" s="2581" t="s">
        <v>1534</v>
      </c>
      <c r="AC3132" s="2581" t="s">
        <v>1534</v>
      </c>
      <c r="AD3132" s="2761">
        <v>29</v>
      </c>
      <c r="AE3132" s="2922">
        <v>2</v>
      </c>
      <c r="AF3132" s="2600">
        <f>AE3132/29</f>
        <v>6.8965517241379309E-2</v>
      </c>
      <c r="AG3132" s="2643">
        <v>0.1</v>
      </c>
      <c r="AH3132" s="2581" t="s">
        <v>1534</v>
      </c>
      <c r="AI3132" s="2581" t="s">
        <v>1534</v>
      </c>
      <c r="AJ3132" s="2925" t="s">
        <v>1534</v>
      </c>
      <c r="AK3132" s="2572"/>
    </row>
    <row r="3133" spans="2:37" s="2872" customFormat="1" x14ac:dyDescent="0.2">
      <c r="B3133" s="4838" t="s">
        <v>5563</v>
      </c>
      <c r="C3133" s="4839"/>
      <c r="D3133" s="2645" t="s">
        <v>1534</v>
      </c>
      <c r="E3133" s="2923" t="s">
        <v>5564</v>
      </c>
      <c r="F3133" s="2645" t="s">
        <v>1534</v>
      </c>
      <c r="G3133" s="2645" t="s">
        <v>1534</v>
      </c>
      <c r="H3133" s="2645" t="s">
        <v>1534</v>
      </c>
      <c r="I3133" s="2645" t="s">
        <v>1534</v>
      </c>
      <c r="J3133" s="2645" t="s">
        <v>1534</v>
      </c>
      <c r="K3133" s="2645" t="s">
        <v>1534</v>
      </c>
      <c r="L3133" s="2645" t="s">
        <v>1534</v>
      </c>
      <c r="M3133" s="2645" t="s">
        <v>1534</v>
      </c>
      <c r="N3133" s="2645" t="s">
        <v>1534</v>
      </c>
      <c r="O3133" s="2645" t="s">
        <v>1534</v>
      </c>
      <c r="P3133" s="2645" t="s">
        <v>1534</v>
      </c>
      <c r="Q3133" s="2645" t="s">
        <v>1534</v>
      </c>
      <c r="R3133" s="2645" t="s">
        <v>1534</v>
      </c>
      <c r="S3133" s="2645" t="s">
        <v>1534</v>
      </c>
      <c r="T3133" s="2645" t="s">
        <v>1534</v>
      </c>
      <c r="U3133" s="2645" t="s">
        <v>1534</v>
      </c>
      <c r="V3133" s="2645" t="s">
        <v>1534</v>
      </c>
      <c r="W3133" s="2645" t="s">
        <v>1534</v>
      </c>
      <c r="X3133" s="2645" t="s">
        <v>1417</v>
      </c>
      <c r="Y3133" s="2645" t="s">
        <v>1534</v>
      </c>
      <c r="Z3133" s="2645" t="s">
        <v>1417</v>
      </c>
      <c r="AA3133" s="2645" t="s">
        <v>1534</v>
      </c>
      <c r="AB3133" s="2645" t="s">
        <v>1534</v>
      </c>
      <c r="AC3133" s="2645" t="s">
        <v>1534</v>
      </c>
      <c r="AD3133" s="2923">
        <v>39</v>
      </c>
      <c r="AE3133" s="2924">
        <v>3</v>
      </c>
      <c r="AF3133" s="2559">
        <f>AE3133/39</f>
        <v>7.6923076923076927E-2</v>
      </c>
      <c r="AG3133" s="2614">
        <v>0.1</v>
      </c>
      <c r="AH3133" s="2645" t="s">
        <v>1534</v>
      </c>
      <c r="AI3133" s="2645" t="s">
        <v>1534</v>
      </c>
      <c r="AJ3133" s="2926" t="s">
        <v>1534</v>
      </c>
      <c r="AK3133" s="2572"/>
    </row>
    <row r="3134" spans="2:37" s="2872" customFormat="1" x14ac:dyDescent="0.2">
      <c r="B3134" s="4838" t="s">
        <v>5565</v>
      </c>
      <c r="C3134" s="4839"/>
      <c r="D3134" s="2645" t="s">
        <v>1534</v>
      </c>
      <c r="E3134" s="2613">
        <v>24.99</v>
      </c>
      <c r="F3134" s="2645" t="s">
        <v>1534</v>
      </c>
      <c r="G3134" s="2645" t="s">
        <v>1534</v>
      </c>
      <c r="H3134" s="2645" t="s">
        <v>1534</v>
      </c>
      <c r="I3134" s="2645" t="s">
        <v>1534</v>
      </c>
      <c r="J3134" s="2645" t="s">
        <v>1534</v>
      </c>
      <c r="K3134" s="2645" t="s">
        <v>1534</v>
      </c>
      <c r="L3134" s="2645" t="s">
        <v>1534</v>
      </c>
      <c r="M3134" s="2645" t="s">
        <v>1534</v>
      </c>
      <c r="N3134" s="2645" t="s">
        <v>1534</v>
      </c>
      <c r="O3134" s="2645" t="s">
        <v>1534</v>
      </c>
      <c r="P3134" s="2645" t="s">
        <v>1534</v>
      </c>
      <c r="Q3134" s="2645" t="s">
        <v>1534</v>
      </c>
      <c r="R3134" s="2645" t="s">
        <v>1534</v>
      </c>
      <c r="S3134" s="2645" t="s">
        <v>1534</v>
      </c>
      <c r="T3134" s="2645" t="s">
        <v>1534</v>
      </c>
      <c r="U3134" s="2645" t="s">
        <v>1534</v>
      </c>
      <c r="V3134" s="2645" t="s">
        <v>1534</v>
      </c>
      <c r="W3134" s="2645" t="s">
        <v>1534</v>
      </c>
      <c r="X3134" s="2645">
        <v>0.06</v>
      </c>
      <c r="Y3134" s="2645" t="s">
        <v>1534</v>
      </c>
      <c r="Z3134" s="2645">
        <v>0.06</v>
      </c>
      <c r="AA3134" s="2645" t="s">
        <v>1534</v>
      </c>
      <c r="AB3134" s="2645" t="s">
        <v>1534</v>
      </c>
      <c r="AC3134" s="2645" t="s">
        <v>1534</v>
      </c>
      <c r="AD3134" s="2613">
        <v>24.99</v>
      </c>
      <c r="AE3134" s="2924">
        <v>1</v>
      </c>
      <c r="AF3134" s="2559">
        <f>AE3134/24.99</f>
        <v>4.0016006402561026E-2</v>
      </c>
      <c r="AG3134" s="2614">
        <v>0.1</v>
      </c>
      <c r="AH3134" s="2645" t="s">
        <v>1534</v>
      </c>
      <c r="AI3134" s="2645" t="s">
        <v>1534</v>
      </c>
      <c r="AJ3134" s="2926" t="s">
        <v>1534</v>
      </c>
      <c r="AK3134" s="2572"/>
    </row>
    <row r="3135" spans="2:37" s="2872" customFormat="1" x14ac:dyDescent="0.2">
      <c r="B3135" s="4838" t="s">
        <v>5566</v>
      </c>
      <c r="C3135" s="4839"/>
      <c r="D3135" s="2645" t="s">
        <v>1534</v>
      </c>
      <c r="E3135" s="2613" t="s">
        <v>5567</v>
      </c>
      <c r="F3135" s="2645" t="s">
        <v>1534</v>
      </c>
      <c r="G3135" s="2645" t="s">
        <v>1534</v>
      </c>
      <c r="H3135" s="2645" t="s">
        <v>1534</v>
      </c>
      <c r="I3135" s="2645" t="s">
        <v>1534</v>
      </c>
      <c r="J3135" s="2645" t="s">
        <v>1534</v>
      </c>
      <c r="K3135" s="2645" t="s">
        <v>1534</v>
      </c>
      <c r="L3135" s="2645" t="s">
        <v>1534</v>
      </c>
      <c r="M3135" s="2645" t="s">
        <v>1534</v>
      </c>
      <c r="N3135" s="2645" t="s">
        <v>1534</v>
      </c>
      <c r="O3135" s="2645" t="s">
        <v>1534</v>
      </c>
      <c r="P3135" s="2645" t="s">
        <v>1534</v>
      </c>
      <c r="Q3135" s="2645" t="s">
        <v>1534</v>
      </c>
      <c r="R3135" s="2645" t="s">
        <v>1534</v>
      </c>
      <c r="S3135" s="2645" t="s">
        <v>1534</v>
      </c>
      <c r="T3135" s="2645" t="s">
        <v>1534</v>
      </c>
      <c r="U3135" s="2645" t="s">
        <v>1534</v>
      </c>
      <c r="V3135" s="2645" t="s">
        <v>1534</v>
      </c>
      <c r="W3135" s="2645" t="s">
        <v>1534</v>
      </c>
      <c r="X3135" s="2645">
        <v>0.06</v>
      </c>
      <c r="Y3135" s="2645" t="s">
        <v>1534</v>
      </c>
      <c r="Z3135" s="2645">
        <v>0.06</v>
      </c>
      <c r="AA3135" s="2645" t="s">
        <v>1534</v>
      </c>
      <c r="AB3135" s="2645" t="s">
        <v>1534</v>
      </c>
      <c r="AC3135" s="2645" t="s">
        <v>1534</v>
      </c>
      <c r="AD3135" s="2613">
        <v>24.99</v>
      </c>
      <c r="AE3135" s="2924">
        <v>1</v>
      </c>
      <c r="AF3135" s="2559">
        <f t="shared" ref="AF3135" si="20">AE3135/24.99</f>
        <v>4.0016006402561026E-2</v>
      </c>
      <c r="AG3135" s="2614">
        <v>0.1</v>
      </c>
      <c r="AH3135" s="2613" t="s">
        <v>5568</v>
      </c>
      <c r="AI3135" s="2613">
        <v>100</v>
      </c>
      <c r="AJ3135" s="2647">
        <v>2.4900000000000002</v>
      </c>
      <c r="AK3135" s="2572"/>
    </row>
    <row r="3136" spans="2:37" s="2872" customFormat="1" x14ac:dyDescent="0.2">
      <c r="B3136" s="4838" t="s">
        <v>5569</v>
      </c>
      <c r="C3136" s="4839"/>
      <c r="D3136" s="2645" t="s">
        <v>1534</v>
      </c>
      <c r="E3136" s="2613">
        <v>34.99</v>
      </c>
      <c r="F3136" s="2645" t="s">
        <v>1534</v>
      </c>
      <c r="G3136" s="2645" t="s">
        <v>1534</v>
      </c>
      <c r="H3136" s="2645" t="s">
        <v>1534</v>
      </c>
      <c r="I3136" s="2645" t="s">
        <v>1534</v>
      </c>
      <c r="J3136" s="2645" t="s">
        <v>1534</v>
      </c>
      <c r="K3136" s="2645" t="s">
        <v>1534</v>
      </c>
      <c r="L3136" s="2645" t="s">
        <v>1534</v>
      </c>
      <c r="M3136" s="2645" t="s">
        <v>1534</v>
      </c>
      <c r="N3136" s="2645" t="s">
        <v>1534</v>
      </c>
      <c r="O3136" s="2645" t="s">
        <v>1534</v>
      </c>
      <c r="P3136" s="2645" t="s">
        <v>1534</v>
      </c>
      <c r="Q3136" s="2645" t="s">
        <v>1534</v>
      </c>
      <c r="R3136" s="2645" t="s">
        <v>1534</v>
      </c>
      <c r="S3136" s="2645" t="s">
        <v>1534</v>
      </c>
      <c r="T3136" s="2645" t="s">
        <v>1534</v>
      </c>
      <c r="U3136" s="2645" t="s">
        <v>1534</v>
      </c>
      <c r="V3136" s="2645" t="s">
        <v>1534</v>
      </c>
      <c r="W3136" s="2645" t="s">
        <v>1534</v>
      </c>
      <c r="X3136" s="2645">
        <v>0.06</v>
      </c>
      <c r="Y3136" s="2645" t="s">
        <v>1534</v>
      </c>
      <c r="Z3136" s="2645">
        <v>0.06</v>
      </c>
      <c r="AA3136" s="2645" t="s">
        <v>1534</v>
      </c>
      <c r="AB3136" s="2645" t="s">
        <v>1534</v>
      </c>
      <c r="AC3136" s="2645" t="s">
        <v>1534</v>
      </c>
      <c r="AD3136" s="2613">
        <v>34.99</v>
      </c>
      <c r="AE3136" s="2924">
        <v>2</v>
      </c>
      <c r="AF3136" s="2559">
        <f>AE3136/34.99</f>
        <v>5.7159188339525574E-2</v>
      </c>
      <c r="AG3136" s="2614">
        <v>0.1</v>
      </c>
      <c r="AH3136" s="2645" t="s">
        <v>1534</v>
      </c>
      <c r="AI3136" s="2645" t="s">
        <v>1534</v>
      </c>
      <c r="AJ3136" s="2926" t="s">
        <v>1534</v>
      </c>
      <c r="AK3136" s="2572"/>
    </row>
    <row r="3137" spans="2:37" s="2872" customFormat="1" x14ac:dyDescent="0.2">
      <c r="B3137" s="4838" t="s">
        <v>5570</v>
      </c>
      <c r="C3137" s="4839"/>
      <c r="D3137" s="2645" t="s">
        <v>1534</v>
      </c>
      <c r="E3137" s="2613" t="s">
        <v>5571</v>
      </c>
      <c r="F3137" s="2645" t="s">
        <v>1534</v>
      </c>
      <c r="G3137" s="2645" t="s">
        <v>1534</v>
      </c>
      <c r="H3137" s="2645" t="s">
        <v>1534</v>
      </c>
      <c r="I3137" s="2645" t="s">
        <v>1534</v>
      </c>
      <c r="J3137" s="2645" t="s">
        <v>1534</v>
      </c>
      <c r="K3137" s="2645" t="s">
        <v>1534</v>
      </c>
      <c r="L3137" s="2645" t="s">
        <v>1534</v>
      </c>
      <c r="M3137" s="2645" t="s">
        <v>1534</v>
      </c>
      <c r="N3137" s="2645" t="s">
        <v>1534</v>
      </c>
      <c r="O3137" s="2645" t="s">
        <v>1534</v>
      </c>
      <c r="P3137" s="2645" t="s">
        <v>1534</v>
      </c>
      <c r="Q3137" s="2645" t="s">
        <v>1534</v>
      </c>
      <c r="R3137" s="2645" t="s">
        <v>1534</v>
      </c>
      <c r="S3137" s="2645" t="s">
        <v>1534</v>
      </c>
      <c r="T3137" s="2645" t="s">
        <v>1534</v>
      </c>
      <c r="U3137" s="2645" t="s">
        <v>1534</v>
      </c>
      <c r="V3137" s="2645" t="s">
        <v>1534</v>
      </c>
      <c r="W3137" s="2645" t="s">
        <v>1534</v>
      </c>
      <c r="X3137" s="2645">
        <v>0.06</v>
      </c>
      <c r="Y3137" s="2645" t="s">
        <v>1534</v>
      </c>
      <c r="Z3137" s="2645">
        <v>0.06</v>
      </c>
      <c r="AA3137" s="2645" t="s">
        <v>1534</v>
      </c>
      <c r="AB3137" s="2645" t="s">
        <v>1534</v>
      </c>
      <c r="AC3137" s="2645" t="s">
        <v>1534</v>
      </c>
      <c r="AD3137" s="2613">
        <v>34.99</v>
      </c>
      <c r="AE3137" s="2924">
        <v>2</v>
      </c>
      <c r="AF3137" s="2559">
        <f>AE3137/34.99</f>
        <v>5.7159188339525574E-2</v>
      </c>
      <c r="AG3137" s="2614">
        <v>0.1</v>
      </c>
      <c r="AH3137" s="2613" t="s">
        <v>5568</v>
      </c>
      <c r="AI3137" s="2613">
        <v>200</v>
      </c>
      <c r="AJ3137" s="2647">
        <v>3.49</v>
      </c>
      <c r="AK3137" s="2572"/>
    </row>
    <row r="3138" spans="2:37" s="2872" customFormat="1" x14ac:dyDescent="0.2">
      <c r="B3138" s="4838" t="s">
        <v>5572</v>
      </c>
      <c r="C3138" s="4839"/>
      <c r="D3138" s="2645" t="s">
        <v>1534</v>
      </c>
      <c r="E3138" s="2613" t="s">
        <v>5567</v>
      </c>
      <c r="F3138" s="2645" t="s">
        <v>1534</v>
      </c>
      <c r="G3138" s="2645" t="s">
        <v>1534</v>
      </c>
      <c r="H3138" s="2645" t="s">
        <v>1534</v>
      </c>
      <c r="I3138" s="2645" t="s">
        <v>1534</v>
      </c>
      <c r="J3138" s="2645" t="s">
        <v>1534</v>
      </c>
      <c r="K3138" s="2645" t="s">
        <v>1534</v>
      </c>
      <c r="L3138" s="2645" t="s">
        <v>1534</v>
      </c>
      <c r="M3138" s="2645" t="s">
        <v>1534</v>
      </c>
      <c r="N3138" s="2645" t="s">
        <v>1534</v>
      </c>
      <c r="O3138" s="2645" t="s">
        <v>1534</v>
      </c>
      <c r="P3138" s="2645" t="s">
        <v>1534</v>
      </c>
      <c r="Q3138" s="2645" t="s">
        <v>1534</v>
      </c>
      <c r="R3138" s="2645" t="s">
        <v>1534</v>
      </c>
      <c r="S3138" s="2645" t="s">
        <v>1534</v>
      </c>
      <c r="T3138" s="2645" t="s">
        <v>1534</v>
      </c>
      <c r="U3138" s="2645" t="s">
        <v>1534</v>
      </c>
      <c r="V3138" s="2645" t="s">
        <v>1534</v>
      </c>
      <c r="W3138" s="2645" t="s">
        <v>1534</v>
      </c>
      <c r="X3138" s="2645">
        <v>0.06</v>
      </c>
      <c r="Y3138" s="2645" t="s">
        <v>1534</v>
      </c>
      <c r="Z3138" s="2645">
        <v>0.06</v>
      </c>
      <c r="AA3138" s="2645" t="s">
        <v>1534</v>
      </c>
      <c r="AB3138" s="2645" t="s">
        <v>1534</v>
      </c>
      <c r="AC3138" s="2645" t="s">
        <v>1534</v>
      </c>
      <c r="AD3138" s="2613">
        <v>24.99</v>
      </c>
      <c r="AE3138" s="2924">
        <v>1</v>
      </c>
      <c r="AF3138" s="2559">
        <f t="shared" ref="AF3138:AF3139" si="21">AE3138/24.99</f>
        <v>4.0016006402561026E-2</v>
      </c>
      <c r="AG3138" s="2614">
        <v>0.1</v>
      </c>
      <c r="AH3138" s="2613" t="s">
        <v>5568</v>
      </c>
      <c r="AI3138" s="2613">
        <v>100</v>
      </c>
      <c r="AJ3138" s="2647">
        <v>2.4900000000000002</v>
      </c>
      <c r="AK3138" s="2572"/>
    </row>
    <row r="3139" spans="2:37" s="2872" customFormat="1" ht="13.5" thickBot="1" x14ac:dyDescent="0.25">
      <c r="B3139" s="4843" t="s">
        <v>5573</v>
      </c>
      <c r="C3139" s="4844"/>
      <c r="D3139" s="2651" t="s">
        <v>1534</v>
      </c>
      <c r="E3139" s="2653">
        <v>24.99</v>
      </c>
      <c r="F3139" s="2651" t="s">
        <v>1534</v>
      </c>
      <c r="G3139" s="2651" t="s">
        <v>1534</v>
      </c>
      <c r="H3139" s="2651" t="s">
        <v>1534</v>
      </c>
      <c r="I3139" s="2651" t="s">
        <v>1534</v>
      </c>
      <c r="J3139" s="2651" t="s">
        <v>1534</v>
      </c>
      <c r="K3139" s="2651" t="s">
        <v>1534</v>
      </c>
      <c r="L3139" s="2651" t="s">
        <v>1534</v>
      </c>
      <c r="M3139" s="2651" t="s">
        <v>1534</v>
      </c>
      <c r="N3139" s="2651" t="s">
        <v>1534</v>
      </c>
      <c r="O3139" s="2651" t="s">
        <v>1534</v>
      </c>
      <c r="P3139" s="2651" t="s">
        <v>1534</v>
      </c>
      <c r="Q3139" s="2651" t="s">
        <v>1534</v>
      </c>
      <c r="R3139" s="2651" t="s">
        <v>1534</v>
      </c>
      <c r="S3139" s="2651" t="s">
        <v>1534</v>
      </c>
      <c r="T3139" s="2651" t="s">
        <v>1534</v>
      </c>
      <c r="U3139" s="2651" t="s">
        <v>1534</v>
      </c>
      <c r="V3139" s="2651" t="s">
        <v>1534</v>
      </c>
      <c r="W3139" s="2651" t="s">
        <v>1534</v>
      </c>
      <c r="X3139" s="2651">
        <v>0.06</v>
      </c>
      <c r="Y3139" s="2651" t="s">
        <v>1534</v>
      </c>
      <c r="Z3139" s="2651">
        <v>0.06</v>
      </c>
      <c r="AA3139" s="2651" t="s">
        <v>1534</v>
      </c>
      <c r="AB3139" s="2651" t="s">
        <v>1534</v>
      </c>
      <c r="AC3139" s="2651" t="s">
        <v>1534</v>
      </c>
      <c r="AD3139" s="2653">
        <v>24.99</v>
      </c>
      <c r="AE3139" s="2927">
        <v>1</v>
      </c>
      <c r="AF3139" s="2606">
        <f t="shared" si="21"/>
        <v>4.0016006402561026E-2</v>
      </c>
      <c r="AG3139" s="2652">
        <v>0.1</v>
      </c>
      <c r="AH3139" s="2651" t="s">
        <v>1534</v>
      </c>
      <c r="AI3139" s="2651" t="s">
        <v>1534</v>
      </c>
      <c r="AJ3139" s="2928" t="s">
        <v>1534</v>
      </c>
      <c r="AK3139" s="2572"/>
    </row>
    <row r="3140" spans="2:37" s="2872" customFormat="1" x14ac:dyDescent="0.2">
      <c r="B3140" s="2573"/>
      <c r="C3140" s="2566"/>
      <c r="D3140" s="2566"/>
      <c r="E3140" s="2566"/>
      <c r="F3140" s="2566"/>
      <c r="G3140" s="2566"/>
      <c r="H3140" s="2566"/>
      <c r="I3140" s="2567"/>
      <c r="J3140" s="2567"/>
      <c r="K3140" s="2567"/>
      <c r="L3140" s="2567"/>
      <c r="M3140" s="2566"/>
      <c r="N3140" s="2567"/>
      <c r="O3140" s="2567"/>
      <c r="P3140" s="2567"/>
      <c r="Q3140" s="2567"/>
      <c r="R3140" s="2567"/>
      <c r="S3140" s="2566"/>
      <c r="T3140" s="2565"/>
      <c r="U3140" s="2565"/>
      <c r="V3140" s="2565"/>
      <c r="W3140" s="2565"/>
      <c r="X3140" s="2565"/>
      <c r="Y3140" s="2565"/>
      <c r="Z3140" s="2565"/>
      <c r="AA3140" s="2565"/>
      <c r="AB3140" s="2565"/>
      <c r="AC3140" s="2565"/>
      <c r="AD3140" s="2565"/>
      <c r="AE3140" s="2565"/>
      <c r="AF3140" s="2565"/>
      <c r="AG3140" s="2565"/>
      <c r="AH3140" s="2565"/>
      <c r="AI3140" s="2565"/>
      <c r="AJ3140" s="2565"/>
      <c r="AK3140" s="2572"/>
    </row>
    <row r="3141" spans="2:37" s="2872" customFormat="1" x14ac:dyDescent="0.2">
      <c r="B3141" s="3979" t="s">
        <v>4992</v>
      </c>
      <c r="C3141" s="3980"/>
      <c r="D3141" s="3986" t="s">
        <v>1534</v>
      </c>
      <c r="E3141" s="3986"/>
      <c r="F3141" s="3986"/>
      <c r="G3141" s="3986"/>
      <c r="H3141" s="2569"/>
      <c r="I3141" s="2569"/>
      <c r="J3141" s="2569"/>
      <c r="K3141" s="2569"/>
      <c r="L3141" s="2569"/>
      <c r="M3141" s="2569"/>
      <c r="N3141" s="2569"/>
      <c r="O3141" s="2569"/>
      <c r="P3141" s="2569"/>
      <c r="Q3141" s="2569"/>
      <c r="R3141" s="2569"/>
      <c r="S3141" s="2569"/>
      <c r="T3141" s="2565"/>
      <c r="U3141" s="2565"/>
      <c r="V3141" s="2565"/>
      <c r="W3141" s="2565"/>
      <c r="X3141" s="2565"/>
      <c r="Y3141" s="2565"/>
      <c r="Z3141" s="2565"/>
      <c r="AA3141" s="2565"/>
      <c r="AB3141" s="2565"/>
      <c r="AC3141" s="2565"/>
      <c r="AD3141" s="2565"/>
      <c r="AE3141" s="2565"/>
      <c r="AF3141" s="2565"/>
      <c r="AG3141" s="2565"/>
      <c r="AH3141" s="2565"/>
      <c r="AI3141" s="2565"/>
      <c r="AJ3141" s="2565"/>
      <c r="AK3141" s="2572"/>
    </row>
    <row r="3142" spans="2:37" s="2872" customFormat="1" x14ac:dyDescent="0.2">
      <c r="B3142" s="3979" t="s">
        <v>4993</v>
      </c>
      <c r="C3142" s="3980"/>
      <c r="D3142" s="3986" t="s">
        <v>6</v>
      </c>
      <c r="E3142" s="3986"/>
      <c r="F3142" s="3986"/>
      <c r="G3142" s="3986"/>
      <c r="H3142" s="2569"/>
      <c r="I3142" s="2569"/>
      <c r="J3142" s="2569"/>
      <c r="K3142" s="2569"/>
      <c r="L3142" s="2569"/>
      <c r="M3142" s="2569"/>
      <c r="N3142" s="2569"/>
      <c r="O3142" s="2569"/>
      <c r="P3142" s="2569"/>
      <c r="Q3142" s="2569"/>
      <c r="R3142" s="2569"/>
      <c r="S3142" s="2569"/>
      <c r="T3142" s="2565"/>
      <c r="U3142" s="2565"/>
      <c r="V3142" s="2565"/>
      <c r="W3142" s="2565"/>
      <c r="X3142" s="2565"/>
      <c r="Y3142" s="2565"/>
      <c r="Z3142" s="2565"/>
      <c r="AA3142" s="2565"/>
      <c r="AB3142" s="2565"/>
      <c r="AC3142" s="2565"/>
      <c r="AD3142" s="2565"/>
      <c r="AE3142" s="2565"/>
      <c r="AF3142" s="2565"/>
      <c r="AG3142" s="2565"/>
      <c r="AH3142" s="2565"/>
      <c r="AI3142" s="2565"/>
      <c r="AJ3142" s="2565"/>
      <c r="AK3142" s="2572"/>
    </row>
    <row r="3143" spans="2:37" s="2872" customFormat="1" ht="15.75" thickBot="1" x14ac:dyDescent="0.25">
      <c r="B3143" s="4057"/>
      <c r="C3143" s="4058"/>
      <c r="D3143" s="4059"/>
      <c r="E3143" s="4059"/>
      <c r="F3143" s="4059"/>
      <c r="G3143" s="4059"/>
      <c r="H3143" s="2574"/>
      <c r="I3143" s="2574"/>
      <c r="J3143" s="2574"/>
      <c r="K3143" s="2574"/>
      <c r="L3143" s="2574"/>
      <c r="M3143" s="2574"/>
      <c r="N3143" s="2574"/>
      <c r="O3143" s="2574"/>
      <c r="P3143" s="2574"/>
      <c r="Q3143" s="2574"/>
      <c r="R3143" s="2574"/>
      <c r="S3143" s="2574"/>
      <c r="T3143" s="2575"/>
      <c r="U3143" s="2575"/>
      <c r="V3143" s="2575"/>
      <c r="W3143" s="2575"/>
      <c r="X3143" s="2575"/>
      <c r="Y3143" s="2575"/>
      <c r="Z3143" s="2575"/>
      <c r="AA3143" s="2575"/>
      <c r="AB3143" s="2575"/>
      <c r="AC3143" s="2575"/>
      <c r="AD3143" s="2575"/>
      <c r="AE3143" s="2575"/>
      <c r="AF3143" s="2575"/>
      <c r="AG3143" s="2575"/>
      <c r="AH3143" s="2575"/>
      <c r="AI3143" s="2575"/>
      <c r="AJ3143" s="2575"/>
      <c r="AK3143" s="2577"/>
    </row>
    <row r="3144" spans="2:37" s="2872" customFormat="1" x14ac:dyDescent="0.2">
      <c r="B3144" s="2774"/>
    </row>
    <row r="3145" spans="2:37" s="2872" customFormat="1" ht="13.5" thickBot="1" x14ac:dyDescent="0.25"/>
    <row r="3146" spans="2:37" s="2872" customFormat="1" ht="20.25" x14ac:dyDescent="0.2">
      <c r="B3146" s="3987" t="s">
        <v>5001</v>
      </c>
      <c r="C3146" s="3988"/>
      <c r="D3146" s="3988"/>
      <c r="E3146" s="3988"/>
      <c r="F3146" s="3988"/>
      <c r="G3146" s="3988"/>
      <c r="H3146" s="3988"/>
      <c r="I3146" s="3988"/>
      <c r="J3146" s="3988"/>
      <c r="K3146" s="3988"/>
      <c r="L3146" s="3988"/>
      <c r="M3146" s="3988"/>
      <c r="N3146" s="3988"/>
      <c r="O3146" s="3988"/>
      <c r="P3146" s="3988"/>
      <c r="Q3146" s="3988"/>
      <c r="R3146" s="3988"/>
      <c r="S3146" s="3988"/>
      <c r="T3146" s="3988"/>
      <c r="U3146" s="3988"/>
      <c r="V3146" s="3988"/>
      <c r="W3146" s="3988"/>
      <c r="X3146" s="3988"/>
      <c r="Y3146" s="3988"/>
      <c r="Z3146" s="3988"/>
      <c r="AA3146" s="3988"/>
      <c r="AB3146" s="3988"/>
      <c r="AC3146" s="3988"/>
      <c r="AD3146" s="3988"/>
      <c r="AE3146" s="3988"/>
      <c r="AF3146" s="3988"/>
      <c r="AG3146" s="3988"/>
      <c r="AH3146" s="3988"/>
      <c r="AI3146" s="3988"/>
      <c r="AJ3146" s="3988"/>
      <c r="AK3146" s="3989"/>
    </row>
    <row r="3147" spans="2:37" s="2872" customFormat="1" x14ac:dyDescent="0.2">
      <c r="B3147" s="2570"/>
      <c r="C3147" s="2910"/>
      <c r="D3147" s="2910"/>
      <c r="E3147" s="2910"/>
      <c r="F3147" s="2910"/>
      <c r="G3147" s="2571"/>
      <c r="H3147" s="2571"/>
      <c r="I3147" s="2571"/>
      <c r="J3147" s="2571"/>
      <c r="K3147" s="2571"/>
      <c r="L3147" s="2571"/>
      <c r="M3147" s="2571"/>
      <c r="N3147" s="2571"/>
      <c r="O3147" s="2571"/>
      <c r="P3147" s="2571"/>
      <c r="Q3147" s="2571"/>
      <c r="R3147" s="2571"/>
      <c r="S3147" s="2571"/>
      <c r="T3147" s="2571"/>
      <c r="U3147" s="2571"/>
      <c r="V3147" s="2571"/>
      <c r="W3147" s="2571"/>
      <c r="X3147" s="2571"/>
      <c r="Y3147" s="2571"/>
      <c r="Z3147" s="2571"/>
      <c r="AA3147" s="2571"/>
      <c r="AB3147" s="2571"/>
      <c r="AC3147" s="2571"/>
      <c r="AD3147" s="2571"/>
      <c r="AE3147" s="2571"/>
      <c r="AF3147" s="2571"/>
      <c r="AG3147" s="2571"/>
      <c r="AH3147" s="2571"/>
      <c r="AI3147" s="2571"/>
      <c r="AJ3147" s="2571"/>
      <c r="AK3147" s="2572"/>
    </row>
    <row r="3148" spans="2:37" s="2872" customFormat="1" x14ac:dyDescent="0.2">
      <c r="B3148" s="2570" t="s">
        <v>4988</v>
      </c>
      <c r="C3148" s="2910"/>
      <c r="D3148" s="4122" t="s">
        <v>5523</v>
      </c>
      <c r="E3148" s="4122"/>
      <c r="F3148" s="4122"/>
      <c r="G3148" s="2571"/>
      <c r="H3148" s="2571"/>
      <c r="I3148" s="2571"/>
      <c r="J3148" s="2571"/>
      <c r="K3148" s="2571"/>
      <c r="L3148" s="2571"/>
      <c r="M3148" s="2571"/>
      <c r="N3148" s="2571"/>
      <c r="O3148" s="2571"/>
      <c r="P3148" s="2571"/>
      <c r="Q3148" s="2571"/>
      <c r="R3148" s="2571"/>
      <c r="S3148" s="2571"/>
      <c r="T3148" s="2571"/>
      <c r="U3148" s="2571"/>
      <c r="V3148" s="2571"/>
      <c r="W3148" s="2571"/>
      <c r="X3148" s="2571"/>
      <c r="Y3148" s="2571"/>
      <c r="Z3148" s="2571"/>
      <c r="AA3148" s="2571"/>
      <c r="AB3148" s="2571"/>
      <c r="AC3148" s="2571"/>
      <c r="AD3148" s="2571"/>
      <c r="AE3148" s="2571"/>
      <c r="AF3148" s="2571"/>
      <c r="AG3148" s="2571"/>
      <c r="AH3148" s="2571"/>
      <c r="AI3148" s="2571"/>
      <c r="AJ3148" s="2571"/>
      <c r="AK3148" s="2572"/>
    </row>
    <row r="3149" spans="2:37" s="2872" customFormat="1" ht="13.5" thickBot="1" x14ac:dyDescent="0.25">
      <c r="B3149" s="3991" t="s">
        <v>5002</v>
      </c>
      <c r="C3149" s="3992"/>
      <c r="D3149" s="4139">
        <v>41456</v>
      </c>
      <c r="E3149" s="4140"/>
      <c r="F3149" s="2910"/>
      <c r="G3149" s="2571"/>
      <c r="H3149" s="2571"/>
      <c r="I3149" s="2571"/>
      <c r="J3149" s="2571"/>
      <c r="K3149" s="2571"/>
      <c r="L3149" s="2571"/>
      <c r="M3149" s="2571"/>
      <c r="N3149" s="2571"/>
      <c r="O3149" s="2571"/>
      <c r="P3149" s="2571"/>
      <c r="Q3149" s="2571"/>
      <c r="R3149" s="2571"/>
      <c r="S3149" s="2571"/>
      <c r="T3149" s="2571"/>
      <c r="U3149" s="2571"/>
      <c r="V3149" s="2571"/>
      <c r="W3149" s="2571"/>
      <c r="X3149" s="2571"/>
      <c r="Y3149" s="2571"/>
      <c r="Z3149" s="2571"/>
      <c r="AA3149" s="2571"/>
      <c r="AB3149" s="2571"/>
      <c r="AC3149" s="2571"/>
      <c r="AD3149" s="2571"/>
      <c r="AE3149" s="2571"/>
      <c r="AF3149" s="2571"/>
      <c r="AG3149" s="2571"/>
      <c r="AH3149" s="2571"/>
      <c r="AI3149" s="2571"/>
      <c r="AJ3149" s="2571"/>
      <c r="AK3149" s="2572"/>
    </row>
    <row r="3150" spans="2:37" s="2872" customFormat="1" ht="40.5" customHeight="1" thickBot="1" x14ac:dyDescent="0.25">
      <c r="B3150" s="3993" t="s">
        <v>5003</v>
      </c>
      <c r="C3150" s="4036"/>
      <c r="D3150" s="4118" t="s">
        <v>5503</v>
      </c>
      <c r="E3150" s="4119"/>
      <c r="F3150" s="4119"/>
      <c r="G3150" s="4119"/>
      <c r="H3150" s="4119"/>
      <c r="I3150" s="4119"/>
      <c r="J3150" s="4119"/>
      <c r="K3150" s="4120"/>
      <c r="L3150" s="2571"/>
      <c r="M3150" s="2571"/>
      <c r="N3150" s="2571"/>
      <c r="O3150" s="2571"/>
      <c r="P3150" s="2571"/>
      <c r="Q3150" s="2571"/>
      <c r="R3150" s="2571"/>
      <c r="S3150" s="2571"/>
      <c r="T3150" s="2571"/>
      <c r="U3150" s="2571"/>
      <c r="V3150" s="2571"/>
      <c r="W3150" s="2571"/>
      <c r="X3150" s="2571"/>
      <c r="Y3150" s="2571"/>
      <c r="Z3150" s="2571"/>
      <c r="AA3150" s="2571"/>
      <c r="AB3150" s="2571"/>
      <c r="AC3150" s="2571"/>
      <c r="AD3150" s="2571"/>
      <c r="AE3150" s="2571"/>
      <c r="AF3150" s="2571"/>
      <c r="AG3150" s="2571"/>
      <c r="AH3150" s="2571"/>
      <c r="AI3150" s="2571"/>
      <c r="AJ3150" s="2571"/>
      <c r="AK3150" s="2572"/>
    </row>
    <row r="3151" spans="2:37" s="2872" customFormat="1" ht="13.5" thickBot="1" x14ac:dyDescent="0.25">
      <c r="B3151" s="3998"/>
      <c r="C3151" s="3999"/>
      <c r="D3151" s="3999"/>
      <c r="E3151" s="3999"/>
      <c r="F3151" s="3999"/>
      <c r="G3151" s="3999"/>
      <c r="H3151" s="3999"/>
      <c r="I3151" s="3999"/>
      <c r="J3151" s="3999"/>
      <c r="K3151" s="3999"/>
      <c r="L3151" s="3999"/>
      <c r="M3151" s="3999"/>
      <c r="N3151" s="3999"/>
      <c r="O3151" s="3999"/>
      <c r="P3151" s="3999"/>
      <c r="Q3151" s="3999"/>
      <c r="R3151" s="2571"/>
      <c r="S3151" s="2571"/>
      <c r="T3151" s="2571"/>
      <c r="U3151" s="2571"/>
      <c r="V3151" s="2571"/>
      <c r="W3151" s="2571"/>
      <c r="X3151" s="2571"/>
      <c r="Y3151" s="2571"/>
      <c r="Z3151" s="2571"/>
      <c r="AA3151" s="2571"/>
      <c r="AB3151" s="2571"/>
      <c r="AC3151" s="2571"/>
      <c r="AD3151" s="2571"/>
      <c r="AE3151" s="2571"/>
      <c r="AF3151" s="2571"/>
      <c r="AG3151" s="2571"/>
      <c r="AH3151" s="2571"/>
      <c r="AI3151" s="2571"/>
      <c r="AJ3151" s="2571"/>
      <c r="AK3151" s="2572"/>
    </row>
    <row r="3152" spans="2:37" s="2872" customFormat="1" ht="13.5" thickBot="1" x14ac:dyDescent="0.25">
      <c r="B3152" s="4000" t="s">
        <v>5004</v>
      </c>
      <c r="C3152" s="4000"/>
      <c r="D3152" s="4000" t="s">
        <v>4994</v>
      </c>
      <c r="E3152" s="4000" t="s">
        <v>5005</v>
      </c>
      <c r="F3152" s="4002" t="s">
        <v>224</v>
      </c>
      <c r="G3152" s="4002"/>
      <c r="H3152" s="4002"/>
      <c r="I3152" s="4002"/>
      <c r="J3152" s="4002"/>
      <c r="K3152" s="4002"/>
      <c r="L3152" s="4002"/>
      <c r="M3152" s="4002"/>
      <c r="N3152" s="4002"/>
      <c r="O3152" s="4002"/>
      <c r="P3152" s="4002"/>
      <c r="Q3152" s="4002"/>
      <c r="R3152" s="4002"/>
      <c r="S3152" s="4002" t="s">
        <v>340</v>
      </c>
      <c r="T3152" s="4002"/>
      <c r="U3152" s="4002"/>
      <c r="V3152" s="4002"/>
      <c r="W3152" s="4002"/>
      <c r="X3152" s="4002"/>
      <c r="Y3152" s="4002"/>
      <c r="Z3152" s="4002"/>
      <c r="AA3152" s="4002"/>
      <c r="AB3152" s="4002"/>
      <c r="AC3152" s="4002"/>
      <c r="AD3152" s="4002" t="s">
        <v>225</v>
      </c>
      <c r="AE3152" s="4002"/>
      <c r="AF3152" s="4002"/>
      <c r="AG3152" s="4002"/>
      <c r="AH3152" s="4003" t="s">
        <v>4989</v>
      </c>
      <c r="AI3152" s="4003"/>
      <c r="AJ3152" s="4003"/>
      <c r="AK3152" s="2572"/>
    </row>
    <row r="3153" spans="2:37" s="2872" customFormat="1" ht="23.25" customHeight="1" thickBot="1" x14ac:dyDescent="0.25">
      <c r="B3153" s="4001"/>
      <c r="C3153" s="4001"/>
      <c r="D3153" s="4001"/>
      <c r="E3153" s="4001"/>
      <c r="F3153" s="4001" t="s">
        <v>5006</v>
      </c>
      <c r="G3153" s="4001" t="s">
        <v>5007</v>
      </c>
      <c r="H3153" s="4000" t="s">
        <v>5008</v>
      </c>
      <c r="I3153" s="4004" t="s">
        <v>5009</v>
      </c>
      <c r="J3153" s="4004" t="s">
        <v>5010</v>
      </c>
      <c r="K3153" s="4005" t="s">
        <v>5011</v>
      </c>
      <c r="L3153" s="4005" t="s">
        <v>5012</v>
      </c>
      <c r="M3153" s="4004" t="s">
        <v>5013</v>
      </c>
      <c r="N3153" s="4004"/>
      <c r="O3153" s="4005" t="s">
        <v>5014</v>
      </c>
      <c r="P3153" s="4005" t="s">
        <v>5015</v>
      </c>
      <c r="Q3153" s="4005" t="s">
        <v>5016</v>
      </c>
      <c r="R3153" s="4005" t="s">
        <v>5017</v>
      </c>
      <c r="S3153" s="4000" t="s">
        <v>5018</v>
      </c>
      <c r="T3153" s="4000" t="s">
        <v>5019</v>
      </c>
      <c r="U3153" s="4000" t="s">
        <v>5020</v>
      </c>
      <c r="V3153" s="4000" t="s">
        <v>5021</v>
      </c>
      <c r="W3153" s="4000" t="s">
        <v>5022</v>
      </c>
      <c r="X3153" s="4000" t="s">
        <v>5023</v>
      </c>
      <c r="Y3153" s="4000" t="s">
        <v>5024</v>
      </c>
      <c r="Z3153" s="4000" t="s">
        <v>5025</v>
      </c>
      <c r="AA3153" s="4000" t="s">
        <v>5026</v>
      </c>
      <c r="AB3153" s="4004" t="s">
        <v>5027</v>
      </c>
      <c r="AC3153" s="4004" t="s">
        <v>5028</v>
      </c>
      <c r="AD3153" s="4000" t="s">
        <v>5029</v>
      </c>
      <c r="AE3153" s="4000" t="s">
        <v>5030</v>
      </c>
      <c r="AF3153" s="4000" t="s">
        <v>5031</v>
      </c>
      <c r="AG3153" s="4000" t="s">
        <v>5032</v>
      </c>
      <c r="AH3153" s="4000" t="s">
        <v>1154</v>
      </c>
      <c r="AI3153" s="4000" t="s">
        <v>4990</v>
      </c>
      <c r="AJ3153" s="4000" t="s">
        <v>4991</v>
      </c>
      <c r="AK3153" s="2572"/>
    </row>
    <row r="3154" spans="2:37" s="2872" customFormat="1" ht="42.75" customHeight="1" thickBot="1" x14ac:dyDescent="0.25">
      <c r="B3154" s="4001"/>
      <c r="C3154" s="4001"/>
      <c r="D3154" s="4001"/>
      <c r="E3154" s="4001"/>
      <c r="F3154" s="4001"/>
      <c r="G3154" s="4001"/>
      <c r="H3154" s="4001"/>
      <c r="I3154" s="4005"/>
      <c r="J3154" s="4005"/>
      <c r="K3154" s="4005"/>
      <c r="L3154" s="4005"/>
      <c r="M3154" s="2908" t="s">
        <v>5033</v>
      </c>
      <c r="N3154" s="2909" t="s">
        <v>2798</v>
      </c>
      <c r="O3154" s="4005"/>
      <c r="P3154" s="4005"/>
      <c r="Q3154" s="4005"/>
      <c r="R3154" s="4005"/>
      <c r="S3154" s="4001"/>
      <c r="T3154" s="4001"/>
      <c r="U3154" s="4001"/>
      <c r="V3154" s="4001"/>
      <c r="W3154" s="4001"/>
      <c r="X3154" s="4001"/>
      <c r="Y3154" s="4001"/>
      <c r="Z3154" s="4001"/>
      <c r="AA3154" s="4001"/>
      <c r="AB3154" s="4005"/>
      <c r="AC3154" s="4005"/>
      <c r="AD3154" s="4001"/>
      <c r="AE3154" s="4001"/>
      <c r="AF3154" s="4001"/>
      <c r="AG3154" s="4001"/>
      <c r="AH3154" s="4001"/>
      <c r="AI3154" s="4001"/>
      <c r="AJ3154" s="4001"/>
      <c r="AK3154" s="2572"/>
    </row>
    <row r="3155" spans="2:37" s="2872" customFormat="1" ht="51.75" thickTop="1" x14ac:dyDescent="0.2">
      <c r="B3155" s="4840" t="s">
        <v>5524</v>
      </c>
      <c r="C3155" s="4841"/>
      <c r="D3155" s="2796" t="s">
        <v>5525</v>
      </c>
      <c r="E3155" s="2579">
        <v>33.6</v>
      </c>
      <c r="F3155" s="2579">
        <v>10.102399999999999</v>
      </c>
      <c r="G3155" s="2600" t="s">
        <v>1534</v>
      </c>
      <c r="H3155" s="2600" t="s">
        <v>1534</v>
      </c>
      <c r="I3155" s="2600" t="s">
        <v>1534</v>
      </c>
      <c r="J3155" s="2800">
        <v>60</v>
      </c>
      <c r="K3155" s="2685">
        <v>0.16800000000000001</v>
      </c>
      <c r="L3155" s="2685">
        <v>0.16800000000000001</v>
      </c>
      <c r="M3155" s="2800">
        <v>60</v>
      </c>
      <c r="N3155" s="2800">
        <v>60</v>
      </c>
      <c r="O3155" s="2685">
        <v>0.16800000000000001</v>
      </c>
      <c r="P3155" s="2685">
        <v>0.16800000000000001</v>
      </c>
      <c r="Q3155" s="2685">
        <v>0.16800000000000001</v>
      </c>
      <c r="R3155" s="2685">
        <v>0.16800000000000001</v>
      </c>
      <c r="S3155" s="2697">
        <v>1.1200000000000001</v>
      </c>
      <c r="T3155" s="2600" t="s">
        <v>1534</v>
      </c>
      <c r="U3155" s="2600" t="s">
        <v>1534</v>
      </c>
      <c r="V3155" s="2601" t="s">
        <v>5526</v>
      </c>
      <c r="W3155" s="2685">
        <v>2.8000000000000004E-2</v>
      </c>
      <c r="X3155" s="2685">
        <v>6.720000000000001E-2</v>
      </c>
      <c r="Y3155" s="2601" t="s">
        <v>1534</v>
      </c>
      <c r="Z3155" s="2601" t="s">
        <v>1534</v>
      </c>
      <c r="AA3155" s="2601" t="s">
        <v>1534</v>
      </c>
      <c r="AB3155" s="2601" t="s">
        <v>1534</v>
      </c>
      <c r="AC3155" s="2685">
        <v>6.720000000000001E-2</v>
      </c>
      <c r="AD3155" s="2579">
        <v>11.188800000000001</v>
      </c>
      <c r="AE3155" s="2601" t="s">
        <v>49</v>
      </c>
      <c r="AF3155" s="2687">
        <v>3.6960000000000007E-2</v>
      </c>
      <c r="AG3155" s="2687">
        <v>0.11200000000000002</v>
      </c>
      <c r="AH3155" s="2644" t="s">
        <v>5049</v>
      </c>
      <c r="AI3155" s="2644" t="s">
        <v>5050</v>
      </c>
      <c r="AJ3155" s="2808">
        <f>9.99*1.12</f>
        <v>11.188800000000001</v>
      </c>
      <c r="AK3155" s="2572"/>
    </row>
    <row r="3156" spans="2:37" s="2872" customFormat="1" x14ac:dyDescent="0.2">
      <c r="B3156" s="4842" t="s">
        <v>5527</v>
      </c>
      <c r="C3156" s="4183"/>
      <c r="D3156" s="2854" t="s">
        <v>5528</v>
      </c>
      <c r="E3156" s="2556">
        <v>33.6</v>
      </c>
      <c r="F3156" s="2556">
        <v>17.561600000000002</v>
      </c>
      <c r="G3156" s="2559" t="s">
        <v>1534</v>
      </c>
      <c r="H3156" s="2559" t="s">
        <v>1534</v>
      </c>
      <c r="I3156" s="2559" t="s">
        <v>1534</v>
      </c>
      <c r="J3156" s="2674">
        <v>104</v>
      </c>
      <c r="K3156" s="2557">
        <v>0.16800000000000001</v>
      </c>
      <c r="L3156" s="2557">
        <v>0.16800000000000001</v>
      </c>
      <c r="M3156" s="2674">
        <v>104</v>
      </c>
      <c r="N3156" s="2674">
        <v>104</v>
      </c>
      <c r="O3156" s="2557">
        <v>0.16800000000000001</v>
      </c>
      <c r="P3156" s="2557">
        <v>0.16800000000000001</v>
      </c>
      <c r="Q3156" s="2557">
        <v>0.16800000000000001</v>
      </c>
      <c r="R3156" s="2557">
        <v>0.16800000000000001</v>
      </c>
      <c r="S3156" s="2612">
        <v>1.1200000000000001</v>
      </c>
      <c r="T3156" s="2559" t="s">
        <v>1534</v>
      </c>
      <c r="U3156" s="2559" t="s">
        <v>1534</v>
      </c>
      <c r="V3156" s="2560" t="s">
        <v>5526</v>
      </c>
      <c r="W3156" s="2557">
        <v>2.8000000000000004E-2</v>
      </c>
      <c r="X3156" s="2557">
        <v>6.720000000000001E-2</v>
      </c>
      <c r="Y3156" s="2560" t="s">
        <v>1534</v>
      </c>
      <c r="Z3156" s="2560" t="s">
        <v>1534</v>
      </c>
      <c r="AA3156" s="2560" t="s">
        <v>1534</v>
      </c>
      <c r="AB3156" s="2560" t="s">
        <v>1534</v>
      </c>
      <c r="AC3156" s="2557">
        <v>6.720000000000001E-2</v>
      </c>
      <c r="AD3156" s="2556">
        <v>14.918400000000002</v>
      </c>
      <c r="AE3156" s="2560" t="s">
        <v>51</v>
      </c>
      <c r="AF3156" s="2561">
        <v>3.6960000000000007E-2</v>
      </c>
      <c r="AG3156" s="2561">
        <v>0.11200000000000002</v>
      </c>
      <c r="AH3156" s="2613" t="s">
        <v>1534</v>
      </c>
      <c r="AI3156" s="2613" t="s">
        <v>1534</v>
      </c>
      <c r="AJ3156" s="2647" t="s">
        <v>1534</v>
      </c>
      <c r="AK3156" s="2572"/>
    </row>
    <row r="3157" spans="2:37" s="2872" customFormat="1" ht="51" x14ac:dyDescent="0.2">
      <c r="B3157" s="4842" t="s">
        <v>5529</v>
      </c>
      <c r="C3157" s="4183"/>
      <c r="D3157" s="2854" t="s">
        <v>5530</v>
      </c>
      <c r="E3157" s="2556">
        <v>39.200000000000003</v>
      </c>
      <c r="F3157" s="2556">
        <v>11.412800000000001</v>
      </c>
      <c r="G3157" s="2559" t="s">
        <v>1534</v>
      </c>
      <c r="H3157" s="2559" t="s">
        <v>1534</v>
      </c>
      <c r="I3157" s="2559" t="s">
        <v>1534</v>
      </c>
      <c r="J3157" s="2674">
        <v>67</v>
      </c>
      <c r="K3157" s="2557">
        <v>0.16800000000000001</v>
      </c>
      <c r="L3157" s="2557">
        <v>0.16800000000000001</v>
      </c>
      <c r="M3157" s="2674">
        <v>67</v>
      </c>
      <c r="N3157" s="2674">
        <v>67</v>
      </c>
      <c r="O3157" s="2557">
        <v>0.16800000000000001</v>
      </c>
      <c r="P3157" s="2557">
        <v>0.16800000000000001</v>
      </c>
      <c r="Q3157" s="2557">
        <v>0.16800000000000001</v>
      </c>
      <c r="R3157" s="2557">
        <v>0.16800000000000001</v>
      </c>
      <c r="S3157" s="2612">
        <v>1.6800000000000002</v>
      </c>
      <c r="T3157" s="2559" t="s">
        <v>1534</v>
      </c>
      <c r="U3157" s="2559" t="s">
        <v>1534</v>
      </c>
      <c r="V3157" s="2560" t="s">
        <v>5531</v>
      </c>
      <c r="W3157" s="2557">
        <v>2.8000000000000004E-2</v>
      </c>
      <c r="X3157" s="2557">
        <v>6.720000000000001E-2</v>
      </c>
      <c r="Y3157" s="2560" t="s">
        <v>1534</v>
      </c>
      <c r="Z3157" s="2560" t="s">
        <v>1534</v>
      </c>
      <c r="AA3157" s="2560" t="s">
        <v>1534</v>
      </c>
      <c r="AB3157" s="2560" t="s">
        <v>1534</v>
      </c>
      <c r="AC3157" s="2557">
        <v>6.720000000000001E-2</v>
      </c>
      <c r="AD3157" s="2556">
        <v>14.918400000000004</v>
      </c>
      <c r="AE3157" s="2560" t="s">
        <v>51</v>
      </c>
      <c r="AF3157" s="2561">
        <v>3.6960000000000007E-2</v>
      </c>
      <c r="AG3157" s="2561">
        <v>0.11200000000000002</v>
      </c>
      <c r="AH3157" s="2613" t="s">
        <v>5049</v>
      </c>
      <c r="AI3157" s="2613" t="s">
        <v>5050</v>
      </c>
      <c r="AJ3157" s="2809">
        <v>11.188800000000001</v>
      </c>
      <c r="AK3157" s="2572"/>
    </row>
    <row r="3158" spans="2:37" s="2872" customFormat="1" x14ac:dyDescent="0.2">
      <c r="B3158" s="4842" t="s">
        <v>5532</v>
      </c>
      <c r="C3158" s="4183"/>
      <c r="D3158" s="2854" t="s">
        <v>5533</v>
      </c>
      <c r="E3158" s="2556">
        <v>39.200000000000003</v>
      </c>
      <c r="F3158" s="2556">
        <v>22.601600000000001</v>
      </c>
      <c r="G3158" s="2559" t="s">
        <v>1534</v>
      </c>
      <c r="H3158" s="2559" t="s">
        <v>1534</v>
      </c>
      <c r="I3158" s="2559" t="s">
        <v>1534</v>
      </c>
      <c r="J3158" s="2674">
        <v>134</v>
      </c>
      <c r="K3158" s="2557">
        <v>0.16800000000000001</v>
      </c>
      <c r="L3158" s="2557">
        <v>0.16800000000000001</v>
      </c>
      <c r="M3158" s="2674">
        <v>134</v>
      </c>
      <c r="N3158" s="2674">
        <v>134</v>
      </c>
      <c r="O3158" s="2557">
        <v>0.16800000000000001</v>
      </c>
      <c r="P3158" s="2557">
        <v>0.16800000000000001</v>
      </c>
      <c r="Q3158" s="2557">
        <v>0.16800000000000001</v>
      </c>
      <c r="R3158" s="2557">
        <v>0.16800000000000001</v>
      </c>
      <c r="S3158" s="2612">
        <v>1.6800000000000002</v>
      </c>
      <c r="T3158" s="2559" t="s">
        <v>1534</v>
      </c>
      <c r="U3158" s="2559" t="s">
        <v>1534</v>
      </c>
      <c r="V3158" s="2560" t="s">
        <v>5531</v>
      </c>
      <c r="W3158" s="2557">
        <v>2.8000000000000004E-2</v>
      </c>
      <c r="X3158" s="2557">
        <v>6.720000000000001E-2</v>
      </c>
      <c r="Y3158" s="2560" t="s">
        <v>1534</v>
      </c>
      <c r="Z3158" s="2560" t="s">
        <v>1534</v>
      </c>
      <c r="AA3158" s="2560" t="s">
        <v>1534</v>
      </c>
      <c r="AB3158" s="2560" t="s">
        <v>1534</v>
      </c>
      <c r="AC3158" s="2557">
        <v>6.720000000000001E-2</v>
      </c>
      <c r="AD3158" s="2556">
        <v>14.918400000000004</v>
      </c>
      <c r="AE3158" s="2560" t="s">
        <v>51</v>
      </c>
      <c r="AF3158" s="2561">
        <v>3.6960000000000007E-2</v>
      </c>
      <c r="AG3158" s="2561">
        <v>0.11200000000000002</v>
      </c>
      <c r="AH3158" s="2613" t="s">
        <v>1534</v>
      </c>
      <c r="AI3158" s="2613" t="s">
        <v>1534</v>
      </c>
      <c r="AJ3158" s="2647" t="s">
        <v>1534</v>
      </c>
      <c r="AK3158" s="2572"/>
    </row>
    <row r="3159" spans="2:37" s="2872" customFormat="1" ht="51" x14ac:dyDescent="0.2">
      <c r="B3159" s="4842" t="s">
        <v>5534</v>
      </c>
      <c r="C3159" s="4183"/>
      <c r="D3159" s="2854" t="s">
        <v>5535</v>
      </c>
      <c r="E3159" s="2556">
        <v>44.800000000000004</v>
      </c>
      <c r="F3159" s="2556">
        <v>12.723200000000002</v>
      </c>
      <c r="G3159" s="2559" t="s">
        <v>1534</v>
      </c>
      <c r="H3159" s="2559" t="s">
        <v>1534</v>
      </c>
      <c r="I3159" s="2559" t="s">
        <v>1534</v>
      </c>
      <c r="J3159" s="2674">
        <v>75</v>
      </c>
      <c r="K3159" s="2557">
        <v>0.16800000000000001</v>
      </c>
      <c r="L3159" s="2557">
        <v>0.16800000000000001</v>
      </c>
      <c r="M3159" s="2674">
        <v>75</v>
      </c>
      <c r="N3159" s="2674">
        <v>75</v>
      </c>
      <c r="O3159" s="2557">
        <v>0.16800000000000001</v>
      </c>
      <c r="P3159" s="2557">
        <v>0.16800000000000001</v>
      </c>
      <c r="Q3159" s="2557">
        <v>0.16800000000000001</v>
      </c>
      <c r="R3159" s="2557">
        <v>0.16800000000000001</v>
      </c>
      <c r="S3159" s="2612">
        <v>2.2400000000000002</v>
      </c>
      <c r="T3159" s="2559" t="s">
        <v>1534</v>
      </c>
      <c r="U3159" s="2559" t="s">
        <v>1534</v>
      </c>
      <c r="V3159" s="2560" t="s">
        <v>5536</v>
      </c>
      <c r="W3159" s="2557">
        <v>2.8000000000000004E-2</v>
      </c>
      <c r="X3159" s="2557">
        <v>6.720000000000001E-2</v>
      </c>
      <c r="Y3159" s="2560" t="s">
        <v>1534</v>
      </c>
      <c r="Z3159" s="2560" t="s">
        <v>1534</v>
      </c>
      <c r="AA3159" s="2560" t="s">
        <v>1534</v>
      </c>
      <c r="AB3159" s="2560" t="s">
        <v>1534</v>
      </c>
      <c r="AC3159" s="2557">
        <v>6.720000000000001E-2</v>
      </c>
      <c r="AD3159" s="2556">
        <v>18.648</v>
      </c>
      <c r="AE3159" s="2560" t="s">
        <v>406</v>
      </c>
      <c r="AF3159" s="2561">
        <v>3.6960000000000007E-2</v>
      </c>
      <c r="AG3159" s="2561">
        <v>0.11200000000000002</v>
      </c>
      <c r="AH3159" s="2613" t="s">
        <v>5049</v>
      </c>
      <c r="AI3159" s="2613" t="s">
        <v>5050</v>
      </c>
      <c r="AJ3159" s="2712">
        <v>11.188800000000001</v>
      </c>
      <c r="AK3159" s="2572"/>
    </row>
    <row r="3160" spans="2:37" s="2872" customFormat="1" x14ac:dyDescent="0.2">
      <c r="B3160" s="4842" t="s">
        <v>5537</v>
      </c>
      <c r="C3160" s="4183"/>
      <c r="D3160" s="2854" t="s">
        <v>5538</v>
      </c>
      <c r="E3160" s="2556">
        <v>44.800000000000004</v>
      </c>
      <c r="F3160" s="2556">
        <v>23.912000000000003</v>
      </c>
      <c r="G3160" s="2559" t="s">
        <v>1534</v>
      </c>
      <c r="H3160" s="2559" t="s">
        <v>1534</v>
      </c>
      <c r="I3160" s="2559" t="s">
        <v>1534</v>
      </c>
      <c r="J3160" s="2674">
        <v>142</v>
      </c>
      <c r="K3160" s="2557">
        <v>0.16800000000000001</v>
      </c>
      <c r="L3160" s="2557">
        <v>0.16800000000000001</v>
      </c>
      <c r="M3160" s="2674">
        <v>142</v>
      </c>
      <c r="N3160" s="2674">
        <v>142</v>
      </c>
      <c r="O3160" s="2557">
        <v>0.16800000000000001</v>
      </c>
      <c r="P3160" s="2557">
        <v>0.16800000000000001</v>
      </c>
      <c r="Q3160" s="2557">
        <v>0.16800000000000001</v>
      </c>
      <c r="R3160" s="2557">
        <v>0.16800000000000001</v>
      </c>
      <c r="S3160" s="2612">
        <v>2.2400000000000002</v>
      </c>
      <c r="T3160" s="2559" t="s">
        <v>1534</v>
      </c>
      <c r="U3160" s="2559" t="s">
        <v>1534</v>
      </c>
      <c r="V3160" s="2560" t="s">
        <v>5536</v>
      </c>
      <c r="W3160" s="2557">
        <v>2.8000000000000004E-2</v>
      </c>
      <c r="X3160" s="2557">
        <v>6.720000000000001E-2</v>
      </c>
      <c r="Y3160" s="2560" t="s">
        <v>1534</v>
      </c>
      <c r="Z3160" s="2560" t="s">
        <v>1534</v>
      </c>
      <c r="AA3160" s="2560" t="s">
        <v>1534</v>
      </c>
      <c r="AB3160" s="2560" t="s">
        <v>1534</v>
      </c>
      <c r="AC3160" s="2557">
        <v>6.720000000000001E-2</v>
      </c>
      <c r="AD3160" s="2556">
        <v>18.648</v>
      </c>
      <c r="AE3160" s="2560" t="s">
        <v>406</v>
      </c>
      <c r="AF3160" s="2561">
        <v>3.6960000000000007E-2</v>
      </c>
      <c r="AG3160" s="2561">
        <v>0.11200000000000002</v>
      </c>
      <c r="AH3160" s="2613" t="s">
        <v>1534</v>
      </c>
      <c r="AI3160" s="2613" t="s">
        <v>1534</v>
      </c>
      <c r="AJ3160" s="2647" t="s">
        <v>1534</v>
      </c>
      <c r="AK3160" s="2572"/>
    </row>
    <row r="3161" spans="2:37" s="2872" customFormat="1" ht="51" x14ac:dyDescent="0.2">
      <c r="B3161" s="4842" t="s">
        <v>5539</v>
      </c>
      <c r="C3161" s="4183"/>
      <c r="D3161" s="2854" t="s">
        <v>5540</v>
      </c>
      <c r="E3161" s="2556">
        <v>56.000000000000007</v>
      </c>
      <c r="F3161" s="2556">
        <v>19.633600000000005</v>
      </c>
      <c r="G3161" s="2559" t="s">
        <v>1534</v>
      </c>
      <c r="H3161" s="2559" t="s">
        <v>1534</v>
      </c>
      <c r="I3161" s="2559" t="s">
        <v>1534</v>
      </c>
      <c r="J3161" s="2558">
        <v>116</v>
      </c>
      <c r="K3161" s="2557">
        <v>0.16800000000000001</v>
      </c>
      <c r="L3161" s="2557">
        <v>0.16800000000000001</v>
      </c>
      <c r="M3161" s="2558">
        <v>116</v>
      </c>
      <c r="N3161" s="2558">
        <v>116</v>
      </c>
      <c r="O3161" s="2557">
        <v>0.16800000000000001</v>
      </c>
      <c r="P3161" s="2557">
        <v>0.16800000000000001</v>
      </c>
      <c r="Q3161" s="2557">
        <v>0.16800000000000001</v>
      </c>
      <c r="R3161" s="2557">
        <v>0.16800000000000001</v>
      </c>
      <c r="S3161" s="2612">
        <v>2.8000000000000003</v>
      </c>
      <c r="T3161" s="2559" t="s">
        <v>1534</v>
      </c>
      <c r="U3161" s="2559" t="s">
        <v>1534</v>
      </c>
      <c r="V3161" s="2560" t="s">
        <v>1133</v>
      </c>
      <c r="W3161" s="2557">
        <v>2.8000000000000004E-2</v>
      </c>
      <c r="X3161" s="2557">
        <v>6.720000000000001E-2</v>
      </c>
      <c r="Y3161" s="2560" t="s">
        <v>1534</v>
      </c>
      <c r="Z3161" s="2560" t="s">
        <v>1534</v>
      </c>
      <c r="AA3161" s="2560" t="s">
        <v>1534</v>
      </c>
      <c r="AB3161" s="2560" t="s">
        <v>1534</v>
      </c>
      <c r="AC3161" s="2557">
        <v>6.720000000000001E-2</v>
      </c>
      <c r="AD3161" s="2556">
        <v>22.377600000000001</v>
      </c>
      <c r="AE3161" s="2560" t="s">
        <v>5094</v>
      </c>
      <c r="AF3161" s="2561">
        <v>3.6960000000000007E-2</v>
      </c>
      <c r="AG3161" s="2561">
        <v>0.11200000000000002</v>
      </c>
      <c r="AH3161" s="2613" t="s">
        <v>5049</v>
      </c>
      <c r="AI3161" s="2613" t="s">
        <v>5050</v>
      </c>
      <c r="AJ3161" s="2712">
        <v>11.188800000000001</v>
      </c>
      <c r="AK3161" s="2572"/>
    </row>
    <row r="3162" spans="2:37" s="2872" customFormat="1" x14ac:dyDescent="0.2">
      <c r="B3162" s="4842" t="s">
        <v>5541</v>
      </c>
      <c r="C3162" s="4183"/>
      <c r="D3162" s="2854" t="s">
        <v>5542</v>
      </c>
      <c r="E3162" s="2556">
        <v>56.000000000000007</v>
      </c>
      <c r="F3162" s="2556">
        <v>30.822400000000002</v>
      </c>
      <c r="G3162" s="2559" t="s">
        <v>1534</v>
      </c>
      <c r="H3162" s="2559" t="s">
        <v>1534</v>
      </c>
      <c r="I3162" s="2559" t="s">
        <v>1534</v>
      </c>
      <c r="J3162" s="2558">
        <v>183</v>
      </c>
      <c r="K3162" s="2557">
        <v>0.16800000000000001</v>
      </c>
      <c r="L3162" s="2557">
        <v>0.16800000000000001</v>
      </c>
      <c r="M3162" s="2558">
        <v>183</v>
      </c>
      <c r="N3162" s="2558">
        <v>183</v>
      </c>
      <c r="O3162" s="2557">
        <v>0.16800000000000001</v>
      </c>
      <c r="P3162" s="2557">
        <v>0.16800000000000001</v>
      </c>
      <c r="Q3162" s="2557">
        <v>0.16800000000000001</v>
      </c>
      <c r="R3162" s="2557">
        <v>0.16800000000000001</v>
      </c>
      <c r="S3162" s="2612">
        <v>2.8000000000000003</v>
      </c>
      <c r="T3162" s="2559" t="s">
        <v>1534</v>
      </c>
      <c r="U3162" s="2559" t="s">
        <v>1534</v>
      </c>
      <c r="V3162" s="2560" t="s">
        <v>1133</v>
      </c>
      <c r="W3162" s="2557">
        <v>2.8000000000000004E-2</v>
      </c>
      <c r="X3162" s="2557">
        <v>6.720000000000001E-2</v>
      </c>
      <c r="Y3162" s="2560" t="s">
        <v>1534</v>
      </c>
      <c r="Z3162" s="2560" t="s">
        <v>1534</v>
      </c>
      <c r="AA3162" s="2560" t="s">
        <v>1534</v>
      </c>
      <c r="AB3162" s="2560" t="s">
        <v>1534</v>
      </c>
      <c r="AC3162" s="2557">
        <v>6.720000000000001E-2</v>
      </c>
      <c r="AD3162" s="2556">
        <v>22.377600000000001</v>
      </c>
      <c r="AE3162" s="2560" t="s">
        <v>5094</v>
      </c>
      <c r="AF3162" s="2561">
        <v>3.6960000000000007E-2</v>
      </c>
      <c r="AG3162" s="2561">
        <v>0.11200000000000002</v>
      </c>
      <c r="AH3162" s="2613" t="s">
        <v>1534</v>
      </c>
      <c r="AI3162" s="2613" t="s">
        <v>1534</v>
      </c>
      <c r="AJ3162" s="2647" t="s">
        <v>1534</v>
      </c>
      <c r="AK3162" s="2572"/>
    </row>
    <row r="3163" spans="2:37" s="2872" customFormat="1" ht="51" x14ac:dyDescent="0.2">
      <c r="B3163" s="4842" t="s">
        <v>5543</v>
      </c>
      <c r="C3163" s="4183"/>
      <c r="D3163" s="2854" t="s">
        <v>5544</v>
      </c>
      <c r="E3163" s="2556">
        <v>67.2</v>
      </c>
      <c r="F3163" s="2556">
        <v>24.303999999999998</v>
      </c>
      <c r="G3163" s="2559" t="s">
        <v>1534</v>
      </c>
      <c r="H3163" s="2559" t="s">
        <v>1534</v>
      </c>
      <c r="I3163" s="2559" t="s">
        <v>1534</v>
      </c>
      <c r="J3163" s="2558">
        <v>155</v>
      </c>
      <c r="K3163" s="2557">
        <v>0.15680000000000002</v>
      </c>
      <c r="L3163" s="2557">
        <v>0.15680000000000002</v>
      </c>
      <c r="M3163" s="2558">
        <v>155</v>
      </c>
      <c r="N3163" s="2558">
        <v>155</v>
      </c>
      <c r="O3163" s="2557">
        <v>0.15680000000000002</v>
      </c>
      <c r="P3163" s="2557">
        <v>0.15680000000000002</v>
      </c>
      <c r="Q3163" s="2557">
        <v>0.15680000000000002</v>
      </c>
      <c r="R3163" s="2557">
        <v>0.15680000000000002</v>
      </c>
      <c r="S3163" s="2612">
        <v>5.6000000000000005</v>
      </c>
      <c r="T3163" s="2559" t="s">
        <v>1534</v>
      </c>
      <c r="U3163" s="2559" t="s">
        <v>1534</v>
      </c>
      <c r="V3163" s="2560" t="s">
        <v>1135</v>
      </c>
      <c r="W3163" s="2557">
        <v>2.8000000000000004E-2</v>
      </c>
      <c r="X3163" s="2557">
        <v>6.720000000000001E-2</v>
      </c>
      <c r="Y3163" s="2560" t="s">
        <v>1534</v>
      </c>
      <c r="Z3163" s="2560" t="s">
        <v>1534</v>
      </c>
      <c r="AA3163" s="2560" t="s">
        <v>1534</v>
      </c>
      <c r="AB3163" s="2560" t="s">
        <v>1534</v>
      </c>
      <c r="AC3163" s="2557">
        <v>6.720000000000001E-2</v>
      </c>
      <c r="AD3163" s="2556">
        <v>26.107200000000002</v>
      </c>
      <c r="AE3163" s="2560" t="s">
        <v>5506</v>
      </c>
      <c r="AF3163" s="2561">
        <v>3.6960000000000007E-2</v>
      </c>
      <c r="AG3163" s="2561">
        <v>0.11200000000000002</v>
      </c>
      <c r="AH3163" s="2613" t="s">
        <v>5049</v>
      </c>
      <c r="AI3163" s="2613" t="s">
        <v>5050</v>
      </c>
      <c r="AJ3163" s="2647">
        <v>11.188800000000001</v>
      </c>
      <c r="AK3163" s="2572"/>
    </row>
    <row r="3164" spans="2:37" s="2872" customFormat="1" x14ac:dyDescent="0.2">
      <c r="B3164" s="4842" t="s">
        <v>5545</v>
      </c>
      <c r="C3164" s="4183"/>
      <c r="D3164" s="2854" t="s">
        <v>5546</v>
      </c>
      <c r="E3164" s="2556">
        <v>67.2</v>
      </c>
      <c r="F3164" s="2556">
        <v>35.492800000000003</v>
      </c>
      <c r="G3164" s="2559" t="s">
        <v>1534</v>
      </c>
      <c r="H3164" s="2559" t="s">
        <v>1534</v>
      </c>
      <c r="I3164" s="2559" t="s">
        <v>1534</v>
      </c>
      <c r="J3164" s="2558">
        <v>226</v>
      </c>
      <c r="K3164" s="2557">
        <v>0.15680000000000002</v>
      </c>
      <c r="L3164" s="2557">
        <v>0.15680000000000002</v>
      </c>
      <c r="M3164" s="2558">
        <v>226</v>
      </c>
      <c r="N3164" s="2558">
        <v>226</v>
      </c>
      <c r="O3164" s="2557">
        <v>0.15680000000000002</v>
      </c>
      <c r="P3164" s="2557">
        <v>0.15680000000000002</v>
      </c>
      <c r="Q3164" s="2557">
        <v>0.15680000000000002</v>
      </c>
      <c r="R3164" s="2557">
        <v>0.15680000000000002</v>
      </c>
      <c r="S3164" s="2612">
        <v>5.6000000000000005</v>
      </c>
      <c r="T3164" s="2559" t="s">
        <v>1534</v>
      </c>
      <c r="U3164" s="2559" t="s">
        <v>1534</v>
      </c>
      <c r="V3164" s="2560" t="s">
        <v>1135</v>
      </c>
      <c r="W3164" s="2557">
        <v>2.8000000000000004E-2</v>
      </c>
      <c r="X3164" s="2557">
        <v>6.720000000000001E-2</v>
      </c>
      <c r="Y3164" s="2560" t="s">
        <v>1534</v>
      </c>
      <c r="Z3164" s="2560" t="s">
        <v>1534</v>
      </c>
      <c r="AA3164" s="2560" t="s">
        <v>1534</v>
      </c>
      <c r="AB3164" s="2560" t="s">
        <v>1534</v>
      </c>
      <c r="AC3164" s="2557">
        <v>6.720000000000001E-2</v>
      </c>
      <c r="AD3164" s="2556">
        <v>26.107200000000002</v>
      </c>
      <c r="AE3164" s="2560" t="s">
        <v>5506</v>
      </c>
      <c r="AF3164" s="2561">
        <v>3.6960000000000007E-2</v>
      </c>
      <c r="AG3164" s="2561">
        <v>0.11200000000000002</v>
      </c>
      <c r="AH3164" s="2613" t="s">
        <v>1534</v>
      </c>
      <c r="AI3164" s="2613" t="s">
        <v>1534</v>
      </c>
      <c r="AJ3164" s="2647" t="s">
        <v>1534</v>
      </c>
      <c r="AK3164" s="2572"/>
    </row>
    <row r="3165" spans="2:37" s="2872" customFormat="1" ht="51" x14ac:dyDescent="0.2">
      <c r="B3165" s="4842" t="s">
        <v>5547</v>
      </c>
      <c r="C3165" s="4183"/>
      <c r="D3165" s="2854" t="s">
        <v>5548</v>
      </c>
      <c r="E3165" s="2556">
        <v>78.400000000000006</v>
      </c>
      <c r="F3165" s="2556">
        <v>31.7744</v>
      </c>
      <c r="G3165" s="2559" t="s">
        <v>1534</v>
      </c>
      <c r="H3165" s="2559" t="s">
        <v>1534</v>
      </c>
      <c r="I3165" s="2559" t="s">
        <v>1534</v>
      </c>
      <c r="J3165" s="2558">
        <v>202</v>
      </c>
      <c r="K3165" s="2557">
        <v>0.15680000000000002</v>
      </c>
      <c r="L3165" s="2557">
        <v>0.15680000000000002</v>
      </c>
      <c r="M3165" s="2558">
        <v>202</v>
      </c>
      <c r="N3165" s="2558">
        <v>202</v>
      </c>
      <c r="O3165" s="2557">
        <v>0.15680000000000002</v>
      </c>
      <c r="P3165" s="2557">
        <v>0.15680000000000002</v>
      </c>
      <c r="Q3165" s="2557">
        <v>0.15680000000000002</v>
      </c>
      <c r="R3165" s="2557">
        <v>0.15680000000000002</v>
      </c>
      <c r="S3165" s="2612">
        <v>5.6000000000000005</v>
      </c>
      <c r="T3165" s="2559" t="s">
        <v>1534</v>
      </c>
      <c r="U3165" s="2559" t="s">
        <v>1534</v>
      </c>
      <c r="V3165" s="2560" t="s">
        <v>1135</v>
      </c>
      <c r="W3165" s="2557">
        <v>2.8000000000000004E-2</v>
      </c>
      <c r="X3165" s="2557">
        <v>6.720000000000001E-2</v>
      </c>
      <c r="Y3165" s="2560" t="s">
        <v>1534</v>
      </c>
      <c r="Z3165" s="2560" t="s">
        <v>1534</v>
      </c>
      <c r="AA3165" s="2560" t="s">
        <v>1534</v>
      </c>
      <c r="AB3165" s="2560" t="s">
        <v>1534</v>
      </c>
      <c r="AC3165" s="2557">
        <v>6.720000000000001E-2</v>
      </c>
      <c r="AD3165" s="2556">
        <v>29.836800000000004</v>
      </c>
      <c r="AE3165" s="2560" t="s">
        <v>56</v>
      </c>
      <c r="AF3165" s="2561">
        <v>3.6960000000000007E-2</v>
      </c>
      <c r="AG3165" s="2561">
        <v>0.11200000000000002</v>
      </c>
      <c r="AH3165" s="2613" t="s">
        <v>5049</v>
      </c>
      <c r="AI3165" s="2613" t="s">
        <v>5050</v>
      </c>
      <c r="AJ3165" s="2809">
        <v>11.188800000000001</v>
      </c>
      <c r="AK3165" s="2572"/>
    </row>
    <row r="3166" spans="2:37" s="2872" customFormat="1" x14ac:dyDescent="0.2">
      <c r="B3166" s="4842" t="s">
        <v>5549</v>
      </c>
      <c r="C3166" s="4183"/>
      <c r="D3166" s="2854" t="s">
        <v>5550</v>
      </c>
      <c r="E3166" s="2556">
        <v>78.400000000000006</v>
      </c>
      <c r="F3166" s="2556">
        <v>42.963200000000001</v>
      </c>
      <c r="G3166" s="2559" t="s">
        <v>1534</v>
      </c>
      <c r="H3166" s="2559" t="s">
        <v>1534</v>
      </c>
      <c r="I3166" s="2559" t="s">
        <v>1534</v>
      </c>
      <c r="J3166" s="2558">
        <v>274</v>
      </c>
      <c r="K3166" s="2557">
        <v>0.15680000000000002</v>
      </c>
      <c r="L3166" s="2557">
        <v>0.15680000000000002</v>
      </c>
      <c r="M3166" s="2558">
        <v>274</v>
      </c>
      <c r="N3166" s="2558">
        <v>274</v>
      </c>
      <c r="O3166" s="2557">
        <v>0.15680000000000002</v>
      </c>
      <c r="P3166" s="2557">
        <v>0.15680000000000002</v>
      </c>
      <c r="Q3166" s="2557">
        <v>0.15680000000000002</v>
      </c>
      <c r="R3166" s="2557">
        <v>0.15680000000000002</v>
      </c>
      <c r="S3166" s="2612">
        <v>5.6000000000000005</v>
      </c>
      <c r="T3166" s="2559" t="s">
        <v>1534</v>
      </c>
      <c r="U3166" s="2559" t="s">
        <v>1534</v>
      </c>
      <c r="V3166" s="2560" t="s">
        <v>1135</v>
      </c>
      <c r="W3166" s="2557">
        <v>2.8000000000000004E-2</v>
      </c>
      <c r="X3166" s="2557">
        <v>6.720000000000001E-2</v>
      </c>
      <c r="Y3166" s="2560" t="s">
        <v>1534</v>
      </c>
      <c r="Z3166" s="2560" t="s">
        <v>1534</v>
      </c>
      <c r="AA3166" s="2560" t="s">
        <v>1534</v>
      </c>
      <c r="AB3166" s="2560" t="s">
        <v>1534</v>
      </c>
      <c r="AC3166" s="2557">
        <v>6.720000000000001E-2</v>
      </c>
      <c r="AD3166" s="2556">
        <v>29.836800000000004</v>
      </c>
      <c r="AE3166" s="2560" t="s">
        <v>56</v>
      </c>
      <c r="AF3166" s="2561">
        <v>3.6960000000000007E-2</v>
      </c>
      <c r="AG3166" s="2561">
        <v>0.11200000000000002</v>
      </c>
      <c r="AH3166" s="2613" t="s">
        <v>1534</v>
      </c>
      <c r="AI3166" s="2613" t="s">
        <v>1534</v>
      </c>
      <c r="AJ3166" s="2647" t="s">
        <v>1534</v>
      </c>
      <c r="AK3166" s="2572"/>
    </row>
    <row r="3167" spans="2:37" s="2872" customFormat="1" ht="51" x14ac:dyDescent="0.2">
      <c r="B3167" s="4842" t="s">
        <v>5551</v>
      </c>
      <c r="C3167" s="4183"/>
      <c r="D3167" s="2854" t="s">
        <v>5552</v>
      </c>
      <c r="E3167" s="2556">
        <v>89.600000000000009</v>
      </c>
      <c r="F3167" s="2556">
        <v>36.444800000000001</v>
      </c>
      <c r="G3167" s="2559" t="s">
        <v>1534</v>
      </c>
      <c r="H3167" s="2559" t="s">
        <v>1534</v>
      </c>
      <c r="I3167" s="2559" t="s">
        <v>1534</v>
      </c>
      <c r="J3167" s="2558">
        <v>250</v>
      </c>
      <c r="K3167" s="2557">
        <v>0.14560000000000001</v>
      </c>
      <c r="L3167" s="2557">
        <v>0.14560000000000001</v>
      </c>
      <c r="M3167" s="2558">
        <v>250</v>
      </c>
      <c r="N3167" s="2558">
        <v>250</v>
      </c>
      <c r="O3167" s="2557">
        <v>0.14560000000000001</v>
      </c>
      <c r="P3167" s="2557">
        <v>0.14560000000000001</v>
      </c>
      <c r="Q3167" s="2557">
        <v>0.14560000000000001</v>
      </c>
      <c r="R3167" s="2557">
        <v>0.14560000000000001</v>
      </c>
      <c r="S3167" s="2612">
        <v>8.4</v>
      </c>
      <c r="T3167" s="2559" t="s">
        <v>1534</v>
      </c>
      <c r="U3167" s="2559" t="s">
        <v>1534</v>
      </c>
      <c r="V3167" s="2560" t="s">
        <v>1119</v>
      </c>
      <c r="W3167" s="2557">
        <v>2.8000000000000004E-2</v>
      </c>
      <c r="X3167" s="2557">
        <v>6.720000000000001E-2</v>
      </c>
      <c r="Y3167" s="2560" t="s">
        <v>1534</v>
      </c>
      <c r="Z3167" s="2560" t="s">
        <v>1534</v>
      </c>
      <c r="AA3167" s="2560" t="s">
        <v>1534</v>
      </c>
      <c r="AB3167" s="2560" t="s">
        <v>1534</v>
      </c>
      <c r="AC3167" s="2557">
        <v>6.720000000000001E-2</v>
      </c>
      <c r="AD3167" s="2556">
        <v>33.566400000000002</v>
      </c>
      <c r="AE3167" s="2560" t="s">
        <v>5515</v>
      </c>
      <c r="AF3167" s="2561">
        <v>3.6960000000000007E-2</v>
      </c>
      <c r="AG3167" s="2561">
        <v>0.11200000000000002</v>
      </c>
      <c r="AH3167" s="2613" t="s">
        <v>5049</v>
      </c>
      <c r="AI3167" s="2613" t="s">
        <v>5050</v>
      </c>
      <c r="AJ3167" s="2809">
        <v>11.188800000000001</v>
      </c>
      <c r="AK3167" s="2572"/>
    </row>
    <row r="3168" spans="2:37" s="2872" customFormat="1" x14ac:dyDescent="0.2">
      <c r="B3168" s="4842" t="s">
        <v>5553</v>
      </c>
      <c r="C3168" s="4183"/>
      <c r="D3168" s="2854" t="s">
        <v>5554</v>
      </c>
      <c r="E3168" s="2556">
        <v>89.600000000000009</v>
      </c>
      <c r="F3168" s="2556">
        <v>47.633600000000008</v>
      </c>
      <c r="G3168" s="2559" t="s">
        <v>1534</v>
      </c>
      <c r="H3168" s="2559" t="s">
        <v>1534</v>
      </c>
      <c r="I3168" s="2559" t="s">
        <v>1534</v>
      </c>
      <c r="J3168" s="2558">
        <v>327</v>
      </c>
      <c r="K3168" s="2557">
        <v>0.14560000000000001</v>
      </c>
      <c r="L3168" s="2557">
        <v>0.14560000000000001</v>
      </c>
      <c r="M3168" s="2558">
        <v>327</v>
      </c>
      <c r="N3168" s="2558">
        <v>327</v>
      </c>
      <c r="O3168" s="2557">
        <v>0.14560000000000001</v>
      </c>
      <c r="P3168" s="2557">
        <v>0.14560000000000001</v>
      </c>
      <c r="Q3168" s="2557">
        <v>0.14560000000000001</v>
      </c>
      <c r="R3168" s="2557">
        <v>0.14560000000000001</v>
      </c>
      <c r="S3168" s="2612">
        <v>8.4</v>
      </c>
      <c r="T3168" s="2559" t="s">
        <v>1534</v>
      </c>
      <c r="U3168" s="2559" t="s">
        <v>1534</v>
      </c>
      <c r="V3168" s="2560" t="s">
        <v>1119</v>
      </c>
      <c r="W3168" s="2557">
        <v>2.8000000000000004E-2</v>
      </c>
      <c r="X3168" s="2557">
        <v>6.720000000000001E-2</v>
      </c>
      <c r="Y3168" s="2560" t="s">
        <v>1534</v>
      </c>
      <c r="Z3168" s="2560" t="s">
        <v>1534</v>
      </c>
      <c r="AA3168" s="2560" t="s">
        <v>1534</v>
      </c>
      <c r="AB3168" s="2560" t="s">
        <v>1534</v>
      </c>
      <c r="AC3168" s="2557">
        <v>6.720000000000001E-2</v>
      </c>
      <c r="AD3168" s="2556">
        <v>33.566400000000002</v>
      </c>
      <c r="AE3168" s="2560" t="s">
        <v>5515</v>
      </c>
      <c r="AF3168" s="2561">
        <v>3.6960000000000007E-2</v>
      </c>
      <c r="AG3168" s="2561">
        <v>0.11200000000000002</v>
      </c>
      <c r="AH3168" s="2613" t="s">
        <v>1534</v>
      </c>
      <c r="AI3168" s="2613" t="s">
        <v>1534</v>
      </c>
      <c r="AJ3168" s="2647" t="s">
        <v>1534</v>
      </c>
      <c r="AK3168" s="2572"/>
    </row>
    <row r="3169" spans="2:37" s="2872" customFormat="1" ht="51" x14ac:dyDescent="0.2">
      <c r="B3169" s="4842" t="s">
        <v>5555</v>
      </c>
      <c r="C3169" s="4183"/>
      <c r="D3169" s="2854" t="s">
        <v>5556</v>
      </c>
      <c r="E3169" s="2556">
        <v>112.00000000000001</v>
      </c>
      <c r="F3169" s="2556">
        <v>52.315200000000004</v>
      </c>
      <c r="G3169" s="2559" t="s">
        <v>1534</v>
      </c>
      <c r="H3169" s="2559" t="s">
        <v>1534</v>
      </c>
      <c r="I3169" s="2559" t="s">
        <v>1534</v>
      </c>
      <c r="J3169" s="2558">
        <v>389</v>
      </c>
      <c r="K3169" s="2557">
        <v>0.13440000000000002</v>
      </c>
      <c r="L3169" s="2557">
        <v>0.13440000000000002</v>
      </c>
      <c r="M3169" s="2558">
        <v>389</v>
      </c>
      <c r="N3169" s="2558">
        <v>389</v>
      </c>
      <c r="O3169" s="2557">
        <v>0.13440000000000002</v>
      </c>
      <c r="P3169" s="2557">
        <v>0.13440000000000002</v>
      </c>
      <c r="Q3169" s="2557">
        <v>0.13440000000000002</v>
      </c>
      <c r="R3169" s="2557">
        <v>0.13440000000000002</v>
      </c>
      <c r="S3169" s="2612">
        <v>11.200000000000001</v>
      </c>
      <c r="T3169" s="2559" t="s">
        <v>1534</v>
      </c>
      <c r="U3169" s="2559" t="s">
        <v>1534</v>
      </c>
      <c r="V3169" s="2560" t="s">
        <v>5520</v>
      </c>
      <c r="W3169" s="2557">
        <v>2.8000000000000004E-2</v>
      </c>
      <c r="X3169" s="2557">
        <v>6.720000000000001E-2</v>
      </c>
      <c r="Y3169" s="2560" t="s">
        <v>1534</v>
      </c>
      <c r="Z3169" s="2560" t="s">
        <v>1534</v>
      </c>
      <c r="AA3169" s="2560" t="s">
        <v>1534</v>
      </c>
      <c r="AB3169" s="2560" t="s">
        <v>1534</v>
      </c>
      <c r="AC3169" s="2557">
        <v>6.720000000000001E-2</v>
      </c>
      <c r="AD3169" s="2556">
        <v>37.295999999999999</v>
      </c>
      <c r="AE3169" s="2560" t="s">
        <v>58</v>
      </c>
      <c r="AF3169" s="2561">
        <v>3.6960000000000007E-2</v>
      </c>
      <c r="AG3169" s="2561">
        <v>0.11200000000000002</v>
      </c>
      <c r="AH3169" s="2613" t="s">
        <v>5049</v>
      </c>
      <c r="AI3169" s="2613" t="s">
        <v>5050</v>
      </c>
      <c r="AJ3169" s="2809">
        <v>11.188800000000001</v>
      </c>
      <c r="AK3169" s="2572"/>
    </row>
    <row r="3170" spans="2:37" s="2872" customFormat="1" ht="19.5" customHeight="1" thickBot="1" x14ac:dyDescent="0.25">
      <c r="B3170" s="4847" t="s">
        <v>5557</v>
      </c>
      <c r="C3170" s="4181"/>
      <c r="D3170" s="2797" t="s">
        <v>5558</v>
      </c>
      <c r="E3170" s="2603">
        <v>112.00000000000001</v>
      </c>
      <c r="F3170" s="2603">
        <v>63.504000000000012</v>
      </c>
      <c r="G3170" s="2606" t="s">
        <v>1534</v>
      </c>
      <c r="H3170" s="2606" t="s">
        <v>1534</v>
      </c>
      <c r="I3170" s="2606" t="s">
        <v>1534</v>
      </c>
      <c r="J3170" s="2605">
        <v>472</v>
      </c>
      <c r="K3170" s="2604">
        <v>0.13440000000000002</v>
      </c>
      <c r="L3170" s="2604">
        <v>0.13440000000000002</v>
      </c>
      <c r="M3170" s="2605">
        <v>472</v>
      </c>
      <c r="N3170" s="2605">
        <v>472</v>
      </c>
      <c r="O3170" s="2604">
        <v>0.13440000000000002</v>
      </c>
      <c r="P3170" s="2604">
        <v>0.13440000000000002</v>
      </c>
      <c r="Q3170" s="2604">
        <v>0.13440000000000002</v>
      </c>
      <c r="R3170" s="2604">
        <v>0.13440000000000002</v>
      </c>
      <c r="S3170" s="2798">
        <v>11.200000000000001</v>
      </c>
      <c r="T3170" s="2606" t="s">
        <v>1534</v>
      </c>
      <c r="U3170" s="2606" t="s">
        <v>1534</v>
      </c>
      <c r="V3170" s="2607" t="s">
        <v>5520</v>
      </c>
      <c r="W3170" s="2604">
        <v>2.8000000000000004E-2</v>
      </c>
      <c r="X3170" s="2604">
        <v>6.720000000000001E-2</v>
      </c>
      <c r="Y3170" s="2607" t="s">
        <v>1534</v>
      </c>
      <c r="Z3170" s="2607" t="s">
        <v>1534</v>
      </c>
      <c r="AA3170" s="2607" t="s">
        <v>1534</v>
      </c>
      <c r="AB3170" s="2607" t="s">
        <v>1534</v>
      </c>
      <c r="AC3170" s="2604">
        <v>6.720000000000001E-2</v>
      </c>
      <c r="AD3170" s="2603">
        <v>37.295999999999999</v>
      </c>
      <c r="AE3170" s="2607" t="s">
        <v>58</v>
      </c>
      <c r="AF3170" s="2608">
        <v>3.6960000000000007E-2</v>
      </c>
      <c r="AG3170" s="2608">
        <v>0.11200000000000002</v>
      </c>
      <c r="AH3170" s="2653" t="s">
        <v>1534</v>
      </c>
      <c r="AI3170" s="2653" t="s">
        <v>1534</v>
      </c>
      <c r="AJ3170" s="2654" t="s">
        <v>1534</v>
      </c>
      <c r="AK3170" s="2572"/>
    </row>
    <row r="3171" spans="2:37" s="2872" customFormat="1" x14ac:dyDescent="0.2">
      <c r="B3171" s="2573"/>
      <c r="C3171" s="2566"/>
      <c r="D3171" s="2566"/>
      <c r="E3171" s="2566"/>
      <c r="F3171" s="2566"/>
      <c r="G3171" s="2566"/>
      <c r="H3171" s="2566"/>
      <c r="I3171" s="2567"/>
      <c r="J3171" s="2567"/>
      <c r="K3171" s="2567"/>
      <c r="L3171" s="2567"/>
      <c r="M3171" s="2566"/>
      <c r="N3171" s="2567"/>
      <c r="O3171" s="2567"/>
      <c r="P3171" s="2567"/>
      <c r="Q3171" s="2567"/>
      <c r="R3171" s="2567"/>
      <c r="S3171" s="2566"/>
      <c r="T3171" s="2565"/>
      <c r="U3171" s="2565"/>
      <c r="V3171" s="2565"/>
      <c r="W3171" s="2565"/>
      <c r="X3171" s="2565"/>
      <c r="Y3171" s="2565"/>
      <c r="Z3171" s="2565"/>
      <c r="AA3171" s="2565"/>
      <c r="AB3171" s="2565"/>
      <c r="AC3171" s="2565"/>
      <c r="AD3171" s="2565"/>
      <c r="AE3171" s="2565"/>
      <c r="AF3171" s="2565"/>
      <c r="AG3171" s="2565"/>
      <c r="AH3171" s="2565"/>
      <c r="AI3171" s="2565"/>
      <c r="AJ3171" s="2565"/>
      <c r="AK3171" s="2572"/>
    </row>
    <row r="3172" spans="2:37" s="2872" customFormat="1" ht="14.25" x14ac:dyDescent="0.2">
      <c r="B3172" s="3979" t="s">
        <v>4992</v>
      </c>
      <c r="C3172" s="3980"/>
      <c r="D3172" s="3981" t="s">
        <v>10</v>
      </c>
      <c r="E3172" s="3981"/>
      <c r="F3172" s="3981"/>
      <c r="G3172" s="3981"/>
      <c r="H3172" s="2569"/>
      <c r="I3172" s="2569"/>
      <c r="J3172" s="2569"/>
      <c r="K3172" s="2569"/>
      <c r="L3172" s="2569"/>
      <c r="M3172" s="2569"/>
      <c r="N3172" s="2569"/>
      <c r="O3172" s="2569"/>
      <c r="P3172" s="2569"/>
      <c r="Q3172" s="2569"/>
      <c r="R3172" s="2569"/>
      <c r="S3172" s="2569"/>
      <c r="T3172" s="2565"/>
      <c r="U3172" s="2565"/>
      <c r="V3172" s="2565"/>
      <c r="W3172" s="2565"/>
      <c r="X3172" s="2565"/>
      <c r="Y3172" s="2565"/>
      <c r="Z3172" s="2565"/>
      <c r="AA3172" s="2565"/>
      <c r="AB3172" s="2565"/>
      <c r="AC3172" s="2565"/>
      <c r="AD3172" s="2565"/>
      <c r="AE3172" s="2565"/>
      <c r="AF3172" s="2565"/>
      <c r="AG3172" s="2565"/>
      <c r="AH3172" s="2565"/>
      <c r="AI3172" s="2565"/>
      <c r="AJ3172" s="2565"/>
      <c r="AK3172" s="2572"/>
    </row>
    <row r="3173" spans="2:37" s="2872" customFormat="1" ht="14.25" x14ac:dyDescent="0.2">
      <c r="B3173" s="3979" t="s">
        <v>4993</v>
      </c>
      <c r="C3173" s="3980"/>
      <c r="D3173" s="3981" t="s">
        <v>10</v>
      </c>
      <c r="E3173" s="3981"/>
      <c r="F3173" s="3981"/>
      <c r="G3173" s="3981"/>
      <c r="H3173" s="2569"/>
      <c r="I3173" s="2569"/>
      <c r="J3173" s="2569"/>
      <c r="K3173" s="2569"/>
      <c r="L3173" s="2569"/>
      <c r="M3173" s="2569"/>
      <c r="N3173" s="2569"/>
      <c r="O3173" s="2569"/>
      <c r="P3173" s="2569"/>
      <c r="Q3173" s="2569"/>
      <c r="R3173" s="2569"/>
      <c r="S3173" s="2569"/>
      <c r="T3173" s="2565"/>
      <c r="U3173" s="2565"/>
      <c r="V3173" s="2565"/>
      <c r="W3173" s="2565"/>
      <c r="X3173" s="2565"/>
      <c r="Y3173" s="2565"/>
      <c r="Z3173" s="2565"/>
      <c r="AA3173" s="2565"/>
      <c r="AB3173" s="2565"/>
      <c r="AC3173" s="2565"/>
      <c r="AD3173" s="2565"/>
      <c r="AE3173" s="2565"/>
      <c r="AF3173" s="2565"/>
      <c r="AG3173" s="2565"/>
      <c r="AH3173" s="2565"/>
      <c r="AI3173" s="2565"/>
      <c r="AJ3173" s="2565"/>
      <c r="AK3173" s="2572"/>
    </row>
    <row r="3174" spans="2:37" s="2872" customFormat="1" ht="15.75" thickBot="1" x14ac:dyDescent="0.25">
      <c r="B3174" s="4057"/>
      <c r="C3174" s="4058"/>
      <c r="D3174" s="4059"/>
      <c r="E3174" s="4059"/>
      <c r="F3174" s="4059"/>
      <c r="G3174" s="4059"/>
      <c r="H3174" s="2574"/>
      <c r="I3174" s="2574"/>
      <c r="J3174" s="2574"/>
      <c r="K3174" s="2574"/>
      <c r="L3174" s="2574"/>
      <c r="M3174" s="2574"/>
      <c r="N3174" s="2574"/>
      <c r="O3174" s="2574"/>
      <c r="P3174" s="2574"/>
      <c r="Q3174" s="2574"/>
      <c r="R3174" s="2574"/>
      <c r="S3174" s="2574"/>
      <c r="T3174" s="2575"/>
      <c r="U3174" s="2575"/>
      <c r="V3174" s="2575"/>
      <c r="W3174" s="2575"/>
      <c r="X3174" s="2575"/>
      <c r="Y3174" s="2575"/>
      <c r="Z3174" s="2575"/>
      <c r="AA3174" s="2575"/>
      <c r="AB3174" s="2575"/>
      <c r="AC3174" s="2575"/>
      <c r="AD3174" s="2575"/>
      <c r="AE3174" s="2575"/>
      <c r="AF3174" s="2575"/>
      <c r="AG3174" s="2575"/>
      <c r="AH3174" s="2575"/>
      <c r="AI3174" s="2575"/>
      <c r="AJ3174" s="2575"/>
      <c r="AK3174" s="2577"/>
    </row>
    <row r="3175" spans="2:37" s="2872" customFormat="1" x14ac:dyDescent="0.2">
      <c r="B3175" s="2774"/>
    </row>
    <row r="3176" spans="2:37" s="2872" customFormat="1" ht="13.5" thickBot="1" x14ac:dyDescent="0.25"/>
    <row r="3177" spans="2:37" s="2872" customFormat="1" ht="20.25" x14ac:dyDescent="0.2">
      <c r="B3177" s="3987" t="s">
        <v>5001</v>
      </c>
      <c r="C3177" s="3988"/>
      <c r="D3177" s="3988"/>
      <c r="E3177" s="3988"/>
      <c r="F3177" s="3988"/>
      <c r="G3177" s="3988"/>
      <c r="H3177" s="3988"/>
      <c r="I3177" s="3988"/>
      <c r="J3177" s="3988"/>
      <c r="K3177" s="3988"/>
      <c r="L3177" s="3988"/>
      <c r="M3177" s="3988"/>
      <c r="N3177" s="3988"/>
      <c r="O3177" s="3988"/>
      <c r="P3177" s="3988"/>
      <c r="Q3177" s="3988"/>
      <c r="R3177" s="3988"/>
      <c r="S3177" s="3988"/>
      <c r="T3177" s="3988"/>
      <c r="U3177" s="3988"/>
      <c r="V3177" s="3988"/>
      <c r="W3177" s="3988"/>
      <c r="X3177" s="3988"/>
      <c r="Y3177" s="3988"/>
      <c r="Z3177" s="3988"/>
      <c r="AA3177" s="3988"/>
      <c r="AB3177" s="3988"/>
      <c r="AC3177" s="3988"/>
      <c r="AD3177" s="3988"/>
      <c r="AE3177" s="3988"/>
      <c r="AF3177" s="3988"/>
      <c r="AG3177" s="3988"/>
      <c r="AH3177" s="3988"/>
      <c r="AI3177" s="3988"/>
      <c r="AJ3177" s="3988"/>
      <c r="AK3177" s="3989"/>
    </row>
    <row r="3178" spans="2:37" s="2872" customFormat="1" x14ac:dyDescent="0.2">
      <c r="B3178" s="2570"/>
      <c r="C3178" s="2910"/>
      <c r="D3178" s="2910"/>
      <c r="E3178" s="2910"/>
      <c r="F3178" s="2910"/>
      <c r="G3178" s="2571"/>
      <c r="H3178" s="2571"/>
      <c r="I3178" s="2571"/>
      <c r="J3178" s="2571"/>
      <c r="K3178" s="2571"/>
      <c r="L3178" s="2571"/>
      <c r="M3178" s="2571"/>
      <c r="N3178" s="2571"/>
      <c r="O3178" s="2571"/>
      <c r="P3178" s="2571"/>
      <c r="Q3178" s="2571"/>
      <c r="R3178" s="2571"/>
      <c r="S3178" s="2571"/>
      <c r="T3178" s="2571"/>
      <c r="U3178" s="2571"/>
      <c r="V3178" s="2571"/>
      <c r="W3178" s="2571"/>
      <c r="X3178" s="2571"/>
      <c r="Y3178" s="2571"/>
      <c r="Z3178" s="2571"/>
      <c r="AA3178" s="2571"/>
      <c r="AB3178" s="2571"/>
      <c r="AC3178" s="2571"/>
      <c r="AD3178" s="2571"/>
      <c r="AE3178" s="2571"/>
      <c r="AF3178" s="2571"/>
      <c r="AG3178" s="2571"/>
      <c r="AH3178" s="2571"/>
      <c r="AI3178" s="2571"/>
      <c r="AJ3178" s="2571"/>
      <c r="AK3178" s="2572"/>
    </row>
    <row r="3179" spans="2:37" s="2872" customFormat="1" x14ac:dyDescent="0.2">
      <c r="B3179" s="2570" t="s">
        <v>4988</v>
      </c>
      <c r="C3179" s="2910"/>
      <c r="D3179" s="4122" t="s">
        <v>5502</v>
      </c>
      <c r="E3179" s="4122"/>
      <c r="F3179" s="4122"/>
      <c r="G3179" s="2571"/>
      <c r="H3179" s="2571"/>
      <c r="I3179" s="2571"/>
      <c r="J3179" s="2571"/>
      <c r="K3179" s="2571"/>
      <c r="L3179" s="2571"/>
      <c r="M3179" s="2571"/>
      <c r="N3179" s="2571"/>
      <c r="O3179" s="2571"/>
      <c r="P3179" s="2571"/>
      <c r="Q3179" s="2571"/>
      <c r="R3179" s="2571"/>
      <c r="S3179" s="2571"/>
      <c r="T3179" s="2571"/>
      <c r="U3179" s="2571"/>
      <c r="V3179" s="2571"/>
      <c r="W3179" s="2571"/>
      <c r="X3179" s="2571"/>
      <c r="Y3179" s="2571"/>
      <c r="Z3179" s="2571"/>
      <c r="AA3179" s="2571"/>
      <c r="AB3179" s="2571"/>
      <c r="AC3179" s="2571"/>
      <c r="AD3179" s="2571"/>
      <c r="AE3179" s="2571"/>
      <c r="AF3179" s="2571"/>
      <c r="AG3179" s="2571"/>
      <c r="AH3179" s="2571"/>
      <c r="AI3179" s="2571"/>
      <c r="AJ3179" s="2571"/>
      <c r="AK3179" s="2572"/>
    </row>
    <row r="3180" spans="2:37" s="2872" customFormat="1" ht="13.5" thickBot="1" x14ac:dyDescent="0.25">
      <c r="B3180" s="3991" t="s">
        <v>5002</v>
      </c>
      <c r="C3180" s="3992"/>
      <c r="D3180" s="4139">
        <v>41456</v>
      </c>
      <c r="E3180" s="4140"/>
      <c r="F3180" s="2910"/>
      <c r="G3180" s="2571"/>
      <c r="H3180" s="2571"/>
      <c r="I3180" s="2571"/>
      <c r="J3180" s="2571"/>
      <c r="K3180" s="2571"/>
      <c r="L3180" s="2571"/>
      <c r="M3180" s="2571"/>
      <c r="N3180" s="2571"/>
      <c r="O3180" s="2571"/>
      <c r="P3180" s="2571"/>
      <c r="Q3180" s="2571"/>
      <c r="R3180" s="2571"/>
      <c r="S3180" s="2571"/>
      <c r="T3180" s="2571"/>
      <c r="U3180" s="2571"/>
      <c r="V3180" s="2571"/>
      <c r="W3180" s="2571"/>
      <c r="X3180" s="2571"/>
      <c r="Y3180" s="2571"/>
      <c r="Z3180" s="2571"/>
      <c r="AA3180" s="2571"/>
      <c r="AB3180" s="2571"/>
      <c r="AC3180" s="2571"/>
      <c r="AD3180" s="2571"/>
      <c r="AE3180" s="2571"/>
      <c r="AF3180" s="2571"/>
      <c r="AG3180" s="2571"/>
      <c r="AH3180" s="2571"/>
      <c r="AI3180" s="2571"/>
      <c r="AJ3180" s="2571"/>
      <c r="AK3180" s="2572"/>
    </row>
    <row r="3181" spans="2:37" s="2872" customFormat="1" ht="39.75" customHeight="1" thickBot="1" x14ac:dyDescent="0.25">
      <c r="B3181" s="3993" t="s">
        <v>5003</v>
      </c>
      <c r="C3181" s="4036"/>
      <c r="D3181" s="4118" t="s">
        <v>5503</v>
      </c>
      <c r="E3181" s="4119"/>
      <c r="F3181" s="4119"/>
      <c r="G3181" s="4119"/>
      <c r="H3181" s="4119"/>
      <c r="I3181" s="4119"/>
      <c r="J3181" s="4119"/>
      <c r="K3181" s="4120"/>
      <c r="L3181" s="2571"/>
      <c r="M3181" s="2571"/>
      <c r="N3181" s="2571"/>
      <c r="O3181" s="2571"/>
      <c r="P3181" s="2571"/>
      <c r="Q3181" s="2571"/>
      <c r="R3181" s="2571"/>
      <c r="S3181" s="2571"/>
      <c r="T3181" s="2571"/>
      <c r="U3181" s="2571"/>
      <c r="V3181" s="2571"/>
      <c r="W3181" s="2571"/>
      <c r="X3181" s="2571"/>
      <c r="Y3181" s="2571"/>
      <c r="Z3181" s="2571"/>
      <c r="AA3181" s="2571"/>
      <c r="AB3181" s="2571"/>
      <c r="AC3181" s="2571"/>
      <c r="AD3181" s="2571"/>
      <c r="AE3181" s="2571"/>
      <c r="AF3181" s="2571"/>
      <c r="AG3181" s="2571"/>
      <c r="AH3181" s="2571"/>
      <c r="AI3181" s="2571"/>
      <c r="AJ3181" s="2571"/>
      <c r="AK3181" s="2572"/>
    </row>
    <row r="3182" spans="2:37" s="2872" customFormat="1" ht="12.75" customHeight="1" thickBot="1" x14ac:dyDescent="0.25">
      <c r="B3182" s="3998"/>
      <c r="C3182" s="3999"/>
      <c r="D3182" s="3999"/>
      <c r="E3182" s="3999"/>
      <c r="F3182" s="3999"/>
      <c r="G3182" s="3999"/>
      <c r="H3182" s="3999"/>
      <c r="I3182" s="3999"/>
      <c r="J3182" s="3999"/>
      <c r="K3182" s="3999"/>
      <c r="L3182" s="3999"/>
      <c r="M3182" s="3999"/>
      <c r="N3182" s="3999"/>
      <c r="O3182" s="3999"/>
      <c r="P3182" s="3999"/>
      <c r="Q3182" s="3999"/>
      <c r="R3182" s="2571"/>
      <c r="S3182" s="2571"/>
      <c r="T3182" s="2571"/>
      <c r="U3182" s="2571"/>
      <c r="V3182" s="2571"/>
      <c r="W3182" s="2571"/>
      <c r="X3182" s="2571"/>
      <c r="Y3182" s="2571"/>
      <c r="Z3182" s="2571"/>
      <c r="AA3182" s="2571"/>
      <c r="AB3182" s="2571"/>
      <c r="AC3182" s="2571"/>
      <c r="AD3182" s="2571"/>
      <c r="AE3182" s="2571"/>
      <c r="AF3182" s="2571"/>
      <c r="AG3182" s="2571"/>
      <c r="AH3182" s="2571"/>
      <c r="AI3182" s="2571"/>
      <c r="AJ3182" s="2571"/>
      <c r="AK3182" s="2572"/>
    </row>
    <row r="3183" spans="2:37" s="2872" customFormat="1" ht="22.5" customHeight="1" thickBot="1" x14ac:dyDescent="0.25">
      <c r="B3183" s="4000" t="s">
        <v>5004</v>
      </c>
      <c r="C3183" s="4000"/>
      <c r="D3183" s="4000" t="s">
        <v>4994</v>
      </c>
      <c r="E3183" s="4000" t="s">
        <v>5005</v>
      </c>
      <c r="F3183" s="4002" t="s">
        <v>224</v>
      </c>
      <c r="G3183" s="4002"/>
      <c r="H3183" s="4002"/>
      <c r="I3183" s="4002"/>
      <c r="J3183" s="4002"/>
      <c r="K3183" s="4002"/>
      <c r="L3183" s="4002"/>
      <c r="M3183" s="4002"/>
      <c r="N3183" s="4002"/>
      <c r="O3183" s="4002"/>
      <c r="P3183" s="4002"/>
      <c r="Q3183" s="4002"/>
      <c r="R3183" s="4002"/>
      <c r="S3183" s="4002" t="s">
        <v>340</v>
      </c>
      <c r="T3183" s="4002"/>
      <c r="U3183" s="4002"/>
      <c r="V3183" s="4002"/>
      <c r="W3183" s="4002"/>
      <c r="X3183" s="4002"/>
      <c r="Y3183" s="4002"/>
      <c r="Z3183" s="4002"/>
      <c r="AA3183" s="4002"/>
      <c r="AB3183" s="4002"/>
      <c r="AC3183" s="4002"/>
      <c r="AD3183" s="4002" t="s">
        <v>225</v>
      </c>
      <c r="AE3183" s="4002"/>
      <c r="AF3183" s="4002"/>
      <c r="AG3183" s="4002"/>
      <c r="AH3183" s="4003" t="s">
        <v>4989</v>
      </c>
      <c r="AI3183" s="4003"/>
      <c r="AJ3183" s="4003"/>
      <c r="AK3183" s="2572"/>
    </row>
    <row r="3184" spans="2:37" s="2872" customFormat="1" ht="29.25" customHeight="1" thickBot="1" x14ac:dyDescent="0.25">
      <c r="B3184" s="4001"/>
      <c r="C3184" s="4001"/>
      <c r="D3184" s="4001"/>
      <c r="E3184" s="4001"/>
      <c r="F3184" s="4001" t="s">
        <v>5006</v>
      </c>
      <c r="G3184" s="4001" t="s">
        <v>5007</v>
      </c>
      <c r="H3184" s="4000" t="s">
        <v>5008</v>
      </c>
      <c r="I3184" s="4004" t="s">
        <v>5009</v>
      </c>
      <c r="J3184" s="4004" t="s">
        <v>5010</v>
      </c>
      <c r="K3184" s="4005" t="s">
        <v>5011</v>
      </c>
      <c r="L3184" s="4005" t="s">
        <v>5012</v>
      </c>
      <c r="M3184" s="4004" t="s">
        <v>5013</v>
      </c>
      <c r="N3184" s="4004"/>
      <c r="O3184" s="4005" t="s">
        <v>5014</v>
      </c>
      <c r="P3184" s="4005" t="s">
        <v>5015</v>
      </c>
      <c r="Q3184" s="4005" t="s">
        <v>5016</v>
      </c>
      <c r="R3184" s="4005" t="s">
        <v>5017</v>
      </c>
      <c r="S3184" s="4000" t="s">
        <v>5018</v>
      </c>
      <c r="T3184" s="4000" t="s">
        <v>5019</v>
      </c>
      <c r="U3184" s="4000" t="s">
        <v>5020</v>
      </c>
      <c r="V3184" s="4000" t="s">
        <v>5021</v>
      </c>
      <c r="W3184" s="4000" t="s">
        <v>5022</v>
      </c>
      <c r="X3184" s="4000" t="s">
        <v>5023</v>
      </c>
      <c r="Y3184" s="4000" t="s">
        <v>5024</v>
      </c>
      <c r="Z3184" s="4000" t="s">
        <v>5025</v>
      </c>
      <c r="AA3184" s="4000" t="s">
        <v>5026</v>
      </c>
      <c r="AB3184" s="4004" t="s">
        <v>5027</v>
      </c>
      <c r="AC3184" s="4004" t="s">
        <v>5028</v>
      </c>
      <c r="AD3184" s="4000" t="s">
        <v>5029</v>
      </c>
      <c r="AE3184" s="4000" t="s">
        <v>5030</v>
      </c>
      <c r="AF3184" s="4000" t="s">
        <v>5031</v>
      </c>
      <c r="AG3184" s="4000" t="s">
        <v>5032</v>
      </c>
      <c r="AH3184" s="4000" t="s">
        <v>1154</v>
      </c>
      <c r="AI3184" s="4000" t="s">
        <v>4990</v>
      </c>
      <c r="AJ3184" s="4000" t="s">
        <v>4991</v>
      </c>
      <c r="AK3184" s="2572"/>
    </row>
    <row r="3185" spans="2:37" s="2872" customFormat="1" ht="30" customHeight="1" thickBot="1" x14ac:dyDescent="0.25">
      <c r="B3185" s="4001"/>
      <c r="C3185" s="4001"/>
      <c r="D3185" s="4001"/>
      <c r="E3185" s="4001"/>
      <c r="F3185" s="4001"/>
      <c r="G3185" s="4001"/>
      <c r="H3185" s="4001"/>
      <c r="I3185" s="4005"/>
      <c r="J3185" s="4005"/>
      <c r="K3185" s="4005"/>
      <c r="L3185" s="4005"/>
      <c r="M3185" s="2908" t="s">
        <v>5033</v>
      </c>
      <c r="N3185" s="2909" t="s">
        <v>2798</v>
      </c>
      <c r="O3185" s="4005"/>
      <c r="P3185" s="4005"/>
      <c r="Q3185" s="4005"/>
      <c r="R3185" s="4005"/>
      <c r="S3185" s="4001"/>
      <c r="T3185" s="4001"/>
      <c r="U3185" s="4001"/>
      <c r="V3185" s="4001"/>
      <c r="W3185" s="4001"/>
      <c r="X3185" s="4001"/>
      <c r="Y3185" s="4001"/>
      <c r="Z3185" s="4001"/>
      <c r="AA3185" s="4001"/>
      <c r="AB3185" s="4005"/>
      <c r="AC3185" s="4005"/>
      <c r="AD3185" s="4001"/>
      <c r="AE3185" s="4001"/>
      <c r="AF3185" s="4001"/>
      <c r="AG3185" s="4001"/>
      <c r="AH3185" s="4001"/>
      <c r="AI3185" s="4001"/>
      <c r="AJ3185" s="4001"/>
      <c r="AK3185" s="2572"/>
    </row>
    <row r="3186" spans="2:37" s="2872" customFormat="1" ht="51" x14ac:dyDescent="0.2">
      <c r="B3186" s="4133" t="s">
        <v>5504</v>
      </c>
      <c r="C3186" s="4134"/>
      <c r="D3186" s="2578" t="s">
        <v>5505</v>
      </c>
      <c r="E3186" s="2579">
        <v>67.2</v>
      </c>
      <c r="F3186" s="2579">
        <v>24.303999999999998</v>
      </c>
      <c r="G3186" s="2600" t="s">
        <v>1534</v>
      </c>
      <c r="H3186" s="2600" t="s">
        <v>1534</v>
      </c>
      <c r="I3186" s="2600" t="s">
        <v>1534</v>
      </c>
      <c r="J3186" s="2686">
        <v>155</v>
      </c>
      <c r="K3186" s="2685">
        <v>0.15680000000000002</v>
      </c>
      <c r="L3186" s="2685">
        <v>0.15680000000000002</v>
      </c>
      <c r="M3186" s="2686">
        <v>155</v>
      </c>
      <c r="N3186" s="2686">
        <v>155</v>
      </c>
      <c r="O3186" s="2685">
        <v>0.15680000000000002</v>
      </c>
      <c r="P3186" s="2685">
        <v>0.15680000000000002</v>
      </c>
      <c r="Q3186" s="2685">
        <v>0.15680000000000002</v>
      </c>
      <c r="R3186" s="2685">
        <v>0.15680000000000002</v>
      </c>
      <c r="S3186" s="2697">
        <v>5.6000000000000005</v>
      </c>
      <c r="T3186" s="2600" t="s">
        <v>1534</v>
      </c>
      <c r="U3186" s="2600" t="s">
        <v>1534</v>
      </c>
      <c r="V3186" s="2601" t="s">
        <v>1135</v>
      </c>
      <c r="W3186" s="2685">
        <v>2.8000000000000004E-2</v>
      </c>
      <c r="X3186" s="2685">
        <v>6.720000000000001E-2</v>
      </c>
      <c r="Y3186" s="2601" t="s">
        <v>1534</v>
      </c>
      <c r="Z3186" s="2601" t="s">
        <v>1534</v>
      </c>
      <c r="AA3186" s="2601" t="s">
        <v>1534</v>
      </c>
      <c r="AB3186" s="2601" t="s">
        <v>1534</v>
      </c>
      <c r="AC3186" s="2685">
        <v>6.720000000000001E-2</v>
      </c>
      <c r="AD3186" s="2579">
        <v>26.107200000000002</v>
      </c>
      <c r="AE3186" s="2601" t="s">
        <v>5506</v>
      </c>
      <c r="AF3186" s="2687">
        <v>3.6960000000000007E-2</v>
      </c>
      <c r="AG3186" s="2687">
        <v>0.11200000000000002</v>
      </c>
      <c r="AH3186" s="2644" t="s">
        <v>5049</v>
      </c>
      <c r="AI3186" s="2644" t="s">
        <v>5050</v>
      </c>
      <c r="AJ3186" s="2646">
        <v>11.188800000000001</v>
      </c>
      <c r="AK3186" s="2572"/>
    </row>
    <row r="3187" spans="2:37" s="2872" customFormat="1" x14ac:dyDescent="0.2">
      <c r="B3187" s="3982" t="s">
        <v>5507</v>
      </c>
      <c r="C3187" s="3983"/>
      <c r="D3187" s="2555" t="s">
        <v>5508</v>
      </c>
      <c r="E3187" s="2556">
        <v>67.2</v>
      </c>
      <c r="F3187" s="2556">
        <v>35.492800000000003</v>
      </c>
      <c r="G3187" s="2559" t="s">
        <v>1534</v>
      </c>
      <c r="H3187" s="2559" t="s">
        <v>1534</v>
      </c>
      <c r="I3187" s="2559" t="s">
        <v>1534</v>
      </c>
      <c r="J3187" s="2558">
        <v>226</v>
      </c>
      <c r="K3187" s="2557">
        <v>0.15680000000000002</v>
      </c>
      <c r="L3187" s="2557">
        <v>0.15680000000000002</v>
      </c>
      <c r="M3187" s="2558">
        <v>226</v>
      </c>
      <c r="N3187" s="2558">
        <v>226</v>
      </c>
      <c r="O3187" s="2557">
        <v>0.15680000000000002</v>
      </c>
      <c r="P3187" s="2557">
        <v>0.15680000000000002</v>
      </c>
      <c r="Q3187" s="2557">
        <v>0.15680000000000002</v>
      </c>
      <c r="R3187" s="2557">
        <v>0.15680000000000002</v>
      </c>
      <c r="S3187" s="2612">
        <v>5.6000000000000005</v>
      </c>
      <c r="T3187" s="2559" t="s">
        <v>1534</v>
      </c>
      <c r="U3187" s="2559" t="s">
        <v>1534</v>
      </c>
      <c r="V3187" s="2560" t="s">
        <v>1135</v>
      </c>
      <c r="W3187" s="2557">
        <v>2.8000000000000004E-2</v>
      </c>
      <c r="X3187" s="2557">
        <v>6.720000000000001E-2</v>
      </c>
      <c r="Y3187" s="2560" t="s">
        <v>1534</v>
      </c>
      <c r="Z3187" s="2560" t="s">
        <v>1534</v>
      </c>
      <c r="AA3187" s="2560" t="s">
        <v>1534</v>
      </c>
      <c r="AB3187" s="2560" t="s">
        <v>1534</v>
      </c>
      <c r="AC3187" s="2557">
        <v>6.720000000000001E-2</v>
      </c>
      <c r="AD3187" s="2556">
        <v>26.107200000000002</v>
      </c>
      <c r="AE3187" s="2560" t="s">
        <v>5506</v>
      </c>
      <c r="AF3187" s="2561">
        <v>3.6960000000000007E-2</v>
      </c>
      <c r="AG3187" s="2561">
        <v>0.11200000000000002</v>
      </c>
      <c r="AH3187" s="2613" t="s">
        <v>1534</v>
      </c>
      <c r="AI3187" s="2613" t="s">
        <v>1534</v>
      </c>
      <c r="AJ3187" s="2647" t="s">
        <v>1534</v>
      </c>
      <c r="AK3187" s="2572"/>
    </row>
    <row r="3188" spans="2:37" s="2872" customFormat="1" ht="51" x14ac:dyDescent="0.2">
      <c r="B3188" s="3982" t="s">
        <v>5509</v>
      </c>
      <c r="C3188" s="3983"/>
      <c r="D3188" s="2555" t="s">
        <v>5510</v>
      </c>
      <c r="E3188" s="2556">
        <v>78.400000000000006</v>
      </c>
      <c r="F3188" s="2556">
        <v>31.7744</v>
      </c>
      <c r="G3188" s="2559" t="s">
        <v>1534</v>
      </c>
      <c r="H3188" s="2559" t="s">
        <v>1534</v>
      </c>
      <c r="I3188" s="2559" t="s">
        <v>1534</v>
      </c>
      <c r="J3188" s="2558">
        <v>202</v>
      </c>
      <c r="K3188" s="2557">
        <v>0.15680000000000002</v>
      </c>
      <c r="L3188" s="2557">
        <v>0.15680000000000002</v>
      </c>
      <c r="M3188" s="2558">
        <v>202</v>
      </c>
      <c r="N3188" s="2558">
        <v>202</v>
      </c>
      <c r="O3188" s="2557">
        <v>0.15680000000000002</v>
      </c>
      <c r="P3188" s="2557">
        <v>0.15680000000000002</v>
      </c>
      <c r="Q3188" s="2557">
        <v>0.15680000000000002</v>
      </c>
      <c r="R3188" s="2557">
        <v>0.15680000000000002</v>
      </c>
      <c r="S3188" s="2612">
        <v>5.6000000000000005</v>
      </c>
      <c r="T3188" s="2559" t="s">
        <v>1534</v>
      </c>
      <c r="U3188" s="2559" t="s">
        <v>1534</v>
      </c>
      <c r="V3188" s="2560" t="s">
        <v>1135</v>
      </c>
      <c r="W3188" s="2557">
        <v>2.8000000000000004E-2</v>
      </c>
      <c r="X3188" s="2557">
        <v>6.720000000000001E-2</v>
      </c>
      <c r="Y3188" s="2560" t="s">
        <v>1534</v>
      </c>
      <c r="Z3188" s="2560" t="s">
        <v>1534</v>
      </c>
      <c r="AA3188" s="2560" t="s">
        <v>1534</v>
      </c>
      <c r="AB3188" s="2560" t="s">
        <v>1534</v>
      </c>
      <c r="AC3188" s="2557">
        <v>6.720000000000001E-2</v>
      </c>
      <c r="AD3188" s="2556">
        <v>29.836800000000004</v>
      </c>
      <c r="AE3188" s="2560" t="s">
        <v>56</v>
      </c>
      <c r="AF3188" s="2561">
        <v>3.6960000000000007E-2</v>
      </c>
      <c r="AG3188" s="2561">
        <v>0.11200000000000002</v>
      </c>
      <c r="AH3188" s="2613" t="s">
        <v>5049</v>
      </c>
      <c r="AI3188" s="2613" t="s">
        <v>5050</v>
      </c>
      <c r="AJ3188" s="2809">
        <v>11.188800000000001</v>
      </c>
      <c r="AK3188" s="2572"/>
    </row>
    <row r="3189" spans="2:37" s="2872" customFormat="1" x14ac:dyDescent="0.2">
      <c r="B3189" s="3982" t="s">
        <v>5511</v>
      </c>
      <c r="C3189" s="3983"/>
      <c r="D3189" s="2555" t="s">
        <v>5512</v>
      </c>
      <c r="E3189" s="2556">
        <v>78.400000000000006</v>
      </c>
      <c r="F3189" s="2556">
        <v>42.963200000000001</v>
      </c>
      <c r="G3189" s="2559" t="s">
        <v>1534</v>
      </c>
      <c r="H3189" s="2559" t="s">
        <v>1534</v>
      </c>
      <c r="I3189" s="2559" t="s">
        <v>1534</v>
      </c>
      <c r="J3189" s="2558">
        <v>274</v>
      </c>
      <c r="K3189" s="2557">
        <v>0.15680000000000002</v>
      </c>
      <c r="L3189" s="2557">
        <v>0.15680000000000002</v>
      </c>
      <c r="M3189" s="2558">
        <v>274</v>
      </c>
      <c r="N3189" s="2558">
        <v>274</v>
      </c>
      <c r="O3189" s="2557">
        <v>0.15680000000000002</v>
      </c>
      <c r="P3189" s="2557">
        <v>0.15680000000000002</v>
      </c>
      <c r="Q3189" s="2557">
        <v>0.15680000000000002</v>
      </c>
      <c r="R3189" s="2557">
        <v>0.15680000000000002</v>
      </c>
      <c r="S3189" s="2612">
        <v>5.6000000000000005</v>
      </c>
      <c r="T3189" s="2559" t="s">
        <v>1534</v>
      </c>
      <c r="U3189" s="2559" t="s">
        <v>1534</v>
      </c>
      <c r="V3189" s="2560" t="s">
        <v>1135</v>
      </c>
      <c r="W3189" s="2557">
        <v>2.8000000000000004E-2</v>
      </c>
      <c r="X3189" s="2557">
        <v>6.720000000000001E-2</v>
      </c>
      <c r="Y3189" s="2560" t="s">
        <v>1534</v>
      </c>
      <c r="Z3189" s="2560" t="s">
        <v>1534</v>
      </c>
      <c r="AA3189" s="2560" t="s">
        <v>1534</v>
      </c>
      <c r="AB3189" s="2560" t="s">
        <v>1534</v>
      </c>
      <c r="AC3189" s="2557">
        <v>6.720000000000001E-2</v>
      </c>
      <c r="AD3189" s="2556">
        <v>29.836800000000004</v>
      </c>
      <c r="AE3189" s="2560" t="s">
        <v>56</v>
      </c>
      <c r="AF3189" s="2561">
        <v>3.6960000000000007E-2</v>
      </c>
      <c r="AG3189" s="2561">
        <v>0.11200000000000002</v>
      </c>
      <c r="AH3189" s="2613" t="s">
        <v>1534</v>
      </c>
      <c r="AI3189" s="2613" t="s">
        <v>1534</v>
      </c>
      <c r="AJ3189" s="2647" t="s">
        <v>1534</v>
      </c>
      <c r="AK3189" s="2572"/>
    </row>
    <row r="3190" spans="2:37" s="2872" customFormat="1" ht="51" x14ac:dyDescent="0.2">
      <c r="B3190" s="3982" t="s">
        <v>5513</v>
      </c>
      <c r="C3190" s="3983"/>
      <c r="D3190" s="2555" t="s">
        <v>5514</v>
      </c>
      <c r="E3190" s="2556">
        <v>89.600000000000009</v>
      </c>
      <c r="F3190" s="2556">
        <v>36.444800000000001</v>
      </c>
      <c r="G3190" s="2559" t="s">
        <v>1534</v>
      </c>
      <c r="H3190" s="2559" t="s">
        <v>1534</v>
      </c>
      <c r="I3190" s="2559" t="s">
        <v>1534</v>
      </c>
      <c r="J3190" s="2558">
        <v>250</v>
      </c>
      <c r="K3190" s="2557">
        <v>0.14560000000000001</v>
      </c>
      <c r="L3190" s="2557">
        <v>0.14560000000000001</v>
      </c>
      <c r="M3190" s="2558">
        <v>250</v>
      </c>
      <c r="N3190" s="2558">
        <v>250</v>
      </c>
      <c r="O3190" s="2557">
        <v>0.14560000000000001</v>
      </c>
      <c r="P3190" s="2557">
        <v>0.14560000000000001</v>
      </c>
      <c r="Q3190" s="2557">
        <v>0.14560000000000001</v>
      </c>
      <c r="R3190" s="2557">
        <v>0.14560000000000001</v>
      </c>
      <c r="S3190" s="2612">
        <v>8.4</v>
      </c>
      <c r="T3190" s="2559" t="s">
        <v>1534</v>
      </c>
      <c r="U3190" s="2559" t="s">
        <v>1534</v>
      </c>
      <c r="V3190" s="2560" t="s">
        <v>1119</v>
      </c>
      <c r="W3190" s="2557">
        <v>2.8000000000000004E-2</v>
      </c>
      <c r="X3190" s="2557">
        <v>6.720000000000001E-2</v>
      </c>
      <c r="Y3190" s="2560" t="s">
        <v>1534</v>
      </c>
      <c r="Z3190" s="2560" t="s">
        <v>1534</v>
      </c>
      <c r="AA3190" s="2560" t="s">
        <v>1534</v>
      </c>
      <c r="AB3190" s="2560" t="s">
        <v>1534</v>
      </c>
      <c r="AC3190" s="2557">
        <v>6.720000000000001E-2</v>
      </c>
      <c r="AD3190" s="2556">
        <v>33.566400000000002</v>
      </c>
      <c r="AE3190" s="2560" t="s">
        <v>5515</v>
      </c>
      <c r="AF3190" s="2561">
        <v>3.6960000000000007E-2</v>
      </c>
      <c r="AG3190" s="2561">
        <v>0.11200000000000002</v>
      </c>
      <c r="AH3190" s="2613" t="s">
        <v>5049</v>
      </c>
      <c r="AI3190" s="2613" t="s">
        <v>5050</v>
      </c>
      <c r="AJ3190" s="2809">
        <v>11.188800000000001</v>
      </c>
      <c r="AK3190" s="2572"/>
    </row>
    <row r="3191" spans="2:37" s="2872" customFormat="1" x14ac:dyDescent="0.2">
      <c r="B3191" s="3982" t="s">
        <v>5516</v>
      </c>
      <c r="C3191" s="3983"/>
      <c r="D3191" s="2555" t="s">
        <v>5517</v>
      </c>
      <c r="E3191" s="2556">
        <v>89.600000000000009</v>
      </c>
      <c r="F3191" s="2556">
        <v>47.633600000000008</v>
      </c>
      <c r="G3191" s="2559" t="s">
        <v>1534</v>
      </c>
      <c r="H3191" s="2559" t="s">
        <v>1534</v>
      </c>
      <c r="I3191" s="2559" t="s">
        <v>1534</v>
      </c>
      <c r="J3191" s="2558">
        <v>327</v>
      </c>
      <c r="K3191" s="2557">
        <v>0.14560000000000001</v>
      </c>
      <c r="L3191" s="2557">
        <v>0.14560000000000001</v>
      </c>
      <c r="M3191" s="2558">
        <v>327</v>
      </c>
      <c r="N3191" s="2558">
        <v>327</v>
      </c>
      <c r="O3191" s="2557">
        <v>0.14560000000000001</v>
      </c>
      <c r="P3191" s="2557">
        <v>0.14560000000000001</v>
      </c>
      <c r="Q3191" s="2557">
        <v>0.14560000000000001</v>
      </c>
      <c r="R3191" s="2557">
        <v>0.14560000000000001</v>
      </c>
      <c r="S3191" s="2612">
        <v>8.4</v>
      </c>
      <c r="T3191" s="2559" t="s">
        <v>1534</v>
      </c>
      <c r="U3191" s="2559" t="s">
        <v>1534</v>
      </c>
      <c r="V3191" s="2560" t="s">
        <v>1119</v>
      </c>
      <c r="W3191" s="2557">
        <v>2.8000000000000004E-2</v>
      </c>
      <c r="X3191" s="2557">
        <v>6.720000000000001E-2</v>
      </c>
      <c r="Y3191" s="2560" t="s">
        <v>1534</v>
      </c>
      <c r="Z3191" s="2560" t="s">
        <v>1534</v>
      </c>
      <c r="AA3191" s="2560" t="s">
        <v>1534</v>
      </c>
      <c r="AB3191" s="2560" t="s">
        <v>1534</v>
      </c>
      <c r="AC3191" s="2557">
        <v>6.720000000000001E-2</v>
      </c>
      <c r="AD3191" s="2556">
        <v>33.566400000000002</v>
      </c>
      <c r="AE3191" s="2560" t="s">
        <v>5515</v>
      </c>
      <c r="AF3191" s="2561">
        <v>3.6960000000000007E-2</v>
      </c>
      <c r="AG3191" s="2561">
        <v>0.11200000000000002</v>
      </c>
      <c r="AH3191" s="2613" t="s">
        <v>1534</v>
      </c>
      <c r="AI3191" s="2613" t="s">
        <v>1534</v>
      </c>
      <c r="AJ3191" s="2647" t="s">
        <v>1534</v>
      </c>
      <c r="AK3191" s="2572"/>
    </row>
    <row r="3192" spans="2:37" s="2872" customFormat="1" ht="51" x14ac:dyDescent="0.2">
      <c r="B3192" s="3982" t="s">
        <v>5518</v>
      </c>
      <c r="C3192" s="3983"/>
      <c r="D3192" s="2555" t="s">
        <v>5519</v>
      </c>
      <c r="E3192" s="2556">
        <v>112.00000000000001</v>
      </c>
      <c r="F3192" s="2556">
        <v>52.315200000000004</v>
      </c>
      <c r="G3192" s="2559" t="s">
        <v>1534</v>
      </c>
      <c r="H3192" s="2559" t="s">
        <v>1534</v>
      </c>
      <c r="I3192" s="2559" t="s">
        <v>1534</v>
      </c>
      <c r="J3192" s="2558">
        <v>389</v>
      </c>
      <c r="K3192" s="2557">
        <v>0.13440000000000002</v>
      </c>
      <c r="L3192" s="2557">
        <v>0.13440000000000002</v>
      </c>
      <c r="M3192" s="2558">
        <v>389</v>
      </c>
      <c r="N3192" s="2558">
        <v>389</v>
      </c>
      <c r="O3192" s="2557">
        <v>0.13440000000000002</v>
      </c>
      <c r="P3192" s="2557">
        <v>0.13440000000000002</v>
      </c>
      <c r="Q3192" s="2557">
        <v>0.13440000000000002</v>
      </c>
      <c r="R3192" s="2557">
        <v>0.13440000000000002</v>
      </c>
      <c r="S3192" s="2612">
        <v>11.200000000000001</v>
      </c>
      <c r="T3192" s="2559" t="s">
        <v>1534</v>
      </c>
      <c r="U3192" s="2559" t="s">
        <v>1534</v>
      </c>
      <c r="V3192" s="2560" t="s">
        <v>5520</v>
      </c>
      <c r="W3192" s="2557">
        <v>2.8000000000000004E-2</v>
      </c>
      <c r="X3192" s="2557">
        <v>6.720000000000001E-2</v>
      </c>
      <c r="Y3192" s="2560" t="s">
        <v>1534</v>
      </c>
      <c r="Z3192" s="2560" t="s">
        <v>1534</v>
      </c>
      <c r="AA3192" s="2560" t="s">
        <v>1534</v>
      </c>
      <c r="AB3192" s="2560" t="s">
        <v>1534</v>
      </c>
      <c r="AC3192" s="2557">
        <v>6.720000000000001E-2</v>
      </c>
      <c r="AD3192" s="2556">
        <v>37.295999999999999</v>
      </c>
      <c r="AE3192" s="2560" t="s">
        <v>58</v>
      </c>
      <c r="AF3192" s="2561">
        <v>3.6960000000000007E-2</v>
      </c>
      <c r="AG3192" s="2561">
        <v>0.11200000000000002</v>
      </c>
      <c r="AH3192" s="2613" t="s">
        <v>5049</v>
      </c>
      <c r="AI3192" s="2613" t="s">
        <v>5050</v>
      </c>
      <c r="AJ3192" s="2809">
        <v>11.188800000000001</v>
      </c>
      <c r="AK3192" s="2572"/>
    </row>
    <row r="3193" spans="2:37" s="2872" customFormat="1" ht="13.5" thickBot="1" x14ac:dyDescent="0.25">
      <c r="B3193" s="3984" t="s">
        <v>5521</v>
      </c>
      <c r="C3193" s="3985"/>
      <c r="D3193" s="2602" t="s">
        <v>5522</v>
      </c>
      <c r="E3193" s="2603">
        <v>112.00000000000001</v>
      </c>
      <c r="F3193" s="2603">
        <v>63.504000000000012</v>
      </c>
      <c r="G3193" s="2606" t="s">
        <v>1534</v>
      </c>
      <c r="H3193" s="2606" t="s">
        <v>1534</v>
      </c>
      <c r="I3193" s="2606" t="s">
        <v>1534</v>
      </c>
      <c r="J3193" s="2605">
        <v>472</v>
      </c>
      <c r="K3193" s="2604">
        <v>0.13440000000000002</v>
      </c>
      <c r="L3193" s="2604">
        <v>0.13440000000000002</v>
      </c>
      <c r="M3193" s="2605">
        <v>472</v>
      </c>
      <c r="N3193" s="2605">
        <v>472</v>
      </c>
      <c r="O3193" s="2604">
        <v>0.13440000000000002</v>
      </c>
      <c r="P3193" s="2604">
        <v>0.13440000000000002</v>
      </c>
      <c r="Q3193" s="2604">
        <v>0.13440000000000002</v>
      </c>
      <c r="R3193" s="2604">
        <v>0.13440000000000002</v>
      </c>
      <c r="S3193" s="2798">
        <v>11.200000000000001</v>
      </c>
      <c r="T3193" s="2606" t="s">
        <v>1534</v>
      </c>
      <c r="U3193" s="2606" t="s">
        <v>1534</v>
      </c>
      <c r="V3193" s="2607" t="s">
        <v>5520</v>
      </c>
      <c r="W3193" s="2604">
        <v>2.8000000000000004E-2</v>
      </c>
      <c r="X3193" s="2604">
        <v>6.720000000000001E-2</v>
      </c>
      <c r="Y3193" s="2607" t="s">
        <v>1534</v>
      </c>
      <c r="Z3193" s="2607" t="s">
        <v>1534</v>
      </c>
      <c r="AA3193" s="2607" t="s">
        <v>1534</v>
      </c>
      <c r="AB3193" s="2607" t="s">
        <v>1534</v>
      </c>
      <c r="AC3193" s="2604">
        <v>6.720000000000001E-2</v>
      </c>
      <c r="AD3193" s="2603">
        <v>37.295999999999999</v>
      </c>
      <c r="AE3193" s="2607" t="s">
        <v>58</v>
      </c>
      <c r="AF3193" s="2608">
        <v>3.6960000000000007E-2</v>
      </c>
      <c r="AG3193" s="2608">
        <v>0.11200000000000002</v>
      </c>
      <c r="AH3193" s="2653" t="s">
        <v>1534</v>
      </c>
      <c r="AI3193" s="2653" t="s">
        <v>1534</v>
      </c>
      <c r="AJ3193" s="2654" t="s">
        <v>1534</v>
      </c>
      <c r="AK3193" s="2572"/>
    </row>
    <row r="3194" spans="2:37" s="2872" customFormat="1" x14ac:dyDescent="0.2">
      <c r="B3194" s="2573"/>
      <c r="C3194" s="2566"/>
      <c r="D3194" s="2566"/>
      <c r="E3194" s="2566"/>
      <c r="F3194" s="2566"/>
      <c r="G3194" s="2566"/>
      <c r="H3194" s="2566"/>
      <c r="I3194" s="2567"/>
      <c r="J3194" s="2567"/>
      <c r="K3194" s="2567"/>
      <c r="L3194" s="2567"/>
      <c r="M3194" s="2566"/>
      <c r="N3194" s="2567"/>
      <c r="O3194" s="2567"/>
      <c r="P3194" s="2567"/>
      <c r="Q3194" s="2567"/>
      <c r="R3194" s="2567"/>
      <c r="S3194" s="2566"/>
      <c r="T3194" s="2565"/>
      <c r="U3194" s="2565"/>
      <c r="V3194" s="2565"/>
      <c r="W3194" s="2565"/>
      <c r="X3194" s="2565"/>
      <c r="Y3194" s="2565"/>
      <c r="Z3194" s="2565"/>
      <c r="AA3194" s="2565"/>
      <c r="AB3194" s="2565"/>
      <c r="AC3194" s="2565"/>
      <c r="AD3194" s="2565"/>
      <c r="AE3194" s="2565"/>
      <c r="AF3194" s="2565"/>
      <c r="AG3194" s="2565"/>
      <c r="AH3194" s="2565"/>
      <c r="AI3194" s="2565"/>
      <c r="AJ3194" s="2565"/>
      <c r="AK3194" s="2572"/>
    </row>
    <row r="3195" spans="2:37" s="2872" customFormat="1" ht="14.25" x14ac:dyDescent="0.2">
      <c r="B3195" s="3979" t="s">
        <v>4992</v>
      </c>
      <c r="C3195" s="3980"/>
      <c r="D3195" s="3981" t="s">
        <v>10</v>
      </c>
      <c r="E3195" s="3981"/>
      <c r="F3195" s="3981"/>
      <c r="G3195" s="3981"/>
      <c r="H3195" s="2569"/>
      <c r="I3195" s="2569"/>
      <c r="J3195" s="2569"/>
      <c r="K3195" s="2569"/>
      <c r="L3195" s="2569"/>
      <c r="M3195" s="2569"/>
      <c r="N3195" s="2569"/>
      <c r="O3195" s="2569"/>
      <c r="P3195" s="2569"/>
      <c r="Q3195" s="2569"/>
      <c r="R3195" s="2569"/>
      <c r="S3195" s="2569"/>
      <c r="T3195" s="2565"/>
      <c r="U3195" s="2565"/>
      <c r="V3195" s="2565"/>
      <c r="W3195" s="2565"/>
      <c r="X3195" s="2565"/>
      <c r="Y3195" s="2565"/>
      <c r="Z3195" s="2565"/>
      <c r="AA3195" s="2565"/>
      <c r="AB3195" s="2565"/>
      <c r="AC3195" s="2565"/>
      <c r="AD3195" s="2565"/>
      <c r="AE3195" s="2565"/>
      <c r="AF3195" s="2565"/>
      <c r="AG3195" s="2565"/>
      <c r="AH3195" s="2565"/>
      <c r="AI3195" s="2565"/>
      <c r="AJ3195" s="2565"/>
      <c r="AK3195" s="2572"/>
    </row>
    <row r="3196" spans="2:37" s="2872" customFormat="1" ht="14.25" x14ac:dyDescent="0.2">
      <c r="B3196" s="3979" t="s">
        <v>4993</v>
      </c>
      <c r="C3196" s="3980"/>
      <c r="D3196" s="3981" t="s">
        <v>10</v>
      </c>
      <c r="E3196" s="3981"/>
      <c r="F3196" s="3981"/>
      <c r="G3196" s="3981"/>
      <c r="H3196" s="2569"/>
      <c r="I3196" s="2569"/>
      <c r="J3196" s="2569"/>
      <c r="K3196" s="2569"/>
      <c r="L3196" s="2569"/>
      <c r="M3196" s="2569"/>
      <c r="N3196" s="2569"/>
      <c r="O3196" s="2569"/>
      <c r="P3196" s="2569"/>
      <c r="Q3196" s="2569"/>
      <c r="R3196" s="2569"/>
      <c r="S3196" s="2569"/>
      <c r="T3196" s="2565"/>
      <c r="U3196" s="2565"/>
      <c r="V3196" s="2565"/>
      <c r="W3196" s="2565"/>
      <c r="X3196" s="2565"/>
      <c r="Y3196" s="2565"/>
      <c r="Z3196" s="2565"/>
      <c r="AA3196" s="2565"/>
      <c r="AB3196" s="2565"/>
      <c r="AC3196" s="2565"/>
      <c r="AD3196" s="2565"/>
      <c r="AE3196" s="2565"/>
      <c r="AF3196" s="2565"/>
      <c r="AG3196" s="2565"/>
      <c r="AH3196" s="2565"/>
      <c r="AI3196" s="2565"/>
      <c r="AJ3196" s="2565"/>
      <c r="AK3196" s="2572"/>
    </row>
    <row r="3197" spans="2:37" s="2872" customFormat="1" ht="15.75" thickBot="1" x14ac:dyDescent="0.25">
      <c r="B3197" s="4057"/>
      <c r="C3197" s="4058"/>
      <c r="D3197" s="4059"/>
      <c r="E3197" s="4059"/>
      <c r="F3197" s="4059"/>
      <c r="G3197" s="4059"/>
      <c r="H3197" s="2574"/>
      <c r="I3197" s="2574"/>
      <c r="J3197" s="2574"/>
      <c r="K3197" s="2574"/>
      <c r="L3197" s="2574"/>
      <c r="M3197" s="2574"/>
      <c r="N3197" s="2574"/>
      <c r="O3197" s="2574"/>
      <c r="P3197" s="2574"/>
      <c r="Q3197" s="2574"/>
      <c r="R3197" s="2574"/>
      <c r="S3197" s="2574"/>
      <c r="T3197" s="2575"/>
      <c r="U3197" s="2575"/>
      <c r="V3197" s="2575"/>
      <c r="W3197" s="2575"/>
      <c r="X3197" s="2575"/>
      <c r="Y3197" s="2575"/>
      <c r="Z3197" s="2575"/>
      <c r="AA3197" s="2575"/>
      <c r="AB3197" s="2575"/>
      <c r="AC3197" s="2575"/>
      <c r="AD3197" s="2575"/>
      <c r="AE3197" s="2575"/>
      <c r="AF3197" s="2575"/>
      <c r="AG3197" s="2575"/>
      <c r="AH3197" s="2575"/>
      <c r="AI3197" s="2575"/>
      <c r="AJ3197" s="2575"/>
      <c r="AK3197" s="2577"/>
    </row>
    <row r="3198" spans="2:37" s="2872" customFormat="1" x14ac:dyDescent="0.2">
      <c r="B3198" s="2774">
        <f>+B3175</f>
        <v>0</v>
      </c>
    </row>
    <row r="3199" spans="2:37" s="2872" customFormat="1" ht="13.5" thickBot="1" x14ac:dyDescent="0.25"/>
    <row r="3200" spans="2:37" s="2872" customFormat="1" ht="20.25" x14ac:dyDescent="0.2">
      <c r="B3200" s="3987" t="s">
        <v>5001</v>
      </c>
      <c r="C3200" s="3988"/>
      <c r="D3200" s="3988"/>
      <c r="E3200" s="3988"/>
      <c r="F3200" s="3988"/>
      <c r="G3200" s="3988"/>
      <c r="H3200" s="3988"/>
      <c r="I3200" s="3988"/>
      <c r="J3200" s="3988"/>
      <c r="K3200" s="3988"/>
      <c r="L3200" s="3988"/>
      <c r="M3200" s="3988"/>
      <c r="N3200" s="3988"/>
      <c r="O3200" s="3988"/>
      <c r="P3200" s="3988"/>
      <c r="Q3200" s="3988"/>
      <c r="R3200" s="3988"/>
      <c r="S3200" s="3988"/>
      <c r="T3200" s="3988"/>
      <c r="U3200" s="3988"/>
      <c r="V3200" s="3988"/>
      <c r="W3200" s="3988"/>
      <c r="X3200" s="3988"/>
      <c r="Y3200" s="3988"/>
      <c r="Z3200" s="3988"/>
      <c r="AA3200" s="3988"/>
      <c r="AB3200" s="3988"/>
      <c r="AC3200" s="3988"/>
      <c r="AD3200" s="3988"/>
      <c r="AE3200" s="3988"/>
      <c r="AF3200" s="3988"/>
      <c r="AG3200" s="3988"/>
      <c r="AH3200" s="3988"/>
      <c r="AI3200" s="3988"/>
      <c r="AJ3200" s="3988"/>
      <c r="AK3200" s="3989"/>
    </row>
    <row r="3201" spans="2:37" s="2872" customFormat="1" x14ac:dyDescent="0.2">
      <c r="B3201" s="2570"/>
      <c r="C3201" s="2910"/>
      <c r="D3201" s="2910"/>
      <c r="E3201" s="2910"/>
      <c r="F3201" s="2910"/>
      <c r="G3201" s="2571"/>
      <c r="H3201" s="2571"/>
      <c r="I3201" s="2571"/>
      <c r="J3201" s="2571"/>
      <c r="K3201" s="2571"/>
      <c r="L3201" s="2571"/>
      <c r="M3201" s="2571"/>
      <c r="N3201" s="2571"/>
      <c r="O3201" s="2571"/>
      <c r="P3201" s="2571"/>
      <c r="Q3201" s="2571"/>
      <c r="R3201" s="2571"/>
      <c r="S3201" s="2571"/>
      <c r="T3201" s="2571"/>
      <c r="U3201" s="2571"/>
      <c r="V3201" s="2571"/>
      <c r="W3201" s="2571"/>
      <c r="X3201" s="2571"/>
      <c r="Y3201" s="2571"/>
      <c r="Z3201" s="2571"/>
      <c r="AA3201" s="2571"/>
      <c r="AB3201" s="2571"/>
      <c r="AC3201" s="2571"/>
      <c r="AD3201" s="2571"/>
      <c r="AE3201" s="2571"/>
      <c r="AF3201" s="2571"/>
      <c r="AG3201" s="2571"/>
      <c r="AH3201" s="2571"/>
      <c r="AI3201" s="2571"/>
      <c r="AJ3201" s="2571"/>
      <c r="AK3201" s="2572"/>
    </row>
    <row r="3202" spans="2:37" s="2872" customFormat="1" x14ac:dyDescent="0.2">
      <c r="B3202" s="2570" t="s">
        <v>4988</v>
      </c>
      <c r="C3202" s="2910"/>
      <c r="D3202" s="4122" t="s">
        <v>5497</v>
      </c>
      <c r="E3202" s="4122"/>
      <c r="F3202" s="4122"/>
      <c r="G3202" s="2571"/>
      <c r="H3202" s="2571"/>
      <c r="I3202" s="2571"/>
      <c r="J3202" s="2571"/>
      <c r="K3202" s="2571"/>
      <c r="L3202" s="2571"/>
      <c r="M3202" s="2571"/>
      <c r="N3202" s="2571"/>
      <c r="O3202" s="2571"/>
      <c r="P3202" s="2571"/>
      <c r="Q3202" s="2571"/>
      <c r="R3202" s="2571"/>
      <c r="S3202" s="2571"/>
      <c r="T3202" s="2571"/>
      <c r="U3202" s="2571"/>
      <c r="V3202" s="2571"/>
      <c r="W3202" s="2571"/>
      <c r="X3202" s="2571"/>
      <c r="Y3202" s="2571"/>
      <c r="Z3202" s="2571"/>
      <c r="AA3202" s="2571"/>
      <c r="AB3202" s="2571"/>
      <c r="AC3202" s="2571"/>
      <c r="AD3202" s="2571"/>
      <c r="AE3202" s="2571"/>
      <c r="AF3202" s="2571"/>
      <c r="AG3202" s="2571"/>
      <c r="AH3202" s="2571"/>
      <c r="AI3202" s="2571"/>
      <c r="AJ3202" s="2571"/>
      <c r="AK3202" s="2572"/>
    </row>
    <row r="3203" spans="2:37" s="2872" customFormat="1" ht="13.5" thickBot="1" x14ac:dyDescent="0.25">
      <c r="B3203" s="3991" t="s">
        <v>5002</v>
      </c>
      <c r="C3203" s="3992"/>
      <c r="D3203" s="4139">
        <v>41459</v>
      </c>
      <c r="E3203" s="4140"/>
      <c r="F3203" s="2910"/>
      <c r="G3203" s="2571"/>
      <c r="H3203" s="2571"/>
      <c r="I3203" s="2571"/>
      <c r="J3203" s="2571"/>
      <c r="K3203" s="2571"/>
      <c r="L3203" s="2571"/>
      <c r="M3203" s="2571"/>
      <c r="N3203" s="2571"/>
      <c r="O3203" s="2571"/>
      <c r="P3203" s="2571"/>
      <c r="Q3203" s="2571"/>
      <c r="R3203" s="2571"/>
      <c r="S3203" s="2571"/>
      <c r="T3203" s="2571"/>
      <c r="U3203" s="2571"/>
      <c r="V3203" s="2571"/>
      <c r="W3203" s="2571"/>
      <c r="X3203" s="2571"/>
      <c r="Y3203" s="2571"/>
      <c r="Z3203" s="2571"/>
      <c r="AA3203" s="2571"/>
      <c r="AB3203" s="2571"/>
      <c r="AC3203" s="2571"/>
      <c r="AD3203" s="2571"/>
      <c r="AE3203" s="2571"/>
      <c r="AF3203" s="2571"/>
      <c r="AG3203" s="2571"/>
      <c r="AH3203" s="2571"/>
      <c r="AI3203" s="2571"/>
      <c r="AJ3203" s="2571"/>
      <c r="AK3203" s="2572"/>
    </row>
    <row r="3204" spans="2:37" s="2872" customFormat="1" ht="79.5" customHeight="1" thickBot="1" x14ac:dyDescent="0.25">
      <c r="B3204" s="3993" t="s">
        <v>5003</v>
      </c>
      <c r="C3204" s="4036"/>
      <c r="D3204" s="4118" t="s">
        <v>5877</v>
      </c>
      <c r="E3204" s="4119"/>
      <c r="F3204" s="4119"/>
      <c r="G3204" s="4119"/>
      <c r="H3204" s="4119"/>
      <c r="I3204" s="4119"/>
      <c r="J3204" s="4119"/>
      <c r="K3204" s="4120"/>
      <c r="L3204" s="2571"/>
      <c r="M3204" s="2571"/>
      <c r="N3204" s="2571"/>
      <c r="O3204" s="2571"/>
      <c r="P3204" s="2571"/>
      <c r="Q3204" s="2571"/>
      <c r="R3204" s="2571"/>
      <c r="S3204" s="2571"/>
      <c r="T3204" s="2571"/>
      <c r="U3204" s="2571"/>
      <c r="V3204" s="2571"/>
      <c r="W3204" s="2571"/>
      <c r="X3204" s="2571"/>
      <c r="Y3204" s="2571"/>
      <c r="Z3204" s="2571"/>
      <c r="AA3204" s="2571"/>
      <c r="AB3204" s="2571"/>
      <c r="AC3204" s="2571"/>
      <c r="AD3204" s="2571"/>
      <c r="AE3204" s="2571"/>
      <c r="AF3204" s="2571"/>
      <c r="AG3204" s="2571"/>
      <c r="AH3204" s="2571"/>
      <c r="AI3204" s="2571"/>
      <c r="AJ3204" s="2571"/>
      <c r="AK3204" s="2572"/>
    </row>
    <row r="3205" spans="2:37" s="2872" customFormat="1" ht="13.5" thickBot="1" x14ac:dyDescent="0.25">
      <c r="B3205" s="3998"/>
      <c r="C3205" s="3999"/>
      <c r="D3205" s="3999"/>
      <c r="E3205" s="3999"/>
      <c r="F3205" s="3999"/>
      <c r="G3205" s="3999"/>
      <c r="H3205" s="3999"/>
      <c r="I3205" s="3999"/>
      <c r="J3205" s="3999"/>
      <c r="K3205" s="3999"/>
      <c r="L3205" s="3999"/>
      <c r="M3205" s="3999"/>
      <c r="N3205" s="3999"/>
      <c r="O3205" s="3999"/>
      <c r="P3205" s="3999"/>
      <c r="Q3205" s="3999"/>
      <c r="R3205" s="2571"/>
      <c r="S3205" s="2571"/>
      <c r="T3205" s="2571"/>
      <c r="U3205" s="2571"/>
      <c r="V3205" s="2571"/>
      <c r="W3205" s="2571"/>
      <c r="X3205" s="2571"/>
      <c r="Y3205" s="2571"/>
      <c r="Z3205" s="2571"/>
      <c r="AA3205" s="2571"/>
      <c r="AB3205" s="2571"/>
      <c r="AC3205" s="2571"/>
      <c r="AD3205" s="2571"/>
      <c r="AE3205" s="2571"/>
      <c r="AF3205" s="2571"/>
      <c r="AG3205" s="2571"/>
      <c r="AH3205" s="2571"/>
      <c r="AI3205" s="2571"/>
      <c r="AJ3205" s="2571"/>
      <c r="AK3205" s="2572"/>
    </row>
    <row r="3206" spans="2:37" s="2872" customFormat="1" ht="13.5" thickBot="1" x14ac:dyDescent="0.25">
      <c r="B3206" s="4000" t="s">
        <v>5004</v>
      </c>
      <c r="C3206" s="4000"/>
      <c r="D3206" s="4000" t="s">
        <v>4994</v>
      </c>
      <c r="E3206" s="4000" t="s">
        <v>5005</v>
      </c>
      <c r="F3206" s="4002" t="s">
        <v>224</v>
      </c>
      <c r="G3206" s="4002"/>
      <c r="H3206" s="4002"/>
      <c r="I3206" s="4002"/>
      <c r="J3206" s="4002"/>
      <c r="K3206" s="4002"/>
      <c r="L3206" s="4002"/>
      <c r="M3206" s="4002"/>
      <c r="N3206" s="4002"/>
      <c r="O3206" s="4002"/>
      <c r="P3206" s="4002"/>
      <c r="Q3206" s="4002"/>
      <c r="R3206" s="4002"/>
      <c r="S3206" s="4002" t="s">
        <v>340</v>
      </c>
      <c r="T3206" s="4002"/>
      <c r="U3206" s="4002"/>
      <c r="V3206" s="4002"/>
      <c r="W3206" s="4002"/>
      <c r="X3206" s="4002"/>
      <c r="Y3206" s="4002"/>
      <c r="Z3206" s="4002"/>
      <c r="AA3206" s="4002"/>
      <c r="AB3206" s="4002"/>
      <c r="AC3206" s="4002"/>
      <c r="AD3206" s="4002" t="s">
        <v>225</v>
      </c>
      <c r="AE3206" s="4002"/>
      <c r="AF3206" s="4002"/>
      <c r="AG3206" s="4002"/>
      <c r="AH3206" s="4003" t="s">
        <v>4989</v>
      </c>
      <c r="AI3206" s="4003"/>
      <c r="AJ3206" s="4003"/>
      <c r="AK3206" s="2572"/>
    </row>
    <row r="3207" spans="2:37" s="2872" customFormat="1" ht="13.5" thickBot="1" x14ac:dyDescent="0.25">
      <c r="B3207" s="4001"/>
      <c r="C3207" s="4001"/>
      <c r="D3207" s="4001"/>
      <c r="E3207" s="4001"/>
      <c r="F3207" s="4001" t="s">
        <v>5006</v>
      </c>
      <c r="G3207" s="4001" t="s">
        <v>5007</v>
      </c>
      <c r="H3207" s="4000" t="s">
        <v>5008</v>
      </c>
      <c r="I3207" s="4004" t="s">
        <v>5009</v>
      </c>
      <c r="J3207" s="4004" t="s">
        <v>5010</v>
      </c>
      <c r="K3207" s="4005" t="s">
        <v>5011</v>
      </c>
      <c r="L3207" s="4005" t="s">
        <v>5012</v>
      </c>
      <c r="M3207" s="4004" t="s">
        <v>5013</v>
      </c>
      <c r="N3207" s="4004"/>
      <c r="O3207" s="4005" t="s">
        <v>5014</v>
      </c>
      <c r="P3207" s="4005" t="s">
        <v>5015</v>
      </c>
      <c r="Q3207" s="4005" t="s">
        <v>5016</v>
      </c>
      <c r="R3207" s="4005" t="s">
        <v>5017</v>
      </c>
      <c r="S3207" s="4000" t="s">
        <v>5018</v>
      </c>
      <c r="T3207" s="4000" t="s">
        <v>5019</v>
      </c>
      <c r="U3207" s="4000" t="s">
        <v>5020</v>
      </c>
      <c r="V3207" s="4000" t="s">
        <v>5021</v>
      </c>
      <c r="W3207" s="4000" t="s">
        <v>5022</v>
      </c>
      <c r="X3207" s="4000" t="s">
        <v>5023</v>
      </c>
      <c r="Y3207" s="4000" t="s">
        <v>5024</v>
      </c>
      <c r="Z3207" s="4000" t="s">
        <v>5025</v>
      </c>
      <c r="AA3207" s="4000" t="s">
        <v>5026</v>
      </c>
      <c r="AB3207" s="4004" t="s">
        <v>5027</v>
      </c>
      <c r="AC3207" s="4004" t="s">
        <v>5028</v>
      </c>
      <c r="AD3207" s="4000" t="s">
        <v>5029</v>
      </c>
      <c r="AE3207" s="4000" t="s">
        <v>5030</v>
      </c>
      <c r="AF3207" s="4000" t="s">
        <v>5031</v>
      </c>
      <c r="AG3207" s="4000" t="s">
        <v>5032</v>
      </c>
      <c r="AH3207" s="4000" t="s">
        <v>1154</v>
      </c>
      <c r="AI3207" s="4000" t="s">
        <v>4990</v>
      </c>
      <c r="AJ3207" s="4000" t="s">
        <v>4991</v>
      </c>
      <c r="AK3207" s="2572"/>
    </row>
    <row r="3208" spans="2:37" s="2872" customFormat="1" ht="45.75" customHeight="1" thickBot="1" x14ac:dyDescent="0.25">
      <c r="B3208" s="4001"/>
      <c r="C3208" s="4001"/>
      <c r="D3208" s="4001"/>
      <c r="E3208" s="4073"/>
      <c r="F3208" s="4001"/>
      <c r="G3208" s="4001"/>
      <c r="H3208" s="4001"/>
      <c r="I3208" s="4005"/>
      <c r="J3208" s="4005"/>
      <c r="K3208" s="4005"/>
      <c r="L3208" s="4005"/>
      <c r="M3208" s="2908" t="s">
        <v>5033</v>
      </c>
      <c r="N3208" s="2909" t="s">
        <v>2798</v>
      </c>
      <c r="O3208" s="4005"/>
      <c r="P3208" s="4005"/>
      <c r="Q3208" s="4005"/>
      <c r="R3208" s="4005"/>
      <c r="S3208" s="4001"/>
      <c r="T3208" s="4001"/>
      <c r="U3208" s="4001"/>
      <c r="V3208" s="4001"/>
      <c r="W3208" s="4001"/>
      <c r="X3208" s="4001"/>
      <c r="Y3208" s="4001"/>
      <c r="Z3208" s="4001"/>
      <c r="AA3208" s="4001"/>
      <c r="AB3208" s="4005"/>
      <c r="AC3208" s="4005"/>
      <c r="AD3208" s="4001"/>
      <c r="AE3208" s="4001"/>
      <c r="AF3208" s="4001"/>
      <c r="AG3208" s="4001"/>
      <c r="AH3208" s="4001"/>
      <c r="AI3208" s="4001"/>
      <c r="AJ3208" s="4001"/>
      <c r="AK3208" s="2572"/>
    </row>
    <row r="3209" spans="2:37" s="2872" customFormat="1" x14ac:dyDescent="0.2">
      <c r="B3209" s="4832" t="s">
        <v>5498</v>
      </c>
      <c r="C3209" s="4833"/>
      <c r="D3209" s="2917" t="s">
        <v>1534</v>
      </c>
      <c r="E3209" s="3224">
        <f>+AD3209</f>
        <v>19</v>
      </c>
      <c r="F3209" s="2917" t="s">
        <v>1534</v>
      </c>
      <c r="G3209" s="2917" t="s">
        <v>1534</v>
      </c>
      <c r="H3209" s="2917" t="s">
        <v>1534</v>
      </c>
      <c r="I3209" s="2917" t="s">
        <v>1534</v>
      </c>
      <c r="J3209" s="2917" t="s">
        <v>1534</v>
      </c>
      <c r="K3209" s="2917" t="s">
        <v>1534</v>
      </c>
      <c r="L3209" s="2917" t="s">
        <v>1534</v>
      </c>
      <c r="M3209" s="2917" t="s">
        <v>1534</v>
      </c>
      <c r="N3209" s="2917" t="s">
        <v>1534</v>
      </c>
      <c r="O3209" s="2917" t="s">
        <v>1534</v>
      </c>
      <c r="P3209" s="2917" t="s">
        <v>1534</v>
      </c>
      <c r="Q3209" s="2917" t="s">
        <v>1534</v>
      </c>
      <c r="R3209" s="2917" t="s">
        <v>1534</v>
      </c>
      <c r="S3209" s="2917" t="s">
        <v>1534</v>
      </c>
      <c r="T3209" s="2917" t="s">
        <v>1534</v>
      </c>
      <c r="U3209" s="2917" t="s">
        <v>1534</v>
      </c>
      <c r="V3209" s="2917" t="s">
        <v>1534</v>
      </c>
      <c r="W3209" s="2917" t="s">
        <v>1534</v>
      </c>
      <c r="X3209" s="2917" t="s">
        <v>1534</v>
      </c>
      <c r="Y3209" s="2917" t="s">
        <v>1534</v>
      </c>
      <c r="Z3209" s="2917" t="s">
        <v>1534</v>
      </c>
      <c r="AA3209" s="2917" t="s">
        <v>1534</v>
      </c>
      <c r="AB3209" s="2917" t="s">
        <v>1534</v>
      </c>
      <c r="AC3209" s="2917" t="s">
        <v>1534</v>
      </c>
      <c r="AD3209" s="2918">
        <v>19</v>
      </c>
      <c r="AE3209" s="2919">
        <v>1000</v>
      </c>
      <c r="AF3209" s="2889">
        <f>AD3209/AE3209</f>
        <v>1.9E-2</v>
      </c>
      <c r="AG3209" s="2889">
        <v>0.1</v>
      </c>
      <c r="AH3209" s="2742" t="s">
        <v>5056</v>
      </c>
      <c r="AI3209" s="2919">
        <v>100</v>
      </c>
      <c r="AJ3209" s="2920">
        <v>2.4900000000000002</v>
      </c>
      <c r="AK3209" s="2572"/>
    </row>
    <row r="3210" spans="2:37" s="2872" customFormat="1" x14ac:dyDescent="0.2">
      <c r="B3210" s="4836" t="s">
        <v>5499</v>
      </c>
      <c r="C3210" s="4837"/>
      <c r="D3210" s="2890" t="s">
        <v>1534</v>
      </c>
      <c r="E3210" s="3223">
        <f t="shared" ref="E3210:E3212" si="22">+AD3210</f>
        <v>29</v>
      </c>
      <c r="F3210" s="2890" t="s">
        <v>1534</v>
      </c>
      <c r="G3210" s="2890" t="s">
        <v>1534</v>
      </c>
      <c r="H3210" s="2890" t="s">
        <v>1534</v>
      </c>
      <c r="I3210" s="2890" t="s">
        <v>1534</v>
      </c>
      <c r="J3210" s="2890" t="s">
        <v>1534</v>
      </c>
      <c r="K3210" s="2890" t="s">
        <v>1534</v>
      </c>
      <c r="L3210" s="2890" t="s">
        <v>1534</v>
      </c>
      <c r="M3210" s="2890" t="s">
        <v>1534</v>
      </c>
      <c r="N3210" s="2890" t="s">
        <v>1534</v>
      </c>
      <c r="O3210" s="2890" t="s">
        <v>1534</v>
      </c>
      <c r="P3210" s="2890" t="s">
        <v>1534</v>
      </c>
      <c r="Q3210" s="2890" t="s">
        <v>1534</v>
      </c>
      <c r="R3210" s="2890" t="s">
        <v>1534</v>
      </c>
      <c r="S3210" s="2890" t="s">
        <v>1534</v>
      </c>
      <c r="T3210" s="2890" t="s">
        <v>1534</v>
      </c>
      <c r="U3210" s="2890" t="s">
        <v>1534</v>
      </c>
      <c r="V3210" s="2890" t="s">
        <v>1534</v>
      </c>
      <c r="W3210" s="2890" t="s">
        <v>1534</v>
      </c>
      <c r="X3210" s="2890" t="s">
        <v>1534</v>
      </c>
      <c r="Y3210" s="2890" t="s">
        <v>1534</v>
      </c>
      <c r="Z3210" s="2890" t="s">
        <v>1534</v>
      </c>
      <c r="AA3210" s="2890" t="s">
        <v>1534</v>
      </c>
      <c r="AB3210" s="2890" t="s">
        <v>1534</v>
      </c>
      <c r="AC3210" s="2890" t="s">
        <v>1534</v>
      </c>
      <c r="AD3210" s="2915">
        <v>29</v>
      </c>
      <c r="AE3210" s="2916">
        <v>2000</v>
      </c>
      <c r="AF3210" s="2897">
        <f>AD3210/AE3210</f>
        <v>1.4500000000000001E-2</v>
      </c>
      <c r="AG3210" s="2897">
        <v>0.1</v>
      </c>
      <c r="AH3210" s="2746" t="s">
        <v>5056</v>
      </c>
      <c r="AI3210" s="2916">
        <v>200</v>
      </c>
      <c r="AJ3210" s="2921">
        <v>3.49</v>
      </c>
      <c r="AK3210" s="2572"/>
    </row>
    <row r="3211" spans="2:37" s="2872" customFormat="1" x14ac:dyDescent="0.2">
      <c r="B3211" s="4836" t="s">
        <v>5500</v>
      </c>
      <c r="C3211" s="4837"/>
      <c r="D3211" s="2890" t="s">
        <v>1534</v>
      </c>
      <c r="E3211" s="3223">
        <f t="shared" si="22"/>
        <v>39</v>
      </c>
      <c r="F3211" s="2890" t="s">
        <v>1534</v>
      </c>
      <c r="G3211" s="2890" t="s">
        <v>1534</v>
      </c>
      <c r="H3211" s="2890" t="s">
        <v>1534</v>
      </c>
      <c r="I3211" s="2890" t="s">
        <v>1534</v>
      </c>
      <c r="J3211" s="2890" t="s">
        <v>1534</v>
      </c>
      <c r="K3211" s="2890" t="s">
        <v>1534</v>
      </c>
      <c r="L3211" s="2890" t="s">
        <v>1534</v>
      </c>
      <c r="M3211" s="2890" t="s">
        <v>1534</v>
      </c>
      <c r="N3211" s="2890" t="s">
        <v>1534</v>
      </c>
      <c r="O3211" s="2890" t="s">
        <v>1534</v>
      </c>
      <c r="P3211" s="2890" t="s">
        <v>1534</v>
      </c>
      <c r="Q3211" s="2890" t="s">
        <v>1534</v>
      </c>
      <c r="R3211" s="2890" t="s">
        <v>1534</v>
      </c>
      <c r="S3211" s="2890" t="s">
        <v>1534</v>
      </c>
      <c r="T3211" s="2890" t="s">
        <v>1534</v>
      </c>
      <c r="U3211" s="2890" t="s">
        <v>1534</v>
      </c>
      <c r="V3211" s="2890" t="s">
        <v>1534</v>
      </c>
      <c r="W3211" s="2890" t="s">
        <v>1534</v>
      </c>
      <c r="X3211" s="2890" t="s">
        <v>1534</v>
      </c>
      <c r="Y3211" s="2890" t="s">
        <v>1534</v>
      </c>
      <c r="Z3211" s="2890" t="s">
        <v>1534</v>
      </c>
      <c r="AA3211" s="2890" t="s">
        <v>1534</v>
      </c>
      <c r="AB3211" s="2890" t="s">
        <v>1534</v>
      </c>
      <c r="AC3211" s="2890" t="s">
        <v>1534</v>
      </c>
      <c r="AD3211" s="2915">
        <v>39</v>
      </c>
      <c r="AE3211" s="2916">
        <v>3000</v>
      </c>
      <c r="AF3211" s="2897">
        <f>AD3211/AE3211</f>
        <v>1.2999999999999999E-2</v>
      </c>
      <c r="AG3211" s="2897">
        <v>0.1</v>
      </c>
      <c r="AH3211" s="2746" t="s">
        <v>5056</v>
      </c>
      <c r="AI3211" s="2916">
        <v>300</v>
      </c>
      <c r="AJ3211" s="2921">
        <v>3.99</v>
      </c>
      <c r="AK3211" s="2572"/>
    </row>
    <row r="3212" spans="2:37" s="2872" customFormat="1" ht="13.5" thickBot="1" x14ac:dyDescent="0.25">
      <c r="B3212" s="4834" t="s">
        <v>5501</v>
      </c>
      <c r="C3212" s="4835"/>
      <c r="D3212" s="2898" t="s">
        <v>1534</v>
      </c>
      <c r="E3212" s="3225">
        <f t="shared" si="22"/>
        <v>59</v>
      </c>
      <c r="F3212" s="2898" t="s">
        <v>1534</v>
      </c>
      <c r="G3212" s="2898" t="s">
        <v>1534</v>
      </c>
      <c r="H3212" s="2898" t="s">
        <v>1534</v>
      </c>
      <c r="I3212" s="2898" t="s">
        <v>1534</v>
      </c>
      <c r="J3212" s="2898" t="s">
        <v>1534</v>
      </c>
      <c r="K3212" s="2898" t="s">
        <v>1534</v>
      </c>
      <c r="L3212" s="2898" t="s">
        <v>1534</v>
      </c>
      <c r="M3212" s="2898" t="s">
        <v>1534</v>
      </c>
      <c r="N3212" s="2898" t="s">
        <v>1534</v>
      </c>
      <c r="O3212" s="2898" t="s">
        <v>1534</v>
      </c>
      <c r="P3212" s="2898" t="s">
        <v>1534</v>
      </c>
      <c r="Q3212" s="2898" t="s">
        <v>1534</v>
      </c>
      <c r="R3212" s="2898" t="s">
        <v>1534</v>
      </c>
      <c r="S3212" s="2898" t="s">
        <v>1534</v>
      </c>
      <c r="T3212" s="2898" t="s">
        <v>1534</v>
      </c>
      <c r="U3212" s="2898" t="s">
        <v>1534</v>
      </c>
      <c r="V3212" s="2898" t="s">
        <v>1534</v>
      </c>
      <c r="W3212" s="2898" t="s">
        <v>1534</v>
      </c>
      <c r="X3212" s="2898" t="s">
        <v>1534</v>
      </c>
      <c r="Y3212" s="2898" t="s">
        <v>1534</v>
      </c>
      <c r="Z3212" s="2898" t="s">
        <v>1534</v>
      </c>
      <c r="AA3212" s="2898" t="s">
        <v>1534</v>
      </c>
      <c r="AB3212" s="2898" t="s">
        <v>1534</v>
      </c>
      <c r="AC3212" s="2898" t="s">
        <v>1534</v>
      </c>
      <c r="AD3212" s="3076">
        <v>59</v>
      </c>
      <c r="AE3212" s="3077">
        <v>10000</v>
      </c>
      <c r="AF3212" s="2905">
        <f>AD3212/AE3212</f>
        <v>5.8999999999999999E-3</v>
      </c>
      <c r="AG3212" s="2905">
        <v>0.1</v>
      </c>
      <c r="AH3212" s="2756" t="s">
        <v>5056</v>
      </c>
      <c r="AI3212" s="3077">
        <v>300</v>
      </c>
      <c r="AJ3212" s="3078">
        <v>3.99</v>
      </c>
      <c r="AK3212" s="2572"/>
    </row>
    <row r="3213" spans="2:37" s="2872" customFormat="1" x14ac:dyDescent="0.2">
      <c r="B3213" s="2573"/>
      <c r="C3213" s="2566"/>
      <c r="D3213" s="2566"/>
      <c r="E3213" s="2566"/>
      <c r="F3213" s="2566"/>
      <c r="G3213" s="2566"/>
      <c r="H3213" s="2566"/>
      <c r="I3213" s="2567"/>
      <c r="J3213" s="2567"/>
      <c r="K3213" s="2567"/>
      <c r="L3213" s="2567"/>
      <c r="M3213" s="2566"/>
      <c r="N3213" s="2567"/>
      <c r="O3213" s="2567"/>
      <c r="P3213" s="2567"/>
      <c r="Q3213" s="2567"/>
      <c r="R3213" s="2567"/>
      <c r="S3213" s="2566"/>
      <c r="T3213" s="2565"/>
      <c r="U3213" s="2565"/>
      <c r="V3213" s="2565"/>
      <c r="W3213" s="2565"/>
      <c r="X3213" s="2565"/>
      <c r="Y3213" s="2565"/>
      <c r="Z3213" s="2565"/>
      <c r="AA3213" s="2565"/>
      <c r="AB3213" s="2565"/>
      <c r="AC3213" s="2565"/>
      <c r="AD3213" s="2565"/>
      <c r="AE3213" s="2565"/>
      <c r="AF3213" s="2565"/>
      <c r="AG3213" s="2565"/>
      <c r="AH3213" s="2565"/>
      <c r="AI3213" s="2565"/>
      <c r="AJ3213" s="2565"/>
      <c r="AK3213" s="2572"/>
    </row>
    <row r="3214" spans="2:37" s="2872" customFormat="1" x14ac:dyDescent="0.2">
      <c r="B3214" s="3979" t="s">
        <v>4992</v>
      </c>
      <c r="C3214" s="3980"/>
      <c r="D3214" s="3986" t="s">
        <v>5043</v>
      </c>
      <c r="E3214" s="3986"/>
      <c r="F3214" s="3986"/>
      <c r="G3214" s="3986"/>
      <c r="H3214" s="2569"/>
      <c r="I3214" s="2569"/>
      <c r="J3214" s="2569"/>
      <c r="K3214" s="2569"/>
      <c r="L3214" s="2569"/>
      <c r="M3214" s="2569"/>
      <c r="N3214" s="2569"/>
      <c r="O3214" s="2569"/>
      <c r="P3214" s="2569"/>
      <c r="Q3214" s="2569"/>
      <c r="R3214" s="2569"/>
      <c r="S3214" s="2569"/>
      <c r="T3214" s="2565"/>
      <c r="U3214" s="2565"/>
      <c r="V3214" s="2565"/>
      <c r="W3214" s="2565"/>
      <c r="X3214" s="2565"/>
      <c r="Y3214" s="2565"/>
      <c r="Z3214" s="2565"/>
      <c r="AA3214" s="2565"/>
      <c r="AB3214" s="2565"/>
      <c r="AC3214" s="2565"/>
      <c r="AD3214" s="2565"/>
      <c r="AE3214" s="2565"/>
      <c r="AF3214" s="2565"/>
      <c r="AG3214" s="2565"/>
      <c r="AH3214" s="2565"/>
      <c r="AI3214" s="2565"/>
      <c r="AJ3214" s="2565"/>
      <c r="AK3214" s="2572"/>
    </row>
    <row r="3215" spans="2:37" s="2872" customFormat="1" x14ac:dyDescent="0.2">
      <c r="B3215" s="3979" t="s">
        <v>4993</v>
      </c>
      <c r="C3215" s="3980"/>
      <c r="D3215" s="3986" t="s">
        <v>1517</v>
      </c>
      <c r="E3215" s="3986"/>
      <c r="F3215" s="3986"/>
      <c r="G3215" s="3986"/>
      <c r="H3215" s="2569"/>
      <c r="I3215" s="2569"/>
      <c r="J3215" s="2569"/>
      <c r="K3215" s="2569"/>
      <c r="L3215" s="2569"/>
      <c r="M3215" s="2569"/>
      <c r="N3215" s="2569"/>
      <c r="O3215" s="2569"/>
      <c r="P3215" s="2569"/>
      <c r="Q3215" s="2569"/>
      <c r="R3215" s="2569"/>
      <c r="S3215" s="2569"/>
      <c r="T3215" s="2565"/>
      <c r="U3215" s="2565"/>
      <c r="V3215" s="2565"/>
      <c r="W3215" s="2565"/>
      <c r="X3215" s="2565"/>
      <c r="Y3215" s="2565"/>
      <c r="Z3215" s="2565"/>
      <c r="AA3215" s="2565"/>
      <c r="AB3215" s="2565"/>
      <c r="AC3215" s="2565"/>
      <c r="AD3215" s="2565"/>
      <c r="AE3215" s="2565"/>
      <c r="AF3215" s="2565"/>
      <c r="AG3215" s="2565"/>
      <c r="AH3215" s="2565"/>
      <c r="AI3215" s="2565"/>
      <c r="AJ3215" s="2565"/>
      <c r="AK3215" s="2572"/>
    </row>
    <row r="3216" spans="2:37" s="2872" customFormat="1" ht="15.75" thickBot="1" x14ac:dyDescent="0.25">
      <c r="B3216" s="4057"/>
      <c r="C3216" s="4058"/>
      <c r="D3216" s="4059"/>
      <c r="E3216" s="4059"/>
      <c r="F3216" s="4059"/>
      <c r="G3216" s="4059"/>
      <c r="H3216" s="2574"/>
      <c r="I3216" s="2574"/>
      <c r="J3216" s="2574"/>
      <c r="K3216" s="2574"/>
      <c r="L3216" s="2574"/>
      <c r="M3216" s="2574"/>
      <c r="N3216" s="2574"/>
      <c r="O3216" s="2574"/>
      <c r="P3216" s="2574"/>
      <c r="Q3216" s="2574"/>
      <c r="R3216" s="2574"/>
      <c r="S3216" s="2574"/>
      <c r="T3216" s="2575"/>
      <c r="U3216" s="2575"/>
      <c r="V3216" s="2575"/>
      <c r="W3216" s="2575"/>
      <c r="X3216" s="2575"/>
      <c r="Y3216" s="2575"/>
      <c r="Z3216" s="2575"/>
      <c r="AA3216" s="2575"/>
      <c r="AB3216" s="2575"/>
      <c r="AC3216" s="2575"/>
      <c r="AD3216" s="2575"/>
      <c r="AE3216" s="2575"/>
      <c r="AF3216" s="2575"/>
      <c r="AG3216" s="2575"/>
      <c r="AH3216" s="2575"/>
      <c r="AI3216" s="2575"/>
      <c r="AJ3216" s="2575"/>
      <c r="AK3216" s="2577"/>
    </row>
    <row r="3217" spans="2:37" s="2872" customFormat="1" x14ac:dyDescent="0.2">
      <c r="B3217" s="2774"/>
    </row>
    <row r="3218" spans="2:37" s="2872" customFormat="1" ht="13.5" thickBot="1" x14ac:dyDescent="0.25"/>
    <row r="3219" spans="2:37" s="2872" customFormat="1" ht="20.25" x14ac:dyDescent="0.2">
      <c r="B3219" s="3987" t="s">
        <v>5001</v>
      </c>
      <c r="C3219" s="3988"/>
      <c r="D3219" s="3988"/>
      <c r="E3219" s="3988"/>
      <c r="F3219" s="3988"/>
      <c r="G3219" s="3988"/>
      <c r="H3219" s="3988"/>
      <c r="I3219" s="3988"/>
      <c r="J3219" s="3988"/>
      <c r="K3219" s="3988"/>
      <c r="L3219" s="3988"/>
      <c r="M3219" s="3988"/>
      <c r="N3219" s="3988"/>
      <c r="O3219" s="3988"/>
      <c r="P3219" s="3988"/>
      <c r="Q3219" s="3988"/>
      <c r="R3219" s="3988"/>
      <c r="S3219" s="3988"/>
      <c r="T3219" s="3988"/>
      <c r="U3219" s="3988"/>
      <c r="V3219" s="3988"/>
      <c r="W3219" s="3988"/>
      <c r="X3219" s="3988"/>
      <c r="Y3219" s="3988"/>
      <c r="Z3219" s="3988"/>
      <c r="AA3219" s="3988"/>
      <c r="AB3219" s="3988"/>
      <c r="AC3219" s="3988"/>
      <c r="AD3219" s="3988"/>
      <c r="AE3219" s="3988"/>
      <c r="AF3219" s="3988"/>
      <c r="AG3219" s="3988"/>
      <c r="AH3219" s="3988"/>
      <c r="AI3219" s="3988"/>
      <c r="AJ3219" s="3988"/>
      <c r="AK3219" s="3989"/>
    </row>
    <row r="3220" spans="2:37" s="2872" customFormat="1" ht="12.75" customHeight="1" x14ac:dyDescent="0.2">
      <c r="B3220" s="2570"/>
      <c r="C3220" s="2910"/>
      <c r="D3220" s="2910"/>
      <c r="E3220" s="2910"/>
      <c r="F3220" s="2910"/>
      <c r="G3220" s="2571"/>
      <c r="H3220" s="2571"/>
      <c r="I3220" s="2571"/>
      <c r="J3220" s="2571"/>
      <c r="K3220" s="2571"/>
      <c r="L3220" s="2571"/>
      <c r="M3220" s="2571"/>
      <c r="N3220" s="2571"/>
      <c r="O3220" s="2571"/>
      <c r="P3220" s="2571"/>
      <c r="Q3220" s="2571"/>
      <c r="R3220" s="2571"/>
      <c r="S3220" s="2571"/>
      <c r="T3220" s="2571"/>
      <c r="U3220" s="2571"/>
      <c r="V3220" s="2571"/>
      <c r="W3220" s="2571"/>
      <c r="X3220" s="2571"/>
      <c r="Y3220" s="2571"/>
      <c r="Z3220" s="2571"/>
      <c r="AA3220" s="2571"/>
      <c r="AB3220" s="2571"/>
      <c r="AC3220" s="2571"/>
      <c r="AD3220" s="2571"/>
      <c r="AE3220" s="2571"/>
      <c r="AF3220" s="2571"/>
      <c r="AG3220" s="2571"/>
      <c r="AH3220" s="2571"/>
      <c r="AI3220" s="2571"/>
      <c r="AJ3220" s="2571"/>
      <c r="AK3220" s="2572"/>
    </row>
    <row r="3221" spans="2:37" s="2872" customFormat="1" ht="12.75" customHeight="1" x14ac:dyDescent="0.2">
      <c r="B3221" s="2570" t="s">
        <v>4988</v>
      </c>
      <c r="C3221" s="2910"/>
      <c r="D3221" s="4122" t="s">
        <v>5493</v>
      </c>
      <c r="E3221" s="4122"/>
      <c r="F3221" s="4122"/>
      <c r="G3221" s="2571"/>
      <c r="H3221" s="2571"/>
      <c r="I3221" s="2571"/>
      <c r="J3221" s="2571"/>
      <c r="K3221" s="2571"/>
      <c r="L3221" s="2571"/>
      <c r="M3221" s="2571"/>
      <c r="N3221" s="2571"/>
      <c r="O3221" s="2571"/>
      <c r="P3221" s="2571"/>
      <c r="Q3221" s="2571"/>
      <c r="R3221" s="2571"/>
      <c r="S3221" s="2571"/>
      <c r="T3221" s="2571"/>
      <c r="U3221" s="2571"/>
      <c r="V3221" s="2571"/>
      <c r="W3221" s="2571"/>
      <c r="X3221" s="2571"/>
      <c r="Y3221" s="2571"/>
      <c r="Z3221" s="2571"/>
      <c r="AA3221" s="2571"/>
      <c r="AB3221" s="2571"/>
      <c r="AC3221" s="2571"/>
      <c r="AD3221" s="2571"/>
      <c r="AE3221" s="2571"/>
      <c r="AF3221" s="2571"/>
      <c r="AG3221" s="2571"/>
      <c r="AH3221" s="2571"/>
      <c r="AI3221" s="2571"/>
      <c r="AJ3221" s="2571"/>
      <c r="AK3221" s="2572"/>
    </row>
    <row r="3222" spans="2:37" s="2872" customFormat="1" ht="13.5" thickBot="1" x14ac:dyDescent="0.25">
      <c r="B3222" s="3991" t="s">
        <v>5002</v>
      </c>
      <c r="C3222" s="3992"/>
      <c r="D3222" s="4139">
        <v>41457</v>
      </c>
      <c r="E3222" s="4140"/>
      <c r="F3222" s="2910"/>
      <c r="G3222" s="2571"/>
      <c r="H3222" s="2571"/>
      <c r="I3222" s="2571"/>
      <c r="J3222" s="2571"/>
      <c r="K3222" s="2571"/>
      <c r="L3222" s="2571"/>
      <c r="M3222" s="2571"/>
      <c r="N3222" s="2571"/>
      <c r="O3222" s="2571"/>
      <c r="P3222" s="2571"/>
      <c r="Q3222" s="2571"/>
      <c r="R3222" s="2571"/>
      <c r="S3222" s="2571"/>
      <c r="T3222" s="2571"/>
      <c r="U3222" s="2571"/>
      <c r="V3222" s="2571"/>
      <c r="W3222" s="2571"/>
      <c r="X3222" s="2571"/>
      <c r="Y3222" s="2571"/>
      <c r="Z3222" s="2571"/>
      <c r="AA3222" s="2571"/>
      <c r="AB3222" s="2571"/>
      <c r="AC3222" s="2571"/>
      <c r="AD3222" s="2571"/>
      <c r="AE3222" s="2571"/>
      <c r="AF3222" s="2571"/>
      <c r="AG3222" s="2571"/>
      <c r="AH3222" s="2571"/>
      <c r="AI3222" s="2571"/>
      <c r="AJ3222" s="2571"/>
      <c r="AK3222" s="2572"/>
    </row>
    <row r="3223" spans="2:37" s="2872" customFormat="1" ht="119.25" customHeight="1" thickBot="1" x14ac:dyDescent="0.25">
      <c r="B3223" s="3993" t="s">
        <v>5003</v>
      </c>
      <c r="C3223" s="4036"/>
      <c r="D3223" s="4118" t="s">
        <v>5491</v>
      </c>
      <c r="E3223" s="4119"/>
      <c r="F3223" s="4119"/>
      <c r="G3223" s="4119"/>
      <c r="H3223" s="4119"/>
      <c r="I3223" s="4119"/>
      <c r="J3223" s="4119"/>
      <c r="K3223" s="4120"/>
      <c r="L3223" s="2571"/>
      <c r="M3223" s="2571"/>
      <c r="N3223" s="2571"/>
      <c r="O3223" s="2571"/>
      <c r="P3223" s="2571"/>
      <c r="Q3223" s="2571"/>
      <c r="R3223" s="2571"/>
      <c r="S3223" s="2571"/>
      <c r="T3223" s="2571"/>
      <c r="U3223" s="2571"/>
      <c r="V3223" s="2571"/>
      <c r="W3223" s="2571"/>
      <c r="X3223" s="2571"/>
      <c r="Y3223" s="2571"/>
      <c r="Z3223" s="2571"/>
      <c r="AA3223" s="2571"/>
      <c r="AB3223" s="2571"/>
      <c r="AC3223" s="2571"/>
      <c r="AD3223" s="2571"/>
      <c r="AE3223" s="2571"/>
      <c r="AF3223" s="2571"/>
      <c r="AG3223" s="2571"/>
      <c r="AH3223" s="2571"/>
      <c r="AI3223" s="2571"/>
      <c r="AJ3223" s="2571"/>
      <c r="AK3223" s="2572"/>
    </row>
    <row r="3224" spans="2:37" s="2872" customFormat="1" ht="13.5" customHeight="1" thickBot="1" x14ac:dyDescent="0.25">
      <c r="B3224" s="3998"/>
      <c r="C3224" s="3999"/>
      <c r="D3224" s="3999"/>
      <c r="E3224" s="3999"/>
      <c r="F3224" s="3999"/>
      <c r="G3224" s="3999"/>
      <c r="H3224" s="3999"/>
      <c r="I3224" s="3999"/>
      <c r="J3224" s="3999"/>
      <c r="K3224" s="3999"/>
      <c r="L3224" s="3999"/>
      <c r="M3224" s="3999"/>
      <c r="N3224" s="3999"/>
      <c r="O3224" s="3999"/>
      <c r="P3224" s="3999"/>
      <c r="Q3224" s="3999"/>
      <c r="R3224" s="2571"/>
      <c r="S3224" s="2571"/>
      <c r="T3224" s="2571"/>
      <c r="U3224" s="2571"/>
      <c r="V3224" s="2571"/>
      <c r="W3224" s="2571"/>
      <c r="X3224" s="2571"/>
      <c r="Y3224" s="2571"/>
      <c r="Z3224" s="2571"/>
      <c r="AA3224" s="2571"/>
      <c r="AB3224" s="2571"/>
      <c r="AC3224" s="2571"/>
      <c r="AD3224" s="2571"/>
      <c r="AE3224" s="2571"/>
      <c r="AF3224" s="2571"/>
      <c r="AG3224" s="2571"/>
      <c r="AH3224" s="2571"/>
      <c r="AI3224" s="2571"/>
      <c r="AJ3224" s="2571"/>
      <c r="AK3224" s="2572"/>
    </row>
    <row r="3225" spans="2:37" s="2872" customFormat="1" ht="13.5" thickBot="1" x14ac:dyDescent="0.25">
      <c r="B3225" s="4000" t="s">
        <v>5004</v>
      </c>
      <c r="C3225" s="4000"/>
      <c r="D3225" s="4000" t="s">
        <v>4994</v>
      </c>
      <c r="E3225" s="4000" t="s">
        <v>5005</v>
      </c>
      <c r="F3225" s="4002" t="s">
        <v>224</v>
      </c>
      <c r="G3225" s="4002"/>
      <c r="H3225" s="4002"/>
      <c r="I3225" s="4002"/>
      <c r="J3225" s="4002"/>
      <c r="K3225" s="4002"/>
      <c r="L3225" s="4002"/>
      <c r="M3225" s="4002"/>
      <c r="N3225" s="4002"/>
      <c r="O3225" s="4002"/>
      <c r="P3225" s="4002"/>
      <c r="Q3225" s="4002"/>
      <c r="R3225" s="4002"/>
      <c r="S3225" s="4002" t="s">
        <v>340</v>
      </c>
      <c r="T3225" s="4002"/>
      <c r="U3225" s="4002"/>
      <c r="V3225" s="4002"/>
      <c r="W3225" s="4002"/>
      <c r="X3225" s="4002"/>
      <c r="Y3225" s="4002"/>
      <c r="Z3225" s="4002"/>
      <c r="AA3225" s="4002"/>
      <c r="AB3225" s="4002"/>
      <c r="AC3225" s="4002"/>
      <c r="AD3225" s="4002" t="s">
        <v>225</v>
      </c>
      <c r="AE3225" s="4002"/>
      <c r="AF3225" s="4002"/>
      <c r="AG3225" s="4002"/>
      <c r="AH3225" s="4003" t="s">
        <v>4989</v>
      </c>
      <c r="AI3225" s="4003"/>
      <c r="AJ3225" s="4003"/>
      <c r="AK3225" s="2572"/>
    </row>
    <row r="3226" spans="2:37" s="2872" customFormat="1" ht="13.5" thickBot="1" x14ac:dyDescent="0.25">
      <c r="B3226" s="4001"/>
      <c r="C3226" s="4001"/>
      <c r="D3226" s="4001"/>
      <c r="E3226" s="4001"/>
      <c r="F3226" s="4001" t="s">
        <v>5006</v>
      </c>
      <c r="G3226" s="4001" t="s">
        <v>5007</v>
      </c>
      <c r="H3226" s="4000" t="s">
        <v>5008</v>
      </c>
      <c r="I3226" s="4004" t="s">
        <v>5009</v>
      </c>
      <c r="J3226" s="4004" t="s">
        <v>5010</v>
      </c>
      <c r="K3226" s="4005" t="s">
        <v>5011</v>
      </c>
      <c r="L3226" s="4005" t="s">
        <v>5012</v>
      </c>
      <c r="M3226" s="4004" t="s">
        <v>5013</v>
      </c>
      <c r="N3226" s="4004"/>
      <c r="O3226" s="4005" t="s">
        <v>5014</v>
      </c>
      <c r="P3226" s="4005" t="s">
        <v>5015</v>
      </c>
      <c r="Q3226" s="4005" t="s">
        <v>5016</v>
      </c>
      <c r="R3226" s="4005" t="s">
        <v>5017</v>
      </c>
      <c r="S3226" s="4000" t="s">
        <v>5018</v>
      </c>
      <c r="T3226" s="4000" t="s">
        <v>5019</v>
      </c>
      <c r="U3226" s="4000" t="s">
        <v>5020</v>
      </c>
      <c r="V3226" s="4000" t="s">
        <v>5021</v>
      </c>
      <c r="W3226" s="4000" t="s">
        <v>5022</v>
      </c>
      <c r="X3226" s="4000" t="s">
        <v>5023</v>
      </c>
      <c r="Y3226" s="4000" t="s">
        <v>5024</v>
      </c>
      <c r="Z3226" s="4000" t="s">
        <v>5025</v>
      </c>
      <c r="AA3226" s="4000" t="s">
        <v>5026</v>
      </c>
      <c r="AB3226" s="4004" t="s">
        <v>5027</v>
      </c>
      <c r="AC3226" s="4004" t="s">
        <v>5028</v>
      </c>
      <c r="AD3226" s="4000" t="s">
        <v>5029</v>
      </c>
      <c r="AE3226" s="4000" t="s">
        <v>5030</v>
      </c>
      <c r="AF3226" s="4000" t="s">
        <v>5031</v>
      </c>
      <c r="AG3226" s="4000" t="s">
        <v>5032</v>
      </c>
      <c r="AH3226" s="4000" t="s">
        <v>1154</v>
      </c>
      <c r="AI3226" s="4000" t="s">
        <v>4990</v>
      </c>
      <c r="AJ3226" s="4000" t="s">
        <v>4991</v>
      </c>
      <c r="AK3226" s="2572"/>
    </row>
    <row r="3227" spans="2:37" s="2872" customFormat="1" ht="13.5" thickBot="1" x14ac:dyDescent="0.25">
      <c r="B3227" s="4001"/>
      <c r="C3227" s="4001"/>
      <c r="D3227" s="4001"/>
      <c r="E3227" s="4001"/>
      <c r="F3227" s="4001"/>
      <c r="G3227" s="4001"/>
      <c r="H3227" s="4001"/>
      <c r="I3227" s="4005"/>
      <c r="J3227" s="4005"/>
      <c r="K3227" s="4005"/>
      <c r="L3227" s="4005"/>
      <c r="M3227" s="2908" t="s">
        <v>5033</v>
      </c>
      <c r="N3227" s="2909" t="s">
        <v>2798</v>
      </c>
      <c r="O3227" s="4005"/>
      <c r="P3227" s="4005"/>
      <c r="Q3227" s="4005"/>
      <c r="R3227" s="4005"/>
      <c r="S3227" s="4001"/>
      <c r="T3227" s="4001"/>
      <c r="U3227" s="4001"/>
      <c r="V3227" s="4001"/>
      <c r="W3227" s="4001"/>
      <c r="X3227" s="4001"/>
      <c r="Y3227" s="4001"/>
      <c r="Z3227" s="4001"/>
      <c r="AA3227" s="4001"/>
      <c r="AB3227" s="4005"/>
      <c r="AC3227" s="4005"/>
      <c r="AD3227" s="4001"/>
      <c r="AE3227" s="4001"/>
      <c r="AF3227" s="4001"/>
      <c r="AG3227" s="4001"/>
      <c r="AH3227" s="4001"/>
      <c r="AI3227" s="4001"/>
      <c r="AJ3227" s="4001"/>
      <c r="AK3227" s="2572"/>
    </row>
    <row r="3228" spans="2:37" s="2872" customFormat="1" ht="26.25" thickBot="1" x14ac:dyDescent="0.25">
      <c r="B3228" s="4830" t="s">
        <v>5494</v>
      </c>
      <c r="C3228" s="4831"/>
      <c r="D3228" s="2775"/>
      <c r="E3228" s="2579">
        <v>3.99</v>
      </c>
      <c r="F3228" s="2715"/>
      <c r="G3228" s="2670"/>
      <c r="H3228" s="2716"/>
      <c r="I3228" s="2716"/>
      <c r="J3228" s="2716"/>
      <c r="K3228" s="2670"/>
      <c r="L3228" s="2670"/>
      <c r="M3228" s="2717"/>
      <c r="N3228" s="2718"/>
      <c r="O3228" s="2670"/>
      <c r="P3228" s="2670"/>
      <c r="Q3228" s="2670"/>
      <c r="R3228" s="2670"/>
      <c r="S3228" s="2697"/>
      <c r="T3228" s="2670"/>
      <c r="U3228" s="2719"/>
      <c r="V3228" s="2719"/>
      <c r="W3228" s="2670"/>
      <c r="X3228" s="2670"/>
      <c r="Y3228" s="2719"/>
      <c r="Z3228" s="2719"/>
      <c r="AA3228" s="2719"/>
      <c r="AB3228" s="2670"/>
      <c r="AC3228" s="2670"/>
      <c r="AD3228" s="2715"/>
      <c r="AE3228" s="2738"/>
      <c r="AF3228" s="2772"/>
      <c r="AG3228" s="2772"/>
      <c r="AH3228" s="2713" t="s">
        <v>5487</v>
      </c>
      <c r="AI3228" s="2776">
        <v>1</v>
      </c>
      <c r="AJ3228" s="2913">
        <v>3.99</v>
      </c>
      <c r="AK3228" s="2572"/>
    </row>
    <row r="3229" spans="2:37" s="2872" customFormat="1" ht="39" thickBot="1" x14ac:dyDescent="0.25">
      <c r="B3229" s="3982" t="s">
        <v>5495</v>
      </c>
      <c r="C3229" s="3983"/>
      <c r="D3229" s="2777"/>
      <c r="E3229" s="2556">
        <v>5.99</v>
      </c>
      <c r="F3229" s="2689"/>
      <c r="G3229" s="2669"/>
      <c r="H3229" s="2778"/>
      <c r="I3229" s="2778"/>
      <c r="J3229" s="2778"/>
      <c r="K3229" s="2669"/>
      <c r="L3229" s="2669"/>
      <c r="M3229" s="2688"/>
      <c r="N3229" s="2779"/>
      <c r="O3229" s="2669"/>
      <c r="P3229" s="2669"/>
      <c r="Q3229" s="2669"/>
      <c r="R3229" s="2669"/>
      <c r="S3229" s="2612"/>
      <c r="T3229" s="2669"/>
      <c r="U3229" s="2780"/>
      <c r="V3229" s="2780"/>
      <c r="W3229" s="2669"/>
      <c r="X3229" s="2669"/>
      <c r="Y3229" s="2780"/>
      <c r="Z3229" s="2780"/>
      <c r="AA3229" s="2780"/>
      <c r="AB3229" s="2669"/>
      <c r="AC3229" s="2669"/>
      <c r="AD3229" s="2689"/>
      <c r="AE3229" s="2739"/>
      <c r="AF3229" s="2773"/>
      <c r="AG3229" s="2773"/>
      <c r="AH3229" s="2713" t="s">
        <v>5488</v>
      </c>
      <c r="AI3229" s="2781">
        <v>1</v>
      </c>
      <c r="AJ3229" s="2914">
        <v>5.99</v>
      </c>
      <c r="AK3229" s="2572"/>
    </row>
    <row r="3230" spans="2:37" s="2872" customFormat="1" ht="26.25" thickBot="1" x14ac:dyDescent="0.25">
      <c r="B3230" s="3984" t="s">
        <v>5496</v>
      </c>
      <c r="C3230" s="3985"/>
      <c r="D3230" s="3079"/>
      <c r="E3230" s="2603">
        <v>8.99</v>
      </c>
      <c r="F3230" s="2691"/>
      <c r="G3230" s="3080"/>
      <c r="H3230" s="3081"/>
      <c r="I3230" s="3081"/>
      <c r="J3230" s="3081"/>
      <c r="K3230" s="3080"/>
      <c r="L3230" s="3080"/>
      <c r="M3230" s="2690"/>
      <c r="N3230" s="3082"/>
      <c r="O3230" s="3080"/>
      <c r="P3230" s="3080"/>
      <c r="Q3230" s="3080"/>
      <c r="R3230" s="3080"/>
      <c r="S3230" s="2798"/>
      <c r="T3230" s="3080"/>
      <c r="U3230" s="3083"/>
      <c r="V3230" s="3083"/>
      <c r="W3230" s="3080"/>
      <c r="X3230" s="3080"/>
      <c r="Y3230" s="3083"/>
      <c r="Z3230" s="3083"/>
      <c r="AA3230" s="3083"/>
      <c r="AB3230" s="3080"/>
      <c r="AC3230" s="3080"/>
      <c r="AD3230" s="2691"/>
      <c r="AE3230" s="3084"/>
      <c r="AF3230" s="3085"/>
      <c r="AG3230" s="3085"/>
      <c r="AH3230" s="2730" t="s">
        <v>5489</v>
      </c>
      <c r="AI3230" s="3086">
        <v>1</v>
      </c>
      <c r="AJ3230" s="3087">
        <v>8.99</v>
      </c>
      <c r="AK3230" s="2572"/>
    </row>
    <row r="3231" spans="2:37" s="2872" customFormat="1" x14ac:dyDescent="0.2">
      <c r="B3231" s="2573"/>
      <c r="C3231" s="2566"/>
      <c r="D3231" s="2566"/>
      <c r="E3231" s="2566"/>
      <c r="F3231" s="2566"/>
      <c r="G3231" s="2566"/>
      <c r="H3231" s="2566"/>
      <c r="I3231" s="2567"/>
      <c r="J3231" s="2567"/>
      <c r="K3231" s="2567"/>
      <c r="L3231" s="2567"/>
      <c r="M3231" s="2566"/>
      <c r="N3231" s="2567"/>
      <c r="O3231" s="2567"/>
      <c r="P3231" s="2567"/>
      <c r="Q3231" s="2567"/>
      <c r="R3231" s="2567"/>
      <c r="S3231" s="2566"/>
      <c r="T3231" s="2565"/>
      <c r="U3231" s="2565"/>
      <c r="V3231" s="2565"/>
      <c r="W3231" s="2565"/>
      <c r="X3231" s="2565"/>
      <c r="Y3231" s="2565"/>
      <c r="Z3231" s="2565"/>
      <c r="AA3231" s="2565"/>
      <c r="AB3231" s="2565"/>
      <c r="AC3231" s="2565"/>
      <c r="AD3231" s="2565"/>
      <c r="AE3231" s="2565"/>
      <c r="AF3231" s="2565"/>
      <c r="AG3231" s="2565"/>
      <c r="AH3231" s="2565"/>
      <c r="AI3231" s="2565"/>
      <c r="AJ3231" s="2565"/>
      <c r="AK3231" s="2572"/>
    </row>
    <row r="3232" spans="2:37" s="2872" customFormat="1" x14ac:dyDescent="0.2">
      <c r="B3232" s="3979" t="s">
        <v>4992</v>
      </c>
      <c r="C3232" s="3980"/>
      <c r="D3232" s="3986" t="s">
        <v>1534</v>
      </c>
      <c r="E3232" s="3986"/>
      <c r="F3232" s="3986"/>
      <c r="G3232" s="3986"/>
      <c r="H3232" s="2569"/>
      <c r="I3232" s="2569"/>
      <c r="J3232" s="2569"/>
      <c r="K3232" s="2569"/>
      <c r="L3232" s="2569"/>
      <c r="M3232" s="2569"/>
      <c r="N3232" s="2569"/>
      <c r="O3232" s="2569"/>
      <c r="P3232" s="2569"/>
      <c r="Q3232" s="2569"/>
      <c r="R3232" s="2569"/>
      <c r="S3232" s="2569"/>
      <c r="T3232" s="2565"/>
      <c r="U3232" s="2565"/>
      <c r="V3232" s="2565"/>
      <c r="W3232" s="2565"/>
      <c r="X3232" s="2565"/>
      <c r="Y3232" s="2565"/>
      <c r="Z3232" s="2565"/>
      <c r="AA3232" s="2565"/>
      <c r="AB3232" s="2565"/>
      <c r="AC3232" s="2565"/>
      <c r="AD3232" s="2565"/>
      <c r="AE3232" s="2565"/>
      <c r="AF3232" s="2565"/>
      <c r="AG3232" s="2565"/>
      <c r="AH3232" s="2565"/>
      <c r="AI3232" s="2565"/>
      <c r="AJ3232" s="2565"/>
      <c r="AK3232" s="2572"/>
    </row>
    <row r="3233" spans="2:37" s="2872" customFormat="1" x14ac:dyDescent="0.2">
      <c r="B3233" s="3979" t="s">
        <v>4993</v>
      </c>
      <c r="C3233" s="3980"/>
      <c r="D3233" s="3986" t="s">
        <v>5490</v>
      </c>
      <c r="E3233" s="3986"/>
      <c r="F3233" s="3986"/>
      <c r="G3233" s="3986"/>
      <c r="H3233" s="2569"/>
      <c r="I3233" s="2569"/>
      <c r="J3233" s="2569"/>
      <c r="K3233" s="2569"/>
      <c r="L3233" s="2569"/>
      <c r="M3233" s="2569"/>
      <c r="N3233" s="2569"/>
      <c r="O3233" s="2569"/>
      <c r="P3233" s="2569"/>
      <c r="Q3233" s="2569"/>
      <c r="R3233" s="2569"/>
      <c r="S3233" s="2569"/>
      <c r="T3233" s="2565"/>
      <c r="U3233" s="2565"/>
      <c r="V3233" s="2565"/>
      <c r="W3233" s="2565"/>
      <c r="X3233" s="2565"/>
      <c r="Y3233" s="2565"/>
      <c r="Z3233" s="2565"/>
      <c r="AA3233" s="2565"/>
      <c r="AB3233" s="2565"/>
      <c r="AC3233" s="2565"/>
      <c r="AD3233" s="2565"/>
      <c r="AE3233" s="2565"/>
      <c r="AF3233" s="2565"/>
      <c r="AG3233" s="2565"/>
      <c r="AH3233" s="2565"/>
      <c r="AI3233" s="2565"/>
      <c r="AJ3233" s="2565"/>
      <c r="AK3233" s="2572"/>
    </row>
    <row r="3234" spans="2:37" s="2872" customFormat="1" ht="15.75" thickBot="1" x14ac:dyDescent="0.25">
      <c r="B3234" s="4057"/>
      <c r="C3234" s="4058"/>
      <c r="D3234" s="4059"/>
      <c r="E3234" s="4059"/>
      <c r="F3234" s="4059"/>
      <c r="G3234" s="4059"/>
      <c r="H3234" s="2574"/>
      <c r="I3234" s="2574"/>
      <c r="J3234" s="2574"/>
      <c r="K3234" s="2574"/>
      <c r="L3234" s="2574"/>
      <c r="M3234" s="2574"/>
      <c r="N3234" s="2574"/>
      <c r="O3234" s="2574"/>
      <c r="P3234" s="2574"/>
      <c r="Q3234" s="2574"/>
      <c r="R3234" s="2574"/>
      <c r="S3234" s="2574"/>
      <c r="T3234" s="2575"/>
      <c r="U3234" s="2575"/>
      <c r="V3234" s="2575"/>
      <c r="W3234" s="2575"/>
      <c r="X3234" s="2575"/>
      <c r="Y3234" s="2575"/>
      <c r="Z3234" s="2575"/>
      <c r="AA3234" s="2575"/>
      <c r="AB3234" s="2575"/>
      <c r="AC3234" s="2575"/>
      <c r="AD3234" s="2575"/>
      <c r="AE3234" s="2575"/>
      <c r="AF3234" s="2575"/>
      <c r="AG3234" s="2575"/>
      <c r="AH3234" s="2575"/>
      <c r="AI3234" s="2575"/>
      <c r="AJ3234" s="2575"/>
      <c r="AK3234" s="2577"/>
    </row>
    <row r="3235" spans="2:37" s="2872" customFormat="1" x14ac:dyDescent="0.2">
      <c r="B3235" s="2774"/>
    </row>
    <row r="3236" spans="2:37" s="2872" customFormat="1" ht="13.5" thickBot="1" x14ac:dyDescent="0.25"/>
    <row r="3237" spans="2:37" s="2872" customFormat="1" ht="12.75" customHeight="1" x14ac:dyDescent="0.2">
      <c r="B3237" s="3987" t="s">
        <v>5001</v>
      </c>
      <c r="C3237" s="3988"/>
      <c r="D3237" s="3988"/>
      <c r="E3237" s="3988"/>
      <c r="F3237" s="3988"/>
      <c r="G3237" s="3988"/>
      <c r="H3237" s="3988"/>
      <c r="I3237" s="3988"/>
      <c r="J3237" s="3988"/>
      <c r="K3237" s="3988"/>
      <c r="L3237" s="3988"/>
      <c r="M3237" s="3988"/>
      <c r="N3237" s="3988"/>
      <c r="O3237" s="3988"/>
      <c r="P3237" s="3988"/>
      <c r="Q3237" s="3988"/>
      <c r="R3237" s="3988"/>
      <c r="S3237" s="3988"/>
      <c r="T3237" s="3988"/>
      <c r="U3237" s="3988"/>
      <c r="V3237" s="3988"/>
      <c r="W3237" s="3988"/>
      <c r="X3237" s="3988"/>
      <c r="Y3237" s="3988"/>
      <c r="Z3237" s="3988"/>
      <c r="AA3237" s="3988"/>
      <c r="AB3237" s="3988"/>
      <c r="AC3237" s="3988"/>
      <c r="AD3237" s="3988"/>
      <c r="AE3237" s="3988"/>
      <c r="AF3237" s="3988"/>
      <c r="AG3237" s="3988"/>
      <c r="AH3237" s="3988"/>
      <c r="AI3237" s="3988"/>
      <c r="AJ3237" s="3988"/>
      <c r="AK3237" s="3989"/>
    </row>
    <row r="3238" spans="2:37" s="2872" customFormat="1" ht="12.75" customHeight="1" x14ac:dyDescent="0.2">
      <c r="B3238" s="2570"/>
      <c r="C3238" s="2910"/>
      <c r="D3238" s="2910"/>
      <c r="E3238" s="2910"/>
      <c r="F3238" s="2910"/>
      <c r="G3238" s="2571"/>
      <c r="H3238" s="2571"/>
      <c r="I3238" s="2571"/>
      <c r="J3238" s="2571"/>
      <c r="K3238" s="2571"/>
      <c r="L3238" s="2571"/>
      <c r="M3238" s="2571"/>
      <c r="N3238" s="2571"/>
      <c r="O3238" s="2571"/>
      <c r="P3238" s="2571"/>
      <c r="Q3238" s="2571"/>
      <c r="R3238" s="2571"/>
      <c r="S3238" s="2571"/>
      <c r="T3238" s="2571"/>
      <c r="U3238" s="2571"/>
      <c r="V3238" s="2571"/>
      <c r="W3238" s="2571"/>
      <c r="X3238" s="2571"/>
      <c r="Y3238" s="2571"/>
      <c r="Z3238" s="2571"/>
      <c r="AA3238" s="2571"/>
      <c r="AB3238" s="2571"/>
      <c r="AC3238" s="2571"/>
      <c r="AD3238" s="2571"/>
      <c r="AE3238" s="2571"/>
      <c r="AF3238" s="2571"/>
      <c r="AG3238" s="2571"/>
      <c r="AH3238" s="2571"/>
      <c r="AI3238" s="2571"/>
      <c r="AJ3238" s="2571"/>
      <c r="AK3238" s="2572"/>
    </row>
    <row r="3239" spans="2:37" s="2872" customFormat="1" x14ac:dyDescent="0.2">
      <c r="B3239" s="2570" t="s">
        <v>4988</v>
      </c>
      <c r="C3239" s="2910"/>
      <c r="D3239" s="4122" t="s">
        <v>5492</v>
      </c>
      <c r="E3239" s="4122"/>
      <c r="F3239" s="4122"/>
      <c r="G3239" s="2571"/>
      <c r="H3239" s="2571"/>
      <c r="I3239" s="2571"/>
      <c r="J3239" s="2571"/>
      <c r="K3239" s="2571"/>
      <c r="L3239" s="2571"/>
      <c r="M3239" s="2571"/>
      <c r="N3239" s="2571"/>
      <c r="O3239" s="2571"/>
      <c r="P3239" s="2571"/>
      <c r="Q3239" s="2571"/>
      <c r="R3239" s="2571"/>
      <c r="S3239" s="2571"/>
      <c r="T3239" s="2571"/>
      <c r="U3239" s="2571"/>
      <c r="V3239" s="2571"/>
      <c r="W3239" s="2571"/>
      <c r="X3239" s="2571"/>
      <c r="Y3239" s="2571"/>
      <c r="Z3239" s="2571"/>
      <c r="AA3239" s="2571"/>
      <c r="AB3239" s="2571"/>
      <c r="AC3239" s="2571"/>
      <c r="AD3239" s="2571"/>
      <c r="AE3239" s="2571"/>
      <c r="AF3239" s="2571"/>
      <c r="AG3239" s="2571"/>
      <c r="AH3239" s="2571"/>
      <c r="AI3239" s="2571"/>
      <c r="AJ3239" s="2571"/>
      <c r="AK3239" s="2572"/>
    </row>
    <row r="3240" spans="2:37" s="2872" customFormat="1" ht="13.5" customHeight="1" thickBot="1" x14ac:dyDescent="0.25">
      <c r="B3240" s="3991" t="s">
        <v>5002</v>
      </c>
      <c r="C3240" s="3992"/>
      <c r="D3240" s="4139">
        <v>41457</v>
      </c>
      <c r="E3240" s="4140"/>
      <c r="F3240" s="2910"/>
      <c r="G3240" s="2571"/>
      <c r="H3240" s="2571"/>
      <c r="I3240" s="2571"/>
      <c r="J3240" s="2571"/>
      <c r="K3240" s="2571"/>
      <c r="L3240" s="2571"/>
      <c r="M3240" s="2571"/>
      <c r="N3240" s="2571"/>
      <c r="O3240" s="2571"/>
      <c r="P3240" s="2571"/>
      <c r="Q3240" s="2571"/>
      <c r="R3240" s="2571"/>
      <c r="S3240" s="2571"/>
      <c r="T3240" s="2571"/>
      <c r="U3240" s="2571"/>
      <c r="V3240" s="2571"/>
      <c r="W3240" s="2571"/>
      <c r="X3240" s="2571"/>
      <c r="Y3240" s="2571"/>
      <c r="Z3240" s="2571"/>
      <c r="AA3240" s="2571"/>
      <c r="AB3240" s="2571"/>
      <c r="AC3240" s="2571"/>
      <c r="AD3240" s="2571"/>
      <c r="AE3240" s="2571"/>
      <c r="AF3240" s="2571"/>
      <c r="AG3240" s="2571"/>
      <c r="AH3240" s="2571"/>
      <c r="AI3240" s="2571"/>
      <c r="AJ3240" s="2571"/>
      <c r="AK3240" s="2572"/>
    </row>
    <row r="3241" spans="2:37" s="2872" customFormat="1" ht="121.5" customHeight="1" thickBot="1" x14ac:dyDescent="0.25">
      <c r="B3241" s="3993" t="s">
        <v>5003</v>
      </c>
      <c r="C3241" s="4036"/>
      <c r="D3241" s="4118" t="s">
        <v>5485</v>
      </c>
      <c r="E3241" s="4119"/>
      <c r="F3241" s="4119"/>
      <c r="G3241" s="4119"/>
      <c r="H3241" s="4119"/>
      <c r="I3241" s="4119"/>
      <c r="J3241" s="4119"/>
      <c r="K3241" s="4120"/>
      <c r="L3241" s="2571"/>
      <c r="M3241" s="2571"/>
      <c r="N3241" s="2571"/>
      <c r="O3241" s="2571"/>
      <c r="P3241" s="2571"/>
      <c r="Q3241" s="2571"/>
      <c r="R3241" s="2571"/>
      <c r="S3241" s="2571"/>
      <c r="T3241" s="2571"/>
      <c r="U3241" s="2571"/>
      <c r="V3241" s="2571"/>
      <c r="W3241" s="2571"/>
      <c r="X3241" s="2571"/>
      <c r="Y3241" s="2571"/>
      <c r="Z3241" s="2571"/>
      <c r="AA3241" s="2571"/>
      <c r="AB3241" s="2571"/>
      <c r="AC3241" s="2571"/>
      <c r="AD3241" s="2571"/>
      <c r="AE3241" s="2571"/>
      <c r="AF3241" s="2571"/>
      <c r="AG3241" s="2571"/>
      <c r="AH3241" s="2571"/>
      <c r="AI3241" s="2571"/>
      <c r="AJ3241" s="2571"/>
      <c r="AK3241" s="2572"/>
    </row>
    <row r="3242" spans="2:37" s="2872" customFormat="1" ht="12.75" customHeight="1" thickBot="1" x14ac:dyDescent="0.25">
      <c r="B3242" s="3998"/>
      <c r="C3242" s="3999"/>
      <c r="D3242" s="3999"/>
      <c r="E3242" s="3999"/>
      <c r="F3242" s="3999"/>
      <c r="G3242" s="3999"/>
      <c r="H3242" s="3999"/>
      <c r="I3242" s="3999"/>
      <c r="J3242" s="3999"/>
      <c r="K3242" s="3999"/>
      <c r="L3242" s="3999"/>
      <c r="M3242" s="3999"/>
      <c r="N3242" s="3999"/>
      <c r="O3242" s="3999"/>
      <c r="P3242" s="3999"/>
      <c r="Q3242" s="3999"/>
      <c r="R3242" s="2571"/>
      <c r="S3242" s="2571"/>
      <c r="T3242" s="2571"/>
      <c r="U3242" s="2571"/>
      <c r="V3242" s="2571"/>
      <c r="W3242" s="2571"/>
      <c r="X3242" s="2571"/>
      <c r="Y3242" s="2571"/>
      <c r="Z3242" s="2571"/>
      <c r="AA3242" s="2571"/>
      <c r="AB3242" s="2571"/>
      <c r="AC3242" s="2571"/>
      <c r="AD3242" s="2571"/>
      <c r="AE3242" s="2571"/>
      <c r="AF3242" s="2571"/>
      <c r="AG3242" s="2571"/>
      <c r="AH3242" s="2571"/>
      <c r="AI3242" s="2571"/>
      <c r="AJ3242" s="2571"/>
      <c r="AK3242" s="2572"/>
    </row>
    <row r="3243" spans="2:37" s="2872" customFormat="1" ht="13.5" thickBot="1" x14ac:dyDescent="0.25">
      <c r="B3243" s="4000" t="s">
        <v>5004</v>
      </c>
      <c r="C3243" s="4000"/>
      <c r="D3243" s="4000" t="s">
        <v>4994</v>
      </c>
      <c r="E3243" s="4000" t="s">
        <v>5005</v>
      </c>
      <c r="F3243" s="4002" t="s">
        <v>224</v>
      </c>
      <c r="G3243" s="4002"/>
      <c r="H3243" s="4002"/>
      <c r="I3243" s="4002"/>
      <c r="J3243" s="4002"/>
      <c r="K3243" s="4002"/>
      <c r="L3243" s="4002"/>
      <c r="M3243" s="4002"/>
      <c r="N3243" s="4002"/>
      <c r="O3243" s="4002"/>
      <c r="P3243" s="4002"/>
      <c r="Q3243" s="4002"/>
      <c r="R3243" s="4002"/>
      <c r="S3243" s="4002" t="s">
        <v>340</v>
      </c>
      <c r="T3243" s="4002"/>
      <c r="U3243" s="4002"/>
      <c r="V3243" s="4002"/>
      <c r="W3243" s="4002"/>
      <c r="X3243" s="4002"/>
      <c r="Y3243" s="4002"/>
      <c r="Z3243" s="4002"/>
      <c r="AA3243" s="4002"/>
      <c r="AB3243" s="4002"/>
      <c r="AC3243" s="4002"/>
      <c r="AD3243" s="4002" t="s">
        <v>225</v>
      </c>
      <c r="AE3243" s="4002"/>
      <c r="AF3243" s="4002"/>
      <c r="AG3243" s="4002"/>
      <c r="AH3243" s="4003" t="s">
        <v>4989</v>
      </c>
      <c r="AI3243" s="4003"/>
      <c r="AJ3243" s="4003"/>
      <c r="AK3243" s="2572"/>
    </row>
    <row r="3244" spans="2:37" s="2872" customFormat="1" ht="13.5" customHeight="1" thickBot="1" x14ac:dyDescent="0.25">
      <c r="B3244" s="4001"/>
      <c r="C3244" s="4001"/>
      <c r="D3244" s="4001"/>
      <c r="E3244" s="4001"/>
      <c r="F3244" s="4001" t="s">
        <v>5006</v>
      </c>
      <c r="G3244" s="4001" t="s">
        <v>5007</v>
      </c>
      <c r="H3244" s="4000" t="s">
        <v>5008</v>
      </c>
      <c r="I3244" s="4004" t="s">
        <v>5009</v>
      </c>
      <c r="J3244" s="4004" t="s">
        <v>5010</v>
      </c>
      <c r="K3244" s="4005" t="s">
        <v>5011</v>
      </c>
      <c r="L3244" s="4005" t="s">
        <v>5012</v>
      </c>
      <c r="M3244" s="4004" t="s">
        <v>5013</v>
      </c>
      <c r="N3244" s="4004"/>
      <c r="O3244" s="4005" t="s">
        <v>5014</v>
      </c>
      <c r="P3244" s="4005" t="s">
        <v>5015</v>
      </c>
      <c r="Q3244" s="4005" t="s">
        <v>5016</v>
      </c>
      <c r="R3244" s="4005" t="s">
        <v>5017</v>
      </c>
      <c r="S3244" s="4000" t="s">
        <v>5018</v>
      </c>
      <c r="T3244" s="4000" t="s">
        <v>5019</v>
      </c>
      <c r="U3244" s="4000" t="s">
        <v>5020</v>
      </c>
      <c r="V3244" s="4000" t="s">
        <v>5021</v>
      </c>
      <c r="W3244" s="4000" t="s">
        <v>5022</v>
      </c>
      <c r="X3244" s="4000" t="s">
        <v>5023</v>
      </c>
      <c r="Y3244" s="4000" t="s">
        <v>5024</v>
      </c>
      <c r="Z3244" s="4000" t="s">
        <v>5025</v>
      </c>
      <c r="AA3244" s="4000" t="s">
        <v>5026</v>
      </c>
      <c r="AB3244" s="4004" t="s">
        <v>5027</v>
      </c>
      <c r="AC3244" s="4004" t="s">
        <v>5028</v>
      </c>
      <c r="AD3244" s="4000" t="s">
        <v>5029</v>
      </c>
      <c r="AE3244" s="4000" t="s">
        <v>5030</v>
      </c>
      <c r="AF3244" s="4000" t="s">
        <v>5031</v>
      </c>
      <c r="AG3244" s="4000" t="s">
        <v>5032</v>
      </c>
      <c r="AH3244" s="4000" t="s">
        <v>1154</v>
      </c>
      <c r="AI3244" s="4000" t="s">
        <v>4990</v>
      </c>
      <c r="AJ3244" s="4000" t="s">
        <v>4991</v>
      </c>
      <c r="AK3244" s="2572"/>
    </row>
    <row r="3245" spans="2:37" s="2872" customFormat="1" ht="13.5" customHeight="1" thickBot="1" x14ac:dyDescent="0.25">
      <c r="B3245" s="4001"/>
      <c r="C3245" s="4001"/>
      <c r="D3245" s="4001"/>
      <c r="E3245" s="4001"/>
      <c r="F3245" s="4001"/>
      <c r="G3245" s="4001"/>
      <c r="H3245" s="4001"/>
      <c r="I3245" s="4005"/>
      <c r="J3245" s="4005"/>
      <c r="K3245" s="4005"/>
      <c r="L3245" s="4005"/>
      <c r="M3245" s="2908" t="s">
        <v>5033</v>
      </c>
      <c r="N3245" s="2909" t="s">
        <v>2798</v>
      </c>
      <c r="O3245" s="4005"/>
      <c r="P3245" s="4005"/>
      <c r="Q3245" s="4005"/>
      <c r="R3245" s="4005"/>
      <c r="S3245" s="4001"/>
      <c r="T3245" s="4001"/>
      <c r="U3245" s="4001"/>
      <c r="V3245" s="4001"/>
      <c r="W3245" s="4001"/>
      <c r="X3245" s="4001"/>
      <c r="Y3245" s="4001"/>
      <c r="Z3245" s="4001"/>
      <c r="AA3245" s="4001"/>
      <c r="AB3245" s="4005"/>
      <c r="AC3245" s="4005"/>
      <c r="AD3245" s="4001"/>
      <c r="AE3245" s="4001"/>
      <c r="AF3245" s="4001"/>
      <c r="AG3245" s="4001"/>
      <c r="AH3245" s="4001"/>
      <c r="AI3245" s="4001"/>
      <c r="AJ3245" s="4001"/>
      <c r="AK3245" s="2572"/>
    </row>
    <row r="3246" spans="2:37" s="2872" customFormat="1" ht="26.25" thickBot="1" x14ac:dyDescent="0.25">
      <c r="B3246" s="4830" t="s">
        <v>5486</v>
      </c>
      <c r="C3246" s="4831"/>
      <c r="D3246" s="2775"/>
      <c r="E3246" s="2579">
        <v>3.99</v>
      </c>
      <c r="F3246" s="2715"/>
      <c r="G3246" s="2670"/>
      <c r="H3246" s="2716"/>
      <c r="I3246" s="2716"/>
      <c r="J3246" s="2716"/>
      <c r="K3246" s="2670"/>
      <c r="L3246" s="2670"/>
      <c r="M3246" s="2717"/>
      <c r="N3246" s="2718"/>
      <c r="O3246" s="2670"/>
      <c r="P3246" s="2670"/>
      <c r="Q3246" s="2670"/>
      <c r="R3246" s="2670"/>
      <c r="S3246" s="2697"/>
      <c r="T3246" s="2670"/>
      <c r="U3246" s="2719"/>
      <c r="V3246" s="2719"/>
      <c r="W3246" s="2670"/>
      <c r="X3246" s="2670"/>
      <c r="Y3246" s="2719"/>
      <c r="Z3246" s="2719"/>
      <c r="AA3246" s="2719"/>
      <c r="AB3246" s="2670"/>
      <c r="AC3246" s="2670"/>
      <c r="AD3246" s="2715"/>
      <c r="AE3246" s="2738"/>
      <c r="AF3246" s="2772"/>
      <c r="AG3246" s="2772"/>
      <c r="AH3246" s="2713" t="s">
        <v>5487</v>
      </c>
      <c r="AI3246" s="2776">
        <v>1</v>
      </c>
      <c r="AJ3246" s="2913">
        <v>3.99</v>
      </c>
      <c r="AK3246" s="2572"/>
    </row>
    <row r="3247" spans="2:37" s="2872" customFormat="1" ht="39" thickBot="1" x14ac:dyDescent="0.25">
      <c r="B3247" s="3982" t="s">
        <v>5488</v>
      </c>
      <c r="C3247" s="3983"/>
      <c r="D3247" s="2777"/>
      <c r="E3247" s="2556">
        <v>5.99</v>
      </c>
      <c r="F3247" s="2689"/>
      <c r="G3247" s="2669"/>
      <c r="H3247" s="2778"/>
      <c r="I3247" s="2778"/>
      <c r="J3247" s="2778"/>
      <c r="K3247" s="2669"/>
      <c r="L3247" s="2669"/>
      <c r="M3247" s="2688"/>
      <c r="N3247" s="2779"/>
      <c r="O3247" s="2669"/>
      <c r="P3247" s="2669"/>
      <c r="Q3247" s="2669"/>
      <c r="R3247" s="2669"/>
      <c r="S3247" s="2612"/>
      <c r="T3247" s="2669"/>
      <c r="U3247" s="2780"/>
      <c r="V3247" s="2780"/>
      <c r="W3247" s="2669"/>
      <c r="X3247" s="2669"/>
      <c r="Y3247" s="2780"/>
      <c r="Z3247" s="2780"/>
      <c r="AA3247" s="2780"/>
      <c r="AB3247" s="2669"/>
      <c r="AC3247" s="2669"/>
      <c r="AD3247" s="2689"/>
      <c r="AE3247" s="2739"/>
      <c r="AF3247" s="2773"/>
      <c r="AG3247" s="2773"/>
      <c r="AH3247" s="2713" t="s">
        <v>5488</v>
      </c>
      <c r="AI3247" s="2781">
        <v>1</v>
      </c>
      <c r="AJ3247" s="2914">
        <v>5.99</v>
      </c>
      <c r="AK3247" s="2572"/>
    </row>
    <row r="3248" spans="2:37" s="2872" customFormat="1" ht="26.25" thickBot="1" x14ac:dyDescent="0.25">
      <c r="B3248" s="3984" t="s">
        <v>5489</v>
      </c>
      <c r="C3248" s="3985"/>
      <c r="D3248" s="3079"/>
      <c r="E3248" s="2603">
        <v>8.99</v>
      </c>
      <c r="F3248" s="2691"/>
      <c r="G3248" s="3080"/>
      <c r="H3248" s="3081"/>
      <c r="I3248" s="3081"/>
      <c r="J3248" s="3081"/>
      <c r="K3248" s="3080"/>
      <c r="L3248" s="3080"/>
      <c r="M3248" s="2690"/>
      <c r="N3248" s="3082"/>
      <c r="O3248" s="3080"/>
      <c r="P3248" s="3080"/>
      <c r="Q3248" s="3080"/>
      <c r="R3248" s="3080"/>
      <c r="S3248" s="2798"/>
      <c r="T3248" s="3080"/>
      <c r="U3248" s="3083"/>
      <c r="V3248" s="3083"/>
      <c r="W3248" s="3080"/>
      <c r="X3248" s="3080"/>
      <c r="Y3248" s="3083"/>
      <c r="Z3248" s="3083"/>
      <c r="AA3248" s="3083"/>
      <c r="AB3248" s="3080"/>
      <c r="AC3248" s="3080"/>
      <c r="AD3248" s="2691"/>
      <c r="AE3248" s="3084"/>
      <c r="AF3248" s="3085"/>
      <c r="AG3248" s="3085"/>
      <c r="AH3248" s="2730" t="s">
        <v>5489</v>
      </c>
      <c r="AI3248" s="3086">
        <v>1</v>
      </c>
      <c r="AJ3248" s="3087">
        <v>8.99</v>
      </c>
      <c r="AK3248" s="2572"/>
    </row>
    <row r="3249" spans="2:37" s="2872" customFormat="1" x14ac:dyDescent="0.2">
      <c r="B3249" s="2573"/>
      <c r="C3249" s="2566"/>
      <c r="D3249" s="2566"/>
      <c r="E3249" s="2566"/>
      <c r="F3249" s="2566"/>
      <c r="G3249" s="2566"/>
      <c r="H3249" s="2566"/>
      <c r="I3249" s="2567"/>
      <c r="J3249" s="2567"/>
      <c r="K3249" s="2567"/>
      <c r="L3249" s="2567"/>
      <c r="M3249" s="2566"/>
      <c r="N3249" s="2567"/>
      <c r="O3249" s="2567"/>
      <c r="P3249" s="2567"/>
      <c r="Q3249" s="2567"/>
      <c r="R3249" s="2567"/>
      <c r="S3249" s="2566"/>
      <c r="T3249" s="2565"/>
      <c r="U3249" s="2565"/>
      <c r="V3249" s="2565"/>
      <c r="W3249" s="2565"/>
      <c r="X3249" s="2565"/>
      <c r="Y3249" s="2565"/>
      <c r="Z3249" s="2565"/>
      <c r="AA3249" s="2565"/>
      <c r="AB3249" s="2565"/>
      <c r="AC3249" s="2565"/>
      <c r="AD3249" s="2565"/>
      <c r="AE3249" s="2565"/>
      <c r="AF3249" s="2565"/>
      <c r="AG3249" s="2565"/>
      <c r="AH3249" s="2565"/>
      <c r="AI3249" s="2565"/>
      <c r="AJ3249" s="2565"/>
      <c r="AK3249" s="2572"/>
    </row>
    <row r="3250" spans="2:37" s="2872" customFormat="1" x14ac:dyDescent="0.2">
      <c r="B3250" s="3979" t="s">
        <v>4992</v>
      </c>
      <c r="C3250" s="3980"/>
      <c r="D3250" s="3986" t="s">
        <v>1534</v>
      </c>
      <c r="E3250" s="3986"/>
      <c r="F3250" s="3986"/>
      <c r="G3250" s="3986"/>
      <c r="H3250" s="2569"/>
      <c r="I3250" s="2569"/>
      <c r="J3250" s="2569"/>
      <c r="K3250" s="2569"/>
      <c r="L3250" s="2569"/>
      <c r="M3250" s="2569"/>
      <c r="N3250" s="2569"/>
      <c r="O3250" s="2569"/>
      <c r="P3250" s="2569"/>
      <c r="Q3250" s="2569"/>
      <c r="R3250" s="2569"/>
      <c r="S3250" s="2569"/>
      <c r="T3250" s="2565"/>
      <c r="U3250" s="2565"/>
      <c r="V3250" s="2565"/>
      <c r="W3250" s="2565"/>
      <c r="X3250" s="2565"/>
      <c r="Y3250" s="2565"/>
      <c r="Z3250" s="2565"/>
      <c r="AA3250" s="2565"/>
      <c r="AB3250" s="2565"/>
      <c r="AC3250" s="2565"/>
      <c r="AD3250" s="2565"/>
      <c r="AE3250" s="2565"/>
      <c r="AF3250" s="2565"/>
      <c r="AG3250" s="2565"/>
      <c r="AH3250" s="2565"/>
      <c r="AI3250" s="2565"/>
      <c r="AJ3250" s="2565"/>
      <c r="AK3250" s="2572"/>
    </row>
    <row r="3251" spans="2:37" s="2872" customFormat="1" x14ac:dyDescent="0.2">
      <c r="B3251" s="3979" t="s">
        <v>4993</v>
      </c>
      <c r="C3251" s="3980"/>
      <c r="D3251" s="3986" t="s">
        <v>5490</v>
      </c>
      <c r="E3251" s="3986"/>
      <c r="F3251" s="3986"/>
      <c r="G3251" s="3986"/>
      <c r="H3251" s="2569"/>
      <c r="I3251" s="2569"/>
      <c r="J3251" s="2569"/>
      <c r="K3251" s="2569"/>
      <c r="L3251" s="2569"/>
      <c r="M3251" s="2569"/>
      <c r="N3251" s="2569"/>
      <c r="O3251" s="2569"/>
      <c r="P3251" s="2569"/>
      <c r="Q3251" s="2569"/>
      <c r="R3251" s="2569"/>
      <c r="S3251" s="2569"/>
      <c r="T3251" s="2565"/>
      <c r="U3251" s="2565"/>
      <c r="V3251" s="2565"/>
      <c r="W3251" s="2565"/>
      <c r="X3251" s="2565"/>
      <c r="Y3251" s="2565"/>
      <c r="Z3251" s="2565"/>
      <c r="AA3251" s="2565"/>
      <c r="AB3251" s="2565"/>
      <c r="AC3251" s="2565"/>
      <c r="AD3251" s="2565"/>
      <c r="AE3251" s="2565"/>
      <c r="AF3251" s="2565"/>
      <c r="AG3251" s="2565"/>
      <c r="AH3251" s="2565"/>
      <c r="AI3251" s="2565"/>
      <c r="AJ3251" s="2565"/>
      <c r="AK3251" s="2572"/>
    </row>
    <row r="3252" spans="2:37" s="2872" customFormat="1" ht="15.75" thickBot="1" x14ac:dyDescent="0.25">
      <c r="B3252" s="4057"/>
      <c r="C3252" s="4058"/>
      <c r="D3252" s="4059"/>
      <c r="E3252" s="4059"/>
      <c r="F3252" s="4059"/>
      <c r="G3252" s="4059"/>
      <c r="H3252" s="2574"/>
      <c r="I3252" s="2574"/>
      <c r="J3252" s="2574"/>
      <c r="K3252" s="2574"/>
      <c r="L3252" s="2574"/>
      <c r="M3252" s="2574"/>
      <c r="N3252" s="2574"/>
      <c r="O3252" s="2574"/>
      <c r="P3252" s="2574"/>
      <c r="Q3252" s="2574"/>
      <c r="R3252" s="2574"/>
      <c r="S3252" s="2574"/>
      <c r="T3252" s="2575"/>
      <c r="U3252" s="2575"/>
      <c r="V3252" s="2575"/>
      <c r="W3252" s="2575"/>
      <c r="X3252" s="2575"/>
      <c r="Y3252" s="2575"/>
      <c r="Z3252" s="2575"/>
      <c r="AA3252" s="2575"/>
      <c r="AB3252" s="2575"/>
      <c r="AC3252" s="2575"/>
      <c r="AD3252" s="2575"/>
      <c r="AE3252" s="2575"/>
      <c r="AF3252" s="2575"/>
      <c r="AG3252" s="2575"/>
      <c r="AH3252" s="2575"/>
      <c r="AI3252" s="2575"/>
      <c r="AJ3252" s="2575"/>
      <c r="AK3252" s="2577"/>
    </row>
    <row r="3253" spans="2:37" s="2872" customFormat="1" x14ac:dyDescent="0.2">
      <c r="B3253" s="2774"/>
    </row>
    <row r="3254" spans="2:37" s="2872" customFormat="1" ht="13.5" thickBot="1" x14ac:dyDescent="0.25"/>
    <row r="3255" spans="2:37" s="2872" customFormat="1" ht="12.75" customHeight="1" x14ac:dyDescent="0.2">
      <c r="B3255" s="3987" t="s">
        <v>5001</v>
      </c>
      <c r="C3255" s="3988"/>
      <c r="D3255" s="3988"/>
      <c r="E3255" s="3988"/>
      <c r="F3255" s="3988"/>
      <c r="G3255" s="3988"/>
      <c r="H3255" s="3988"/>
      <c r="I3255" s="3988"/>
      <c r="J3255" s="3988"/>
      <c r="K3255" s="3988"/>
      <c r="L3255" s="3988"/>
      <c r="M3255" s="3988"/>
      <c r="N3255" s="3988"/>
      <c r="O3255" s="3988"/>
      <c r="P3255" s="3988"/>
      <c r="Q3255" s="3988"/>
      <c r="R3255" s="3988"/>
      <c r="S3255" s="3988"/>
      <c r="T3255" s="3988"/>
      <c r="U3255" s="3988"/>
      <c r="V3255" s="3988"/>
      <c r="W3255" s="3988"/>
      <c r="X3255" s="3988"/>
      <c r="Y3255" s="3988"/>
      <c r="Z3255" s="3988"/>
      <c r="AA3255" s="3988"/>
      <c r="AB3255" s="3988"/>
      <c r="AC3255" s="3988"/>
      <c r="AD3255" s="3988"/>
      <c r="AE3255" s="3988"/>
      <c r="AF3255" s="3988"/>
      <c r="AG3255" s="3988"/>
      <c r="AH3255" s="3988"/>
      <c r="AI3255" s="3988"/>
      <c r="AJ3255" s="3988"/>
      <c r="AK3255" s="3989"/>
    </row>
    <row r="3256" spans="2:37" s="2872" customFormat="1" ht="12.75" customHeight="1" x14ac:dyDescent="0.2">
      <c r="B3256" s="2570"/>
      <c r="C3256" s="2910"/>
      <c r="D3256" s="2910"/>
      <c r="E3256" s="2910"/>
      <c r="F3256" s="2910"/>
      <c r="G3256" s="2571"/>
      <c r="H3256" s="2571"/>
      <c r="I3256" s="2571"/>
      <c r="J3256" s="2571"/>
      <c r="K3256" s="2571"/>
      <c r="L3256" s="2571"/>
      <c r="M3256" s="2571"/>
      <c r="N3256" s="2571"/>
      <c r="O3256" s="2571"/>
      <c r="P3256" s="2571"/>
      <c r="Q3256" s="2571"/>
      <c r="R3256" s="2571"/>
      <c r="S3256" s="2571"/>
      <c r="T3256" s="2571"/>
      <c r="U3256" s="2571"/>
      <c r="V3256" s="2571"/>
      <c r="W3256" s="2571"/>
      <c r="X3256" s="2571"/>
      <c r="Y3256" s="2571"/>
      <c r="Z3256" s="2571"/>
      <c r="AA3256" s="2571"/>
      <c r="AB3256" s="2571"/>
      <c r="AC3256" s="2571"/>
      <c r="AD3256" s="2571"/>
      <c r="AE3256" s="2571"/>
      <c r="AF3256" s="2571"/>
      <c r="AG3256" s="2571"/>
      <c r="AH3256" s="2571"/>
      <c r="AI3256" s="2571"/>
      <c r="AJ3256" s="2571"/>
      <c r="AK3256" s="2572"/>
    </row>
    <row r="3257" spans="2:37" s="2872" customFormat="1" x14ac:dyDescent="0.2">
      <c r="B3257" s="2570" t="s">
        <v>4988</v>
      </c>
      <c r="C3257" s="2910"/>
      <c r="D3257" s="4827" t="s">
        <v>5482</v>
      </c>
      <c r="E3257" s="4827"/>
      <c r="F3257" s="4827"/>
      <c r="G3257" s="2571"/>
      <c r="H3257" s="2571"/>
      <c r="I3257" s="2571"/>
      <c r="J3257" s="2571"/>
      <c r="K3257" s="2571"/>
      <c r="L3257" s="2571"/>
      <c r="M3257" s="2571"/>
      <c r="N3257" s="2571"/>
      <c r="O3257" s="2571"/>
      <c r="P3257" s="2571"/>
      <c r="Q3257" s="2571"/>
      <c r="R3257" s="2571"/>
      <c r="S3257" s="2571"/>
      <c r="T3257" s="2571"/>
      <c r="U3257" s="2571"/>
      <c r="V3257" s="2571"/>
      <c r="W3257" s="2571"/>
      <c r="X3257" s="2571"/>
      <c r="Y3257" s="2571"/>
      <c r="Z3257" s="2571"/>
      <c r="AA3257" s="2571"/>
      <c r="AB3257" s="2571"/>
      <c r="AC3257" s="2571"/>
      <c r="AD3257" s="2571"/>
      <c r="AE3257" s="2571"/>
      <c r="AF3257" s="2571"/>
      <c r="AG3257" s="2571"/>
      <c r="AH3257" s="2571"/>
      <c r="AI3257" s="2571"/>
      <c r="AJ3257" s="2571"/>
      <c r="AK3257" s="2572"/>
    </row>
    <row r="3258" spans="2:37" s="2872" customFormat="1" ht="13.5" customHeight="1" thickBot="1" x14ac:dyDescent="0.25">
      <c r="B3258" s="3991" t="s">
        <v>5002</v>
      </c>
      <c r="C3258" s="3992"/>
      <c r="D3258" s="4828">
        <v>41477</v>
      </c>
      <c r="E3258" s="3992"/>
      <c r="F3258" s="2910"/>
      <c r="G3258" s="2571"/>
      <c r="H3258" s="2571"/>
      <c r="I3258" s="2571"/>
      <c r="J3258" s="2571"/>
      <c r="K3258" s="2571"/>
      <c r="L3258" s="2571"/>
      <c r="M3258" s="2571"/>
      <c r="N3258" s="2571"/>
      <c r="O3258" s="2571"/>
      <c r="P3258" s="2571"/>
      <c r="Q3258" s="2571"/>
      <c r="R3258" s="2571"/>
      <c r="S3258" s="2571"/>
      <c r="T3258" s="2571"/>
      <c r="U3258" s="2571"/>
      <c r="V3258" s="2571"/>
      <c r="W3258" s="2571"/>
      <c r="X3258" s="2571"/>
      <c r="Y3258" s="2571"/>
      <c r="Z3258" s="2571"/>
      <c r="AA3258" s="2571"/>
      <c r="AB3258" s="2571"/>
      <c r="AC3258" s="2571"/>
      <c r="AD3258" s="2571"/>
      <c r="AE3258" s="2571"/>
      <c r="AF3258" s="2571"/>
      <c r="AG3258" s="2571"/>
      <c r="AH3258" s="2571"/>
      <c r="AI3258" s="2571"/>
      <c r="AJ3258" s="2571"/>
      <c r="AK3258" s="2572"/>
    </row>
    <row r="3259" spans="2:37" s="2872" customFormat="1" ht="13.5" customHeight="1" thickBot="1" x14ac:dyDescent="0.25">
      <c r="B3259" s="3993" t="s">
        <v>5003</v>
      </c>
      <c r="C3259" s="4036"/>
      <c r="D3259" s="4118" t="s">
        <v>5483</v>
      </c>
      <c r="E3259" s="4119"/>
      <c r="F3259" s="4119"/>
      <c r="G3259" s="4119"/>
      <c r="H3259" s="4119"/>
      <c r="I3259" s="4119"/>
      <c r="J3259" s="4119"/>
      <c r="K3259" s="4120"/>
      <c r="L3259" s="2571"/>
      <c r="M3259" s="2571"/>
      <c r="N3259" s="2571"/>
      <c r="O3259" s="2571"/>
      <c r="P3259" s="2571"/>
      <c r="Q3259" s="2571"/>
      <c r="R3259" s="2571"/>
      <c r="S3259" s="2571"/>
      <c r="T3259" s="2571"/>
      <c r="U3259" s="2571"/>
      <c r="V3259" s="2571"/>
      <c r="W3259" s="2571"/>
      <c r="X3259" s="2571"/>
      <c r="Y3259" s="2571"/>
      <c r="Z3259" s="2571"/>
      <c r="AA3259" s="2571"/>
      <c r="AB3259" s="2571"/>
      <c r="AC3259" s="2571"/>
      <c r="AD3259" s="2571"/>
      <c r="AE3259" s="2571"/>
      <c r="AF3259" s="2571"/>
      <c r="AG3259" s="2571"/>
      <c r="AH3259" s="2571"/>
      <c r="AI3259" s="2571"/>
      <c r="AJ3259" s="2571"/>
      <c r="AK3259" s="2572"/>
    </row>
    <row r="3260" spans="2:37" s="2872" customFormat="1" ht="13.5" thickBot="1" x14ac:dyDescent="0.25">
      <c r="B3260" s="3998"/>
      <c r="C3260" s="3999"/>
      <c r="D3260" s="3999"/>
      <c r="E3260" s="3999"/>
      <c r="F3260" s="3999"/>
      <c r="G3260" s="3999"/>
      <c r="H3260" s="3999"/>
      <c r="I3260" s="3999"/>
      <c r="J3260" s="3999"/>
      <c r="K3260" s="3999"/>
      <c r="L3260" s="3999"/>
      <c r="M3260" s="3999"/>
      <c r="N3260" s="3999"/>
      <c r="O3260" s="3999"/>
      <c r="P3260" s="3999"/>
      <c r="Q3260" s="3999"/>
      <c r="R3260" s="2571"/>
      <c r="S3260" s="2571"/>
      <c r="T3260" s="2571"/>
      <c r="U3260" s="2571"/>
      <c r="V3260" s="2571"/>
      <c r="W3260" s="2571"/>
      <c r="X3260" s="2571"/>
      <c r="Y3260" s="2571"/>
      <c r="Z3260" s="2571"/>
      <c r="AA3260" s="2571"/>
      <c r="AB3260" s="2571"/>
      <c r="AC3260" s="2571"/>
      <c r="AD3260" s="2571"/>
      <c r="AE3260" s="2571"/>
      <c r="AF3260" s="2571"/>
      <c r="AG3260" s="2571"/>
      <c r="AH3260" s="2571"/>
      <c r="AI3260" s="2571"/>
      <c r="AJ3260" s="2571"/>
      <c r="AK3260" s="2572"/>
    </row>
    <row r="3261" spans="2:37" s="2872" customFormat="1" ht="13.5" thickBot="1" x14ac:dyDescent="0.25">
      <c r="B3261" s="4000" t="s">
        <v>5004</v>
      </c>
      <c r="C3261" s="4000"/>
      <c r="D3261" s="4000" t="s">
        <v>4994</v>
      </c>
      <c r="E3261" s="4000" t="s">
        <v>5005</v>
      </c>
      <c r="F3261" s="4002" t="s">
        <v>224</v>
      </c>
      <c r="G3261" s="4002"/>
      <c r="H3261" s="4002"/>
      <c r="I3261" s="4002"/>
      <c r="J3261" s="4002"/>
      <c r="K3261" s="4002"/>
      <c r="L3261" s="4002"/>
      <c r="M3261" s="4002"/>
      <c r="N3261" s="4002"/>
      <c r="O3261" s="4002"/>
      <c r="P3261" s="4002"/>
      <c r="Q3261" s="4002"/>
      <c r="R3261" s="4002"/>
      <c r="S3261" s="4002" t="s">
        <v>340</v>
      </c>
      <c r="T3261" s="4002"/>
      <c r="U3261" s="4002"/>
      <c r="V3261" s="4002"/>
      <c r="W3261" s="4002"/>
      <c r="X3261" s="4002"/>
      <c r="Y3261" s="4002"/>
      <c r="Z3261" s="4002"/>
      <c r="AA3261" s="4002"/>
      <c r="AB3261" s="4002"/>
      <c r="AC3261" s="4002"/>
      <c r="AD3261" s="4002" t="s">
        <v>225</v>
      </c>
      <c r="AE3261" s="4002"/>
      <c r="AF3261" s="4002"/>
      <c r="AG3261" s="4002"/>
      <c r="AH3261" s="4003" t="s">
        <v>4989</v>
      </c>
      <c r="AI3261" s="4003"/>
      <c r="AJ3261" s="4003"/>
      <c r="AK3261" s="2572"/>
    </row>
    <row r="3262" spans="2:37" s="2872" customFormat="1" ht="13.5" thickBot="1" x14ac:dyDescent="0.25">
      <c r="B3262" s="4001"/>
      <c r="C3262" s="4001"/>
      <c r="D3262" s="4001"/>
      <c r="E3262" s="4001"/>
      <c r="F3262" s="4001" t="s">
        <v>5006</v>
      </c>
      <c r="G3262" s="4001" t="s">
        <v>5007</v>
      </c>
      <c r="H3262" s="4000" t="s">
        <v>5008</v>
      </c>
      <c r="I3262" s="4004" t="s">
        <v>5009</v>
      </c>
      <c r="J3262" s="4004" t="s">
        <v>5010</v>
      </c>
      <c r="K3262" s="4005" t="s">
        <v>5011</v>
      </c>
      <c r="L3262" s="4005" t="s">
        <v>5012</v>
      </c>
      <c r="M3262" s="4004" t="s">
        <v>5013</v>
      </c>
      <c r="N3262" s="4004"/>
      <c r="O3262" s="4005" t="s">
        <v>5014</v>
      </c>
      <c r="P3262" s="4005" t="s">
        <v>5015</v>
      </c>
      <c r="Q3262" s="4005" t="s">
        <v>5016</v>
      </c>
      <c r="R3262" s="4005" t="s">
        <v>5017</v>
      </c>
      <c r="S3262" s="4000" t="s">
        <v>5018</v>
      </c>
      <c r="T3262" s="4000" t="s">
        <v>5019</v>
      </c>
      <c r="U3262" s="4000" t="s">
        <v>5020</v>
      </c>
      <c r="V3262" s="4000" t="s">
        <v>5021</v>
      </c>
      <c r="W3262" s="4000" t="s">
        <v>5022</v>
      </c>
      <c r="X3262" s="4000" t="s">
        <v>5023</v>
      </c>
      <c r="Y3262" s="4000" t="s">
        <v>5024</v>
      </c>
      <c r="Z3262" s="4000" t="s">
        <v>5025</v>
      </c>
      <c r="AA3262" s="4000" t="s">
        <v>5026</v>
      </c>
      <c r="AB3262" s="4004" t="s">
        <v>5027</v>
      </c>
      <c r="AC3262" s="4004" t="s">
        <v>5028</v>
      </c>
      <c r="AD3262" s="4000" t="s">
        <v>5029</v>
      </c>
      <c r="AE3262" s="4000" t="s">
        <v>5030</v>
      </c>
      <c r="AF3262" s="4000" t="s">
        <v>5031</v>
      </c>
      <c r="AG3262" s="4000" t="s">
        <v>5032</v>
      </c>
      <c r="AH3262" s="4000" t="s">
        <v>1154</v>
      </c>
      <c r="AI3262" s="4000" t="s">
        <v>4990</v>
      </c>
      <c r="AJ3262" s="4000" t="s">
        <v>4991</v>
      </c>
      <c r="AK3262" s="2572"/>
    </row>
    <row r="3263" spans="2:37" s="2872" customFormat="1" ht="21.75" customHeight="1" thickBot="1" x14ac:dyDescent="0.25">
      <c r="B3263" s="4073"/>
      <c r="C3263" s="4073"/>
      <c r="D3263" s="4073"/>
      <c r="E3263" s="4073"/>
      <c r="F3263" s="4073"/>
      <c r="G3263" s="4073"/>
      <c r="H3263" s="4073"/>
      <c r="I3263" s="4102"/>
      <c r="J3263" s="4102"/>
      <c r="K3263" s="4102"/>
      <c r="L3263" s="4102"/>
      <c r="M3263" s="2911" t="s">
        <v>5033</v>
      </c>
      <c r="N3263" s="2912" t="s">
        <v>2798</v>
      </c>
      <c r="O3263" s="4102"/>
      <c r="P3263" s="4102"/>
      <c r="Q3263" s="4102"/>
      <c r="R3263" s="4102"/>
      <c r="S3263" s="4073"/>
      <c r="T3263" s="4073"/>
      <c r="U3263" s="4073"/>
      <c r="V3263" s="4073"/>
      <c r="W3263" s="4073"/>
      <c r="X3263" s="4073"/>
      <c r="Y3263" s="4073"/>
      <c r="Z3263" s="4073"/>
      <c r="AA3263" s="4073"/>
      <c r="AB3263" s="4102"/>
      <c r="AC3263" s="4102"/>
      <c r="AD3263" s="4073"/>
      <c r="AE3263" s="4073"/>
      <c r="AF3263" s="4073"/>
      <c r="AG3263" s="4073"/>
      <c r="AH3263" s="4073"/>
      <c r="AI3263" s="4073"/>
      <c r="AJ3263" s="4073"/>
      <c r="AK3263" s="2572"/>
    </row>
    <row r="3264" spans="2:37" s="2872" customFormat="1" ht="13.5" thickBot="1" x14ac:dyDescent="0.25">
      <c r="B3264" s="4829" t="s">
        <v>5482</v>
      </c>
      <c r="C3264" s="4829"/>
      <c r="D3264" s="3088" t="s">
        <v>5484</v>
      </c>
      <c r="E3264" s="3089">
        <v>224.00000000000003</v>
      </c>
      <c r="F3264" s="3089">
        <v>224.00000000000003</v>
      </c>
      <c r="G3264" s="3090">
        <v>4.4800000000000006E-2</v>
      </c>
      <c r="H3264" s="3091">
        <v>5000</v>
      </c>
      <c r="I3264" s="3090" t="s">
        <v>1534</v>
      </c>
      <c r="J3264" s="3091">
        <v>4082</v>
      </c>
      <c r="K3264" s="3092">
        <v>5.4880000000000005E-2</v>
      </c>
      <c r="L3264" s="3092">
        <v>0.15680000000000002</v>
      </c>
      <c r="M3264" s="3091">
        <v>1333.3333333333335</v>
      </c>
      <c r="N3264" s="3091">
        <v>1333.3333333333335</v>
      </c>
      <c r="O3264" s="3092">
        <v>0.16800000000000001</v>
      </c>
      <c r="P3264" s="3092">
        <v>0.16800000000000001</v>
      </c>
      <c r="Q3264" s="3092">
        <v>0.16800000000000001</v>
      </c>
      <c r="R3264" s="3092">
        <v>0.16800000000000001</v>
      </c>
      <c r="S3264" s="3093">
        <v>0</v>
      </c>
      <c r="T3264" s="3090" t="s">
        <v>1534</v>
      </c>
      <c r="U3264" s="3090" t="s">
        <v>1534</v>
      </c>
      <c r="V3264" s="3094" t="s">
        <v>1136</v>
      </c>
      <c r="W3264" s="3092">
        <v>0</v>
      </c>
      <c r="X3264" s="3092">
        <v>6.720000000000001E-2</v>
      </c>
      <c r="Y3264" s="3094" t="s">
        <v>1534</v>
      </c>
      <c r="Z3264" s="3094" t="s">
        <v>1534</v>
      </c>
      <c r="AA3264" s="3094" t="s">
        <v>1534</v>
      </c>
      <c r="AB3264" s="3094" t="s">
        <v>1534</v>
      </c>
      <c r="AC3264" s="3092">
        <v>6.720000000000001E-2</v>
      </c>
      <c r="AD3264" s="3089" t="s">
        <v>1534</v>
      </c>
      <c r="AE3264" s="3094" t="s">
        <v>1534</v>
      </c>
      <c r="AF3264" s="3095" t="s">
        <v>1534</v>
      </c>
      <c r="AG3264" s="3095">
        <v>0.11200000000000002</v>
      </c>
      <c r="AH3264" s="3096" t="s">
        <v>1534</v>
      </c>
      <c r="AI3264" s="3096" t="s">
        <v>1534</v>
      </c>
      <c r="AJ3264" s="3096" t="s">
        <v>1534</v>
      </c>
      <c r="AK3264" s="2572"/>
    </row>
    <row r="3265" spans="2:37" s="2872" customFormat="1" x14ac:dyDescent="0.2">
      <c r="B3265" s="2573"/>
      <c r="C3265" s="2566"/>
      <c r="D3265" s="2566"/>
      <c r="E3265" s="2566"/>
      <c r="F3265" s="2566"/>
      <c r="G3265" s="2566"/>
      <c r="H3265" s="2566"/>
      <c r="I3265" s="2567"/>
      <c r="J3265" s="2567"/>
      <c r="K3265" s="2567"/>
      <c r="L3265" s="2567"/>
      <c r="M3265" s="2566"/>
      <c r="N3265" s="2567"/>
      <c r="O3265" s="2567"/>
      <c r="P3265" s="2567"/>
      <c r="Q3265" s="2567"/>
      <c r="R3265" s="2567"/>
      <c r="S3265" s="2566"/>
      <c r="T3265" s="2565"/>
      <c r="U3265" s="2565"/>
      <c r="V3265" s="2565"/>
      <c r="W3265" s="2565"/>
      <c r="X3265" s="2565"/>
      <c r="Y3265" s="2565"/>
      <c r="Z3265" s="2565"/>
      <c r="AA3265" s="2565"/>
      <c r="AB3265" s="2565"/>
      <c r="AC3265" s="2565"/>
      <c r="AD3265" s="2565"/>
      <c r="AE3265" s="2565"/>
      <c r="AF3265" s="2565"/>
      <c r="AG3265" s="2565"/>
      <c r="AH3265" s="2565"/>
      <c r="AI3265" s="2565"/>
      <c r="AJ3265" s="2565"/>
      <c r="AK3265" s="2572"/>
    </row>
    <row r="3266" spans="2:37" s="2872" customFormat="1" ht="14.25" x14ac:dyDescent="0.2">
      <c r="B3266" s="3979" t="s">
        <v>4992</v>
      </c>
      <c r="C3266" s="3980"/>
      <c r="D3266" s="3981" t="s">
        <v>10</v>
      </c>
      <c r="E3266" s="3981"/>
      <c r="F3266" s="3981"/>
      <c r="G3266" s="3981"/>
      <c r="H3266" s="2569"/>
      <c r="I3266" s="2569"/>
      <c r="J3266" s="2569"/>
      <c r="K3266" s="2569"/>
      <c r="L3266" s="2569"/>
      <c r="M3266" s="2569"/>
      <c r="N3266" s="2569"/>
      <c r="O3266" s="2569"/>
      <c r="P3266" s="2569"/>
      <c r="Q3266" s="2569"/>
      <c r="R3266" s="2569"/>
      <c r="S3266" s="2569"/>
      <c r="T3266" s="2565"/>
      <c r="U3266" s="2565"/>
      <c r="V3266" s="2565"/>
      <c r="W3266" s="2565"/>
      <c r="X3266" s="2565"/>
      <c r="Y3266" s="2565"/>
      <c r="Z3266" s="2565"/>
      <c r="AA3266" s="2565"/>
      <c r="AB3266" s="2565"/>
      <c r="AC3266" s="2565"/>
      <c r="AD3266" s="2565"/>
      <c r="AE3266" s="2565"/>
      <c r="AF3266" s="2565"/>
      <c r="AG3266" s="2565"/>
      <c r="AH3266" s="2565"/>
      <c r="AI3266" s="2565"/>
      <c r="AJ3266" s="2565"/>
      <c r="AK3266" s="2572"/>
    </row>
    <row r="3267" spans="2:37" s="2872" customFormat="1" ht="14.25" x14ac:dyDescent="0.2">
      <c r="B3267" s="3979" t="s">
        <v>4993</v>
      </c>
      <c r="C3267" s="3980"/>
      <c r="D3267" s="3981" t="s">
        <v>10</v>
      </c>
      <c r="E3267" s="3981"/>
      <c r="F3267" s="3981"/>
      <c r="G3267" s="3981"/>
      <c r="H3267" s="2569"/>
      <c r="I3267" s="2569"/>
      <c r="J3267" s="2569"/>
      <c r="K3267" s="2569"/>
      <c r="L3267" s="2569"/>
      <c r="M3267" s="2569"/>
      <c r="N3267" s="2569"/>
      <c r="O3267" s="2569"/>
      <c r="P3267" s="2569"/>
      <c r="Q3267" s="2569"/>
      <c r="R3267" s="2569"/>
      <c r="S3267" s="2569"/>
      <c r="T3267" s="2565"/>
      <c r="U3267" s="2565"/>
      <c r="V3267" s="2565"/>
      <c r="W3267" s="2565"/>
      <c r="X3267" s="2565"/>
      <c r="Y3267" s="2565"/>
      <c r="Z3267" s="2565"/>
      <c r="AA3267" s="2565"/>
      <c r="AB3267" s="2565"/>
      <c r="AC3267" s="2565"/>
      <c r="AD3267" s="2565"/>
      <c r="AE3267" s="2565"/>
      <c r="AF3267" s="2565"/>
      <c r="AG3267" s="2565"/>
      <c r="AH3267" s="2565"/>
      <c r="AI3267" s="2565"/>
      <c r="AJ3267" s="2565"/>
      <c r="AK3267" s="2572"/>
    </row>
    <row r="3268" spans="2:37" s="2872" customFormat="1" ht="15.75" thickBot="1" x14ac:dyDescent="0.25">
      <c r="B3268" s="4057"/>
      <c r="C3268" s="4058"/>
      <c r="D3268" s="4059"/>
      <c r="E3268" s="4059"/>
      <c r="F3268" s="4059"/>
      <c r="G3268" s="4059"/>
      <c r="H3268" s="2574"/>
      <c r="I3268" s="2574"/>
      <c r="J3268" s="2574"/>
      <c r="K3268" s="2574"/>
      <c r="L3268" s="2574"/>
      <c r="M3268" s="2574"/>
      <c r="N3268" s="2574"/>
      <c r="O3268" s="2574"/>
      <c r="P3268" s="2574"/>
      <c r="Q3268" s="2574"/>
      <c r="R3268" s="2574"/>
      <c r="S3268" s="2574"/>
      <c r="T3268" s="2575"/>
      <c r="U3268" s="2575"/>
      <c r="V3268" s="2575"/>
      <c r="W3268" s="2575"/>
      <c r="X3268" s="2575"/>
      <c r="Y3268" s="2575"/>
      <c r="Z3268" s="2575"/>
      <c r="AA3268" s="2575"/>
      <c r="AB3268" s="2575"/>
      <c r="AC3268" s="2575"/>
      <c r="AD3268" s="2575"/>
      <c r="AE3268" s="2575"/>
      <c r="AF3268" s="2575"/>
      <c r="AG3268" s="2575"/>
      <c r="AH3268" s="2575"/>
      <c r="AI3268" s="2575"/>
      <c r="AJ3268" s="2575"/>
      <c r="AK3268" s="2577"/>
    </row>
    <row r="3269" spans="2:37" s="2872" customFormat="1" x14ac:dyDescent="0.2">
      <c r="B3269" s="2774"/>
    </row>
    <row r="3270" spans="2:37" s="2554" customFormat="1" ht="17.25" customHeight="1" thickBot="1" x14ac:dyDescent="0.25">
      <c r="B3270" s="2553"/>
      <c r="C3270" s="2553"/>
      <c r="D3270" s="2553"/>
      <c r="E3270" s="2553"/>
      <c r="F3270" s="2553"/>
    </row>
    <row r="3271" spans="2:37" s="2554" customFormat="1" ht="17.25" customHeight="1" x14ac:dyDescent="0.2">
      <c r="B3271" s="3987" t="s">
        <v>5001</v>
      </c>
      <c r="C3271" s="3988"/>
      <c r="D3271" s="3988"/>
      <c r="E3271" s="3988"/>
      <c r="F3271" s="3988"/>
      <c r="G3271" s="3988"/>
      <c r="H3271" s="3988"/>
      <c r="I3271" s="3988"/>
      <c r="J3271" s="3988"/>
      <c r="K3271" s="3988"/>
      <c r="L3271" s="3988"/>
      <c r="M3271" s="3988"/>
      <c r="N3271" s="3988"/>
      <c r="O3271" s="3988"/>
      <c r="P3271" s="3988"/>
      <c r="Q3271" s="3988"/>
      <c r="R3271" s="3988"/>
      <c r="S3271" s="3988"/>
      <c r="T3271" s="3988"/>
      <c r="U3271" s="3988"/>
      <c r="V3271" s="3988"/>
      <c r="W3271" s="3988"/>
      <c r="X3271" s="3988"/>
      <c r="Y3271" s="3988"/>
      <c r="Z3271" s="3988"/>
      <c r="AA3271" s="3988"/>
      <c r="AB3271" s="3988"/>
      <c r="AC3271" s="3988"/>
      <c r="AD3271" s="3988"/>
      <c r="AE3271" s="3988"/>
      <c r="AF3271" s="3988"/>
      <c r="AG3271" s="3988"/>
      <c r="AH3271" s="3988"/>
      <c r="AI3271" s="3988"/>
      <c r="AJ3271" s="3988"/>
      <c r="AK3271" s="3989"/>
    </row>
    <row r="3272" spans="2:37" s="2554" customFormat="1" ht="17.25" customHeight="1" x14ac:dyDescent="0.2">
      <c r="B3272" s="2570"/>
      <c r="C3272" s="2553"/>
      <c r="D3272" s="2553"/>
      <c r="E3272" s="2553"/>
      <c r="F3272" s="2553"/>
      <c r="G3272" s="2571"/>
      <c r="H3272" s="2571"/>
      <c r="I3272" s="2571"/>
      <c r="J3272" s="2571"/>
      <c r="K3272" s="2571"/>
      <c r="L3272" s="2571"/>
      <c r="M3272" s="2571"/>
      <c r="N3272" s="2571"/>
      <c r="O3272" s="2571"/>
      <c r="P3272" s="2571"/>
      <c r="Q3272" s="2571"/>
      <c r="R3272" s="2571"/>
      <c r="S3272" s="2571"/>
      <c r="T3272" s="2571"/>
      <c r="U3272" s="2571"/>
      <c r="V3272" s="2571"/>
      <c r="W3272" s="2571"/>
      <c r="X3272" s="2571"/>
      <c r="Y3272" s="2571"/>
      <c r="Z3272" s="2571"/>
      <c r="AA3272" s="2571"/>
      <c r="AB3272" s="2571"/>
      <c r="AC3272" s="2571"/>
      <c r="AD3272" s="2571"/>
      <c r="AE3272" s="2571"/>
      <c r="AF3272" s="2571"/>
      <c r="AG3272" s="2571"/>
      <c r="AH3272" s="2571"/>
      <c r="AI3272" s="2571"/>
      <c r="AJ3272" s="2571"/>
      <c r="AK3272" s="2572"/>
    </row>
    <row r="3273" spans="2:37" s="2554" customFormat="1" ht="18.75" customHeight="1" x14ac:dyDescent="0.2">
      <c r="B3273" s="2570" t="s">
        <v>4988</v>
      </c>
      <c r="C3273" s="2553"/>
      <c r="D3273" s="4122" t="s">
        <v>5053</v>
      </c>
      <c r="E3273" s="4122"/>
      <c r="F3273" s="4122"/>
      <c r="G3273" s="2571"/>
      <c r="H3273" s="2571"/>
      <c r="I3273" s="2571"/>
      <c r="J3273" s="2571"/>
      <c r="K3273" s="2571"/>
      <c r="L3273" s="2571"/>
      <c r="M3273" s="2571"/>
      <c r="N3273" s="2571"/>
      <c r="O3273" s="2571"/>
      <c r="P3273" s="2571"/>
      <c r="Q3273" s="2571"/>
      <c r="R3273" s="2571"/>
      <c r="S3273" s="2571"/>
      <c r="T3273" s="2571"/>
      <c r="U3273" s="2571"/>
      <c r="V3273" s="2571"/>
      <c r="W3273" s="2571"/>
      <c r="X3273" s="2571"/>
      <c r="Y3273" s="2571"/>
      <c r="Z3273" s="2571"/>
      <c r="AA3273" s="2571"/>
      <c r="AB3273" s="2571"/>
      <c r="AC3273" s="2571"/>
      <c r="AD3273" s="2571"/>
      <c r="AE3273" s="2571"/>
      <c r="AF3273" s="2571"/>
      <c r="AG3273" s="2571"/>
      <c r="AH3273" s="2571"/>
      <c r="AI3273" s="2571"/>
      <c r="AJ3273" s="2571"/>
      <c r="AK3273" s="2572"/>
    </row>
    <row r="3274" spans="2:37" s="2554" customFormat="1" ht="35.25" customHeight="1" thickBot="1" x14ac:dyDescent="0.25">
      <c r="B3274" s="3991" t="s">
        <v>5002</v>
      </c>
      <c r="C3274" s="3992"/>
      <c r="D3274" s="4139">
        <v>41450</v>
      </c>
      <c r="E3274" s="4140"/>
      <c r="F3274" s="2553"/>
      <c r="G3274" s="2571"/>
      <c r="H3274" s="2571"/>
      <c r="I3274" s="2571"/>
      <c r="J3274" s="2571"/>
      <c r="K3274" s="2571"/>
      <c r="L3274" s="2571"/>
      <c r="M3274" s="2571"/>
      <c r="N3274" s="2571"/>
      <c r="O3274" s="2571"/>
      <c r="P3274" s="2571"/>
      <c r="Q3274" s="2571"/>
      <c r="R3274" s="2571"/>
      <c r="S3274" s="2571"/>
      <c r="T3274" s="2571"/>
      <c r="U3274" s="2571"/>
      <c r="V3274" s="2571"/>
      <c r="W3274" s="2571"/>
      <c r="X3274" s="2571"/>
      <c r="Y3274" s="2571"/>
      <c r="Z3274" s="2571"/>
      <c r="AA3274" s="2571"/>
      <c r="AB3274" s="2571"/>
      <c r="AC3274" s="2571"/>
      <c r="AD3274" s="2571"/>
      <c r="AE3274" s="2571"/>
      <c r="AF3274" s="2571"/>
      <c r="AG3274" s="2571"/>
      <c r="AH3274" s="2571"/>
      <c r="AI3274" s="2571"/>
      <c r="AJ3274" s="2571"/>
      <c r="AK3274" s="2572"/>
    </row>
    <row r="3275" spans="2:37" s="2554" customFormat="1" ht="57.75" customHeight="1" thickBot="1" x14ac:dyDescent="0.25">
      <c r="B3275" s="3998" t="s">
        <v>5003</v>
      </c>
      <c r="C3275" s="3999"/>
      <c r="D3275" s="4118" t="s">
        <v>5060</v>
      </c>
      <c r="E3275" s="4119"/>
      <c r="F3275" s="4119"/>
      <c r="G3275" s="4119"/>
      <c r="H3275" s="4119"/>
      <c r="I3275" s="4119"/>
      <c r="J3275" s="4119"/>
      <c r="K3275" s="4119"/>
      <c r="L3275" s="4119"/>
      <c r="M3275" s="4119"/>
      <c r="N3275" s="4119"/>
      <c r="O3275" s="4119"/>
      <c r="P3275" s="4119"/>
      <c r="Q3275" s="4119"/>
      <c r="R3275" s="4119"/>
      <c r="S3275" s="4119"/>
      <c r="T3275" s="4119"/>
      <c r="U3275" s="4119"/>
      <c r="V3275" s="4119"/>
      <c r="W3275" s="4119"/>
      <c r="X3275" s="4119"/>
      <c r="Y3275" s="4120"/>
      <c r="Z3275" s="2571"/>
      <c r="AA3275" s="2571"/>
      <c r="AB3275" s="2571"/>
      <c r="AC3275" s="2571"/>
      <c r="AD3275" s="2571"/>
      <c r="AE3275" s="2571"/>
      <c r="AF3275" s="2571"/>
      <c r="AG3275" s="2571"/>
      <c r="AH3275" s="2571"/>
      <c r="AI3275" s="2571"/>
      <c r="AJ3275" s="2571"/>
      <c r="AK3275" s="2572"/>
    </row>
    <row r="3276" spans="2:37" s="2554" customFormat="1" ht="17.25" customHeight="1" thickBot="1" x14ac:dyDescent="0.25">
      <c r="B3276" s="4000" t="s">
        <v>5004</v>
      </c>
      <c r="C3276" s="4000"/>
      <c r="D3276" s="4000" t="s">
        <v>4994</v>
      </c>
      <c r="E3276" s="4000" t="s">
        <v>5005</v>
      </c>
      <c r="F3276" s="4002" t="s">
        <v>224</v>
      </c>
      <c r="G3276" s="4002"/>
      <c r="H3276" s="4002"/>
      <c r="I3276" s="4002"/>
      <c r="J3276" s="4002"/>
      <c r="K3276" s="4002"/>
      <c r="L3276" s="4002"/>
      <c r="M3276" s="4002"/>
      <c r="N3276" s="4002"/>
      <c r="O3276" s="4002"/>
      <c r="P3276" s="4002"/>
      <c r="Q3276" s="4002"/>
      <c r="R3276" s="4002"/>
      <c r="S3276" s="4002" t="s">
        <v>340</v>
      </c>
      <c r="T3276" s="4002"/>
      <c r="U3276" s="4002"/>
      <c r="V3276" s="4002"/>
      <c r="W3276" s="4002"/>
      <c r="X3276" s="4002"/>
      <c r="Y3276" s="4002"/>
      <c r="Z3276" s="4002"/>
      <c r="AA3276" s="4002"/>
      <c r="AB3276" s="4002"/>
      <c r="AC3276" s="4002"/>
      <c r="AD3276" s="4002" t="s">
        <v>225</v>
      </c>
      <c r="AE3276" s="4002"/>
      <c r="AF3276" s="4002"/>
      <c r="AG3276" s="4002"/>
      <c r="AH3276" s="4003" t="s">
        <v>4989</v>
      </c>
      <c r="AI3276" s="4003"/>
      <c r="AJ3276" s="4003"/>
      <c r="AK3276" s="2572"/>
    </row>
    <row r="3277" spans="2:37" s="2554" customFormat="1" ht="23.25" customHeight="1" thickBot="1" x14ac:dyDescent="0.25">
      <c r="B3277" s="4001"/>
      <c r="C3277" s="4001"/>
      <c r="D3277" s="4001"/>
      <c r="E3277" s="4001"/>
      <c r="F3277" s="4001" t="s">
        <v>5006</v>
      </c>
      <c r="G3277" s="4001" t="s">
        <v>5007</v>
      </c>
      <c r="H3277" s="4000" t="s">
        <v>5008</v>
      </c>
      <c r="I3277" s="4004" t="s">
        <v>5009</v>
      </c>
      <c r="J3277" s="4004" t="s">
        <v>5010</v>
      </c>
      <c r="K3277" s="4005" t="s">
        <v>5011</v>
      </c>
      <c r="L3277" s="4005" t="s">
        <v>5012</v>
      </c>
      <c r="M3277" s="4004" t="s">
        <v>5013</v>
      </c>
      <c r="N3277" s="4004"/>
      <c r="O3277" s="4005" t="s">
        <v>5014</v>
      </c>
      <c r="P3277" s="4005" t="s">
        <v>5015</v>
      </c>
      <c r="Q3277" s="4005" t="s">
        <v>5016</v>
      </c>
      <c r="R3277" s="4005" t="s">
        <v>5017</v>
      </c>
      <c r="S3277" s="4000" t="s">
        <v>5018</v>
      </c>
      <c r="T3277" s="4000" t="s">
        <v>5019</v>
      </c>
      <c r="U3277" s="4000" t="s">
        <v>5020</v>
      </c>
      <c r="V3277" s="4000" t="s">
        <v>5021</v>
      </c>
      <c r="W3277" s="4000" t="s">
        <v>5022</v>
      </c>
      <c r="X3277" s="4000" t="s">
        <v>5023</v>
      </c>
      <c r="Y3277" s="4000" t="s">
        <v>5024</v>
      </c>
      <c r="Z3277" s="4000" t="s">
        <v>5025</v>
      </c>
      <c r="AA3277" s="4000" t="s">
        <v>5026</v>
      </c>
      <c r="AB3277" s="4004" t="s">
        <v>5027</v>
      </c>
      <c r="AC3277" s="4004" t="s">
        <v>5028</v>
      </c>
      <c r="AD3277" s="4000" t="s">
        <v>5029</v>
      </c>
      <c r="AE3277" s="4000" t="s">
        <v>5030</v>
      </c>
      <c r="AF3277" s="4000" t="s">
        <v>5031</v>
      </c>
      <c r="AG3277" s="4000" t="s">
        <v>5032</v>
      </c>
      <c r="AH3277" s="4000" t="s">
        <v>1154</v>
      </c>
      <c r="AI3277" s="4000" t="s">
        <v>4990</v>
      </c>
      <c r="AJ3277" s="4000" t="s">
        <v>4991</v>
      </c>
      <c r="AK3277" s="2572"/>
    </row>
    <row r="3278" spans="2:37" s="2554" customFormat="1" ht="17.25" customHeight="1" thickBot="1" x14ac:dyDescent="0.25">
      <c r="B3278" s="4001"/>
      <c r="C3278" s="4001"/>
      <c r="D3278" s="4001"/>
      <c r="E3278" s="4001"/>
      <c r="F3278" s="4001"/>
      <c r="G3278" s="4001"/>
      <c r="H3278" s="4001"/>
      <c r="I3278" s="4005"/>
      <c r="J3278" s="4005"/>
      <c r="K3278" s="4005"/>
      <c r="L3278" s="4005"/>
      <c r="M3278" s="2563" t="s">
        <v>5033</v>
      </c>
      <c r="N3278" s="2564" t="s">
        <v>2798</v>
      </c>
      <c r="O3278" s="4005"/>
      <c r="P3278" s="4005"/>
      <c r="Q3278" s="4005"/>
      <c r="R3278" s="4005"/>
      <c r="S3278" s="4001"/>
      <c r="T3278" s="4001"/>
      <c r="U3278" s="4001"/>
      <c r="V3278" s="4001"/>
      <c r="W3278" s="4001"/>
      <c r="X3278" s="4001"/>
      <c r="Y3278" s="4001"/>
      <c r="Z3278" s="4001"/>
      <c r="AA3278" s="4001"/>
      <c r="AB3278" s="4005"/>
      <c r="AC3278" s="4005"/>
      <c r="AD3278" s="4001"/>
      <c r="AE3278" s="4001"/>
      <c r="AF3278" s="4001"/>
      <c r="AG3278" s="4001"/>
      <c r="AH3278" s="4001"/>
      <c r="AI3278" s="4001"/>
      <c r="AJ3278" s="4001"/>
      <c r="AK3278" s="2572"/>
    </row>
    <row r="3279" spans="2:37" s="2554" customFormat="1" ht="17.25" customHeight="1" x14ac:dyDescent="0.2">
      <c r="B3279" s="4133" t="s">
        <v>5061</v>
      </c>
      <c r="C3279" s="4134"/>
      <c r="D3279" s="2578" t="s">
        <v>1534</v>
      </c>
      <c r="E3279" s="2579">
        <f>+AD3279</f>
        <v>29.99</v>
      </c>
      <c r="F3279" s="2579" t="s">
        <v>1534</v>
      </c>
      <c r="G3279" s="2578" t="s">
        <v>1534</v>
      </c>
      <c r="H3279" s="2579" t="s">
        <v>1534</v>
      </c>
      <c r="I3279" s="2579" t="s">
        <v>1534</v>
      </c>
      <c r="J3279" s="2578" t="s">
        <v>1534</v>
      </c>
      <c r="K3279" s="2579" t="s">
        <v>1534</v>
      </c>
      <c r="L3279" s="2579" t="s">
        <v>1534</v>
      </c>
      <c r="M3279" s="2578" t="s">
        <v>1534</v>
      </c>
      <c r="N3279" s="2579" t="s">
        <v>1534</v>
      </c>
      <c r="O3279" s="2578" t="s">
        <v>1534</v>
      </c>
      <c r="P3279" s="2579" t="s">
        <v>1534</v>
      </c>
      <c r="Q3279" s="2579" t="s">
        <v>1534</v>
      </c>
      <c r="R3279" s="2578" t="s">
        <v>1534</v>
      </c>
      <c r="S3279" s="2579" t="s">
        <v>1534</v>
      </c>
      <c r="T3279" s="2578" t="s">
        <v>1534</v>
      </c>
      <c r="U3279" s="2579" t="s">
        <v>1534</v>
      </c>
      <c r="V3279" s="2579" t="s">
        <v>1534</v>
      </c>
      <c r="W3279" s="2578" t="s">
        <v>1534</v>
      </c>
      <c r="X3279" s="2579" t="s">
        <v>1534</v>
      </c>
      <c r="Y3279" s="2578" t="s">
        <v>1534</v>
      </c>
      <c r="Z3279" s="2579" t="s">
        <v>1534</v>
      </c>
      <c r="AA3279" s="2579" t="s">
        <v>1534</v>
      </c>
      <c r="AB3279" s="2578" t="s">
        <v>1534</v>
      </c>
      <c r="AC3279" s="2579" t="s">
        <v>1534</v>
      </c>
      <c r="AD3279" s="2579">
        <v>29.99</v>
      </c>
      <c r="AE3279" s="2593">
        <v>1000</v>
      </c>
      <c r="AF3279" s="2594">
        <f>AD3279/AE3279</f>
        <v>2.9989999999999999E-2</v>
      </c>
      <c r="AG3279" s="2594">
        <v>0.1</v>
      </c>
      <c r="AH3279" s="2579" t="s">
        <v>5056</v>
      </c>
      <c r="AI3279" s="2578">
        <v>100</v>
      </c>
      <c r="AJ3279" s="2595">
        <v>2.4900000000000002</v>
      </c>
      <c r="AK3279" s="2572"/>
    </row>
    <row r="3280" spans="2:37" s="2554" customFormat="1" ht="17.25" customHeight="1" x14ac:dyDescent="0.2">
      <c r="B3280" s="3982" t="s">
        <v>5062</v>
      </c>
      <c r="C3280" s="3983"/>
      <c r="D3280" s="2555" t="s">
        <v>1534</v>
      </c>
      <c r="E3280" s="2556">
        <f t="shared" ref="E3280:E3282" si="23">+AD3280</f>
        <v>44.99</v>
      </c>
      <c r="F3280" s="2556" t="s">
        <v>1534</v>
      </c>
      <c r="G3280" s="2555" t="s">
        <v>1534</v>
      </c>
      <c r="H3280" s="2556" t="s">
        <v>1534</v>
      </c>
      <c r="I3280" s="2556" t="s">
        <v>1534</v>
      </c>
      <c r="J3280" s="2555" t="s">
        <v>1534</v>
      </c>
      <c r="K3280" s="2556" t="s">
        <v>1534</v>
      </c>
      <c r="L3280" s="2556" t="s">
        <v>1534</v>
      </c>
      <c r="M3280" s="2555" t="s">
        <v>1534</v>
      </c>
      <c r="N3280" s="2556" t="s">
        <v>1534</v>
      </c>
      <c r="O3280" s="2555" t="s">
        <v>1534</v>
      </c>
      <c r="P3280" s="2556" t="s">
        <v>1534</v>
      </c>
      <c r="Q3280" s="2556" t="s">
        <v>1534</v>
      </c>
      <c r="R3280" s="2555" t="s">
        <v>1534</v>
      </c>
      <c r="S3280" s="2556" t="s">
        <v>1534</v>
      </c>
      <c r="T3280" s="2555" t="s">
        <v>1534</v>
      </c>
      <c r="U3280" s="2556" t="s">
        <v>1534</v>
      </c>
      <c r="V3280" s="2556" t="s">
        <v>1534</v>
      </c>
      <c r="W3280" s="2555" t="s">
        <v>1534</v>
      </c>
      <c r="X3280" s="2556" t="s">
        <v>1534</v>
      </c>
      <c r="Y3280" s="2555" t="s">
        <v>1534</v>
      </c>
      <c r="Z3280" s="2556" t="s">
        <v>1534</v>
      </c>
      <c r="AA3280" s="2556" t="s">
        <v>1534</v>
      </c>
      <c r="AB3280" s="2555" t="s">
        <v>1534</v>
      </c>
      <c r="AC3280" s="2556" t="s">
        <v>1534</v>
      </c>
      <c r="AD3280" s="2556">
        <v>44.99</v>
      </c>
      <c r="AE3280" s="2582">
        <v>2000</v>
      </c>
      <c r="AF3280" s="2583">
        <f>AD3280/AE3280</f>
        <v>2.2495000000000001E-2</v>
      </c>
      <c r="AG3280" s="2583">
        <v>0.1</v>
      </c>
      <c r="AH3280" s="2556" t="s">
        <v>5056</v>
      </c>
      <c r="AI3280" s="2555">
        <v>200</v>
      </c>
      <c r="AJ3280" s="2615">
        <v>3.49</v>
      </c>
      <c r="AK3280" s="2572"/>
    </row>
    <row r="3281" spans="2:37" s="2554" customFormat="1" ht="17.25" customHeight="1" x14ac:dyDescent="0.2">
      <c r="B3281" s="3982" t="s">
        <v>5063</v>
      </c>
      <c r="C3281" s="3983"/>
      <c r="D3281" s="2555" t="s">
        <v>1534</v>
      </c>
      <c r="E3281" s="2556">
        <f t="shared" si="23"/>
        <v>59.99</v>
      </c>
      <c r="F3281" s="2556" t="s">
        <v>1534</v>
      </c>
      <c r="G3281" s="2555" t="s">
        <v>1534</v>
      </c>
      <c r="H3281" s="2556" t="s">
        <v>1534</v>
      </c>
      <c r="I3281" s="2556" t="s">
        <v>1534</v>
      </c>
      <c r="J3281" s="2555" t="s">
        <v>1534</v>
      </c>
      <c r="K3281" s="2556" t="s">
        <v>1534</v>
      </c>
      <c r="L3281" s="2556" t="s">
        <v>1534</v>
      </c>
      <c r="M3281" s="2555" t="s">
        <v>1534</v>
      </c>
      <c r="N3281" s="2556" t="s">
        <v>1534</v>
      </c>
      <c r="O3281" s="2555" t="s">
        <v>1534</v>
      </c>
      <c r="P3281" s="2556" t="s">
        <v>1534</v>
      </c>
      <c r="Q3281" s="2556" t="s">
        <v>1534</v>
      </c>
      <c r="R3281" s="2555" t="s">
        <v>1534</v>
      </c>
      <c r="S3281" s="2556" t="s">
        <v>1534</v>
      </c>
      <c r="T3281" s="2555" t="s">
        <v>1534</v>
      </c>
      <c r="U3281" s="2556" t="s">
        <v>1534</v>
      </c>
      <c r="V3281" s="2556" t="s">
        <v>1534</v>
      </c>
      <c r="W3281" s="2555" t="s">
        <v>1534</v>
      </c>
      <c r="X3281" s="2556" t="s">
        <v>1534</v>
      </c>
      <c r="Y3281" s="2555" t="s">
        <v>1534</v>
      </c>
      <c r="Z3281" s="2556" t="s">
        <v>1534</v>
      </c>
      <c r="AA3281" s="2556" t="s">
        <v>1534</v>
      </c>
      <c r="AB3281" s="2555" t="s">
        <v>1534</v>
      </c>
      <c r="AC3281" s="2556" t="s">
        <v>1534</v>
      </c>
      <c r="AD3281" s="2556">
        <v>59.99</v>
      </c>
      <c r="AE3281" s="2582">
        <v>10000</v>
      </c>
      <c r="AF3281" s="2583">
        <f>AD3281/AE3281</f>
        <v>5.999E-3</v>
      </c>
      <c r="AG3281" s="2583">
        <v>0.1</v>
      </c>
      <c r="AH3281" s="2556" t="s">
        <v>5056</v>
      </c>
      <c r="AI3281" s="2555">
        <v>300</v>
      </c>
      <c r="AJ3281" s="2615">
        <v>3.99</v>
      </c>
      <c r="AK3281" s="2572"/>
    </row>
    <row r="3282" spans="2:37" s="2554" customFormat="1" ht="17.25" customHeight="1" thickBot="1" x14ac:dyDescent="0.25">
      <c r="B3282" s="3984" t="s">
        <v>5064</v>
      </c>
      <c r="C3282" s="3985"/>
      <c r="D3282" s="2602" t="s">
        <v>1534</v>
      </c>
      <c r="E3282" s="2603">
        <f t="shared" si="23"/>
        <v>49.99</v>
      </c>
      <c r="F3282" s="2603" t="s">
        <v>1534</v>
      </c>
      <c r="G3282" s="2602" t="s">
        <v>1534</v>
      </c>
      <c r="H3282" s="2603" t="s">
        <v>1534</v>
      </c>
      <c r="I3282" s="2603" t="s">
        <v>1534</v>
      </c>
      <c r="J3282" s="2602" t="s">
        <v>1534</v>
      </c>
      <c r="K3282" s="2603" t="s">
        <v>1534</v>
      </c>
      <c r="L3282" s="2603" t="s">
        <v>1534</v>
      </c>
      <c r="M3282" s="2602" t="s">
        <v>1534</v>
      </c>
      <c r="N3282" s="2603" t="s">
        <v>1534</v>
      </c>
      <c r="O3282" s="2603" t="s">
        <v>1534</v>
      </c>
      <c r="P3282" s="2602" t="s">
        <v>1534</v>
      </c>
      <c r="Q3282" s="2603" t="s">
        <v>1534</v>
      </c>
      <c r="R3282" s="2603" t="s">
        <v>1534</v>
      </c>
      <c r="S3282" s="2602" t="s">
        <v>1534</v>
      </c>
      <c r="T3282" s="2603" t="s">
        <v>1534</v>
      </c>
      <c r="U3282" s="2603" t="s">
        <v>1534</v>
      </c>
      <c r="V3282" s="2603" t="s">
        <v>1534</v>
      </c>
      <c r="W3282" s="2603" t="s">
        <v>1534</v>
      </c>
      <c r="X3282" s="2603" t="s">
        <v>1534</v>
      </c>
      <c r="Y3282" s="2603" t="s">
        <v>1534</v>
      </c>
      <c r="Z3282" s="2603" t="s">
        <v>1534</v>
      </c>
      <c r="AA3282" s="2603" t="s">
        <v>1534</v>
      </c>
      <c r="AB3282" s="2603" t="s">
        <v>1534</v>
      </c>
      <c r="AC3282" s="2603" t="s">
        <v>1534</v>
      </c>
      <c r="AD3282" s="2603">
        <v>49.99</v>
      </c>
      <c r="AE3282" s="2624">
        <v>5000</v>
      </c>
      <c r="AF3282" s="2625">
        <f>AD3282/AE3282</f>
        <v>9.9979999999999999E-3</v>
      </c>
      <c r="AG3282" s="2625">
        <v>0.1</v>
      </c>
      <c r="AH3282" s="2603" t="s">
        <v>5056</v>
      </c>
      <c r="AI3282" s="2626">
        <v>300</v>
      </c>
      <c r="AJ3282" s="2627">
        <v>3.99</v>
      </c>
      <c r="AK3282" s="2572"/>
    </row>
    <row r="3283" spans="2:37" s="2554" customFormat="1" ht="17.25" customHeight="1" x14ac:dyDescent="0.2">
      <c r="B3283" s="2573"/>
      <c r="C3283" s="2566"/>
      <c r="D3283" s="2566"/>
      <c r="E3283" s="2566"/>
      <c r="F3283" s="2566"/>
      <c r="G3283" s="2566"/>
      <c r="H3283" s="2566"/>
      <c r="I3283" s="2567"/>
      <c r="J3283" s="2567"/>
      <c r="K3283" s="2567"/>
      <c r="L3283" s="2567"/>
      <c r="M3283" s="2566"/>
      <c r="N3283" s="2567"/>
      <c r="O3283" s="2567"/>
      <c r="P3283" s="2567"/>
      <c r="Q3283" s="2567"/>
      <c r="R3283" s="2567"/>
      <c r="S3283" s="2566"/>
      <c r="T3283" s="2565"/>
      <c r="U3283" s="2565"/>
      <c r="V3283" s="2565"/>
      <c r="W3283" s="2565"/>
      <c r="X3283" s="2565"/>
      <c r="Y3283" s="2565"/>
      <c r="Z3283" s="2565"/>
      <c r="AA3283" s="2565"/>
      <c r="AB3283" s="2565"/>
      <c r="AC3283" s="2565"/>
      <c r="AD3283" s="2565"/>
      <c r="AE3283" s="2565"/>
      <c r="AF3283" s="2565"/>
      <c r="AG3283" s="2565"/>
      <c r="AH3283" s="2565"/>
      <c r="AI3283" s="2565"/>
      <c r="AJ3283" s="2568"/>
      <c r="AK3283" s="2572"/>
    </row>
    <row r="3284" spans="2:37" s="2554" customFormat="1" ht="17.25" customHeight="1" x14ac:dyDescent="0.2">
      <c r="B3284" s="3979" t="s">
        <v>4992</v>
      </c>
      <c r="C3284" s="3980"/>
      <c r="D3284" s="3986" t="s">
        <v>5043</v>
      </c>
      <c r="E3284" s="3986"/>
      <c r="F3284" s="3986"/>
      <c r="G3284" s="3986"/>
      <c r="H3284" s="2569"/>
      <c r="I3284" s="2569"/>
      <c r="J3284" s="2569"/>
      <c r="K3284" s="2569"/>
      <c r="L3284" s="2569"/>
      <c r="M3284" s="2569"/>
      <c r="N3284" s="2569"/>
      <c r="O3284" s="2569"/>
      <c r="P3284" s="2569"/>
      <c r="Q3284" s="2569"/>
      <c r="R3284" s="2569"/>
      <c r="S3284" s="2569"/>
      <c r="T3284" s="2565"/>
      <c r="U3284" s="2565"/>
      <c r="V3284" s="2565"/>
      <c r="W3284" s="2565"/>
      <c r="X3284" s="2565"/>
      <c r="Y3284" s="2565"/>
      <c r="Z3284" s="2565"/>
      <c r="AA3284" s="2565"/>
      <c r="AB3284" s="2565"/>
      <c r="AC3284" s="2565"/>
      <c r="AD3284" s="2565"/>
      <c r="AE3284" s="2565"/>
      <c r="AF3284" s="2565"/>
      <c r="AG3284" s="2565"/>
      <c r="AH3284" s="2565"/>
      <c r="AI3284" s="2565"/>
      <c r="AJ3284" s="2568"/>
      <c r="AK3284" s="2572"/>
    </row>
    <row r="3285" spans="2:37" s="2554" customFormat="1" ht="17.25" customHeight="1" thickBot="1" x14ac:dyDescent="0.25">
      <c r="B3285" s="4057" t="s">
        <v>4993</v>
      </c>
      <c r="C3285" s="4058"/>
      <c r="D3285" s="4822" t="s">
        <v>1517</v>
      </c>
      <c r="E3285" s="4822"/>
      <c r="F3285" s="4822"/>
      <c r="G3285" s="4822"/>
      <c r="H3285" s="2574"/>
      <c r="I3285" s="2574"/>
      <c r="J3285" s="2574"/>
      <c r="K3285" s="2574"/>
      <c r="L3285" s="2574"/>
      <c r="M3285" s="2574"/>
      <c r="N3285" s="2574"/>
      <c r="O3285" s="2574"/>
      <c r="P3285" s="2574"/>
      <c r="Q3285" s="2574"/>
      <c r="R3285" s="2574"/>
      <c r="S3285" s="2574"/>
      <c r="T3285" s="2575"/>
      <c r="U3285" s="2575"/>
      <c r="V3285" s="2575"/>
      <c r="W3285" s="2575"/>
      <c r="X3285" s="2575"/>
      <c r="Y3285" s="2575"/>
      <c r="Z3285" s="2575"/>
      <c r="AA3285" s="2575"/>
      <c r="AB3285" s="2575"/>
      <c r="AC3285" s="2575"/>
      <c r="AD3285" s="2575"/>
      <c r="AE3285" s="2575"/>
      <c r="AF3285" s="2575"/>
      <c r="AG3285" s="2575"/>
      <c r="AH3285" s="2575"/>
      <c r="AI3285" s="2575"/>
      <c r="AJ3285" s="2576"/>
      <c r="AK3285" s="2577"/>
    </row>
    <row r="3286" spans="2:37" s="2554" customFormat="1" ht="17.25" customHeight="1" x14ac:dyDescent="0.2">
      <c r="B3286" s="2553"/>
      <c r="C3286" s="2553"/>
      <c r="D3286" s="2553"/>
      <c r="E3286" s="2553"/>
      <c r="F3286" s="2553"/>
    </row>
    <row r="3287" spans="2:37" s="2554" customFormat="1" ht="17.25" customHeight="1" thickBot="1" x14ac:dyDescent="0.25">
      <c r="B3287" s="2553"/>
      <c r="C3287" s="2553"/>
      <c r="D3287" s="2553"/>
      <c r="E3287" s="2553"/>
      <c r="F3287" s="2553"/>
    </row>
    <row r="3288" spans="2:37" s="2554" customFormat="1" ht="17.25" customHeight="1" x14ac:dyDescent="0.2">
      <c r="B3288" s="3987" t="s">
        <v>5001</v>
      </c>
      <c r="C3288" s="3988"/>
      <c r="D3288" s="3988"/>
      <c r="E3288" s="3988"/>
      <c r="F3288" s="3988"/>
      <c r="G3288" s="3988"/>
      <c r="H3288" s="3988"/>
      <c r="I3288" s="3988"/>
      <c r="J3288" s="3988"/>
      <c r="K3288" s="3988"/>
      <c r="L3288" s="3988"/>
      <c r="M3288" s="3988"/>
      <c r="N3288" s="3988"/>
      <c r="O3288" s="3988"/>
      <c r="P3288" s="3988"/>
      <c r="Q3288" s="3988"/>
      <c r="R3288" s="3988"/>
      <c r="S3288" s="3988"/>
      <c r="T3288" s="3988"/>
      <c r="U3288" s="3988"/>
      <c r="V3288" s="3988"/>
      <c r="W3288" s="3988"/>
      <c r="X3288" s="3988"/>
      <c r="Y3288" s="3988"/>
      <c r="Z3288" s="3988"/>
      <c r="AA3288" s="3988"/>
      <c r="AB3288" s="3988"/>
      <c r="AC3288" s="3988"/>
      <c r="AD3288" s="3988"/>
      <c r="AE3288" s="3988"/>
      <c r="AF3288" s="3988"/>
      <c r="AG3288" s="3988"/>
      <c r="AH3288" s="3988"/>
      <c r="AI3288" s="3988"/>
      <c r="AJ3288" s="3988"/>
      <c r="AK3288" s="3989"/>
    </row>
    <row r="3289" spans="2:37" s="2554" customFormat="1" ht="17.25" customHeight="1" x14ac:dyDescent="0.2">
      <c r="B3289" s="2570"/>
      <c r="C3289" s="2553"/>
      <c r="D3289" s="2553"/>
      <c r="E3289" s="2553"/>
      <c r="F3289" s="2553"/>
      <c r="G3289" s="2571"/>
      <c r="H3289" s="2571"/>
      <c r="I3289" s="2571"/>
      <c r="J3289" s="2571"/>
      <c r="K3289" s="2571"/>
      <c r="L3289" s="2571"/>
      <c r="M3289" s="2571"/>
      <c r="N3289" s="2571"/>
      <c r="O3289" s="2571"/>
      <c r="P3289" s="2571"/>
      <c r="Q3289" s="2571"/>
      <c r="R3289" s="2571"/>
      <c r="S3289" s="2571"/>
      <c r="T3289" s="2571"/>
      <c r="U3289" s="2571"/>
      <c r="V3289" s="2571"/>
      <c r="W3289" s="2571"/>
      <c r="X3289" s="2571"/>
      <c r="Y3289" s="2571"/>
      <c r="Z3289" s="2571"/>
      <c r="AA3289" s="2571"/>
      <c r="AB3289" s="2571"/>
      <c r="AC3289" s="2571"/>
      <c r="AD3289" s="2571"/>
      <c r="AE3289" s="2571"/>
      <c r="AF3289" s="2571"/>
      <c r="AG3289" s="2571"/>
      <c r="AH3289" s="2571"/>
      <c r="AI3289" s="2571"/>
      <c r="AJ3289" s="2571"/>
      <c r="AK3289" s="2572"/>
    </row>
    <row r="3290" spans="2:37" s="2554" customFormat="1" ht="17.25" customHeight="1" x14ac:dyDescent="0.2">
      <c r="B3290" s="2570" t="s">
        <v>4988</v>
      </c>
      <c r="C3290" s="2553"/>
      <c r="D3290" s="4122" t="s">
        <v>5053</v>
      </c>
      <c r="E3290" s="4122"/>
      <c r="F3290" s="4122"/>
      <c r="G3290" s="2571"/>
      <c r="H3290" s="2571"/>
      <c r="I3290" s="2571"/>
      <c r="J3290" s="2571"/>
      <c r="K3290" s="2571"/>
      <c r="L3290" s="2571"/>
      <c r="M3290" s="2571"/>
      <c r="N3290" s="2571"/>
      <c r="O3290" s="2571"/>
      <c r="P3290" s="2571"/>
      <c r="Q3290" s="2571"/>
      <c r="R3290" s="2571"/>
      <c r="S3290" s="2571"/>
      <c r="T3290" s="2571"/>
      <c r="U3290" s="2571"/>
      <c r="V3290" s="2571"/>
      <c r="W3290" s="2571"/>
      <c r="X3290" s="2571"/>
      <c r="Y3290" s="2571"/>
      <c r="Z3290" s="2571"/>
      <c r="AA3290" s="2571"/>
      <c r="AB3290" s="2571"/>
      <c r="AC3290" s="2571"/>
      <c r="AD3290" s="2571"/>
      <c r="AE3290" s="2571"/>
      <c r="AF3290" s="2571"/>
      <c r="AG3290" s="2571"/>
      <c r="AH3290" s="2571"/>
      <c r="AI3290" s="2571"/>
      <c r="AJ3290" s="2571"/>
      <c r="AK3290" s="2572"/>
    </row>
    <row r="3291" spans="2:37" s="2554" customFormat="1" ht="17.25" customHeight="1" thickBot="1" x14ac:dyDescent="0.25">
      <c r="B3291" s="3991" t="s">
        <v>5002</v>
      </c>
      <c r="C3291" s="3992"/>
      <c r="D3291" s="4139">
        <v>41444</v>
      </c>
      <c r="E3291" s="4140"/>
      <c r="F3291" s="2553"/>
      <c r="G3291" s="2571"/>
      <c r="H3291" s="2571"/>
      <c r="I3291" s="2571"/>
      <c r="J3291" s="2571"/>
      <c r="K3291" s="2571"/>
      <c r="L3291" s="2571"/>
      <c r="M3291" s="2571"/>
      <c r="N3291" s="2571"/>
      <c r="O3291" s="2571"/>
      <c r="P3291" s="2571"/>
      <c r="Q3291" s="2571"/>
      <c r="R3291" s="2571"/>
      <c r="S3291" s="2571"/>
      <c r="T3291" s="2571"/>
      <c r="U3291" s="2571"/>
      <c r="V3291" s="2571"/>
      <c r="W3291" s="2571"/>
      <c r="X3291" s="2571"/>
      <c r="Y3291" s="2571"/>
      <c r="Z3291" s="2571"/>
      <c r="AA3291" s="2571"/>
      <c r="AB3291" s="2571"/>
      <c r="AC3291" s="2571"/>
      <c r="AD3291" s="2571"/>
      <c r="AE3291" s="2571"/>
      <c r="AF3291" s="2571"/>
      <c r="AG3291" s="2571"/>
      <c r="AH3291" s="2571"/>
      <c r="AI3291" s="2571"/>
      <c r="AJ3291" s="2571"/>
      <c r="AK3291" s="2572"/>
    </row>
    <row r="3292" spans="2:37" s="2554" customFormat="1" ht="99" customHeight="1" thickBot="1" x14ac:dyDescent="0.25">
      <c r="B3292" s="3998" t="s">
        <v>5003</v>
      </c>
      <c r="C3292" s="3999"/>
      <c r="D3292" s="4118" t="s">
        <v>5054</v>
      </c>
      <c r="E3292" s="4119"/>
      <c r="F3292" s="4119"/>
      <c r="G3292" s="4119"/>
      <c r="H3292" s="4119"/>
      <c r="I3292" s="4119"/>
      <c r="J3292" s="4119"/>
      <c r="K3292" s="4119"/>
      <c r="L3292" s="4119"/>
      <c r="M3292" s="4119"/>
      <c r="N3292" s="4119"/>
      <c r="O3292" s="4119"/>
      <c r="P3292" s="4119"/>
      <c r="Q3292" s="4119"/>
      <c r="R3292" s="4119"/>
      <c r="S3292" s="4119"/>
      <c r="T3292" s="4119"/>
      <c r="U3292" s="4119"/>
      <c r="V3292" s="4119"/>
      <c r="W3292" s="4119"/>
      <c r="X3292" s="4119"/>
      <c r="Y3292" s="4120"/>
      <c r="Z3292" s="2571"/>
      <c r="AA3292" s="2571"/>
      <c r="AB3292" s="2571"/>
      <c r="AC3292" s="2571"/>
      <c r="AD3292" s="2571"/>
      <c r="AE3292" s="2571"/>
      <c r="AF3292" s="2571"/>
      <c r="AG3292" s="2571"/>
      <c r="AH3292" s="2571"/>
      <c r="AI3292" s="2571"/>
      <c r="AJ3292" s="2571"/>
      <c r="AK3292" s="2572"/>
    </row>
    <row r="3293" spans="2:37" s="2554" customFormat="1" ht="17.25" customHeight="1" thickBot="1" x14ac:dyDescent="0.25">
      <c r="B3293" s="4000" t="s">
        <v>5004</v>
      </c>
      <c r="C3293" s="4000"/>
      <c r="D3293" s="4000" t="s">
        <v>4994</v>
      </c>
      <c r="E3293" s="4000" t="s">
        <v>5005</v>
      </c>
      <c r="F3293" s="4002" t="s">
        <v>224</v>
      </c>
      <c r="G3293" s="4002"/>
      <c r="H3293" s="4002"/>
      <c r="I3293" s="4002"/>
      <c r="J3293" s="4002"/>
      <c r="K3293" s="4002"/>
      <c r="L3293" s="4002"/>
      <c r="M3293" s="4002"/>
      <c r="N3293" s="4002"/>
      <c r="O3293" s="4002"/>
      <c r="P3293" s="4002"/>
      <c r="Q3293" s="4002"/>
      <c r="R3293" s="4002"/>
      <c r="S3293" s="4002" t="s">
        <v>340</v>
      </c>
      <c r="T3293" s="4002"/>
      <c r="U3293" s="4002"/>
      <c r="V3293" s="4002"/>
      <c r="W3293" s="4002"/>
      <c r="X3293" s="4002"/>
      <c r="Y3293" s="4002"/>
      <c r="Z3293" s="4002"/>
      <c r="AA3293" s="4002"/>
      <c r="AB3293" s="4002"/>
      <c r="AC3293" s="4002"/>
      <c r="AD3293" s="4002" t="s">
        <v>225</v>
      </c>
      <c r="AE3293" s="4002"/>
      <c r="AF3293" s="4002"/>
      <c r="AG3293" s="4002"/>
      <c r="AH3293" s="4003" t="s">
        <v>4989</v>
      </c>
      <c r="AI3293" s="4003"/>
      <c r="AJ3293" s="4003"/>
      <c r="AK3293" s="2572"/>
    </row>
    <row r="3294" spans="2:37" s="2554" customFormat="1" ht="17.25" customHeight="1" thickBot="1" x14ac:dyDescent="0.25">
      <c r="B3294" s="4001"/>
      <c r="C3294" s="4001"/>
      <c r="D3294" s="4001"/>
      <c r="E3294" s="4001"/>
      <c r="F3294" s="4001" t="s">
        <v>5006</v>
      </c>
      <c r="G3294" s="4001" t="s">
        <v>5007</v>
      </c>
      <c r="H3294" s="4000" t="s">
        <v>5008</v>
      </c>
      <c r="I3294" s="4004" t="s">
        <v>5009</v>
      </c>
      <c r="J3294" s="4004" t="s">
        <v>5010</v>
      </c>
      <c r="K3294" s="4005" t="s">
        <v>5011</v>
      </c>
      <c r="L3294" s="4005" t="s">
        <v>5012</v>
      </c>
      <c r="M3294" s="4004" t="s">
        <v>5013</v>
      </c>
      <c r="N3294" s="4004"/>
      <c r="O3294" s="4005" t="s">
        <v>5014</v>
      </c>
      <c r="P3294" s="4005" t="s">
        <v>5015</v>
      </c>
      <c r="Q3294" s="4005" t="s">
        <v>5016</v>
      </c>
      <c r="R3294" s="4005" t="s">
        <v>5017</v>
      </c>
      <c r="S3294" s="4000" t="s">
        <v>5018</v>
      </c>
      <c r="T3294" s="4000" t="s">
        <v>5019</v>
      </c>
      <c r="U3294" s="4000" t="s">
        <v>5020</v>
      </c>
      <c r="V3294" s="4000" t="s">
        <v>5021</v>
      </c>
      <c r="W3294" s="4000" t="s">
        <v>5022</v>
      </c>
      <c r="X3294" s="4000" t="s">
        <v>5023</v>
      </c>
      <c r="Y3294" s="4000" t="s">
        <v>5024</v>
      </c>
      <c r="Z3294" s="4000" t="s">
        <v>5025</v>
      </c>
      <c r="AA3294" s="4000" t="s">
        <v>5026</v>
      </c>
      <c r="AB3294" s="4004" t="s">
        <v>5027</v>
      </c>
      <c r="AC3294" s="4004" t="s">
        <v>5028</v>
      </c>
      <c r="AD3294" s="4000" t="s">
        <v>5029</v>
      </c>
      <c r="AE3294" s="4000" t="s">
        <v>5030</v>
      </c>
      <c r="AF3294" s="4000" t="s">
        <v>5031</v>
      </c>
      <c r="AG3294" s="4000" t="s">
        <v>5032</v>
      </c>
      <c r="AH3294" s="4000" t="s">
        <v>1154</v>
      </c>
      <c r="AI3294" s="4000" t="s">
        <v>4990</v>
      </c>
      <c r="AJ3294" s="4000" t="s">
        <v>4991</v>
      </c>
      <c r="AK3294" s="2572"/>
    </row>
    <row r="3295" spans="2:37" s="2554" customFormat="1" ht="17.25" customHeight="1" thickBot="1" x14ac:dyDescent="0.25">
      <c r="B3295" s="4001"/>
      <c r="C3295" s="4001"/>
      <c r="D3295" s="4001"/>
      <c r="E3295" s="4073"/>
      <c r="F3295" s="4001"/>
      <c r="G3295" s="4001"/>
      <c r="H3295" s="4001"/>
      <c r="I3295" s="4005"/>
      <c r="J3295" s="4005"/>
      <c r="K3295" s="4005"/>
      <c r="L3295" s="4005"/>
      <c r="M3295" s="2563" t="s">
        <v>5033</v>
      </c>
      <c r="N3295" s="2564" t="s">
        <v>2798</v>
      </c>
      <c r="O3295" s="4005"/>
      <c r="P3295" s="4005"/>
      <c r="Q3295" s="4005"/>
      <c r="R3295" s="4005"/>
      <c r="S3295" s="4001"/>
      <c r="T3295" s="4001"/>
      <c r="U3295" s="4001"/>
      <c r="V3295" s="4001"/>
      <c r="W3295" s="4001"/>
      <c r="X3295" s="4001"/>
      <c r="Y3295" s="4001"/>
      <c r="Z3295" s="4001"/>
      <c r="AA3295" s="4001"/>
      <c r="AB3295" s="4005"/>
      <c r="AC3295" s="4005"/>
      <c r="AD3295" s="4001"/>
      <c r="AE3295" s="4001"/>
      <c r="AF3295" s="4001"/>
      <c r="AG3295" s="4001"/>
      <c r="AH3295" s="4001"/>
      <c r="AI3295" s="4001"/>
      <c r="AJ3295" s="4001"/>
      <c r="AK3295" s="2572"/>
    </row>
    <row r="3296" spans="2:37" s="2554" customFormat="1" ht="17.25" customHeight="1" x14ac:dyDescent="0.2">
      <c r="B3296" s="4133" t="s">
        <v>5055</v>
      </c>
      <c r="C3296" s="4134"/>
      <c r="D3296" s="2578" t="s">
        <v>1534</v>
      </c>
      <c r="E3296" s="2588">
        <f>+AD3296</f>
        <v>29.99</v>
      </c>
      <c r="F3296" s="2579" t="s">
        <v>1534</v>
      </c>
      <c r="G3296" s="2578" t="s">
        <v>1534</v>
      </c>
      <c r="H3296" s="2579" t="s">
        <v>1534</v>
      </c>
      <c r="I3296" s="2579" t="s">
        <v>1534</v>
      </c>
      <c r="J3296" s="2578" t="s">
        <v>1534</v>
      </c>
      <c r="K3296" s="2579" t="s">
        <v>1534</v>
      </c>
      <c r="L3296" s="2579" t="s">
        <v>1534</v>
      </c>
      <c r="M3296" s="2578" t="s">
        <v>1534</v>
      </c>
      <c r="N3296" s="2579" t="s">
        <v>1534</v>
      </c>
      <c r="O3296" s="2578" t="s">
        <v>1534</v>
      </c>
      <c r="P3296" s="2579" t="s">
        <v>1534</v>
      </c>
      <c r="Q3296" s="2579" t="s">
        <v>1534</v>
      </c>
      <c r="R3296" s="2578" t="s">
        <v>1534</v>
      </c>
      <c r="S3296" s="2579" t="s">
        <v>1534</v>
      </c>
      <c r="T3296" s="2578" t="s">
        <v>1534</v>
      </c>
      <c r="U3296" s="2579" t="s">
        <v>1534</v>
      </c>
      <c r="V3296" s="2579" t="s">
        <v>1534</v>
      </c>
      <c r="W3296" s="2578" t="s">
        <v>1534</v>
      </c>
      <c r="X3296" s="2579" t="s">
        <v>1534</v>
      </c>
      <c r="Y3296" s="2578" t="s">
        <v>1534</v>
      </c>
      <c r="Z3296" s="2579" t="s">
        <v>1534</v>
      </c>
      <c r="AA3296" s="2579" t="s">
        <v>1534</v>
      </c>
      <c r="AB3296" s="2578" t="s">
        <v>1534</v>
      </c>
      <c r="AC3296" s="2579" t="s">
        <v>1534</v>
      </c>
      <c r="AD3296" s="2579">
        <v>29.99</v>
      </c>
      <c r="AE3296" s="2593">
        <v>1000</v>
      </c>
      <c r="AF3296" s="2594">
        <f>AD3296/AE3296</f>
        <v>2.9989999999999999E-2</v>
      </c>
      <c r="AG3296" s="2594">
        <v>0.1</v>
      </c>
      <c r="AH3296" s="2579" t="s">
        <v>5056</v>
      </c>
      <c r="AI3296" s="2578">
        <v>100</v>
      </c>
      <c r="AJ3296" s="2595">
        <v>2.4900000000000002</v>
      </c>
      <c r="AK3296" s="2572"/>
    </row>
    <row r="3297" spans="2:37" s="2554" customFormat="1" ht="17.25" customHeight="1" x14ac:dyDescent="0.2">
      <c r="B3297" s="3982" t="s">
        <v>5057</v>
      </c>
      <c r="C3297" s="3983"/>
      <c r="D3297" s="2555" t="s">
        <v>1534</v>
      </c>
      <c r="E3297" s="2588">
        <f t="shared" ref="E3297:E3299" si="24">+AD3297</f>
        <v>44.99</v>
      </c>
      <c r="F3297" s="2556" t="s">
        <v>1534</v>
      </c>
      <c r="G3297" s="2555" t="s">
        <v>1534</v>
      </c>
      <c r="H3297" s="2556" t="s">
        <v>1534</v>
      </c>
      <c r="I3297" s="2556" t="s">
        <v>1534</v>
      </c>
      <c r="J3297" s="2555" t="s">
        <v>1534</v>
      </c>
      <c r="K3297" s="2556" t="s">
        <v>1534</v>
      </c>
      <c r="L3297" s="2556" t="s">
        <v>1534</v>
      </c>
      <c r="M3297" s="2555" t="s">
        <v>1534</v>
      </c>
      <c r="N3297" s="2556" t="s">
        <v>1534</v>
      </c>
      <c r="O3297" s="2555" t="s">
        <v>1534</v>
      </c>
      <c r="P3297" s="2556" t="s">
        <v>1534</v>
      </c>
      <c r="Q3297" s="2556" t="s">
        <v>1534</v>
      </c>
      <c r="R3297" s="2555" t="s">
        <v>1534</v>
      </c>
      <c r="S3297" s="2556" t="s">
        <v>1534</v>
      </c>
      <c r="T3297" s="2555" t="s">
        <v>1534</v>
      </c>
      <c r="U3297" s="2556" t="s">
        <v>1534</v>
      </c>
      <c r="V3297" s="2556" t="s">
        <v>1534</v>
      </c>
      <c r="W3297" s="2555" t="s">
        <v>1534</v>
      </c>
      <c r="X3297" s="2556" t="s">
        <v>1534</v>
      </c>
      <c r="Y3297" s="2555" t="s">
        <v>1534</v>
      </c>
      <c r="Z3297" s="2556" t="s">
        <v>1534</v>
      </c>
      <c r="AA3297" s="2556" t="s">
        <v>1534</v>
      </c>
      <c r="AB3297" s="2555" t="s">
        <v>1534</v>
      </c>
      <c r="AC3297" s="2556" t="s">
        <v>1534</v>
      </c>
      <c r="AD3297" s="2556">
        <v>44.99</v>
      </c>
      <c r="AE3297" s="2582">
        <v>2000</v>
      </c>
      <c r="AF3297" s="2583">
        <f>AD3297/AE3297</f>
        <v>2.2495000000000001E-2</v>
      </c>
      <c r="AG3297" s="2583">
        <v>0.1</v>
      </c>
      <c r="AH3297" s="2556" t="s">
        <v>5056</v>
      </c>
      <c r="AI3297" s="2555">
        <v>200</v>
      </c>
      <c r="AJ3297" s="2615">
        <v>3.49</v>
      </c>
      <c r="AK3297" s="2572"/>
    </row>
    <row r="3298" spans="2:37" s="2554" customFormat="1" ht="17.25" customHeight="1" x14ac:dyDescent="0.2">
      <c r="B3298" s="3982" t="s">
        <v>5058</v>
      </c>
      <c r="C3298" s="3983"/>
      <c r="D3298" s="2555" t="s">
        <v>1534</v>
      </c>
      <c r="E3298" s="2556">
        <f t="shared" si="24"/>
        <v>59.99</v>
      </c>
      <c r="F3298" s="2556" t="s">
        <v>1534</v>
      </c>
      <c r="G3298" s="2555" t="s">
        <v>1534</v>
      </c>
      <c r="H3298" s="2556" t="s">
        <v>1534</v>
      </c>
      <c r="I3298" s="2556" t="s">
        <v>1534</v>
      </c>
      <c r="J3298" s="2555" t="s">
        <v>1534</v>
      </c>
      <c r="K3298" s="2556" t="s">
        <v>1534</v>
      </c>
      <c r="L3298" s="2556" t="s">
        <v>1534</v>
      </c>
      <c r="M3298" s="2555" t="s">
        <v>1534</v>
      </c>
      <c r="N3298" s="2556" t="s">
        <v>1534</v>
      </c>
      <c r="O3298" s="2555" t="s">
        <v>1534</v>
      </c>
      <c r="P3298" s="2556" t="s">
        <v>1534</v>
      </c>
      <c r="Q3298" s="2556" t="s">
        <v>1534</v>
      </c>
      <c r="R3298" s="2555" t="s">
        <v>1534</v>
      </c>
      <c r="S3298" s="2556" t="s">
        <v>1534</v>
      </c>
      <c r="T3298" s="2555" t="s">
        <v>1534</v>
      </c>
      <c r="U3298" s="2556" t="s">
        <v>1534</v>
      </c>
      <c r="V3298" s="2556" t="s">
        <v>1534</v>
      </c>
      <c r="W3298" s="2555" t="s">
        <v>1534</v>
      </c>
      <c r="X3298" s="2556" t="s">
        <v>1534</v>
      </c>
      <c r="Y3298" s="2555" t="s">
        <v>1534</v>
      </c>
      <c r="Z3298" s="2556" t="s">
        <v>1534</v>
      </c>
      <c r="AA3298" s="2556" t="s">
        <v>1534</v>
      </c>
      <c r="AB3298" s="2555" t="s">
        <v>1534</v>
      </c>
      <c r="AC3298" s="2556" t="s">
        <v>1534</v>
      </c>
      <c r="AD3298" s="2556">
        <v>59.99</v>
      </c>
      <c r="AE3298" s="2582">
        <v>10000</v>
      </c>
      <c r="AF3298" s="2583">
        <f>AD3298/AE3298</f>
        <v>5.999E-3</v>
      </c>
      <c r="AG3298" s="2583">
        <v>0.1</v>
      </c>
      <c r="AH3298" s="2556" t="s">
        <v>5056</v>
      </c>
      <c r="AI3298" s="2555">
        <v>300</v>
      </c>
      <c r="AJ3298" s="2615">
        <v>3.99</v>
      </c>
      <c r="AK3298" s="2572"/>
    </row>
    <row r="3299" spans="2:37" s="2554" customFormat="1" ht="17.25" customHeight="1" thickBot="1" x14ac:dyDescent="0.25">
      <c r="B3299" s="3984" t="s">
        <v>5059</v>
      </c>
      <c r="C3299" s="3985"/>
      <c r="D3299" s="2602" t="s">
        <v>1534</v>
      </c>
      <c r="E3299" s="2603">
        <f t="shared" si="24"/>
        <v>49.99</v>
      </c>
      <c r="F3299" s="2603" t="s">
        <v>1534</v>
      </c>
      <c r="G3299" s="2602" t="s">
        <v>1534</v>
      </c>
      <c r="H3299" s="2603" t="s">
        <v>1534</v>
      </c>
      <c r="I3299" s="2603" t="s">
        <v>1534</v>
      </c>
      <c r="J3299" s="2602" t="s">
        <v>1534</v>
      </c>
      <c r="K3299" s="2603" t="s">
        <v>1534</v>
      </c>
      <c r="L3299" s="2603" t="s">
        <v>1534</v>
      </c>
      <c r="M3299" s="2602" t="s">
        <v>1534</v>
      </c>
      <c r="N3299" s="2603" t="s">
        <v>1534</v>
      </c>
      <c r="O3299" s="2603" t="s">
        <v>1534</v>
      </c>
      <c r="P3299" s="2602" t="s">
        <v>1534</v>
      </c>
      <c r="Q3299" s="2603" t="s">
        <v>1534</v>
      </c>
      <c r="R3299" s="2603" t="s">
        <v>1534</v>
      </c>
      <c r="S3299" s="2602" t="s">
        <v>1534</v>
      </c>
      <c r="T3299" s="2603" t="s">
        <v>1534</v>
      </c>
      <c r="U3299" s="2603" t="s">
        <v>1534</v>
      </c>
      <c r="V3299" s="2603" t="s">
        <v>1534</v>
      </c>
      <c r="W3299" s="2603" t="s">
        <v>1534</v>
      </c>
      <c r="X3299" s="2603" t="s">
        <v>1534</v>
      </c>
      <c r="Y3299" s="2603" t="s">
        <v>1534</v>
      </c>
      <c r="Z3299" s="2603" t="s">
        <v>1534</v>
      </c>
      <c r="AA3299" s="2603" t="s">
        <v>1534</v>
      </c>
      <c r="AB3299" s="2603" t="s">
        <v>1534</v>
      </c>
      <c r="AC3299" s="2603" t="s">
        <v>1534</v>
      </c>
      <c r="AD3299" s="2603">
        <v>49.99</v>
      </c>
      <c r="AE3299" s="2624">
        <v>5000</v>
      </c>
      <c r="AF3299" s="2625">
        <f>AD3299/AE3299</f>
        <v>9.9979999999999999E-3</v>
      </c>
      <c r="AG3299" s="2625">
        <v>0.1</v>
      </c>
      <c r="AH3299" s="2603" t="s">
        <v>5056</v>
      </c>
      <c r="AI3299" s="2626">
        <v>300</v>
      </c>
      <c r="AJ3299" s="2627">
        <v>3.99</v>
      </c>
      <c r="AK3299" s="2572"/>
    </row>
    <row r="3300" spans="2:37" s="2554" customFormat="1" ht="17.25" customHeight="1" x14ac:dyDescent="0.2">
      <c r="B3300" s="2573"/>
      <c r="C3300" s="2565"/>
      <c r="D3300" s="2616"/>
      <c r="E3300" s="2617"/>
      <c r="F3300" s="2617"/>
      <c r="G3300" s="2616"/>
      <c r="H3300" s="2618"/>
      <c r="I3300" s="2618"/>
      <c r="J3300" s="2619"/>
      <c r="K3300" s="2618"/>
      <c r="L3300" s="2618"/>
      <c r="M3300" s="2619"/>
      <c r="N3300" s="2618"/>
      <c r="O3300" s="2618"/>
      <c r="P3300" s="2619"/>
      <c r="Q3300" s="2618"/>
      <c r="R3300" s="2618"/>
      <c r="S3300" s="2619"/>
      <c r="T3300" s="2618"/>
      <c r="U3300" s="2618"/>
      <c r="V3300" s="2618"/>
      <c r="W3300" s="2618"/>
      <c r="X3300" s="2618"/>
      <c r="Y3300" s="2618"/>
      <c r="Z3300" s="2618"/>
      <c r="AA3300" s="2618"/>
      <c r="AB3300" s="2618"/>
      <c r="AC3300" s="2618"/>
      <c r="AD3300" s="2618"/>
      <c r="AE3300" s="2620"/>
      <c r="AF3300" s="2621"/>
      <c r="AG3300" s="2621"/>
      <c r="AH3300" s="2618"/>
      <c r="AI3300" s="2622"/>
      <c r="AJ3300" s="2623"/>
      <c r="AK3300" s="2572"/>
    </row>
    <row r="3301" spans="2:37" s="2554" customFormat="1" ht="17.25" customHeight="1" x14ac:dyDescent="0.2">
      <c r="B3301" s="3979" t="s">
        <v>4992</v>
      </c>
      <c r="C3301" s="3980"/>
      <c r="D3301" s="3986" t="s">
        <v>5043</v>
      </c>
      <c r="E3301" s="3986"/>
      <c r="F3301" s="3986"/>
      <c r="G3301" s="3986"/>
      <c r="H3301" s="2569"/>
      <c r="I3301" s="2569"/>
      <c r="J3301" s="2569"/>
      <c r="K3301" s="2569"/>
      <c r="L3301" s="2569"/>
      <c r="M3301" s="2569"/>
      <c r="N3301" s="2569"/>
      <c r="O3301" s="2569"/>
      <c r="P3301" s="2569"/>
      <c r="Q3301" s="2569"/>
      <c r="R3301" s="2569"/>
      <c r="S3301" s="2569"/>
      <c r="T3301" s="2565"/>
      <c r="U3301" s="2565"/>
      <c r="V3301" s="2565"/>
      <c r="W3301" s="2565"/>
      <c r="X3301" s="2565"/>
      <c r="Y3301" s="2565"/>
      <c r="Z3301" s="2565"/>
      <c r="AA3301" s="2565"/>
      <c r="AB3301" s="2565"/>
      <c r="AC3301" s="2565"/>
      <c r="AD3301" s="2565"/>
      <c r="AE3301" s="2565"/>
      <c r="AF3301" s="2565"/>
      <c r="AG3301" s="2565"/>
      <c r="AH3301" s="2565"/>
      <c r="AI3301" s="2565"/>
      <c r="AJ3301" s="2568"/>
      <c r="AK3301" s="2572"/>
    </row>
    <row r="3302" spans="2:37" s="2554" customFormat="1" ht="17.25" customHeight="1" thickBot="1" x14ac:dyDescent="0.25">
      <c r="B3302" s="4057" t="s">
        <v>4993</v>
      </c>
      <c r="C3302" s="4058"/>
      <c r="D3302" s="4822" t="s">
        <v>1517</v>
      </c>
      <c r="E3302" s="4822"/>
      <c r="F3302" s="4822"/>
      <c r="G3302" s="4822"/>
      <c r="H3302" s="2574"/>
      <c r="I3302" s="2574"/>
      <c r="J3302" s="2574"/>
      <c r="K3302" s="2574"/>
      <c r="L3302" s="2574"/>
      <c r="M3302" s="2574"/>
      <c r="N3302" s="2574"/>
      <c r="O3302" s="2574"/>
      <c r="P3302" s="2574"/>
      <c r="Q3302" s="2574"/>
      <c r="R3302" s="2574"/>
      <c r="S3302" s="2574"/>
      <c r="T3302" s="2575"/>
      <c r="U3302" s="2575"/>
      <c r="V3302" s="2575"/>
      <c r="W3302" s="2575"/>
      <c r="X3302" s="2575"/>
      <c r="Y3302" s="2575"/>
      <c r="Z3302" s="2575"/>
      <c r="AA3302" s="2575"/>
      <c r="AB3302" s="2575"/>
      <c r="AC3302" s="2575"/>
      <c r="AD3302" s="2575"/>
      <c r="AE3302" s="2575"/>
      <c r="AF3302" s="2575"/>
      <c r="AG3302" s="2575"/>
      <c r="AH3302" s="2575"/>
      <c r="AI3302" s="2575"/>
      <c r="AJ3302" s="2576"/>
      <c r="AK3302" s="2577"/>
    </row>
    <row r="3303" spans="2:37" s="2554" customFormat="1" ht="17.25" customHeight="1" x14ac:dyDescent="0.2">
      <c r="B3303" s="2553"/>
      <c r="C3303" s="2553"/>
      <c r="D3303" s="2553"/>
      <c r="E3303" s="2553"/>
      <c r="F3303" s="2553"/>
    </row>
    <row r="3304" spans="2:37" s="2554" customFormat="1" ht="17.25" customHeight="1" thickBot="1" x14ac:dyDescent="0.25">
      <c r="B3304" s="2553"/>
      <c r="C3304" s="2553"/>
      <c r="D3304" s="2553"/>
      <c r="E3304" s="2553"/>
      <c r="F3304" s="2553"/>
    </row>
    <row r="3305" spans="2:37" s="2554" customFormat="1" ht="17.25" customHeight="1" x14ac:dyDescent="0.2">
      <c r="B3305" s="3987" t="s">
        <v>5001</v>
      </c>
      <c r="C3305" s="3988"/>
      <c r="D3305" s="3988"/>
      <c r="E3305" s="3988"/>
      <c r="F3305" s="3988"/>
      <c r="G3305" s="3988"/>
      <c r="H3305" s="3988"/>
      <c r="I3305" s="3988"/>
      <c r="J3305" s="3988"/>
      <c r="K3305" s="3988"/>
      <c r="L3305" s="3988"/>
      <c r="M3305" s="3988"/>
      <c r="N3305" s="3988"/>
      <c r="O3305" s="3988"/>
      <c r="P3305" s="3988"/>
      <c r="Q3305" s="3988"/>
      <c r="R3305" s="3988"/>
      <c r="S3305" s="3988"/>
      <c r="T3305" s="3988"/>
      <c r="U3305" s="3988"/>
      <c r="V3305" s="3988"/>
      <c r="W3305" s="3988"/>
      <c r="X3305" s="3988"/>
      <c r="Y3305" s="3988"/>
      <c r="Z3305" s="3988"/>
      <c r="AA3305" s="3988"/>
      <c r="AB3305" s="3988"/>
      <c r="AC3305" s="3988"/>
      <c r="AD3305" s="3988"/>
      <c r="AE3305" s="3988"/>
      <c r="AF3305" s="3988"/>
      <c r="AG3305" s="3988"/>
      <c r="AH3305" s="3988"/>
      <c r="AI3305" s="3988"/>
      <c r="AJ3305" s="3988"/>
      <c r="AK3305" s="3989"/>
    </row>
    <row r="3306" spans="2:37" s="2554" customFormat="1" ht="17.25" customHeight="1" x14ac:dyDescent="0.2">
      <c r="B3306" s="2570"/>
      <c r="C3306" s="2553"/>
      <c r="D3306" s="2553"/>
      <c r="E3306" s="2553"/>
      <c r="F3306" s="2553"/>
      <c r="G3306" s="2571"/>
      <c r="H3306" s="2571"/>
      <c r="I3306" s="2571"/>
      <c r="J3306" s="2571"/>
      <c r="K3306" s="2571"/>
      <c r="L3306" s="2571"/>
      <c r="M3306" s="2571"/>
      <c r="N3306" s="2571"/>
      <c r="O3306" s="2571"/>
      <c r="P3306" s="2571"/>
      <c r="Q3306" s="2571"/>
      <c r="R3306" s="2571"/>
      <c r="S3306" s="2571"/>
      <c r="T3306" s="2571"/>
      <c r="U3306" s="2571"/>
      <c r="V3306" s="2571"/>
      <c r="W3306" s="2571"/>
      <c r="X3306" s="2571"/>
      <c r="Y3306" s="2571"/>
      <c r="Z3306" s="2571"/>
      <c r="AA3306" s="2571"/>
      <c r="AB3306" s="2571"/>
      <c r="AC3306" s="2571"/>
      <c r="AD3306" s="2571"/>
      <c r="AE3306" s="2571"/>
      <c r="AF3306" s="2571"/>
      <c r="AG3306" s="2571"/>
      <c r="AH3306" s="2571"/>
      <c r="AI3306" s="2571"/>
      <c r="AJ3306" s="2571"/>
      <c r="AK3306" s="2572"/>
    </row>
    <row r="3307" spans="2:37" s="2554" customFormat="1" ht="17.25" customHeight="1" x14ac:dyDescent="0.2">
      <c r="B3307" s="2570" t="s">
        <v>4988</v>
      </c>
      <c r="C3307" s="2553"/>
      <c r="D3307" s="4122" t="s">
        <v>5044</v>
      </c>
      <c r="E3307" s="4122"/>
      <c r="F3307" s="4122"/>
      <c r="G3307" s="2571"/>
      <c r="H3307" s="2571"/>
      <c r="I3307" s="2571"/>
      <c r="J3307" s="2571"/>
      <c r="K3307" s="2571"/>
      <c r="L3307" s="2571"/>
      <c r="M3307" s="2571"/>
      <c r="N3307" s="2571"/>
      <c r="O3307" s="2571"/>
      <c r="P3307" s="2571"/>
      <c r="Q3307" s="2571"/>
      <c r="R3307" s="2571"/>
      <c r="S3307" s="2571"/>
      <c r="T3307" s="2571"/>
      <c r="U3307" s="2571"/>
      <c r="V3307" s="2571"/>
      <c r="W3307" s="2571"/>
      <c r="X3307" s="2571"/>
      <c r="Y3307" s="2571"/>
      <c r="Z3307" s="2571"/>
      <c r="AA3307" s="2571"/>
      <c r="AB3307" s="2571"/>
      <c r="AC3307" s="2571"/>
      <c r="AD3307" s="2571"/>
      <c r="AE3307" s="2571"/>
      <c r="AF3307" s="2571"/>
      <c r="AG3307" s="2571"/>
      <c r="AH3307" s="2571"/>
      <c r="AI3307" s="2571"/>
      <c r="AJ3307" s="2571"/>
      <c r="AK3307" s="2572"/>
    </row>
    <row r="3308" spans="2:37" s="2554" customFormat="1" ht="17.25" customHeight="1" thickBot="1" x14ac:dyDescent="0.25">
      <c r="B3308" s="3991" t="s">
        <v>5002</v>
      </c>
      <c r="C3308" s="3992"/>
      <c r="D3308" s="4139">
        <v>41426</v>
      </c>
      <c r="E3308" s="4140"/>
      <c r="F3308" s="2553"/>
      <c r="G3308" s="2571"/>
      <c r="H3308" s="2571"/>
      <c r="I3308" s="2571"/>
      <c r="J3308" s="2571"/>
      <c r="K3308" s="2571"/>
      <c r="L3308" s="2571"/>
      <c r="M3308" s="2571"/>
      <c r="N3308" s="2571"/>
      <c r="O3308" s="2571"/>
      <c r="P3308" s="2571"/>
      <c r="Q3308" s="2571"/>
      <c r="R3308" s="2571"/>
      <c r="S3308" s="2571"/>
      <c r="T3308" s="2571"/>
      <c r="U3308" s="2571"/>
      <c r="V3308" s="2571"/>
      <c r="W3308" s="2571"/>
      <c r="X3308" s="2571"/>
      <c r="Y3308" s="2571"/>
      <c r="Z3308" s="2571"/>
      <c r="AA3308" s="2571"/>
      <c r="AB3308" s="2571"/>
      <c r="AC3308" s="2571"/>
      <c r="AD3308" s="2571"/>
      <c r="AE3308" s="2571"/>
      <c r="AF3308" s="2571"/>
      <c r="AG3308" s="2571"/>
      <c r="AH3308" s="2571"/>
      <c r="AI3308" s="2571"/>
      <c r="AJ3308" s="2571"/>
      <c r="AK3308" s="2572"/>
    </row>
    <row r="3309" spans="2:37" s="2554" customFormat="1" ht="57.75" customHeight="1" thickBot="1" x14ac:dyDescent="0.25">
      <c r="B3309" s="3998" t="s">
        <v>5003</v>
      </c>
      <c r="C3309" s="3999"/>
      <c r="D3309" s="4118" t="s">
        <v>5045</v>
      </c>
      <c r="E3309" s="4119"/>
      <c r="F3309" s="4119"/>
      <c r="G3309" s="4119"/>
      <c r="H3309" s="4119"/>
      <c r="I3309" s="4119"/>
      <c r="J3309" s="4119"/>
      <c r="K3309" s="4119"/>
      <c r="L3309" s="4119"/>
      <c r="M3309" s="4119"/>
      <c r="N3309" s="4119"/>
      <c r="O3309" s="4119"/>
      <c r="P3309" s="4119"/>
      <c r="Q3309" s="4119"/>
      <c r="R3309" s="4119"/>
      <c r="S3309" s="4119"/>
      <c r="T3309" s="4119"/>
      <c r="U3309" s="4119"/>
      <c r="V3309" s="4119"/>
      <c r="W3309" s="4119"/>
      <c r="X3309" s="4119"/>
      <c r="Y3309" s="4120"/>
      <c r="Z3309" s="2571"/>
      <c r="AA3309" s="2571"/>
      <c r="AB3309" s="2571"/>
      <c r="AC3309" s="2571"/>
      <c r="AD3309" s="2571"/>
      <c r="AE3309" s="2571"/>
      <c r="AF3309" s="2571"/>
      <c r="AG3309" s="2571"/>
      <c r="AH3309" s="2571"/>
      <c r="AI3309" s="2571"/>
      <c r="AJ3309" s="2571"/>
      <c r="AK3309" s="2572"/>
    </row>
    <row r="3310" spans="2:37" s="2554" customFormat="1" ht="17.25" customHeight="1" thickBot="1" x14ac:dyDescent="0.25">
      <c r="B3310" s="4000" t="s">
        <v>5004</v>
      </c>
      <c r="C3310" s="4000"/>
      <c r="D3310" s="4000" t="s">
        <v>4994</v>
      </c>
      <c r="E3310" s="4000" t="s">
        <v>5005</v>
      </c>
      <c r="F3310" s="4002" t="s">
        <v>224</v>
      </c>
      <c r="G3310" s="4002"/>
      <c r="H3310" s="4002"/>
      <c r="I3310" s="4002"/>
      <c r="J3310" s="4002"/>
      <c r="K3310" s="4002"/>
      <c r="L3310" s="4002"/>
      <c r="M3310" s="4002"/>
      <c r="N3310" s="4002"/>
      <c r="O3310" s="4002"/>
      <c r="P3310" s="4002"/>
      <c r="Q3310" s="4002"/>
      <c r="R3310" s="4002"/>
      <c r="S3310" s="4002" t="s">
        <v>340</v>
      </c>
      <c r="T3310" s="4002"/>
      <c r="U3310" s="4002"/>
      <c r="V3310" s="4002"/>
      <c r="W3310" s="4002"/>
      <c r="X3310" s="4002"/>
      <c r="Y3310" s="4002"/>
      <c r="Z3310" s="4002"/>
      <c r="AA3310" s="4002"/>
      <c r="AB3310" s="4002"/>
      <c r="AC3310" s="4002"/>
      <c r="AD3310" s="4002" t="s">
        <v>225</v>
      </c>
      <c r="AE3310" s="4002"/>
      <c r="AF3310" s="4002"/>
      <c r="AG3310" s="4002"/>
      <c r="AH3310" s="4003" t="s">
        <v>4989</v>
      </c>
      <c r="AI3310" s="4003"/>
      <c r="AJ3310" s="4003"/>
      <c r="AK3310" s="2572"/>
    </row>
    <row r="3311" spans="2:37" s="2554" customFormat="1" ht="17.25" customHeight="1" thickBot="1" x14ac:dyDescent="0.25">
      <c r="B3311" s="4001"/>
      <c r="C3311" s="4001"/>
      <c r="D3311" s="4001"/>
      <c r="E3311" s="4001"/>
      <c r="F3311" s="4001" t="s">
        <v>5006</v>
      </c>
      <c r="G3311" s="4001" t="s">
        <v>5007</v>
      </c>
      <c r="H3311" s="4000" t="s">
        <v>5008</v>
      </c>
      <c r="I3311" s="4004" t="s">
        <v>5009</v>
      </c>
      <c r="J3311" s="4004" t="s">
        <v>5010</v>
      </c>
      <c r="K3311" s="4005" t="s">
        <v>5011</v>
      </c>
      <c r="L3311" s="4005" t="s">
        <v>5012</v>
      </c>
      <c r="M3311" s="4004" t="s">
        <v>5013</v>
      </c>
      <c r="N3311" s="4004"/>
      <c r="O3311" s="4005" t="s">
        <v>5014</v>
      </c>
      <c r="P3311" s="4005" t="s">
        <v>5015</v>
      </c>
      <c r="Q3311" s="4005" t="s">
        <v>5016</v>
      </c>
      <c r="R3311" s="4005" t="s">
        <v>5017</v>
      </c>
      <c r="S3311" s="4000" t="s">
        <v>5018</v>
      </c>
      <c r="T3311" s="4000" t="s">
        <v>5019</v>
      </c>
      <c r="U3311" s="4000" t="s">
        <v>5020</v>
      </c>
      <c r="V3311" s="4000" t="s">
        <v>5021</v>
      </c>
      <c r="W3311" s="4000" t="s">
        <v>5022</v>
      </c>
      <c r="X3311" s="4000" t="s">
        <v>5023</v>
      </c>
      <c r="Y3311" s="4000" t="s">
        <v>5024</v>
      </c>
      <c r="Z3311" s="4000" t="s">
        <v>5025</v>
      </c>
      <c r="AA3311" s="4000" t="s">
        <v>5026</v>
      </c>
      <c r="AB3311" s="4004" t="s">
        <v>5027</v>
      </c>
      <c r="AC3311" s="4004" t="s">
        <v>5028</v>
      </c>
      <c r="AD3311" s="4000" t="s">
        <v>5029</v>
      </c>
      <c r="AE3311" s="4000" t="s">
        <v>5030</v>
      </c>
      <c r="AF3311" s="4000" t="s">
        <v>5031</v>
      </c>
      <c r="AG3311" s="4000" t="s">
        <v>5032</v>
      </c>
      <c r="AH3311" s="4000" t="s">
        <v>1154</v>
      </c>
      <c r="AI3311" s="4000" t="s">
        <v>4990</v>
      </c>
      <c r="AJ3311" s="4000" t="s">
        <v>4991</v>
      </c>
      <c r="AK3311" s="2572"/>
    </row>
    <row r="3312" spans="2:37" s="2554" customFormat="1" ht="30" customHeight="1" x14ac:dyDescent="0.2">
      <c r="B3312" s="4001"/>
      <c r="C3312" s="4001"/>
      <c r="D3312" s="4001"/>
      <c r="E3312" s="4001"/>
      <c r="F3312" s="4001"/>
      <c r="G3312" s="4001"/>
      <c r="H3312" s="4001"/>
      <c r="I3312" s="4005"/>
      <c r="J3312" s="4005"/>
      <c r="K3312" s="4005"/>
      <c r="L3312" s="4005"/>
      <c r="M3312" s="2563" t="s">
        <v>5033</v>
      </c>
      <c r="N3312" s="2564" t="s">
        <v>2798</v>
      </c>
      <c r="O3312" s="4005"/>
      <c r="P3312" s="4005"/>
      <c r="Q3312" s="4005"/>
      <c r="R3312" s="4005"/>
      <c r="S3312" s="4001"/>
      <c r="T3312" s="4001"/>
      <c r="U3312" s="4001"/>
      <c r="V3312" s="4001"/>
      <c r="W3312" s="4001"/>
      <c r="X3312" s="4001"/>
      <c r="Y3312" s="4001"/>
      <c r="Z3312" s="4001"/>
      <c r="AA3312" s="4001"/>
      <c r="AB3312" s="4005"/>
      <c r="AC3312" s="4005"/>
      <c r="AD3312" s="4001"/>
      <c r="AE3312" s="4001"/>
      <c r="AF3312" s="4001"/>
      <c r="AG3312" s="4001"/>
      <c r="AH3312" s="4001"/>
      <c r="AI3312" s="4001"/>
      <c r="AJ3312" s="4001"/>
      <c r="AK3312" s="2572"/>
    </row>
    <row r="3313" spans="2:37" s="2554" customFormat="1" ht="17.25" customHeight="1" x14ac:dyDescent="0.2">
      <c r="B3313" s="3983" t="s">
        <v>5046</v>
      </c>
      <c r="C3313" s="3983"/>
      <c r="D3313" s="2610" t="s">
        <v>5047</v>
      </c>
      <c r="E3313" s="2556">
        <f>25*1.12</f>
        <v>28.000000000000004</v>
      </c>
      <c r="F3313" s="2556">
        <f>4.52*1.12</f>
        <v>5.0624000000000002</v>
      </c>
      <c r="G3313" s="2559" t="s">
        <v>1534</v>
      </c>
      <c r="H3313" s="2559" t="s">
        <v>1534</v>
      </c>
      <c r="I3313" s="2559" t="s">
        <v>1534</v>
      </c>
      <c r="J3313" s="2611" t="s">
        <v>5048</v>
      </c>
      <c r="K3313" s="2557">
        <v>0.16800000000000001</v>
      </c>
      <c r="L3313" s="2557">
        <v>0.16800000000000001</v>
      </c>
      <c r="M3313" s="2611" t="s">
        <v>5048</v>
      </c>
      <c r="N3313" s="2611" t="s">
        <v>5048</v>
      </c>
      <c r="O3313" s="2557">
        <v>0.16800000000000001</v>
      </c>
      <c r="P3313" s="2557">
        <v>0.16800000000000001</v>
      </c>
      <c r="Q3313" s="2557">
        <v>0.16800000000000001</v>
      </c>
      <c r="R3313" s="2557">
        <v>0.16800000000000001</v>
      </c>
      <c r="S3313" s="2612">
        <v>0.56000000000000005</v>
      </c>
      <c r="T3313" s="2559" t="s">
        <v>1534</v>
      </c>
      <c r="U3313" s="2559" t="s">
        <v>1534</v>
      </c>
      <c r="V3313" s="2560" t="s">
        <v>1136</v>
      </c>
      <c r="W3313" s="2557">
        <v>2.8000000000000004E-2</v>
      </c>
      <c r="X3313" s="2557">
        <v>6.720000000000001E-2</v>
      </c>
      <c r="Y3313" s="2560" t="s">
        <v>1534</v>
      </c>
      <c r="Z3313" s="2560" t="s">
        <v>1534</v>
      </c>
      <c r="AA3313" s="2560" t="s">
        <v>1534</v>
      </c>
      <c r="AB3313" s="2560" t="s">
        <v>1534</v>
      </c>
      <c r="AC3313" s="2557">
        <v>6.720000000000001E-2</v>
      </c>
      <c r="AD3313" s="2556">
        <v>11.188800000000001</v>
      </c>
      <c r="AE3313" s="2560" t="s">
        <v>49</v>
      </c>
      <c r="AF3313" s="2561">
        <v>3.6960000000000007E-2</v>
      </c>
      <c r="AG3313" s="2561">
        <v>0.11200000000000002</v>
      </c>
      <c r="AH3313" s="2613" t="s">
        <v>5049</v>
      </c>
      <c r="AI3313" s="2613" t="s">
        <v>5050</v>
      </c>
      <c r="AJ3313" s="2614">
        <f>9.99*1.12</f>
        <v>11.188800000000001</v>
      </c>
      <c r="AK3313" s="2572"/>
    </row>
    <row r="3314" spans="2:37" s="2554" customFormat="1" ht="17.25" customHeight="1" thickBot="1" x14ac:dyDescent="0.25">
      <c r="B3314" s="3985" t="s">
        <v>5051</v>
      </c>
      <c r="C3314" s="3985"/>
      <c r="D3314" s="3097" t="s">
        <v>5052</v>
      </c>
      <c r="E3314" s="2603">
        <f>25*1.12</f>
        <v>28.000000000000004</v>
      </c>
      <c r="F3314" s="2603">
        <f>4.52*1.12</f>
        <v>5.0624000000000002</v>
      </c>
      <c r="G3314" s="2606" t="s">
        <v>1534</v>
      </c>
      <c r="H3314" s="2606" t="s">
        <v>1534</v>
      </c>
      <c r="I3314" s="2606" t="s">
        <v>1534</v>
      </c>
      <c r="J3314" s="2671" t="s">
        <v>5048</v>
      </c>
      <c r="K3314" s="2604">
        <v>0.16800000000000001</v>
      </c>
      <c r="L3314" s="2604">
        <v>0.16800000000000001</v>
      </c>
      <c r="M3314" s="2671" t="s">
        <v>5048</v>
      </c>
      <c r="N3314" s="2671" t="s">
        <v>5048</v>
      </c>
      <c r="O3314" s="2604">
        <v>0.16800000000000001</v>
      </c>
      <c r="P3314" s="2604">
        <v>0.16800000000000001</v>
      </c>
      <c r="Q3314" s="2604">
        <v>0.16800000000000001</v>
      </c>
      <c r="R3314" s="2604">
        <v>0.16800000000000001</v>
      </c>
      <c r="S3314" s="2798">
        <v>0.56000000000000005</v>
      </c>
      <c r="T3314" s="2606" t="s">
        <v>1534</v>
      </c>
      <c r="U3314" s="2606" t="s">
        <v>1534</v>
      </c>
      <c r="V3314" s="2607" t="s">
        <v>1136</v>
      </c>
      <c r="W3314" s="2604">
        <v>2.8000000000000004E-2</v>
      </c>
      <c r="X3314" s="2604">
        <v>6.720000000000001E-2</v>
      </c>
      <c r="Y3314" s="2607" t="s">
        <v>1534</v>
      </c>
      <c r="Z3314" s="2607" t="s">
        <v>1534</v>
      </c>
      <c r="AA3314" s="2607" t="s">
        <v>1534</v>
      </c>
      <c r="AB3314" s="2607" t="s">
        <v>1534</v>
      </c>
      <c r="AC3314" s="2604">
        <v>6.720000000000001E-2</v>
      </c>
      <c r="AD3314" s="2603">
        <v>11.188800000000001</v>
      </c>
      <c r="AE3314" s="2607" t="s">
        <v>51</v>
      </c>
      <c r="AF3314" s="2608">
        <v>3.6960000000000007E-2</v>
      </c>
      <c r="AG3314" s="2608">
        <v>0.11200000000000002</v>
      </c>
      <c r="AH3314" s="2653" t="s">
        <v>5049</v>
      </c>
      <c r="AI3314" s="2653" t="s">
        <v>5050</v>
      </c>
      <c r="AJ3314" s="2652">
        <v>11.188800000000001</v>
      </c>
      <c r="AK3314" s="2572"/>
    </row>
    <row r="3315" spans="2:37" s="2554" customFormat="1" ht="17.25" customHeight="1" x14ac:dyDescent="0.2">
      <c r="B3315" s="2573"/>
      <c r="C3315" s="2566"/>
      <c r="D3315" s="2566"/>
      <c r="E3315" s="2566"/>
      <c r="F3315" s="2566"/>
      <c r="G3315" s="2566"/>
      <c r="H3315" s="2566"/>
      <c r="I3315" s="2567"/>
      <c r="J3315" s="2567"/>
      <c r="K3315" s="2567"/>
      <c r="L3315" s="2567"/>
      <c r="M3315" s="2566"/>
      <c r="N3315" s="2567"/>
      <c r="O3315" s="2567"/>
      <c r="P3315" s="2567"/>
      <c r="Q3315" s="2567"/>
      <c r="R3315" s="2567"/>
      <c r="S3315" s="2566"/>
      <c r="T3315" s="2565"/>
      <c r="U3315" s="2565"/>
      <c r="V3315" s="2565"/>
      <c r="W3315" s="2565"/>
      <c r="X3315" s="2565"/>
      <c r="Y3315" s="2565"/>
      <c r="Z3315" s="2565"/>
      <c r="AA3315" s="2565"/>
      <c r="AB3315" s="2565"/>
      <c r="AC3315" s="2565"/>
      <c r="AD3315" s="2565"/>
      <c r="AE3315" s="2565"/>
      <c r="AF3315" s="2565"/>
      <c r="AG3315" s="2565"/>
      <c r="AH3315" s="2565"/>
      <c r="AI3315" s="2565"/>
      <c r="AJ3315" s="2568"/>
      <c r="AK3315" s="2572"/>
    </row>
    <row r="3316" spans="2:37" s="2554" customFormat="1" ht="17.25" customHeight="1" x14ac:dyDescent="0.2">
      <c r="B3316" s="3979" t="s">
        <v>4992</v>
      </c>
      <c r="C3316" s="3980"/>
      <c r="D3316" s="3981" t="s">
        <v>10</v>
      </c>
      <c r="E3316" s="3981"/>
      <c r="F3316" s="3981"/>
      <c r="G3316" s="3981"/>
      <c r="H3316" s="2569"/>
      <c r="I3316" s="2569"/>
      <c r="J3316" s="2569"/>
      <c r="K3316" s="2569"/>
      <c r="L3316" s="2569"/>
      <c r="M3316" s="2569"/>
      <c r="N3316" s="2569"/>
      <c r="O3316" s="2569"/>
      <c r="P3316" s="2569"/>
      <c r="Q3316" s="2569"/>
      <c r="R3316" s="2569"/>
      <c r="S3316" s="2569"/>
      <c r="T3316" s="2565"/>
      <c r="U3316" s="2565"/>
      <c r="V3316" s="2565"/>
      <c r="W3316" s="2565"/>
      <c r="X3316" s="2565"/>
      <c r="Y3316" s="2565"/>
      <c r="Z3316" s="2565"/>
      <c r="AA3316" s="2565"/>
      <c r="AB3316" s="2565"/>
      <c r="AC3316" s="2565"/>
      <c r="AD3316" s="2565"/>
      <c r="AE3316" s="2565"/>
      <c r="AF3316" s="2565"/>
      <c r="AG3316" s="2565"/>
      <c r="AH3316" s="2565"/>
      <c r="AI3316" s="2565"/>
      <c r="AJ3316" s="2568"/>
      <c r="AK3316" s="2572"/>
    </row>
    <row r="3317" spans="2:37" s="2554" customFormat="1" ht="17.25" customHeight="1" thickBot="1" x14ac:dyDescent="0.25">
      <c r="B3317" s="4057" t="s">
        <v>4993</v>
      </c>
      <c r="C3317" s="4058"/>
      <c r="D3317" s="4818" t="s">
        <v>10</v>
      </c>
      <c r="E3317" s="4818"/>
      <c r="F3317" s="4818"/>
      <c r="G3317" s="4818"/>
      <c r="H3317" s="2574"/>
      <c r="I3317" s="2574"/>
      <c r="J3317" s="2574"/>
      <c r="K3317" s="2574"/>
      <c r="L3317" s="2574"/>
      <c r="M3317" s="2574"/>
      <c r="N3317" s="2574"/>
      <c r="O3317" s="2574"/>
      <c r="P3317" s="2574"/>
      <c r="Q3317" s="2574"/>
      <c r="R3317" s="2574"/>
      <c r="S3317" s="2574"/>
      <c r="T3317" s="2575"/>
      <c r="U3317" s="2575"/>
      <c r="V3317" s="2575"/>
      <c r="W3317" s="2575"/>
      <c r="X3317" s="2575"/>
      <c r="Y3317" s="2575"/>
      <c r="Z3317" s="2575"/>
      <c r="AA3317" s="2575"/>
      <c r="AB3317" s="2575"/>
      <c r="AC3317" s="2575"/>
      <c r="AD3317" s="2575"/>
      <c r="AE3317" s="2575"/>
      <c r="AF3317" s="2575"/>
      <c r="AG3317" s="2575"/>
      <c r="AH3317" s="2575"/>
      <c r="AI3317" s="2575"/>
      <c r="AJ3317" s="2576"/>
      <c r="AK3317" s="2577"/>
    </row>
    <row r="3318" spans="2:37" s="2554" customFormat="1" ht="17.25" customHeight="1" x14ac:dyDescent="0.2">
      <c r="B3318" s="2553"/>
      <c r="C3318" s="2553"/>
      <c r="D3318" s="2553"/>
      <c r="E3318" s="2553"/>
      <c r="F3318" s="2553"/>
    </row>
    <row r="3319" spans="2:37" s="2554" customFormat="1" ht="17.25" customHeight="1" thickBot="1" x14ac:dyDescent="0.25">
      <c r="B3319" s="2553"/>
      <c r="C3319" s="2553"/>
      <c r="D3319" s="2553"/>
      <c r="E3319" s="2553"/>
      <c r="F3319" s="2553"/>
    </row>
    <row r="3320" spans="2:37" s="2554" customFormat="1" ht="17.25" customHeight="1" x14ac:dyDescent="0.2">
      <c r="B3320" s="3987" t="s">
        <v>5001</v>
      </c>
      <c r="C3320" s="3988"/>
      <c r="D3320" s="3988"/>
      <c r="E3320" s="3988"/>
      <c r="F3320" s="3988"/>
      <c r="G3320" s="3988"/>
      <c r="H3320" s="3988"/>
      <c r="I3320" s="3988"/>
      <c r="J3320" s="3988"/>
      <c r="K3320" s="3988"/>
      <c r="L3320" s="3988"/>
      <c r="M3320" s="3988"/>
      <c r="N3320" s="3988"/>
      <c r="O3320" s="3988"/>
      <c r="P3320" s="3988"/>
      <c r="Q3320" s="3988"/>
      <c r="R3320" s="3988"/>
      <c r="S3320" s="3988"/>
      <c r="T3320" s="3988"/>
      <c r="U3320" s="3988"/>
      <c r="V3320" s="3988"/>
      <c r="W3320" s="3988"/>
      <c r="X3320" s="3988"/>
      <c r="Y3320" s="3988"/>
      <c r="Z3320" s="3988"/>
      <c r="AA3320" s="3988"/>
      <c r="AB3320" s="3988"/>
      <c r="AC3320" s="3988"/>
      <c r="AD3320" s="3988"/>
      <c r="AE3320" s="3988"/>
      <c r="AF3320" s="3988"/>
      <c r="AG3320" s="3988"/>
      <c r="AH3320" s="3988"/>
      <c r="AI3320" s="3988"/>
      <c r="AJ3320" s="3988"/>
      <c r="AK3320" s="3989"/>
    </row>
    <row r="3321" spans="2:37" s="2554" customFormat="1" ht="17.25" customHeight="1" x14ac:dyDescent="0.2">
      <c r="B3321" s="2570"/>
      <c r="C3321" s="2553"/>
      <c r="D3321" s="2553"/>
      <c r="E3321" s="2553"/>
      <c r="F3321" s="2553"/>
      <c r="G3321" s="2571"/>
      <c r="H3321" s="2571"/>
      <c r="I3321" s="2571"/>
      <c r="J3321" s="2571"/>
      <c r="K3321" s="2571"/>
      <c r="L3321" s="2571"/>
      <c r="M3321" s="2571"/>
      <c r="N3321" s="2571"/>
      <c r="O3321" s="2571"/>
      <c r="P3321" s="2571"/>
      <c r="Q3321" s="2571"/>
      <c r="R3321" s="2571"/>
      <c r="S3321" s="2571"/>
      <c r="T3321" s="2571"/>
      <c r="U3321" s="2571"/>
      <c r="V3321" s="2571"/>
      <c r="W3321" s="2571"/>
      <c r="X3321" s="2571"/>
      <c r="Y3321" s="2571"/>
      <c r="Z3321" s="2571"/>
      <c r="AA3321" s="2571"/>
      <c r="AB3321" s="2571"/>
      <c r="AC3321" s="2571"/>
      <c r="AD3321" s="2571"/>
      <c r="AE3321" s="2571"/>
      <c r="AF3321" s="2571"/>
      <c r="AG3321" s="2571"/>
      <c r="AH3321" s="2571"/>
      <c r="AI3321" s="2571"/>
      <c r="AJ3321" s="2571"/>
      <c r="AK3321" s="2572"/>
    </row>
    <row r="3322" spans="2:37" s="2554" customFormat="1" ht="17.25" customHeight="1" x14ac:dyDescent="0.2">
      <c r="B3322" s="2570" t="s">
        <v>4988</v>
      </c>
      <c r="C3322" s="2553"/>
      <c r="D3322" s="4122" t="s">
        <v>5038</v>
      </c>
      <c r="E3322" s="4122"/>
      <c r="F3322" s="4122"/>
      <c r="G3322" s="2571"/>
      <c r="H3322" s="2571"/>
      <c r="I3322" s="2571"/>
      <c r="J3322" s="2571"/>
      <c r="K3322" s="2571"/>
      <c r="L3322" s="2571"/>
      <c r="M3322" s="2571"/>
      <c r="N3322" s="2571"/>
      <c r="O3322" s="2571"/>
      <c r="P3322" s="2571"/>
      <c r="Q3322" s="2571"/>
      <c r="R3322" s="2571"/>
      <c r="S3322" s="2571"/>
      <c r="T3322" s="2571"/>
      <c r="U3322" s="2571"/>
      <c r="V3322" s="2571"/>
      <c r="W3322" s="2571"/>
      <c r="X3322" s="2571"/>
      <c r="Y3322" s="2571"/>
      <c r="Z3322" s="2571"/>
      <c r="AA3322" s="2571"/>
      <c r="AB3322" s="2571"/>
      <c r="AC3322" s="2571"/>
      <c r="AD3322" s="2571"/>
      <c r="AE3322" s="2571"/>
      <c r="AF3322" s="2571"/>
      <c r="AG3322" s="2571"/>
      <c r="AH3322" s="2571"/>
      <c r="AI3322" s="2571"/>
      <c r="AJ3322" s="2571"/>
      <c r="AK3322" s="2572"/>
    </row>
    <row r="3323" spans="2:37" s="2554" customFormat="1" ht="30.75" customHeight="1" thickBot="1" x14ac:dyDescent="0.25">
      <c r="B3323" s="3991" t="s">
        <v>5002</v>
      </c>
      <c r="C3323" s="3992"/>
      <c r="D3323" s="4139">
        <v>41446</v>
      </c>
      <c r="E3323" s="4140"/>
      <c r="F3323" s="2553"/>
      <c r="G3323" s="2571"/>
      <c r="H3323" s="2571"/>
      <c r="I3323" s="2571"/>
      <c r="J3323" s="2571"/>
      <c r="K3323" s="2571"/>
      <c r="L3323" s="2571"/>
      <c r="M3323" s="2571"/>
      <c r="N3323" s="2571"/>
      <c r="O3323" s="2571"/>
      <c r="P3323" s="2571"/>
      <c r="Q3323" s="2571"/>
      <c r="R3323" s="2571"/>
      <c r="S3323" s="2571"/>
      <c r="T3323" s="2571"/>
      <c r="U3323" s="2571"/>
      <c r="V3323" s="2571"/>
      <c r="W3323" s="2571"/>
      <c r="X3323" s="2571"/>
      <c r="Y3323" s="2571"/>
      <c r="Z3323" s="2571"/>
      <c r="AA3323" s="2571"/>
      <c r="AB3323" s="2571"/>
      <c r="AC3323" s="2571"/>
      <c r="AD3323" s="2571"/>
      <c r="AE3323" s="2571"/>
      <c r="AF3323" s="2571"/>
      <c r="AG3323" s="2571"/>
      <c r="AH3323" s="2571"/>
      <c r="AI3323" s="2571"/>
      <c r="AJ3323" s="2571"/>
      <c r="AK3323" s="2572"/>
    </row>
    <row r="3324" spans="2:37" s="2554" customFormat="1" ht="56.25" customHeight="1" thickBot="1" x14ac:dyDescent="0.25">
      <c r="B3324" s="3998" t="s">
        <v>5003</v>
      </c>
      <c r="C3324" s="3999"/>
      <c r="D3324" s="4118" t="s">
        <v>5039</v>
      </c>
      <c r="E3324" s="4119"/>
      <c r="F3324" s="4119"/>
      <c r="G3324" s="4119"/>
      <c r="H3324" s="4119"/>
      <c r="I3324" s="4119"/>
      <c r="J3324" s="4119"/>
      <c r="K3324" s="4119"/>
      <c r="L3324" s="4119"/>
      <c r="M3324" s="4119"/>
      <c r="N3324" s="4119"/>
      <c r="O3324" s="4119"/>
      <c r="P3324" s="4119"/>
      <c r="Q3324" s="4120"/>
      <c r="R3324" s="2571"/>
      <c r="S3324" s="2571"/>
      <c r="T3324" s="2571"/>
      <c r="U3324" s="2571"/>
      <c r="V3324" s="2571"/>
      <c r="W3324" s="2571"/>
      <c r="X3324" s="2571"/>
      <c r="Y3324" s="2571"/>
      <c r="Z3324" s="2571"/>
      <c r="AA3324" s="2571"/>
      <c r="AB3324" s="2571"/>
      <c r="AC3324" s="2571"/>
      <c r="AD3324" s="2571"/>
      <c r="AE3324" s="2571"/>
      <c r="AF3324" s="2571"/>
      <c r="AG3324" s="2571"/>
      <c r="AH3324" s="2571"/>
      <c r="AI3324" s="2571"/>
      <c r="AJ3324" s="2571"/>
      <c r="AK3324" s="2572"/>
    </row>
    <row r="3325" spans="2:37" s="2554" customFormat="1" ht="17.25" customHeight="1" thickBot="1" x14ac:dyDescent="0.25">
      <c r="B3325" s="4000" t="s">
        <v>5004</v>
      </c>
      <c r="C3325" s="4000"/>
      <c r="D3325" s="4000" t="s">
        <v>4994</v>
      </c>
      <c r="E3325" s="4000" t="s">
        <v>5005</v>
      </c>
      <c r="F3325" s="4002" t="s">
        <v>224</v>
      </c>
      <c r="G3325" s="4002"/>
      <c r="H3325" s="4002"/>
      <c r="I3325" s="4002"/>
      <c r="J3325" s="4002"/>
      <c r="K3325" s="4002"/>
      <c r="L3325" s="4002"/>
      <c r="M3325" s="4002"/>
      <c r="N3325" s="4002"/>
      <c r="O3325" s="4002"/>
      <c r="P3325" s="4002"/>
      <c r="Q3325" s="4002"/>
      <c r="R3325" s="4002"/>
      <c r="S3325" s="4002" t="s">
        <v>340</v>
      </c>
      <c r="T3325" s="4002"/>
      <c r="U3325" s="4002"/>
      <c r="V3325" s="4002"/>
      <c r="W3325" s="4002"/>
      <c r="X3325" s="4002"/>
      <c r="Y3325" s="4002"/>
      <c r="Z3325" s="4002"/>
      <c r="AA3325" s="4002"/>
      <c r="AB3325" s="4002"/>
      <c r="AC3325" s="4002"/>
      <c r="AD3325" s="4002" t="s">
        <v>225</v>
      </c>
      <c r="AE3325" s="4002"/>
      <c r="AF3325" s="4002"/>
      <c r="AG3325" s="4002"/>
      <c r="AH3325" s="4003" t="s">
        <v>4989</v>
      </c>
      <c r="AI3325" s="4003"/>
      <c r="AJ3325" s="4003"/>
      <c r="AK3325" s="2572"/>
    </row>
    <row r="3326" spans="2:37" s="2554" customFormat="1" ht="17.25" customHeight="1" thickBot="1" x14ac:dyDescent="0.25">
      <c r="B3326" s="4001"/>
      <c r="C3326" s="4001"/>
      <c r="D3326" s="4001"/>
      <c r="E3326" s="4001"/>
      <c r="F3326" s="4001" t="s">
        <v>5006</v>
      </c>
      <c r="G3326" s="4001" t="s">
        <v>5007</v>
      </c>
      <c r="H3326" s="4000" t="s">
        <v>5008</v>
      </c>
      <c r="I3326" s="4004" t="s">
        <v>5009</v>
      </c>
      <c r="J3326" s="4004" t="s">
        <v>5010</v>
      </c>
      <c r="K3326" s="4005" t="s">
        <v>5011</v>
      </c>
      <c r="L3326" s="4005" t="s">
        <v>5012</v>
      </c>
      <c r="M3326" s="4004" t="s">
        <v>5013</v>
      </c>
      <c r="N3326" s="4004"/>
      <c r="O3326" s="4005" t="s">
        <v>5014</v>
      </c>
      <c r="P3326" s="4005" t="s">
        <v>5015</v>
      </c>
      <c r="Q3326" s="4005" t="s">
        <v>5016</v>
      </c>
      <c r="R3326" s="4005" t="s">
        <v>5017</v>
      </c>
      <c r="S3326" s="4000" t="s">
        <v>5018</v>
      </c>
      <c r="T3326" s="4000" t="s">
        <v>5019</v>
      </c>
      <c r="U3326" s="4000" t="s">
        <v>5020</v>
      </c>
      <c r="V3326" s="4000" t="s">
        <v>5021</v>
      </c>
      <c r="W3326" s="4000" t="s">
        <v>5022</v>
      </c>
      <c r="X3326" s="4000" t="s">
        <v>5023</v>
      </c>
      <c r="Y3326" s="4000" t="s">
        <v>5024</v>
      </c>
      <c r="Z3326" s="4000" t="s">
        <v>5025</v>
      </c>
      <c r="AA3326" s="4000" t="s">
        <v>5026</v>
      </c>
      <c r="AB3326" s="4004" t="s">
        <v>5027</v>
      </c>
      <c r="AC3326" s="4004" t="s">
        <v>5028</v>
      </c>
      <c r="AD3326" s="4000" t="s">
        <v>5029</v>
      </c>
      <c r="AE3326" s="4000" t="s">
        <v>5030</v>
      </c>
      <c r="AF3326" s="4000" t="s">
        <v>5031</v>
      </c>
      <c r="AG3326" s="4000" t="s">
        <v>5032</v>
      </c>
      <c r="AH3326" s="4000" t="s">
        <v>1154</v>
      </c>
      <c r="AI3326" s="4000" t="s">
        <v>4990</v>
      </c>
      <c r="AJ3326" s="4000" t="s">
        <v>4991</v>
      </c>
      <c r="AK3326" s="2572"/>
    </row>
    <row r="3327" spans="2:37" s="2554" customFormat="1" ht="17.25" customHeight="1" thickBot="1" x14ac:dyDescent="0.25">
      <c r="B3327" s="4001"/>
      <c r="C3327" s="4001"/>
      <c r="D3327" s="4001"/>
      <c r="E3327" s="4073"/>
      <c r="F3327" s="4001"/>
      <c r="G3327" s="4001"/>
      <c r="H3327" s="4001"/>
      <c r="I3327" s="4005"/>
      <c r="J3327" s="4005"/>
      <c r="K3327" s="4005"/>
      <c r="L3327" s="4005"/>
      <c r="M3327" s="2563" t="s">
        <v>5033</v>
      </c>
      <c r="N3327" s="2564" t="s">
        <v>2798</v>
      </c>
      <c r="O3327" s="4005"/>
      <c r="P3327" s="4005"/>
      <c r="Q3327" s="4005"/>
      <c r="R3327" s="4005"/>
      <c r="S3327" s="4001"/>
      <c r="T3327" s="4001"/>
      <c r="U3327" s="4001"/>
      <c r="V3327" s="4001"/>
      <c r="W3327" s="4001"/>
      <c r="X3327" s="4001"/>
      <c r="Y3327" s="4001"/>
      <c r="Z3327" s="4001"/>
      <c r="AA3327" s="4001"/>
      <c r="AB3327" s="4005"/>
      <c r="AC3327" s="4005"/>
      <c r="AD3327" s="4001"/>
      <c r="AE3327" s="4001"/>
      <c r="AF3327" s="4001"/>
      <c r="AG3327" s="4001"/>
      <c r="AH3327" s="4001"/>
      <c r="AI3327" s="4001"/>
      <c r="AJ3327" s="4001"/>
      <c r="AK3327" s="2572"/>
    </row>
    <row r="3328" spans="2:37" s="2554" customFormat="1" ht="17.25" customHeight="1" x14ac:dyDescent="0.2">
      <c r="B3328" s="4133" t="s">
        <v>5040</v>
      </c>
      <c r="C3328" s="4134"/>
      <c r="D3328" s="2578" t="s">
        <v>1534</v>
      </c>
      <c r="E3328" s="2588">
        <f>+AD3328</f>
        <v>29.99</v>
      </c>
      <c r="F3328" s="2579" t="s">
        <v>1534</v>
      </c>
      <c r="G3328" s="2578" t="s">
        <v>1534</v>
      </c>
      <c r="H3328" s="2579" t="s">
        <v>1534</v>
      </c>
      <c r="I3328" s="2579" t="s">
        <v>1534</v>
      </c>
      <c r="J3328" s="2578" t="s">
        <v>1534</v>
      </c>
      <c r="K3328" s="2579" t="s">
        <v>1534</v>
      </c>
      <c r="L3328" s="2579" t="s">
        <v>1534</v>
      </c>
      <c r="M3328" s="2578" t="s">
        <v>1534</v>
      </c>
      <c r="N3328" s="2579" t="s">
        <v>1534</v>
      </c>
      <c r="O3328" s="2578" t="s">
        <v>1534</v>
      </c>
      <c r="P3328" s="2579" t="s">
        <v>1534</v>
      </c>
      <c r="Q3328" s="2579" t="s">
        <v>1534</v>
      </c>
      <c r="R3328" s="2578" t="s">
        <v>1534</v>
      </c>
      <c r="S3328" s="2579" t="s">
        <v>1534</v>
      </c>
      <c r="T3328" s="2578" t="s">
        <v>1534</v>
      </c>
      <c r="U3328" s="2579" t="s">
        <v>1534</v>
      </c>
      <c r="V3328" s="2580">
        <v>50</v>
      </c>
      <c r="W3328" s="2578" t="s">
        <v>1534</v>
      </c>
      <c r="X3328" s="2581">
        <v>0.06</v>
      </c>
      <c r="Y3328" s="2578" t="s">
        <v>1534</v>
      </c>
      <c r="Z3328" s="2579" t="s">
        <v>1534</v>
      </c>
      <c r="AA3328" s="2579" t="s">
        <v>1534</v>
      </c>
      <c r="AB3328" s="2579" t="s">
        <v>1534</v>
      </c>
      <c r="AC3328" s="2579">
        <v>0.06</v>
      </c>
      <c r="AD3328" s="2579">
        <v>29.99</v>
      </c>
      <c r="AE3328" s="2593">
        <v>1000</v>
      </c>
      <c r="AF3328" s="2594">
        <f>AD3328/AE3328</f>
        <v>2.9989999999999999E-2</v>
      </c>
      <c r="AG3328" s="2594">
        <v>0.1</v>
      </c>
      <c r="AH3328" s="2579" t="s">
        <v>1534</v>
      </c>
      <c r="AI3328" s="2578" t="s">
        <v>1534</v>
      </c>
      <c r="AJ3328" s="2595" t="s">
        <v>1534</v>
      </c>
      <c r="AK3328" s="2572"/>
    </row>
    <row r="3329" spans="2:37" s="2554" customFormat="1" ht="17.25" customHeight="1" x14ac:dyDescent="0.2">
      <c r="B3329" s="3982" t="s">
        <v>5041</v>
      </c>
      <c r="C3329" s="3983"/>
      <c r="D3329" s="2555" t="s">
        <v>1534</v>
      </c>
      <c r="E3329" s="2556">
        <f t="shared" ref="E3329:E3330" si="25">+AD3329</f>
        <v>44.99</v>
      </c>
      <c r="F3329" s="2556" t="s">
        <v>1534</v>
      </c>
      <c r="G3329" s="2555" t="s">
        <v>1534</v>
      </c>
      <c r="H3329" s="2556" t="s">
        <v>1534</v>
      </c>
      <c r="I3329" s="2556" t="s">
        <v>1534</v>
      </c>
      <c r="J3329" s="2555" t="s">
        <v>1534</v>
      </c>
      <c r="K3329" s="2556" t="s">
        <v>1534</v>
      </c>
      <c r="L3329" s="2556" t="s">
        <v>1534</v>
      </c>
      <c r="M3329" s="2555" t="s">
        <v>1534</v>
      </c>
      <c r="N3329" s="2556" t="s">
        <v>1534</v>
      </c>
      <c r="O3329" s="2555" t="s">
        <v>1534</v>
      </c>
      <c r="P3329" s="2556" t="s">
        <v>1534</v>
      </c>
      <c r="Q3329" s="2556" t="s">
        <v>1534</v>
      </c>
      <c r="R3329" s="2555" t="s">
        <v>1534</v>
      </c>
      <c r="S3329" s="2556" t="s">
        <v>1534</v>
      </c>
      <c r="T3329" s="2555" t="s">
        <v>1534</v>
      </c>
      <c r="U3329" s="2556" t="s">
        <v>1534</v>
      </c>
      <c r="V3329" s="2702">
        <v>50</v>
      </c>
      <c r="W3329" s="2555" t="s">
        <v>1534</v>
      </c>
      <c r="X3329" s="2645">
        <v>0.06</v>
      </c>
      <c r="Y3329" s="2555" t="s">
        <v>1534</v>
      </c>
      <c r="Z3329" s="2556" t="s">
        <v>1534</v>
      </c>
      <c r="AA3329" s="2556" t="s">
        <v>1534</v>
      </c>
      <c r="AB3329" s="2556" t="s">
        <v>1534</v>
      </c>
      <c r="AC3329" s="2556">
        <v>0.06</v>
      </c>
      <c r="AD3329" s="2556">
        <v>44.99</v>
      </c>
      <c r="AE3329" s="2582">
        <v>2000</v>
      </c>
      <c r="AF3329" s="2583">
        <f>AD3329/AE3329</f>
        <v>2.2495000000000001E-2</v>
      </c>
      <c r="AG3329" s="2583">
        <v>0.1</v>
      </c>
      <c r="AH3329" s="2556" t="s">
        <v>1534</v>
      </c>
      <c r="AI3329" s="2555" t="s">
        <v>1534</v>
      </c>
      <c r="AJ3329" s="2615" t="s">
        <v>1534</v>
      </c>
      <c r="AK3329" s="2572"/>
    </row>
    <row r="3330" spans="2:37" s="2554" customFormat="1" ht="17.25" customHeight="1" thickBot="1" x14ac:dyDescent="0.25">
      <c r="B3330" s="3984" t="s">
        <v>5042</v>
      </c>
      <c r="C3330" s="3985"/>
      <c r="D3330" s="2602" t="s">
        <v>1534</v>
      </c>
      <c r="E3330" s="2603">
        <f t="shared" si="25"/>
        <v>59.99</v>
      </c>
      <c r="F3330" s="2603" t="s">
        <v>1534</v>
      </c>
      <c r="G3330" s="2602" t="s">
        <v>1534</v>
      </c>
      <c r="H3330" s="2603" t="s">
        <v>1534</v>
      </c>
      <c r="I3330" s="2603" t="s">
        <v>1534</v>
      </c>
      <c r="J3330" s="2602" t="s">
        <v>1534</v>
      </c>
      <c r="K3330" s="2603" t="s">
        <v>1534</v>
      </c>
      <c r="L3330" s="2603" t="s">
        <v>1534</v>
      </c>
      <c r="M3330" s="2602" t="s">
        <v>1534</v>
      </c>
      <c r="N3330" s="2603" t="s">
        <v>1534</v>
      </c>
      <c r="O3330" s="2602" t="s">
        <v>1534</v>
      </c>
      <c r="P3330" s="2603" t="s">
        <v>1534</v>
      </c>
      <c r="Q3330" s="2603" t="s">
        <v>1534</v>
      </c>
      <c r="R3330" s="2602" t="s">
        <v>1534</v>
      </c>
      <c r="S3330" s="2603" t="s">
        <v>1534</v>
      </c>
      <c r="T3330" s="2602" t="s">
        <v>1534</v>
      </c>
      <c r="U3330" s="2603" t="s">
        <v>1534</v>
      </c>
      <c r="V3330" s="3098">
        <v>50</v>
      </c>
      <c r="W3330" s="2602" t="s">
        <v>1534</v>
      </c>
      <c r="X3330" s="2651">
        <v>0.06</v>
      </c>
      <c r="Y3330" s="2602" t="s">
        <v>1534</v>
      </c>
      <c r="Z3330" s="2603" t="s">
        <v>1534</v>
      </c>
      <c r="AA3330" s="2603" t="s">
        <v>1534</v>
      </c>
      <c r="AB3330" s="2603" t="s">
        <v>1534</v>
      </c>
      <c r="AC3330" s="2603">
        <v>0.06</v>
      </c>
      <c r="AD3330" s="2603">
        <v>59.99</v>
      </c>
      <c r="AE3330" s="2624">
        <v>10000</v>
      </c>
      <c r="AF3330" s="2625">
        <v>5.0000000000000001E-3</v>
      </c>
      <c r="AG3330" s="2625">
        <v>0.1</v>
      </c>
      <c r="AH3330" s="2603" t="s">
        <v>1534</v>
      </c>
      <c r="AI3330" s="2602" t="s">
        <v>1534</v>
      </c>
      <c r="AJ3330" s="2627" t="s">
        <v>1534</v>
      </c>
      <c r="AK3330" s="2572"/>
    </row>
    <row r="3331" spans="2:37" s="2554" customFormat="1" ht="17.25" customHeight="1" x14ac:dyDescent="0.2">
      <c r="B3331" s="2573"/>
      <c r="C3331" s="2566"/>
      <c r="D3331" s="2566"/>
      <c r="E3331" s="2566"/>
      <c r="F3331" s="2566"/>
      <c r="G3331" s="2566"/>
      <c r="H3331" s="2566"/>
      <c r="I3331" s="2567"/>
      <c r="J3331" s="2567"/>
      <c r="K3331" s="2567"/>
      <c r="L3331" s="2567"/>
      <c r="M3331" s="2566"/>
      <c r="N3331" s="2567"/>
      <c r="O3331" s="2567"/>
      <c r="P3331" s="2567"/>
      <c r="Q3331" s="2567"/>
      <c r="R3331" s="2567"/>
      <c r="S3331" s="2566"/>
      <c r="T3331" s="2565"/>
      <c r="U3331" s="2565"/>
      <c r="V3331" s="2565"/>
      <c r="W3331" s="2565"/>
      <c r="X3331" s="2565"/>
      <c r="Y3331" s="2565"/>
      <c r="Z3331" s="2565"/>
      <c r="AA3331" s="2565"/>
      <c r="AB3331" s="2565"/>
      <c r="AC3331" s="2565"/>
      <c r="AD3331" s="2565"/>
      <c r="AE3331" s="2565"/>
      <c r="AF3331" s="2565"/>
      <c r="AG3331" s="2565"/>
      <c r="AH3331" s="2565"/>
      <c r="AI3331" s="2565"/>
      <c r="AJ3331" s="2568"/>
      <c r="AK3331" s="2572"/>
    </row>
    <row r="3332" spans="2:37" s="2554" customFormat="1" ht="17.25" customHeight="1" x14ac:dyDescent="0.2">
      <c r="B3332" s="3979" t="s">
        <v>4992</v>
      </c>
      <c r="C3332" s="3980"/>
      <c r="D3332" s="3986" t="s">
        <v>5043</v>
      </c>
      <c r="E3332" s="3986"/>
      <c r="F3332" s="3986"/>
      <c r="G3332" s="3986"/>
      <c r="H3332" s="2569"/>
      <c r="I3332" s="2569"/>
      <c r="J3332" s="2569"/>
      <c r="K3332" s="2569"/>
      <c r="L3332" s="2569"/>
      <c r="M3332" s="2569"/>
      <c r="N3332" s="2569"/>
      <c r="O3332" s="2569"/>
      <c r="P3332" s="2569"/>
      <c r="Q3332" s="2569"/>
      <c r="R3332" s="2569"/>
      <c r="S3332" s="2569"/>
      <c r="T3332" s="2565"/>
      <c r="U3332" s="2565"/>
      <c r="V3332" s="2565"/>
      <c r="W3332" s="2565"/>
      <c r="X3332" s="2565"/>
      <c r="Y3332" s="2565"/>
      <c r="Z3332" s="2565"/>
      <c r="AA3332" s="2565"/>
      <c r="AB3332" s="2565"/>
      <c r="AC3332" s="2565"/>
      <c r="AD3332" s="2565"/>
      <c r="AE3332" s="2565"/>
      <c r="AF3332" s="2565"/>
      <c r="AG3332" s="2565"/>
      <c r="AH3332" s="2565"/>
      <c r="AI3332" s="2565"/>
      <c r="AJ3332" s="2568"/>
      <c r="AK3332" s="2572"/>
    </row>
    <row r="3333" spans="2:37" s="2554" customFormat="1" ht="17.25" customHeight="1" thickBot="1" x14ac:dyDescent="0.25">
      <c r="B3333" s="4057" t="s">
        <v>4993</v>
      </c>
      <c r="C3333" s="4058"/>
      <c r="D3333" s="4822" t="s">
        <v>1517</v>
      </c>
      <c r="E3333" s="4822"/>
      <c r="F3333" s="4822"/>
      <c r="G3333" s="4822"/>
      <c r="H3333" s="2574"/>
      <c r="I3333" s="2574"/>
      <c r="J3333" s="2574"/>
      <c r="K3333" s="2574"/>
      <c r="L3333" s="2574"/>
      <c r="M3333" s="2574"/>
      <c r="N3333" s="2574"/>
      <c r="O3333" s="2574"/>
      <c r="P3333" s="2574"/>
      <c r="Q3333" s="2574"/>
      <c r="R3333" s="2574"/>
      <c r="S3333" s="2574"/>
      <c r="T3333" s="2575"/>
      <c r="U3333" s="2575"/>
      <c r="V3333" s="2575"/>
      <c r="W3333" s="2575"/>
      <c r="X3333" s="2575"/>
      <c r="Y3333" s="2575"/>
      <c r="Z3333" s="2575"/>
      <c r="AA3333" s="2575"/>
      <c r="AB3333" s="2575"/>
      <c r="AC3333" s="2575"/>
      <c r="AD3333" s="2575"/>
      <c r="AE3333" s="2575"/>
      <c r="AF3333" s="2575"/>
      <c r="AG3333" s="2575"/>
      <c r="AH3333" s="2575"/>
      <c r="AI3333" s="2575"/>
      <c r="AJ3333" s="2576"/>
      <c r="AK3333" s="2577"/>
    </row>
    <row r="3334" spans="2:37" s="2554" customFormat="1" ht="17.25" customHeight="1" x14ac:dyDescent="0.2">
      <c r="B3334" s="2553"/>
      <c r="C3334" s="2553"/>
      <c r="D3334" s="2553"/>
      <c r="E3334" s="2553"/>
      <c r="F3334" s="2553"/>
    </row>
    <row r="3335" spans="2:37" s="2554" customFormat="1" ht="15" customHeight="1" thickBot="1" x14ac:dyDescent="0.25">
      <c r="B3335" s="2553"/>
      <c r="C3335" s="2553"/>
      <c r="D3335" s="2553"/>
      <c r="E3335" s="2553"/>
      <c r="F3335" s="2553"/>
    </row>
    <row r="3336" spans="2:37" s="2554" customFormat="1" ht="25.5" customHeight="1" x14ac:dyDescent="0.2">
      <c r="B3336" s="3987" t="s">
        <v>5001</v>
      </c>
      <c r="C3336" s="3988"/>
      <c r="D3336" s="3988"/>
      <c r="E3336" s="3988"/>
      <c r="F3336" s="3988"/>
      <c r="G3336" s="3988"/>
      <c r="H3336" s="3988"/>
      <c r="I3336" s="3988"/>
      <c r="J3336" s="3988"/>
      <c r="K3336" s="3988"/>
      <c r="L3336" s="3988"/>
      <c r="M3336" s="3988"/>
      <c r="N3336" s="3988"/>
      <c r="O3336" s="3988"/>
      <c r="P3336" s="3988"/>
      <c r="Q3336" s="3988"/>
      <c r="R3336" s="3988"/>
      <c r="S3336" s="3988"/>
      <c r="T3336" s="3988"/>
      <c r="U3336" s="3988"/>
      <c r="V3336" s="3988"/>
      <c r="W3336" s="3988"/>
      <c r="X3336" s="3988"/>
      <c r="Y3336" s="3988"/>
      <c r="Z3336" s="3988"/>
      <c r="AA3336" s="3988"/>
      <c r="AB3336" s="3988"/>
      <c r="AC3336" s="3988"/>
      <c r="AD3336" s="3988"/>
      <c r="AE3336" s="3988"/>
      <c r="AF3336" s="3988"/>
      <c r="AG3336" s="3988"/>
      <c r="AH3336" s="3988"/>
      <c r="AI3336" s="3988"/>
      <c r="AJ3336" s="3988"/>
      <c r="AK3336" s="3989"/>
    </row>
    <row r="3337" spans="2:37" s="2554" customFormat="1" ht="17.25" customHeight="1" x14ac:dyDescent="0.2">
      <c r="B3337" s="2570"/>
      <c r="C3337" s="2553"/>
      <c r="D3337" s="2553"/>
      <c r="E3337" s="2553"/>
      <c r="F3337" s="2553"/>
      <c r="G3337" s="2571"/>
      <c r="H3337" s="2571"/>
      <c r="I3337" s="2571"/>
      <c r="J3337" s="2571"/>
      <c r="K3337" s="2571"/>
      <c r="L3337" s="2571"/>
      <c r="M3337" s="2571"/>
      <c r="N3337" s="2571"/>
      <c r="O3337" s="2571"/>
      <c r="P3337" s="2571"/>
      <c r="Q3337" s="2571"/>
      <c r="R3337" s="2571"/>
      <c r="S3337" s="2571"/>
      <c r="T3337" s="2571"/>
      <c r="U3337" s="2571"/>
      <c r="V3337" s="2571"/>
      <c r="W3337" s="2571"/>
      <c r="X3337" s="2571"/>
      <c r="Y3337" s="2571"/>
      <c r="Z3337" s="2571"/>
      <c r="AA3337" s="2571"/>
      <c r="AB3337" s="2571"/>
      <c r="AC3337" s="2571"/>
      <c r="AD3337" s="2571"/>
      <c r="AE3337" s="2571"/>
      <c r="AF3337" s="2571"/>
      <c r="AG3337" s="2571"/>
      <c r="AH3337" s="2571"/>
      <c r="AI3337" s="2571"/>
      <c r="AJ3337" s="2571"/>
      <c r="AK3337" s="2572"/>
    </row>
    <row r="3338" spans="2:37" s="2554" customFormat="1" ht="17.25" customHeight="1" x14ac:dyDescent="0.2">
      <c r="B3338" s="2570" t="s">
        <v>4988</v>
      </c>
      <c r="C3338" s="2553"/>
      <c r="D3338" s="4122" t="s">
        <v>4995</v>
      </c>
      <c r="E3338" s="4122"/>
      <c r="F3338" s="4122"/>
      <c r="G3338" s="4122"/>
      <c r="H3338" s="2571"/>
      <c r="I3338" s="2571"/>
      <c r="J3338" s="2571"/>
      <c r="K3338" s="2571"/>
      <c r="L3338" s="2571"/>
      <c r="M3338" s="2571"/>
      <c r="N3338" s="2571"/>
      <c r="O3338" s="2571"/>
      <c r="P3338" s="2571"/>
      <c r="Q3338" s="2571"/>
      <c r="R3338" s="2571"/>
      <c r="S3338" s="2571"/>
      <c r="T3338" s="2571"/>
      <c r="U3338" s="2571"/>
      <c r="V3338" s="2571"/>
      <c r="W3338" s="2571"/>
      <c r="X3338" s="2571"/>
      <c r="Y3338" s="2571"/>
      <c r="Z3338" s="2571"/>
      <c r="AA3338" s="2571"/>
      <c r="AB3338" s="2571"/>
      <c r="AC3338" s="2571"/>
      <c r="AD3338" s="2571"/>
      <c r="AE3338" s="2571"/>
      <c r="AF3338" s="2571"/>
      <c r="AG3338" s="2571"/>
      <c r="AH3338" s="2571"/>
      <c r="AI3338" s="2571"/>
      <c r="AJ3338" s="2571"/>
      <c r="AK3338" s="2572"/>
    </row>
    <row r="3339" spans="2:37" s="2554" customFormat="1" ht="18.75" customHeight="1" thickBot="1" x14ac:dyDescent="0.25">
      <c r="B3339" s="3991" t="s">
        <v>5002</v>
      </c>
      <c r="C3339" s="3992"/>
      <c r="D3339" s="4139">
        <v>41426</v>
      </c>
      <c r="E3339" s="4140"/>
      <c r="F3339" s="2553"/>
      <c r="G3339" s="2571"/>
      <c r="H3339" s="2571"/>
      <c r="I3339" s="2571"/>
      <c r="J3339" s="2571"/>
      <c r="K3339" s="2571"/>
      <c r="L3339" s="2571"/>
      <c r="M3339" s="2571"/>
      <c r="N3339" s="2571"/>
      <c r="O3339" s="2571"/>
      <c r="P3339" s="2571"/>
      <c r="Q3339" s="2571"/>
      <c r="R3339" s="2571"/>
      <c r="S3339" s="2571"/>
      <c r="T3339" s="2571"/>
      <c r="U3339" s="2571"/>
      <c r="V3339" s="2571"/>
      <c r="W3339" s="2571"/>
      <c r="X3339" s="2571"/>
      <c r="Y3339" s="2571"/>
      <c r="Z3339" s="2571"/>
      <c r="AA3339" s="2571"/>
      <c r="AB3339" s="2571"/>
      <c r="AC3339" s="2571"/>
      <c r="AD3339" s="2571"/>
      <c r="AE3339" s="2571"/>
      <c r="AF3339" s="2571"/>
      <c r="AG3339" s="2571"/>
      <c r="AH3339" s="2571"/>
      <c r="AI3339" s="2571"/>
      <c r="AJ3339" s="2571"/>
      <c r="AK3339" s="2572"/>
    </row>
    <row r="3340" spans="2:37" s="2554" customFormat="1" ht="54" customHeight="1" thickBot="1" x14ac:dyDescent="0.25">
      <c r="B3340" s="4085" t="s">
        <v>5003</v>
      </c>
      <c r="C3340" s="4819"/>
      <c r="D3340" s="4118" t="s">
        <v>5037</v>
      </c>
      <c r="E3340" s="4119"/>
      <c r="F3340" s="4119"/>
      <c r="G3340" s="4119"/>
      <c r="H3340" s="4119"/>
      <c r="I3340" s="4119"/>
      <c r="J3340" s="4119"/>
      <c r="K3340" s="4119"/>
      <c r="L3340" s="4119"/>
      <c r="M3340" s="4119"/>
      <c r="N3340" s="4119"/>
      <c r="O3340" s="4119"/>
      <c r="P3340" s="4119"/>
      <c r="Q3340" s="4119"/>
      <c r="R3340" s="4119"/>
      <c r="S3340" s="4119"/>
      <c r="T3340" s="4119"/>
      <c r="U3340" s="4119"/>
      <c r="V3340" s="4119"/>
      <c r="W3340" s="4119"/>
      <c r="X3340" s="4120"/>
      <c r="Y3340" s="2571"/>
      <c r="Z3340" s="2571"/>
      <c r="AA3340" s="2571"/>
      <c r="AB3340" s="2571"/>
      <c r="AC3340" s="2571"/>
      <c r="AD3340" s="2571"/>
      <c r="AE3340" s="2571"/>
      <c r="AF3340" s="2571"/>
      <c r="AG3340" s="2571"/>
      <c r="AH3340" s="2571"/>
      <c r="AI3340" s="2571"/>
      <c r="AJ3340" s="2571"/>
      <c r="AK3340" s="2572"/>
    </row>
    <row r="3341" spans="2:37" s="2554" customFormat="1" ht="17.25" customHeight="1" thickBot="1" x14ac:dyDescent="0.25">
      <c r="B3341" s="4000" t="s">
        <v>5004</v>
      </c>
      <c r="C3341" s="4000"/>
      <c r="D3341" s="4000" t="s">
        <v>4994</v>
      </c>
      <c r="E3341" s="4000" t="s">
        <v>5005</v>
      </c>
      <c r="F3341" s="4002" t="s">
        <v>224</v>
      </c>
      <c r="G3341" s="4002"/>
      <c r="H3341" s="4002"/>
      <c r="I3341" s="4002"/>
      <c r="J3341" s="4002"/>
      <c r="K3341" s="4002"/>
      <c r="L3341" s="4002"/>
      <c r="M3341" s="4002"/>
      <c r="N3341" s="4002"/>
      <c r="O3341" s="4002"/>
      <c r="P3341" s="4002"/>
      <c r="Q3341" s="4002"/>
      <c r="R3341" s="4002"/>
      <c r="S3341" s="4002" t="s">
        <v>340</v>
      </c>
      <c r="T3341" s="4002"/>
      <c r="U3341" s="4002"/>
      <c r="V3341" s="4002"/>
      <c r="W3341" s="4002"/>
      <c r="X3341" s="4002"/>
      <c r="Y3341" s="4002"/>
      <c r="Z3341" s="4002"/>
      <c r="AA3341" s="4002"/>
      <c r="AB3341" s="4002"/>
      <c r="AC3341" s="4002"/>
      <c r="AD3341" s="4002" t="s">
        <v>225</v>
      </c>
      <c r="AE3341" s="4002"/>
      <c r="AF3341" s="4002"/>
      <c r="AG3341" s="4002"/>
      <c r="AH3341" s="4003" t="s">
        <v>4989</v>
      </c>
      <c r="AI3341" s="4003"/>
      <c r="AJ3341" s="4003"/>
      <c r="AK3341" s="2572"/>
    </row>
    <row r="3342" spans="2:37" s="2554" customFormat="1" ht="17.25" customHeight="1" thickBot="1" x14ac:dyDescent="0.25">
      <c r="B3342" s="4001"/>
      <c r="C3342" s="4001"/>
      <c r="D3342" s="4001"/>
      <c r="E3342" s="4001"/>
      <c r="F3342" s="4001" t="s">
        <v>5006</v>
      </c>
      <c r="G3342" s="4001" t="s">
        <v>5007</v>
      </c>
      <c r="H3342" s="4000" t="s">
        <v>5008</v>
      </c>
      <c r="I3342" s="4004" t="s">
        <v>5009</v>
      </c>
      <c r="J3342" s="4004" t="s">
        <v>5010</v>
      </c>
      <c r="K3342" s="4005" t="s">
        <v>5011</v>
      </c>
      <c r="L3342" s="4005" t="s">
        <v>5012</v>
      </c>
      <c r="M3342" s="4004" t="s">
        <v>5013</v>
      </c>
      <c r="N3342" s="4004"/>
      <c r="O3342" s="4005" t="s">
        <v>5014</v>
      </c>
      <c r="P3342" s="4005" t="s">
        <v>5015</v>
      </c>
      <c r="Q3342" s="4005" t="s">
        <v>5016</v>
      </c>
      <c r="R3342" s="4005" t="s">
        <v>5017</v>
      </c>
      <c r="S3342" s="4000" t="s">
        <v>5018</v>
      </c>
      <c r="T3342" s="4000" t="s">
        <v>5019</v>
      </c>
      <c r="U3342" s="4000" t="s">
        <v>5020</v>
      </c>
      <c r="V3342" s="4000" t="s">
        <v>5021</v>
      </c>
      <c r="W3342" s="4000" t="s">
        <v>5022</v>
      </c>
      <c r="X3342" s="4000" t="s">
        <v>5023</v>
      </c>
      <c r="Y3342" s="4000" t="s">
        <v>5024</v>
      </c>
      <c r="Z3342" s="4000" t="s">
        <v>5025</v>
      </c>
      <c r="AA3342" s="4000" t="s">
        <v>5026</v>
      </c>
      <c r="AB3342" s="4004" t="s">
        <v>5027</v>
      </c>
      <c r="AC3342" s="4004" t="s">
        <v>5028</v>
      </c>
      <c r="AD3342" s="4000" t="s">
        <v>5029</v>
      </c>
      <c r="AE3342" s="4000" t="s">
        <v>5030</v>
      </c>
      <c r="AF3342" s="4000" t="s">
        <v>5031</v>
      </c>
      <c r="AG3342" s="4000" t="s">
        <v>5032</v>
      </c>
      <c r="AH3342" s="4000" t="s">
        <v>1154</v>
      </c>
      <c r="AI3342" s="4000" t="s">
        <v>4990</v>
      </c>
      <c r="AJ3342" s="4000" t="s">
        <v>4991</v>
      </c>
      <c r="AK3342" s="2572"/>
    </row>
    <row r="3343" spans="2:37" s="2554" customFormat="1" ht="17.25" customHeight="1" thickBot="1" x14ac:dyDescent="0.25">
      <c r="B3343" s="4073"/>
      <c r="C3343" s="4073"/>
      <c r="D3343" s="4073"/>
      <c r="E3343" s="4073"/>
      <c r="F3343" s="4073"/>
      <c r="G3343" s="4073"/>
      <c r="H3343" s="4073"/>
      <c r="I3343" s="4102"/>
      <c r="J3343" s="4102"/>
      <c r="K3343" s="4102"/>
      <c r="L3343" s="4102"/>
      <c r="M3343" s="2591" t="s">
        <v>5033</v>
      </c>
      <c r="N3343" s="2592" t="s">
        <v>2798</v>
      </c>
      <c r="O3343" s="4102"/>
      <c r="P3343" s="4102"/>
      <c r="Q3343" s="4102"/>
      <c r="R3343" s="4102"/>
      <c r="S3343" s="4001"/>
      <c r="T3343" s="4001"/>
      <c r="U3343" s="4001"/>
      <c r="V3343" s="4001"/>
      <c r="W3343" s="4001"/>
      <c r="X3343" s="4001"/>
      <c r="Y3343" s="4001"/>
      <c r="Z3343" s="4001"/>
      <c r="AA3343" s="4001"/>
      <c r="AB3343" s="4005"/>
      <c r="AC3343" s="4005"/>
      <c r="AD3343" s="4001"/>
      <c r="AE3343" s="4001"/>
      <c r="AF3343" s="4001"/>
      <c r="AG3343" s="4001"/>
      <c r="AH3343" s="4001"/>
      <c r="AI3343" s="4001"/>
      <c r="AJ3343" s="4001"/>
      <c r="AK3343" s="2572"/>
    </row>
    <row r="3344" spans="2:37" s="2554" customFormat="1" ht="17.25" customHeight="1" x14ac:dyDescent="0.2">
      <c r="B3344" s="4820" t="s">
        <v>5034</v>
      </c>
      <c r="C3344" s="4821"/>
      <c r="D3344" s="2587" t="s">
        <v>4996</v>
      </c>
      <c r="E3344" s="2588">
        <v>20.160000000000004</v>
      </c>
      <c r="F3344" s="2588">
        <f>8.01*1.12</f>
        <v>8.9712000000000014</v>
      </c>
      <c r="G3344" s="2589" t="s">
        <v>1534</v>
      </c>
      <c r="H3344" s="2589" t="s">
        <v>1534</v>
      </c>
      <c r="I3344" s="2589" t="s">
        <v>1534</v>
      </c>
      <c r="J3344" s="2590">
        <v>53</v>
      </c>
      <c r="K3344" s="2589">
        <v>0.16800000000000001</v>
      </c>
      <c r="L3344" s="2589">
        <v>0.16800000000000001</v>
      </c>
      <c r="M3344" s="2590">
        <v>53</v>
      </c>
      <c r="N3344" s="2590">
        <v>53</v>
      </c>
      <c r="O3344" s="2589">
        <v>0.16800000000000001</v>
      </c>
      <c r="P3344" s="2589">
        <v>0.16800000000000001</v>
      </c>
      <c r="Q3344" s="2589">
        <v>0.16800000000000001</v>
      </c>
      <c r="R3344" s="2589">
        <v>0.16800000000000001</v>
      </c>
      <c r="S3344" s="2559" t="s">
        <v>1534</v>
      </c>
      <c r="T3344" s="2559" t="s">
        <v>1534</v>
      </c>
      <c r="U3344" s="2559" t="s">
        <v>1534</v>
      </c>
      <c r="V3344" s="2559" t="s">
        <v>1534</v>
      </c>
      <c r="W3344" s="2559" t="s">
        <v>1534</v>
      </c>
      <c r="X3344" s="2557">
        <v>6.720000000000001E-2</v>
      </c>
      <c r="Y3344" s="2560" t="s">
        <v>1534</v>
      </c>
      <c r="Z3344" s="2560" t="s">
        <v>1534</v>
      </c>
      <c r="AA3344" s="2560" t="s">
        <v>1534</v>
      </c>
      <c r="AB3344" s="2560" t="s">
        <v>1534</v>
      </c>
      <c r="AC3344" s="2557">
        <v>6.720000000000001E-2</v>
      </c>
      <c r="AD3344" s="2560" t="s">
        <v>1534</v>
      </c>
      <c r="AE3344" s="2560" t="s">
        <v>1534</v>
      </c>
      <c r="AF3344" s="2560" t="s">
        <v>1534</v>
      </c>
      <c r="AG3344" s="2561">
        <v>0.11200000000000002</v>
      </c>
      <c r="AH3344" s="2560" t="s">
        <v>4997</v>
      </c>
      <c r="AI3344" s="2560" t="s">
        <v>4998</v>
      </c>
      <c r="AJ3344" s="2562">
        <f>9.99*1.12</f>
        <v>11.188800000000001</v>
      </c>
      <c r="AK3344" s="2572"/>
    </row>
    <row r="3345" spans="2:37" s="2554" customFormat="1" ht="17.25" customHeight="1" x14ac:dyDescent="0.2">
      <c r="B3345" s="3982" t="s">
        <v>5035</v>
      </c>
      <c r="C3345" s="3983"/>
      <c r="D3345" s="2555" t="s">
        <v>4999</v>
      </c>
      <c r="E3345" s="2556">
        <v>22.400000000000002</v>
      </c>
      <c r="F3345" s="2556">
        <f>10.01*1.12</f>
        <v>11.211200000000002</v>
      </c>
      <c r="G3345" s="2557" t="s">
        <v>1534</v>
      </c>
      <c r="H3345" s="2557" t="s">
        <v>1534</v>
      </c>
      <c r="I3345" s="2557" t="s">
        <v>1534</v>
      </c>
      <c r="J3345" s="2558">
        <v>67</v>
      </c>
      <c r="K3345" s="2557">
        <v>0.16800000000000001</v>
      </c>
      <c r="L3345" s="2557">
        <v>0.16800000000000001</v>
      </c>
      <c r="M3345" s="2558">
        <v>67</v>
      </c>
      <c r="N3345" s="2558">
        <v>67</v>
      </c>
      <c r="O3345" s="2557">
        <v>0.16800000000000001</v>
      </c>
      <c r="P3345" s="2557">
        <v>0.16800000000000001</v>
      </c>
      <c r="Q3345" s="2557">
        <v>0.16800000000000001</v>
      </c>
      <c r="R3345" s="2557">
        <v>0.16800000000000001</v>
      </c>
      <c r="S3345" s="2559" t="s">
        <v>1534</v>
      </c>
      <c r="T3345" s="2559" t="s">
        <v>1534</v>
      </c>
      <c r="U3345" s="2559" t="s">
        <v>1534</v>
      </c>
      <c r="V3345" s="2559" t="s">
        <v>1534</v>
      </c>
      <c r="W3345" s="2559" t="s">
        <v>1534</v>
      </c>
      <c r="X3345" s="2557">
        <v>6.720000000000001E-2</v>
      </c>
      <c r="Y3345" s="2560" t="s">
        <v>1534</v>
      </c>
      <c r="Z3345" s="2560" t="s">
        <v>1534</v>
      </c>
      <c r="AA3345" s="2560" t="s">
        <v>1534</v>
      </c>
      <c r="AB3345" s="2560" t="s">
        <v>1534</v>
      </c>
      <c r="AC3345" s="2557">
        <v>6.720000000000001E-2</v>
      </c>
      <c r="AD3345" s="2560" t="s">
        <v>1534</v>
      </c>
      <c r="AE3345" s="2560" t="s">
        <v>1534</v>
      </c>
      <c r="AF3345" s="2560" t="s">
        <v>1534</v>
      </c>
      <c r="AG3345" s="2561">
        <v>0.11200000000000002</v>
      </c>
      <c r="AH3345" s="2560" t="s">
        <v>4997</v>
      </c>
      <c r="AI3345" s="2560" t="s">
        <v>4998</v>
      </c>
      <c r="AJ3345" s="2562">
        <f t="shared" ref="AJ3345:AJ3346" si="26">9.99*1.12</f>
        <v>11.188800000000001</v>
      </c>
      <c r="AK3345" s="2572"/>
    </row>
    <row r="3346" spans="2:37" s="2554" customFormat="1" ht="17.25" customHeight="1" thickBot="1" x14ac:dyDescent="0.25">
      <c r="B3346" s="3984" t="s">
        <v>5036</v>
      </c>
      <c r="C3346" s="3985"/>
      <c r="D3346" s="2602" t="s">
        <v>5000</v>
      </c>
      <c r="E3346" s="2603">
        <v>24.64</v>
      </c>
      <c r="F3346" s="2603">
        <f>12.01*1.12</f>
        <v>13.451200000000002</v>
      </c>
      <c r="G3346" s="2604" t="s">
        <v>1534</v>
      </c>
      <c r="H3346" s="2604" t="s">
        <v>1534</v>
      </c>
      <c r="I3346" s="2604" t="s">
        <v>1534</v>
      </c>
      <c r="J3346" s="2605">
        <v>80</v>
      </c>
      <c r="K3346" s="2604">
        <v>0.16800000000000001</v>
      </c>
      <c r="L3346" s="2604">
        <v>0.16800000000000001</v>
      </c>
      <c r="M3346" s="2605">
        <v>80</v>
      </c>
      <c r="N3346" s="2605">
        <v>80</v>
      </c>
      <c r="O3346" s="2604">
        <v>0.16800000000000001</v>
      </c>
      <c r="P3346" s="2604">
        <v>0.16800000000000001</v>
      </c>
      <c r="Q3346" s="2604">
        <v>0.16800000000000001</v>
      </c>
      <c r="R3346" s="2604">
        <v>0.16800000000000001</v>
      </c>
      <c r="S3346" s="2606" t="s">
        <v>1534</v>
      </c>
      <c r="T3346" s="2606" t="s">
        <v>1534</v>
      </c>
      <c r="U3346" s="2606" t="s">
        <v>1534</v>
      </c>
      <c r="V3346" s="2606" t="s">
        <v>1534</v>
      </c>
      <c r="W3346" s="2606" t="s">
        <v>1534</v>
      </c>
      <c r="X3346" s="2604">
        <v>6.720000000000001E-2</v>
      </c>
      <c r="Y3346" s="2607" t="s">
        <v>1534</v>
      </c>
      <c r="Z3346" s="2607" t="s">
        <v>1534</v>
      </c>
      <c r="AA3346" s="2607" t="s">
        <v>1534</v>
      </c>
      <c r="AB3346" s="2607" t="s">
        <v>1534</v>
      </c>
      <c r="AC3346" s="2604">
        <v>6.720000000000001E-2</v>
      </c>
      <c r="AD3346" s="2607" t="s">
        <v>1534</v>
      </c>
      <c r="AE3346" s="2607" t="s">
        <v>1534</v>
      </c>
      <c r="AF3346" s="2607" t="s">
        <v>1534</v>
      </c>
      <c r="AG3346" s="2608">
        <v>0.11200000000000002</v>
      </c>
      <c r="AH3346" s="2607" t="s">
        <v>4997</v>
      </c>
      <c r="AI3346" s="2607" t="s">
        <v>4998</v>
      </c>
      <c r="AJ3346" s="3099">
        <f t="shared" si="26"/>
        <v>11.188800000000001</v>
      </c>
      <c r="AK3346" s="2572"/>
    </row>
    <row r="3347" spans="2:37" s="2554" customFormat="1" ht="17.25" customHeight="1" x14ac:dyDescent="0.2">
      <c r="B3347" s="2573"/>
      <c r="C3347" s="2566"/>
      <c r="D3347" s="2566"/>
      <c r="E3347" s="2566"/>
      <c r="F3347" s="2566"/>
      <c r="G3347" s="2566"/>
      <c r="H3347" s="2566"/>
      <c r="I3347" s="2567"/>
      <c r="J3347" s="2567"/>
      <c r="K3347" s="2567"/>
      <c r="L3347" s="2567"/>
      <c r="M3347" s="2566"/>
      <c r="N3347" s="2567"/>
      <c r="O3347" s="2567"/>
      <c r="P3347" s="2567"/>
      <c r="Q3347" s="2567"/>
      <c r="R3347" s="2567"/>
      <c r="S3347" s="2566"/>
      <c r="T3347" s="2565"/>
      <c r="U3347" s="2565"/>
      <c r="V3347" s="2565"/>
      <c r="W3347" s="2565"/>
      <c r="X3347" s="2565"/>
      <c r="Y3347" s="2565"/>
      <c r="Z3347" s="2565"/>
      <c r="AA3347" s="2565"/>
      <c r="AB3347" s="2565"/>
      <c r="AC3347" s="2565"/>
      <c r="AD3347" s="2565"/>
      <c r="AE3347" s="2565"/>
      <c r="AF3347" s="2565"/>
      <c r="AG3347" s="2565"/>
      <c r="AH3347" s="2565"/>
      <c r="AI3347" s="2565"/>
      <c r="AJ3347" s="2568"/>
      <c r="AK3347" s="2572"/>
    </row>
    <row r="3348" spans="2:37" s="2554" customFormat="1" ht="17.25" customHeight="1" x14ac:dyDescent="0.2">
      <c r="B3348" s="3979" t="s">
        <v>4992</v>
      </c>
      <c r="C3348" s="3980"/>
      <c r="D3348" s="3981" t="s">
        <v>10</v>
      </c>
      <c r="E3348" s="3981"/>
      <c r="F3348" s="3981"/>
      <c r="G3348" s="3981"/>
      <c r="H3348" s="2569"/>
      <c r="I3348" s="2569"/>
      <c r="J3348" s="2569"/>
      <c r="K3348" s="2569"/>
      <c r="L3348" s="2569"/>
      <c r="M3348" s="2569"/>
      <c r="N3348" s="2569"/>
      <c r="O3348" s="2569"/>
      <c r="P3348" s="2569"/>
      <c r="Q3348" s="2569"/>
      <c r="R3348" s="2569"/>
      <c r="S3348" s="2569"/>
      <c r="T3348" s="2565"/>
      <c r="U3348" s="2565"/>
      <c r="V3348" s="2565"/>
      <c r="W3348" s="2565"/>
      <c r="X3348" s="2565"/>
      <c r="Y3348" s="2565"/>
      <c r="Z3348" s="2565"/>
      <c r="AA3348" s="2565"/>
      <c r="AB3348" s="2565"/>
      <c r="AC3348" s="2565"/>
      <c r="AD3348" s="2565"/>
      <c r="AE3348" s="2565"/>
      <c r="AF3348" s="2565"/>
      <c r="AG3348" s="2565"/>
      <c r="AH3348" s="2565"/>
      <c r="AI3348" s="2565"/>
      <c r="AJ3348" s="2568"/>
      <c r="AK3348" s="2572"/>
    </row>
    <row r="3349" spans="2:37" s="2554" customFormat="1" ht="17.25" customHeight="1" thickBot="1" x14ac:dyDescent="0.25">
      <c r="B3349" s="4057" t="s">
        <v>4993</v>
      </c>
      <c r="C3349" s="4058"/>
      <c r="D3349" s="4818" t="s">
        <v>10</v>
      </c>
      <c r="E3349" s="4818"/>
      <c r="F3349" s="4818"/>
      <c r="G3349" s="4818"/>
      <c r="H3349" s="2574"/>
      <c r="I3349" s="2574"/>
      <c r="J3349" s="2574"/>
      <c r="K3349" s="2574"/>
      <c r="L3349" s="2574"/>
      <c r="M3349" s="2574"/>
      <c r="N3349" s="2574"/>
      <c r="O3349" s="2574"/>
      <c r="P3349" s="2574"/>
      <c r="Q3349" s="2574"/>
      <c r="R3349" s="2574"/>
      <c r="S3349" s="2574"/>
      <c r="T3349" s="2575"/>
      <c r="U3349" s="2575"/>
      <c r="V3349" s="2575"/>
      <c r="W3349" s="2575"/>
      <c r="X3349" s="2575"/>
      <c r="Y3349" s="2575"/>
      <c r="Z3349" s="2575"/>
      <c r="AA3349" s="2575"/>
      <c r="AB3349" s="2575"/>
      <c r="AC3349" s="2575"/>
      <c r="AD3349" s="2575"/>
      <c r="AE3349" s="2575"/>
      <c r="AF3349" s="2575"/>
      <c r="AG3349" s="2575"/>
      <c r="AH3349" s="2575"/>
      <c r="AI3349" s="2575"/>
      <c r="AJ3349" s="2576"/>
      <c r="AK3349" s="2577"/>
    </row>
    <row r="3350" spans="2:37" s="2554" customFormat="1" ht="17.25" customHeight="1" x14ac:dyDescent="0.2">
      <c r="B3350" s="2553"/>
      <c r="C3350" s="2553"/>
      <c r="D3350" s="2553"/>
      <c r="E3350" s="2553"/>
      <c r="F3350" s="2553"/>
    </row>
    <row r="3351" spans="2:37" s="2774" customFormat="1" ht="17.25" customHeight="1" thickBot="1" x14ac:dyDescent="0.25">
      <c r="B3351" s="3992"/>
      <c r="C3351" s="3992"/>
      <c r="D3351" s="2678"/>
      <c r="E3351" s="2678"/>
      <c r="F3351" s="2678"/>
    </row>
    <row r="3352" spans="2:37" s="2774" customFormat="1" ht="17.25" customHeight="1" x14ac:dyDescent="0.2">
      <c r="B3352" s="3987" t="s">
        <v>5001</v>
      </c>
      <c r="C3352" s="3988"/>
      <c r="D3352" s="3988"/>
      <c r="E3352" s="3988"/>
      <c r="F3352" s="3988"/>
      <c r="G3352" s="3988"/>
      <c r="H3352" s="3988"/>
      <c r="I3352" s="3988"/>
      <c r="J3352" s="3988"/>
      <c r="K3352" s="3988"/>
      <c r="L3352" s="3988"/>
      <c r="M3352" s="3988"/>
      <c r="N3352" s="3988"/>
      <c r="O3352" s="3988"/>
      <c r="P3352" s="3988"/>
      <c r="Q3352" s="3988"/>
      <c r="R3352" s="3988"/>
      <c r="S3352" s="3988"/>
      <c r="T3352" s="3988"/>
      <c r="U3352" s="3988"/>
      <c r="V3352" s="3988"/>
      <c r="W3352" s="3988"/>
      <c r="X3352" s="3988"/>
      <c r="Y3352" s="3988"/>
      <c r="Z3352" s="3988"/>
      <c r="AA3352" s="3988"/>
      <c r="AB3352" s="3988"/>
      <c r="AC3352" s="3988"/>
      <c r="AD3352" s="3988"/>
      <c r="AE3352" s="3988"/>
      <c r="AF3352" s="3988"/>
      <c r="AG3352" s="3988"/>
      <c r="AH3352" s="3988"/>
      <c r="AI3352" s="3988"/>
      <c r="AJ3352" s="3988"/>
      <c r="AK3352" s="3989"/>
    </row>
    <row r="3353" spans="2:37" s="2774" customFormat="1" ht="17.25" customHeight="1" x14ac:dyDescent="0.2">
      <c r="B3353" s="2570"/>
      <c r="C3353" s="2659"/>
      <c r="D3353" s="2659"/>
      <c r="E3353" s="2659"/>
      <c r="F3353" s="2659"/>
      <c r="G3353" s="2571"/>
      <c r="H3353" s="2571"/>
      <c r="I3353" s="2571"/>
      <c r="J3353" s="2571"/>
      <c r="K3353" s="2571"/>
      <c r="L3353" s="2571"/>
      <c r="M3353" s="2571"/>
      <c r="N3353" s="2571"/>
      <c r="O3353" s="2571"/>
      <c r="P3353" s="2571"/>
      <c r="Q3353" s="2571"/>
      <c r="R3353" s="2571"/>
      <c r="S3353" s="2571"/>
      <c r="T3353" s="2571"/>
      <c r="U3353" s="2571"/>
      <c r="V3353" s="2571"/>
      <c r="W3353" s="2571"/>
      <c r="X3353" s="2571"/>
      <c r="Y3353" s="2571"/>
      <c r="Z3353" s="2571"/>
      <c r="AA3353" s="2571"/>
      <c r="AB3353" s="2571"/>
      <c r="AC3353" s="2571"/>
      <c r="AD3353" s="2571"/>
      <c r="AE3353" s="2571"/>
      <c r="AF3353" s="2571"/>
      <c r="AG3353" s="2571"/>
      <c r="AH3353" s="2571"/>
      <c r="AI3353" s="2571"/>
      <c r="AJ3353" s="2571"/>
      <c r="AK3353" s="2572"/>
    </row>
    <row r="3354" spans="2:37" s="2774" customFormat="1" ht="17.25" customHeight="1" x14ac:dyDescent="0.2">
      <c r="B3354" s="2570" t="s">
        <v>4988</v>
      </c>
      <c r="C3354" s="2659"/>
      <c r="D3354" s="4122" t="s">
        <v>5953</v>
      </c>
      <c r="E3354" s="4122"/>
      <c r="F3354" s="4122"/>
      <c r="G3354" s="2571"/>
      <c r="H3354" s="2571"/>
      <c r="I3354" s="2571"/>
      <c r="J3354" s="2571"/>
      <c r="K3354" s="2571"/>
      <c r="L3354" s="2571"/>
      <c r="M3354" s="2571"/>
      <c r="N3354" s="2571"/>
      <c r="O3354" s="2571"/>
      <c r="P3354" s="2571"/>
      <c r="Q3354" s="2571"/>
      <c r="R3354" s="2571"/>
      <c r="S3354" s="2571"/>
      <c r="T3354" s="2571"/>
      <c r="U3354" s="2571"/>
      <c r="V3354" s="2571"/>
      <c r="W3354" s="2571"/>
      <c r="X3354" s="2571"/>
      <c r="Y3354" s="2571"/>
      <c r="Z3354" s="2571"/>
      <c r="AA3354" s="2571"/>
      <c r="AB3354" s="2571"/>
      <c r="AC3354" s="2571"/>
      <c r="AD3354" s="2571"/>
      <c r="AE3354" s="2571"/>
      <c r="AF3354" s="2571"/>
      <c r="AG3354" s="2571"/>
      <c r="AH3354" s="2571"/>
      <c r="AI3354" s="2571"/>
      <c r="AJ3354" s="2571"/>
      <c r="AK3354" s="2572"/>
    </row>
    <row r="3355" spans="2:37" s="2774" customFormat="1" ht="17.25" customHeight="1" thickBot="1" x14ac:dyDescent="0.25">
      <c r="B3355" s="3991" t="s">
        <v>5002</v>
      </c>
      <c r="C3355" s="3992"/>
      <c r="D3355" s="4139">
        <v>41401</v>
      </c>
      <c r="E3355" s="4140"/>
      <c r="F3355" s="2659"/>
      <c r="G3355" s="2571"/>
      <c r="H3355" s="2571"/>
      <c r="I3355" s="2571"/>
      <c r="J3355" s="2571"/>
      <c r="K3355" s="2571"/>
      <c r="L3355" s="2571"/>
      <c r="M3355" s="2571"/>
      <c r="N3355" s="2571"/>
      <c r="O3355" s="2571"/>
      <c r="P3355" s="2571"/>
      <c r="Q3355" s="2571"/>
      <c r="R3355" s="2571"/>
      <c r="S3355" s="2571"/>
      <c r="T3355" s="2571"/>
      <c r="U3355" s="2571"/>
      <c r="V3355" s="2571"/>
      <c r="W3355" s="2571"/>
      <c r="X3355" s="2571"/>
      <c r="Y3355" s="2571"/>
      <c r="Z3355" s="2571"/>
      <c r="AA3355" s="2571"/>
      <c r="AB3355" s="2571"/>
      <c r="AC3355" s="2571"/>
      <c r="AD3355" s="2571"/>
      <c r="AE3355" s="2571"/>
      <c r="AF3355" s="2571"/>
      <c r="AG3355" s="2571"/>
      <c r="AH3355" s="2571"/>
      <c r="AI3355" s="2571"/>
      <c r="AJ3355" s="2571"/>
      <c r="AK3355" s="2572"/>
    </row>
    <row r="3356" spans="2:37" s="2774" customFormat="1" ht="73.5" customHeight="1" thickBot="1" x14ac:dyDescent="0.25">
      <c r="B3356" s="3993" t="s">
        <v>5003</v>
      </c>
      <c r="C3356" s="4036"/>
      <c r="D3356" s="4118" t="s">
        <v>5199</v>
      </c>
      <c r="E3356" s="4119"/>
      <c r="F3356" s="4119"/>
      <c r="G3356" s="4119"/>
      <c r="H3356" s="4119"/>
      <c r="I3356" s="4119"/>
      <c r="J3356" s="4119"/>
      <c r="K3356" s="4120"/>
      <c r="L3356" s="2571"/>
      <c r="M3356" s="2571"/>
      <c r="N3356" s="2571"/>
      <c r="O3356" s="2571"/>
      <c r="P3356" s="2571"/>
      <c r="Q3356" s="2571"/>
      <c r="R3356" s="2571"/>
      <c r="S3356" s="2571"/>
      <c r="T3356" s="2571"/>
      <c r="U3356" s="2571"/>
      <c r="V3356" s="2571"/>
      <c r="W3356" s="2571"/>
      <c r="X3356" s="2571"/>
      <c r="Y3356" s="2571"/>
      <c r="Z3356" s="2571"/>
      <c r="AA3356" s="2571"/>
      <c r="AB3356" s="2571"/>
      <c r="AC3356" s="2571"/>
      <c r="AD3356" s="2571"/>
      <c r="AE3356" s="2571"/>
      <c r="AF3356" s="2571"/>
      <c r="AG3356" s="2571"/>
      <c r="AH3356" s="2571"/>
      <c r="AI3356" s="2571"/>
      <c r="AJ3356" s="2571"/>
      <c r="AK3356" s="2572"/>
    </row>
    <row r="3357" spans="2:37" s="2774" customFormat="1" ht="17.25" customHeight="1" thickBot="1" x14ac:dyDescent="0.25">
      <c r="B3357" s="3998"/>
      <c r="C3357" s="3999"/>
      <c r="D3357" s="3999"/>
      <c r="E3357" s="3999"/>
      <c r="F3357" s="3999"/>
      <c r="G3357" s="3999"/>
      <c r="H3357" s="3999"/>
      <c r="I3357" s="3999"/>
      <c r="J3357" s="3999"/>
      <c r="K3357" s="3999"/>
      <c r="L3357" s="3999"/>
      <c r="M3357" s="3999"/>
      <c r="N3357" s="3999"/>
      <c r="O3357" s="3999"/>
      <c r="P3357" s="3999"/>
      <c r="Q3357" s="3999"/>
      <c r="R3357" s="2571"/>
      <c r="S3357" s="2571"/>
      <c r="T3357" s="2571"/>
      <c r="U3357" s="2571"/>
      <c r="V3357" s="2571"/>
      <c r="W3357" s="2571"/>
      <c r="X3357" s="2571"/>
      <c r="Y3357" s="2571"/>
      <c r="Z3357" s="2571"/>
      <c r="AA3357" s="2571"/>
      <c r="AB3357" s="2571"/>
      <c r="AC3357" s="2571"/>
      <c r="AD3357" s="2571"/>
      <c r="AE3357" s="2571"/>
      <c r="AF3357" s="2571"/>
      <c r="AG3357" s="2571"/>
      <c r="AH3357" s="2571"/>
      <c r="AI3357" s="2571"/>
      <c r="AJ3357" s="2571"/>
      <c r="AK3357" s="2572"/>
    </row>
    <row r="3358" spans="2:37" s="2774" customFormat="1" ht="17.25" customHeight="1" thickBot="1" x14ac:dyDescent="0.25">
      <c r="B3358" s="4000" t="s">
        <v>5004</v>
      </c>
      <c r="C3358" s="4000"/>
      <c r="D3358" s="4000" t="s">
        <v>4994</v>
      </c>
      <c r="E3358" s="4000" t="s">
        <v>5005</v>
      </c>
      <c r="F3358" s="4002" t="s">
        <v>224</v>
      </c>
      <c r="G3358" s="4002"/>
      <c r="H3358" s="4002"/>
      <c r="I3358" s="4002"/>
      <c r="J3358" s="4002"/>
      <c r="K3358" s="4002"/>
      <c r="L3358" s="4002"/>
      <c r="M3358" s="4002"/>
      <c r="N3358" s="4002"/>
      <c r="O3358" s="4002"/>
      <c r="P3358" s="4002"/>
      <c r="Q3358" s="4002"/>
      <c r="R3358" s="4002"/>
      <c r="S3358" s="4002" t="s">
        <v>340</v>
      </c>
      <c r="T3358" s="4002"/>
      <c r="U3358" s="4002"/>
      <c r="V3358" s="4002"/>
      <c r="W3358" s="4002"/>
      <c r="X3358" s="4002"/>
      <c r="Y3358" s="4002"/>
      <c r="Z3358" s="4002"/>
      <c r="AA3358" s="4002"/>
      <c r="AB3358" s="4002"/>
      <c r="AC3358" s="4002"/>
      <c r="AD3358" s="4002" t="s">
        <v>225</v>
      </c>
      <c r="AE3358" s="4002"/>
      <c r="AF3358" s="4002"/>
      <c r="AG3358" s="4002"/>
      <c r="AH3358" s="4003" t="s">
        <v>4989</v>
      </c>
      <c r="AI3358" s="4003"/>
      <c r="AJ3358" s="4003"/>
      <c r="AK3358" s="2572"/>
    </row>
    <row r="3359" spans="2:37" s="2774" customFormat="1" ht="17.25" customHeight="1" thickBot="1" x14ac:dyDescent="0.25">
      <c r="B3359" s="4001"/>
      <c r="C3359" s="4001"/>
      <c r="D3359" s="4001"/>
      <c r="E3359" s="4001"/>
      <c r="F3359" s="4001" t="s">
        <v>5006</v>
      </c>
      <c r="G3359" s="4001" t="s">
        <v>5007</v>
      </c>
      <c r="H3359" s="4000" t="s">
        <v>5008</v>
      </c>
      <c r="I3359" s="4004" t="s">
        <v>5009</v>
      </c>
      <c r="J3359" s="4004" t="s">
        <v>5010</v>
      </c>
      <c r="K3359" s="4005" t="s">
        <v>5011</v>
      </c>
      <c r="L3359" s="4005" t="s">
        <v>5012</v>
      </c>
      <c r="M3359" s="4004" t="s">
        <v>5013</v>
      </c>
      <c r="N3359" s="4004"/>
      <c r="O3359" s="4005" t="s">
        <v>5014</v>
      </c>
      <c r="P3359" s="4005" t="s">
        <v>5015</v>
      </c>
      <c r="Q3359" s="4005" t="s">
        <v>5016</v>
      </c>
      <c r="R3359" s="4005" t="s">
        <v>5017</v>
      </c>
      <c r="S3359" s="4000" t="s">
        <v>5018</v>
      </c>
      <c r="T3359" s="4000" t="s">
        <v>5019</v>
      </c>
      <c r="U3359" s="4000" t="s">
        <v>5020</v>
      </c>
      <c r="V3359" s="4000" t="s">
        <v>5021</v>
      </c>
      <c r="W3359" s="4000" t="s">
        <v>5022</v>
      </c>
      <c r="X3359" s="4000" t="s">
        <v>5023</v>
      </c>
      <c r="Y3359" s="4000" t="s">
        <v>5024</v>
      </c>
      <c r="Z3359" s="4000" t="s">
        <v>5025</v>
      </c>
      <c r="AA3359" s="4000" t="s">
        <v>5026</v>
      </c>
      <c r="AB3359" s="4004" t="s">
        <v>5027</v>
      </c>
      <c r="AC3359" s="4004" t="s">
        <v>5028</v>
      </c>
      <c r="AD3359" s="4000" t="s">
        <v>5029</v>
      </c>
      <c r="AE3359" s="4000" t="s">
        <v>5030</v>
      </c>
      <c r="AF3359" s="4000" t="s">
        <v>5031</v>
      </c>
      <c r="AG3359" s="4000" t="s">
        <v>5032</v>
      </c>
      <c r="AH3359" s="4000" t="s">
        <v>1154</v>
      </c>
      <c r="AI3359" s="4000" t="s">
        <v>4990</v>
      </c>
      <c r="AJ3359" s="4000" t="s">
        <v>4991</v>
      </c>
      <c r="AK3359" s="2572"/>
    </row>
    <row r="3360" spans="2:37" s="2774" customFormat="1" ht="17.25" customHeight="1" thickBot="1" x14ac:dyDescent="0.25">
      <c r="B3360" s="4001"/>
      <c r="C3360" s="4001"/>
      <c r="D3360" s="4001"/>
      <c r="E3360" s="4001"/>
      <c r="F3360" s="4001"/>
      <c r="G3360" s="4001"/>
      <c r="H3360" s="4001"/>
      <c r="I3360" s="4005"/>
      <c r="J3360" s="4005"/>
      <c r="K3360" s="4005"/>
      <c r="L3360" s="4005"/>
      <c r="M3360" s="2656" t="s">
        <v>5033</v>
      </c>
      <c r="N3360" s="2655" t="s">
        <v>2798</v>
      </c>
      <c r="O3360" s="4005"/>
      <c r="P3360" s="4005"/>
      <c r="Q3360" s="4005"/>
      <c r="R3360" s="4005"/>
      <c r="S3360" s="4001"/>
      <c r="T3360" s="4001"/>
      <c r="U3360" s="4001"/>
      <c r="V3360" s="4001"/>
      <c r="W3360" s="4001"/>
      <c r="X3360" s="4001"/>
      <c r="Y3360" s="4001"/>
      <c r="Z3360" s="4001"/>
      <c r="AA3360" s="4001"/>
      <c r="AB3360" s="4005"/>
      <c r="AC3360" s="4005"/>
      <c r="AD3360" s="4001"/>
      <c r="AE3360" s="4001"/>
      <c r="AF3360" s="4001"/>
      <c r="AG3360" s="4001"/>
      <c r="AH3360" s="4001"/>
      <c r="AI3360" s="4001"/>
      <c r="AJ3360" s="4001"/>
      <c r="AK3360" s="2572"/>
    </row>
    <row r="3361" spans="2:37" s="2774" customFormat="1" ht="17.25" customHeight="1" x14ac:dyDescent="0.2">
      <c r="B3361" s="4133" t="s">
        <v>5200</v>
      </c>
      <c r="C3361" s="4134"/>
      <c r="D3361" s="2775">
        <v>50000592</v>
      </c>
      <c r="E3361" s="2715"/>
      <c r="F3361" s="2715"/>
      <c r="G3361" s="2670"/>
      <c r="H3361" s="2716"/>
      <c r="I3361" s="2716"/>
      <c r="J3361" s="2716"/>
      <c r="K3361" s="2670"/>
      <c r="L3361" s="2670"/>
      <c r="M3361" s="2717"/>
      <c r="N3361" s="2718"/>
      <c r="O3361" s="2670"/>
      <c r="P3361" s="2670"/>
      <c r="Q3361" s="2670"/>
      <c r="R3361" s="2670"/>
      <c r="S3361" s="2697"/>
      <c r="T3361" s="2670"/>
      <c r="U3361" s="2719"/>
      <c r="V3361" s="2719"/>
      <c r="W3361" s="2670"/>
      <c r="X3361" s="2670"/>
      <c r="Y3361" s="2719"/>
      <c r="Z3361" s="2719"/>
      <c r="AA3361" s="2719"/>
      <c r="AB3361" s="2670"/>
      <c r="AC3361" s="2670"/>
      <c r="AD3361" s="2715"/>
      <c r="AE3361" s="2738"/>
      <c r="AF3361" s="2772"/>
      <c r="AG3361" s="2772"/>
      <c r="AH3361" s="2713" t="s">
        <v>5201</v>
      </c>
      <c r="AI3361" s="2776">
        <v>1</v>
      </c>
      <c r="AJ3361" s="2699">
        <v>1</v>
      </c>
      <c r="AK3361" s="2572"/>
    </row>
    <row r="3362" spans="2:37" s="2774" customFormat="1" ht="17.25" customHeight="1" x14ac:dyDescent="0.2">
      <c r="B3362" s="4793" t="s">
        <v>5202</v>
      </c>
      <c r="C3362" s="4794"/>
      <c r="D3362" s="2777">
        <v>50000593</v>
      </c>
      <c r="E3362" s="2689"/>
      <c r="F3362" s="2689"/>
      <c r="G3362" s="2669"/>
      <c r="H3362" s="2778"/>
      <c r="I3362" s="2778"/>
      <c r="J3362" s="2778"/>
      <c r="K3362" s="2669"/>
      <c r="L3362" s="2669"/>
      <c r="M3362" s="2688"/>
      <c r="N3362" s="2779"/>
      <c r="O3362" s="2669"/>
      <c r="P3362" s="2669"/>
      <c r="Q3362" s="2669"/>
      <c r="R3362" s="2669"/>
      <c r="S3362" s="2612"/>
      <c r="T3362" s="2669"/>
      <c r="U3362" s="2780"/>
      <c r="V3362" s="2780"/>
      <c r="W3362" s="2669"/>
      <c r="X3362" s="2669"/>
      <c r="Y3362" s="2780"/>
      <c r="Z3362" s="2780"/>
      <c r="AA3362" s="2780"/>
      <c r="AB3362" s="2669"/>
      <c r="AC3362" s="2669"/>
      <c r="AD3362" s="2689"/>
      <c r="AE3362" s="2739"/>
      <c r="AF3362" s="2773"/>
      <c r="AG3362" s="2773"/>
      <c r="AH3362" s="2714" t="s">
        <v>5201</v>
      </c>
      <c r="AI3362" s="2781">
        <v>1</v>
      </c>
      <c r="AJ3362" s="2704">
        <v>1.5</v>
      </c>
      <c r="AK3362" s="2572"/>
    </row>
    <row r="3363" spans="2:37" s="2774" customFormat="1" ht="17.25" customHeight="1" x14ac:dyDescent="0.2">
      <c r="B3363" s="3982" t="s">
        <v>5203</v>
      </c>
      <c r="C3363" s="3983"/>
      <c r="D3363" s="2777">
        <v>50000590</v>
      </c>
      <c r="E3363" s="2689"/>
      <c r="F3363" s="2689"/>
      <c r="G3363" s="2669"/>
      <c r="H3363" s="2778"/>
      <c r="I3363" s="2778"/>
      <c r="J3363" s="2778"/>
      <c r="K3363" s="2669"/>
      <c r="L3363" s="2669"/>
      <c r="M3363" s="2688"/>
      <c r="N3363" s="2779"/>
      <c r="O3363" s="2669"/>
      <c r="P3363" s="2669"/>
      <c r="Q3363" s="2669"/>
      <c r="R3363" s="2669"/>
      <c r="S3363" s="2612"/>
      <c r="T3363" s="2669"/>
      <c r="U3363" s="2780"/>
      <c r="V3363" s="2780"/>
      <c r="W3363" s="2669"/>
      <c r="X3363" s="2669"/>
      <c r="Y3363" s="2780"/>
      <c r="Z3363" s="2780"/>
      <c r="AA3363" s="2780"/>
      <c r="AB3363" s="2669"/>
      <c r="AC3363" s="2669"/>
      <c r="AD3363" s="2689"/>
      <c r="AE3363" s="2739"/>
      <c r="AF3363" s="2773"/>
      <c r="AG3363" s="2773"/>
      <c r="AH3363" s="2714" t="s">
        <v>5201</v>
      </c>
      <c r="AI3363" s="2714">
        <v>1</v>
      </c>
      <c r="AJ3363" s="2704">
        <v>1</v>
      </c>
      <c r="AK3363" s="2572"/>
    </row>
    <row r="3364" spans="2:37" s="2774" customFormat="1" ht="17.25" customHeight="1" x14ac:dyDescent="0.2">
      <c r="B3364" s="3982" t="s">
        <v>5204</v>
      </c>
      <c r="C3364" s="3983"/>
      <c r="D3364" s="2777">
        <v>50000591</v>
      </c>
      <c r="E3364" s="2689"/>
      <c r="F3364" s="2689"/>
      <c r="G3364" s="2669"/>
      <c r="H3364" s="2778"/>
      <c r="I3364" s="2778"/>
      <c r="J3364" s="2778"/>
      <c r="K3364" s="2669"/>
      <c r="L3364" s="2669"/>
      <c r="M3364" s="2688"/>
      <c r="N3364" s="2779"/>
      <c r="O3364" s="2669"/>
      <c r="P3364" s="2669"/>
      <c r="Q3364" s="2669"/>
      <c r="R3364" s="2669"/>
      <c r="S3364" s="2612"/>
      <c r="T3364" s="2669"/>
      <c r="U3364" s="2780"/>
      <c r="V3364" s="2780"/>
      <c r="W3364" s="2669"/>
      <c r="X3364" s="2669"/>
      <c r="Y3364" s="2780"/>
      <c r="Z3364" s="2780"/>
      <c r="AA3364" s="2780"/>
      <c r="AB3364" s="2669"/>
      <c r="AC3364" s="2669"/>
      <c r="AD3364" s="2689"/>
      <c r="AE3364" s="2739"/>
      <c r="AF3364" s="2773"/>
      <c r="AG3364" s="2773"/>
      <c r="AH3364" s="2714" t="s">
        <v>5201</v>
      </c>
      <c r="AI3364" s="2781">
        <v>1</v>
      </c>
      <c r="AJ3364" s="2704">
        <v>1.5</v>
      </c>
      <c r="AK3364" s="2572"/>
    </row>
    <row r="3365" spans="2:37" s="2774" customFormat="1" ht="17.25" customHeight="1" x14ac:dyDescent="0.2">
      <c r="B3365" s="3982" t="s">
        <v>5205</v>
      </c>
      <c r="C3365" s="3983"/>
      <c r="D3365" s="2777">
        <v>50000588</v>
      </c>
      <c r="E3365" s="2689"/>
      <c r="F3365" s="2689"/>
      <c r="G3365" s="2669"/>
      <c r="H3365" s="2778"/>
      <c r="I3365" s="2778"/>
      <c r="J3365" s="2778"/>
      <c r="K3365" s="2669"/>
      <c r="L3365" s="2669"/>
      <c r="M3365" s="2688"/>
      <c r="N3365" s="2779"/>
      <c r="O3365" s="2669"/>
      <c r="P3365" s="2669"/>
      <c r="Q3365" s="2669"/>
      <c r="R3365" s="2669"/>
      <c r="S3365" s="2612"/>
      <c r="T3365" s="2669"/>
      <c r="U3365" s="2780"/>
      <c r="V3365" s="2780"/>
      <c r="W3365" s="2669"/>
      <c r="X3365" s="2669"/>
      <c r="Y3365" s="2780"/>
      <c r="Z3365" s="2780"/>
      <c r="AA3365" s="2780"/>
      <c r="AB3365" s="2669"/>
      <c r="AC3365" s="2669"/>
      <c r="AD3365" s="2689"/>
      <c r="AE3365" s="2739"/>
      <c r="AF3365" s="2773"/>
      <c r="AG3365" s="2773"/>
      <c r="AH3365" s="2714" t="s">
        <v>5201</v>
      </c>
      <c r="AI3365" s="2781">
        <v>1</v>
      </c>
      <c r="AJ3365" s="2704">
        <v>1</v>
      </c>
      <c r="AK3365" s="2572"/>
    </row>
    <row r="3366" spans="2:37" s="2774" customFormat="1" ht="17.25" customHeight="1" x14ac:dyDescent="0.2">
      <c r="B3366" s="3982" t="s">
        <v>5206</v>
      </c>
      <c r="C3366" s="3983"/>
      <c r="D3366" s="2777">
        <v>50000589</v>
      </c>
      <c r="E3366" s="2689"/>
      <c r="F3366" s="2689"/>
      <c r="G3366" s="2669"/>
      <c r="H3366" s="2778"/>
      <c r="I3366" s="2778"/>
      <c r="J3366" s="2778"/>
      <c r="K3366" s="2669"/>
      <c r="L3366" s="2669"/>
      <c r="M3366" s="2688"/>
      <c r="N3366" s="2779"/>
      <c r="O3366" s="2669"/>
      <c r="P3366" s="2669"/>
      <c r="Q3366" s="2669"/>
      <c r="R3366" s="2669"/>
      <c r="S3366" s="2612"/>
      <c r="T3366" s="2669"/>
      <c r="U3366" s="2780"/>
      <c r="V3366" s="2780"/>
      <c r="W3366" s="2669"/>
      <c r="X3366" s="2669"/>
      <c r="Y3366" s="2780"/>
      <c r="Z3366" s="2780"/>
      <c r="AA3366" s="2780"/>
      <c r="AB3366" s="2669"/>
      <c r="AC3366" s="2669"/>
      <c r="AD3366" s="2689"/>
      <c r="AE3366" s="2739"/>
      <c r="AF3366" s="2773"/>
      <c r="AG3366" s="2773"/>
      <c r="AH3366" s="2714" t="s">
        <v>5201</v>
      </c>
      <c r="AI3366" s="2781">
        <v>1</v>
      </c>
      <c r="AJ3366" s="2704">
        <v>1.5</v>
      </c>
      <c r="AK3366" s="2572"/>
    </row>
    <row r="3367" spans="2:37" s="2774" customFormat="1" ht="17.25" customHeight="1" x14ac:dyDescent="0.2">
      <c r="B3367" s="3982" t="s">
        <v>5207</v>
      </c>
      <c r="C3367" s="3983"/>
      <c r="D3367" s="2777">
        <v>50000595</v>
      </c>
      <c r="E3367" s="2689"/>
      <c r="F3367" s="2689"/>
      <c r="G3367" s="2669"/>
      <c r="H3367" s="2778"/>
      <c r="I3367" s="2778"/>
      <c r="J3367" s="2778"/>
      <c r="K3367" s="2669"/>
      <c r="L3367" s="2669"/>
      <c r="M3367" s="2688"/>
      <c r="N3367" s="2779"/>
      <c r="O3367" s="2669"/>
      <c r="P3367" s="2669"/>
      <c r="Q3367" s="2669"/>
      <c r="R3367" s="2669"/>
      <c r="S3367" s="2612"/>
      <c r="T3367" s="2669"/>
      <c r="U3367" s="2780"/>
      <c r="V3367" s="2780"/>
      <c r="W3367" s="2669"/>
      <c r="X3367" s="2669"/>
      <c r="Y3367" s="2780"/>
      <c r="Z3367" s="2780"/>
      <c r="AA3367" s="2780"/>
      <c r="AB3367" s="2669"/>
      <c r="AC3367" s="2669"/>
      <c r="AD3367" s="2689"/>
      <c r="AE3367" s="2739"/>
      <c r="AF3367" s="2773"/>
      <c r="AG3367" s="2773"/>
      <c r="AH3367" s="2714" t="s">
        <v>5201</v>
      </c>
      <c r="AI3367" s="2781">
        <v>1</v>
      </c>
      <c r="AJ3367" s="2704">
        <v>1</v>
      </c>
      <c r="AK3367" s="2572"/>
    </row>
    <row r="3368" spans="2:37" s="2774" customFormat="1" ht="17.25" customHeight="1" x14ac:dyDescent="0.2">
      <c r="B3368" s="3982" t="s">
        <v>5208</v>
      </c>
      <c r="C3368" s="3983"/>
      <c r="D3368" s="2777">
        <v>50000596</v>
      </c>
      <c r="E3368" s="2689"/>
      <c r="F3368" s="2689"/>
      <c r="G3368" s="2669"/>
      <c r="H3368" s="2778"/>
      <c r="I3368" s="2778"/>
      <c r="J3368" s="2778"/>
      <c r="K3368" s="2669"/>
      <c r="L3368" s="2669"/>
      <c r="M3368" s="2688"/>
      <c r="N3368" s="2779"/>
      <c r="O3368" s="2669"/>
      <c r="P3368" s="2669"/>
      <c r="Q3368" s="2669"/>
      <c r="R3368" s="2669"/>
      <c r="S3368" s="2612"/>
      <c r="T3368" s="2669"/>
      <c r="U3368" s="2780"/>
      <c r="V3368" s="2780"/>
      <c r="W3368" s="2669"/>
      <c r="X3368" s="2669"/>
      <c r="Y3368" s="2780"/>
      <c r="Z3368" s="2780"/>
      <c r="AA3368" s="2780"/>
      <c r="AB3368" s="2669"/>
      <c r="AC3368" s="2669"/>
      <c r="AD3368" s="2689"/>
      <c r="AE3368" s="2739"/>
      <c r="AF3368" s="2773"/>
      <c r="AG3368" s="2773"/>
      <c r="AH3368" s="2714" t="s">
        <v>5201</v>
      </c>
      <c r="AI3368" s="2781">
        <v>1</v>
      </c>
      <c r="AJ3368" s="2704">
        <v>1.5</v>
      </c>
      <c r="AK3368" s="2572"/>
    </row>
    <row r="3369" spans="2:37" s="2774" customFormat="1" ht="17.25" customHeight="1" x14ac:dyDescent="0.2">
      <c r="B3369" s="3982" t="s">
        <v>5209</v>
      </c>
      <c r="C3369" s="3983"/>
      <c r="D3369" s="2777">
        <v>50000586</v>
      </c>
      <c r="E3369" s="2689"/>
      <c r="F3369" s="2689"/>
      <c r="G3369" s="2669"/>
      <c r="H3369" s="2778"/>
      <c r="I3369" s="2778"/>
      <c r="J3369" s="2778"/>
      <c r="K3369" s="2669"/>
      <c r="L3369" s="2669"/>
      <c r="M3369" s="2688"/>
      <c r="N3369" s="2779"/>
      <c r="O3369" s="2669"/>
      <c r="P3369" s="2669"/>
      <c r="Q3369" s="2669"/>
      <c r="R3369" s="2669"/>
      <c r="S3369" s="2612"/>
      <c r="T3369" s="2669"/>
      <c r="U3369" s="2780"/>
      <c r="V3369" s="2780"/>
      <c r="W3369" s="2669"/>
      <c r="X3369" s="2669"/>
      <c r="Y3369" s="2780"/>
      <c r="Z3369" s="2780"/>
      <c r="AA3369" s="2780"/>
      <c r="AB3369" s="2669"/>
      <c r="AC3369" s="2669"/>
      <c r="AD3369" s="2689"/>
      <c r="AE3369" s="2739"/>
      <c r="AF3369" s="2773"/>
      <c r="AG3369" s="2773"/>
      <c r="AH3369" s="2714" t="s">
        <v>5201</v>
      </c>
      <c r="AI3369" s="2781">
        <v>1</v>
      </c>
      <c r="AJ3369" s="2704">
        <v>1</v>
      </c>
      <c r="AK3369" s="2572"/>
    </row>
    <row r="3370" spans="2:37" s="2774" customFormat="1" ht="17.25" customHeight="1" x14ac:dyDescent="0.2">
      <c r="B3370" s="3982" t="s">
        <v>5210</v>
      </c>
      <c r="C3370" s="3983"/>
      <c r="D3370" s="2777">
        <v>50000587</v>
      </c>
      <c r="E3370" s="2689"/>
      <c r="F3370" s="2689"/>
      <c r="G3370" s="2669"/>
      <c r="H3370" s="2778"/>
      <c r="I3370" s="2778"/>
      <c r="J3370" s="2778"/>
      <c r="K3370" s="2669"/>
      <c r="L3370" s="2669"/>
      <c r="M3370" s="2688"/>
      <c r="N3370" s="2779"/>
      <c r="O3370" s="2669"/>
      <c r="P3370" s="2669"/>
      <c r="Q3370" s="2669"/>
      <c r="R3370" s="2669"/>
      <c r="S3370" s="2612"/>
      <c r="T3370" s="2669"/>
      <c r="U3370" s="2780"/>
      <c r="V3370" s="2780"/>
      <c r="W3370" s="2669"/>
      <c r="X3370" s="2669"/>
      <c r="Y3370" s="2780"/>
      <c r="Z3370" s="2780"/>
      <c r="AA3370" s="2780"/>
      <c r="AB3370" s="2669"/>
      <c r="AC3370" s="2669"/>
      <c r="AD3370" s="2689"/>
      <c r="AE3370" s="2739"/>
      <c r="AF3370" s="2773"/>
      <c r="AG3370" s="2773"/>
      <c r="AH3370" s="2714" t="s">
        <v>5201</v>
      </c>
      <c r="AI3370" s="2781">
        <v>1</v>
      </c>
      <c r="AJ3370" s="2704">
        <v>1.5</v>
      </c>
      <c r="AK3370" s="2572"/>
    </row>
    <row r="3371" spans="2:37" s="2774" customFormat="1" ht="17.25" customHeight="1" x14ac:dyDescent="0.2">
      <c r="B3371" s="3982" t="s">
        <v>5211</v>
      </c>
      <c r="C3371" s="3983"/>
      <c r="D3371" s="2777">
        <v>50000758</v>
      </c>
      <c r="E3371" s="2689"/>
      <c r="F3371" s="2689"/>
      <c r="G3371" s="2669"/>
      <c r="H3371" s="2778"/>
      <c r="I3371" s="2778"/>
      <c r="J3371" s="2778"/>
      <c r="K3371" s="2669"/>
      <c r="L3371" s="2669"/>
      <c r="M3371" s="2688"/>
      <c r="N3371" s="2779"/>
      <c r="O3371" s="2669"/>
      <c r="P3371" s="2669"/>
      <c r="Q3371" s="2669"/>
      <c r="R3371" s="2669"/>
      <c r="S3371" s="2612"/>
      <c r="T3371" s="2669"/>
      <c r="U3371" s="2780"/>
      <c r="V3371" s="2780"/>
      <c r="W3371" s="2669"/>
      <c r="X3371" s="2669"/>
      <c r="Y3371" s="2780"/>
      <c r="Z3371" s="2780"/>
      <c r="AA3371" s="2780"/>
      <c r="AB3371" s="2669"/>
      <c r="AC3371" s="2669"/>
      <c r="AD3371" s="2689"/>
      <c r="AE3371" s="2739"/>
      <c r="AF3371" s="2773"/>
      <c r="AG3371" s="2773"/>
      <c r="AH3371" s="2714" t="s">
        <v>5212</v>
      </c>
      <c r="AI3371" s="2781" t="s">
        <v>5213</v>
      </c>
      <c r="AJ3371" s="2704">
        <v>3</v>
      </c>
      <c r="AK3371" s="2572"/>
    </row>
    <row r="3372" spans="2:37" s="2774" customFormat="1" ht="17.25" customHeight="1" x14ac:dyDescent="0.2">
      <c r="B3372" s="3982" t="s">
        <v>5214</v>
      </c>
      <c r="C3372" s="3983"/>
      <c r="D3372" s="2777">
        <v>50000757</v>
      </c>
      <c r="E3372" s="2689"/>
      <c r="F3372" s="2689"/>
      <c r="G3372" s="2669"/>
      <c r="H3372" s="2778"/>
      <c r="I3372" s="2778"/>
      <c r="J3372" s="2778"/>
      <c r="K3372" s="2669"/>
      <c r="L3372" s="2669"/>
      <c r="M3372" s="2688"/>
      <c r="N3372" s="2779"/>
      <c r="O3372" s="2669"/>
      <c r="P3372" s="2669"/>
      <c r="Q3372" s="2669"/>
      <c r="R3372" s="2669"/>
      <c r="S3372" s="2612"/>
      <c r="T3372" s="2669"/>
      <c r="U3372" s="2780"/>
      <c r="V3372" s="2780"/>
      <c r="W3372" s="2669"/>
      <c r="X3372" s="2669"/>
      <c r="Y3372" s="2780"/>
      <c r="Z3372" s="2780"/>
      <c r="AA3372" s="2780"/>
      <c r="AB3372" s="2669"/>
      <c r="AC3372" s="2669"/>
      <c r="AD3372" s="2689"/>
      <c r="AE3372" s="2739"/>
      <c r="AF3372" s="2773"/>
      <c r="AG3372" s="2773"/>
      <c r="AH3372" s="2714" t="s">
        <v>5212</v>
      </c>
      <c r="AI3372" s="2781" t="s">
        <v>5215</v>
      </c>
      <c r="AJ3372" s="2704">
        <v>6</v>
      </c>
      <c r="AK3372" s="2572"/>
    </row>
    <row r="3373" spans="2:37" s="2774" customFormat="1" ht="17.25" customHeight="1" x14ac:dyDescent="0.2">
      <c r="B3373" s="3982" t="s">
        <v>5216</v>
      </c>
      <c r="C3373" s="3983"/>
      <c r="D3373" s="2777">
        <v>50000667</v>
      </c>
      <c r="E3373" s="2689"/>
      <c r="F3373" s="2689"/>
      <c r="G3373" s="2669"/>
      <c r="H3373" s="2778"/>
      <c r="I3373" s="2778"/>
      <c r="J3373" s="2778"/>
      <c r="K3373" s="2669"/>
      <c r="L3373" s="2669"/>
      <c r="M3373" s="2688"/>
      <c r="N3373" s="2779"/>
      <c r="O3373" s="2669"/>
      <c r="P3373" s="2669"/>
      <c r="Q3373" s="2669"/>
      <c r="R3373" s="2669"/>
      <c r="S3373" s="2612"/>
      <c r="T3373" s="2669"/>
      <c r="U3373" s="2780"/>
      <c r="V3373" s="2780"/>
      <c r="W3373" s="2669"/>
      <c r="X3373" s="2669"/>
      <c r="Y3373" s="2780"/>
      <c r="Z3373" s="2780"/>
      <c r="AA3373" s="2780"/>
      <c r="AB3373" s="2669"/>
      <c r="AC3373" s="2669"/>
      <c r="AD3373" s="2689"/>
      <c r="AE3373" s="2739"/>
      <c r="AF3373" s="2773"/>
      <c r="AG3373" s="2773"/>
      <c r="AH3373" s="2714" t="s">
        <v>5201</v>
      </c>
      <c r="AI3373" s="2781">
        <v>5</v>
      </c>
      <c r="AJ3373" s="2704">
        <v>3</v>
      </c>
      <c r="AK3373" s="2572"/>
    </row>
    <row r="3374" spans="2:37" s="2774" customFormat="1" ht="17.25" customHeight="1" x14ac:dyDescent="0.2">
      <c r="B3374" s="3982" t="s">
        <v>5217</v>
      </c>
      <c r="C3374" s="3983"/>
      <c r="D3374" s="2777">
        <v>50000666</v>
      </c>
      <c r="E3374" s="2689"/>
      <c r="F3374" s="2689"/>
      <c r="G3374" s="2669"/>
      <c r="H3374" s="2778"/>
      <c r="I3374" s="2778"/>
      <c r="J3374" s="2778"/>
      <c r="K3374" s="2669"/>
      <c r="L3374" s="2669"/>
      <c r="M3374" s="2688"/>
      <c r="N3374" s="2779"/>
      <c r="O3374" s="2669"/>
      <c r="P3374" s="2669"/>
      <c r="Q3374" s="2669"/>
      <c r="R3374" s="2669"/>
      <c r="S3374" s="2612"/>
      <c r="T3374" s="2669"/>
      <c r="U3374" s="2780"/>
      <c r="V3374" s="2780"/>
      <c r="W3374" s="2669"/>
      <c r="X3374" s="2669"/>
      <c r="Y3374" s="2780"/>
      <c r="Z3374" s="2780"/>
      <c r="AA3374" s="2780"/>
      <c r="AB3374" s="2669"/>
      <c r="AC3374" s="2669"/>
      <c r="AD3374" s="2689"/>
      <c r="AE3374" s="2739"/>
      <c r="AF3374" s="2773"/>
      <c r="AG3374" s="2773"/>
      <c r="AH3374" s="2714" t="s">
        <v>5201</v>
      </c>
      <c r="AI3374" s="2781">
        <v>20</v>
      </c>
      <c r="AJ3374" s="2704">
        <v>7</v>
      </c>
      <c r="AK3374" s="2572"/>
    </row>
    <row r="3375" spans="2:37" s="2774" customFormat="1" ht="17.25" customHeight="1" x14ac:dyDescent="0.2">
      <c r="B3375" s="4823" t="s">
        <v>5218</v>
      </c>
      <c r="C3375" s="4824"/>
      <c r="D3375" s="2777">
        <v>50000743</v>
      </c>
      <c r="E3375" s="2689"/>
      <c r="F3375" s="2689"/>
      <c r="G3375" s="2669"/>
      <c r="H3375" s="2778"/>
      <c r="I3375" s="2778"/>
      <c r="J3375" s="2778"/>
      <c r="K3375" s="2669"/>
      <c r="L3375" s="2669"/>
      <c r="M3375" s="2688"/>
      <c r="N3375" s="2779"/>
      <c r="O3375" s="2669"/>
      <c r="P3375" s="2669"/>
      <c r="Q3375" s="2669"/>
      <c r="R3375" s="2669"/>
      <c r="S3375" s="2612"/>
      <c r="T3375" s="2669"/>
      <c r="U3375" s="2780"/>
      <c r="V3375" s="2780"/>
      <c r="W3375" s="2669"/>
      <c r="X3375" s="2669"/>
      <c r="Y3375" s="2780"/>
      <c r="Z3375" s="2780"/>
      <c r="AA3375" s="2780"/>
      <c r="AB3375" s="2669"/>
      <c r="AC3375" s="2669"/>
      <c r="AD3375" s="2689"/>
      <c r="AE3375" s="2739"/>
      <c r="AF3375" s="2773"/>
      <c r="AG3375" s="2773"/>
      <c r="AH3375" s="2714" t="s">
        <v>5219</v>
      </c>
      <c r="AI3375" s="2781" t="s">
        <v>5220</v>
      </c>
      <c r="AJ3375" s="2704">
        <v>5.5</v>
      </c>
      <c r="AK3375" s="2572"/>
    </row>
    <row r="3376" spans="2:37" s="2774" customFormat="1" ht="17.25" customHeight="1" x14ac:dyDescent="0.2">
      <c r="B3376" s="4823" t="s">
        <v>5221</v>
      </c>
      <c r="C3376" s="4824"/>
      <c r="D3376" s="2777">
        <v>50000742</v>
      </c>
      <c r="E3376" s="2689"/>
      <c r="F3376" s="2689"/>
      <c r="G3376" s="2669"/>
      <c r="H3376" s="2778"/>
      <c r="I3376" s="2778"/>
      <c r="J3376" s="2778"/>
      <c r="K3376" s="2669"/>
      <c r="L3376" s="2669"/>
      <c r="M3376" s="2688"/>
      <c r="N3376" s="2779"/>
      <c r="O3376" s="2669"/>
      <c r="P3376" s="2669"/>
      <c r="Q3376" s="2669"/>
      <c r="R3376" s="2669"/>
      <c r="S3376" s="2612"/>
      <c r="T3376" s="2669"/>
      <c r="U3376" s="2780"/>
      <c r="V3376" s="2780"/>
      <c r="W3376" s="2669"/>
      <c r="X3376" s="2669"/>
      <c r="Y3376" s="2780"/>
      <c r="Z3376" s="2780"/>
      <c r="AA3376" s="2780"/>
      <c r="AB3376" s="2669"/>
      <c r="AC3376" s="2669"/>
      <c r="AD3376" s="2689"/>
      <c r="AE3376" s="2739"/>
      <c r="AF3376" s="2773"/>
      <c r="AG3376" s="2773"/>
      <c r="AH3376" s="2714" t="s">
        <v>5219</v>
      </c>
      <c r="AI3376" s="2781" t="s">
        <v>5222</v>
      </c>
      <c r="AJ3376" s="2704">
        <v>8</v>
      </c>
      <c r="AK3376" s="2572"/>
    </row>
    <row r="3377" spans="2:37" s="2774" customFormat="1" ht="17.25" customHeight="1" x14ac:dyDescent="0.2">
      <c r="B3377" s="3982" t="s">
        <v>5223</v>
      </c>
      <c r="C3377" s="3983"/>
      <c r="D3377" s="2777">
        <v>50000603</v>
      </c>
      <c r="E3377" s="2689"/>
      <c r="F3377" s="2689"/>
      <c r="G3377" s="2669"/>
      <c r="H3377" s="2778"/>
      <c r="I3377" s="2778"/>
      <c r="J3377" s="2778"/>
      <c r="K3377" s="2669"/>
      <c r="L3377" s="2669"/>
      <c r="M3377" s="2688"/>
      <c r="N3377" s="2779"/>
      <c r="O3377" s="2669"/>
      <c r="P3377" s="2669"/>
      <c r="Q3377" s="2669"/>
      <c r="R3377" s="2669"/>
      <c r="S3377" s="2612"/>
      <c r="T3377" s="2669"/>
      <c r="U3377" s="2780"/>
      <c r="V3377" s="2780"/>
      <c r="W3377" s="2669"/>
      <c r="X3377" s="2669"/>
      <c r="Y3377" s="2780"/>
      <c r="Z3377" s="2780"/>
      <c r="AA3377" s="2780"/>
      <c r="AB3377" s="2669"/>
      <c r="AC3377" s="2669"/>
      <c r="AD3377" s="2689"/>
      <c r="AE3377" s="2739"/>
      <c r="AF3377" s="2773"/>
      <c r="AG3377" s="2773"/>
      <c r="AH3377" s="2714" t="s">
        <v>5212</v>
      </c>
      <c r="AI3377" s="2781" t="s">
        <v>5224</v>
      </c>
      <c r="AJ3377" s="2704">
        <v>1.1200000000000001</v>
      </c>
      <c r="AK3377" s="2572"/>
    </row>
    <row r="3378" spans="2:37" s="2774" customFormat="1" ht="17.25" customHeight="1" thickBot="1" x14ac:dyDescent="0.25">
      <c r="B3378" s="3984" t="s">
        <v>5225</v>
      </c>
      <c r="C3378" s="3985"/>
      <c r="D3378" s="3079">
        <v>50000597</v>
      </c>
      <c r="E3378" s="2691"/>
      <c r="F3378" s="2691"/>
      <c r="G3378" s="3080"/>
      <c r="H3378" s="3081"/>
      <c r="I3378" s="3081"/>
      <c r="J3378" s="3081"/>
      <c r="K3378" s="3080"/>
      <c r="L3378" s="3080"/>
      <c r="M3378" s="2690"/>
      <c r="N3378" s="3082"/>
      <c r="O3378" s="3080"/>
      <c r="P3378" s="3080"/>
      <c r="Q3378" s="3080"/>
      <c r="R3378" s="3080"/>
      <c r="S3378" s="2798"/>
      <c r="T3378" s="3080"/>
      <c r="U3378" s="3083"/>
      <c r="V3378" s="3083"/>
      <c r="W3378" s="3080"/>
      <c r="X3378" s="3080"/>
      <c r="Y3378" s="3083"/>
      <c r="Z3378" s="3083"/>
      <c r="AA3378" s="3083"/>
      <c r="AB3378" s="3080"/>
      <c r="AC3378" s="3080"/>
      <c r="AD3378" s="2691"/>
      <c r="AE3378" s="3084"/>
      <c r="AF3378" s="3085"/>
      <c r="AG3378" s="3085"/>
      <c r="AH3378" s="3086" t="s">
        <v>5226</v>
      </c>
      <c r="AI3378" s="3086">
        <v>1</v>
      </c>
      <c r="AJ3378" s="3100">
        <v>0.56000000000000005</v>
      </c>
      <c r="AK3378" s="2572"/>
    </row>
    <row r="3379" spans="2:37" s="2774" customFormat="1" ht="17.25" customHeight="1" x14ac:dyDescent="0.2">
      <c r="B3379" s="2573"/>
      <c r="C3379" s="2566"/>
      <c r="D3379" s="2566"/>
      <c r="E3379" s="2566"/>
      <c r="F3379" s="2566"/>
      <c r="G3379" s="2566"/>
      <c r="H3379" s="2566"/>
      <c r="I3379" s="2567"/>
      <c r="J3379" s="2567"/>
      <c r="K3379" s="2567"/>
      <c r="L3379" s="2567"/>
      <c r="M3379" s="2566"/>
      <c r="N3379" s="2567"/>
      <c r="O3379" s="2567"/>
      <c r="P3379" s="2567"/>
      <c r="Q3379" s="2567"/>
      <c r="R3379" s="2567"/>
      <c r="S3379" s="2566"/>
      <c r="T3379" s="2565"/>
      <c r="U3379" s="2565"/>
      <c r="V3379" s="2565"/>
      <c r="W3379" s="2565"/>
      <c r="X3379" s="2565"/>
      <c r="Y3379" s="2565"/>
      <c r="Z3379" s="2565"/>
      <c r="AA3379" s="2565"/>
      <c r="AB3379" s="2565"/>
      <c r="AC3379" s="2565"/>
      <c r="AD3379" s="2565"/>
      <c r="AE3379" s="2565"/>
      <c r="AF3379" s="2565"/>
      <c r="AG3379" s="2565"/>
      <c r="AH3379" s="2565"/>
      <c r="AI3379" s="2565"/>
      <c r="AJ3379" s="2568"/>
      <c r="AK3379" s="2572"/>
    </row>
    <row r="3380" spans="2:37" s="2774" customFormat="1" ht="17.25" customHeight="1" x14ac:dyDescent="0.2">
      <c r="B3380" s="3979" t="s">
        <v>4992</v>
      </c>
      <c r="C3380" s="3980"/>
      <c r="D3380" s="3986" t="s">
        <v>1534</v>
      </c>
      <c r="E3380" s="3986"/>
      <c r="F3380" s="3986"/>
      <c r="G3380" s="3986"/>
      <c r="H3380" s="2569"/>
      <c r="I3380" s="2569"/>
      <c r="J3380" s="2569"/>
      <c r="K3380" s="2569"/>
      <c r="L3380" s="2569"/>
      <c r="M3380" s="2569"/>
      <c r="N3380" s="2569"/>
      <c r="O3380" s="2569"/>
      <c r="P3380" s="2569"/>
      <c r="Q3380" s="2569"/>
      <c r="R3380" s="2569"/>
      <c r="S3380" s="2569"/>
      <c r="T3380" s="2565"/>
      <c r="U3380" s="2565"/>
      <c r="V3380" s="2565"/>
      <c r="W3380" s="2565"/>
      <c r="X3380" s="2565"/>
      <c r="Y3380" s="2565"/>
      <c r="Z3380" s="2565"/>
      <c r="AA3380" s="2565"/>
      <c r="AB3380" s="2565"/>
      <c r="AC3380" s="2565"/>
      <c r="AD3380" s="2565"/>
      <c r="AE3380" s="2565"/>
      <c r="AF3380" s="2565"/>
      <c r="AG3380" s="2565"/>
      <c r="AH3380" s="2565"/>
      <c r="AI3380" s="2565"/>
      <c r="AJ3380" s="2568"/>
      <c r="AK3380" s="2572"/>
    </row>
    <row r="3381" spans="2:37" s="2774" customFormat="1" ht="17.25" customHeight="1" x14ac:dyDescent="0.2">
      <c r="B3381" s="3979" t="s">
        <v>4993</v>
      </c>
      <c r="C3381" s="3980"/>
      <c r="D3381" s="3986" t="s">
        <v>10</v>
      </c>
      <c r="E3381" s="3986"/>
      <c r="F3381" s="3986"/>
      <c r="G3381" s="3986"/>
      <c r="H3381" s="2569"/>
      <c r="I3381" s="2569"/>
      <c r="J3381" s="2569"/>
      <c r="K3381" s="2569"/>
      <c r="L3381" s="2569"/>
      <c r="M3381" s="2569"/>
      <c r="N3381" s="2569"/>
      <c r="O3381" s="2569"/>
      <c r="P3381" s="2569"/>
      <c r="Q3381" s="2569"/>
      <c r="R3381" s="2569"/>
      <c r="S3381" s="2569"/>
      <c r="T3381" s="2565"/>
      <c r="U3381" s="2565"/>
      <c r="V3381" s="2565"/>
      <c r="W3381" s="2565"/>
      <c r="X3381" s="2565"/>
      <c r="Y3381" s="2565"/>
      <c r="Z3381" s="2565"/>
      <c r="AA3381" s="2565"/>
      <c r="AB3381" s="2565"/>
      <c r="AC3381" s="2565"/>
      <c r="AD3381" s="2565"/>
      <c r="AE3381" s="2565"/>
      <c r="AF3381" s="2565"/>
      <c r="AG3381" s="2565"/>
      <c r="AH3381" s="2565"/>
      <c r="AI3381" s="2565"/>
      <c r="AJ3381" s="2568"/>
      <c r="AK3381" s="2572"/>
    </row>
    <row r="3382" spans="2:37" s="2774" customFormat="1" ht="17.25" customHeight="1" thickBot="1" x14ac:dyDescent="0.25">
      <c r="B3382" s="4057"/>
      <c r="C3382" s="4058"/>
      <c r="D3382" s="4059"/>
      <c r="E3382" s="4059"/>
      <c r="F3382" s="4059"/>
      <c r="G3382" s="4059"/>
      <c r="H3382" s="2574"/>
      <c r="I3382" s="2574"/>
      <c r="J3382" s="2574"/>
      <c r="K3382" s="2574"/>
      <c r="L3382" s="2574"/>
      <c r="M3382" s="2574"/>
      <c r="N3382" s="2574"/>
      <c r="O3382" s="2574"/>
      <c r="P3382" s="2574"/>
      <c r="Q3382" s="2574"/>
      <c r="R3382" s="2574"/>
      <c r="S3382" s="2574"/>
      <c r="T3382" s="2575"/>
      <c r="U3382" s="2575"/>
      <c r="V3382" s="2575"/>
      <c r="W3382" s="2575"/>
      <c r="X3382" s="2575"/>
      <c r="Y3382" s="2575"/>
      <c r="Z3382" s="2575"/>
      <c r="AA3382" s="2575"/>
      <c r="AB3382" s="2575"/>
      <c r="AC3382" s="2575"/>
      <c r="AD3382" s="2575"/>
      <c r="AE3382" s="2575"/>
      <c r="AF3382" s="2575"/>
      <c r="AG3382" s="2575"/>
      <c r="AH3382" s="2575"/>
      <c r="AI3382" s="2575"/>
      <c r="AJ3382" s="2576"/>
      <c r="AK3382" s="2577"/>
    </row>
    <row r="3383" spans="2:37" s="2774" customFormat="1" ht="17.25" customHeight="1" x14ac:dyDescent="0.2">
      <c r="B3383" s="2659"/>
      <c r="C3383" s="2659"/>
      <c r="D3383" s="2659"/>
      <c r="E3383" s="2659"/>
      <c r="F3383" s="2659"/>
    </row>
    <row r="3384" spans="2:37" s="2774" customFormat="1" ht="17.25" customHeight="1" thickBot="1" x14ac:dyDescent="0.25">
      <c r="B3384" s="2659"/>
      <c r="C3384" s="2659"/>
      <c r="D3384" s="2659"/>
      <c r="E3384" s="2659"/>
      <c r="F3384" s="2659"/>
    </row>
    <row r="3385" spans="2:37" s="2774" customFormat="1" ht="17.25" customHeight="1" x14ac:dyDescent="0.2">
      <c r="B3385" s="3987" t="s">
        <v>5001</v>
      </c>
      <c r="C3385" s="3988"/>
      <c r="D3385" s="3988"/>
      <c r="E3385" s="3988"/>
      <c r="F3385" s="3988"/>
      <c r="G3385" s="3988"/>
      <c r="H3385" s="3988"/>
      <c r="I3385" s="3988"/>
      <c r="J3385" s="3988"/>
      <c r="K3385" s="3988"/>
      <c r="L3385" s="3988"/>
      <c r="M3385" s="3988"/>
      <c r="N3385" s="3988"/>
      <c r="O3385" s="3988"/>
      <c r="P3385" s="3988"/>
      <c r="Q3385" s="3988"/>
      <c r="R3385" s="3988"/>
      <c r="S3385" s="3988"/>
      <c r="T3385" s="3988"/>
      <c r="U3385" s="3988"/>
      <c r="V3385" s="3988"/>
      <c r="W3385" s="3988"/>
      <c r="X3385" s="3988"/>
      <c r="Y3385" s="3988"/>
      <c r="Z3385" s="3988"/>
      <c r="AA3385" s="3988"/>
      <c r="AB3385" s="3988"/>
      <c r="AC3385" s="3988"/>
      <c r="AD3385" s="3988"/>
      <c r="AE3385" s="3988"/>
      <c r="AF3385" s="3988"/>
      <c r="AG3385" s="3988"/>
      <c r="AH3385" s="3988"/>
      <c r="AI3385" s="3988"/>
      <c r="AJ3385" s="3988"/>
      <c r="AK3385" s="3989"/>
    </row>
    <row r="3386" spans="2:37" s="2774" customFormat="1" ht="17.25" customHeight="1" x14ac:dyDescent="0.2">
      <c r="B3386" s="2570"/>
      <c r="C3386" s="2659"/>
      <c r="D3386" s="2659"/>
      <c r="E3386" s="2659"/>
      <c r="F3386" s="2659"/>
      <c r="G3386" s="2571"/>
      <c r="H3386" s="2571"/>
      <c r="I3386" s="2571"/>
      <c r="J3386" s="2571"/>
      <c r="K3386" s="2571"/>
      <c r="L3386" s="2571"/>
      <c r="M3386" s="2571"/>
      <c r="N3386" s="2571"/>
      <c r="O3386" s="2571"/>
      <c r="P3386" s="2571"/>
      <c r="Q3386" s="2571"/>
      <c r="R3386" s="2571"/>
      <c r="S3386" s="2571"/>
      <c r="T3386" s="2571"/>
      <c r="U3386" s="2571"/>
      <c r="V3386" s="2571"/>
      <c r="W3386" s="2571"/>
      <c r="X3386" s="2571"/>
      <c r="Y3386" s="2571"/>
      <c r="Z3386" s="2571"/>
      <c r="AA3386" s="2571"/>
      <c r="AB3386" s="2571"/>
      <c r="AC3386" s="2571"/>
      <c r="AD3386" s="2571"/>
      <c r="AE3386" s="2571"/>
      <c r="AF3386" s="2571"/>
      <c r="AG3386" s="2571"/>
      <c r="AH3386" s="2571"/>
      <c r="AI3386" s="2571"/>
      <c r="AJ3386" s="2571"/>
      <c r="AK3386" s="2572"/>
    </row>
    <row r="3387" spans="2:37" s="2774" customFormat="1" ht="15" customHeight="1" x14ac:dyDescent="0.2">
      <c r="B3387" s="2570" t="s">
        <v>4988</v>
      </c>
      <c r="C3387" s="2659"/>
      <c r="D3387" s="4122" t="s">
        <v>5227</v>
      </c>
      <c r="E3387" s="4122"/>
      <c r="F3387" s="4122"/>
      <c r="G3387" s="2571"/>
      <c r="H3387" s="2571"/>
      <c r="I3387" s="2571"/>
      <c r="J3387" s="2571"/>
      <c r="K3387" s="2571"/>
      <c r="L3387" s="2571"/>
      <c r="M3387" s="2571"/>
      <c r="N3387" s="2571"/>
      <c r="O3387" s="2571"/>
      <c r="P3387" s="2571"/>
      <c r="Q3387" s="2571"/>
      <c r="R3387" s="2571"/>
      <c r="S3387" s="2571"/>
      <c r="T3387" s="2571"/>
      <c r="U3387" s="2571"/>
      <c r="V3387" s="2571"/>
      <c r="W3387" s="2571"/>
      <c r="X3387" s="2571"/>
      <c r="Y3387" s="2571"/>
      <c r="Z3387" s="2571"/>
      <c r="AA3387" s="2571"/>
      <c r="AB3387" s="2571"/>
      <c r="AC3387" s="2571"/>
      <c r="AD3387" s="2571"/>
      <c r="AE3387" s="2571"/>
      <c r="AF3387" s="2571"/>
      <c r="AG3387" s="2571"/>
      <c r="AH3387" s="2571"/>
      <c r="AI3387" s="2571"/>
      <c r="AJ3387" s="2571"/>
      <c r="AK3387" s="2572"/>
    </row>
    <row r="3388" spans="2:37" s="2774" customFormat="1" ht="33.75" customHeight="1" thickBot="1" x14ac:dyDescent="0.25">
      <c r="B3388" s="3991" t="s">
        <v>5002</v>
      </c>
      <c r="C3388" s="3992"/>
      <c r="D3388" s="4139">
        <v>41408</v>
      </c>
      <c r="E3388" s="4140"/>
      <c r="F3388" s="2659"/>
      <c r="G3388" s="2571"/>
      <c r="H3388" s="2571"/>
      <c r="I3388" s="2571"/>
      <c r="J3388" s="2571"/>
      <c r="K3388" s="2571"/>
      <c r="L3388" s="2571"/>
      <c r="M3388" s="2571"/>
      <c r="N3388" s="2571"/>
      <c r="O3388" s="2571"/>
      <c r="P3388" s="2571"/>
      <c r="Q3388" s="2571"/>
      <c r="R3388" s="2571"/>
      <c r="S3388" s="2571"/>
      <c r="T3388" s="2571"/>
      <c r="U3388" s="2571"/>
      <c r="V3388" s="2571"/>
      <c r="W3388" s="2571"/>
      <c r="X3388" s="2571"/>
      <c r="Y3388" s="2571"/>
      <c r="Z3388" s="2571"/>
      <c r="AA3388" s="2571"/>
      <c r="AB3388" s="2571"/>
      <c r="AC3388" s="2571"/>
      <c r="AD3388" s="2571"/>
      <c r="AE3388" s="2571"/>
      <c r="AF3388" s="2571"/>
      <c r="AG3388" s="2571"/>
      <c r="AH3388" s="2571"/>
      <c r="AI3388" s="2571"/>
      <c r="AJ3388" s="2571"/>
      <c r="AK3388" s="2572"/>
    </row>
    <row r="3389" spans="2:37" s="2774" customFormat="1" ht="93" customHeight="1" thickBot="1" x14ac:dyDescent="0.25">
      <c r="B3389" s="3993" t="s">
        <v>5003</v>
      </c>
      <c r="C3389" s="4036"/>
      <c r="D3389" s="4118" t="s">
        <v>5228</v>
      </c>
      <c r="E3389" s="4119"/>
      <c r="F3389" s="4119"/>
      <c r="G3389" s="4119"/>
      <c r="H3389" s="4119"/>
      <c r="I3389" s="4119"/>
      <c r="J3389" s="4119"/>
      <c r="K3389" s="4120"/>
      <c r="L3389" s="2571"/>
      <c r="M3389" s="2571"/>
      <c r="N3389" s="2571"/>
      <c r="O3389" s="2571"/>
      <c r="P3389" s="2571"/>
      <c r="Q3389" s="2571"/>
      <c r="R3389" s="2571"/>
      <c r="S3389" s="2571"/>
      <c r="T3389" s="2571"/>
      <c r="U3389" s="2571"/>
      <c r="V3389" s="2571"/>
      <c r="W3389" s="2571"/>
      <c r="X3389" s="2571"/>
      <c r="Y3389" s="2571"/>
      <c r="Z3389" s="2571"/>
      <c r="AA3389" s="2571"/>
      <c r="AB3389" s="2571"/>
      <c r="AC3389" s="2571"/>
      <c r="AD3389" s="2571"/>
      <c r="AE3389" s="2571"/>
      <c r="AF3389" s="2571"/>
      <c r="AG3389" s="2571"/>
      <c r="AH3389" s="2571"/>
      <c r="AI3389" s="2571"/>
      <c r="AJ3389" s="2571"/>
      <c r="AK3389" s="2572"/>
    </row>
    <row r="3390" spans="2:37" s="2774" customFormat="1" ht="17.25" customHeight="1" thickBot="1" x14ac:dyDescent="0.25">
      <c r="B3390" s="3998"/>
      <c r="C3390" s="3999"/>
      <c r="D3390" s="3999"/>
      <c r="E3390" s="3999"/>
      <c r="F3390" s="3999"/>
      <c r="G3390" s="3999"/>
      <c r="H3390" s="3999"/>
      <c r="I3390" s="3999"/>
      <c r="J3390" s="3999"/>
      <c r="K3390" s="3999"/>
      <c r="L3390" s="3999"/>
      <c r="M3390" s="3999"/>
      <c r="N3390" s="3999"/>
      <c r="O3390" s="3999"/>
      <c r="P3390" s="3999"/>
      <c r="Q3390" s="3999"/>
      <c r="R3390" s="2571"/>
      <c r="S3390" s="2571"/>
      <c r="T3390" s="2571"/>
      <c r="U3390" s="2571"/>
      <c r="V3390" s="2571"/>
      <c r="W3390" s="2571"/>
      <c r="X3390" s="2571"/>
      <c r="Y3390" s="2571"/>
      <c r="Z3390" s="2571"/>
      <c r="AA3390" s="2571"/>
      <c r="AB3390" s="2571"/>
      <c r="AC3390" s="2571"/>
      <c r="AD3390" s="2571"/>
      <c r="AE3390" s="2571"/>
      <c r="AF3390" s="2571"/>
      <c r="AG3390" s="2571"/>
      <c r="AH3390" s="2571"/>
      <c r="AI3390" s="2571"/>
      <c r="AJ3390" s="2571"/>
      <c r="AK3390" s="2572"/>
    </row>
    <row r="3391" spans="2:37" s="2774" customFormat="1" ht="27" customHeight="1" thickBot="1" x14ac:dyDescent="0.25">
      <c r="B3391" s="4000" t="s">
        <v>5004</v>
      </c>
      <c r="C3391" s="4000"/>
      <c r="D3391" s="4000" t="s">
        <v>4994</v>
      </c>
      <c r="E3391" s="4000" t="s">
        <v>5005</v>
      </c>
      <c r="F3391" s="4002" t="s">
        <v>224</v>
      </c>
      <c r="G3391" s="4002"/>
      <c r="H3391" s="4002"/>
      <c r="I3391" s="4002"/>
      <c r="J3391" s="4002"/>
      <c r="K3391" s="4002"/>
      <c r="L3391" s="4002"/>
      <c r="M3391" s="4002"/>
      <c r="N3391" s="4002"/>
      <c r="O3391" s="4002"/>
      <c r="P3391" s="4002"/>
      <c r="Q3391" s="4002"/>
      <c r="R3391" s="4002"/>
      <c r="S3391" s="4002" t="s">
        <v>340</v>
      </c>
      <c r="T3391" s="4002"/>
      <c r="U3391" s="4002"/>
      <c r="V3391" s="4002"/>
      <c r="W3391" s="4002"/>
      <c r="X3391" s="4002"/>
      <c r="Y3391" s="4002"/>
      <c r="Z3391" s="4002"/>
      <c r="AA3391" s="4002"/>
      <c r="AB3391" s="4002"/>
      <c r="AC3391" s="4002"/>
      <c r="AD3391" s="4002" t="s">
        <v>225</v>
      </c>
      <c r="AE3391" s="4002"/>
      <c r="AF3391" s="4002"/>
      <c r="AG3391" s="4002"/>
      <c r="AH3391" s="4003" t="s">
        <v>4989</v>
      </c>
      <c r="AI3391" s="4003"/>
      <c r="AJ3391" s="4003"/>
      <c r="AK3391" s="2572"/>
    </row>
    <row r="3392" spans="2:37" s="2774" customFormat="1" ht="26.25" customHeight="1" thickBot="1" x14ac:dyDescent="0.25">
      <c r="B3392" s="4001"/>
      <c r="C3392" s="4001"/>
      <c r="D3392" s="4001"/>
      <c r="E3392" s="4001"/>
      <c r="F3392" s="4001" t="s">
        <v>5006</v>
      </c>
      <c r="G3392" s="4001" t="s">
        <v>5007</v>
      </c>
      <c r="H3392" s="4000" t="s">
        <v>5008</v>
      </c>
      <c r="I3392" s="4004" t="s">
        <v>5009</v>
      </c>
      <c r="J3392" s="4004" t="s">
        <v>5010</v>
      </c>
      <c r="K3392" s="4005" t="s">
        <v>5011</v>
      </c>
      <c r="L3392" s="4005" t="s">
        <v>5012</v>
      </c>
      <c r="M3392" s="4004" t="s">
        <v>5013</v>
      </c>
      <c r="N3392" s="4004"/>
      <c r="O3392" s="4005" t="s">
        <v>5014</v>
      </c>
      <c r="P3392" s="4005" t="s">
        <v>5015</v>
      </c>
      <c r="Q3392" s="4005" t="s">
        <v>5016</v>
      </c>
      <c r="R3392" s="4005" t="s">
        <v>5017</v>
      </c>
      <c r="S3392" s="4000" t="s">
        <v>5018</v>
      </c>
      <c r="T3392" s="4000" t="s">
        <v>5019</v>
      </c>
      <c r="U3392" s="4000" t="s">
        <v>5020</v>
      </c>
      <c r="V3392" s="4000" t="s">
        <v>5021</v>
      </c>
      <c r="W3392" s="4000" t="s">
        <v>5022</v>
      </c>
      <c r="X3392" s="4000" t="s">
        <v>5023</v>
      </c>
      <c r="Y3392" s="4000" t="s">
        <v>5024</v>
      </c>
      <c r="Z3392" s="4000" t="s">
        <v>5025</v>
      </c>
      <c r="AA3392" s="4000" t="s">
        <v>5026</v>
      </c>
      <c r="AB3392" s="4004" t="s">
        <v>5027</v>
      </c>
      <c r="AC3392" s="4004" t="s">
        <v>5028</v>
      </c>
      <c r="AD3392" s="4000" t="s">
        <v>5029</v>
      </c>
      <c r="AE3392" s="4000" t="s">
        <v>5030</v>
      </c>
      <c r="AF3392" s="4000" t="s">
        <v>5031</v>
      </c>
      <c r="AG3392" s="4000" t="s">
        <v>5032</v>
      </c>
      <c r="AH3392" s="4000" t="s">
        <v>1154</v>
      </c>
      <c r="AI3392" s="4000" t="s">
        <v>4990</v>
      </c>
      <c r="AJ3392" s="4000" t="s">
        <v>4991</v>
      </c>
      <c r="AK3392" s="2572"/>
    </row>
    <row r="3393" spans="2:37" s="2774" customFormat="1" ht="29.25" customHeight="1" thickBot="1" x14ac:dyDescent="0.25">
      <c r="B3393" s="4073"/>
      <c r="C3393" s="4073"/>
      <c r="D3393" s="4073"/>
      <c r="E3393" s="4073"/>
      <c r="F3393" s="4073"/>
      <c r="G3393" s="4073"/>
      <c r="H3393" s="4073"/>
      <c r="I3393" s="4102"/>
      <c r="J3393" s="4102"/>
      <c r="K3393" s="4102"/>
      <c r="L3393" s="4102"/>
      <c r="M3393" s="2660" t="s">
        <v>5033</v>
      </c>
      <c r="N3393" s="2657" t="s">
        <v>2798</v>
      </c>
      <c r="O3393" s="4102"/>
      <c r="P3393" s="4102"/>
      <c r="Q3393" s="4102"/>
      <c r="R3393" s="4102"/>
      <c r="S3393" s="4073"/>
      <c r="T3393" s="4073"/>
      <c r="U3393" s="4073"/>
      <c r="V3393" s="4073"/>
      <c r="W3393" s="4073"/>
      <c r="X3393" s="4073"/>
      <c r="Y3393" s="4073"/>
      <c r="Z3393" s="4073"/>
      <c r="AA3393" s="4073"/>
      <c r="AB3393" s="4102"/>
      <c r="AC3393" s="4102"/>
      <c r="AD3393" s="4073"/>
      <c r="AE3393" s="4073"/>
      <c r="AF3393" s="4073"/>
      <c r="AG3393" s="4073"/>
      <c r="AH3393" s="4073"/>
      <c r="AI3393" s="4073"/>
      <c r="AJ3393" s="4073"/>
      <c r="AK3393" s="2572"/>
    </row>
    <row r="3394" spans="2:37" s="2774" customFormat="1" ht="17.25" customHeight="1" x14ac:dyDescent="0.2">
      <c r="B3394" s="4820" t="s">
        <v>5229</v>
      </c>
      <c r="C3394" s="4821"/>
      <c r="D3394" s="2782" t="s">
        <v>1534</v>
      </c>
      <c r="E3394" s="2782" t="s">
        <v>1534</v>
      </c>
      <c r="F3394" s="2782" t="s">
        <v>1534</v>
      </c>
      <c r="G3394" s="2782" t="s">
        <v>1534</v>
      </c>
      <c r="H3394" s="2782" t="s">
        <v>1534</v>
      </c>
      <c r="I3394" s="2782" t="s">
        <v>1534</v>
      </c>
      <c r="J3394" s="2782" t="s">
        <v>1534</v>
      </c>
      <c r="K3394" s="2782" t="s">
        <v>1534</v>
      </c>
      <c r="L3394" s="2782" t="s">
        <v>1534</v>
      </c>
      <c r="M3394" s="2782" t="s">
        <v>1534</v>
      </c>
      <c r="N3394" s="2782" t="s">
        <v>1534</v>
      </c>
      <c r="O3394" s="2782" t="s">
        <v>1534</v>
      </c>
      <c r="P3394" s="2782" t="s">
        <v>1534</v>
      </c>
      <c r="Q3394" s="2782" t="s">
        <v>1534</v>
      </c>
      <c r="R3394" s="2782" t="s">
        <v>1534</v>
      </c>
      <c r="S3394" s="2782" t="s">
        <v>1534</v>
      </c>
      <c r="T3394" s="2782" t="s">
        <v>1534</v>
      </c>
      <c r="U3394" s="2782" t="s">
        <v>1534</v>
      </c>
      <c r="V3394" s="2782" t="s">
        <v>1534</v>
      </c>
      <c r="W3394" s="2782" t="s">
        <v>1534</v>
      </c>
      <c r="X3394" s="2782" t="s">
        <v>1534</v>
      </c>
      <c r="Y3394" s="2782" t="s">
        <v>1534</v>
      </c>
      <c r="Z3394" s="2782" t="s">
        <v>1534</v>
      </c>
      <c r="AA3394" s="2782" t="s">
        <v>1534</v>
      </c>
      <c r="AB3394" s="2782" t="s">
        <v>1534</v>
      </c>
      <c r="AC3394" s="2782" t="s">
        <v>1534</v>
      </c>
      <c r="AD3394" s="2782" t="s">
        <v>1534</v>
      </c>
      <c r="AE3394" s="2782" t="s">
        <v>1534</v>
      </c>
      <c r="AF3394" s="2782" t="s">
        <v>1534</v>
      </c>
      <c r="AG3394" s="2782" t="s">
        <v>1534</v>
      </c>
      <c r="AH3394" s="2783" t="s">
        <v>5230</v>
      </c>
      <c r="AI3394" s="2784">
        <v>1</v>
      </c>
      <c r="AJ3394" s="2785">
        <v>0.99</v>
      </c>
      <c r="AK3394" s="2572"/>
    </row>
    <row r="3395" spans="2:37" s="2774" customFormat="1" ht="17.25" customHeight="1" x14ac:dyDescent="0.2">
      <c r="B3395" s="2672" t="s">
        <v>5231</v>
      </c>
      <c r="C3395" s="2673"/>
      <c r="D3395" s="2777" t="s">
        <v>1534</v>
      </c>
      <c r="E3395" s="2777" t="s">
        <v>1534</v>
      </c>
      <c r="F3395" s="2777" t="s">
        <v>1534</v>
      </c>
      <c r="G3395" s="2777" t="s">
        <v>1534</v>
      </c>
      <c r="H3395" s="2777" t="s">
        <v>1534</v>
      </c>
      <c r="I3395" s="2777" t="s">
        <v>1534</v>
      </c>
      <c r="J3395" s="2777" t="s">
        <v>1534</v>
      </c>
      <c r="K3395" s="2777" t="s">
        <v>1534</v>
      </c>
      <c r="L3395" s="2777" t="s">
        <v>1534</v>
      </c>
      <c r="M3395" s="2777" t="s">
        <v>1534</v>
      </c>
      <c r="N3395" s="2777" t="s">
        <v>1534</v>
      </c>
      <c r="O3395" s="2777" t="s">
        <v>1534</v>
      </c>
      <c r="P3395" s="2777" t="s">
        <v>1534</v>
      </c>
      <c r="Q3395" s="2777" t="s">
        <v>1534</v>
      </c>
      <c r="R3395" s="2777" t="s">
        <v>1534</v>
      </c>
      <c r="S3395" s="2777" t="s">
        <v>1534</v>
      </c>
      <c r="T3395" s="2777" t="s">
        <v>1534</v>
      </c>
      <c r="U3395" s="2777" t="s">
        <v>1534</v>
      </c>
      <c r="V3395" s="2777" t="s">
        <v>1534</v>
      </c>
      <c r="W3395" s="2777" t="s">
        <v>1534</v>
      </c>
      <c r="X3395" s="2777" t="s">
        <v>1534</v>
      </c>
      <c r="Y3395" s="2777" t="s">
        <v>1534</v>
      </c>
      <c r="Z3395" s="2777" t="s">
        <v>1534</v>
      </c>
      <c r="AA3395" s="2777" t="s">
        <v>1534</v>
      </c>
      <c r="AB3395" s="2777" t="s">
        <v>1534</v>
      </c>
      <c r="AC3395" s="2777" t="s">
        <v>1534</v>
      </c>
      <c r="AD3395" s="2777" t="s">
        <v>1534</v>
      </c>
      <c r="AE3395" s="2777" t="s">
        <v>1534</v>
      </c>
      <c r="AF3395" s="2777" t="s">
        <v>1534</v>
      </c>
      <c r="AG3395" s="2777" t="s">
        <v>1534</v>
      </c>
      <c r="AH3395" s="2773" t="s">
        <v>5230</v>
      </c>
      <c r="AI3395" s="2714">
        <v>1</v>
      </c>
      <c r="AJ3395" s="2704">
        <v>1.99</v>
      </c>
      <c r="AK3395" s="2572"/>
    </row>
    <row r="3396" spans="2:37" s="2774" customFormat="1" ht="17.25" customHeight="1" x14ac:dyDescent="0.2">
      <c r="B3396" s="2693" t="s">
        <v>5232</v>
      </c>
      <c r="C3396" s="2694"/>
      <c r="D3396" s="2777" t="s">
        <v>1534</v>
      </c>
      <c r="E3396" s="2777" t="s">
        <v>1534</v>
      </c>
      <c r="F3396" s="2777" t="s">
        <v>1534</v>
      </c>
      <c r="G3396" s="2777" t="s">
        <v>1534</v>
      </c>
      <c r="H3396" s="2777" t="s">
        <v>1534</v>
      </c>
      <c r="I3396" s="2777" t="s">
        <v>1534</v>
      </c>
      <c r="J3396" s="2777" t="s">
        <v>1534</v>
      </c>
      <c r="K3396" s="2777" t="s">
        <v>1534</v>
      </c>
      <c r="L3396" s="2777" t="s">
        <v>1534</v>
      </c>
      <c r="M3396" s="2777" t="s">
        <v>1534</v>
      </c>
      <c r="N3396" s="2777" t="s">
        <v>1534</v>
      </c>
      <c r="O3396" s="2777" t="s">
        <v>1534</v>
      </c>
      <c r="P3396" s="2777" t="s">
        <v>1534</v>
      </c>
      <c r="Q3396" s="2777" t="s">
        <v>1534</v>
      </c>
      <c r="R3396" s="2777" t="s">
        <v>1534</v>
      </c>
      <c r="S3396" s="2777" t="s">
        <v>1534</v>
      </c>
      <c r="T3396" s="2777" t="s">
        <v>1534</v>
      </c>
      <c r="U3396" s="2777" t="s">
        <v>1534</v>
      </c>
      <c r="V3396" s="2777" t="s">
        <v>1534</v>
      </c>
      <c r="W3396" s="2777" t="s">
        <v>1534</v>
      </c>
      <c r="X3396" s="2777" t="s">
        <v>1534</v>
      </c>
      <c r="Y3396" s="2777" t="s">
        <v>1534</v>
      </c>
      <c r="Z3396" s="2777" t="s">
        <v>1534</v>
      </c>
      <c r="AA3396" s="2777" t="s">
        <v>1534</v>
      </c>
      <c r="AB3396" s="2777" t="s">
        <v>1534</v>
      </c>
      <c r="AC3396" s="2777" t="s">
        <v>1534</v>
      </c>
      <c r="AD3396" s="2777" t="s">
        <v>1534</v>
      </c>
      <c r="AE3396" s="2777" t="s">
        <v>1534</v>
      </c>
      <c r="AF3396" s="2777" t="s">
        <v>1534</v>
      </c>
      <c r="AG3396" s="2777" t="s">
        <v>1534</v>
      </c>
      <c r="AH3396" s="2773" t="s">
        <v>5230</v>
      </c>
      <c r="AI3396" s="2781">
        <v>1</v>
      </c>
      <c r="AJ3396" s="2704">
        <v>2.99</v>
      </c>
      <c r="AK3396" s="2572"/>
    </row>
    <row r="3397" spans="2:37" s="2774" customFormat="1" ht="17.25" customHeight="1" x14ac:dyDescent="0.2">
      <c r="B3397" s="2693" t="s">
        <v>5233</v>
      </c>
      <c r="C3397" s="2694"/>
      <c r="D3397" s="2777" t="s">
        <v>1534</v>
      </c>
      <c r="E3397" s="2777" t="s">
        <v>1534</v>
      </c>
      <c r="F3397" s="2777" t="s">
        <v>1534</v>
      </c>
      <c r="G3397" s="2777" t="s">
        <v>1534</v>
      </c>
      <c r="H3397" s="2777" t="s">
        <v>1534</v>
      </c>
      <c r="I3397" s="2777" t="s">
        <v>1534</v>
      </c>
      <c r="J3397" s="2777" t="s">
        <v>1534</v>
      </c>
      <c r="K3397" s="2777" t="s">
        <v>1534</v>
      </c>
      <c r="L3397" s="2777" t="s">
        <v>1534</v>
      </c>
      <c r="M3397" s="2777" t="s">
        <v>1534</v>
      </c>
      <c r="N3397" s="2777" t="s">
        <v>1534</v>
      </c>
      <c r="O3397" s="2777" t="s">
        <v>1534</v>
      </c>
      <c r="P3397" s="2777" t="s">
        <v>1534</v>
      </c>
      <c r="Q3397" s="2777" t="s">
        <v>1534</v>
      </c>
      <c r="R3397" s="2777" t="s">
        <v>1534</v>
      </c>
      <c r="S3397" s="2777" t="s">
        <v>1534</v>
      </c>
      <c r="T3397" s="2777" t="s">
        <v>1534</v>
      </c>
      <c r="U3397" s="2777" t="s">
        <v>1534</v>
      </c>
      <c r="V3397" s="2777" t="s">
        <v>1534</v>
      </c>
      <c r="W3397" s="2777" t="s">
        <v>1534</v>
      </c>
      <c r="X3397" s="2777" t="s">
        <v>1534</v>
      </c>
      <c r="Y3397" s="2777" t="s">
        <v>1534</v>
      </c>
      <c r="Z3397" s="2777" t="s">
        <v>1534</v>
      </c>
      <c r="AA3397" s="2777" t="s">
        <v>1534</v>
      </c>
      <c r="AB3397" s="2777" t="s">
        <v>1534</v>
      </c>
      <c r="AC3397" s="2777" t="s">
        <v>1534</v>
      </c>
      <c r="AD3397" s="2777" t="s">
        <v>1534</v>
      </c>
      <c r="AE3397" s="2777" t="s">
        <v>1534</v>
      </c>
      <c r="AF3397" s="2777" t="s">
        <v>1534</v>
      </c>
      <c r="AG3397" s="2777" t="s">
        <v>1534</v>
      </c>
      <c r="AH3397" s="2773" t="s">
        <v>5230</v>
      </c>
      <c r="AI3397" s="2781">
        <v>1</v>
      </c>
      <c r="AJ3397" s="2704">
        <v>3.99</v>
      </c>
      <c r="AK3397" s="2572"/>
    </row>
    <row r="3398" spans="2:37" s="2774" customFormat="1" ht="17.25" customHeight="1" x14ac:dyDescent="0.2">
      <c r="B3398" s="2693" t="s">
        <v>5234</v>
      </c>
      <c r="C3398" s="2694"/>
      <c r="D3398" s="2777" t="s">
        <v>1534</v>
      </c>
      <c r="E3398" s="2777" t="s">
        <v>1534</v>
      </c>
      <c r="F3398" s="2777" t="s">
        <v>1534</v>
      </c>
      <c r="G3398" s="2777" t="s">
        <v>1534</v>
      </c>
      <c r="H3398" s="2777" t="s">
        <v>1534</v>
      </c>
      <c r="I3398" s="2777" t="s">
        <v>1534</v>
      </c>
      <c r="J3398" s="2777" t="s">
        <v>1534</v>
      </c>
      <c r="K3398" s="2777" t="s">
        <v>1534</v>
      </c>
      <c r="L3398" s="2777" t="s">
        <v>1534</v>
      </c>
      <c r="M3398" s="2777" t="s">
        <v>1534</v>
      </c>
      <c r="N3398" s="2777" t="s">
        <v>1534</v>
      </c>
      <c r="O3398" s="2777" t="s">
        <v>1534</v>
      </c>
      <c r="P3398" s="2777" t="s">
        <v>1534</v>
      </c>
      <c r="Q3398" s="2777" t="s">
        <v>1534</v>
      </c>
      <c r="R3398" s="2777" t="s">
        <v>1534</v>
      </c>
      <c r="S3398" s="2777" t="s">
        <v>1534</v>
      </c>
      <c r="T3398" s="2777" t="s">
        <v>1534</v>
      </c>
      <c r="U3398" s="2777" t="s">
        <v>1534</v>
      </c>
      <c r="V3398" s="2777" t="s">
        <v>1534</v>
      </c>
      <c r="W3398" s="2777" t="s">
        <v>1534</v>
      </c>
      <c r="X3398" s="2777" t="s">
        <v>1534</v>
      </c>
      <c r="Y3398" s="2777" t="s">
        <v>1534</v>
      </c>
      <c r="Z3398" s="2777" t="s">
        <v>1534</v>
      </c>
      <c r="AA3398" s="2777" t="s">
        <v>1534</v>
      </c>
      <c r="AB3398" s="2777" t="s">
        <v>1534</v>
      </c>
      <c r="AC3398" s="2777" t="s">
        <v>1534</v>
      </c>
      <c r="AD3398" s="2777" t="s">
        <v>1534</v>
      </c>
      <c r="AE3398" s="2777" t="s">
        <v>1534</v>
      </c>
      <c r="AF3398" s="2777" t="s">
        <v>1534</v>
      </c>
      <c r="AG3398" s="2777" t="s">
        <v>1534</v>
      </c>
      <c r="AH3398" s="2773" t="s">
        <v>5230</v>
      </c>
      <c r="AI3398" s="2781">
        <v>1</v>
      </c>
      <c r="AJ3398" s="2704">
        <v>4.99</v>
      </c>
      <c r="AK3398" s="2572"/>
    </row>
    <row r="3399" spans="2:37" s="2774" customFormat="1" ht="17.25" customHeight="1" x14ac:dyDescent="0.2">
      <c r="B3399" s="2693" t="s">
        <v>5235</v>
      </c>
      <c r="C3399" s="2694"/>
      <c r="D3399" s="2777" t="s">
        <v>1534</v>
      </c>
      <c r="E3399" s="2777" t="s">
        <v>1534</v>
      </c>
      <c r="F3399" s="2777" t="s">
        <v>1534</v>
      </c>
      <c r="G3399" s="2777" t="s">
        <v>1534</v>
      </c>
      <c r="H3399" s="2777" t="s">
        <v>1534</v>
      </c>
      <c r="I3399" s="2777" t="s">
        <v>1534</v>
      </c>
      <c r="J3399" s="2777" t="s">
        <v>1534</v>
      </c>
      <c r="K3399" s="2777" t="s">
        <v>1534</v>
      </c>
      <c r="L3399" s="2777" t="s">
        <v>1534</v>
      </c>
      <c r="M3399" s="2777" t="s">
        <v>1534</v>
      </c>
      <c r="N3399" s="2777" t="s">
        <v>1534</v>
      </c>
      <c r="O3399" s="2777" t="s">
        <v>1534</v>
      </c>
      <c r="P3399" s="2777" t="s">
        <v>1534</v>
      </c>
      <c r="Q3399" s="2777" t="s">
        <v>1534</v>
      </c>
      <c r="R3399" s="2777" t="s">
        <v>1534</v>
      </c>
      <c r="S3399" s="2777" t="s">
        <v>1534</v>
      </c>
      <c r="T3399" s="2777" t="s">
        <v>1534</v>
      </c>
      <c r="U3399" s="2777" t="s">
        <v>1534</v>
      </c>
      <c r="V3399" s="2777" t="s">
        <v>1534</v>
      </c>
      <c r="W3399" s="2777" t="s">
        <v>1534</v>
      </c>
      <c r="X3399" s="2777" t="s">
        <v>1534</v>
      </c>
      <c r="Y3399" s="2777" t="s">
        <v>1534</v>
      </c>
      <c r="Z3399" s="2777" t="s">
        <v>1534</v>
      </c>
      <c r="AA3399" s="2777" t="s">
        <v>1534</v>
      </c>
      <c r="AB3399" s="2777" t="s">
        <v>1534</v>
      </c>
      <c r="AC3399" s="2777" t="s">
        <v>1534</v>
      </c>
      <c r="AD3399" s="2777" t="s">
        <v>1534</v>
      </c>
      <c r="AE3399" s="2777" t="s">
        <v>1534</v>
      </c>
      <c r="AF3399" s="2777" t="s">
        <v>1534</v>
      </c>
      <c r="AG3399" s="2777" t="s">
        <v>1534</v>
      </c>
      <c r="AH3399" s="2773" t="s">
        <v>5230</v>
      </c>
      <c r="AI3399" s="2781">
        <v>1</v>
      </c>
      <c r="AJ3399" s="2704">
        <v>5.99</v>
      </c>
      <c r="AK3399" s="2572"/>
    </row>
    <row r="3400" spans="2:37" s="2774" customFormat="1" ht="17.25" customHeight="1" x14ac:dyDescent="0.2">
      <c r="B3400" s="2693" t="s">
        <v>5236</v>
      </c>
      <c r="C3400" s="2694"/>
      <c r="D3400" s="2777" t="s">
        <v>1534</v>
      </c>
      <c r="E3400" s="2777" t="s">
        <v>1534</v>
      </c>
      <c r="F3400" s="2777" t="s">
        <v>1534</v>
      </c>
      <c r="G3400" s="2777" t="s">
        <v>1534</v>
      </c>
      <c r="H3400" s="2777" t="s">
        <v>1534</v>
      </c>
      <c r="I3400" s="2777" t="s">
        <v>1534</v>
      </c>
      <c r="J3400" s="2777" t="s">
        <v>1534</v>
      </c>
      <c r="K3400" s="2777" t="s">
        <v>1534</v>
      </c>
      <c r="L3400" s="2777" t="s">
        <v>1534</v>
      </c>
      <c r="M3400" s="2777" t="s">
        <v>1534</v>
      </c>
      <c r="N3400" s="2777" t="s">
        <v>1534</v>
      </c>
      <c r="O3400" s="2777" t="s">
        <v>1534</v>
      </c>
      <c r="P3400" s="2777" t="s">
        <v>1534</v>
      </c>
      <c r="Q3400" s="2777" t="s">
        <v>1534</v>
      </c>
      <c r="R3400" s="2777" t="s">
        <v>1534</v>
      </c>
      <c r="S3400" s="2777" t="s">
        <v>1534</v>
      </c>
      <c r="T3400" s="2777" t="s">
        <v>1534</v>
      </c>
      <c r="U3400" s="2777" t="s">
        <v>1534</v>
      </c>
      <c r="V3400" s="2777" t="s">
        <v>1534</v>
      </c>
      <c r="W3400" s="2777" t="s">
        <v>1534</v>
      </c>
      <c r="X3400" s="2777" t="s">
        <v>1534</v>
      </c>
      <c r="Y3400" s="2777" t="s">
        <v>1534</v>
      </c>
      <c r="Z3400" s="2777" t="s">
        <v>1534</v>
      </c>
      <c r="AA3400" s="2777" t="s">
        <v>1534</v>
      </c>
      <c r="AB3400" s="2777" t="s">
        <v>1534</v>
      </c>
      <c r="AC3400" s="2777" t="s">
        <v>1534</v>
      </c>
      <c r="AD3400" s="2777" t="s">
        <v>1534</v>
      </c>
      <c r="AE3400" s="2777" t="s">
        <v>1534</v>
      </c>
      <c r="AF3400" s="2777" t="s">
        <v>1534</v>
      </c>
      <c r="AG3400" s="2777" t="s">
        <v>1534</v>
      </c>
      <c r="AH3400" s="2773" t="s">
        <v>5230</v>
      </c>
      <c r="AI3400" s="2781">
        <v>1</v>
      </c>
      <c r="AJ3400" s="2704">
        <v>6.99</v>
      </c>
      <c r="AK3400" s="2572"/>
    </row>
    <row r="3401" spans="2:37" s="2774" customFormat="1" ht="17.25" customHeight="1" x14ac:dyDescent="0.2">
      <c r="B3401" s="4823" t="s">
        <v>5237</v>
      </c>
      <c r="C3401" s="4824"/>
      <c r="D3401" s="2777" t="s">
        <v>1534</v>
      </c>
      <c r="E3401" s="2777" t="s">
        <v>1534</v>
      </c>
      <c r="F3401" s="2777" t="s">
        <v>1534</v>
      </c>
      <c r="G3401" s="2777" t="s">
        <v>1534</v>
      </c>
      <c r="H3401" s="2777" t="s">
        <v>1534</v>
      </c>
      <c r="I3401" s="2777" t="s">
        <v>1534</v>
      </c>
      <c r="J3401" s="2777" t="s">
        <v>1534</v>
      </c>
      <c r="K3401" s="2777" t="s">
        <v>1534</v>
      </c>
      <c r="L3401" s="2777" t="s">
        <v>1534</v>
      </c>
      <c r="M3401" s="2777" t="s">
        <v>1534</v>
      </c>
      <c r="N3401" s="2777" t="s">
        <v>1534</v>
      </c>
      <c r="O3401" s="2777" t="s">
        <v>1534</v>
      </c>
      <c r="P3401" s="2777" t="s">
        <v>1534</v>
      </c>
      <c r="Q3401" s="2777" t="s">
        <v>1534</v>
      </c>
      <c r="R3401" s="2777" t="s">
        <v>1534</v>
      </c>
      <c r="S3401" s="2777" t="s">
        <v>1534</v>
      </c>
      <c r="T3401" s="2777" t="s">
        <v>1534</v>
      </c>
      <c r="U3401" s="2777" t="s">
        <v>1534</v>
      </c>
      <c r="V3401" s="2777" t="s">
        <v>1534</v>
      </c>
      <c r="W3401" s="2777" t="s">
        <v>1534</v>
      </c>
      <c r="X3401" s="2777" t="s">
        <v>1534</v>
      </c>
      <c r="Y3401" s="2777" t="s">
        <v>1534</v>
      </c>
      <c r="Z3401" s="2777" t="s">
        <v>1534</v>
      </c>
      <c r="AA3401" s="2777" t="s">
        <v>1534</v>
      </c>
      <c r="AB3401" s="2777" t="s">
        <v>1534</v>
      </c>
      <c r="AC3401" s="2777" t="s">
        <v>1534</v>
      </c>
      <c r="AD3401" s="2777" t="s">
        <v>1534</v>
      </c>
      <c r="AE3401" s="2777" t="s">
        <v>1534</v>
      </c>
      <c r="AF3401" s="2777" t="s">
        <v>1534</v>
      </c>
      <c r="AG3401" s="2777" t="s">
        <v>1534</v>
      </c>
      <c r="AH3401" s="2773" t="s">
        <v>5230</v>
      </c>
      <c r="AI3401" s="2781">
        <v>1</v>
      </c>
      <c r="AJ3401" s="2704">
        <v>7.99</v>
      </c>
      <c r="AK3401" s="2572"/>
    </row>
    <row r="3402" spans="2:37" s="2774" customFormat="1" ht="17.25" customHeight="1" thickBot="1" x14ac:dyDescent="0.25">
      <c r="B3402" s="4825" t="s">
        <v>5238</v>
      </c>
      <c r="C3402" s="4826"/>
      <c r="D3402" s="3079" t="s">
        <v>1534</v>
      </c>
      <c r="E3402" s="3079" t="s">
        <v>1534</v>
      </c>
      <c r="F3402" s="3079" t="s">
        <v>1534</v>
      </c>
      <c r="G3402" s="3079" t="s">
        <v>1534</v>
      </c>
      <c r="H3402" s="3079" t="s">
        <v>1534</v>
      </c>
      <c r="I3402" s="3079" t="s">
        <v>1534</v>
      </c>
      <c r="J3402" s="3079" t="s">
        <v>1534</v>
      </c>
      <c r="K3402" s="3079" t="s">
        <v>1534</v>
      </c>
      <c r="L3402" s="3079" t="s">
        <v>1534</v>
      </c>
      <c r="M3402" s="3079" t="s">
        <v>1534</v>
      </c>
      <c r="N3402" s="3079" t="s">
        <v>1534</v>
      </c>
      <c r="O3402" s="3079" t="s">
        <v>1534</v>
      </c>
      <c r="P3402" s="3079" t="s">
        <v>1534</v>
      </c>
      <c r="Q3402" s="3079" t="s">
        <v>1534</v>
      </c>
      <c r="R3402" s="3079" t="s">
        <v>1534</v>
      </c>
      <c r="S3402" s="3079" t="s">
        <v>1534</v>
      </c>
      <c r="T3402" s="3079" t="s">
        <v>1534</v>
      </c>
      <c r="U3402" s="3079" t="s">
        <v>1534</v>
      </c>
      <c r="V3402" s="3079" t="s">
        <v>1534</v>
      </c>
      <c r="W3402" s="3079" t="s">
        <v>1534</v>
      </c>
      <c r="X3402" s="3079" t="s">
        <v>1534</v>
      </c>
      <c r="Y3402" s="3079" t="s">
        <v>1534</v>
      </c>
      <c r="Z3402" s="3079" t="s">
        <v>1534</v>
      </c>
      <c r="AA3402" s="3079" t="s">
        <v>1534</v>
      </c>
      <c r="AB3402" s="3079" t="s">
        <v>1534</v>
      </c>
      <c r="AC3402" s="3079" t="s">
        <v>1534</v>
      </c>
      <c r="AD3402" s="3079" t="s">
        <v>1534</v>
      </c>
      <c r="AE3402" s="3079" t="s">
        <v>1534</v>
      </c>
      <c r="AF3402" s="3079" t="s">
        <v>1534</v>
      </c>
      <c r="AG3402" s="3079" t="s">
        <v>1534</v>
      </c>
      <c r="AH3402" s="3085" t="s">
        <v>5230</v>
      </c>
      <c r="AI3402" s="3101">
        <v>1</v>
      </c>
      <c r="AJ3402" s="3100">
        <v>9.99</v>
      </c>
      <c r="AK3402" s="2572"/>
    </row>
    <row r="3403" spans="2:37" s="2774" customFormat="1" ht="17.25" customHeight="1" x14ac:dyDescent="0.2">
      <c r="B3403" s="2573"/>
      <c r="C3403" s="2566"/>
      <c r="D3403" s="2566"/>
      <c r="E3403" s="2566"/>
      <c r="F3403" s="2566"/>
      <c r="G3403" s="2566"/>
      <c r="H3403" s="2566"/>
      <c r="I3403" s="2567"/>
      <c r="J3403" s="2567"/>
      <c r="K3403" s="2567"/>
      <c r="L3403" s="2567"/>
      <c r="M3403" s="2566"/>
      <c r="N3403" s="2567"/>
      <c r="O3403" s="2567"/>
      <c r="P3403" s="2567"/>
      <c r="Q3403" s="2567"/>
      <c r="R3403" s="2567"/>
      <c r="S3403" s="2566"/>
      <c r="T3403" s="2565"/>
      <c r="U3403" s="2565"/>
      <c r="V3403" s="2565"/>
      <c r="W3403" s="2565"/>
      <c r="X3403" s="2565"/>
      <c r="Y3403" s="2565"/>
      <c r="Z3403" s="2565"/>
      <c r="AA3403" s="2565"/>
      <c r="AB3403" s="2565"/>
      <c r="AC3403" s="2565"/>
      <c r="AD3403" s="2565"/>
      <c r="AE3403" s="2565"/>
      <c r="AF3403" s="2565"/>
      <c r="AG3403" s="2565"/>
      <c r="AH3403" s="2565"/>
      <c r="AI3403" s="2565"/>
      <c r="AJ3403" s="2568"/>
      <c r="AK3403" s="2572"/>
    </row>
    <row r="3404" spans="2:37" s="2774" customFormat="1" ht="17.25" customHeight="1" x14ac:dyDescent="0.2">
      <c r="B3404" s="3979" t="s">
        <v>4992</v>
      </c>
      <c r="C3404" s="3980"/>
      <c r="D3404" s="3986" t="s">
        <v>1534</v>
      </c>
      <c r="E3404" s="3986"/>
      <c r="F3404" s="3986"/>
      <c r="G3404" s="3986"/>
      <c r="H3404" s="2569"/>
      <c r="I3404" s="2569"/>
      <c r="J3404" s="2569"/>
      <c r="K3404" s="2569"/>
      <c r="L3404" s="2569"/>
      <c r="M3404" s="2569"/>
      <c r="N3404" s="2569"/>
      <c r="O3404" s="2569"/>
      <c r="P3404" s="2569"/>
      <c r="Q3404" s="2569"/>
      <c r="R3404" s="2569"/>
      <c r="S3404" s="2569"/>
      <c r="T3404" s="2565"/>
      <c r="U3404" s="2565"/>
      <c r="V3404" s="2565"/>
      <c r="W3404" s="2565"/>
      <c r="X3404" s="2565"/>
      <c r="Y3404" s="2565"/>
      <c r="Z3404" s="2565"/>
      <c r="AA3404" s="2565"/>
      <c r="AB3404" s="2565"/>
      <c r="AC3404" s="2565"/>
      <c r="AD3404" s="2565"/>
      <c r="AE3404" s="2565"/>
      <c r="AF3404" s="2565"/>
      <c r="AG3404" s="2565"/>
      <c r="AH3404" s="2565"/>
      <c r="AI3404" s="2565"/>
      <c r="AJ3404" s="2568"/>
      <c r="AK3404" s="2572"/>
    </row>
    <row r="3405" spans="2:37" s="2774" customFormat="1" ht="17.25" customHeight="1" x14ac:dyDescent="0.2">
      <c r="B3405" s="3979" t="s">
        <v>4993</v>
      </c>
      <c r="C3405" s="3980"/>
      <c r="D3405" s="4104" t="s">
        <v>10</v>
      </c>
      <c r="E3405" s="4104"/>
      <c r="F3405" s="4104"/>
      <c r="G3405" s="4104"/>
      <c r="H3405" s="2569"/>
      <c r="I3405" s="2569"/>
      <c r="J3405" s="2569"/>
      <c r="K3405" s="2569"/>
      <c r="L3405" s="2569"/>
      <c r="M3405" s="2569"/>
      <c r="N3405" s="2569"/>
      <c r="O3405" s="2569"/>
      <c r="P3405" s="2569"/>
      <c r="Q3405" s="2569"/>
      <c r="R3405" s="2569"/>
      <c r="S3405" s="2569"/>
      <c r="T3405" s="2565"/>
      <c r="U3405" s="2565"/>
      <c r="V3405" s="2565"/>
      <c r="W3405" s="2565"/>
      <c r="X3405" s="2565"/>
      <c r="Y3405" s="2565"/>
      <c r="Z3405" s="2565"/>
      <c r="AA3405" s="2565"/>
      <c r="AB3405" s="2565"/>
      <c r="AC3405" s="2565"/>
      <c r="AD3405" s="2565"/>
      <c r="AE3405" s="2565"/>
      <c r="AF3405" s="2565"/>
      <c r="AG3405" s="2565"/>
      <c r="AH3405" s="2565"/>
      <c r="AI3405" s="2565"/>
      <c r="AJ3405" s="2568"/>
      <c r="AK3405" s="2572"/>
    </row>
    <row r="3406" spans="2:37" s="2774" customFormat="1" ht="17.25" customHeight="1" thickBot="1" x14ac:dyDescent="0.25">
      <c r="B3406" s="4057"/>
      <c r="C3406" s="4058"/>
      <c r="D3406" s="4059"/>
      <c r="E3406" s="4059"/>
      <c r="F3406" s="4059"/>
      <c r="G3406" s="4059"/>
      <c r="H3406" s="2574"/>
      <c r="I3406" s="2574"/>
      <c r="J3406" s="2574"/>
      <c r="K3406" s="2574"/>
      <c r="L3406" s="2574"/>
      <c r="M3406" s="2574"/>
      <c r="N3406" s="2574"/>
      <c r="O3406" s="2574"/>
      <c r="P3406" s="2574"/>
      <c r="Q3406" s="2574"/>
      <c r="R3406" s="2574"/>
      <c r="S3406" s="2574"/>
      <c r="T3406" s="2575"/>
      <c r="U3406" s="2575"/>
      <c r="V3406" s="2575"/>
      <c r="W3406" s="2575"/>
      <c r="X3406" s="2575"/>
      <c r="Y3406" s="2575"/>
      <c r="Z3406" s="2575"/>
      <c r="AA3406" s="2575"/>
      <c r="AB3406" s="2575"/>
      <c r="AC3406" s="2575"/>
      <c r="AD3406" s="2575"/>
      <c r="AE3406" s="2575"/>
      <c r="AF3406" s="2575"/>
      <c r="AG3406" s="2575"/>
      <c r="AH3406" s="2575"/>
      <c r="AI3406" s="2575"/>
      <c r="AJ3406" s="2576"/>
      <c r="AK3406" s="2577"/>
    </row>
    <row r="3407" spans="2:37" s="2774" customFormat="1" ht="17.25" customHeight="1" x14ac:dyDescent="0.2">
      <c r="B3407" s="2659"/>
      <c r="C3407" s="2659"/>
      <c r="D3407" s="2659"/>
      <c r="E3407" s="2659"/>
      <c r="F3407" s="2659"/>
    </row>
    <row r="3408" spans="2:37" s="2774" customFormat="1" ht="17.25" customHeight="1" thickBot="1" x14ac:dyDescent="0.25">
      <c r="B3408" s="2659"/>
      <c r="C3408" s="2659"/>
      <c r="D3408" s="2659"/>
      <c r="E3408" s="2659"/>
      <c r="F3408" s="2659"/>
    </row>
    <row r="3409" spans="2:37" s="2774" customFormat="1" ht="31.5" customHeight="1" x14ac:dyDescent="0.2">
      <c r="B3409" s="3987" t="s">
        <v>5001</v>
      </c>
      <c r="C3409" s="3988"/>
      <c r="D3409" s="3988"/>
      <c r="E3409" s="3988"/>
      <c r="F3409" s="3988"/>
      <c r="G3409" s="3988"/>
      <c r="H3409" s="3988"/>
      <c r="I3409" s="3988"/>
      <c r="J3409" s="3988"/>
      <c r="K3409" s="3988"/>
      <c r="L3409" s="3988"/>
      <c r="M3409" s="3988"/>
      <c r="N3409" s="3988"/>
      <c r="O3409" s="3988"/>
      <c r="P3409" s="3988"/>
      <c r="Q3409" s="3988"/>
      <c r="R3409" s="3988"/>
      <c r="S3409" s="3988"/>
      <c r="T3409" s="3988"/>
      <c r="U3409" s="3988"/>
      <c r="V3409" s="3988"/>
      <c r="W3409" s="3988"/>
      <c r="X3409" s="3988"/>
      <c r="Y3409" s="3988"/>
      <c r="Z3409" s="3988"/>
      <c r="AA3409" s="3988"/>
      <c r="AB3409" s="3988"/>
      <c r="AC3409" s="3988"/>
      <c r="AD3409" s="3988"/>
      <c r="AE3409" s="3988"/>
      <c r="AF3409" s="3988"/>
      <c r="AG3409" s="3988"/>
      <c r="AH3409" s="3988"/>
      <c r="AI3409" s="3988"/>
      <c r="AJ3409" s="3988"/>
      <c r="AK3409" s="3989"/>
    </row>
    <row r="3410" spans="2:37" s="2774" customFormat="1" ht="17.25" customHeight="1" x14ac:dyDescent="0.2">
      <c r="B3410" s="2570"/>
      <c r="C3410" s="2659"/>
      <c r="D3410" s="2659"/>
      <c r="E3410" s="2659"/>
      <c r="F3410" s="2659"/>
      <c r="G3410" s="2571"/>
      <c r="H3410" s="2571"/>
      <c r="I3410" s="2571"/>
      <c r="J3410" s="2571"/>
      <c r="K3410" s="2571"/>
      <c r="L3410" s="2571"/>
      <c r="M3410" s="2571"/>
      <c r="N3410" s="2571"/>
      <c r="O3410" s="2571"/>
      <c r="P3410" s="2571"/>
      <c r="Q3410" s="2571"/>
      <c r="R3410" s="2571"/>
      <c r="S3410" s="2571"/>
      <c r="T3410" s="2571"/>
      <c r="U3410" s="2571"/>
      <c r="V3410" s="2571"/>
      <c r="W3410" s="2571"/>
      <c r="X3410" s="2571"/>
      <c r="Y3410" s="2571"/>
      <c r="Z3410" s="2571"/>
      <c r="AA3410" s="2571"/>
      <c r="AB3410" s="2571"/>
      <c r="AC3410" s="2571"/>
      <c r="AD3410" s="2571"/>
      <c r="AE3410" s="2571"/>
      <c r="AF3410" s="2571"/>
      <c r="AG3410" s="2571"/>
      <c r="AH3410" s="2571"/>
      <c r="AI3410" s="2571"/>
      <c r="AJ3410" s="2571"/>
      <c r="AK3410" s="2572"/>
    </row>
    <row r="3411" spans="2:37" s="2774" customFormat="1" ht="17.25" customHeight="1" x14ac:dyDescent="0.2">
      <c r="B3411" s="2570" t="s">
        <v>4988</v>
      </c>
      <c r="C3411" s="2659"/>
      <c r="D3411" s="4122" t="s">
        <v>5227</v>
      </c>
      <c r="E3411" s="4122"/>
      <c r="F3411" s="4122"/>
      <c r="G3411" s="2571"/>
      <c r="H3411" s="2571"/>
      <c r="I3411" s="2571"/>
      <c r="J3411" s="2571"/>
      <c r="K3411" s="2571"/>
      <c r="L3411" s="2571"/>
      <c r="M3411" s="2571"/>
      <c r="N3411" s="2571"/>
      <c r="O3411" s="2571"/>
      <c r="P3411" s="2571"/>
      <c r="Q3411" s="2571"/>
      <c r="R3411" s="2571"/>
      <c r="S3411" s="2571"/>
      <c r="T3411" s="2571"/>
      <c r="U3411" s="2571"/>
      <c r="V3411" s="2571"/>
      <c r="W3411" s="2571"/>
      <c r="X3411" s="2571"/>
      <c r="Y3411" s="2571"/>
      <c r="Z3411" s="2571"/>
      <c r="AA3411" s="2571"/>
      <c r="AB3411" s="2571"/>
      <c r="AC3411" s="2571"/>
      <c r="AD3411" s="2571"/>
      <c r="AE3411" s="2571"/>
      <c r="AF3411" s="2571"/>
      <c r="AG3411" s="2571"/>
      <c r="AH3411" s="2571"/>
      <c r="AI3411" s="2571"/>
      <c r="AJ3411" s="2571"/>
      <c r="AK3411" s="2572"/>
    </row>
    <row r="3412" spans="2:37" s="2774" customFormat="1" ht="17.25" customHeight="1" thickBot="1" x14ac:dyDescent="0.25">
      <c r="B3412" s="3991" t="s">
        <v>5002</v>
      </c>
      <c r="C3412" s="3992"/>
      <c r="D3412" s="4139">
        <v>41408</v>
      </c>
      <c r="E3412" s="4140"/>
      <c r="F3412" s="2659"/>
      <c r="G3412" s="2571"/>
      <c r="H3412" s="2571"/>
      <c r="I3412" s="2571"/>
      <c r="J3412" s="2571"/>
      <c r="K3412" s="2571"/>
      <c r="L3412" s="2571"/>
      <c r="M3412" s="2571"/>
      <c r="N3412" s="2571"/>
      <c r="O3412" s="2571"/>
      <c r="P3412" s="2571"/>
      <c r="Q3412" s="2571"/>
      <c r="R3412" s="2571"/>
      <c r="S3412" s="2571"/>
      <c r="T3412" s="2571"/>
      <c r="U3412" s="2571"/>
      <c r="V3412" s="2571"/>
      <c r="W3412" s="2571"/>
      <c r="X3412" s="2571"/>
      <c r="Y3412" s="2571"/>
      <c r="Z3412" s="2571"/>
      <c r="AA3412" s="2571"/>
      <c r="AB3412" s="2571"/>
      <c r="AC3412" s="2571"/>
      <c r="AD3412" s="2571"/>
      <c r="AE3412" s="2571"/>
      <c r="AF3412" s="2571"/>
      <c r="AG3412" s="2571"/>
      <c r="AH3412" s="2571"/>
      <c r="AI3412" s="2571"/>
      <c r="AJ3412" s="2571"/>
      <c r="AK3412" s="2572"/>
    </row>
    <row r="3413" spans="2:37" s="2774" customFormat="1" ht="91.5" customHeight="1" thickBot="1" x14ac:dyDescent="0.25">
      <c r="B3413" s="3993" t="s">
        <v>5003</v>
      </c>
      <c r="C3413" s="4036"/>
      <c r="D3413" s="4118" t="s">
        <v>5239</v>
      </c>
      <c r="E3413" s="4119"/>
      <c r="F3413" s="4119"/>
      <c r="G3413" s="4119"/>
      <c r="H3413" s="4119"/>
      <c r="I3413" s="4119"/>
      <c r="J3413" s="4119"/>
      <c r="K3413" s="4120"/>
      <c r="L3413" s="2571"/>
      <c r="M3413" s="2571"/>
      <c r="N3413" s="2571"/>
      <c r="O3413" s="2571"/>
      <c r="P3413" s="2571"/>
      <c r="Q3413" s="2571"/>
      <c r="R3413" s="2571"/>
      <c r="S3413" s="2571"/>
      <c r="T3413" s="2571"/>
      <c r="U3413" s="2571"/>
      <c r="V3413" s="2571"/>
      <c r="W3413" s="2571"/>
      <c r="X3413" s="2571"/>
      <c r="Y3413" s="2571"/>
      <c r="Z3413" s="2571"/>
      <c r="AA3413" s="2571"/>
      <c r="AB3413" s="2571"/>
      <c r="AC3413" s="2571"/>
      <c r="AD3413" s="2571"/>
      <c r="AE3413" s="2571"/>
      <c r="AF3413" s="2571"/>
      <c r="AG3413" s="2571"/>
      <c r="AH3413" s="2571"/>
      <c r="AI3413" s="2571"/>
      <c r="AJ3413" s="2571"/>
      <c r="AK3413" s="2572"/>
    </row>
    <row r="3414" spans="2:37" s="2774" customFormat="1" ht="17.25" customHeight="1" thickBot="1" x14ac:dyDescent="0.25">
      <c r="B3414" s="3998"/>
      <c r="C3414" s="3999"/>
      <c r="D3414" s="3992"/>
      <c r="E3414" s="3992"/>
      <c r="F3414" s="3992"/>
      <c r="G3414" s="3992"/>
      <c r="H3414" s="3992"/>
      <c r="I3414" s="3992"/>
      <c r="J3414" s="3992"/>
      <c r="K3414" s="3992"/>
      <c r="L3414" s="3992"/>
      <c r="M3414" s="3992"/>
      <c r="N3414" s="3992"/>
      <c r="O3414" s="3992"/>
      <c r="P3414" s="3992"/>
      <c r="Q3414" s="3992"/>
      <c r="R3414" s="2571"/>
      <c r="S3414" s="2571"/>
      <c r="T3414" s="2571"/>
      <c r="U3414" s="2571"/>
      <c r="V3414" s="2571"/>
      <c r="W3414" s="2571"/>
      <c r="X3414" s="2571"/>
      <c r="Y3414" s="2571"/>
      <c r="Z3414" s="2571"/>
      <c r="AA3414" s="2571"/>
      <c r="AB3414" s="2571"/>
      <c r="AC3414" s="2571"/>
      <c r="AD3414" s="2571"/>
      <c r="AE3414" s="2571"/>
      <c r="AF3414" s="2571"/>
      <c r="AG3414" s="2571"/>
      <c r="AH3414" s="2571"/>
      <c r="AI3414" s="2571"/>
      <c r="AJ3414" s="2571"/>
      <c r="AK3414" s="2572"/>
    </row>
    <row r="3415" spans="2:37" s="2774" customFormat="1" ht="24" customHeight="1" thickBot="1" x14ac:dyDescent="0.25">
      <c r="B3415" s="4000" t="s">
        <v>5004</v>
      </c>
      <c r="C3415" s="4000"/>
      <c r="D3415" s="4000" t="s">
        <v>4994</v>
      </c>
      <c r="E3415" s="4000" t="s">
        <v>5005</v>
      </c>
      <c r="F3415" s="4002" t="s">
        <v>224</v>
      </c>
      <c r="G3415" s="4002"/>
      <c r="H3415" s="4002"/>
      <c r="I3415" s="4002"/>
      <c r="J3415" s="4002"/>
      <c r="K3415" s="4002"/>
      <c r="L3415" s="4002"/>
      <c r="M3415" s="4002"/>
      <c r="N3415" s="4002"/>
      <c r="O3415" s="4002"/>
      <c r="P3415" s="4002"/>
      <c r="Q3415" s="4002"/>
      <c r="R3415" s="4002"/>
      <c r="S3415" s="4002" t="s">
        <v>340</v>
      </c>
      <c r="T3415" s="4002"/>
      <c r="U3415" s="4002"/>
      <c r="V3415" s="4002"/>
      <c r="W3415" s="4002"/>
      <c r="X3415" s="4002"/>
      <c r="Y3415" s="4002"/>
      <c r="Z3415" s="4002"/>
      <c r="AA3415" s="4002"/>
      <c r="AB3415" s="4002"/>
      <c r="AC3415" s="4002"/>
      <c r="AD3415" s="4002" t="s">
        <v>225</v>
      </c>
      <c r="AE3415" s="4002"/>
      <c r="AF3415" s="4002"/>
      <c r="AG3415" s="4002"/>
      <c r="AH3415" s="4003" t="s">
        <v>4989</v>
      </c>
      <c r="AI3415" s="4003"/>
      <c r="AJ3415" s="4003"/>
      <c r="AK3415" s="2572"/>
    </row>
    <row r="3416" spans="2:37" s="2774" customFormat="1" ht="43.5" customHeight="1" thickBot="1" x14ac:dyDescent="0.25">
      <c r="B3416" s="4001"/>
      <c r="C3416" s="4001"/>
      <c r="D3416" s="4001"/>
      <c r="E3416" s="4001"/>
      <c r="F3416" s="4001" t="s">
        <v>5006</v>
      </c>
      <c r="G3416" s="4001" t="s">
        <v>5007</v>
      </c>
      <c r="H3416" s="4000" t="s">
        <v>5008</v>
      </c>
      <c r="I3416" s="4004" t="s">
        <v>5009</v>
      </c>
      <c r="J3416" s="4004" t="s">
        <v>5010</v>
      </c>
      <c r="K3416" s="4005" t="s">
        <v>5011</v>
      </c>
      <c r="L3416" s="4005" t="s">
        <v>5012</v>
      </c>
      <c r="M3416" s="4004" t="s">
        <v>5013</v>
      </c>
      <c r="N3416" s="4004"/>
      <c r="O3416" s="4005" t="s">
        <v>5014</v>
      </c>
      <c r="P3416" s="4005" t="s">
        <v>5015</v>
      </c>
      <c r="Q3416" s="4005" t="s">
        <v>5016</v>
      </c>
      <c r="R3416" s="4005" t="s">
        <v>5017</v>
      </c>
      <c r="S3416" s="4000" t="s">
        <v>5018</v>
      </c>
      <c r="T3416" s="4000" t="s">
        <v>5019</v>
      </c>
      <c r="U3416" s="4000" t="s">
        <v>5020</v>
      </c>
      <c r="V3416" s="4000" t="s">
        <v>5021</v>
      </c>
      <c r="W3416" s="4000" t="s">
        <v>5022</v>
      </c>
      <c r="X3416" s="4000" t="s">
        <v>5023</v>
      </c>
      <c r="Y3416" s="4000" t="s">
        <v>5024</v>
      </c>
      <c r="Z3416" s="4000" t="s">
        <v>5025</v>
      </c>
      <c r="AA3416" s="4000" t="s">
        <v>5026</v>
      </c>
      <c r="AB3416" s="4004" t="s">
        <v>5027</v>
      </c>
      <c r="AC3416" s="4004" t="s">
        <v>5028</v>
      </c>
      <c r="AD3416" s="4000" t="s">
        <v>5029</v>
      </c>
      <c r="AE3416" s="4000" t="s">
        <v>5030</v>
      </c>
      <c r="AF3416" s="4000" t="s">
        <v>5031</v>
      </c>
      <c r="AG3416" s="4000" t="s">
        <v>5032</v>
      </c>
      <c r="AH3416" s="4000" t="s">
        <v>1154</v>
      </c>
      <c r="AI3416" s="4000" t="s">
        <v>4990</v>
      </c>
      <c r="AJ3416" s="4000" t="s">
        <v>4991</v>
      </c>
      <c r="AK3416" s="2572"/>
    </row>
    <row r="3417" spans="2:37" s="2774" customFormat="1" ht="36.75" customHeight="1" thickBot="1" x14ac:dyDescent="0.25">
      <c r="B3417" s="4073"/>
      <c r="C3417" s="4073"/>
      <c r="D3417" s="4073"/>
      <c r="E3417" s="4073"/>
      <c r="F3417" s="4073"/>
      <c r="G3417" s="4073"/>
      <c r="H3417" s="4073"/>
      <c r="I3417" s="4102"/>
      <c r="J3417" s="4102"/>
      <c r="K3417" s="4102"/>
      <c r="L3417" s="4102"/>
      <c r="M3417" s="2793" t="s">
        <v>5033</v>
      </c>
      <c r="N3417" s="2794" t="s">
        <v>2798</v>
      </c>
      <c r="O3417" s="4102"/>
      <c r="P3417" s="4102"/>
      <c r="Q3417" s="4102"/>
      <c r="R3417" s="4102"/>
      <c r="S3417" s="4073"/>
      <c r="T3417" s="4073"/>
      <c r="U3417" s="4073"/>
      <c r="V3417" s="4073"/>
      <c r="W3417" s="4073"/>
      <c r="X3417" s="4073"/>
      <c r="Y3417" s="4073"/>
      <c r="Z3417" s="4073"/>
      <c r="AA3417" s="4073"/>
      <c r="AB3417" s="4102"/>
      <c r="AC3417" s="4102"/>
      <c r="AD3417" s="4073"/>
      <c r="AE3417" s="4073"/>
      <c r="AF3417" s="4073"/>
      <c r="AG3417" s="4073"/>
      <c r="AH3417" s="4073"/>
      <c r="AI3417" s="4073"/>
      <c r="AJ3417" s="4073"/>
      <c r="AK3417" s="2572"/>
    </row>
    <row r="3418" spans="2:37" s="2774" customFormat="1" ht="17.25" customHeight="1" x14ac:dyDescent="0.2">
      <c r="B3418" s="4133" t="s">
        <v>5229</v>
      </c>
      <c r="C3418" s="4134"/>
      <c r="D3418" s="2782" t="s">
        <v>1534</v>
      </c>
      <c r="E3418" s="2782" t="s">
        <v>1534</v>
      </c>
      <c r="F3418" s="2782" t="s">
        <v>1534</v>
      </c>
      <c r="G3418" s="2782" t="s">
        <v>1534</v>
      </c>
      <c r="H3418" s="2782" t="s">
        <v>1534</v>
      </c>
      <c r="I3418" s="2782" t="s">
        <v>1534</v>
      </c>
      <c r="J3418" s="2782" t="s">
        <v>1534</v>
      </c>
      <c r="K3418" s="2782" t="s">
        <v>1534</v>
      </c>
      <c r="L3418" s="2782" t="s">
        <v>1534</v>
      </c>
      <c r="M3418" s="2782" t="s">
        <v>1534</v>
      </c>
      <c r="N3418" s="2782" t="s">
        <v>1534</v>
      </c>
      <c r="O3418" s="2782" t="s">
        <v>1534</v>
      </c>
      <c r="P3418" s="2782" t="s">
        <v>1534</v>
      </c>
      <c r="Q3418" s="2782" t="s">
        <v>1534</v>
      </c>
      <c r="R3418" s="2782" t="s">
        <v>1534</v>
      </c>
      <c r="S3418" s="2782" t="s">
        <v>1534</v>
      </c>
      <c r="T3418" s="2782" t="s">
        <v>1534</v>
      </c>
      <c r="U3418" s="2782" t="s">
        <v>1534</v>
      </c>
      <c r="V3418" s="2782" t="s">
        <v>1534</v>
      </c>
      <c r="W3418" s="2782" t="s">
        <v>1534</v>
      </c>
      <c r="X3418" s="2782" t="s">
        <v>1534</v>
      </c>
      <c r="Y3418" s="2782" t="s">
        <v>1534</v>
      </c>
      <c r="Z3418" s="2782" t="s">
        <v>1534</v>
      </c>
      <c r="AA3418" s="2782" t="s">
        <v>1534</v>
      </c>
      <c r="AB3418" s="2782" t="s">
        <v>1534</v>
      </c>
      <c r="AC3418" s="2782" t="s">
        <v>1534</v>
      </c>
      <c r="AD3418" s="2782" t="s">
        <v>1534</v>
      </c>
      <c r="AE3418" s="2782" t="s">
        <v>1534</v>
      </c>
      <c r="AF3418" s="2782" t="s">
        <v>1534</v>
      </c>
      <c r="AG3418" s="2782" t="s">
        <v>1534</v>
      </c>
      <c r="AH3418" s="3102" t="s">
        <v>5230</v>
      </c>
      <c r="AI3418" s="3103">
        <v>1</v>
      </c>
      <c r="AJ3418" s="3104">
        <v>0.99</v>
      </c>
      <c r="AK3418" s="2572"/>
    </row>
    <row r="3419" spans="2:37" s="2774" customFormat="1" ht="17.25" customHeight="1" x14ac:dyDescent="0.2">
      <c r="B3419" s="2672" t="s">
        <v>5231</v>
      </c>
      <c r="C3419" s="2673"/>
      <c r="D3419" s="2777" t="s">
        <v>1534</v>
      </c>
      <c r="E3419" s="2777" t="s">
        <v>1534</v>
      </c>
      <c r="F3419" s="2777" t="s">
        <v>1534</v>
      </c>
      <c r="G3419" s="2777" t="s">
        <v>1534</v>
      </c>
      <c r="H3419" s="2777" t="s">
        <v>1534</v>
      </c>
      <c r="I3419" s="2777" t="s">
        <v>1534</v>
      </c>
      <c r="J3419" s="2777" t="s">
        <v>1534</v>
      </c>
      <c r="K3419" s="2777" t="s">
        <v>1534</v>
      </c>
      <c r="L3419" s="2777" t="s">
        <v>1534</v>
      </c>
      <c r="M3419" s="2777" t="s">
        <v>1534</v>
      </c>
      <c r="N3419" s="2777" t="s">
        <v>1534</v>
      </c>
      <c r="O3419" s="2777" t="s">
        <v>1534</v>
      </c>
      <c r="P3419" s="2777" t="s">
        <v>1534</v>
      </c>
      <c r="Q3419" s="2777" t="s">
        <v>1534</v>
      </c>
      <c r="R3419" s="2777" t="s">
        <v>1534</v>
      </c>
      <c r="S3419" s="2777" t="s">
        <v>1534</v>
      </c>
      <c r="T3419" s="2777" t="s">
        <v>1534</v>
      </c>
      <c r="U3419" s="2777" t="s">
        <v>1534</v>
      </c>
      <c r="V3419" s="2777" t="s">
        <v>1534</v>
      </c>
      <c r="W3419" s="2777" t="s">
        <v>1534</v>
      </c>
      <c r="X3419" s="2777" t="s">
        <v>1534</v>
      </c>
      <c r="Y3419" s="2777" t="s">
        <v>1534</v>
      </c>
      <c r="Z3419" s="2777" t="s">
        <v>1534</v>
      </c>
      <c r="AA3419" s="2777" t="s">
        <v>1534</v>
      </c>
      <c r="AB3419" s="2777" t="s">
        <v>1534</v>
      </c>
      <c r="AC3419" s="2777" t="s">
        <v>1534</v>
      </c>
      <c r="AD3419" s="2777" t="s">
        <v>1534</v>
      </c>
      <c r="AE3419" s="2777" t="s">
        <v>1534</v>
      </c>
      <c r="AF3419" s="2777" t="s">
        <v>1534</v>
      </c>
      <c r="AG3419" s="2777" t="s">
        <v>1534</v>
      </c>
      <c r="AH3419" s="2583" t="s">
        <v>5230</v>
      </c>
      <c r="AI3419" s="2703">
        <v>1</v>
      </c>
      <c r="AJ3419" s="2855">
        <v>1.99</v>
      </c>
      <c r="AK3419" s="2572"/>
    </row>
    <row r="3420" spans="2:37" s="2774" customFormat="1" ht="17.25" customHeight="1" x14ac:dyDescent="0.2">
      <c r="B3420" s="2693" t="s">
        <v>5232</v>
      </c>
      <c r="C3420" s="2694"/>
      <c r="D3420" s="2777" t="s">
        <v>1534</v>
      </c>
      <c r="E3420" s="2777" t="s">
        <v>1534</v>
      </c>
      <c r="F3420" s="2777" t="s">
        <v>1534</v>
      </c>
      <c r="G3420" s="2777" t="s">
        <v>1534</v>
      </c>
      <c r="H3420" s="2777" t="s">
        <v>1534</v>
      </c>
      <c r="I3420" s="2777" t="s">
        <v>1534</v>
      </c>
      <c r="J3420" s="2777" t="s">
        <v>1534</v>
      </c>
      <c r="K3420" s="2777" t="s">
        <v>1534</v>
      </c>
      <c r="L3420" s="2777" t="s">
        <v>1534</v>
      </c>
      <c r="M3420" s="2777" t="s">
        <v>1534</v>
      </c>
      <c r="N3420" s="2777" t="s">
        <v>1534</v>
      </c>
      <c r="O3420" s="2777" t="s">
        <v>1534</v>
      </c>
      <c r="P3420" s="2777" t="s">
        <v>1534</v>
      </c>
      <c r="Q3420" s="2777" t="s">
        <v>1534</v>
      </c>
      <c r="R3420" s="2777" t="s">
        <v>1534</v>
      </c>
      <c r="S3420" s="2777" t="s">
        <v>1534</v>
      </c>
      <c r="T3420" s="2777" t="s">
        <v>1534</v>
      </c>
      <c r="U3420" s="2777" t="s">
        <v>1534</v>
      </c>
      <c r="V3420" s="2777" t="s">
        <v>1534</v>
      </c>
      <c r="W3420" s="2777" t="s">
        <v>1534</v>
      </c>
      <c r="X3420" s="2777" t="s">
        <v>1534</v>
      </c>
      <c r="Y3420" s="2777" t="s">
        <v>1534</v>
      </c>
      <c r="Z3420" s="2777" t="s">
        <v>1534</v>
      </c>
      <c r="AA3420" s="2777" t="s">
        <v>1534</v>
      </c>
      <c r="AB3420" s="2777" t="s">
        <v>1534</v>
      </c>
      <c r="AC3420" s="2777" t="s">
        <v>1534</v>
      </c>
      <c r="AD3420" s="2777" t="s">
        <v>1534</v>
      </c>
      <c r="AE3420" s="2777" t="s">
        <v>1534</v>
      </c>
      <c r="AF3420" s="2777" t="s">
        <v>1534</v>
      </c>
      <c r="AG3420" s="2777" t="s">
        <v>1534</v>
      </c>
      <c r="AH3420" s="2583" t="s">
        <v>5230</v>
      </c>
      <c r="AI3420" s="3105">
        <v>1</v>
      </c>
      <c r="AJ3420" s="2855">
        <v>2.99</v>
      </c>
      <c r="AK3420" s="2572"/>
    </row>
    <row r="3421" spans="2:37" s="2774" customFormat="1" ht="17.25" customHeight="1" x14ac:dyDescent="0.2">
      <c r="B3421" s="2693" t="s">
        <v>5233</v>
      </c>
      <c r="C3421" s="2694"/>
      <c r="D3421" s="2777" t="s">
        <v>1534</v>
      </c>
      <c r="E3421" s="2777" t="s">
        <v>1534</v>
      </c>
      <c r="F3421" s="2777" t="s">
        <v>1534</v>
      </c>
      <c r="G3421" s="2777" t="s">
        <v>1534</v>
      </c>
      <c r="H3421" s="2777" t="s">
        <v>1534</v>
      </c>
      <c r="I3421" s="2777" t="s">
        <v>1534</v>
      </c>
      <c r="J3421" s="2777" t="s">
        <v>1534</v>
      </c>
      <c r="K3421" s="2777" t="s">
        <v>1534</v>
      </c>
      <c r="L3421" s="2777" t="s">
        <v>1534</v>
      </c>
      <c r="M3421" s="2777" t="s">
        <v>1534</v>
      </c>
      <c r="N3421" s="2777" t="s">
        <v>1534</v>
      </c>
      <c r="O3421" s="2777" t="s">
        <v>1534</v>
      </c>
      <c r="P3421" s="2777" t="s">
        <v>1534</v>
      </c>
      <c r="Q3421" s="2777" t="s">
        <v>1534</v>
      </c>
      <c r="R3421" s="2777" t="s">
        <v>1534</v>
      </c>
      <c r="S3421" s="2777" t="s">
        <v>1534</v>
      </c>
      <c r="T3421" s="2777" t="s">
        <v>1534</v>
      </c>
      <c r="U3421" s="2777" t="s">
        <v>1534</v>
      </c>
      <c r="V3421" s="2777" t="s">
        <v>1534</v>
      </c>
      <c r="W3421" s="2777" t="s">
        <v>1534</v>
      </c>
      <c r="X3421" s="2777" t="s">
        <v>1534</v>
      </c>
      <c r="Y3421" s="2777" t="s">
        <v>1534</v>
      </c>
      <c r="Z3421" s="2777" t="s">
        <v>1534</v>
      </c>
      <c r="AA3421" s="2777" t="s">
        <v>1534</v>
      </c>
      <c r="AB3421" s="2777" t="s">
        <v>1534</v>
      </c>
      <c r="AC3421" s="2777" t="s">
        <v>1534</v>
      </c>
      <c r="AD3421" s="2777" t="s">
        <v>1534</v>
      </c>
      <c r="AE3421" s="2777" t="s">
        <v>1534</v>
      </c>
      <c r="AF3421" s="2777" t="s">
        <v>1534</v>
      </c>
      <c r="AG3421" s="2777" t="s">
        <v>1534</v>
      </c>
      <c r="AH3421" s="2583" t="s">
        <v>5230</v>
      </c>
      <c r="AI3421" s="3105">
        <v>1</v>
      </c>
      <c r="AJ3421" s="2855">
        <v>3.99</v>
      </c>
      <c r="AK3421" s="2572"/>
    </row>
    <row r="3422" spans="2:37" s="2774" customFormat="1" ht="17.25" customHeight="1" x14ac:dyDescent="0.2">
      <c r="B3422" s="2693" t="s">
        <v>5234</v>
      </c>
      <c r="C3422" s="2694"/>
      <c r="D3422" s="2777" t="s">
        <v>1534</v>
      </c>
      <c r="E3422" s="2777" t="s">
        <v>1534</v>
      </c>
      <c r="F3422" s="2777" t="s">
        <v>1534</v>
      </c>
      <c r="G3422" s="2777" t="s">
        <v>1534</v>
      </c>
      <c r="H3422" s="2777" t="s">
        <v>1534</v>
      </c>
      <c r="I3422" s="2777" t="s">
        <v>1534</v>
      </c>
      <c r="J3422" s="2777" t="s">
        <v>1534</v>
      </c>
      <c r="K3422" s="2777" t="s">
        <v>1534</v>
      </c>
      <c r="L3422" s="2777" t="s">
        <v>1534</v>
      </c>
      <c r="M3422" s="2777" t="s">
        <v>1534</v>
      </c>
      <c r="N3422" s="2777" t="s">
        <v>1534</v>
      </c>
      <c r="O3422" s="2777" t="s">
        <v>1534</v>
      </c>
      <c r="P3422" s="2777" t="s">
        <v>1534</v>
      </c>
      <c r="Q3422" s="2777" t="s">
        <v>1534</v>
      </c>
      <c r="R3422" s="2777" t="s">
        <v>1534</v>
      </c>
      <c r="S3422" s="2777" t="s">
        <v>1534</v>
      </c>
      <c r="T3422" s="2777" t="s">
        <v>1534</v>
      </c>
      <c r="U3422" s="2777" t="s">
        <v>1534</v>
      </c>
      <c r="V3422" s="2777" t="s">
        <v>1534</v>
      </c>
      <c r="W3422" s="2777" t="s">
        <v>1534</v>
      </c>
      <c r="X3422" s="2777" t="s">
        <v>1534</v>
      </c>
      <c r="Y3422" s="2777" t="s">
        <v>1534</v>
      </c>
      <c r="Z3422" s="2777" t="s">
        <v>1534</v>
      </c>
      <c r="AA3422" s="2777" t="s">
        <v>1534</v>
      </c>
      <c r="AB3422" s="2777" t="s">
        <v>1534</v>
      </c>
      <c r="AC3422" s="2777" t="s">
        <v>1534</v>
      </c>
      <c r="AD3422" s="2777" t="s">
        <v>1534</v>
      </c>
      <c r="AE3422" s="2777" t="s">
        <v>1534</v>
      </c>
      <c r="AF3422" s="2777" t="s">
        <v>1534</v>
      </c>
      <c r="AG3422" s="2777" t="s">
        <v>1534</v>
      </c>
      <c r="AH3422" s="2583" t="s">
        <v>5230</v>
      </c>
      <c r="AI3422" s="3105">
        <v>1</v>
      </c>
      <c r="AJ3422" s="2855">
        <v>4.99</v>
      </c>
      <c r="AK3422" s="2572"/>
    </row>
    <row r="3423" spans="2:37" s="2774" customFormat="1" ht="17.25" customHeight="1" x14ac:dyDescent="0.2">
      <c r="B3423" s="2693" t="s">
        <v>5235</v>
      </c>
      <c r="C3423" s="2694"/>
      <c r="D3423" s="2777" t="s">
        <v>1534</v>
      </c>
      <c r="E3423" s="2777" t="s">
        <v>1534</v>
      </c>
      <c r="F3423" s="2777" t="s">
        <v>1534</v>
      </c>
      <c r="G3423" s="2777" t="s">
        <v>1534</v>
      </c>
      <c r="H3423" s="2777" t="s">
        <v>1534</v>
      </c>
      <c r="I3423" s="2777" t="s">
        <v>1534</v>
      </c>
      <c r="J3423" s="2777" t="s">
        <v>1534</v>
      </c>
      <c r="K3423" s="2777" t="s">
        <v>1534</v>
      </c>
      <c r="L3423" s="2777" t="s">
        <v>1534</v>
      </c>
      <c r="M3423" s="2777" t="s">
        <v>1534</v>
      </c>
      <c r="N3423" s="2777" t="s">
        <v>1534</v>
      </c>
      <c r="O3423" s="2777" t="s">
        <v>1534</v>
      </c>
      <c r="P3423" s="2777" t="s">
        <v>1534</v>
      </c>
      <c r="Q3423" s="2777" t="s">
        <v>1534</v>
      </c>
      <c r="R3423" s="2777" t="s">
        <v>1534</v>
      </c>
      <c r="S3423" s="2777" t="s">
        <v>1534</v>
      </c>
      <c r="T3423" s="2777" t="s">
        <v>1534</v>
      </c>
      <c r="U3423" s="2777" t="s">
        <v>1534</v>
      </c>
      <c r="V3423" s="2777" t="s">
        <v>1534</v>
      </c>
      <c r="W3423" s="2777" t="s">
        <v>1534</v>
      </c>
      <c r="X3423" s="2777" t="s">
        <v>1534</v>
      </c>
      <c r="Y3423" s="2777" t="s">
        <v>1534</v>
      </c>
      <c r="Z3423" s="2777" t="s">
        <v>1534</v>
      </c>
      <c r="AA3423" s="2777" t="s">
        <v>1534</v>
      </c>
      <c r="AB3423" s="2777" t="s">
        <v>1534</v>
      </c>
      <c r="AC3423" s="2777" t="s">
        <v>1534</v>
      </c>
      <c r="AD3423" s="2777" t="s">
        <v>1534</v>
      </c>
      <c r="AE3423" s="2777" t="s">
        <v>1534</v>
      </c>
      <c r="AF3423" s="2777" t="s">
        <v>1534</v>
      </c>
      <c r="AG3423" s="2777" t="s">
        <v>1534</v>
      </c>
      <c r="AH3423" s="2583" t="s">
        <v>5230</v>
      </c>
      <c r="AI3423" s="3105">
        <v>1</v>
      </c>
      <c r="AJ3423" s="2855">
        <v>5.99</v>
      </c>
      <c r="AK3423" s="2572"/>
    </row>
    <row r="3424" spans="2:37" s="2774" customFormat="1" ht="17.25" customHeight="1" x14ac:dyDescent="0.2">
      <c r="B3424" s="2693" t="s">
        <v>5236</v>
      </c>
      <c r="C3424" s="2694"/>
      <c r="D3424" s="2777" t="s">
        <v>1534</v>
      </c>
      <c r="E3424" s="2777" t="s">
        <v>1534</v>
      </c>
      <c r="F3424" s="2777" t="s">
        <v>1534</v>
      </c>
      <c r="G3424" s="2777" t="s">
        <v>1534</v>
      </c>
      <c r="H3424" s="2777" t="s">
        <v>1534</v>
      </c>
      <c r="I3424" s="2777" t="s">
        <v>1534</v>
      </c>
      <c r="J3424" s="2777" t="s">
        <v>1534</v>
      </c>
      <c r="K3424" s="2777" t="s">
        <v>1534</v>
      </c>
      <c r="L3424" s="2777" t="s">
        <v>1534</v>
      </c>
      <c r="M3424" s="2777" t="s">
        <v>1534</v>
      </c>
      <c r="N3424" s="2777" t="s">
        <v>1534</v>
      </c>
      <c r="O3424" s="2777" t="s">
        <v>1534</v>
      </c>
      <c r="P3424" s="2777" t="s">
        <v>1534</v>
      </c>
      <c r="Q3424" s="2777" t="s">
        <v>1534</v>
      </c>
      <c r="R3424" s="2777" t="s">
        <v>1534</v>
      </c>
      <c r="S3424" s="2777" t="s">
        <v>1534</v>
      </c>
      <c r="T3424" s="2777" t="s">
        <v>1534</v>
      </c>
      <c r="U3424" s="2777" t="s">
        <v>1534</v>
      </c>
      <c r="V3424" s="2777" t="s">
        <v>1534</v>
      </c>
      <c r="W3424" s="2777" t="s">
        <v>1534</v>
      </c>
      <c r="X3424" s="2777" t="s">
        <v>1534</v>
      </c>
      <c r="Y3424" s="2777" t="s">
        <v>1534</v>
      </c>
      <c r="Z3424" s="2777" t="s">
        <v>1534</v>
      </c>
      <c r="AA3424" s="2777" t="s">
        <v>1534</v>
      </c>
      <c r="AB3424" s="2777" t="s">
        <v>1534</v>
      </c>
      <c r="AC3424" s="2777" t="s">
        <v>1534</v>
      </c>
      <c r="AD3424" s="2777" t="s">
        <v>1534</v>
      </c>
      <c r="AE3424" s="2777" t="s">
        <v>1534</v>
      </c>
      <c r="AF3424" s="2777" t="s">
        <v>1534</v>
      </c>
      <c r="AG3424" s="2777" t="s">
        <v>1534</v>
      </c>
      <c r="AH3424" s="2583" t="s">
        <v>5230</v>
      </c>
      <c r="AI3424" s="3105">
        <v>1</v>
      </c>
      <c r="AJ3424" s="2855">
        <v>6.99</v>
      </c>
      <c r="AK3424" s="2572"/>
    </row>
    <row r="3425" spans="2:37" s="2774" customFormat="1" ht="17.25" customHeight="1" x14ac:dyDescent="0.2">
      <c r="B3425" s="4823" t="s">
        <v>5237</v>
      </c>
      <c r="C3425" s="4824"/>
      <c r="D3425" s="2777" t="s">
        <v>1534</v>
      </c>
      <c r="E3425" s="2777" t="s">
        <v>1534</v>
      </c>
      <c r="F3425" s="2777" t="s">
        <v>1534</v>
      </c>
      <c r="G3425" s="2777" t="s">
        <v>1534</v>
      </c>
      <c r="H3425" s="2777" t="s">
        <v>1534</v>
      </c>
      <c r="I3425" s="2777" t="s">
        <v>1534</v>
      </c>
      <c r="J3425" s="2777" t="s">
        <v>1534</v>
      </c>
      <c r="K3425" s="2777" t="s">
        <v>1534</v>
      </c>
      <c r="L3425" s="2777" t="s">
        <v>1534</v>
      </c>
      <c r="M3425" s="2777" t="s">
        <v>1534</v>
      </c>
      <c r="N3425" s="2777" t="s">
        <v>1534</v>
      </c>
      <c r="O3425" s="2777" t="s">
        <v>1534</v>
      </c>
      <c r="P3425" s="2777" t="s">
        <v>1534</v>
      </c>
      <c r="Q3425" s="2777" t="s">
        <v>1534</v>
      </c>
      <c r="R3425" s="2777" t="s">
        <v>1534</v>
      </c>
      <c r="S3425" s="2777" t="s">
        <v>1534</v>
      </c>
      <c r="T3425" s="2777" t="s">
        <v>1534</v>
      </c>
      <c r="U3425" s="2777" t="s">
        <v>1534</v>
      </c>
      <c r="V3425" s="2777" t="s">
        <v>1534</v>
      </c>
      <c r="W3425" s="2777" t="s">
        <v>1534</v>
      </c>
      <c r="X3425" s="2777" t="s">
        <v>1534</v>
      </c>
      <c r="Y3425" s="2777" t="s">
        <v>1534</v>
      </c>
      <c r="Z3425" s="2777" t="s">
        <v>1534</v>
      </c>
      <c r="AA3425" s="2777" t="s">
        <v>1534</v>
      </c>
      <c r="AB3425" s="2777" t="s">
        <v>1534</v>
      </c>
      <c r="AC3425" s="2777" t="s">
        <v>1534</v>
      </c>
      <c r="AD3425" s="2777" t="s">
        <v>1534</v>
      </c>
      <c r="AE3425" s="2777" t="s">
        <v>1534</v>
      </c>
      <c r="AF3425" s="2777" t="s">
        <v>1534</v>
      </c>
      <c r="AG3425" s="2777" t="s">
        <v>1534</v>
      </c>
      <c r="AH3425" s="2583" t="s">
        <v>5230</v>
      </c>
      <c r="AI3425" s="3105">
        <v>1</v>
      </c>
      <c r="AJ3425" s="2855">
        <v>7.99</v>
      </c>
      <c r="AK3425" s="2572"/>
    </row>
    <row r="3426" spans="2:37" s="2774" customFormat="1" ht="17.25" customHeight="1" thickBot="1" x14ac:dyDescent="0.25">
      <c r="B3426" s="4825" t="s">
        <v>5238</v>
      </c>
      <c r="C3426" s="4826"/>
      <c r="D3426" s="3079" t="s">
        <v>1534</v>
      </c>
      <c r="E3426" s="3079" t="s">
        <v>1534</v>
      </c>
      <c r="F3426" s="3079" t="s">
        <v>1534</v>
      </c>
      <c r="G3426" s="3079" t="s">
        <v>1534</v>
      </c>
      <c r="H3426" s="3079" t="s">
        <v>1534</v>
      </c>
      <c r="I3426" s="3079" t="s">
        <v>1534</v>
      </c>
      <c r="J3426" s="3079" t="s">
        <v>1534</v>
      </c>
      <c r="K3426" s="3079" t="s">
        <v>1534</v>
      </c>
      <c r="L3426" s="3079" t="s">
        <v>1534</v>
      </c>
      <c r="M3426" s="3079" t="s">
        <v>1534</v>
      </c>
      <c r="N3426" s="3079" t="s">
        <v>1534</v>
      </c>
      <c r="O3426" s="3079" t="s">
        <v>1534</v>
      </c>
      <c r="P3426" s="3079" t="s">
        <v>1534</v>
      </c>
      <c r="Q3426" s="3079" t="s">
        <v>1534</v>
      </c>
      <c r="R3426" s="3079" t="s">
        <v>1534</v>
      </c>
      <c r="S3426" s="3079" t="s">
        <v>1534</v>
      </c>
      <c r="T3426" s="3079" t="s">
        <v>1534</v>
      </c>
      <c r="U3426" s="3079" t="s">
        <v>1534</v>
      </c>
      <c r="V3426" s="3079" t="s">
        <v>1534</v>
      </c>
      <c r="W3426" s="3079" t="s">
        <v>1534</v>
      </c>
      <c r="X3426" s="3079" t="s">
        <v>1534</v>
      </c>
      <c r="Y3426" s="3079" t="s">
        <v>1534</v>
      </c>
      <c r="Z3426" s="3079" t="s">
        <v>1534</v>
      </c>
      <c r="AA3426" s="3079" t="s">
        <v>1534</v>
      </c>
      <c r="AB3426" s="3079" t="s">
        <v>1534</v>
      </c>
      <c r="AC3426" s="3079" t="s">
        <v>1534</v>
      </c>
      <c r="AD3426" s="3079" t="s">
        <v>1534</v>
      </c>
      <c r="AE3426" s="3079" t="s">
        <v>1534</v>
      </c>
      <c r="AF3426" s="3079" t="s">
        <v>1534</v>
      </c>
      <c r="AG3426" s="3079" t="s">
        <v>1534</v>
      </c>
      <c r="AH3426" s="2625" t="s">
        <v>5230</v>
      </c>
      <c r="AI3426" s="3106">
        <v>1</v>
      </c>
      <c r="AJ3426" s="3107">
        <v>9.99</v>
      </c>
      <c r="AK3426" s="2572"/>
    </row>
    <row r="3427" spans="2:37" s="2774" customFormat="1" ht="17.25" customHeight="1" x14ac:dyDescent="0.2">
      <c r="B3427" s="2573"/>
      <c r="C3427" s="2566"/>
      <c r="D3427" s="2566"/>
      <c r="E3427" s="2566"/>
      <c r="F3427" s="2566"/>
      <c r="G3427" s="2566"/>
      <c r="H3427" s="2566"/>
      <c r="I3427" s="2567"/>
      <c r="J3427" s="2567"/>
      <c r="K3427" s="2567"/>
      <c r="L3427" s="2567"/>
      <c r="M3427" s="2566"/>
      <c r="N3427" s="2567"/>
      <c r="O3427" s="2567"/>
      <c r="P3427" s="2567"/>
      <c r="Q3427" s="2567"/>
      <c r="R3427" s="2567"/>
      <c r="S3427" s="2566"/>
      <c r="T3427" s="2565"/>
      <c r="U3427" s="2565"/>
      <c r="V3427" s="2565"/>
      <c r="W3427" s="2565"/>
      <c r="X3427" s="2565"/>
      <c r="Y3427" s="2565"/>
      <c r="Z3427" s="2565"/>
      <c r="AA3427" s="2565"/>
      <c r="AB3427" s="2565"/>
      <c r="AC3427" s="2565"/>
      <c r="AD3427" s="2565"/>
      <c r="AE3427" s="2565"/>
      <c r="AF3427" s="2565"/>
      <c r="AG3427" s="2565"/>
      <c r="AH3427" s="2565"/>
      <c r="AI3427" s="2565"/>
      <c r="AJ3427" s="2568"/>
      <c r="AK3427" s="2572"/>
    </row>
    <row r="3428" spans="2:37" s="2774" customFormat="1" ht="17.25" customHeight="1" x14ac:dyDescent="0.2">
      <c r="B3428" s="3979" t="s">
        <v>4992</v>
      </c>
      <c r="C3428" s="3980"/>
      <c r="D3428" s="3986" t="s">
        <v>1534</v>
      </c>
      <c r="E3428" s="3986"/>
      <c r="F3428" s="3986"/>
      <c r="G3428" s="3986"/>
      <c r="H3428" s="2569"/>
      <c r="I3428" s="2569"/>
      <c r="J3428" s="2569"/>
      <c r="K3428" s="2569"/>
      <c r="L3428" s="2569"/>
      <c r="M3428" s="2569"/>
      <c r="N3428" s="2569"/>
      <c r="O3428" s="2569"/>
      <c r="P3428" s="2569"/>
      <c r="Q3428" s="2569"/>
      <c r="R3428" s="2569"/>
      <c r="S3428" s="2569"/>
      <c r="T3428" s="2565"/>
      <c r="U3428" s="2565"/>
      <c r="V3428" s="2565"/>
      <c r="W3428" s="2565"/>
      <c r="X3428" s="2565"/>
      <c r="Y3428" s="2565"/>
      <c r="Z3428" s="2565"/>
      <c r="AA3428" s="2565"/>
      <c r="AB3428" s="2565"/>
      <c r="AC3428" s="2565"/>
      <c r="AD3428" s="2565"/>
      <c r="AE3428" s="2565"/>
      <c r="AF3428" s="2565"/>
      <c r="AG3428" s="2565"/>
      <c r="AH3428" s="2565"/>
      <c r="AI3428" s="2565"/>
      <c r="AJ3428" s="2568"/>
      <c r="AK3428" s="2572"/>
    </row>
    <row r="3429" spans="2:37" s="2774" customFormat="1" ht="17.25" customHeight="1" x14ac:dyDescent="0.2">
      <c r="B3429" s="3979" t="s">
        <v>4993</v>
      </c>
      <c r="C3429" s="3980"/>
      <c r="D3429" s="4104" t="s">
        <v>10</v>
      </c>
      <c r="E3429" s="4104"/>
      <c r="F3429" s="4104"/>
      <c r="G3429" s="4104"/>
      <c r="H3429" s="2569"/>
      <c r="I3429" s="2569"/>
      <c r="J3429" s="2569"/>
      <c r="K3429" s="2569"/>
      <c r="L3429" s="2569"/>
      <c r="M3429" s="2569"/>
      <c r="N3429" s="2569"/>
      <c r="O3429" s="2569"/>
      <c r="P3429" s="2569"/>
      <c r="Q3429" s="2569"/>
      <c r="R3429" s="2569"/>
      <c r="S3429" s="2569"/>
      <c r="T3429" s="2565"/>
      <c r="U3429" s="2565"/>
      <c r="V3429" s="2565"/>
      <c r="W3429" s="2565"/>
      <c r="X3429" s="2565"/>
      <c r="Y3429" s="2565"/>
      <c r="Z3429" s="2565"/>
      <c r="AA3429" s="2565"/>
      <c r="AB3429" s="2565"/>
      <c r="AC3429" s="2565"/>
      <c r="AD3429" s="2565"/>
      <c r="AE3429" s="2565"/>
      <c r="AF3429" s="2565"/>
      <c r="AG3429" s="2565"/>
      <c r="AH3429" s="2565"/>
      <c r="AI3429" s="2565"/>
      <c r="AJ3429" s="2568"/>
      <c r="AK3429" s="2572"/>
    </row>
    <row r="3430" spans="2:37" s="2774" customFormat="1" ht="17.25" customHeight="1" thickBot="1" x14ac:dyDescent="0.25">
      <c r="B3430" s="4057"/>
      <c r="C3430" s="4058"/>
      <c r="D3430" s="4059"/>
      <c r="E3430" s="4059"/>
      <c r="F3430" s="4059"/>
      <c r="G3430" s="4059"/>
      <c r="H3430" s="2574"/>
      <c r="I3430" s="2574"/>
      <c r="J3430" s="2574"/>
      <c r="K3430" s="2574"/>
      <c r="L3430" s="2574"/>
      <c r="M3430" s="2574"/>
      <c r="N3430" s="2574"/>
      <c r="O3430" s="2574"/>
      <c r="P3430" s="2574"/>
      <c r="Q3430" s="2574"/>
      <c r="R3430" s="2574"/>
      <c r="S3430" s="2574"/>
      <c r="T3430" s="2575"/>
      <c r="U3430" s="2575"/>
      <c r="V3430" s="2575"/>
      <c r="W3430" s="2575"/>
      <c r="X3430" s="2575"/>
      <c r="Y3430" s="2575"/>
      <c r="Z3430" s="2575"/>
      <c r="AA3430" s="2575"/>
      <c r="AB3430" s="2575"/>
      <c r="AC3430" s="2575"/>
      <c r="AD3430" s="2575"/>
      <c r="AE3430" s="2575"/>
      <c r="AF3430" s="2575"/>
      <c r="AG3430" s="2575"/>
      <c r="AH3430" s="2575"/>
      <c r="AI3430" s="2575"/>
      <c r="AJ3430" s="2576"/>
      <c r="AK3430" s="2577"/>
    </row>
    <row r="3431" spans="2:37" s="2774" customFormat="1" ht="17.25" customHeight="1" x14ac:dyDescent="0.2">
      <c r="B3431" s="2659"/>
      <c r="C3431" s="2659"/>
      <c r="D3431" s="2659"/>
      <c r="E3431" s="2659"/>
      <c r="F3431" s="2659"/>
    </row>
    <row r="3432" spans="2:37" s="2774" customFormat="1" ht="17.25" customHeight="1" thickBot="1" x14ac:dyDescent="0.25">
      <c r="B3432" s="2659"/>
      <c r="C3432" s="2659"/>
      <c r="D3432" s="2659"/>
      <c r="E3432" s="2659"/>
      <c r="F3432" s="2659"/>
    </row>
    <row r="3433" spans="2:37" s="2774" customFormat="1" ht="17.25" customHeight="1" x14ac:dyDescent="0.2">
      <c r="B3433" s="3987" t="s">
        <v>5001</v>
      </c>
      <c r="C3433" s="3988"/>
      <c r="D3433" s="3988"/>
      <c r="E3433" s="3988"/>
      <c r="F3433" s="3988"/>
      <c r="G3433" s="3988"/>
      <c r="H3433" s="3988"/>
      <c r="I3433" s="3988"/>
      <c r="J3433" s="3988"/>
      <c r="K3433" s="3988"/>
      <c r="L3433" s="3988"/>
      <c r="M3433" s="3988"/>
      <c r="N3433" s="3988"/>
      <c r="O3433" s="3988"/>
      <c r="P3433" s="3988"/>
      <c r="Q3433" s="3988"/>
      <c r="R3433" s="3988"/>
      <c r="S3433" s="3988"/>
      <c r="T3433" s="3988"/>
      <c r="U3433" s="3988"/>
      <c r="V3433" s="3988"/>
      <c r="W3433" s="3988"/>
      <c r="X3433" s="3988"/>
      <c r="Y3433" s="3988"/>
      <c r="Z3433" s="3988"/>
      <c r="AA3433" s="3988"/>
      <c r="AB3433" s="3988"/>
      <c r="AC3433" s="3988"/>
      <c r="AD3433" s="3988"/>
      <c r="AE3433" s="3988"/>
      <c r="AF3433" s="3988"/>
      <c r="AG3433" s="3988"/>
      <c r="AH3433" s="3988"/>
      <c r="AI3433" s="3988"/>
      <c r="AJ3433" s="3988"/>
      <c r="AK3433" s="3989"/>
    </row>
    <row r="3434" spans="2:37" s="2774" customFormat="1" ht="17.25" customHeight="1" x14ac:dyDescent="0.2">
      <c r="B3434" s="2570"/>
      <c r="C3434" s="2659"/>
      <c r="D3434" s="2659"/>
      <c r="E3434" s="2659"/>
      <c r="F3434" s="2659"/>
      <c r="G3434" s="2571"/>
      <c r="H3434" s="2571"/>
      <c r="I3434" s="2571"/>
      <c r="J3434" s="2571"/>
      <c r="K3434" s="2571"/>
      <c r="L3434" s="2571"/>
      <c r="M3434" s="2571"/>
      <c r="N3434" s="2571"/>
      <c r="O3434" s="2571"/>
      <c r="P3434" s="2571"/>
      <c r="Q3434" s="2571"/>
      <c r="R3434" s="2571"/>
      <c r="S3434" s="2571"/>
      <c r="T3434" s="2571"/>
      <c r="U3434" s="2571"/>
      <c r="V3434" s="2571"/>
      <c r="W3434" s="2571"/>
      <c r="X3434" s="2571"/>
      <c r="Y3434" s="2571"/>
      <c r="Z3434" s="2571"/>
      <c r="AA3434" s="2571"/>
      <c r="AB3434" s="2571"/>
      <c r="AC3434" s="2571"/>
      <c r="AD3434" s="2571"/>
      <c r="AE3434" s="2571"/>
      <c r="AF3434" s="2571"/>
      <c r="AG3434" s="2571"/>
      <c r="AH3434" s="2571"/>
      <c r="AI3434" s="2571"/>
      <c r="AJ3434" s="2571"/>
      <c r="AK3434" s="2572"/>
    </row>
    <row r="3435" spans="2:37" s="2774" customFormat="1" ht="17.25" customHeight="1" x14ac:dyDescent="0.2">
      <c r="B3435" s="2570" t="s">
        <v>4988</v>
      </c>
      <c r="C3435" s="2659"/>
      <c r="D3435" s="4122" t="s">
        <v>5240</v>
      </c>
      <c r="E3435" s="4122"/>
      <c r="F3435" s="4122"/>
      <c r="G3435" s="2571"/>
      <c r="H3435" s="2571"/>
      <c r="I3435" s="2571"/>
      <c r="J3435" s="2571"/>
      <c r="K3435" s="2571"/>
      <c r="L3435" s="2571"/>
      <c r="M3435" s="2571"/>
      <c r="N3435" s="2571"/>
      <c r="O3435" s="2571"/>
      <c r="P3435" s="2571"/>
      <c r="Q3435" s="2571"/>
      <c r="R3435" s="2571"/>
      <c r="S3435" s="2571"/>
      <c r="T3435" s="2571"/>
      <c r="U3435" s="2571"/>
      <c r="V3435" s="2571"/>
      <c r="W3435" s="2571"/>
      <c r="X3435" s="2571"/>
      <c r="Y3435" s="2571"/>
      <c r="Z3435" s="2571"/>
      <c r="AA3435" s="2571"/>
      <c r="AB3435" s="2571"/>
      <c r="AC3435" s="2571"/>
      <c r="AD3435" s="2571"/>
      <c r="AE3435" s="2571"/>
      <c r="AF3435" s="2571"/>
      <c r="AG3435" s="2571"/>
      <c r="AH3435" s="2571"/>
      <c r="AI3435" s="2571"/>
      <c r="AJ3435" s="2571"/>
      <c r="AK3435" s="2572"/>
    </row>
    <row r="3436" spans="2:37" s="2774" customFormat="1" ht="17.25" customHeight="1" thickBot="1" x14ac:dyDescent="0.25">
      <c r="B3436" s="3991" t="s">
        <v>5002</v>
      </c>
      <c r="C3436" s="3992"/>
      <c r="D3436" s="4139">
        <v>41410</v>
      </c>
      <c r="E3436" s="4140"/>
      <c r="F3436" s="2659"/>
      <c r="G3436" s="2571"/>
      <c r="H3436" s="2571"/>
      <c r="I3436" s="2571"/>
      <c r="J3436" s="2571"/>
      <c r="K3436" s="2571"/>
      <c r="L3436" s="2571"/>
      <c r="M3436" s="2571"/>
      <c r="N3436" s="2571"/>
      <c r="O3436" s="2571"/>
      <c r="P3436" s="2571"/>
      <c r="Q3436" s="2571"/>
      <c r="R3436" s="2571"/>
      <c r="S3436" s="2571"/>
      <c r="T3436" s="2571"/>
      <c r="U3436" s="2571"/>
      <c r="V3436" s="2571"/>
      <c r="W3436" s="2571"/>
      <c r="X3436" s="2571"/>
      <c r="Y3436" s="2571"/>
      <c r="Z3436" s="2571"/>
      <c r="AA3436" s="2571"/>
      <c r="AB3436" s="2571"/>
      <c r="AC3436" s="2571"/>
      <c r="AD3436" s="2571"/>
      <c r="AE3436" s="2571"/>
      <c r="AF3436" s="2571"/>
      <c r="AG3436" s="2571"/>
      <c r="AH3436" s="2571"/>
      <c r="AI3436" s="2571"/>
      <c r="AJ3436" s="2571"/>
      <c r="AK3436" s="2572"/>
    </row>
    <row r="3437" spans="2:37" s="2774" customFormat="1" ht="313.5" customHeight="1" thickBot="1" x14ac:dyDescent="0.25">
      <c r="B3437" s="3993" t="s">
        <v>5003</v>
      </c>
      <c r="C3437" s="4036"/>
      <c r="D3437" s="4118" t="s">
        <v>5241</v>
      </c>
      <c r="E3437" s="4119"/>
      <c r="F3437" s="4119"/>
      <c r="G3437" s="4119"/>
      <c r="H3437" s="4119"/>
      <c r="I3437" s="4119"/>
      <c r="J3437" s="4119"/>
      <c r="K3437" s="4120"/>
      <c r="L3437" s="2571"/>
      <c r="M3437" s="2571"/>
      <c r="N3437" s="2571"/>
      <c r="O3437" s="2571"/>
      <c r="P3437" s="2571"/>
      <c r="Q3437" s="2571"/>
      <c r="R3437" s="2571"/>
      <c r="S3437" s="2571"/>
      <c r="T3437" s="2571"/>
      <c r="U3437" s="2571"/>
      <c r="V3437" s="2571"/>
      <c r="W3437" s="2571"/>
      <c r="X3437" s="2571"/>
      <c r="Y3437" s="2571"/>
      <c r="Z3437" s="2571"/>
      <c r="AA3437" s="2571"/>
      <c r="AB3437" s="2571"/>
      <c r="AC3437" s="2571"/>
      <c r="AD3437" s="2571"/>
      <c r="AE3437" s="2571"/>
      <c r="AF3437" s="2571"/>
      <c r="AG3437" s="2571"/>
      <c r="AH3437" s="2571"/>
      <c r="AI3437" s="2571"/>
      <c r="AJ3437" s="2571"/>
      <c r="AK3437" s="2572"/>
    </row>
    <row r="3438" spans="2:37" s="2774" customFormat="1" ht="17.25" customHeight="1" thickBot="1" x14ac:dyDescent="0.25">
      <c r="B3438" s="3998"/>
      <c r="C3438" s="3999"/>
      <c r="D3438" s="3999"/>
      <c r="E3438" s="3999"/>
      <c r="F3438" s="3999"/>
      <c r="G3438" s="3999"/>
      <c r="H3438" s="3999"/>
      <c r="I3438" s="3999"/>
      <c r="J3438" s="3999"/>
      <c r="K3438" s="3999"/>
      <c r="L3438" s="3999"/>
      <c r="M3438" s="3999"/>
      <c r="N3438" s="3999"/>
      <c r="O3438" s="3999"/>
      <c r="P3438" s="3999"/>
      <c r="Q3438" s="3999"/>
      <c r="R3438" s="2571"/>
      <c r="S3438" s="2571"/>
      <c r="T3438" s="2571"/>
      <c r="U3438" s="2571"/>
      <c r="V3438" s="2571"/>
      <c r="W3438" s="2571"/>
      <c r="X3438" s="2571"/>
      <c r="Y3438" s="2571"/>
      <c r="Z3438" s="2571"/>
      <c r="AA3438" s="2571"/>
      <c r="AB3438" s="2571"/>
      <c r="AC3438" s="2571"/>
      <c r="AD3438" s="2571"/>
      <c r="AE3438" s="2571"/>
      <c r="AF3438" s="2571"/>
      <c r="AG3438" s="2571"/>
      <c r="AH3438" s="2571"/>
      <c r="AI3438" s="2571"/>
      <c r="AJ3438" s="2571"/>
      <c r="AK3438" s="2572"/>
    </row>
    <row r="3439" spans="2:37" s="2774" customFormat="1" ht="17.25" customHeight="1" thickBot="1" x14ac:dyDescent="0.25">
      <c r="B3439" s="4000" t="s">
        <v>5004</v>
      </c>
      <c r="C3439" s="4000"/>
      <c r="D3439" s="4000" t="s">
        <v>4994</v>
      </c>
      <c r="E3439" s="4000" t="s">
        <v>5005</v>
      </c>
      <c r="F3439" s="4002" t="s">
        <v>224</v>
      </c>
      <c r="G3439" s="4002"/>
      <c r="H3439" s="4002"/>
      <c r="I3439" s="4002"/>
      <c r="J3439" s="4002"/>
      <c r="K3439" s="4002"/>
      <c r="L3439" s="4002"/>
      <c r="M3439" s="4002"/>
      <c r="N3439" s="4002"/>
      <c r="O3439" s="4002"/>
      <c r="P3439" s="4002"/>
      <c r="Q3439" s="4002"/>
      <c r="R3439" s="4002"/>
      <c r="S3439" s="4002" t="s">
        <v>340</v>
      </c>
      <c r="T3439" s="4002"/>
      <c r="U3439" s="4002"/>
      <c r="V3439" s="4002"/>
      <c r="W3439" s="4002"/>
      <c r="X3439" s="4002"/>
      <c r="Y3439" s="4002"/>
      <c r="Z3439" s="4002"/>
      <c r="AA3439" s="4002"/>
      <c r="AB3439" s="4002"/>
      <c r="AC3439" s="4002"/>
      <c r="AD3439" s="4002" t="s">
        <v>225</v>
      </c>
      <c r="AE3439" s="4002"/>
      <c r="AF3439" s="4002"/>
      <c r="AG3439" s="4002"/>
      <c r="AH3439" s="4003" t="s">
        <v>4989</v>
      </c>
      <c r="AI3439" s="4003"/>
      <c r="AJ3439" s="4003"/>
      <c r="AK3439" s="2572"/>
    </row>
    <row r="3440" spans="2:37" s="2774" customFormat="1" ht="17.25" customHeight="1" thickBot="1" x14ac:dyDescent="0.25">
      <c r="B3440" s="4001"/>
      <c r="C3440" s="4001"/>
      <c r="D3440" s="4001"/>
      <c r="E3440" s="4001"/>
      <c r="F3440" s="4001" t="s">
        <v>5006</v>
      </c>
      <c r="G3440" s="4001" t="s">
        <v>5007</v>
      </c>
      <c r="H3440" s="4000" t="s">
        <v>5008</v>
      </c>
      <c r="I3440" s="4004" t="s">
        <v>5009</v>
      </c>
      <c r="J3440" s="4004" t="s">
        <v>5010</v>
      </c>
      <c r="K3440" s="4005" t="s">
        <v>5011</v>
      </c>
      <c r="L3440" s="4005" t="s">
        <v>5012</v>
      </c>
      <c r="M3440" s="4004" t="s">
        <v>5013</v>
      </c>
      <c r="N3440" s="4004"/>
      <c r="O3440" s="4005" t="s">
        <v>5014</v>
      </c>
      <c r="P3440" s="4005" t="s">
        <v>5015</v>
      </c>
      <c r="Q3440" s="4005" t="s">
        <v>5016</v>
      </c>
      <c r="R3440" s="4005" t="s">
        <v>5017</v>
      </c>
      <c r="S3440" s="4000" t="s">
        <v>5018</v>
      </c>
      <c r="T3440" s="4000" t="s">
        <v>5019</v>
      </c>
      <c r="U3440" s="4000" t="s">
        <v>5020</v>
      </c>
      <c r="V3440" s="4000" t="s">
        <v>5021</v>
      </c>
      <c r="W3440" s="4000" t="s">
        <v>5022</v>
      </c>
      <c r="X3440" s="4000" t="s">
        <v>5023</v>
      </c>
      <c r="Y3440" s="4000" t="s">
        <v>5024</v>
      </c>
      <c r="Z3440" s="4000" t="s">
        <v>5025</v>
      </c>
      <c r="AA3440" s="4000" t="s">
        <v>5026</v>
      </c>
      <c r="AB3440" s="4004" t="s">
        <v>5027</v>
      </c>
      <c r="AC3440" s="4004" t="s">
        <v>5028</v>
      </c>
      <c r="AD3440" s="4000" t="s">
        <v>5029</v>
      </c>
      <c r="AE3440" s="4000" t="s">
        <v>5030</v>
      </c>
      <c r="AF3440" s="4000" t="s">
        <v>5031</v>
      </c>
      <c r="AG3440" s="4000" t="s">
        <v>5032</v>
      </c>
      <c r="AH3440" s="4000" t="s">
        <v>1154</v>
      </c>
      <c r="AI3440" s="4000" t="s">
        <v>4990</v>
      </c>
      <c r="AJ3440" s="4000" t="s">
        <v>4991</v>
      </c>
      <c r="AK3440" s="2572"/>
    </row>
    <row r="3441" spans="2:37" s="2774" customFormat="1" ht="17.25" customHeight="1" thickBot="1" x14ac:dyDescent="0.25">
      <c r="B3441" s="4001"/>
      <c r="C3441" s="4001"/>
      <c r="D3441" s="4001"/>
      <c r="E3441" s="4001"/>
      <c r="F3441" s="4001"/>
      <c r="G3441" s="4001"/>
      <c r="H3441" s="4001"/>
      <c r="I3441" s="4005"/>
      <c r="J3441" s="4005"/>
      <c r="K3441" s="4005"/>
      <c r="L3441" s="4005"/>
      <c r="M3441" s="2656" t="s">
        <v>5033</v>
      </c>
      <c r="N3441" s="2655" t="s">
        <v>2798</v>
      </c>
      <c r="O3441" s="4005"/>
      <c r="P3441" s="4005"/>
      <c r="Q3441" s="4005"/>
      <c r="R3441" s="4005"/>
      <c r="S3441" s="4001"/>
      <c r="T3441" s="4001"/>
      <c r="U3441" s="4001"/>
      <c r="V3441" s="4001"/>
      <c r="W3441" s="4001"/>
      <c r="X3441" s="4001"/>
      <c r="Y3441" s="4001"/>
      <c r="Z3441" s="4001"/>
      <c r="AA3441" s="4001"/>
      <c r="AB3441" s="4005"/>
      <c r="AC3441" s="4005"/>
      <c r="AD3441" s="4001"/>
      <c r="AE3441" s="4001"/>
      <c r="AF3441" s="4001"/>
      <c r="AG3441" s="4001"/>
      <c r="AH3441" s="4001"/>
      <c r="AI3441" s="4001"/>
      <c r="AJ3441" s="4001"/>
      <c r="AK3441" s="2572"/>
    </row>
    <row r="3442" spans="2:37" s="2774" customFormat="1" ht="17.25" customHeight="1" thickBot="1" x14ac:dyDescent="0.25">
      <c r="B3442" s="4156" t="s">
        <v>5242</v>
      </c>
      <c r="C3442" s="4157"/>
      <c r="D3442" s="2596" t="s">
        <v>1534</v>
      </c>
      <c r="E3442" s="2596" t="s">
        <v>1534</v>
      </c>
      <c r="F3442" s="2596" t="s">
        <v>1534</v>
      </c>
      <c r="G3442" s="2596" t="s">
        <v>1534</v>
      </c>
      <c r="H3442" s="2596" t="s">
        <v>1534</v>
      </c>
      <c r="I3442" s="2596" t="s">
        <v>1534</v>
      </c>
      <c r="J3442" s="2596" t="s">
        <v>1534</v>
      </c>
      <c r="K3442" s="2596" t="s">
        <v>1534</v>
      </c>
      <c r="L3442" s="2596" t="s">
        <v>1534</v>
      </c>
      <c r="M3442" s="2596" t="s">
        <v>1534</v>
      </c>
      <c r="N3442" s="2596" t="s">
        <v>1534</v>
      </c>
      <c r="O3442" s="2596" t="s">
        <v>1534</v>
      </c>
      <c r="P3442" s="2596" t="s">
        <v>1534</v>
      </c>
      <c r="Q3442" s="2596" t="s">
        <v>1534</v>
      </c>
      <c r="R3442" s="2596" t="s">
        <v>1534</v>
      </c>
      <c r="S3442" s="3108">
        <v>3.25</v>
      </c>
      <c r="T3442" s="3109">
        <f>S3442/U3442</f>
        <v>6.4999999999999997E-3</v>
      </c>
      <c r="U3442" s="3110">
        <v>500</v>
      </c>
      <c r="V3442" s="3110">
        <v>500</v>
      </c>
      <c r="W3442" s="3109">
        <f>S3442/V3442</f>
        <v>6.4999999999999997E-3</v>
      </c>
      <c r="X3442" s="3111">
        <v>6.7199999999999996E-2</v>
      </c>
      <c r="Y3442" s="2724" t="s">
        <v>1534</v>
      </c>
      <c r="Z3442" s="2724" t="s">
        <v>1534</v>
      </c>
      <c r="AA3442" s="2724" t="s">
        <v>1534</v>
      </c>
      <c r="AB3442" s="2724" t="s">
        <v>1534</v>
      </c>
      <c r="AC3442" s="2724" t="s">
        <v>1534</v>
      </c>
      <c r="AD3442" s="2724" t="s">
        <v>1534</v>
      </c>
      <c r="AE3442" s="2724" t="s">
        <v>1534</v>
      </c>
      <c r="AF3442" s="2724" t="s">
        <v>1534</v>
      </c>
      <c r="AG3442" s="2724" t="s">
        <v>1534</v>
      </c>
      <c r="AH3442" s="2724" t="s">
        <v>1534</v>
      </c>
      <c r="AI3442" s="2724" t="s">
        <v>1534</v>
      </c>
      <c r="AJ3442" s="2724" t="s">
        <v>1534</v>
      </c>
      <c r="AK3442" s="2572"/>
    </row>
    <row r="3443" spans="2:37" s="2774" customFormat="1" ht="17.25" customHeight="1" x14ac:dyDescent="0.2">
      <c r="B3443" s="2573"/>
      <c r="C3443" s="2566"/>
      <c r="D3443" s="2566"/>
      <c r="E3443" s="2566"/>
      <c r="F3443" s="2566"/>
      <c r="G3443" s="2566"/>
      <c r="H3443" s="2566"/>
      <c r="I3443" s="2567"/>
      <c r="J3443" s="2567"/>
      <c r="K3443" s="2567"/>
      <c r="L3443" s="2567"/>
      <c r="M3443" s="2566"/>
      <c r="N3443" s="2567"/>
      <c r="O3443" s="2567"/>
      <c r="P3443" s="2567"/>
      <c r="Q3443" s="2567"/>
      <c r="R3443" s="2567"/>
      <c r="S3443" s="2566"/>
      <c r="T3443" s="2565"/>
      <c r="U3443" s="2565"/>
      <c r="V3443" s="2565"/>
      <c r="W3443" s="2565"/>
      <c r="X3443" s="2565"/>
      <c r="Y3443" s="2565"/>
      <c r="Z3443" s="2565"/>
      <c r="AA3443" s="2565"/>
      <c r="AB3443" s="2565"/>
      <c r="AC3443" s="2565"/>
      <c r="AD3443" s="2565"/>
      <c r="AE3443" s="2565"/>
      <c r="AF3443" s="2565"/>
      <c r="AG3443" s="2565"/>
      <c r="AH3443" s="2565"/>
      <c r="AI3443" s="2565"/>
      <c r="AJ3443" s="2568"/>
      <c r="AK3443" s="2572"/>
    </row>
    <row r="3444" spans="2:37" s="2774" customFormat="1" ht="17.25" customHeight="1" x14ac:dyDescent="0.2">
      <c r="B3444" s="3979" t="s">
        <v>4992</v>
      </c>
      <c r="C3444" s="3980"/>
      <c r="D3444" s="3986" t="s">
        <v>5243</v>
      </c>
      <c r="E3444" s="3986"/>
      <c r="F3444" s="3986"/>
      <c r="G3444" s="3986"/>
      <c r="H3444" s="2569"/>
      <c r="I3444" s="2569"/>
      <c r="J3444" s="2569"/>
      <c r="K3444" s="2569"/>
      <c r="L3444" s="2569"/>
      <c r="M3444" s="2569"/>
      <c r="N3444" s="2569"/>
      <c r="O3444" s="2569"/>
      <c r="P3444" s="2569"/>
      <c r="Q3444" s="2569"/>
      <c r="R3444" s="2569"/>
      <c r="S3444" s="2569"/>
      <c r="T3444" s="2565"/>
      <c r="U3444" s="2565"/>
      <c r="V3444" s="2565"/>
      <c r="W3444" s="2565"/>
      <c r="X3444" s="2565"/>
      <c r="Y3444" s="2565"/>
      <c r="Z3444" s="2565"/>
      <c r="AA3444" s="2565"/>
      <c r="AB3444" s="2565"/>
      <c r="AC3444" s="2565"/>
      <c r="AD3444" s="2565"/>
      <c r="AE3444" s="2565"/>
      <c r="AF3444" s="2565"/>
      <c r="AG3444" s="2565"/>
      <c r="AH3444" s="2565"/>
      <c r="AI3444" s="2565"/>
      <c r="AJ3444" s="2568"/>
      <c r="AK3444" s="2572"/>
    </row>
    <row r="3445" spans="2:37" s="2774" customFormat="1" ht="17.25" customHeight="1" x14ac:dyDescent="0.2">
      <c r="B3445" s="3979" t="s">
        <v>4993</v>
      </c>
      <c r="C3445" s="3980"/>
      <c r="D3445" s="3986" t="s">
        <v>10</v>
      </c>
      <c r="E3445" s="3986"/>
      <c r="F3445" s="3986"/>
      <c r="G3445" s="3986"/>
      <c r="H3445" s="2569"/>
      <c r="I3445" s="2569"/>
      <c r="J3445" s="2569"/>
      <c r="K3445" s="2569"/>
      <c r="L3445" s="2569"/>
      <c r="M3445" s="2569"/>
      <c r="N3445" s="2569"/>
      <c r="O3445" s="2569"/>
      <c r="P3445" s="2569"/>
      <c r="Q3445" s="2569"/>
      <c r="R3445" s="2569"/>
      <c r="S3445" s="2569"/>
      <c r="T3445" s="2565"/>
      <c r="U3445" s="2565"/>
      <c r="V3445" s="2565"/>
      <c r="W3445" s="2565"/>
      <c r="X3445" s="2565"/>
      <c r="Y3445" s="2565"/>
      <c r="Z3445" s="2565"/>
      <c r="AA3445" s="2565"/>
      <c r="AB3445" s="2565"/>
      <c r="AC3445" s="2565"/>
      <c r="AD3445" s="2565"/>
      <c r="AE3445" s="2565"/>
      <c r="AF3445" s="2565"/>
      <c r="AG3445" s="2565"/>
      <c r="AH3445" s="2565"/>
      <c r="AI3445" s="2565"/>
      <c r="AJ3445" s="2568"/>
      <c r="AK3445" s="2572"/>
    </row>
    <row r="3446" spans="2:37" s="2774" customFormat="1" ht="17.25" customHeight="1" thickBot="1" x14ac:dyDescent="0.25">
      <c r="B3446" s="4057"/>
      <c r="C3446" s="4058"/>
      <c r="D3446" s="4059"/>
      <c r="E3446" s="4059"/>
      <c r="F3446" s="4059"/>
      <c r="G3446" s="4059"/>
      <c r="H3446" s="2574"/>
      <c r="I3446" s="2574"/>
      <c r="J3446" s="2574"/>
      <c r="K3446" s="2574"/>
      <c r="L3446" s="2574"/>
      <c r="M3446" s="2574"/>
      <c r="N3446" s="2574"/>
      <c r="O3446" s="2574"/>
      <c r="P3446" s="2574"/>
      <c r="Q3446" s="2574"/>
      <c r="R3446" s="2574"/>
      <c r="S3446" s="2574"/>
      <c r="T3446" s="2575"/>
      <c r="U3446" s="2575"/>
      <c r="V3446" s="2575"/>
      <c r="W3446" s="2575"/>
      <c r="X3446" s="2575"/>
      <c r="Y3446" s="2575"/>
      <c r="Z3446" s="2575"/>
      <c r="AA3446" s="2575"/>
      <c r="AB3446" s="2575"/>
      <c r="AC3446" s="2575"/>
      <c r="AD3446" s="2575"/>
      <c r="AE3446" s="2575"/>
      <c r="AF3446" s="2575"/>
      <c r="AG3446" s="2575"/>
      <c r="AH3446" s="2575"/>
      <c r="AI3446" s="2575"/>
      <c r="AJ3446" s="2576"/>
      <c r="AK3446" s="2577"/>
    </row>
    <row r="3447" spans="2:37" s="2774" customFormat="1" ht="17.25" customHeight="1" x14ac:dyDescent="0.2">
      <c r="B3447" s="2659"/>
      <c r="C3447" s="2659"/>
      <c r="D3447" s="2659"/>
      <c r="E3447" s="2659"/>
      <c r="F3447" s="2659"/>
    </row>
    <row r="3448" spans="2:37" s="2774" customFormat="1" ht="17.25" customHeight="1" thickBot="1" x14ac:dyDescent="0.25">
      <c r="B3448" s="2659"/>
      <c r="C3448" s="2659"/>
      <c r="D3448" s="2659"/>
      <c r="E3448" s="2659"/>
      <c r="F3448" s="2659"/>
    </row>
    <row r="3449" spans="2:37" s="2774" customFormat="1" ht="17.25" customHeight="1" x14ac:dyDescent="0.2">
      <c r="B3449" s="3987" t="s">
        <v>5001</v>
      </c>
      <c r="C3449" s="3988"/>
      <c r="D3449" s="3988"/>
      <c r="E3449" s="3988"/>
      <c r="F3449" s="3988"/>
      <c r="G3449" s="3988"/>
      <c r="H3449" s="3988"/>
      <c r="I3449" s="3988"/>
      <c r="J3449" s="3988"/>
      <c r="K3449" s="3988"/>
      <c r="L3449" s="3988"/>
      <c r="M3449" s="3988"/>
      <c r="N3449" s="3988"/>
      <c r="O3449" s="3988"/>
      <c r="P3449" s="3988"/>
      <c r="Q3449" s="3988"/>
      <c r="R3449" s="3988"/>
      <c r="S3449" s="3988"/>
      <c r="T3449" s="3988"/>
      <c r="U3449" s="3988"/>
      <c r="V3449" s="3988"/>
      <c r="W3449" s="3988"/>
      <c r="X3449" s="3988"/>
      <c r="Y3449" s="3988"/>
      <c r="Z3449" s="3988"/>
      <c r="AA3449" s="3988"/>
      <c r="AB3449" s="3988"/>
      <c r="AC3449" s="3988"/>
      <c r="AD3449" s="3988"/>
      <c r="AE3449" s="3988"/>
      <c r="AF3449" s="3988"/>
      <c r="AG3449" s="3988"/>
      <c r="AH3449" s="3988"/>
      <c r="AI3449" s="3988"/>
      <c r="AJ3449" s="3988"/>
      <c r="AK3449" s="3989"/>
    </row>
    <row r="3450" spans="2:37" s="2774" customFormat="1" ht="17.25" customHeight="1" x14ac:dyDescent="0.2">
      <c r="B3450" s="2570"/>
      <c r="C3450" s="2659"/>
      <c r="D3450" s="2659"/>
      <c r="E3450" s="2659"/>
      <c r="F3450" s="2659"/>
      <c r="G3450" s="2571"/>
      <c r="H3450" s="2571"/>
      <c r="I3450" s="2571"/>
      <c r="J3450" s="2571"/>
      <c r="K3450" s="2571"/>
      <c r="L3450" s="2571"/>
      <c r="M3450" s="2571"/>
      <c r="N3450" s="2571"/>
      <c r="O3450" s="2571"/>
      <c r="P3450" s="2571"/>
      <c r="Q3450" s="2571"/>
      <c r="R3450" s="2571"/>
      <c r="S3450" s="2571"/>
      <c r="T3450" s="2571"/>
      <c r="U3450" s="2571"/>
      <c r="V3450" s="2571"/>
      <c r="W3450" s="2571"/>
      <c r="X3450" s="2571"/>
      <c r="Y3450" s="2571"/>
      <c r="Z3450" s="2571"/>
      <c r="AA3450" s="2571"/>
      <c r="AB3450" s="2571"/>
      <c r="AC3450" s="2571"/>
      <c r="AD3450" s="2571"/>
      <c r="AE3450" s="2571"/>
      <c r="AF3450" s="2571"/>
      <c r="AG3450" s="2571"/>
      <c r="AH3450" s="2571"/>
      <c r="AI3450" s="2571"/>
      <c r="AJ3450" s="2571"/>
      <c r="AK3450" s="2572"/>
    </row>
    <row r="3451" spans="2:37" s="2774" customFormat="1" ht="17.25" customHeight="1" x14ac:dyDescent="0.2">
      <c r="B3451" s="2570" t="s">
        <v>4988</v>
      </c>
      <c r="C3451" s="2659"/>
      <c r="D3451" s="4122" t="s">
        <v>5240</v>
      </c>
      <c r="E3451" s="4122"/>
      <c r="F3451" s="4122"/>
      <c r="G3451" s="2571"/>
      <c r="H3451" s="2571"/>
      <c r="I3451" s="2571"/>
      <c r="J3451" s="2571"/>
      <c r="K3451" s="2571"/>
      <c r="L3451" s="2571"/>
      <c r="M3451" s="2571"/>
      <c r="N3451" s="2571"/>
      <c r="O3451" s="2571"/>
      <c r="P3451" s="2571"/>
      <c r="Q3451" s="2571"/>
      <c r="R3451" s="2571"/>
      <c r="S3451" s="2571"/>
      <c r="T3451" s="2571"/>
      <c r="U3451" s="2571"/>
      <c r="V3451" s="2571"/>
      <c r="W3451" s="2571"/>
      <c r="X3451" s="2571"/>
      <c r="Y3451" s="2571"/>
      <c r="Z3451" s="2571"/>
      <c r="AA3451" s="2571"/>
      <c r="AB3451" s="2571"/>
      <c r="AC3451" s="2571"/>
      <c r="AD3451" s="2571"/>
      <c r="AE3451" s="2571"/>
      <c r="AF3451" s="2571"/>
      <c r="AG3451" s="2571"/>
      <c r="AH3451" s="2571"/>
      <c r="AI3451" s="2571"/>
      <c r="AJ3451" s="2571"/>
      <c r="AK3451" s="2572"/>
    </row>
    <row r="3452" spans="2:37" s="2774" customFormat="1" ht="17.25" customHeight="1" thickBot="1" x14ac:dyDescent="0.25">
      <c r="B3452" s="3991" t="s">
        <v>5002</v>
      </c>
      <c r="C3452" s="3992"/>
      <c r="D3452" s="4139">
        <v>41410</v>
      </c>
      <c r="E3452" s="4140"/>
      <c r="F3452" s="2659"/>
      <c r="G3452" s="2571"/>
      <c r="H3452" s="2571"/>
      <c r="I3452" s="2571"/>
      <c r="J3452" s="2571"/>
      <c r="K3452" s="2571"/>
      <c r="L3452" s="2571"/>
      <c r="M3452" s="2571"/>
      <c r="N3452" s="2571"/>
      <c r="O3452" s="2571"/>
      <c r="P3452" s="2571"/>
      <c r="Q3452" s="2571"/>
      <c r="R3452" s="2571"/>
      <c r="S3452" s="2571"/>
      <c r="T3452" s="2571"/>
      <c r="U3452" s="2571"/>
      <c r="V3452" s="2571"/>
      <c r="W3452" s="2571"/>
      <c r="X3452" s="2571"/>
      <c r="Y3452" s="2571"/>
      <c r="Z3452" s="2571"/>
      <c r="AA3452" s="2571"/>
      <c r="AB3452" s="2571"/>
      <c r="AC3452" s="2571"/>
      <c r="AD3452" s="2571"/>
      <c r="AE3452" s="2571"/>
      <c r="AF3452" s="2571"/>
      <c r="AG3452" s="2571"/>
      <c r="AH3452" s="2571"/>
      <c r="AI3452" s="2571"/>
      <c r="AJ3452" s="2571"/>
      <c r="AK3452" s="2572"/>
    </row>
    <row r="3453" spans="2:37" s="2774" customFormat="1" ht="309" customHeight="1" thickBot="1" x14ac:dyDescent="0.25">
      <c r="B3453" s="3993" t="s">
        <v>5003</v>
      </c>
      <c r="C3453" s="4036"/>
      <c r="D3453" s="4118" t="s">
        <v>5241</v>
      </c>
      <c r="E3453" s="4119"/>
      <c r="F3453" s="4119"/>
      <c r="G3453" s="4119"/>
      <c r="H3453" s="4119"/>
      <c r="I3453" s="4119"/>
      <c r="J3453" s="4119"/>
      <c r="K3453" s="4120"/>
      <c r="L3453" s="2571"/>
      <c r="M3453" s="2571"/>
      <c r="N3453" s="2571"/>
      <c r="O3453" s="2571"/>
      <c r="P3453" s="2571"/>
      <c r="Q3453" s="2571"/>
      <c r="R3453" s="2571"/>
      <c r="S3453" s="2571"/>
      <c r="T3453" s="2571"/>
      <c r="U3453" s="2571"/>
      <c r="V3453" s="2571"/>
      <c r="W3453" s="2571"/>
      <c r="X3453" s="2571"/>
      <c r="Y3453" s="2571"/>
      <c r="Z3453" s="2571"/>
      <c r="AA3453" s="2571"/>
      <c r="AB3453" s="2571"/>
      <c r="AC3453" s="2571"/>
      <c r="AD3453" s="2571"/>
      <c r="AE3453" s="2571"/>
      <c r="AF3453" s="2571"/>
      <c r="AG3453" s="2571"/>
      <c r="AH3453" s="2571"/>
      <c r="AI3453" s="2571"/>
      <c r="AJ3453" s="2571"/>
      <c r="AK3453" s="2572"/>
    </row>
    <row r="3454" spans="2:37" s="2774" customFormat="1" ht="17.25" customHeight="1" thickBot="1" x14ac:dyDescent="0.25">
      <c r="B3454" s="3998"/>
      <c r="C3454" s="3999"/>
      <c r="D3454" s="3999"/>
      <c r="E3454" s="3999"/>
      <c r="F3454" s="3999"/>
      <c r="G3454" s="3999"/>
      <c r="H3454" s="3999"/>
      <c r="I3454" s="3999"/>
      <c r="J3454" s="3999"/>
      <c r="K3454" s="3999"/>
      <c r="L3454" s="3999"/>
      <c r="M3454" s="3999"/>
      <c r="N3454" s="3999"/>
      <c r="O3454" s="3999"/>
      <c r="P3454" s="3999"/>
      <c r="Q3454" s="3999"/>
      <c r="R3454" s="2571"/>
      <c r="S3454" s="2571"/>
      <c r="T3454" s="2571"/>
      <c r="U3454" s="2571"/>
      <c r="V3454" s="2571"/>
      <c r="W3454" s="2571"/>
      <c r="X3454" s="2571"/>
      <c r="Y3454" s="2571"/>
      <c r="Z3454" s="2571"/>
      <c r="AA3454" s="2571"/>
      <c r="AB3454" s="2571"/>
      <c r="AC3454" s="2571"/>
      <c r="AD3454" s="2571"/>
      <c r="AE3454" s="2571"/>
      <c r="AF3454" s="2571"/>
      <c r="AG3454" s="2571"/>
      <c r="AH3454" s="2571"/>
      <c r="AI3454" s="2571"/>
      <c r="AJ3454" s="2571"/>
      <c r="AK3454" s="2572"/>
    </row>
    <row r="3455" spans="2:37" s="2774" customFormat="1" ht="17.25" customHeight="1" thickBot="1" x14ac:dyDescent="0.25">
      <c r="B3455" s="4000" t="s">
        <v>5004</v>
      </c>
      <c r="C3455" s="4000"/>
      <c r="D3455" s="4000" t="s">
        <v>4994</v>
      </c>
      <c r="E3455" s="4000" t="s">
        <v>5005</v>
      </c>
      <c r="F3455" s="4002" t="s">
        <v>224</v>
      </c>
      <c r="G3455" s="4002"/>
      <c r="H3455" s="4002"/>
      <c r="I3455" s="4002"/>
      <c r="J3455" s="4002"/>
      <c r="K3455" s="4002"/>
      <c r="L3455" s="4002"/>
      <c r="M3455" s="4002"/>
      <c r="N3455" s="4002"/>
      <c r="O3455" s="4002"/>
      <c r="P3455" s="4002"/>
      <c r="Q3455" s="4002"/>
      <c r="R3455" s="4002"/>
      <c r="S3455" s="4002" t="s">
        <v>340</v>
      </c>
      <c r="T3455" s="4002"/>
      <c r="U3455" s="4002"/>
      <c r="V3455" s="4002"/>
      <c r="W3455" s="4002"/>
      <c r="X3455" s="4002"/>
      <c r="Y3455" s="4002"/>
      <c r="Z3455" s="4002"/>
      <c r="AA3455" s="4002"/>
      <c r="AB3455" s="4002"/>
      <c r="AC3455" s="4002"/>
      <c r="AD3455" s="4002" t="s">
        <v>225</v>
      </c>
      <c r="AE3455" s="4002"/>
      <c r="AF3455" s="4002"/>
      <c r="AG3455" s="4002"/>
      <c r="AH3455" s="4003" t="s">
        <v>4989</v>
      </c>
      <c r="AI3455" s="4003"/>
      <c r="AJ3455" s="4003"/>
      <c r="AK3455" s="2572"/>
    </row>
    <row r="3456" spans="2:37" s="2774" customFormat="1" ht="17.25" customHeight="1" thickBot="1" x14ac:dyDescent="0.25">
      <c r="B3456" s="4001"/>
      <c r="C3456" s="4001"/>
      <c r="D3456" s="4001"/>
      <c r="E3456" s="4001"/>
      <c r="F3456" s="4001" t="s">
        <v>5006</v>
      </c>
      <c r="G3456" s="4001" t="s">
        <v>5007</v>
      </c>
      <c r="H3456" s="4000" t="s">
        <v>5008</v>
      </c>
      <c r="I3456" s="4004" t="s">
        <v>5009</v>
      </c>
      <c r="J3456" s="4004" t="s">
        <v>5010</v>
      </c>
      <c r="K3456" s="4005" t="s">
        <v>5011</v>
      </c>
      <c r="L3456" s="4005" t="s">
        <v>5012</v>
      </c>
      <c r="M3456" s="4004" t="s">
        <v>5013</v>
      </c>
      <c r="N3456" s="4004"/>
      <c r="O3456" s="4005" t="s">
        <v>5014</v>
      </c>
      <c r="P3456" s="4005" t="s">
        <v>5015</v>
      </c>
      <c r="Q3456" s="4005" t="s">
        <v>5016</v>
      </c>
      <c r="R3456" s="4005" t="s">
        <v>5017</v>
      </c>
      <c r="S3456" s="4000" t="s">
        <v>5018</v>
      </c>
      <c r="T3456" s="4000" t="s">
        <v>5019</v>
      </c>
      <c r="U3456" s="4000" t="s">
        <v>5020</v>
      </c>
      <c r="V3456" s="4000" t="s">
        <v>5021</v>
      </c>
      <c r="W3456" s="4000" t="s">
        <v>5022</v>
      </c>
      <c r="X3456" s="4000" t="s">
        <v>5023</v>
      </c>
      <c r="Y3456" s="4000" t="s">
        <v>5024</v>
      </c>
      <c r="Z3456" s="4000" t="s">
        <v>5025</v>
      </c>
      <c r="AA3456" s="4000" t="s">
        <v>5026</v>
      </c>
      <c r="AB3456" s="4004" t="s">
        <v>5027</v>
      </c>
      <c r="AC3456" s="4004" t="s">
        <v>5028</v>
      </c>
      <c r="AD3456" s="4000" t="s">
        <v>5029</v>
      </c>
      <c r="AE3456" s="4000" t="s">
        <v>5030</v>
      </c>
      <c r="AF3456" s="4000" t="s">
        <v>5031</v>
      </c>
      <c r="AG3456" s="4000" t="s">
        <v>5032</v>
      </c>
      <c r="AH3456" s="4000" t="s">
        <v>1154</v>
      </c>
      <c r="AI3456" s="4000" t="s">
        <v>4990</v>
      </c>
      <c r="AJ3456" s="4000" t="s">
        <v>4991</v>
      </c>
      <c r="AK3456" s="2572"/>
    </row>
    <row r="3457" spans="2:37" s="2774" customFormat="1" ht="17.25" customHeight="1" thickBot="1" x14ac:dyDescent="0.25">
      <c r="B3457" s="4001"/>
      <c r="C3457" s="4001"/>
      <c r="D3457" s="4001"/>
      <c r="E3457" s="4001"/>
      <c r="F3457" s="4001"/>
      <c r="G3457" s="4001"/>
      <c r="H3457" s="4001"/>
      <c r="I3457" s="4005"/>
      <c r="J3457" s="4005"/>
      <c r="K3457" s="4005"/>
      <c r="L3457" s="4005"/>
      <c r="M3457" s="2656" t="s">
        <v>5033</v>
      </c>
      <c r="N3457" s="2655" t="s">
        <v>2798</v>
      </c>
      <c r="O3457" s="4005"/>
      <c r="P3457" s="4005"/>
      <c r="Q3457" s="4005"/>
      <c r="R3457" s="4005"/>
      <c r="S3457" s="4001"/>
      <c r="T3457" s="4001"/>
      <c r="U3457" s="4001"/>
      <c r="V3457" s="4001"/>
      <c r="W3457" s="4001"/>
      <c r="X3457" s="4001"/>
      <c r="Y3457" s="4001"/>
      <c r="Z3457" s="4001"/>
      <c r="AA3457" s="4001"/>
      <c r="AB3457" s="4005"/>
      <c r="AC3457" s="4005"/>
      <c r="AD3457" s="4001"/>
      <c r="AE3457" s="4001"/>
      <c r="AF3457" s="4001"/>
      <c r="AG3457" s="4001"/>
      <c r="AH3457" s="4001"/>
      <c r="AI3457" s="4001"/>
      <c r="AJ3457" s="4001"/>
      <c r="AK3457" s="2572"/>
    </row>
    <row r="3458" spans="2:37" s="2774" customFormat="1" ht="17.25" customHeight="1" thickBot="1" x14ac:dyDescent="0.25">
      <c r="B3458" s="4156" t="s">
        <v>5242</v>
      </c>
      <c r="C3458" s="4157"/>
      <c r="D3458" s="2596" t="s">
        <v>1534</v>
      </c>
      <c r="E3458" s="2596" t="s">
        <v>1534</v>
      </c>
      <c r="F3458" s="2596" t="s">
        <v>1534</v>
      </c>
      <c r="G3458" s="2596" t="s">
        <v>1534</v>
      </c>
      <c r="H3458" s="2596" t="s">
        <v>1534</v>
      </c>
      <c r="I3458" s="2596" t="s">
        <v>1534</v>
      </c>
      <c r="J3458" s="2596" t="s">
        <v>1534</v>
      </c>
      <c r="K3458" s="2596" t="s">
        <v>1534</v>
      </c>
      <c r="L3458" s="2596" t="s">
        <v>1534</v>
      </c>
      <c r="M3458" s="2596" t="s">
        <v>1534</v>
      </c>
      <c r="N3458" s="2596" t="s">
        <v>1534</v>
      </c>
      <c r="O3458" s="2596" t="s">
        <v>1534</v>
      </c>
      <c r="P3458" s="2596" t="s">
        <v>1534</v>
      </c>
      <c r="Q3458" s="2596" t="s">
        <v>1534</v>
      </c>
      <c r="R3458" s="2596" t="s">
        <v>1534</v>
      </c>
      <c r="S3458" s="2727">
        <v>3.25</v>
      </c>
      <c r="T3458" s="3109">
        <f>S3458/U3458</f>
        <v>6.4999999999999997E-3</v>
      </c>
      <c r="U3458" s="3110">
        <v>500</v>
      </c>
      <c r="V3458" s="3110">
        <v>500</v>
      </c>
      <c r="W3458" s="3109">
        <f>S3458/V3458</f>
        <v>6.4999999999999997E-3</v>
      </c>
      <c r="X3458" s="3111">
        <v>6.7199999999999996E-2</v>
      </c>
      <c r="Y3458" s="2724" t="s">
        <v>1534</v>
      </c>
      <c r="Z3458" s="2724" t="s">
        <v>1534</v>
      </c>
      <c r="AA3458" s="2724" t="s">
        <v>1534</v>
      </c>
      <c r="AB3458" s="2724" t="s">
        <v>1534</v>
      </c>
      <c r="AC3458" s="2724" t="s">
        <v>1534</v>
      </c>
      <c r="AD3458" s="2724" t="s">
        <v>1534</v>
      </c>
      <c r="AE3458" s="2724" t="s">
        <v>1534</v>
      </c>
      <c r="AF3458" s="2724" t="s">
        <v>1534</v>
      </c>
      <c r="AG3458" s="2724" t="s">
        <v>1534</v>
      </c>
      <c r="AH3458" s="2724" t="s">
        <v>1534</v>
      </c>
      <c r="AI3458" s="2724" t="s">
        <v>1534</v>
      </c>
      <c r="AJ3458" s="2724" t="s">
        <v>1534</v>
      </c>
      <c r="AK3458" s="2572"/>
    </row>
    <row r="3459" spans="2:37" s="2774" customFormat="1" ht="17.25" customHeight="1" x14ac:dyDescent="0.2">
      <c r="B3459" s="2573"/>
      <c r="C3459" s="2566"/>
      <c r="D3459" s="2566"/>
      <c r="E3459" s="2566"/>
      <c r="F3459" s="2566"/>
      <c r="G3459" s="2566"/>
      <c r="H3459" s="2566"/>
      <c r="I3459" s="2567"/>
      <c r="J3459" s="2567"/>
      <c r="K3459" s="2567"/>
      <c r="L3459" s="2567"/>
      <c r="M3459" s="2566"/>
      <c r="N3459" s="2567"/>
      <c r="O3459" s="2567"/>
      <c r="P3459" s="2567"/>
      <c r="Q3459" s="2567"/>
      <c r="R3459" s="2567"/>
      <c r="S3459" s="2566"/>
      <c r="T3459" s="2565"/>
      <c r="U3459" s="2565"/>
      <c r="V3459" s="2565"/>
      <c r="W3459" s="2565"/>
      <c r="X3459" s="2565"/>
      <c r="Y3459" s="2565"/>
      <c r="Z3459" s="2565"/>
      <c r="AA3459" s="2565"/>
      <c r="AB3459" s="2565"/>
      <c r="AC3459" s="2565"/>
      <c r="AD3459" s="2565"/>
      <c r="AE3459" s="2565"/>
      <c r="AF3459" s="2565"/>
      <c r="AG3459" s="2565"/>
      <c r="AH3459" s="2565"/>
      <c r="AI3459" s="2565"/>
      <c r="AJ3459" s="2568"/>
      <c r="AK3459" s="2572"/>
    </row>
    <row r="3460" spans="2:37" s="2774" customFormat="1" ht="17.25" customHeight="1" x14ac:dyDescent="0.2">
      <c r="B3460" s="3979" t="s">
        <v>4992</v>
      </c>
      <c r="C3460" s="3980"/>
      <c r="D3460" s="3986" t="s">
        <v>5243</v>
      </c>
      <c r="E3460" s="3986"/>
      <c r="F3460" s="3986"/>
      <c r="G3460" s="3986"/>
      <c r="H3460" s="2569"/>
      <c r="I3460" s="2569"/>
      <c r="J3460" s="2569"/>
      <c r="K3460" s="2569"/>
      <c r="L3460" s="2569"/>
      <c r="M3460" s="2569"/>
      <c r="N3460" s="2569"/>
      <c r="O3460" s="2569"/>
      <c r="P3460" s="2569"/>
      <c r="Q3460" s="2569"/>
      <c r="R3460" s="2569"/>
      <c r="S3460" s="2569"/>
      <c r="T3460" s="2565"/>
      <c r="U3460" s="2565"/>
      <c r="V3460" s="2565"/>
      <c r="W3460" s="2565"/>
      <c r="X3460" s="2565"/>
      <c r="Y3460" s="2565"/>
      <c r="Z3460" s="2565"/>
      <c r="AA3460" s="2565"/>
      <c r="AB3460" s="2565"/>
      <c r="AC3460" s="2565"/>
      <c r="AD3460" s="2565"/>
      <c r="AE3460" s="2565"/>
      <c r="AF3460" s="2565"/>
      <c r="AG3460" s="2565"/>
      <c r="AH3460" s="2565"/>
      <c r="AI3460" s="2565"/>
      <c r="AJ3460" s="2568"/>
      <c r="AK3460" s="2572"/>
    </row>
    <row r="3461" spans="2:37" s="2774" customFormat="1" ht="17.25" customHeight="1" x14ac:dyDescent="0.2">
      <c r="B3461" s="3979" t="s">
        <v>4993</v>
      </c>
      <c r="C3461" s="3980"/>
      <c r="D3461" s="3986" t="s">
        <v>10</v>
      </c>
      <c r="E3461" s="3986"/>
      <c r="F3461" s="3986"/>
      <c r="G3461" s="3986"/>
      <c r="H3461" s="2569"/>
      <c r="I3461" s="2569"/>
      <c r="J3461" s="2569"/>
      <c r="K3461" s="2569"/>
      <c r="L3461" s="2569"/>
      <c r="M3461" s="2569"/>
      <c r="N3461" s="2569"/>
      <c r="O3461" s="2569"/>
      <c r="P3461" s="2569"/>
      <c r="Q3461" s="2569"/>
      <c r="R3461" s="2569"/>
      <c r="S3461" s="2569"/>
      <c r="T3461" s="2565"/>
      <c r="U3461" s="2565"/>
      <c r="V3461" s="2565"/>
      <c r="W3461" s="2565"/>
      <c r="X3461" s="2565"/>
      <c r="Y3461" s="2565"/>
      <c r="Z3461" s="2565"/>
      <c r="AA3461" s="2565"/>
      <c r="AB3461" s="2565"/>
      <c r="AC3461" s="2565"/>
      <c r="AD3461" s="2565"/>
      <c r="AE3461" s="2565"/>
      <c r="AF3461" s="2565"/>
      <c r="AG3461" s="2565"/>
      <c r="AH3461" s="2565"/>
      <c r="AI3461" s="2565"/>
      <c r="AJ3461" s="2568"/>
      <c r="AK3461" s="2572"/>
    </row>
    <row r="3462" spans="2:37" s="2774" customFormat="1" ht="17.25" customHeight="1" thickBot="1" x14ac:dyDescent="0.25">
      <c r="B3462" s="4057"/>
      <c r="C3462" s="4058"/>
      <c r="D3462" s="4059"/>
      <c r="E3462" s="4059"/>
      <c r="F3462" s="4059"/>
      <c r="G3462" s="4059"/>
      <c r="H3462" s="2574"/>
      <c r="I3462" s="2574"/>
      <c r="J3462" s="2574"/>
      <c r="K3462" s="2574"/>
      <c r="L3462" s="2574"/>
      <c r="M3462" s="2574"/>
      <c r="N3462" s="2574"/>
      <c r="O3462" s="2574"/>
      <c r="P3462" s="2574"/>
      <c r="Q3462" s="2574"/>
      <c r="R3462" s="2574"/>
      <c r="S3462" s="2574"/>
      <c r="T3462" s="2575"/>
      <c r="U3462" s="2575"/>
      <c r="V3462" s="2575"/>
      <c r="W3462" s="2575"/>
      <c r="X3462" s="2575"/>
      <c r="Y3462" s="2575"/>
      <c r="Z3462" s="2575"/>
      <c r="AA3462" s="2575"/>
      <c r="AB3462" s="2575"/>
      <c r="AC3462" s="2575"/>
      <c r="AD3462" s="2575"/>
      <c r="AE3462" s="2575"/>
      <c r="AF3462" s="2575"/>
      <c r="AG3462" s="2575"/>
      <c r="AH3462" s="2575"/>
      <c r="AI3462" s="2575"/>
      <c r="AJ3462" s="2576"/>
      <c r="AK3462" s="2577"/>
    </row>
    <row r="3463" spans="2:37" s="2774" customFormat="1" ht="17.25" customHeight="1" x14ac:dyDescent="0.2">
      <c r="B3463" s="2659"/>
      <c r="C3463" s="2659"/>
      <c r="D3463" s="2659"/>
      <c r="E3463" s="2659"/>
      <c r="F3463" s="2659"/>
    </row>
    <row r="3464" spans="2:37" s="2774" customFormat="1" ht="17.25" customHeight="1" thickBot="1" x14ac:dyDescent="0.25">
      <c r="B3464" s="2659"/>
      <c r="C3464" s="2659"/>
      <c r="D3464" s="2659"/>
      <c r="E3464" s="2659"/>
      <c r="F3464" s="2659"/>
    </row>
    <row r="3465" spans="2:37" s="2774" customFormat="1" ht="17.25" customHeight="1" x14ac:dyDescent="0.2">
      <c r="B3465" s="3987" t="s">
        <v>5001</v>
      </c>
      <c r="C3465" s="3988"/>
      <c r="D3465" s="3988"/>
      <c r="E3465" s="3988"/>
      <c r="F3465" s="3988"/>
      <c r="G3465" s="3988"/>
      <c r="H3465" s="3988"/>
      <c r="I3465" s="3988"/>
      <c r="J3465" s="3988"/>
      <c r="K3465" s="3988"/>
      <c r="L3465" s="3988"/>
      <c r="M3465" s="3988"/>
      <c r="N3465" s="3988"/>
      <c r="O3465" s="3988"/>
      <c r="P3465" s="3988"/>
      <c r="Q3465" s="3988"/>
      <c r="R3465" s="3988"/>
      <c r="S3465" s="3988"/>
      <c r="T3465" s="3988"/>
      <c r="U3465" s="3988"/>
      <c r="V3465" s="3988"/>
      <c r="W3465" s="3988"/>
      <c r="X3465" s="3988"/>
      <c r="Y3465" s="3988"/>
      <c r="Z3465" s="3988"/>
      <c r="AA3465" s="3988"/>
      <c r="AB3465" s="3988"/>
      <c r="AC3465" s="3988"/>
      <c r="AD3465" s="3988"/>
      <c r="AE3465" s="3988"/>
      <c r="AF3465" s="3988"/>
      <c r="AG3465" s="3988"/>
      <c r="AH3465" s="3988"/>
      <c r="AI3465" s="3988"/>
      <c r="AJ3465" s="3988"/>
      <c r="AK3465" s="3989"/>
    </row>
    <row r="3466" spans="2:37" s="2774" customFormat="1" ht="17.25" customHeight="1" x14ac:dyDescent="0.2">
      <c r="B3466" s="2570"/>
      <c r="C3466" s="2659"/>
      <c r="D3466" s="2659"/>
      <c r="E3466" s="2659"/>
      <c r="F3466" s="2659"/>
      <c r="G3466" s="2571"/>
      <c r="H3466" s="2571"/>
      <c r="I3466" s="2571"/>
      <c r="J3466" s="2571"/>
      <c r="K3466" s="2571"/>
      <c r="L3466" s="2571"/>
      <c r="M3466" s="2571"/>
      <c r="N3466" s="2571"/>
      <c r="O3466" s="2571"/>
      <c r="P3466" s="2571"/>
      <c r="Q3466" s="2571"/>
      <c r="R3466" s="2571"/>
      <c r="S3466" s="2571"/>
      <c r="T3466" s="2571"/>
      <c r="U3466" s="2571"/>
      <c r="V3466" s="2571"/>
      <c r="W3466" s="2571"/>
      <c r="X3466" s="2571"/>
      <c r="Y3466" s="2571"/>
      <c r="Z3466" s="2571"/>
      <c r="AA3466" s="2571"/>
      <c r="AB3466" s="2571"/>
      <c r="AC3466" s="2571"/>
      <c r="AD3466" s="2571"/>
      <c r="AE3466" s="2571"/>
      <c r="AF3466" s="2571"/>
      <c r="AG3466" s="2571"/>
      <c r="AH3466" s="2571"/>
      <c r="AI3466" s="2571"/>
      <c r="AJ3466" s="2571"/>
      <c r="AK3466" s="2572"/>
    </row>
    <row r="3467" spans="2:37" s="2774" customFormat="1" ht="17.25" customHeight="1" x14ac:dyDescent="0.2">
      <c r="B3467" s="2570" t="s">
        <v>4988</v>
      </c>
      <c r="C3467" s="2659"/>
      <c r="D3467" s="4122" t="s">
        <v>5198</v>
      </c>
      <c r="E3467" s="4122"/>
      <c r="F3467" s="4122"/>
      <c r="G3467" s="2571"/>
      <c r="H3467" s="2571"/>
      <c r="I3467" s="2571"/>
      <c r="J3467" s="2571"/>
      <c r="K3467" s="2571"/>
      <c r="L3467" s="2571"/>
      <c r="M3467" s="2571"/>
      <c r="N3467" s="2571"/>
      <c r="O3467" s="2571"/>
      <c r="P3467" s="2571"/>
      <c r="Q3467" s="2571"/>
      <c r="R3467" s="2571"/>
      <c r="S3467" s="2571"/>
      <c r="T3467" s="2571"/>
      <c r="U3467" s="2571"/>
      <c r="V3467" s="2571"/>
      <c r="W3467" s="2571"/>
      <c r="X3467" s="2571"/>
      <c r="Y3467" s="2571"/>
      <c r="Z3467" s="2571"/>
      <c r="AA3467" s="2571"/>
      <c r="AB3467" s="2571"/>
      <c r="AC3467" s="2571"/>
      <c r="AD3467" s="2571"/>
      <c r="AE3467" s="2571"/>
      <c r="AF3467" s="2571"/>
      <c r="AG3467" s="2571"/>
      <c r="AH3467" s="2571"/>
      <c r="AI3467" s="2571"/>
      <c r="AJ3467" s="2571"/>
      <c r="AK3467" s="2572"/>
    </row>
    <row r="3468" spans="2:37" s="2774" customFormat="1" ht="17.25" customHeight="1" thickBot="1" x14ac:dyDescent="0.25">
      <c r="B3468" s="3991" t="s">
        <v>5002</v>
      </c>
      <c r="C3468" s="3992"/>
      <c r="D3468" s="4139">
        <v>41401</v>
      </c>
      <c r="E3468" s="4140"/>
      <c r="F3468" s="2659"/>
      <c r="G3468" s="2571"/>
      <c r="H3468" s="2571"/>
      <c r="I3468" s="2571"/>
      <c r="J3468" s="2571"/>
      <c r="K3468" s="2571"/>
      <c r="L3468" s="2571"/>
      <c r="M3468" s="2571"/>
      <c r="N3468" s="2571"/>
      <c r="O3468" s="2571"/>
      <c r="P3468" s="2571"/>
      <c r="Q3468" s="2571"/>
      <c r="R3468" s="2571"/>
      <c r="S3468" s="2571"/>
      <c r="T3468" s="2571"/>
      <c r="U3468" s="2571"/>
      <c r="V3468" s="2571"/>
      <c r="W3468" s="2571"/>
      <c r="X3468" s="2571"/>
      <c r="Y3468" s="2571"/>
      <c r="Z3468" s="2571"/>
      <c r="AA3468" s="2571"/>
      <c r="AB3468" s="2571"/>
      <c r="AC3468" s="2571"/>
      <c r="AD3468" s="2571"/>
      <c r="AE3468" s="2571"/>
      <c r="AF3468" s="2571"/>
      <c r="AG3468" s="2571"/>
      <c r="AH3468" s="2571"/>
      <c r="AI3468" s="2571"/>
      <c r="AJ3468" s="2571"/>
      <c r="AK3468" s="2572"/>
    </row>
    <row r="3469" spans="2:37" s="2774" customFormat="1" ht="69.75" customHeight="1" thickBot="1" x14ac:dyDescent="0.25">
      <c r="B3469" s="3993" t="s">
        <v>5003</v>
      </c>
      <c r="C3469" s="4036"/>
      <c r="D3469" s="4118" t="s">
        <v>5199</v>
      </c>
      <c r="E3469" s="4119"/>
      <c r="F3469" s="4119"/>
      <c r="G3469" s="4119"/>
      <c r="H3469" s="4119"/>
      <c r="I3469" s="4119"/>
      <c r="J3469" s="4119"/>
      <c r="K3469" s="4120"/>
      <c r="L3469" s="2571"/>
      <c r="M3469" s="2571"/>
      <c r="N3469" s="2571"/>
      <c r="O3469" s="2571"/>
      <c r="P3469" s="2571"/>
      <c r="Q3469" s="2571"/>
      <c r="R3469" s="2571"/>
      <c r="S3469" s="2571"/>
      <c r="T3469" s="2571"/>
      <c r="U3469" s="2571"/>
      <c r="V3469" s="2571"/>
      <c r="W3469" s="2571"/>
      <c r="X3469" s="2571"/>
      <c r="Y3469" s="2571"/>
      <c r="Z3469" s="2571"/>
      <c r="AA3469" s="2571"/>
      <c r="AB3469" s="2571"/>
      <c r="AC3469" s="2571"/>
      <c r="AD3469" s="2571"/>
      <c r="AE3469" s="2571"/>
      <c r="AF3469" s="2571"/>
      <c r="AG3469" s="2571"/>
      <c r="AH3469" s="2571"/>
      <c r="AI3469" s="2571"/>
      <c r="AJ3469" s="2571"/>
      <c r="AK3469" s="2572"/>
    </row>
    <row r="3470" spans="2:37" s="2774" customFormat="1" ht="17.25" customHeight="1" thickBot="1" x14ac:dyDescent="0.25">
      <c r="B3470" s="3998"/>
      <c r="C3470" s="3999"/>
      <c r="D3470" s="3999"/>
      <c r="E3470" s="3999"/>
      <c r="F3470" s="3999"/>
      <c r="G3470" s="3999"/>
      <c r="H3470" s="3999"/>
      <c r="I3470" s="3999"/>
      <c r="J3470" s="3999"/>
      <c r="K3470" s="3999"/>
      <c r="L3470" s="3999"/>
      <c r="M3470" s="3999"/>
      <c r="N3470" s="3999"/>
      <c r="O3470" s="3999"/>
      <c r="P3470" s="3999"/>
      <c r="Q3470" s="3999"/>
      <c r="R3470" s="2571"/>
      <c r="S3470" s="2571"/>
      <c r="T3470" s="2571"/>
      <c r="U3470" s="2571"/>
      <c r="V3470" s="2571"/>
      <c r="W3470" s="2571"/>
      <c r="X3470" s="2571"/>
      <c r="Y3470" s="2571"/>
      <c r="Z3470" s="2571"/>
      <c r="AA3470" s="2571"/>
      <c r="AB3470" s="2571"/>
      <c r="AC3470" s="2571"/>
      <c r="AD3470" s="2571"/>
      <c r="AE3470" s="2571"/>
      <c r="AF3470" s="2571"/>
      <c r="AG3470" s="2571"/>
      <c r="AH3470" s="2571"/>
      <c r="AI3470" s="2571"/>
      <c r="AJ3470" s="2571"/>
      <c r="AK3470" s="2572"/>
    </row>
    <row r="3471" spans="2:37" s="2774" customFormat="1" ht="17.25" customHeight="1" thickBot="1" x14ac:dyDescent="0.25">
      <c r="B3471" s="4000" t="s">
        <v>5004</v>
      </c>
      <c r="C3471" s="4000"/>
      <c r="D3471" s="4000" t="s">
        <v>4994</v>
      </c>
      <c r="E3471" s="4000" t="s">
        <v>5005</v>
      </c>
      <c r="F3471" s="4002" t="s">
        <v>224</v>
      </c>
      <c r="G3471" s="4002"/>
      <c r="H3471" s="4002"/>
      <c r="I3471" s="4002"/>
      <c r="J3471" s="4002"/>
      <c r="K3471" s="4002"/>
      <c r="L3471" s="4002"/>
      <c r="M3471" s="4002"/>
      <c r="N3471" s="4002"/>
      <c r="O3471" s="4002"/>
      <c r="P3471" s="4002"/>
      <c r="Q3471" s="4002"/>
      <c r="R3471" s="4002"/>
      <c r="S3471" s="4002" t="s">
        <v>340</v>
      </c>
      <c r="T3471" s="4002"/>
      <c r="U3471" s="4002"/>
      <c r="V3471" s="4002"/>
      <c r="W3471" s="4002"/>
      <c r="X3471" s="4002"/>
      <c r="Y3471" s="4002"/>
      <c r="Z3471" s="4002"/>
      <c r="AA3471" s="4002"/>
      <c r="AB3471" s="4002"/>
      <c r="AC3471" s="4002"/>
      <c r="AD3471" s="4002" t="s">
        <v>225</v>
      </c>
      <c r="AE3471" s="4002"/>
      <c r="AF3471" s="4002"/>
      <c r="AG3471" s="4002"/>
      <c r="AH3471" s="4003" t="s">
        <v>4989</v>
      </c>
      <c r="AI3471" s="4003"/>
      <c r="AJ3471" s="4003"/>
      <c r="AK3471" s="2572"/>
    </row>
    <row r="3472" spans="2:37" s="2774" customFormat="1" ht="17.25" customHeight="1" thickBot="1" x14ac:dyDescent="0.25">
      <c r="B3472" s="4001"/>
      <c r="C3472" s="4001"/>
      <c r="D3472" s="4001"/>
      <c r="E3472" s="4001"/>
      <c r="F3472" s="4001" t="s">
        <v>5006</v>
      </c>
      <c r="G3472" s="4001" t="s">
        <v>5007</v>
      </c>
      <c r="H3472" s="4000" t="s">
        <v>5008</v>
      </c>
      <c r="I3472" s="4004" t="s">
        <v>5009</v>
      </c>
      <c r="J3472" s="4004" t="s">
        <v>5010</v>
      </c>
      <c r="K3472" s="4005" t="s">
        <v>5011</v>
      </c>
      <c r="L3472" s="4005" t="s">
        <v>5012</v>
      </c>
      <c r="M3472" s="4004" t="s">
        <v>5013</v>
      </c>
      <c r="N3472" s="4004"/>
      <c r="O3472" s="4005" t="s">
        <v>5014</v>
      </c>
      <c r="P3472" s="4005" t="s">
        <v>5015</v>
      </c>
      <c r="Q3472" s="4005" t="s">
        <v>5016</v>
      </c>
      <c r="R3472" s="4005" t="s">
        <v>5017</v>
      </c>
      <c r="S3472" s="4000" t="s">
        <v>5018</v>
      </c>
      <c r="T3472" s="4000" t="s">
        <v>5019</v>
      </c>
      <c r="U3472" s="4000" t="s">
        <v>5020</v>
      </c>
      <c r="V3472" s="4000" t="s">
        <v>5021</v>
      </c>
      <c r="W3472" s="4000" t="s">
        <v>5022</v>
      </c>
      <c r="X3472" s="4000" t="s">
        <v>5023</v>
      </c>
      <c r="Y3472" s="4000" t="s">
        <v>5024</v>
      </c>
      <c r="Z3472" s="4000" t="s">
        <v>5025</v>
      </c>
      <c r="AA3472" s="4000" t="s">
        <v>5026</v>
      </c>
      <c r="AB3472" s="4004" t="s">
        <v>5027</v>
      </c>
      <c r="AC3472" s="4004" t="s">
        <v>5028</v>
      </c>
      <c r="AD3472" s="4000" t="s">
        <v>5029</v>
      </c>
      <c r="AE3472" s="4000" t="s">
        <v>5030</v>
      </c>
      <c r="AF3472" s="4000" t="s">
        <v>5031</v>
      </c>
      <c r="AG3472" s="4000" t="s">
        <v>5032</v>
      </c>
      <c r="AH3472" s="4000" t="s">
        <v>1154</v>
      </c>
      <c r="AI3472" s="4000" t="s">
        <v>4990</v>
      </c>
      <c r="AJ3472" s="4000" t="s">
        <v>4991</v>
      </c>
      <c r="AK3472" s="2572"/>
    </row>
    <row r="3473" spans="2:37" s="2774" customFormat="1" ht="17.25" customHeight="1" thickBot="1" x14ac:dyDescent="0.25">
      <c r="B3473" s="4001"/>
      <c r="C3473" s="4001"/>
      <c r="D3473" s="4001"/>
      <c r="E3473" s="4001"/>
      <c r="F3473" s="4001"/>
      <c r="G3473" s="4001"/>
      <c r="H3473" s="4001"/>
      <c r="I3473" s="4005"/>
      <c r="J3473" s="4005"/>
      <c r="K3473" s="4005"/>
      <c r="L3473" s="4005"/>
      <c r="M3473" s="2656" t="s">
        <v>5033</v>
      </c>
      <c r="N3473" s="2655" t="s">
        <v>2798</v>
      </c>
      <c r="O3473" s="4005"/>
      <c r="P3473" s="4005"/>
      <c r="Q3473" s="4005"/>
      <c r="R3473" s="4005"/>
      <c r="S3473" s="4001"/>
      <c r="T3473" s="4001"/>
      <c r="U3473" s="4001"/>
      <c r="V3473" s="4001"/>
      <c r="W3473" s="4001"/>
      <c r="X3473" s="4001"/>
      <c r="Y3473" s="4001"/>
      <c r="Z3473" s="4001"/>
      <c r="AA3473" s="4001"/>
      <c r="AB3473" s="4005"/>
      <c r="AC3473" s="4005"/>
      <c r="AD3473" s="4001"/>
      <c r="AE3473" s="4001"/>
      <c r="AF3473" s="4001"/>
      <c r="AG3473" s="4001"/>
      <c r="AH3473" s="4001"/>
      <c r="AI3473" s="4001"/>
      <c r="AJ3473" s="4001"/>
      <c r="AK3473" s="2572"/>
    </row>
    <row r="3474" spans="2:37" s="2774" customFormat="1" ht="17.25" customHeight="1" x14ac:dyDescent="0.2">
      <c r="B3474" s="4133" t="s">
        <v>5200</v>
      </c>
      <c r="C3474" s="4134"/>
      <c r="D3474" s="2775">
        <v>50000592</v>
      </c>
      <c r="E3474" s="2715"/>
      <c r="F3474" s="2715"/>
      <c r="G3474" s="2670"/>
      <c r="H3474" s="2716"/>
      <c r="I3474" s="2716"/>
      <c r="J3474" s="2716"/>
      <c r="K3474" s="2670"/>
      <c r="L3474" s="2670"/>
      <c r="M3474" s="2717"/>
      <c r="N3474" s="2718"/>
      <c r="O3474" s="2670"/>
      <c r="P3474" s="2670"/>
      <c r="Q3474" s="2670"/>
      <c r="R3474" s="2670"/>
      <c r="S3474" s="2697"/>
      <c r="T3474" s="2670"/>
      <c r="U3474" s="2719"/>
      <c r="V3474" s="2719"/>
      <c r="W3474" s="2670"/>
      <c r="X3474" s="2670"/>
      <c r="Y3474" s="2719"/>
      <c r="Z3474" s="2719"/>
      <c r="AA3474" s="2719"/>
      <c r="AB3474" s="2670"/>
      <c r="AC3474" s="2670"/>
      <c r="AD3474" s="2715"/>
      <c r="AE3474" s="2738"/>
      <c r="AF3474" s="2772"/>
      <c r="AG3474" s="2772"/>
      <c r="AH3474" s="2698" t="s">
        <v>5201</v>
      </c>
      <c r="AI3474" s="3112">
        <v>1</v>
      </c>
      <c r="AJ3474" s="2762">
        <v>1</v>
      </c>
      <c r="AK3474" s="2572"/>
    </row>
    <row r="3475" spans="2:37" s="2774" customFormat="1" ht="17.25" customHeight="1" x14ac:dyDescent="0.2">
      <c r="B3475" s="4793" t="s">
        <v>5202</v>
      </c>
      <c r="C3475" s="4794"/>
      <c r="D3475" s="2777">
        <v>50000593</v>
      </c>
      <c r="E3475" s="2689"/>
      <c r="F3475" s="2689"/>
      <c r="G3475" s="2669"/>
      <c r="H3475" s="2778"/>
      <c r="I3475" s="2778"/>
      <c r="J3475" s="2778"/>
      <c r="K3475" s="2669"/>
      <c r="L3475" s="2669"/>
      <c r="M3475" s="2688"/>
      <c r="N3475" s="2779"/>
      <c r="O3475" s="2669"/>
      <c r="P3475" s="2669"/>
      <c r="Q3475" s="2669"/>
      <c r="R3475" s="2669"/>
      <c r="S3475" s="2612"/>
      <c r="T3475" s="2669"/>
      <c r="U3475" s="2780"/>
      <c r="V3475" s="2780"/>
      <c r="W3475" s="2669"/>
      <c r="X3475" s="2669"/>
      <c r="Y3475" s="2780"/>
      <c r="Z3475" s="2780"/>
      <c r="AA3475" s="2780"/>
      <c r="AB3475" s="2669"/>
      <c r="AC3475" s="2669"/>
      <c r="AD3475" s="2689"/>
      <c r="AE3475" s="2739"/>
      <c r="AF3475" s="2773"/>
      <c r="AG3475" s="2773"/>
      <c r="AH3475" s="2703" t="s">
        <v>5201</v>
      </c>
      <c r="AI3475" s="3105">
        <v>1</v>
      </c>
      <c r="AJ3475" s="2855">
        <v>1.5</v>
      </c>
      <c r="AK3475" s="2572"/>
    </row>
    <row r="3476" spans="2:37" s="2774" customFormat="1" ht="17.25" customHeight="1" x14ac:dyDescent="0.2">
      <c r="B3476" s="3982" t="s">
        <v>5203</v>
      </c>
      <c r="C3476" s="3983"/>
      <c r="D3476" s="2777">
        <v>50000590</v>
      </c>
      <c r="E3476" s="2689"/>
      <c r="F3476" s="2689"/>
      <c r="G3476" s="2669"/>
      <c r="H3476" s="2778"/>
      <c r="I3476" s="2778"/>
      <c r="J3476" s="2778"/>
      <c r="K3476" s="2669"/>
      <c r="L3476" s="2669"/>
      <c r="M3476" s="2688"/>
      <c r="N3476" s="2779"/>
      <c r="O3476" s="2669"/>
      <c r="P3476" s="2669"/>
      <c r="Q3476" s="2669"/>
      <c r="R3476" s="2669"/>
      <c r="S3476" s="2612"/>
      <c r="T3476" s="2669"/>
      <c r="U3476" s="2780"/>
      <c r="V3476" s="2780"/>
      <c r="W3476" s="2669"/>
      <c r="X3476" s="2669"/>
      <c r="Y3476" s="2780"/>
      <c r="Z3476" s="2780"/>
      <c r="AA3476" s="2780"/>
      <c r="AB3476" s="2669"/>
      <c r="AC3476" s="2669"/>
      <c r="AD3476" s="2689"/>
      <c r="AE3476" s="2739"/>
      <c r="AF3476" s="2773"/>
      <c r="AG3476" s="2773"/>
      <c r="AH3476" s="2703" t="s">
        <v>5201</v>
      </c>
      <c r="AI3476" s="2703">
        <v>1</v>
      </c>
      <c r="AJ3476" s="2855">
        <v>1</v>
      </c>
      <c r="AK3476" s="2572"/>
    </row>
    <row r="3477" spans="2:37" s="2774" customFormat="1" ht="17.25" customHeight="1" x14ac:dyDescent="0.2">
      <c r="B3477" s="3982" t="s">
        <v>5204</v>
      </c>
      <c r="C3477" s="3983"/>
      <c r="D3477" s="2777">
        <v>50000591</v>
      </c>
      <c r="E3477" s="2689"/>
      <c r="F3477" s="2689"/>
      <c r="G3477" s="2669"/>
      <c r="H3477" s="2778"/>
      <c r="I3477" s="2778"/>
      <c r="J3477" s="2778"/>
      <c r="K3477" s="2669"/>
      <c r="L3477" s="2669"/>
      <c r="M3477" s="2688"/>
      <c r="N3477" s="2779"/>
      <c r="O3477" s="2669"/>
      <c r="P3477" s="2669"/>
      <c r="Q3477" s="2669"/>
      <c r="R3477" s="2669"/>
      <c r="S3477" s="2612"/>
      <c r="T3477" s="2669"/>
      <c r="U3477" s="2780"/>
      <c r="V3477" s="2780"/>
      <c r="W3477" s="2669"/>
      <c r="X3477" s="2669"/>
      <c r="Y3477" s="2780"/>
      <c r="Z3477" s="2780"/>
      <c r="AA3477" s="2780"/>
      <c r="AB3477" s="2669"/>
      <c r="AC3477" s="2669"/>
      <c r="AD3477" s="2689"/>
      <c r="AE3477" s="2739"/>
      <c r="AF3477" s="2773"/>
      <c r="AG3477" s="2773"/>
      <c r="AH3477" s="2703" t="s">
        <v>5201</v>
      </c>
      <c r="AI3477" s="3105">
        <v>1</v>
      </c>
      <c r="AJ3477" s="2855">
        <v>1.5</v>
      </c>
      <c r="AK3477" s="2572"/>
    </row>
    <row r="3478" spans="2:37" s="2774" customFormat="1" ht="17.25" customHeight="1" x14ac:dyDescent="0.2">
      <c r="B3478" s="3982" t="s">
        <v>5205</v>
      </c>
      <c r="C3478" s="3983"/>
      <c r="D3478" s="2777">
        <v>50000588</v>
      </c>
      <c r="E3478" s="2689"/>
      <c r="F3478" s="2689"/>
      <c r="G3478" s="2669"/>
      <c r="H3478" s="2778"/>
      <c r="I3478" s="2778"/>
      <c r="J3478" s="2778"/>
      <c r="K3478" s="2669"/>
      <c r="L3478" s="2669"/>
      <c r="M3478" s="2688"/>
      <c r="N3478" s="2779"/>
      <c r="O3478" s="2669"/>
      <c r="P3478" s="2669"/>
      <c r="Q3478" s="2669"/>
      <c r="R3478" s="2669"/>
      <c r="S3478" s="2612"/>
      <c r="T3478" s="2669"/>
      <c r="U3478" s="2780"/>
      <c r="V3478" s="2780"/>
      <c r="W3478" s="2669"/>
      <c r="X3478" s="2669"/>
      <c r="Y3478" s="2780"/>
      <c r="Z3478" s="2780"/>
      <c r="AA3478" s="2780"/>
      <c r="AB3478" s="2669"/>
      <c r="AC3478" s="2669"/>
      <c r="AD3478" s="2689"/>
      <c r="AE3478" s="2739"/>
      <c r="AF3478" s="2773"/>
      <c r="AG3478" s="2773"/>
      <c r="AH3478" s="2703" t="s">
        <v>5201</v>
      </c>
      <c r="AI3478" s="3105">
        <v>1</v>
      </c>
      <c r="AJ3478" s="2855">
        <v>1</v>
      </c>
      <c r="AK3478" s="2572"/>
    </row>
    <row r="3479" spans="2:37" s="2774" customFormat="1" ht="17.25" customHeight="1" x14ac:dyDescent="0.2">
      <c r="B3479" s="3982" t="s">
        <v>5206</v>
      </c>
      <c r="C3479" s="3983"/>
      <c r="D3479" s="2777">
        <v>50000589</v>
      </c>
      <c r="E3479" s="2689"/>
      <c r="F3479" s="2689"/>
      <c r="G3479" s="2669"/>
      <c r="H3479" s="2778"/>
      <c r="I3479" s="2778"/>
      <c r="J3479" s="2778"/>
      <c r="K3479" s="2669"/>
      <c r="L3479" s="2669"/>
      <c r="M3479" s="2688"/>
      <c r="N3479" s="2779"/>
      <c r="O3479" s="2669"/>
      <c r="P3479" s="2669"/>
      <c r="Q3479" s="2669"/>
      <c r="R3479" s="2669"/>
      <c r="S3479" s="2612"/>
      <c r="T3479" s="2669"/>
      <c r="U3479" s="2780"/>
      <c r="V3479" s="2780"/>
      <c r="W3479" s="2669"/>
      <c r="X3479" s="2669"/>
      <c r="Y3479" s="2780"/>
      <c r="Z3479" s="2780"/>
      <c r="AA3479" s="2780"/>
      <c r="AB3479" s="2669"/>
      <c r="AC3479" s="2669"/>
      <c r="AD3479" s="2689"/>
      <c r="AE3479" s="2739"/>
      <c r="AF3479" s="2773"/>
      <c r="AG3479" s="2773"/>
      <c r="AH3479" s="2703" t="s">
        <v>5201</v>
      </c>
      <c r="AI3479" s="3105">
        <v>1</v>
      </c>
      <c r="AJ3479" s="2855">
        <v>1.5</v>
      </c>
      <c r="AK3479" s="2572"/>
    </row>
    <row r="3480" spans="2:37" s="2774" customFormat="1" ht="17.25" customHeight="1" x14ac:dyDescent="0.2">
      <c r="B3480" s="3982" t="s">
        <v>5207</v>
      </c>
      <c r="C3480" s="3983"/>
      <c r="D3480" s="2777">
        <v>50000595</v>
      </c>
      <c r="E3480" s="2689"/>
      <c r="F3480" s="2689"/>
      <c r="G3480" s="2669"/>
      <c r="H3480" s="2778"/>
      <c r="I3480" s="2778"/>
      <c r="J3480" s="2778"/>
      <c r="K3480" s="2669"/>
      <c r="L3480" s="2669"/>
      <c r="M3480" s="2688"/>
      <c r="N3480" s="2779"/>
      <c r="O3480" s="2669"/>
      <c r="P3480" s="2669"/>
      <c r="Q3480" s="2669"/>
      <c r="R3480" s="2669"/>
      <c r="S3480" s="2612"/>
      <c r="T3480" s="2669"/>
      <c r="U3480" s="2780"/>
      <c r="V3480" s="2780"/>
      <c r="W3480" s="2669"/>
      <c r="X3480" s="2669"/>
      <c r="Y3480" s="2780"/>
      <c r="Z3480" s="2780"/>
      <c r="AA3480" s="2780"/>
      <c r="AB3480" s="2669"/>
      <c r="AC3480" s="2669"/>
      <c r="AD3480" s="2689"/>
      <c r="AE3480" s="2739"/>
      <c r="AF3480" s="2773"/>
      <c r="AG3480" s="2773"/>
      <c r="AH3480" s="2703" t="s">
        <v>5201</v>
      </c>
      <c r="AI3480" s="3105">
        <v>1</v>
      </c>
      <c r="AJ3480" s="2855">
        <v>1</v>
      </c>
      <c r="AK3480" s="2572"/>
    </row>
    <row r="3481" spans="2:37" s="2774" customFormat="1" ht="17.25" customHeight="1" x14ac:dyDescent="0.2">
      <c r="B3481" s="3982" t="s">
        <v>5208</v>
      </c>
      <c r="C3481" s="3983"/>
      <c r="D3481" s="2777">
        <v>50000596</v>
      </c>
      <c r="E3481" s="2689"/>
      <c r="F3481" s="2689"/>
      <c r="G3481" s="2669"/>
      <c r="H3481" s="2778"/>
      <c r="I3481" s="2778"/>
      <c r="J3481" s="2778"/>
      <c r="K3481" s="2669"/>
      <c r="L3481" s="2669"/>
      <c r="M3481" s="2688"/>
      <c r="N3481" s="2779"/>
      <c r="O3481" s="2669"/>
      <c r="P3481" s="2669"/>
      <c r="Q3481" s="2669"/>
      <c r="R3481" s="2669"/>
      <c r="S3481" s="2612"/>
      <c r="T3481" s="2669"/>
      <c r="U3481" s="2780"/>
      <c r="V3481" s="2780"/>
      <c r="W3481" s="2669"/>
      <c r="X3481" s="2669"/>
      <c r="Y3481" s="2780"/>
      <c r="Z3481" s="2780"/>
      <c r="AA3481" s="2780"/>
      <c r="AB3481" s="2669"/>
      <c r="AC3481" s="2669"/>
      <c r="AD3481" s="2689"/>
      <c r="AE3481" s="2739"/>
      <c r="AF3481" s="2773"/>
      <c r="AG3481" s="2773"/>
      <c r="AH3481" s="2703" t="s">
        <v>5201</v>
      </c>
      <c r="AI3481" s="3105">
        <v>1</v>
      </c>
      <c r="AJ3481" s="2855">
        <v>1.5</v>
      </c>
      <c r="AK3481" s="2572"/>
    </row>
    <row r="3482" spans="2:37" s="2774" customFormat="1" ht="17.25" customHeight="1" x14ac:dyDescent="0.2">
      <c r="B3482" s="3982" t="s">
        <v>5209</v>
      </c>
      <c r="C3482" s="3983"/>
      <c r="D3482" s="2777">
        <v>50000586</v>
      </c>
      <c r="E3482" s="2689"/>
      <c r="F3482" s="2689"/>
      <c r="G3482" s="2669"/>
      <c r="H3482" s="2778"/>
      <c r="I3482" s="2778"/>
      <c r="J3482" s="2778"/>
      <c r="K3482" s="2669"/>
      <c r="L3482" s="2669"/>
      <c r="M3482" s="2688"/>
      <c r="N3482" s="2779"/>
      <c r="O3482" s="2669"/>
      <c r="P3482" s="2669"/>
      <c r="Q3482" s="2669"/>
      <c r="R3482" s="2669"/>
      <c r="S3482" s="2612"/>
      <c r="T3482" s="2669"/>
      <c r="U3482" s="2780"/>
      <c r="V3482" s="2780"/>
      <c r="W3482" s="2669"/>
      <c r="X3482" s="2669"/>
      <c r="Y3482" s="2780"/>
      <c r="Z3482" s="2780"/>
      <c r="AA3482" s="2780"/>
      <c r="AB3482" s="2669"/>
      <c r="AC3482" s="2669"/>
      <c r="AD3482" s="2689"/>
      <c r="AE3482" s="2739"/>
      <c r="AF3482" s="2773"/>
      <c r="AG3482" s="2773"/>
      <c r="AH3482" s="2703" t="s">
        <v>5201</v>
      </c>
      <c r="AI3482" s="3105">
        <v>1</v>
      </c>
      <c r="AJ3482" s="2855">
        <v>1</v>
      </c>
      <c r="AK3482" s="2572"/>
    </row>
    <row r="3483" spans="2:37" s="2774" customFormat="1" ht="17.25" customHeight="1" x14ac:dyDescent="0.2">
      <c r="B3483" s="3982" t="s">
        <v>5210</v>
      </c>
      <c r="C3483" s="3983"/>
      <c r="D3483" s="2777">
        <v>50000587</v>
      </c>
      <c r="E3483" s="2689"/>
      <c r="F3483" s="2689"/>
      <c r="G3483" s="2669"/>
      <c r="H3483" s="2778"/>
      <c r="I3483" s="2778"/>
      <c r="J3483" s="2778"/>
      <c r="K3483" s="2669"/>
      <c r="L3483" s="2669"/>
      <c r="M3483" s="2688"/>
      <c r="N3483" s="2779"/>
      <c r="O3483" s="2669"/>
      <c r="P3483" s="2669"/>
      <c r="Q3483" s="2669"/>
      <c r="R3483" s="2669"/>
      <c r="S3483" s="2612"/>
      <c r="T3483" s="2669"/>
      <c r="U3483" s="2780"/>
      <c r="V3483" s="2780"/>
      <c r="W3483" s="2669"/>
      <c r="X3483" s="2669"/>
      <c r="Y3483" s="2780"/>
      <c r="Z3483" s="2780"/>
      <c r="AA3483" s="2780"/>
      <c r="AB3483" s="2669"/>
      <c r="AC3483" s="2669"/>
      <c r="AD3483" s="2689"/>
      <c r="AE3483" s="2739"/>
      <c r="AF3483" s="2773"/>
      <c r="AG3483" s="2773"/>
      <c r="AH3483" s="2703" t="s">
        <v>5201</v>
      </c>
      <c r="AI3483" s="3105">
        <v>1</v>
      </c>
      <c r="AJ3483" s="2855">
        <v>1.5</v>
      </c>
      <c r="AK3483" s="2572"/>
    </row>
    <row r="3484" spans="2:37" s="2774" customFormat="1" ht="17.25" customHeight="1" x14ac:dyDescent="0.2">
      <c r="B3484" s="3982" t="s">
        <v>5211</v>
      </c>
      <c r="C3484" s="3983"/>
      <c r="D3484" s="2777">
        <v>50000758</v>
      </c>
      <c r="E3484" s="2689"/>
      <c r="F3484" s="2689"/>
      <c r="G3484" s="2669"/>
      <c r="H3484" s="2778"/>
      <c r="I3484" s="2778"/>
      <c r="J3484" s="2778"/>
      <c r="K3484" s="2669"/>
      <c r="L3484" s="2669"/>
      <c r="M3484" s="2688"/>
      <c r="N3484" s="2779"/>
      <c r="O3484" s="2669"/>
      <c r="P3484" s="2669"/>
      <c r="Q3484" s="2669"/>
      <c r="R3484" s="2669"/>
      <c r="S3484" s="2612"/>
      <c r="T3484" s="2669"/>
      <c r="U3484" s="2780"/>
      <c r="V3484" s="2780"/>
      <c r="W3484" s="2669"/>
      <c r="X3484" s="2669"/>
      <c r="Y3484" s="2780"/>
      <c r="Z3484" s="2780"/>
      <c r="AA3484" s="2780"/>
      <c r="AB3484" s="2669"/>
      <c r="AC3484" s="2669"/>
      <c r="AD3484" s="2689"/>
      <c r="AE3484" s="2739"/>
      <c r="AF3484" s="2773"/>
      <c r="AG3484" s="2773"/>
      <c r="AH3484" s="2703" t="s">
        <v>5212</v>
      </c>
      <c r="AI3484" s="3105" t="s">
        <v>5213</v>
      </c>
      <c r="AJ3484" s="2855">
        <v>3</v>
      </c>
      <c r="AK3484" s="2572"/>
    </row>
    <row r="3485" spans="2:37" s="2774" customFormat="1" ht="17.25" customHeight="1" x14ac:dyDescent="0.2">
      <c r="B3485" s="3982" t="s">
        <v>5214</v>
      </c>
      <c r="C3485" s="3983"/>
      <c r="D3485" s="2777">
        <v>50000757</v>
      </c>
      <c r="E3485" s="2689"/>
      <c r="F3485" s="2689"/>
      <c r="G3485" s="2669"/>
      <c r="H3485" s="2778"/>
      <c r="I3485" s="2778"/>
      <c r="J3485" s="2778"/>
      <c r="K3485" s="2669"/>
      <c r="L3485" s="2669"/>
      <c r="M3485" s="2688"/>
      <c r="N3485" s="2779"/>
      <c r="O3485" s="2669"/>
      <c r="P3485" s="2669"/>
      <c r="Q3485" s="2669"/>
      <c r="R3485" s="2669"/>
      <c r="S3485" s="2612"/>
      <c r="T3485" s="2669"/>
      <c r="U3485" s="2780"/>
      <c r="V3485" s="2780"/>
      <c r="W3485" s="2669"/>
      <c r="X3485" s="2669"/>
      <c r="Y3485" s="2780"/>
      <c r="Z3485" s="2780"/>
      <c r="AA3485" s="2780"/>
      <c r="AB3485" s="2669"/>
      <c r="AC3485" s="2669"/>
      <c r="AD3485" s="2689"/>
      <c r="AE3485" s="2739"/>
      <c r="AF3485" s="2773"/>
      <c r="AG3485" s="2773"/>
      <c r="AH3485" s="2703" t="s">
        <v>5212</v>
      </c>
      <c r="AI3485" s="3105" t="s">
        <v>5215</v>
      </c>
      <c r="AJ3485" s="2855">
        <v>6</v>
      </c>
      <c r="AK3485" s="2572"/>
    </row>
    <row r="3486" spans="2:37" s="2774" customFormat="1" ht="17.25" customHeight="1" x14ac:dyDescent="0.2">
      <c r="B3486" s="3982" t="s">
        <v>5216</v>
      </c>
      <c r="C3486" s="3983"/>
      <c r="D3486" s="2777">
        <v>50000667</v>
      </c>
      <c r="E3486" s="2689"/>
      <c r="F3486" s="2689"/>
      <c r="G3486" s="2669"/>
      <c r="H3486" s="2778"/>
      <c r="I3486" s="2778"/>
      <c r="J3486" s="2778"/>
      <c r="K3486" s="2669"/>
      <c r="L3486" s="2669"/>
      <c r="M3486" s="2688"/>
      <c r="N3486" s="2779"/>
      <c r="O3486" s="2669"/>
      <c r="P3486" s="2669"/>
      <c r="Q3486" s="2669"/>
      <c r="R3486" s="2669"/>
      <c r="S3486" s="2612"/>
      <c r="T3486" s="2669"/>
      <c r="U3486" s="2780"/>
      <c r="V3486" s="2780"/>
      <c r="W3486" s="2669"/>
      <c r="X3486" s="2669"/>
      <c r="Y3486" s="2780"/>
      <c r="Z3486" s="2780"/>
      <c r="AA3486" s="2780"/>
      <c r="AB3486" s="2669"/>
      <c r="AC3486" s="2669"/>
      <c r="AD3486" s="2689"/>
      <c r="AE3486" s="2739"/>
      <c r="AF3486" s="2773"/>
      <c r="AG3486" s="2773"/>
      <c r="AH3486" s="2703" t="s">
        <v>5201</v>
      </c>
      <c r="AI3486" s="3105">
        <v>5</v>
      </c>
      <c r="AJ3486" s="2855">
        <v>3</v>
      </c>
      <c r="AK3486" s="2572"/>
    </row>
    <row r="3487" spans="2:37" s="2774" customFormat="1" ht="17.25" customHeight="1" x14ac:dyDescent="0.2">
      <c r="B3487" s="3982" t="s">
        <v>5217</v>
      </c>
      <c r="C3487" s="3983"/>
      <c r="D3487" s="2777">
        <v>50000666</v>
      </c>
      <c r="E3487" s="2689"/>
      <c r="F3487" s="2689"/>
      <c r="G3487" s="2669"/>
      <c r="H3487" s="2778"/>
      <c r="I3487" s="2778"/>
      <c r="J3487" s="2778"/>
      <c r="K3487" s="2669"/>
      <c r="L3487" s="2669"/>
      <c r="M3487" s="2688"/>
      <c r="N3487" s="2779"/>
      <c r="O3487" s="2669"/>
      <c r="P3487" s="2669"/>
      <c r="Q3487" s="2669"/>
      <c r="R3487" s="2669"/>
      <c r="S3487" s="2612"/>
      <c r="T3487" s="2669"/>
      <c r="U3487" s="2780"/>
      <c r="V3487" s="2780"/>
      <c r="W3487" s="2669"/>
      <c r="X3487" s="2669"/>
      <c r="Y3487" s="2780"/>
      <c r="Z3487" s="2780"/>
      <c r="AA3487" s="2780"/>
      <c r="AB3487" s="2669"/>
      <c r="AC3487" s="2669"/>
      <c r="AD3487" s="2689"/>
      <c r="AE3487" s="2739"/>
      <c r="AF3487" s="2773"/>
      <c r="AG3487" s="2773"/>
      <c r="AH3487" s="2703" t="s">
        <v>5201</v>
      </c>
      <c r="AI3487" s="3105">
        <v>20</v>
      </c>
      <c r="AJ3487" s="2855">
        <v>7</v>
      </c>
      <c r="AK3487" s="2572"/>
    </row>
    <row r="3488" spans="2:37" s="2774" customFormat="1" ht="17.25" customHeight="1" x14ac:dyDescent="0.2">
      <c r="B3488" s="4823" t="s">
        <v>5218</v>
      </c>
      <c r="C3488" s="4824"/>
      <c r="D3488" s="2777">
        <v>50000743</v>
      </c>
      <c r="E3488" s="2689"/>
      <c r="F3488" s="2689"/>
      <c r="G3488" s="2669"/>
      <c r="H3488" s="2778"/>
      <c r="I3488" s="2778"/>
      <c r="J3488" s="2778"/>
      <c r="K3488" s="2669"/>
      <c r="L3488" s="2669"/>
      <c r="M3488" s="2688"/>
      <c r="N3488" s="2779"/>
      <c r="O3488" s="2669"/>
      <c r="P3488" s="2669"/>
      <c r="Q3488" s="2669"/>
      <c r="R3488" s="2669"/>
      <c r="S3488" s="2612"/>
      <c r="T3488" s="2669"/>
      <c r="U3488" s="2780"/>
      <c r="V3488" s="2780"/>
      <c r="W3488" s="2669"/>
      <c r="X3488" s="2669"/>
      <c r="Y3488" s="2780"/>
      <c r="Z3488" s="2780"/>
      <c r="AA3488" s="2780"/>
      <c r="AB3488" s="2669"/>
      <c r="AC3488" s="2669"/>
      <c r="AD3488" s="2689"/>
      <c r="AE3488" s="2739"/>
      <c r="AF3488" s="2773"/>
      <c r="AG3488" s="2773"/>
      <c r="AH3488" s="2703" t="s">
        <v>5219</v>
      </c>
      <c r="AI3488" s="3105" t="s">
        <v>5220</v>
      </c>
      <c r="AJ3488" s="2855">
        <v>5.5</v>
      </c>
      <c r="AK3488" s="2572"/>
    </row>
    <row r="3489" spans="2:37" s="2774" customFormat="1" ht="17.25" customHeight="1" x14ac:dyDescent="0.2">
      <c r="B3489" s="4823" t="s">
        <v>5221</v>
      </c>
      <c r="C3489" s="4824"/>
      <c r="D3489" s="2777">
        <v>50000742</v>
      </c>
      <c r="E3489" s="2689"/>
      <c r="F3489" s="2689"/>
      <c r="G3489" s="2669"/>
      <c r="H3489" s="2778"/>
      <c r="I3489" s="2778"/>
      <c r="J3489" s="2778"/>
      <c r="K3489" s="2669"/>
      <c r="L3489" s="2669"/>
      <c r="M3489" s="2688"/>
      <c r="N3489" s="2779"/>
      <c r="O3489" s="2669"/>
      <c r="P3489" s="2669"/>
      <c r="Q3489" s="2669"/>
      <c r="R3489" s="2669"/>
      <c r="S3489" s="2612"/>
      <c r="T3489" s="2669"/>
      <c r="U3489" s="2780"/>
      <c r="V3489" s="2780"/>
      <c r="W3489" s="2669"/>
      <c r="X3489" s="2669"/>
      <c r="Y3489" s="2780"/>
      <c r="Z3489" s="2780"/>
      <c r="AA3489" s="2780"/>
      <c r="AB3489" s="2669"/>
      <c r="AC3489" s="2669"/>
      <c r="AD3489" s="2689"/>
      <c r="AE3489" s="2739"/>
      <c r="AF3489" s="2773"/>
      <c r="AG3489" s="2773"/>
      <c r="AH3489" s="2703" t="s">
        <v>5219</v>
      </c>
      <c r="AI3489" s="3105" t="s">
        <v>5222</v>
      </c>
      <c r="AJ3489" s="2855">
        <v>8</v>
      </c>
      <c r="AK3489" s="2572"/>
    </row>
    <row r="3490" spans="2:37" s="2774" customFormat="1" ht="17.25" customHeight="1" x14ac:dyDescent="0.2">
      <c r="B3490" s="3982" t="s">
        <v>5223</v>
      </c>
      <c r="C3490" s="3983"/>
      <c r="D3490" s="2777">
        <v>50000603</v>
      </c>
      <c r="E3490" s="2689"/>
      <c r="F3490" s="2689"/>
      <c r="G3490" s="2669"/>
      <c r="H3490" s="2778"/>
      <c r="I3490" s="2778"/>
      <c r="J3490" s="2778"/>
      <c r="K3490" s="2669"/>
      <c r="L3490" s="2669"/>
      <c r="M3490" s="2688"/>
      <c r="N3490" s="2779"/>
      <c r="O3490" s="2669"/>
      <c r="P3490" s="2669"/>
      <c r="Q3490" s="2669"/>
      <c r="R3490" s="2669"/>
      <c r="S3490" s="2612"/>
      <c r="T3490" s="2669"/>
      <c r="U3490" s="2780"/>
      <c r="V3490" s="2780"/>
      <c r="W3490" s="2669"/>
      <c r="X3490" s="2669"/>
      <c r="Y3490" s="2780"/>
      <c r="Z3490" s="2780"/>
      <c r="AA3490" s="2780"/>
      <c r="AB3490" s="2669"/>
      <c r="AC3490" s="2669"/>
      <c r="AD3490" s="2689"/>
      <c r="AE3490" s="2739"/>
      <c r="AF3490" s="2773"/>
      <c r="AG3490" s="2773"/>
      <c r="AH3490" s="2703" t="s">
        <v>5212</v>
      </c>
      <c r="AI3490" s="3105" t="s">
        <v>5224</v>
      </c>
      <c r="AJ3490" s="2855">
        <v>1.1200000000000001</v>
      </c>
      <c r="AK3490" s="2572"/>
    </row>
    <row r="3491" spans="2:37" s="2774" customFormat="1" ht="17.25" customHeight="1" thickBot="1" x14ac:dyDescent="0.25">
      <c r="B3491" s="3984" t="s">
        <v>5225</v>
      </c>
      <c r="C3491" s="3985"/>
      <c r="D3491" s="3079">
        <v>50000597</v>
      </c>
      <c r="E3491" s="2691"/>
      <c r="F3491" s="2691"/>
      <c r="G3491" s="3080"/>
      <c r="H3491" s="3081"/>
      <c r="I3491" s="3081"/>
      <c r="J3491" s="3081"/>
      <c r="K3491" s="3080"/>
      <c r="L3491" s="3080"/>
      <c r="M3491" s="2690"/>
      <c r="N3491" s="3082"/>
      <c r="O3491" s="3080"/>
      <c r="P3491" s="3080"/>
      <c r="Q3491" s="3080"/>
      <c r="R3491" s="3080"/>
      <c r="S3491" s="2798"/>
      <c r="T3491" s="3080"/>
      <c r="U3491" s="3083"/>
      <c r="V3491" s="3083"/>
      <c r="W3491" s="3080"/>
      <c r="X3491" s="3080"/>
      <c r="Y3491" s="3083"/>
      <c r="Z3491" s="3083"/>
      <c r="AA3491" s="3083"/>
      <c r="AB3491" s="3080"/>
      <c r="AC3491" s="3080"/>
      <c r="AD3491" s="2691"/>
      <c r="AE3491" s="3084"/>
      <c r="AF3491" s="3085"/>
      <c r="AG3491" s="3085"/>
      <c r="AH3491" s="2626" t="s">
        <v>5226</v>
      </c>
      <c r="AI3491" s="2626">
        <v>1</v>
      </c>
      <c r="AJ3491" s="3107">
        <v>0.56000000000000005</v>
      </c>
      <c r="AK3491" s="2572"/>
    </row>
    <row r="3492" spans="2:37" s="2774" customFormat="1" ht="17.25" customHeight="1" x14ac:dyDescent="0.2">
      <c r="B3492" s="2573"/>
      <c r="C3492" s="2566"/>
      <c r="D3492" s="2566"/>
      <c r="E3492" s="2566"/>
      <c r="F3492" s="2566"/>
      <c r="G3492" s="2566"/>
      <c r="H3492" s="2566"/>
      <c r="I3492" s="2567"/>
      <c r="J3492" s="2567"/>
      <c r="K3492" s="2567"/>
      <c r="L3492" s="2567"/>
      <c r="M3492" s="2566"/>
      <c r="N3492" s="2567"/>
      <c r="O3492" s="2567"/>
      <c r="P3492" s="2567"/>
      <c r="Q3492" s="2567"/>
      <c r="R3492" s="2567"/>
      <c r="S3492" s="2566"/>
      <c r="T3492" s="2565"/>
      <c r="U3492" s="2565"/>
      <c r="V3492" s="2565"/>
      <c r="W3492" s="2565"/>
      <c r="X3492" s="2565"/>
      <c r="Y3492" s="2565"/>
      <c r="Z3492" s="2565"/>
      <c r="AA3492" s="2565"/>
      <c r="AB3492" s="2565"/>
      <c r="AC3492" s="2565"/>
      <c r="AD3492" s="2565"/>
      <c r="AE3492" s="2565"/>
      <c r="AF3492" s="2565"/>
      <c r="AG3492" s="2565"/>
      <c r="AH3492" s="2565"/>
      <c r="AI3492" s="2565"/>
      <c r="AJ3492" s="2568"/>
      <c r="AK3492" s="2572"/>
    </row>
    <row r="3493" spans="2:37" s="2774" customFormat="1" ht="17.25" customHeight="1" x14ac:dyDescent="0.2">
      <c r="B3493" s="3979" t="s">
        <v>4992</v>
      </c>
      <c r="C3493" s="3980"/>
      <c r="D3493" s="3986" t="s">
        <v>1534</v>
      </c>
      <c r="E3493" s="3986"/>
      <c r="F3493" s="3986"/>
      <c r="G3493" s="3986"/>
      <c r="H3493" s="2569"/>
      <c r="I3493" s="2569"/>
      <c r="J3493" s="2569"/>
      <c r="K3493" s="2569"/>
      <c r="L3493" s="2569"/>
      <c r="M3493" s="2569"/>
      <c r="N3493" s="2569"/>
      <c r="O3493" s="2569"/>
      <c r="P3493" s="2569"/>
      <c r="Q3493" s="2569"/>
      <c r="R3493" s="2569"/>
      <c r="S3493" s="2569"/>
      <c r="T3493" s="2565"/>
      <c r="U3493" s="2565"/>
      <c r="V3493" s="2565"/>
      <c r="W3493" s="2565"/>
      <c r="X3493" s="2565"/>
      <c r="Y3493" s="2565"/>
      <c r="Z3493" s="2565"/>
      <c r="AA3493" s="2565"/>
      <c r="AB3493" s="2565"/>
      <c r="AC3493" s="2565"/>
      <c r="AD3493" s="2565"/>
      <c r="AE3493" s="2565"/>
      <c r="AF3493" s="2565"/>
      <c r="AG3493" s="2565"/>
      <c r="AH3493" s="2565"/>
      <c r="AI3493" s="2565"/>
      <c r="AJ3493" s="2568"/>
      <c r="AK3493" s="2572"/>
    </row>
    <row r="3494" spans="2:37" s="2774" customFormat="1" ht="17.25" customHeight="1" x14ac:dyDescent="0.2">
      <c r="B3494" s="3979" t="s">
        <v>4993</v>
      </c>
      <c r="C3494" s="3980"/>
      <c r="D3494" s="3986" t="s">
        <v>10</v>
      </c>
      <c r="E3494" s="3986"/>
      <c r="F3494" s="3986"/>
      <c r="G3494" s="3986"/>
      <c r="H3494" s="2569"/>
      <c r="I3494" s="2569"/>
      <c r="J3494" s="2569"/>
      <c r="K3494" s="2569"/>
      <c r="L3494" s="2569"/>
      <c r="M3494" s="2569"/>
      <c r="N3494" s="2569"/>
      <c r="O3494" s="2569"/>
      <c r="P3494" s="2569"/>
      <c r="Q3494" s="2569"/>
      <c r="R3494" s="2569"/>
      <c r="S3494" s="2569"/>
      <c r="T3494" s="2565"/>
      <c r="U3494" s="2565"/>
      <c r="V3494" s="2565"/>
      <c r="W3494" s="2565"/>
      <c r="X3494" s="2565"/>
      <c r="Y3494" s="2565"/>
      <c r="Z3494" s="2565"/>
      <c r="AA3494" s="2565"/>
      <c r="AB3494" s="2565"/>
      <c r="AC3494" s="2565"/>
      <c r="AD3494" s="2565"/>
      <c r="AE3494" s="2565"/>
      <c r="AF3494" s="2565"/>
      <c r="AG3494" s="2565"/>
      <c r="AH3494" s="2565"/>
      <c r="AI3494" s="2565"/>
      <c r="AJ3494" s="2568"/>
      <c r="AK3494" s="2572"/>
    </row>
    <row r="3495" spans="2:37" s="2774" customFormat="1" ht="17.25" customHeight="1" thickBot="1" x14ac:dyDescent="0.25">
      <c r="B3495" s="4057"/>
      <c r="C3495" s="4058"/>
      <c r="D3495" s="4059"/>
      <c r="E3495" s="4059"/>
      <c r="F3495" s="4059"/>
      <c r="G3495" s="4059"/>
      <c r="H3495" s="2574"/>
      <c r="I3495" s="2574"/>
      <c r="J3495" s="2574"/>
      <c r="K3495" s="2574"/>
      <c r="L3495" s="2574"/>
      <c r="M3495" s="2574"/>
      <c r="N3495" s="2574"/>
      <c r="O3495" s="2574"/>
      <c r="P3495" s="2574"/>
      <c r="Q3495" s="2574"/>
      <c r="R3495" s="2574"/>
      <c r="S3495" s="2574"/>
      <c r="T3495" s="2575"/>
      <c r="U3495" s="2575"/>
      <c r="V3495" s="2575"/>
      <c r="W3495" s="2575"/>
      <c r="X3495" s="2575"/>
      <c r="Y3495" s="2575"/>
      <c r="Z3495" s="2575"/>
      <c r="AA3495" s="2575"/>
      <c r="AB3495" s="2575"/>
      <c r="AC3495" s="2575"/>
      <c r="AD3495" s="2575"/>
      <c r="AE3495" s="2575"/>
      <c r="AF3495" s="2575"/>
      <c r="AG3495" s="2575"/>
      <c r="AH3495" s="2575"/>
      <c r="AI3495" s="2575"/>
      <c r="AJ3495" s="2576"/>
      <c r="AK3495" s="2577"/>
    </row>
    <row r="3496" spans="2:37" s="2774" customFormat="1" ht="17.25" customHeight="1" x14ac:dyDescent="0.2">
      <c r="B3496" s="2664"/>
      <c r="C3496" s="2664"/>
      <c r="D3496" s="2692"/>
      <c r="E3496" s="2692"/>
      <c r="F3496" s="2692"/>
      <c r="G3496" s="2692"/>
      <c r="H3496" s="2569"/>
      <c r="I3496" s="2569"/>
      <c r="J3496" s="2569"/>
      <c r="K3496" s="2569"/>
      <c r="L3496" s="2569"/>
      <c r="M3496" s="2569"/>
      <c r="N3496" s="2569"/>
      <c r="O3496" s="2569"/>
      <c r="P3496" s="2569"/>
      <c r="Q3496" s="2569"/>
      <c r="R3496" s="2569"/>
      <c r="S3496" s="2569"/>
      <c r="T3496" s="2565"/>
      <c r="U3496" s="2565"/>
      <c r="V3496" s="2565"/>
      <c r="W3496" s="2565"/>
      <c r="X3496" s="2565"/>
      <c r="Y3496" s="2565"/>
      <c r="Z3496" s="2565"/>
      <c r="AA3496" s="2565"/>
      <c r="AB3496" s="2565"/>
      <c r="AC3496" s="2565"/>
      <c r="AD3496" s="2565"/>
      <c r="AE3496" s="2565"/>
      <c r="AF3496" s="2565"/>
      <c r="AG3496" s="2565"/>
      <c r="AH3496" s="2565"/>
      <c r="AI3496" s="2565"/>
      <c r="AJ3496" s="2565"/>
      <c r="AK3496" s="2571"/>
    </row>
    <row r="3497" spans="2:37" s="2774" customFormat="1" ht="17.25" customHeight="1" thickBot="1" x14ac:dyDescent="0.25">
      <c r="B3497" s="2664"/>
      <c r="C3497" s="2664"/>
      <c r="D3497" s="2692"/>
      <c r="E3497" s="2692"/>
      <c r="F3497" s="2692"/>
      <c r="G3497" s="2692"/>
      <c r="H3497" s="2569"/>
      <c r="I3497" s="2569"/>
      <c r="J3497" s="2569"/>
      <c r="K3497" s="2569"/>
      <c r="L3497" s="2569"/>
      <c r="M3497" s="2569"/>
      <c r="N3497" s="2569"/>
      <c r="O3497" s="2569"/>
      <c r="P3497" s="2569"/>
      <c r="Q3497" s="2569"/>
      <c r="R3497" s="2569"/>
      <c r="S3497" s="2569"/>
      <c r="T3497" s="2565"/>
      <c r="U3497" s="2565"/>
      <c r="V3497" s="2565"/>
      <c r="W3497" s="2565"/>
      <c r="X3497" s="2565"/>
      <c r="Y3497" s="2565"/>
      <c r="Z3497" s="2565"/>
      <c r="AA3497" s="2565"/>
      <c r="AB3497" s="2565"/>
      <c r="AC3497" s="2565"/>
      <c r="AD3497" s="2565"/>
      <c r="AE3497" s="2565"/>
      <c r="AF3497" s="2565"/>
      <c r="AG3497" s="2565"/>
      <c r="AH3497" s="2565"/>
      <c r="AI3497" s="2565"/>
      <c r="AJ3497" s="2565"/>
      <c r="AK3497" s="2571"/>
    </row>
    <row r="3498" spans="2:37" s="2774" customFormat="1" ht="29.25" customHeight="1" x14ac:dyDescent="0.2">
      <c r="B3498" s="3987" t="s">
        <v>5001</v>
      </c>
      <c r="C3498" s="3988"/>
      <c r="D3498" s="3988"/>
      <c r="E3498" s="3988"/>
      <c r="F3498" s="3988"/>
      <c r="G3498" s="3988"/>
      <c r="H3498" s="3988"/>
      <c r="I3498" s="3988"/>
      <c r="J3498" s="3988"/>
      <c r="K3498" s="3988"/>
      <c r="L3498" s="3988"/>
      <c r="M3498" s="3988"/>
      <c r="N3498" s="3988"/>
      <c r="O3498" s="3988"/>
      <c r="P3498" s="3988"/>
      <c r="Q3498" s="3988"/>
      <c r="R3498" s="3988"/>
      <c r="S3498" s="3988"/>
      <c r="T3498" s="3988"/>
      <c r="U3498" s="3988"/>
      <c r="V3498" s="3988"/>
      <c r="W3498" s="3988"/>
      <c r="X3498" s="3988"/>
      <c r="Y3498" s="3988"/>
      <c r="Z3498" s="3988"/>
      <c r="AA3498" s="3988"/>
      <c r="AB3498" s="3988"/>
      <c r="AC3498" s="3988"/>
      <c r="AD3498" s="3988"/>
      <c r="AE3498" s="3988"/>
      <c r="AF3498" s="3988"/>
      <c r="AG3498" s="3988"/>
      <c r="AH3498" s="3988"/>
      <c r="AI3498" s="3988"/>
      <c r="AJ3498" s="3988"/>
      <c r="AK3498" s="3989"/>
    </row>
    <row r="3499" spans="2:37" s="2774" customFormat="1" ht="17.25" customHeight="1" x14ac:dyDescent="0.2">
      <c r="B3499" s="2570"/>
      <c r="C3499" s="2659"/>
      <c r="D3499" s="2659"/>
      <c r="E3499" s="2659"/>
      <c r="F3499" s="2659"/>
      <c r="G3499" s="2571"/>
      <c r="H3499" s="2571"/>
      <c r="I3499" s="2571"/>
      <c r="J3499" s="2571"/>
      <c r="K3499" s="2571"/>
      <c r="L3499" s="2571"/>
      <c r="M3499" s="2571"/>
      <c r="N3499" s="2571"/>
      <c r="O3499" s="2571"/>
      <c r="P3499" s="2571"/>
      <c r="Q3499" s="2571"/>
      <c r="R3499" s="2571"/>
      <c r="S3499" s="2571"/>
      <c r="T3499" s="2571"/>
      <c r="U3499" s="2571"/>
      <c r="V3499" s="2571"/>
      <c r="W3499" s="2571"/>
      <c r="X3499" s="2571"/>
      <c r="Y3499" s="2571"/>
      <c r="Z3499" s="2571"/>
      <c r="AA3499" s="2571"/>
      <c r="AB3499" s="2571"/>
      <c r="AC3499" s="2571"/>
      <c r="AD3499" s="2571"/>
      <c r="AE3499" s="2571"/>
      <c r="AF3499" s="2571"/>
      <c r="AG3499" s="2571"/>
      <c r="AH3499" s="2571"/>
      <c r="AI3499" s="2571"/>
      <c r="AJ3499" s="2571"/>
      <c r="AK3499" s="2572"/>
    </row>
    <row r="3500" spans="2:37" s="2774" customFormat="1" ht="17.25" customHeight="1" x14ac:dyDescent="0.2">
      <c r="B3500" s="2570" t="s">
        <v>4988</v>
      </c>
      <c r="C3500" s="2659"/>
      <c r="D3500" s="4122" t="s">
        <v>5244</v>
      </c>
      <c r="E3500" s="4122"/>
      <c r="F3500" s="4122"/>
      <c r="G3500" s="2571"/>
      <c r="H3500" s="2571"/>
      <c r="I3500" s="2571"/>
      <c r="J3500" s="2571"/>
      <c r="K3500" s="2571"/>
      <c r="L3500" s="2571"/>
      <c r="M3500" s="2571"/>
      <c r="N3500" s="2571"/>
      <c r="O3500" s="2571"/>
      <c r="P3500" s="2571"/>
      <c r="Q3500" s="2571"/>
      <c r="R3500" s="2571"/>
      <c r="S3500" s="2571"/>
      <c r="T3500" s="2571"/>
      <c r="U3500" s="2571"/>
      <c r="V3500" s="2571"/>
      <c r="W3500" s="2571"/>
      <c r="X3500" s="2571"/>
      <c r="Y3500" s="2571"/>
      <c r="Z3500" s="2571"/>
      <c r="AA3500" s="2571"/>
      <c r="AB3500" s="2571"/>
      <c r="AC3500" s="2571"/>
      <c r="AD3500" s="2571"/>
      <c r="AE3500" s="2571"/>
      <c r="AF3500" s="2571"/>
      <c r="AG3500" s="2571"/>
      <c r="AH3500" s="2571"/>
      <c r="AI3500" s="2571"/>
      <c r="AJ3500" s="2571"/>
      <c r="AK3500" s="2572"/>
    </row>
    <row r="3501" spans="2:37" s="2774" customFormat="1" ht="17.25" customHeight="1" thickBot="1" x14ac:dyDescent="0.25">
      <c r="B3501" s="3991" t="s">
        <v>5002</v>
      </c>
      <c r="C3501" s="3992"/>
      <c r="D3501" s="4139">
        <v>41422</v>
      </c>
      <c r="E3501" s="4140"/>
      <c r="F3501" s="2659"/>
      <c r="G3501" s="2571"/>
      <c r="H3501" s="2571"/>
      <c r="I3501" s="2571"/>
      <c r="J3501" s="2571"/>
      <c r="K3501" s="2571"/>
      <c r="L3501" s="2571"/>
      <c r="M3501" s="2571"/>
      <c r="N3501" s="2571"/>
      <c r="O3501" s="2571"/>
      <c r="P3501" s="2571"/>
      <c r="Q3501" s="2571"/>
      <c r="R3501" s="2571"/>
      <c r="S3501" s="2571"/>
      <c r="T3501" s="2571"/>
      <c r="U3501" s="2571"/>
      <c r="V3501" s="2571"/>
      <c r="W3501" s="2571"/>
      <c r="X3501" s="2571"/>
      <c r="Y3501" s="2571"/>
      <c r="Z3501" s="2571"/>
      <c r="AA3501" s="2571"/>
      <c r="AB3501" s="2571"/>
      <c r="AC3501" s="2571"/>
      <c r="AD3501" s="2571"/>
      <c r="AE3501" s="2571"/>
      <c r="AF3501" s="2571"/>
      <c r="AG3501" s="2571"/>
      <c r="AH3501" s="2571"/>
      <c r="AI3501" s="2571"/>
      <c r="AJ3501" s="2571"/>
      <c r="AK3501" s="2572"/>
    </row>
    <row r="3502" spans="2:37" s="2774" customFormat="1" ht="40.5" customHeight="1" thickBot="1" x14ac:dyDescent="0.25">
      <c r="B3502" s="3993" t="s">
        <v>5003</v>
      </c>
      <c r="C3502" s="4036"/>
      <c r="D3502" s="4118" t="s">
        <v>5245</v>
      </c>
      <c r="E3502" s="4119"/>
      <c r="F3502" s="4119"/>
      <c r="G3502" s="4119"/>
      <c r="H3502" s="4119"/>
      <c r="I3502" s="4119"/>
      <c r="J3502" s="4119"/>
      <c r="K3502" s="4120"/>
      <c r="L3502" s="2571"/>
      <c r="M3502" s="2571"/>
      <c r="N3502" s="2571"/>
      <c r="O3502" s="2571"/>
      <c r="P3502" s="2571"/>
      <c r="Q3502" s="2571"/>
      <c r="R3502" s="2571"/>
      <c r="S3502" s="2571"/>
      <c r="T3502" s="2571"/>
      <c r="U3502" s="2571"/>
      <c r="V3502" s="2571"/>
      <c r="W3502" s="2571"/>
      <c r="X3502" s="2571"/>
      <c r="Y3502" s="2571"/>
      <c r="Z3502" s="2571"/>
      <c r="AA3502" s="2571"/>
      <c r="AB3502" s="2571"/>
      <c r="AC3502" s="2571"/>
      <c r="AD3502" s="2571"/>
      <c r="AE3502" s="2571"/>
      <c r="AF3502" s="2571"/>
      <c r="AG3502" s="2571"/>
      <c r="AH3502" s="2571"/>
      <c r="AI3502" s="2571"/>
      <c r="AJ3502" s="2571"/>
      <c r="AK3502" s="2572"/>
    </row>
    <row r="3503" spans="2:37" s="2774" customFormat="1" ht="17.25" customHeight="1" thickBot="1" x14ac:dyDescent="0.25">
      <c r="B3503" s="3998"/>
      <c r="C3503" s="3999"/>
      <c r="D3503" s="3999"/>
      <c r="E3503" s="3999"/>
      <c r="F3503" s="3999"/>
      <c r="G3503" s="3999"/>
      <c r="H3503" s="3999"/>
      <c r="I3503" s="3999"/>
      <c r="J3503" s="3999"/>
      <c r="K3503" s="3999"/>
      <c r="L3503" s="3999"/>
      <c r="M3503" s="3999"/>
      <c r="N3503" s="3999"/>
      <c r="O3503" s="3999"/>
      <c r="P3503" s="3999"/>
      <c r="Q3503" s="3999"/>
      <c r="R3503" s="2571"/>
      <c r="S3503" s="2571"/>
      <c r="T3503" s="2571"/>
      <c r="U3503" s="2571"/>
      <c r="V3503" s="2571"/>
      <c r="W3503" s="2571"/>
      <c r="X3503" s="2571"/>
      <c r="Y3503" s="2571"/>
      <c r="Z3503" s="2571"/>
      <c r="AA3503" s="2571"/>
      <c r="AB3503" s="2571"/>
      <c r="AC3503" s="2571"/>
      <c r="AD3503" s="2571"/>
      <c r="AE3503" s="2571"/>
      <c r="AF3503" s="2571"/>
      <c r="AG3503" s="2571"/>
      <c r="AH3503" s="2571"/>
      <c r="AI3503" s="2571"/>
      <c r="AJ3503" s="2571"/>
      <c r="AK3503" s="2572"/>
    </row>
    <row r="3504" spans="2:37" s="2774" customFormat="1" ht="17.25" customHeight="1" thickBot="1" x14ac:dyDescent="0.25">
      <c r="B3504" s="4000" t="s">
        <v>5004</v>
      </c>
      <c r="C3504" s="4000"/>
      <c r="D3504" s="4000" t="s">
        <v>4994</v>
      </c>
      <c r="E3504" s="4000" t="s">
        <v>5005</v>
      </c>
      <c r="F3504" s="4002" t="s">
        <v>224</v>
      </c>
      <c r="G3504" s="4002"/>
      <c r="H3504" s="4002"/>
      <c r="I3504" s="4002"/>
      <c r="J3504" s="4002"/>
      <c r="K3504" s="4002"/>
      <c r="L3504" s="4002"/>
      <c r="M3504" s="4002"/>
      <c r="N3504" s="4002"/>
      <c r="O3504" s="4002"/>
      <c r="P3504" s="4002"/>
      <c r="Q3504" s="4002"/>
      <c r="R3504" s="4002"/>
      <c r="S3504" s="4002" t="s">
        <v>340</v>
      </c>
      <c r="T3504" s="4002"/>
      <c r="U3504" s="4002"/>
      <c r="V3504" s="4002"/>
      <c r="W3504" s="4002"/>
      <c r="X3504" s="4002"/>
      <c r="Y3504" s="4002"/>
      <c r="Z3504" s="4002"/>
      <c r="AA3504" s="4002"/>
      <c r="AB3504" s="4002"/>
      <c r="AC3504" s="4002"/>
      <c r="AD3504" s="4002" t="s">
        <v>225</v>
      </c>
      <c r="AE3504" s="4002"/>
      <c r="AF3504" s="4002"/>
      <c r="AG3504" s="4002"/>
      <c r="AH3504" s="4003" t="s">
        <v>4989</v>
      </c>
      <c r="AI3504" s="4003"/>
      <c r="AJ3504" s="4003"/>
      <c r="AK3504" s="2572"/>
    </row>
    <row r="3505" spans="2:37" s="2774" customFormat="1" ht="23.25" customHeight="1" thickBot="1" x14ac:dyDescent="0.25">
      <c r="B3505" s="4001"/>
      <c r="C3505" s="4001"/>
      <c r="D3505" s="4001"/>
      <c r="E3505" s="4001"/>
      <c r="F3505" s="4001" t="s">
        <v>5006</v>
      </c>
      <c r="G3505" s="4001" t="s">
        <v>5007</v>
      </c>
      <c r="H3505" s="4000" t="s">
        <v>5008</v>
      </c>
      <c r="I3505" s="4004" t="s">
        <v>5009</v>
      </c>
      <c r="J3505" s="4004" t="s">
        <v>5010</v>
      </c>
      <c r="K3505" s="4005" t="s">
        <v>5011</v>
      </c>
      <c r="L3505" s="4005" t="s">
        <v>5012</v>
      </c>
      <c r="M3505" s="4004" t="s">
        <v>5013</v>
      </c>
      <c r="N3505" s="4004"/>
      <c r="O3505" s="4005" t="s">
        <v>5014</v>
      </c>
      <c r="P3505" s="4005" t="s">
        <v>5015</v>
      </c>
      <c r="Q3505" s="4005" t="s">
        <v>5016</v>
      </c>
      <c r="R3505" s="4005" t="s">
        <v>5017</v>
      </c>
      <c r="S3505" s="4000" t="s">
        <v>5018</v>
      </c>
      <c r="T3505" s="4000" t="s">
        <v>5019</v>
      </c>
      <c r="U3505" s="4000" t="s">
        <v>5020</v>
      </c>
      <c r="V3505" s="4000" t="s">
        <v>5021</v>
      </c>
      <c r="W3505" s="4000" t="s">
        <v>5022</v>
      </c>
      <c r="X3505" s="4000" t="s">
        <v>5023</v>
      </c>
      <c r="Y3505" s="4000" t="s">
        <v>5024</v>
      </c>
      <c r="Z3505" s="4000" t="s">
        <v>5025</v>
      </c>
      <c r="AA3505" s="4000" t="s">
        <v>5026</v>
      </c>
      <c r="AB3505" s="4004" t="s">
        <v>5027</v>
      </c>
      <c r="AC3505" s="4004" t="s">
        <v>5028</v>
      </c>
      <c r="AD3505" s="4000" t="s">
        <v>5029</v>
      </c>
      <c r="AE3505" s="4000" t="s">
        <v>5030</v>
      </c>
      <c r="AF3505" s="4000" t="s">
        <v>5031</v>
      </c>
      <c r="AG3505" s="4000" t="s">
        <v>5032</v>
      </c>
      <c r="AH3505" s="4000" t="s">
        <v>1154</v>
      </c>
      <c r="AI3505" s="4000" t="s">
        <v>4990</v>
      </c>
      <c r="AJ3505" s="4000" t="s">
        <v>4991</v>
      </c>
      <c r="AK3505" s="2572"/>
    </row>
    <row r="3506" spans="2:37" s="2774" customFormat="1" ht="24.75" customHeight="1" thickBot="1" x14ac:dyDescent="0.25">
      <c r="B3506" s="4001"/>
      <c r="C3506" s="4001"/>
      <c r="D3506" s="4001"/>
      <c r="E3506" s="4001"/>
      <c r="F3506" s="4001"/>
      <c r="G3506" s="4001"/>
      <c r="H3506" s="4001"/>
      <c r="I3506" s="4005"/>
      <c r="J3506" s="4005"/>
      <c r="K3506" s="4005"/>
      <c r="L3506" s="4005"/>
      <c r="M3506" s="2656" t="s">
        <v>5033</v>
      </c>
      <c r="N3506" s="2655" t="s">
        <v>2798</v>
      </c>
      <c r="O3506" s="4005"/>
      <c r="P3506" s="4005"/>
      <c r="Q3506" s="4005"/>
      <c r="R3506" s="4005"/>
      <c r="S3506" s="4001"/>
      <c r="T3506" s="4001"/>
      <c r="U3506" s="4001"/>
      <c r="V3506" s="4001"/>
      <c r="W3506" s="4001"/>
      <c r="X3506" s="4001"/>
      <c r="Y3506" s="4001"/>
      <c r="Z3506" s="4001"/>
      <c r="AA3506" s="4001"/>
      <c r="AB3506" s="4005"/>
      <c r="AC3506" s="4005"/>
      <c r="AD3506" s="4001"/>
      <c r="AE3506" s="4001"/>
      <c r="AF3506" s="4001"/>
      <c r="AG3506" s="4001"/>
      <c r="AH3506" s="4001"/>
      <c r="AI3506" s="4001"/>
      <c r="AJ3506" s="4001"/>
      <c r="AK3506" s="2572"/>
    </row>
    <row r="3507" spans="2:37" s="2774" customFormat="1" ht="17.25" customHeight="1" x14ac:dyDescent="0.2">
      <c r="B3507" s="4133" t="s">
        <v>5246</v>
      </c>
      <c r="C3507" s="4134"/>
      <c r="D3507" s="2578" t="s">
        <v>1534</v>
      </c>
      <c r="E3507" s="2579" t="s">
        <v>1534</v>
      </c>
      <c r="F3507" s="2579" t="s">
        <v>1534</v>
      </c>
      <c r="G3507" s="2578" t="s">
        <v>1534</v>
      </c>
      <c r="H3507" s="2579" t="s">
        <v>1534</v>
      </c>
      <c r="I3507" s="2579" t="s">
        <v>1534</v>
      </c>
      <c r="J3507" s="2578" t="s">
        <v>1534</v>
      </c>
      <c r="K3507" s="2579" t="s">
        <v>1534</v>
      </c>
      <c r="L3507" s="2579" t="s">
        <v>1534</v>
      </c>
      <c r="M3507" s="2578" t="s">
        <v>1534</v>
      </c>
      <c r="N3507" s="2579" t="s">
        <v>1534</v>
      </c>
      <c r="O3507" s="2578" t="s">
        <v>1534</v>
      </c>
      <c r="P3507" s="2579" t="s">
        <v>1534</v>
      </c>
      <c r="Q3507" s="2579" t="s">
        <v>1534</v>
      </c>
      <c r="R3507" s="2578" t="s">
        <v>1534</v>
      </c>
      <c r="S3507" s="2579" t="s">
        <v>1534</v>
      </c>
      <c r="T3507" s="2578" t="s">
        <v>1534</v>
      </c>
      <c r="U3507" s="2579" t="s">
        <v>1534</v>
      </c>
      <c r="V3507" s="2579" t="s">
        <v>1534</v>
      </c>
      <c r="W3507" s="2578" t="s">
        <v>1534</v>
      </c>
      <c r="X3507" s="2579" t="s">
        <v>1534</v>
      </c>
      <c r="Y3507" s="2578" t="s">
        <v>1534</v>
      </c>
      <c r="Z3507" s="2579" t="s">
        <v>1534</v>
      </c>
      <c r="AA3507" s="2579" t="s">
        <v>1534</v>
      </c>
      <c r="AB3507" s="2578" t="s">
        <v>1534</v>
      </c>
      <c r="AC3507" s="2579" t="s">
        <v>1534</v>
      </c>
      <c r="AD3507" s="2579">
        <v>29</v>
      </c>
      <c r="AE3507" s="2593">
        <v>2000</v>
      </c>
      <c r="AF3507" s="2594">
        <v>1.4500000000000001E-2</v>
      </c>
      <c r="AG3507" s="2594">
        <v>0.1</v>
      </c>
      <c r="AH3507" s="2579" t="s">
        <v>1534</v>
      </c>
      <c r="AI3507" s="2578" t="s">
        <v>1534</v>
      </c>
      <c r="AJ3507" s="2595" t="s">
        <v>1534</v>
      </c>
      <c r="AK3507" s="2572"/>
    </row>
    <row r="3508" spans="2:37" s="2774" customFormat="1" ht="17.25" customHeight="1" x14ac:dyDescent="0.2">
      <c r="B3508" s="3982" t="s">
        <v>5247</v>
      </c>
      <c r="C3508" s="3983"/>
      <c r="D3508" s="2555" t="s">
        <v>1534</v>
      </c>
      <c r="E3508" s="2556" t="s">
        <v>1534</v>
      </c>
      <c r="F3508" s="2556" t="s">
        <v>1534</v>
      </c>
      <c r="G3508" s="2555" t="s">
        <v>1534</v>
      </c>
      <c r="H3508" s="2556" t="s">
        <v>1534</v>
      </c>
      <c r="I3508" s="2556" t="s">
        <v>1534</v>
      </c>
      <c r="J3508" s="2555" t="s">
        <v>1534</v>
      </c>
      <c r="K3508" s="2556" t="s">
        <v>1534</v>
      </c>
      <c r="L3508" s="2556" t="s">
        <v>1534</v>
      </c>
      <c r="M3508" s="2555" t="s">
        <v>1534</v>
      </c>
      <c r="N3508" s="2556" t="s">
        <v>1534</v>
      </c>
      <c r="O3508" s="2555" t="s">
        <v>1534</v>
      </c>
      <c r="P3508" s="2556" t="s">
        <v>1534</v>
      </c>
      <c r="Q3508" s="2556" t="s">
        <v>1534</v>
      </c>
      <c r="R3508" s="2555" t="s">
        <v>1534</v>
      </c>
      <c r="S3508" s="2556" t="s">
        <v>1534</v>
      </c>
      <c r="T3508" s="2555" t="s">
        <v>1534</v>
      </c>
      <c r="U3508" s="2556" t="s">
        <v>1534</v>
      </c>
      <c r="V3508" s="2556" t="s">
        <v>1534</v>
      </c>
      <c r="W3508" s="2555" t="s">
        <v>1534</v>
      </c>
      <c r="X3508" s="2556" t="s">
        <v>1534</v>
      </c>
      <c r="Y3508" s="2555" t="s">
        <v>1534</v>
      </c>
      <c r="Z3508" s="2556" t="s">
        <v>1534</v>
      </c>
      <c r="AA3508" s="2556" t="s">
        <v>1534</v>
      </c>
      <c r="AB3508" s="2555" t="s">
        <v>1534</v>
      </c>
      <c r="AC3508" s="2556" t="s">
        <v>1534</v>
      </c>
      <c r="AD3508" s="2556">
        <v>39</v>
      </c>
      <c r="AE3508" s="2582">
        <v>3000</v>
      </c>
      <c r="AF3508" s="2583">
        <v>1.2999999999999999E-2</v>
      </c>
      <c r="AG3508" s="2583">
        <v>0.1</v>
      </c>
      <c r="AH3508" s="2556" t="s">
        <v>1534</v>
      </c>
      <c r="AI3508" s="2555" t="s">
        <v>1534</v>
      </c>
      <c r="AJ3508" s="2615" t="s">
        <v>1534</v>
      </c>
      <c r="AK3508" s="2572"/>
    </row>
    <row r="3509" spans="2:37" s="2774" customFormat="1" ht="17.25" customHeight="1" thickBot="1" x14ac:dyDescent="0.25">
      <c r="B3509" s="3984" t="s">
        <v>5248</v>
      </c>
      <c r="C3509" s="3985"/>
      <c r="D3509" s="2602" t="s">
        <v>1534</v>
      </c>
      <c r="E3509" s="2603" t="s">
        <v>1534</v>
      </c>
      <c r="F3509" s="2603" t="s">
        <v>1534</v>
      </c>
      <c r="G3509" s="2602" t="s">
        <v>1534</v>
      </c>
      <c r="H3509" s="2603" t="s">
        <v>1534</v>
      </c>
      <c r="I3509" s="2603" t="s">
        <v>1534</v>
      </c>
      <c r="J3509" s="2602" t="s">
        <v>1534</v>
      </c>
      <c r="K3509" s="2603" t="s">
        <v>1534</v>
      </c>
      <c r="L3509" s="2603" t="s">
        <v>1534</v>
      </c>
      <c r="M3509" s="2602" t="s">
        <v>1534</v>
      </c>
      <c r="N3509" s="2603" t="s">
        <v>1534</v>
      </c>
      <c r="O3509" s="2602" t="s">
        <v>1534</v>
      </c>
      <c r="P3509" s="2603" t="s">
        <v>1534</v>
      </c>
      <c r="Q3509" s="2603" t="s">
        <v>1534</v>
      </c>
      <c r="R3509" s="2602" t="s">
        <v>1534</v>
      </c>
      <c r="S3509" s="2603" t="s">
        <v>1534</v>
      </c>
      <c r="T3509" s="2602" t="s">
        <v>1534</v>
      </c>
      <c r="U3509" s="2603" t="s">
        <v>1534</v>
      </c>
      <c r="V3509" s="2603" t="s">
        <v>1534</v>
      </c>
      <c r="W3509" s="2602" t="s">
        <v>1534</v>
      </c>
      <c r="X3509" s="2603" t="s">
        <v>1534</v>
      </c>
      <c r="Y3509" s="2602" t="s">
        <v>1534</v>
      </c>
      <c r="Z3509" s="2603" t="s">
        <v>1534</v>
      </c>
      <c r="AA3509" s="2603" t="s">
        <v>1534</v>
      </c>
      <c r="AB3509" s="2602" t="s">
        <v>1534</v>
      </c>
      <c r="AC3509" s="2603" t="s">
        <v>1534</v>
      </c>
      <c r="AD3509" s="2603">
        <v>59</v>
      </c>
      <c r="AE3509" s="2624">
        <v>10000</v>
      </c>
      <c r="AF3509" s="2625">
        <v>5.8999999999999999E-3</v>
      </c>
      <c r="AG3509" s="2625">
        <v>0.1</v>
      </c>
      <c r="AH3509" s="2603" t="s">
        <v>1534</v>
      </c>
      <c r="AI3509" s="2602" t="s">
        <v>1534</v>
      </c>
      <c r="AJ3509" s="2627" t="s">
        <v>1534</v>
      </c>
      <c r="AK3509" s="2572"/>
    </row>
    <row r="3510" spans="2:37" s="2774" customFormat="1" ht="17.25" customHeight="1" x14ac:dyDescent="0.2">
      <c r="B3510" s="2573"/>
      <c r="C3510" s="2566"/>
      <c r="D3510" s="2566"/>
      <c r="E3510" s="2566"/>
      <c r="F3510" s="2566"/>
      <c r="G3510" s="2566"/>
      <c r="H3510" s="2566"/>
      <c r="I3510" s="2567"/>
      <c r="J3510" s="2567"/>
      <c r="K3510" s="2567"/>
      <c r="L3510" s="2567"/>
      <c r="M3510" s="2566"/>
      <c r="N3510" s="2567"/>
      <c r="O3510" s="2567"/>
      <c r="P3510" s="2567"/>
      <c r="Q3510" s="2567"/>
      <c r="R3510" s="2567"/>
      <c r="S3510" s="2566"/>
      <c r="T3510" s="2565"/>
      <c r="U3510" s="2565"/>
      <c r="V3510" s="2565"/>
      <c r="W3510" s="2565"/>
      <c r="X3510" s="2565"/>
      <c r="Y3510" s="2565"/>
      <c r="Z3510" s="2565"/>
      <c r="AA3510" s="2565"/>
      <c r="AB3510" s="2565"/>
      <c r="AC3510" s="2565"/>
      <c r="AD3510" s="2565"/>
      <c r="AE3510" s="2565"/>
      <c r="AF3510" s="2565"/>
      <c r="AG3510" s="2565"/>
      <c r="AH3510" s="2565"/>
      <c r="AI3510" s="2565"/>
      <c r="AJ3510" s="2568"/>
      <c r="AK3510" s="2572"/>
    </row>
    <row r="3511" spans="2:37" s="2774" customFormat="1" ht="17.25" customHeight="1" x14ac:dyDescent="0.2">
      <c r="B3511" s="3979" t="s">
        <v>4992</v>
      </c>
      <c r="C3511" s="3980"/>
      <c r="D3511" s="3986" t="s">
        <v>5043</v>
      </c>
      <c r="E3511" s="3986"/>
      <c r="F3511" s="3986"/>
      <c r="G3511" s="3986"/>
      <c r="H3511" s="2569"/>
      <c r="I3511" s="2569"/>
      <c r="J3511" s="2569"/>
      <c r="K3511" s="2569"/>
      <c r="L3511" s="2569"/>
      <c r="M3511" s="2569"/>
      <c r="N3511" s="2569"/>
      <c r="O3511" s="2569"/>
      <c r="P3511" s="2569"/>
      <c r="Q3511" s="2569"/>
      <c r="R3511" s="2569"/>
      <c r="S3511" s="2569"/>
      <c r="T3511" s="2565"/>
      <c r="U3511" s="2565"/>
      <c r="V3511" s="2565"/>
      <c r="W3511" s="2565"/>
      <c r="X3511" s="2565"/>
      <c r="Y3511" s="2565"/>
      <c r="Z3511" s="2565"/>
      <c r="AA3511" s="2565"/>
      <c r="AB3511" s="2565"/>
      <c r="AC3511" s="2565"/>
      <c r="AD3511" s="2565"/>
      <c r="AE3511" s="2565"/>
      <c r="AF3511" s="2565"/>
      <c r="AG3511" s="2565"/>
      <c r="AH3511" s="2565"/>
      <c r="AI3511" s="2565"/>
      <c r="AJ3511" s="2568"/>
      <c r="AK3511" s="2572"/>
    </row>
    <row r="3512" spans="2:37" s="2774" customFormat="1" ht="17.25" customHeight="1" x14ac:dyDescent="0.2">
      <c r="B3512" s="3979" t="s">
        <v>4993</v>
      </c>
      <c r="C3512" s="3980"/>
      <c r="D3512" s="3986" t="s">
        <v>1517</v>
      </c>
      <c r="E3512" s="3986"/>
      <c r="F3512" s="3986"/>
      <c r="G3512" s="3986"/>
      <c r="H3512" s="2569"/>
      <c r="I3512" s="2569"/>
      <c r="J3512" s="2569"/>
      <c r="K3512" s="2569"/>
      <c r="L3512" s="2569"/>
      <c r="M3512" s="2569"/>
      <c r="N3512" s="2569"/>
      <c r="O3512" s="2569"/>
      <c r="P3512" s="2569"/>
      <c r="Q3512" s="2569"/>
      <c r="R3512" s="2569"/>
      <c r="S3512" s="2569"/>
      <c r="T3512" s="2565"/>
      <c r="U3512" s="2565"/>
      <c r="V3512" s="2565"/>
      <c r="W3512" s="2565"/>
      <c r="X3512" s="2565"/>
      <c r="Y3512" s="2565"/>
      <c r="Z3512" s="2565"/>
      <c r="AA3512" s="2565"/>
      <c r="AB3512" s="2565"/>
      <c r="AC3512" s="2565"/>
      <c r="AD3512" s="2565"/>
      <c r="AE3512" s="2565"/>
      <c r="AF3512" s="2565"/>
      <c r="AG3512" s="2565"/>
      <c r="AH3512" s="2565"/>
      <c r="AI3512" s="2565"/>
      <c r="AJ3512" s="2568"/>
      <c r="AK3512" s="2572"/>
    </row>
    <row r="3513" spans="2:37" s="2774" customFormat="1" ht="17.25" customHeight="1" thickBot="1" x14ac:dyDescent="0.25">
      <c r="B3513" s="4057"/>
      <c r="C3513" s="4058"/>
      <c r="D3513" s="4059"/>
      <c r="E3513" s="4059"/>
      <c r="F3513" s="4059"/>
      <c r="G3513" s="4059"/>
      <c r="H3513" s="2574"/>
      <c r="I3513" s="2574"/>
      <c r="J3513" s="2574"/>
      <c r="K3513" s="2574"/>
      <c r="L3513" s="2574"/>
      <c r="M3513" s="2574"/>
      <c r="N3513" s="2574"/>
      <c r="O3513" s="2574"/>
      <c r="P3513" s="2574"/>
      <c r="Q3513" s="2574"/>
      <c r="R3513" s="2574"/>
      <c r="S3513" s="2574"/>
      <c r="T3513" s="2575"/>
      <c r="U3513" s="2575"/>
      <c r="V3513" s="2575"/>
      <c r="W3513" s="2575"/>
      <c r="X3513" s="2575"/>
      <c r="Y3513" s="2575"/>
      <c r="Z3513" s="2575"/>
      <c r="AA3513" s="2575"/>
      <c r="AB3513" s="2575"/>
      <c r="AC3513" s="2575"/>
      <c r="AD3513" s="2575"/>
      <c r="AE3513" s="2575"/>
      <c r="AF3513" s="2575"/>
      <c r="AG3513" s="2575"/>
      <c r="AH3513" s="2575"/>
      <c r="AI3513" s="2575"/>
      <c r="AJ3513" s="2576"/>
      <c r="AK3513" s="2577"/>
    </row>
    <row r="3514" spans="2:37" s="2774" customFormat="1" ht="17.25" customHeight="1" x14ac:dyDescent="0.2">
      <c r="B3514" s="2664"/>
      <c r="C3514" s="2664"/>
      <c r="D3514" s="2692"/>
      <c r="E3514" s="2692"/>
      <c r="F3514" s="2692"/>
      <c r="G3514" s="2692"/>
      <c r="H3514" s="2569"/>
      <c r="I3514" s="2569"/>
      <c r="J3514" s="2569"/>
      <c r="K3514" s="2569"/>
      <c r="L3514" s="2569"/>
      <c r="M3514" s="2569"/>
      <c r="N3514" s="2569"/>
      <c r="O3514" s="2569"/>
      <c r="P3514" s="2569"/>
      <c r="Q3514" s="2569"/>
      <c r="R3514" s="2569"/>
      <c r="S3514" s="2569"/>
      <c r="T3514" s="2565"/>
      <c r="U3514" s="2565"/>
      <c r="V3514" s="2565"/>
      <c r="W3514" s="2565"/>
      <c r="X3514" s="2565"/>
      <c r="Y3514" s="2565"/>
      <c r="Z3514" s="2565"/>
      <c r="AA3514" s="2565"/>
      <c r="AB3514" s="2565"/>
      <c r="AC3514" s="2565"/>
      <c r="AD3514" s="2565"/>
      <c r="AE3514" s="2565"/>
      <c r="AF3514" s="2565"/>
      <c r="AG3514" s="2565"/>
      <c r="AH3514" s="2565"/>
      <c r="AI3514" s="2565"/>
      <c r="AJ3514" s="2565"/>
      <c r="AK3514" s="2571"/>
    </row>
    <row r="3515" spans="2:37" s="2774" customFormat="1" ht="17.25" customHeight="1" thickBot="1" x14ac:dyDescent="0.25">
      <c r="B3515" s="2664"/>
      <c r="C3515" s="2664"/>
      <c r="D3515" s="2692"/>
      <c r="E3515" s="2692"/>
      <c r="F3515" s="2692"/>
      <c r="G3515" s="2692"/>
      <c r="H3515" s="2569"/>
      <c r="I3515" s="2569"/>
      <c r="J3515" s="2569"/>
      <c r="K3515" s="2569"/>
      <c r="L3515" s="2569"/>
      <c r="M3515" s="2569"/>
      <c r="N3515" s="2569"/>
      <c r="O3515" s="2569"/>
      <c r="P3515" s="2569"/>
      <c r="Q3515" s="2569"/>
      <c r="R3515" s="2569"/>
      <c r="S3515" s="2569"/>
      <c r="T3515" s="2565"/>
      <c r="U3515" s="2565"/>
      <c r="V3515" s="2565"/>
      <c r="W3515" s="2565"/>
      <c r="X3515" s="2565"/>
      <c r="Y3515" s="2565"/>
      <c r="Z3515" s="2565"/>
      <c r="AA3515" s="2565"/>
      <c r="AB3515" s="2565"/>
      <c r="AC3515" s="2565"/>
      <c r="AD3515" s="2565"/>
      <c r="AE3515" s="2565"/>
      <c r="AF3515" s="2565"/>
      <c r="AG3515" s="2565"/>
      <c r="AH3515" s="2565"/>
      <c r="AI3515" s="2565"/>
      <c r="AJ3515" s="2565"/>
      <c r="AK3515" s="2571"/>
    </row>
    <row r="3516" spans="2:37" s="2774" customFormat="1" ht="17.25" customHeight="1" x14ac:dyDescent="0.2">
      <c r="B3516" s="3987" t="s">
        <v>5001</v>
      </c>
      <c r="C3516" s="3988"/>
      <c r="D3516" s="3988"/>
      <c r="E3516" s="3988"/>
      <c r="F3516" s="3988"/>
      <c r="G3516" s="3988"/>
      <c r="H3516" s="3988"/>
      <c r="I3516" s="3988"/>
      <c r="J3516" s="3988"/>
      <c r="K3516" s="3988"/>
      <c r="L3516" s="3988"/>
      <c r="M3516" s="3988"/>
      <c r="N3516" s="3988"/>
      <c r="O3516" s="3988"/>
      <c r="P3516" s="3988"/>
      <c r="Q3516" s="3988"/>
      <c r="R3516" s="3988"/>
      <c r="S3516" s="3988"/>
      <c r="T3516" s="3988"/>
      <c r="U3516" s="3988"/>
      <c r="V3516" s="3988"/>
      <c r="W3516" s="3988"/>
      <c r="X3516" s="3988"/>
      <c r="Y3516" s="3988"/>
      <c r="Z3516" s="3988"/>
      <c r="AA3516" s="3988"/>
      <c r="AB3516" s="3988"/>
      <c r="AC3516" s="3988"/>
      <c r="AD3516" s="3988"/>
      <c r="AE3516" s="3988"/>
      <c r="AF3516" s="3988"/>
      <c r="AG3516" s="3988"/>
      <c r="AH3516" s="3988"/>
      <c r="AI3516" s="3988"/>
      <c r="AJ3516" s="3988"/>
      <c r="AK3516" s="3989"/>
    </row>
    <row r="3517" spans="2:37" s="2774" customFormat="1" ht="17.25" customHeight="1" x14ac:dyDescent="0.2">
      <c r="B3517" s="2570"/>
      <c r="C3517" s="2659"/>
      <c r="D3517" s="2659"/>
      <c r="E3517" s="2659"/>
      <c r="F3517" s="2659"/>
      <c r="G3517" s="2571"/>
      <c r="H3517" s="2571"/>
      <c r="I3517" s="2571"/>
      <c r="J3517" s="2571"/>
      <c r="K3517" s="2571"/>
      <c r="L3517" s="2571"/>
      <c r="M3517" s="2571"/>
      <c r="N3517" s="2571"/>
      <c r="O3517" s="2571"/>
      <c r="P3517" s="2571"/>
      <c r="Q3517" s="2571"/>
      <c r="R3517" s="2571"/>
      <c r="S3517" s="2571"/>
      <c r="T3517" s="2571"/>
      <c r="U3517" s="2571"/>
      <c r="V3517" s="2571"/>
      <c r="W3517" s="2571"/>
      <c r="X3517" s="2571"/>
      <c r="Y3517" s="2571"/>
      <c r="Z3517" s="2571"/>
      <c r="AA3517" s="2571"/>
      <c r="AB3517" s="2571"/>
      <c r="AC3517" s="2571"/>
      <c r="AD3517" s="2571"/>
      <c r="AE3517" s="2571"/>
      <c r="AF3517" s="2571"/>
      <c r="AG3517" s="2571"/>
      <c r="AH3517" s="2571"/>
      <c r="AI3517" s="2571"/>
      <c r="AJ3517" s="2571"/>
      <c r="AK3517" s="2572"/>
    </row>
    <row r="3518" spans="2:37" s="2774" customFormat="1" ht="17.25" customHeight="1" x14ac:dyDescent="0.2">
      <c r="B3518" s="2570" t="s">
        <v>4988</v>
      </c>
      <c r="C3518" s="2659"/>
      <c r="D3518" s="4122" t="s">
        <v>5038</v>
      </c>
      <c r="E3518" s="4122"/>
      <c r="F3518" s="4122"/>
      <c r="G3518" s="2571"/>
      <c r="H3518" s="2571"/>
      <c r="I3518" s="2571"/>
      <c r="J3518" s="2571"/>
      <c r="K3518" s="2571"/>
      <c r="L3518" s="2571"/>
      <c r="M3518" s="2571"/>
      <c r="N3518" s="2571"/>
      <c r="O3518" s="2571"/>
      <c r="P3518" s="2571"/>
      <c r="Q3518" s="2571"/>
      <c r="R3518" s="2571"/>
      <c r="S3518" s="2571"/>
      <c r="T3518" s="2571"/>
      <c r="U3518" s="2571"/>
      <c r="V3518" s="2571"/>
      <c r="W3518" s="2571"/>
      <c r="X3518" s="2571"/>
      <c r="Y3518" s="2571"/>
      <c r="Z3518" s="2571"/>
      <c r="AA3518" s="2571"/>
      <c r="AB3518" s="2571"/>
      <c r="AC3518" s="2571"/>
      <c r="AD3518" s="2571"/>
      <c r="AE3518" s="2571"/>
      <c r="AF3518" s="2571"/>
      <c r="AG3518" s="2571"/>
      <c r="AH3518" s="2571"/>
      <c r="AI3518" s="2571"/>
      <c r="AJ3518" s="2571"/>
      <c r="AK3518" s="2572"/>
    </row>
    <row r="3519" spans="2:37" s="2774" customFormat="1" ht="17.25" customHeight="1" thickBot="1" x14ac:dyDescent="0.25">
      <c r="B3519" s="3991" t="s">
        <v>5002</v>
      </c>
      <c r="C3519" s="3992"/>
      <c r="D3519" s="4139">
        <v>41422</v>
      </c>
      <c r="E3519" s="4140"/>
      <c r="F3519" s="2659"/>
      <c r="G3519" s="2571"/>
      <c r="H3519" s="2571"/>
      <c r="I3519" s="2571"/>
      <c r="J3519" s="2571"/>
      <c r="K3519" s="2571"/>
      <c r="L3519" s="2571"/>
      <c r="M3519" s="2571"/>
      <c r="N3519" s="2571"/>
      <c r="O3519" s="2571"/>
      <c r="P3519" s="2571"/>
      <c r="Q3519" s="2571"/>
      <c r="R3519" s="2571"/>
      <c r="S3519" s="2571"/>
      <c r="T3519" s="2571"/>
      <c r="U3519" s="2571"/>
      <c r="V3519" s="2571"/>
      <c r="W3519" s="2571"/>
      <c r="X3519" s="2571"/>
      <c r="Y3519" s="2571"/>
      <c r="Z3519" s="2571"/>
      <c r="AA3519" s="2571"/>
      <c r="AB3519" s="2571"/>
      <c r="AC3519" s="2571"/>
      <c r="AD3519" s="2571"/>
      <c r="AE3519" s="2571"/>
      <c r="AF3519" s="2571"/>
      <c r="AG3519" s="2571"/>
      <c r="AH3519" s="2571"/>
      <c r="AI3519" s="2571"/>
      <c r="AJ3519" s="2571"/>
      <c r="AK3519" s="2572"/>
    </row>
    <row r="3520" spans="2:37" s="2774" customFormat="1" ht="70.5" customHeight="1" thickBot="1" x14ac:dyDescent="0.25">
      <c r="B3520" s="3993" t="s">
        <v>5003</v>
      </c>
      <c r="C3520" s="4036"/>
      <c r="D3520" s="4118" t="s">
        <v>5249</v>
      </c>
      <c r="E3520" s="4119"/>
      <c r="F3520" s="4119"/>
      <c r="G3520" s="4119"/>
      <c r="H3520" s="4119"/>
      <c r="I3520" s="4119"/>
      <c r="J3520" s="4119"/>
      <c r="K3520" s="4120"/>
      <c r="L3520" s="2571"/>
      <c r="M3520" s="2571"/>
      <c r="N3520" s="2571"/>
      <c r="O3520" s="2571"/>
      <c r="P3520" s="2571"/>
      <c r="Q3520" s="2571"/>
      <c r="R3520" s="2571"/>
      <c r="S3520" s="2571"/>
      <c r="T3520" s="2571"/>
      <c r="U3520" s="2571"/>
      <c r="V3520" s="2571"/>
      <c r="W3520" s="2571"/>
      <c r="X3520" s="2571"/>
      <c r="Y3520" s="2571"/>
      <c r="Z3520" s="2571"/>
      <c r="AA3520" s="2571"/>
      <c r="AB3520" s="2571"/>
      <c r="AC3520" s="2571"/>
      <c r="AD3520" s="2571"/>
      <c r="AE3520" s="2571"/>
      <c r="AF3520" s="2571"/>
      <c r="AG3520" s="2571"/>
      <c r="AH3520" s="2571"/>
      <c r="AI3520" s="2571"/>
      <c r="AJ3520" s="2571"/>
      <c r="AK3520" s="2572"/>
    </row>
    <row r="3521" spans="2:37" s="2774" customFormat="1" ht="17.25" customHeight="1" thickBot="1" x14ac:dyDescent="0.25">
      <c r="B3521" s="3998"/>
      <c r="C3521" s="3999"/>
      <c r="D3521" s="3999"/>
      <c r="E3521" s="3999"/>
      <c r="F3521" s="3999"/>
      <c r="G3521" s="3999"/>
      <c r="H3521" s="3999"/>
      <c r="I3521" s="3999"/>
      <c r="J3521" s="3999"/>
      <c r="K3521" s="3999"/>
      <c r="L3521" s="3999"/>
      <c r="M3521" s="3999"/>
      <c r="N3521" s="3999"/>
      <c r="O3521" s="3999"/>
      <c r="P3521" s="3999"/>
      <c r="Q3521" s="3999"/>
      <c r="R3521" s="2571"/>
      <c r="S3521" s="2571"/>
      <c r="T3521" s="2571"/>
      <c r="U3521" s="2571"/>
      <c r="V3521" s="2571"/>
      <c r="W3521" s="2571"/>
      <c r="X3521" s="2571"/>
      <c r="Y3521" s="2571"/>
      <c r="Z3521" s="2571"/>
      <c r="AA3521" s="2571"/>
      <c r="AB3521" s="2571"/>
      <c r="AC3521" s="2571"/>
      <c r="AD3521" s="2571"/>
      <c r="AE3521" s="2571"/>
      <c r="AF3521" s="2571"/>
      <c r="AG3521" s="2571"/>
      <c r="AH3521" s="2571"/>
      <c r="AI3521" s="2571"/>
      <c r="AJ3521" s="2571"/>
      <c r="AK3521" s="2572"/>
    </row>
    <row r="3522" spans="2:37" s="2774" customFormat="1" ht="17.25" customHeight="1" thickBot="1" x14ac:dyDescent="0.25">
      <c r="B3522" s="4000" t="s">
        <v>5004</v>
      </c>
      <c r="C3522" s="4000"/>
      <c r="D3522" s="4000" t="s">
        <v>4994</v>
      </c>
      <c r="E3522" s="4000" t="s">
        <v>5005</v>
      </c>
      <c r="F3522" s="4002" t="s">
        <v>224</v>
      </c>
      <c r="G3522" s="4002"/>
      <c r="H3522" s="4002"/>
      <c r="I3522" s="4002"/>
      <c r="J3522" s="4002"/>
      <c r="K3522" s="4002"/>
      <c r="L3522" s="4002"/>
      <c r="M3522" s="4002"/>
      <c r="N3522" s="4002"/>
      <c r="O3522" s="4002"/>
      <c r="P3522" s="4002"/>
      <c r="Q3522" s="4002"/>
      <c r="R3522" s="4002"/>
      <c r="S3522" s="4002" t="s">
        <v>340</v>
      </c>
      <c r="T3522" s="4002"/>
      <c r="U3522" s="4002"/>
      <c r="V3522" s="4002"/>
      <c r="W3522" s="4002"/>
      <c r="X3522" s="4002"/>
      <c r="Y3522" s="4002"/>
      <c r="Z3522" s="4002"/>
      <c r="AA3522" s="4002"/>
      <c r="AB3522" s="4002"/>
      <c r="AC3522" s="4002"/>
      <c r="AD3522" s="4002" t="s">
        <v>225</v>
      </c>
      <c r="AE3522" s="4002"/>
      <c r="AF3522" s="4002"/>
      <c r="AG3522" s="4002"/>
      <c r="AH3522" s="4003" t="s">
        <v>4989</v>
      </c>
      <c r="AI3522" s="4003"/>
      <c r="AJ3522" s="4003"/>
      <c r="AK3522" s="2572"/>
    </row>
    <row r="3523" spans="2:37" s="2774" customFormat="1" ht="30.75" customHeight="1" thickBot="1" x14ac:dyDescent="0.25">
      <c r="B3523" s="4001"/>
      <c r="C3523" s="4001"/>
      <c r="D3523" s="4001"/>
      <c r="E3523" s="4001"/>
      <c r="F3523" s="4001" t="s">
        <v>5006</v>
      </c>
      <c r="G3523" s="4001" t="s">
        <v>5007</v>
      </c>
      <c r="H3523" s="4000" t="s">
        <v>5008</v>
      </c>
      <c r="I3523" s="4004" t="s">
        <v>5009</v>
      </c>
      <c r="J3523" s="4004" t="s">
        <v>5010</v>
      </c>
      <c r="K3523" s="4005" t="s">
        <v>5011</v>
      </c>
      <c r="L3523" s="4005" t="s">
        <v>5012</v>
      </c>
      <c r="M3523" s="4004" t="s">
        <v>5013</v>
      </c>
      <c r="N3523" s="4004"/>
      <c r="O3523" s="4005" t="s">
        <v>5014</v>
      </c>
      <c r="P3523" s="4005" t="s">
        <v>5015</v>
      </c>
      <c r="Q3523" s="4005" t="s">
        <v>5016</v>
      </c>
      <c r="R3523" s="4005" t="s">
        <v>5017</v>
      </c>
      <c r="S3523" s="4000" t="s">
        <v>5018</v>
      </c>
      <c r="T3523" s="4000" t="s">
        <v>5019</v>
      </c>
      <c r="U3523" s="4000" t="s">
        <v>5020</v>
      </c>
      <c r="V3523" s="4000" t="s">
        <v>5021</v>
      </c>
      <c r="W3523" s="4000" t="s">
        <v>5022</v>
      </c>
      <c r="X3523" s="4000" t="s">
        <v>5023</v>
      </c>
      <c r="Y3523" s="4000" t="s">
        <v>5024</v>
      </c>
      <c r="Z3523" s="4000" t="s">
        <v>5025</v>
      </c>
      <c r="AA3523" s="4000" t="s">
        <v>5026</v>
      </c>
      <c r="AB3523" s="4004" t="s">
        <v>5027</v>
      </c>
      <c r="AC3523" s="4004" t="s">
        <v>5028</v>
      </c>
      <c r="AD3523" s="4000" t="s">
        <v>5029</v>
      </c>
      <c r="AE3523" s="4000" t="s">
        <v>5030</v>
      </c>
      <c r="AF3523" s="4000" t="s">
        <v>5031</v>
      </c>
      <c r="AG3523" s="4000" t="s">
        <v>5032</v>
      </c>
      <c r="AH3523" s="4000" t="s">
        <v>1154</v>
      </c>
      <c r="AI3523" s="4000" t="s">
        <v>4990</v>
      </c>
      <c r="AJ3523" s="4000" t="s">
        <v>4991</v>
      </c>
      <c r="AK3523" s="2572"/>
    </row>
    <row r="3524" spans="2:37" s="2774" customFormat="1" ht="30.75" customHeight="1" thickBot="1" x14ac:dyDescent="0.25">
      <c r="B3524" s="4001"/>
      <c r="C3524" s="4001"/>
      <c r="D3524" s="4001"/>
      <c r="E3524" s="4001"/>
      <c r="F3524" s="4001"/>
      <c r="G3524" s="4001"/>
      <c r="H3524" s="4001"/>
      <c r="I3524" s="4005"/>
      <c r="J3524" s="4005"/>
      <c r="K3524" s="4005"/>
      <c r="L3524" s="4005"/>
      <c r="M3524" s="2656" t="s">
        <v>5033</v>
      </c>
      <c r="N3524" s="2655" t="s">
        <v>2798</v>
      </c>
      <c r="O3524" s="4005"/>
      <c r="P3524" s="4005"/>
      <c r="Q3524" s="4005"/>
      <c r="R3524" s="4005"/>
      <c r="S3524" s="4001"/>
      <c r="T3524" s="4001"/>
      <c r="U3524" s="4001"/>
      <c r="V3524" s="4001"/>
      <c r="W3524" s="4001"/>
      <c r="X3524" s="4001"/>
      <c r="Y3524" s="4001"/>
      <c r="Z3524" s="4001"/>
      <c r="AA3524" s="4001"/>
      <c r="AB3524" s="4005"/>
      <c r="AC3524" s="4005"/>
      <c r="AD3524" s="4001"/>
      <c r="AE3524" s="4001"/>
      <c r="AF3524" s="4001"/>
      <c r="AG3524" s="4001"/>
      <c r="AH3524" s="4001"/>
      <c r="AI3524" s="4001"/>
      <c r="AJ3524" s="4001"/>
      <c r="AK3524" s="2572"/>
    </row>
    <row r="3525" spans="2:37" s="2774" customFormat="1" ht="17.25" customHeight="1" x14ac:dyDescent="0.2">
      <c r="B3525" s="4133" t="s">
        <v>5040</v>
      </c>
      <c r="C3525" s="4134"/>
      <c r="D3525" s="2578" t="s">
        <v>1534</v>
      </c>
      <c r="E3525" s="2579" t="s">
        <v>1534</v>
      </c>
      <c r="F3525" s="2579" t="s">
        <v>1534</v>
      </c>
      <c r="G3525" s="2578" t="s">
        <v>1534</v>
      </c>
      <c r="H3525" s="2579" t="s">
        <v>1534</v>
      </c>
      <c r="I3525" s="2579" t="s">
        <v>1534</v>
      </c>
      <c r="J3525" s="2578" t="s">
        <v>1534</v>
      </c>
      <c r="K3525" s="2579" t="s">
        <v>1534</v>
      </c>
      <c r="L3525" s="2579" t="s">
        <v>1534</v>
      </c>
      <c r="M3525" s="2578" t="s">
        <v>1534</v>
      </c>
      <c r="N3525" s="2579" t="s">
        <v>1534</v>
      </c>
      <c r="O3525" s="2578" t="s">
        <v>1534</v>
      </c>
      <c r="P3525" s="2579" t="s">
        <v>1534</v>
      </c>
      <c r="Q3525" s="2579" t="s">
        <v>1534</v>
      </c>
      <c r="R3525" s="2578" t="s">
        <v>1534</v>
      </c>
      <c r="S3525" s="2579" t="s">
        <v>1534</v>
      </c>
      <c r="T3525" s="2578" t="s">
        <v>1534</v>
      </c>
      <c r="U3525" s="2579" t="s">
        <v>1534</v>
      </c>
      <c r="V3525" s="2579" t="s">
        <v>1534</v>
      </c>
      <c r="W3525" s="2578" t="s">
        <v>1534</v>
      </c>
      <c r="X3525" s="2579">
        <v>0.06</v>
      </c>
      <c r="Y3525" s="2578" t="s">
        <v>1534</v>
      </c>
      <c r="Z3525" s="2579" t="s">
        <v>1534</v>
      </c>
      <c r="AA3525" s="2787">
        <v>50</v>
      </c>
      <c r="AB3525" s="2578" t="s">
        <v>1534</v>
      </c>
      <c r="AC3525" s="2579">
        <v>0.06</v>
      </c>
      <c r="AD3525" s="2579">
        <v>29.99</v>
      </c>
      <c r="AE3525" s="2593">
        <v>1000</v>
      </c>
      <c r="AF3525" s="2594">
        <f>AD3525/AE3525</f>
        <v>2.9989999999999999E-2</v>
      </c>
      <c r="AG3525" s="2594">
        <v>0.1</v>
      </c>
      <c r="AH3525" s="2579" t="s">
        <v>1534</v>
      </c>
      <c r="AI3525" s="2578" t="s">
        <v>1534</v>
      </c>
      <c r="AJ3525" s="2595" t="s">
        <v>1534</v>
      </c>
      <c r="AK3525" s="2572"/>
    </row>
    <row r="3526" spans="2:37" s="2774" customFormat="1" ht="17.25" customHeight="1" x14ac:dyDescent="0.2">
      <c r="B3526" s="3982" t="s">
        <v>5041</v>
      </c>
      <c r="C3526" s="3983"/>
      <c r="D3526" s="2555" t="s">
        <v>1534</v>
      </c>
      <c r="E3526" s="2556" t="s">
        <v>1534</v>
      </c>
      <c r="F3526" s="2556" t="s">
        <v>1534</v>
      </c>
      <c r="G3526" s="2555" t="s">
        <v>1534</v>
      </c>
      <c r="H3526" s="2556" t="s">
        <v>1534</v>
      </c>
      <c r="I3526" s="2556" t="s">
        <v>1534</v>
      </c>
      <c r="J3526" s="2555" t="s">
        <v>1534</v>
      </c>
      <c r="K3526" s="2556" t="s">
        <v>1534</v>
      </c>
      <c r="L3526" s="2556" t="s">
        <v>1534</v>
      </c>
      <c r="M3526" s="2555" t="s">
        <v>1534</v>
      </c>
      <c r="N3526" s="2556" t="s">
        <v>1534</v>
      </c>
      <c r="O3526" s="2555" t="s">
        <v>1534</v>
      </c>
      <c r="P3526" s="2556" t="s">
        <v>1534</v>
      </c>
      <c r="Q3526" s="2556" t="s">
        <v>1534</v>
      </c>
      <c r="R3526" s="2555" t="s">
        <v>1534</v>
      </c>
      <c r="S3526" s="2556" t="s">
        <v>1534</v>
      </c>
      <c r="T3526" s="2555" t="s">
        <v>1534</v>
      </c>
      <c r="U3526" s="2556" t="s">
        <v>1534</v>
      </c>
      <c r="V3526" s="2556" t="s">
        <v>1534</v>
      </c>
      <c r="W3526" s="2555" t="s">
        <v>1534</v>
      </c>
      <c r="X3526" s="2556">
        <v>0.06</v>
      </c>
      <c r="Y3526" s="2555" t="s">
        <v>1534</v>
      </c>
      <c r="Z3526" s="2556" t="s">
        <v>1534</v>
      </c>
      <c r="AA3526" s="2788">
        <v>50</v>
      </c>
      <c r="AB3526" s="2555" t="s">
        <v>1534</v>
      </c>
      <c r="AC3526" s="2556">
        <v>0.06</v>
      </c>
      <c r="AD3526" s="2556">
        <v>44.99</v>
      </c>
      <c r="AE3526" s="2582">
        <v>2000</v>
      </c>
      <c r="AF3526" s="2583">
        <f>AD3526/AE3526</f>
        <v>2.2495000000000001E-2</v>
      </c>
      <c r="AG3526" s="2583">
        <v>0.1</v>
      </c>
      <c r="AH3526" s="2556" t="s">
        <v>1534</v>
      </c>
      <c r="AI3526" s="2555" t="s">
        <v>1534</v>
      </c>
      <c r="AJ3526" s="2615" t="s">
        <v>1534</v>
      </c>
      <c r="AK3526" s="2572"/>
    </row>
    <row r="3527" spans="2:37" s="2774" customFormat="1" ht="17.25" customHeight="1" thickBot="1" x14ac:dyDescent="0.25">
      <c r="B3527" s="3984" t="s">
        <v>5042</v>
      </c>
      <c r="C3527" s="3985"/>
      <c r="D3527" s="2602" t="s">
        <v>1534</v>
      </c>
      <c r="E3527" s="2603" t="s">
        <v>1534</v>
      </c>
      <c r="F3527" s="2603" t="s">
        <v>1534</v>
      </c>
      <c r="G3527" s="2602" t="s">
        <v>1534</v>
      </c>
      <c r="H3527" s="2603" t="s">
        <v>1534</v>
      </c>
      <c r="I3527" s="2603" t="s">
        <v>1534</v>
      </c>
      <c r="J3527" s="2602" t="s">
        <v>1534</v>
      </c>
      <c r="K3527" s="2603" t="s">
        <v>1534</v>
      </c>
      <c r="L3527" s="2603" t="s">
        <v>1534</v>
      </c>
      <c r="M3527" s="2602" t="s">
        <v>1534</v>
      </c>
      <c r="N3527" s="2603" t="s">
        <v>1534</v>
      </c>
      <c r="O3527" s="2602" t="s">
        <v>1534</v>
      </c>
      <c r="P3527" s="2603" t="s">
        <v>1534</v>
      </c>
      <c r="Q3527" s="2603" t="s">
        <v>1534</v>
      </c>
      <c r="R3527" s="2602" t="s">
        <v>1534</v>
      </c>
      <c r="S3527" s="2603" t="s">
        <v>1534</v>
      </c>
      <c r="T3527" s="2602" t="s">
        <v>1534</v>
      </c>
      <c r="U3527" s="2603" t="s">
        <v>1534</v>
      </c>
      <c r="V3527" s="2603" t="s">
        <v>1534</v>
      </c>
      <c r="W3527" s="2602" t="s">
        <v>1534</v>
      </c>
      <c r="X3527" s="2603">
        <v>0.06</v>
      </c>
      <c r="Y3527" s="2602" t="s">
        <v>1534</v>
      </c>
      <c r="Z3527" s="2603" t="s">
        <v>1534</v>
      </c>
      <c r="AA3527" s="2789">
        <v>50</v>
      </c>
      <c r="AB3527" s="2602" t="s">
        <v>1534</v>
      </c>
      <c r="AC3527" s="2603">
        <v>0.06</v>
      </c>
      <c r="AD3527" s="2603">
        <v>59.99</v>
      </c>
      <c r="AE3527" s="2624">
        <v>10000</v>
      </c>
      <c r="AF3527" s="2625">
        <v>5.0000000000000001E-3</v>
      </c>
      <c r="AG3527" s="2625">
        <v>0.1</v>
      </c>
      <c r="AH3527" s="2603" t="s">
        <v>1534</v>
      </c>
      <c r="AI3527" s="2602" t="s">
        <v>1534</v>
      </c>
      <c r="AJ3527" s="2627" t="s">
        <v>1534</v>
      </c>
      <c r="AK3527" s="2572"/>
    </row>
    <row r="3528" spans="2:37" s="2774" customFormat="1" ht="17.25" customHeight="1" x14ac:dyDescent="0.2">
      <c r="B3528" s="2573"/>
      <c r="C3528" s="2566"/>
      <c r="D3528" s="2566"/>
      <c r="E3528" s="2566"/>
      <c r="F3528" s="2566"/>
      <c r="G3528" s="2566"/>
      <c r="H3528" s="2566"/>
      <c r="I3528" s="2567"/>
      <c r="J3528" s="2567"/>
      <c r="K3528" s="2567"/>
      <c r="L3528" s="2567"/>
      <c r="M3528" s="2566"/>
      <c r="N3528" s="2567"/>
      <c r="O3528" s="2567"/>
      <c r="P3528" s="2567"/>
      <c r="Q3528" s="2567"/>
      <c r="R3528" s="2567"/>
      <c r="S3528" s="2566"/>
      <c r="T3528" s="2565"/>
      <c r="U3528" s="2565"/>
      <c r="V3528" s="2565"/>
      <c r="W3528" s="2565"/>
      <c r="X3528" s="2565"/>
      <c r="Y3528" s="2565"/>
      <c r="Z3528" s="2565"/>
      <c r="AA3528" s="2565"/>
      <c r="AB3528" s="2565"/>
      <c r="AC3528" s="2565"/>
      <c r="AD3528" s="2565"/>
      <c r="AE3528" s="2565"/>
      <c r="AF3528" s="2565"/>
      <c r="AG3528" s="2565"/>
      <c r="AH3528" s="2565"/>
      <c r="AI3528" s="2565"/>
      <c r="AJ3528" s="2568"/>
      <c r="AK3528" s="2572"/>
    </row>
    <row r="3529" spans="2:37" s="2774" customFormat="1" ht="17.25" customHeight="1" x14ac:dyDescent="0.2">
      <c r="B3529" s="3979" t="s">
        <v>4992</v>
      </c>
      <c r="C3529" s="3980"/>
      <c r="D3529" s="3986" t="s">
        <v>5043</v>
      </c>
      <c r="E3529" s="3986"/>
      <c r="F3529" s="3986"/>
      <c r="G3529" s="3986"/>
      <c r="H3529" s="2569"/>
      <c r="I3529" s="2569"/>
      <c r="J3529" s="2569"/>
      <c r="K3529" s="2569"/>
      <c r="L3529" s="2569"/>
      <c r="M3529" s="2569"/>
      <c r="N3529" s="2569"/>
      <c r="O3529" s="2569"/>
      <c r="P3529" s="2569"/>
      <c r="Q3529" s="2569"/>
      <c r="R3529" s="2569"/>
      <c r="S3529" s="2569"/>
      <c r="T3529" s="2565"/>
      <c r="U3529" s="2565"/>
      <c r="V3529" s="2565"/>
      <c r="W3529" s="2565"/>
      <c r="X3529" s="2565"/>
      <c r="Y3529" s="2565"/>
      <c r="Z3529" s="2565"/>
      <c r="AA3529" s="2565"/>
      <c r="AB3529" s="2565"/>
      <c r="AC3529" s="2565"/>
      <c r="AD3529" s="2565"/>
      <c r="AE3529" s="2565"/>
      <c r="AF3529" s="2565"/>
      <c r="AG3529" s="2565"/>
      <c r="AH3529" s="2565"/>
      <c r="AI3529" s="2565"/>
      <c r="AJ3529" s="2568"/>
      <c r="AK3529" s="2572"/>
    </row>
    <row r="3530" spans="2:37" s="2774" customFormat="1" ht="17.25" customHeight="1" x14ac:dyDescent="0.2">
      <c r="B3530" s="3979" t="s">
        <v>4993</v>
      </c>
      <c r="C3530" s="3980"/>
      <c r="D3530" s="3986" t="s">
        <v>1517</v>
      </c>
      <c r="E3530" s="3986"/>
      <c r="F3530" s="3986"/>
      <c r="G3530" s="3986"/>
      <c r="H3530" s="2569"/>
      <c r="I3530" s="2569"/>
      <c r="J3530" s="2569"/>
      <c r="K3530" s="2569"/>
      <c r="L3530" s="2569"/>
      <c r="M3530" s="2569"/>
      <c r="N3530" s="2569"/>
      <c r="O3530" s="2569"/>
      <c r="P3530" s="2569"/>
      <c r="Q3530" s="2569"/>
      <c r="R3530" s="2569"/>
      <c r="S3530" s="2569"/>
      <c r="T3530" s="2565"/>
      <c r="U3530" s="2565"/>
      <c r="V3530" s="2565"/>
      <c r="W3530" s="2565"/>
      <c r="X3530" s="2565"/>
      <c r="Y3530" s="2565"/>
      <c r="Z3530" s="2565"/>
      <c r="AA3530" s="2565"/>
      <c r="AB3530" s="2565"/>
      <c r="AC3530" s="2565"/>
      <c r="AD3530" s="2565"/>
      <c r="AE3530" s="2565"/>
      <c r="AF3530" s="2565"/>
      <c r="AG3530" s="2565"/>
      <c r="AH3530" s="2565"/>
      <c r="AI3530" s="2565"/>
      <c r="AJ3530" s="2568"/>
      <c r="AK3530" s="2572"/>
    </row>
    <row r="3531" spans="2:37" s="2774" customFormat="1" ht="17.25" customHeight="1" thickBot="1" x14ac:dyDescent="0.25">
      <c r="B3531" s="4057"/>
      <c r="C3531" s="4058"/>
      <c r="D3531" s="4059"/>
      <c r="E3531" s="4059"/>
      <c r="F3531" s="4059"/>
      <c r="G3531" s="4059"/>
      <c r="H3531" s="2574"/>
      <c r="I3531" s="2574"/>
      <c r="J3531" s="2574"/>
      <c r="K3531" s="2574"/>
      <c r="L3531" s="2574"/>
      <c r="M3531" s="2574"/>
      <c r="N3531" s="2574"/>
      <c r="O3531" s="2574"/>
      <c r="P3531" s="2574"/>
      <c r="Q3531" s="2574"/>
      <c r="R3531" s="2574"/>
      <c r="S3531" s="2574"/>
      <c r="T3531" s="2575"/>
      <c r="U3531" s="2575"/>
      <c r="V3531" s="2575"/>
      <c r="W3531" s="2575"/>
      <c r="X3531" s="2575"/>
      <c r="Y3531" s="2575"/>
      <c r="Z3531" s="2575"/>
      <c r="AA3531" s="2575"/>
      <c r="AB3531" s="2575"/>
      <c r="AC3531" s="2575"/>
      <c r="AD3531" s="2575"/>
      <c r="AE3531" s="2575"/>
      <c r="AF3531" s="2575"/>
      <c r="AG3531" s="2575"/>
      <c r="AH3531" s="2575"/>
      <c r="AI3531" s="2575"/>
      <c r="AJ3531" s="2576"/>
      <c r="AK3531" s="2577"/>
    </row>
    <row r="3532" spans="2:37" s="2774" customFormat="1" ht="17.25" customHeight="1" x14ac:dyDescent="0.2">
      <c r="B3532" s="2664"/>
      <c r="C3532" s="2664"/>
      <c r="D3532" s="2692"/>
      <c r="E3532" s="2692"/>
      <c r="F3532" s="2692"/>
      <c r="G3532" s="2692"/>
      <c r="H3532" s="2569"/>
      <c r="I3532" s="2569"/>
      <c r="J3532" s="2569"/>
      <c r="K3532" s="2569"/>
      <c r="L3532" s="2569"/>
      <c r="M3532" s="2569"/>
      <c r="N3532" s="2569"/>
      <c r="O3532" s="2569"/>
      <c r="P3532" s="2569"/>
      <c r="Q3532" s="2569"/>
      <c r="R3532" s="2569"/>
      <c r="S3532" s="2569"/>
      <c r="T3532" s="2565"/>
      <c r="U3532" s="2565"/>
      <c r="V3532" s="2565"/>
      <c r="W3532" s="2565"/>
      <c r="X3532" s="2565"/>
      <c r="Y3532" s="2565"/>
      <c r="Z3532" s="2565"/>
      <c r="AA3532" s="2565"/>
      <c r="AB3532" s="2565"/>
      <c r="AC3532" s="2565"/>
      <c r="AD3532" s="2565"/>
      <c r="AE3532" s="2565"/>
      <c r="AF3532" s="2565"/>
      <c r="AG3532" s="2565"/>
      <c r="AH3532" s="2565"/>
      <c r="AI3532" s="2565"/>
      <c r="AJ3532" s="2565"/>
      <c r="AK3532" s="2571"/>
    </row>
    <row r="3533" spans="2:37" s="2774" customFormat="1" ht="17.25" customHeight="1" thickBot="1" x14ac:dyDescent="0.25">
      <c r="B3533" s="2664"/>
      <c r="C3533" s="2664"/>
      <c r="D3533" s="2692"/>
      <c r="E3533" s="2692"/>
      <c r="F3533" s="2692"/>
      <c r="G3533" s="2692"/>
      <c r="H3533" s="2569"/>
      <c r="I3533" s="2569"/>
      <c r="J3533" s="2569"/>
      <c r="K3533" s="2569"/>
      <c r="L3533" s="2569"/>
      <c r="M3533" s="2569"/>
      <c r="N3533" s="2569"/>
      <c r="O3533" s="2569"/>
      <c r="P3533" s="2569"/>
      <c r="Q3533" s="2569"/>
      <c r="R3533" s="2569"/>
      <c r="S3533" s="2569"/>
      <c r="T3533" s="2565"/>
      <c r="U3533" s="2565"/>
      <c r="V3533" s="2565"/>
      <c r="W3533" s="2565"/>
      <c r="X3533" s="2565"/>
      <c r="Y3533" s="2565"/>
      <c r="Z3533" s="2565"/>
      <c r="AA3533" s="2565"/>
      <c r="AB3533" s="2565"/>
      <c r="AC3533" s="2565"/>
      <c r="AD3533" s="2565"/>
      <c r="AE3533" s="2565"/>
      <c r="AF3533" s="2565"/>
      <c r="AG3533" s="2565"/>
      <c r="AH3533" s="2565"/>
      <c r="AI3533" s="2565"/>
      <c r="AJ3533" s="2565"/>
      <c r="AK3533" s="2571"/>
    </row>
    <row r="3534" spans="2:37" s="2774" customFormat="1" ht="17.25" customHeight="1" x14ac:dyDescent="0.2">
      <c r="B3534" s="3987" t="s">
        <v>5001</v>
      </c>
      <c r="C3534" s="3988"/>
      <c r="D3534" s="3988"/>
      <c r="E3534" s="3988"/>
      <c r="F3534" s="3988"/>
      <c r="G3534" s="3988"/>
      <c r="H3534" s="3988"/>
      <c r="I3534" s="3988"/>
      <c r="J3534" s="3988"/>
      <c r="K3534" s="3988"/>
      <c r="L3534" s="3988"/>
      <c r="M3534" s="3988"/>
      <c r="N3534" s="3988"/>
      <c r="O3534" s="3988"/>
      <c r="P3534" s="3988"/>
      <c r="Q3534" s="3988"/>
      <c r="R3534" s="3988"/>
      <c r="S3534" s="3988"/>
      <c r="T3534" s="3988"/>
      <c r="U3534" s="3988"/>
      <c r="V3534" s="3988"/>
      <c r="W3534" s="3988"/>
      <c r="X3534" s="3988"/>
      <c r="Y3534" s="3988"/>
      <c r="Z3534" s="3988"/>
      <c r="AA3534" s="3988"/>
      <c r="AB3534" s="3988"/>
      <c r="AC3534" s="3988"/>
      <c r="AD3534" s="3988"/>
      <c r="AE3534" s="3988"/>
      <c r="AF3534" s="3988"/>
      <c r="AG3534" s="3988"/>
      <c r="AH3534" s="3988"/>
      <c r="AI3534" s="3988"/>
      <c r="AJ3534" s="3988"/>
      <c r="AK3534" s="3989"/>
    </row>
    <row r="3535" spans="2:37" s="2774" customFormat="1" ht="17.25" customHeight="1" x14ac:dyDescent="0.2">
      <c r="B3535" s="2570"/>
      <c r="C3535" s="2678"/>
      <c r="D3535" s="2678"/>
      <c r="E3535" s="2678"/>
      <c r="F3535" s="2678"/>
      <c r="G3535" s="2571"/>
      <c r="H3535" s="2571"/>
      <c r="I3535" s="2571"/>
      <c r="J3535" s="2571"/>
      <c r="K3535" s="2571"/>
      <c r="L3535" s="2571"/>
      <c r="M3535" s="2571"/>
      <c r="N3535" s="2571"/>
      <c r="O3535" s="2571"/>
      <c r="P3535" s="2571"/>
      <c r="Q3535" s="2571"/>
      <c r="R3535" s="2571"/>
      <c r="S3535" s="2571"/>
      <c r="T3535" s="2571"/>
      <c r="U3535" s="2571"/>
      <c r="V3535" s="2571"/>
      <c r="W3535" s="2571"/>
      <c r="X3535" s="2571"/>
      <c r="Y3535" s="2571"/>
      <c r="Z3535" s="2571"/>
      <c r="AA3535" s="2571"/>
      <c r="AB3535" s="2571"/>
      <c r="AC3535" s="2571"/>
      <c r="AD3535" s="2571"/>
      <c r="AE3535" s="2571"/>
      <c r="AF3535" s="2571"/>
      <c r="AG3535" s="2571"/>
      <c r="AH3535" s="2571"/>
      <c r="AI3535" s="2571"/>
      <c r="AJ3535" s="2571"/>
      <c r="AK3535" s="2572"/>
    </row>
    <row r="3536" spans="2:37" s="2774" customFormat="1" ht="17.25" customHeight="1" x14ac:dyDescent="0.2">
      <c r="B3536" s="2570" t="s">
        <v>4988</v>
      </c>
      <c r="C3536" s="2678"/>
      <c r="D3536" s="4122" t="s">
        <v>5250</v>
      </c>
      <c r="E3536" s="4122"/>
      <c r="F3536" s="4122"/>
      <c r="G3536" s="4122"/>
      <c r="H3536" s="2571"/>
      <c r="I3536" s="2571"/>
      <c r="J3536" s="2571"/>
      <c r="K3536" s="2571"/>
      <c r="L3536" s="2571"/>
      <c r="M3536" s="2571"/>
      <c r="N3536" s="2571"/>
      <c r="O3536" s="2571"/>
      <c r="P3536" s="2571"/>
      <c r="Q3536" s="2571"/>
      <c r="R3536" s="2571"/>
      <c r="S3536" s="2571"/>
      <c r="T3536" s="2571"/>
      <c r="U3536" s="2571"/>
      <c r="V3536" s="2571"/>
      <c r="W3536" s="2571"/>
      <c r="X3536" s="2571"/>
      <c r="Y3536" s="2571"/>
      <c r="Z3536" s="2571"/>
      <c r="AA3536" s="2571"/>
      <c r="AB3536" s="2571"/>
      <c r="AC3536" s="2571"/>
      <c r="AD3536" s="2571"/>
      <c r="AE3536" s="2571"/>
      <c r="AF3536" s="2571"/>
      <c r="AG3536" s="2571"/>
      <c r="AH3536" s="2571"/>
      <c r="AI3536" s="2571"/>
      <c r="AJ3536" s="2571"/>
      <c r="AK3536" s="2572"/>
    </row>
    <row r="3537" spans="2:37" s="2774" customFormat="1" ht="17.25" customHeight="1" thickBot="1" x14ac:dyDescent="0.25">
      <c r="B3537" s="3991" t="s">
        <v>5002</v>
      </c>
      <c r="C3537" s="3992"/>
      <c r="D3537" s="4139">
        <v>41389</v>
      </c>
      <c r="E3537" s="4140"/>
      <c r="F3537" s="2678"/>
      <c r="G3537" s="2571"/>
      <c r="H3537" s="2571"/>
      <c r="I3537" s="2571"/>
      <c r="J3537" s="2571"/>
      <c r="K3537" s="2571"/>
      <c r="L3537" s="2571"/>
      <c r="M3537" s="2571"/>
      <c r="N3537" s="2571"/>
      <c r="O3537" s="2571"/>
      <c r="P3537" s="2571"/>
      <c r="Q3537" s="2571"/>
      <c r="R3537" s="2571"/>
      <c r="S3537" s="2571"/>
      <c r="T3537" s="2571"/>
      <c r="U3537" s="2571"/>
      <c r="V3537" s="2571"/>
      <c r="W3537" s="2571"/>
      <c r="X3537" s="2571"/>
      <c r="Y3537" s="2571"/>
      <c r="Z3537" s="2571"/>
      <c r="AA3537" s="2571"/>
      <c r="AB3537" s="2571"/>
      <c r="AC3537" s="2571"/>
      <c r="AD3537" s="2571"/>
      <c r="AE3537" s="2571"/>
      <c r="AF3537" s="2571"/>
      <c r="AG3537" s="2571"/>
      <c r="AH3537" s="2571"/>
      <c r="AI3537" s="2571"/>
      <c r="AJ3537" s="2571"/>
      <c r="AK3537" s="2572"/>
    </row>
    <row r="3538" spans="2:37" s="2774" customFormat="1" ht="33" customHeight="1" thickBot="1" x14ac:dyDescent="0.25">
      <c r="B3538" s="3993" t="s">
        <v>5003</v>
      </c>
      <c r="C3538" s="4036"/>
      <c r="D3538" s="4118" t="s">
        <v>5582</v>
      </c>
      <c r="E3538" s="4119"/>
      <c r="F3538" s="4119"/>
      <c r="G3538" s="4119"/>
      <c r="H3538" s="4119"/>
      <c r="I3538" s="4119"/>
      <c r="J3538" s="4119"/>
      <c r="K3538" s="4120"/>
      <c r="L3538" s="2571"/>
      <c r="M3538" s="2571"/>
      <c r="N3538" s="2571"/>
      <c r="O3538" s="2571"/>
      <c r="P3538" s="2571"/>
      <c r="Q3538" s="2571"/>
      <c r="R3538" s="2571"/>
      <c r="S3538" s="2571"/>
      <c r="T3538" s="2571"/>
      <c r="U3538" s="2571"/>
      <c r="V3538" s="2571"/>
      <c r="W3538" s="2571"/>
      <c r="X3538" s="2571"/>
      <c r="Y3538" s="2571"/>
      <c r="Z3538" s="2571"/>
      <c r="AA3538" s="2571"/>
      <c r="AB3538" s="2571"/>
      <c r="AC3538" s="2571"/>
      <c r="AD3538" s="2571"/>
      <c r="AE3538" s="2571"/>
      <c r="AF3538" s="2571"/>
      <c r="AG3538" s="2571"/>
      <c r="AH3538" s="2571"/>
      <c r="AI3538" s="2571"/>
      <c r="AJ3538" s="2571"/>
      <c r="AK3538" s="2572"/>
    </row>
    <row r="3539" spans="2:37" s="2774" customFormat="1" ht="17.25" customHeight="1" thickBot="1" x14ac:dyDescent="0.25">
      <c r="B3539" s="3998"/>
      <c r="C3539" s="3999"/>
      <c r="D3539" s="3999"/>
      <c r="E3539" s="3999"/>
      <c r="F3539" s="3999"/>
      <c r="G3539" s="3999"/>
      <c r="H3539" s="3999"/>
      <c r="I3539" s="3999"/>
      <c r="J3539" s="3999"/>
      <c r="K3539" s="3999"/>
      <c r="L3539" s="3999"/>
      <c r="M3539" s="3999"/>
      <c r="N3539" s="3999"/>
      <c r="O3539" s="3999"/>
      <c r="P3539" s="3999"/>
      <c r="Q3539" s="3999"/>
      <c r="R3539" s="2571"/>
      <c r="S3539" s="2571"/>
      <c r="T3539" s="2571"/>
      <c r="U3539" s="2571"/>
      <c r="V3539" s="2571"/>
      <c r="W3539" s="2571"/>
      <c r="X3539" s="2571"/>
      <c r="Y3539" s="2571"/>
      <c r="Z3539" s="2571"/>
      <c r="AA3539" s="2571"/>
      <c r="AB3539" s="2571"/>
      <c r="AC3539" s="2571"/>
      <c r="AD3539" s="2571"/>
      <c r="AE3539" s="2571"/>
      <c r="AF3539" s="2571"/>
      <c r="AG3539" s="2571"/>
      <c r="AH3539" s="2571"/>
      <c r="AI3539" s="2571"/>
      <c r="AJ3539" s="2571"/>
      <c r="AK3539" s="2572"/>
    </row>
    <row r="3540" spans="2:37" s="2774" customFormat="1" ht="17.25" customHeight="1" thickBot="1" x14ac:dyDescent="0.25">
      <c r="B3540" s="4000" t="s">
        <v>5004</v>
      </c>
      <c r="C3540" s="4000"/>
      <c r="D3540" s="4000" t="s">
        <v>4994</v>
      </c>
      <c r="E3540" s="4000" t="s">
        <v>5005</v>
      </c>
      <c r="F3540" s="4002" t="s">
        <v>224</v>
      </c>
      <c r="G3540" s="4002"/>
      <c r="H3540" s="4002"/>
      <c r="I3540" s="4002"/>
      <c r="J3540" s="4002"/>
      <c r="K3540" s="4002"/>
      <c r="L3540" s="4002"/>
      <c r="M3540" s="4002"/>
      <c r="N3540" s="4002"/>
      <c r="O3540" s="4002"/>
      <c r="P3540" s="4002"/>
      <c r="Q3540" s="4002"/>
      <c r="R3540" s="4002"/>
      <c r="S3540" s="4002" t="s">
        <v>340</v>
      </c>
      <c r="T3540" s="4002"/>
      <c r="U3540" s="4002"/>
      <c r="V3540" s="4002"/>
      <c r="W3540" s="4002"/>
      <c r="X3540" s="4002"/>
      <c r="Y3540" s="4002"/>
      <c r="Z3540" s="4002"/>
      <c r="AA3540" s="4002"/>
      <c r="AB3540" s="4002"/>
      <c r="AC3540" s="4002"/>
      <c r="AD3540" s="4002" t="s">
        <v>225</v>
      </c>
      <c r="AE3540" s="4002"/>
      <c r="AF3540" s="4002"/>
      <c r="AG3540" s="4002"/>
      <c r="AH3540" s="4003" t="s">
        <v>4989</v>
      </c>
      <c r="AI3540" s="4003"/>
      <c r="AJ3540" s="4003"/>
      <c r="AK3540" s="2572"/>
    </row>
    <row r="3541" spans="2:37" s="2774" customFormat="1" ht="17.25" customHeight="1" thickBot="1" x14ac:dyDescent="0.25">
      <c r="B3541" s="4001"/>
      <c r="C3541" s="4001"/>
      <c r="D3541" s="4001"/>
      <c r="E3541" s="4001"/>
      <c r="F3541" s="4001" t="s">
        <v>5006</v>
      </c>
      <c r="G3541" s="4001" t="s">
        <v>5007</v>
      </c>
      <c r="H3541" s="4000" t="s">
        <v>5008</v>
      </c>
      <c r="I3541" s="4004" t="s">
        <v>5009</v>
      </c>
      <c r="J3541" s="4004" t="s">
        <v>5010</v>
      </c>
      <c r="K3541" s="4005" t="s">
        <v>5011</v>
      </c>
      <c r="L3541" s="4005" t="s">
        <v>5012</v>
      </c>
      <c r="M3541" s="4004" t="s">
        <v>5013</v>
      </c>
      <c r="N3541" s="4004"/>
      <c r="O3541" s="4005" t="s">
        <v>5014</v>
      </c>
      <c r="P3541" s="4005" t="s">
        <v>5015</v>
      </c>
      <c r="Q3541" s="4005" t="s">
        <v>5016</v>
      </c>
      <c r="R3541" s="4005" t="s">
        <v>5017</v>
      </c>
      <c r="S3541" s="4000" t="s">
        <v>5018</v>
      </c>
      <c r="T3541" s="4000" t="s">
        <v>5019</v>
      </c>
      <c r="U3541" s="4000" t="s">
        <v>5020</v>
      </c>
      <c r="V3541" s="4000" t="s">
        <v>5021</v>
      </c>
      <c r="W3541" s="4000" t="s">
        <v>5022</v>
      </c>
      <c r="X3541" s="4000" t="s">
        <v>5023</v>
      </c>
      <c r="Y3541" s="4000" t="s">
        <v>5024</v>
      </c>
      <c r="Z3541" s="4000" t="s">
        <v>5025</v>
      </c>
      <c r="AA3541" s="4000" t="s">
        <v>5026</v>
      </c>
      <c r="AB3541" s="4004" t="s">
        <v>5027</v>
      </c>
      <c r="AC3541" s="4004" t="s">
        <v>5028</v>
      </c>
      <c r="AD3541" s="4000" t="s">
        <v>5029</v>
      </c>
      <c r="AE3541" s="4000" t="s">
        <v>5030</v>
      </c>
      <c r="AF3541" s="4000" t="s">
        <v>5031</v>
      </c>
      <c r="AG3541" s="4000" t="s">
        <v>5032</v>
      </c>
      <c r="AH3541" s="4000" t="s">
        <v>1154</v>
      </c>
      <c r="AI3541" s="4000" t="s">
        <v>4990</v>
      </c>
      <c r="AJ3541" s="4000" t="s">
        <v>4991</v>
      </c>
      <c r="AK3541" s="2572"/>
    </row>
    <row r="3542" spans="2:37" s="2774" customFormat="1" ht="17.25" customHeight="1" thickBot="1" x14ac:dyDescent="0.25">
      <c r="B3542" s="4001"/>
      <c r="C3542" s="4001"/>
      <c r="D3542" s="4001"/>
      <c r="E3542" s="4001"/>
      <c r="F3542" s="4001"/>
      <c r="G3542" s="4001"/>
      <c r="H3542" s="4001"/>
      <c r="I3542" s="4005"/>
      <c r="J3542" s="4005"/>
      <c r="K3542" s="4005"/>
      <c r="L3542" s="4005"/>
      <c r="M3542" s="2677" t="s">
        <v>5033</v>
      </c>
      <c r="N3542" s="2676" t="s">
        <v>2798</v>
      </c>
      <c r="O3542" s="4005"/>
      <c r="P3542" s="4005"/>
      <c r="Q3542" s="4005"/>
      <c r="R3542" s="4005"/>
      <c r="S3542" s="4001"/>
      <c r="T3542" s="4001"/>
      <c r="U3542" s="4001"/>
      <c r="V3542" s="4001"/>
      <c r="W3542" s="4001"/>
      <c r="X3542" s="4001"/>
      <c r="Y3542" s="4001"/>
      <c r="Z3542" s="4001"/>
      <c r="AA3542" s="4001"/>
      <c r="AB3542" s="4005"/>
      <c r="AC3542" s="4005"/>
      <c r="AD3542" s="4001"/>
      <c r="AE3542" s="4001"/>
      <c r="AF3542" s="4001"/>
      <c r="AG3542" s="4001"/>
      <c r="AH3542" s="4001"/>
      <c r="AI3542" s="4001"/>
      <c r="AJ3542" s="4001"/>
      <c r="AK3542" s="2572"/>
    </row>
    <row r="3543" spans="2:37" s="2774" customFormat="1" ht="17.25" customHeight="1" x14ac:dyDescent="0.2">
      <c r="B3543" s="4150" t="s">
        <v>5096</v>
      </c>
      <c r="C3543" s="4186"/>
      <c r="D3543" s="2796" t="s">
        <v>5251</v>
      </c>
      <c r="E3543" s="2579">
        <v>33.6</v>
      </c>
      <c r="F3543" s="2579">
        <v>18.121600000000001</v>
      </c>
      <c r="G3543" s="2600" t="s">
        <v>1534</v>
      </c>
      <c r="H3543" s="2600" t="s">
        <v>1534</v>
      </c>
      <c r="I3543" s="2600" t="s">
        <v>1534</v>
      </c>
      <c r="J3543" s="2640" t="s">
        <v>5252</v>
      </c>
      <c r="K3543" s="2685">
        <v>0.16800000000000001</v>
      </c>
      <c r="L3543" s="2685">
        <v>0.16800000000000001</v>
      </c>
      <c r="M3543" s="2581" t="s">
        <v>5252</v>
      </c>
      <c r="N3543" s="2650" t="s">
        <v>5252</v>
      </c>
      <c r="O3543" s="2685">
        <v>0.16800000000000001</v>
      </c>
      <c r="P3543" s="2685">
        <v>0.16800000000000001</v>
      </c>
      <c r="Q3543" s="2685">
        <v>0.16800000000000001</v>
      </c>
      <c r="R3543" s="2685">
        <v>0.16800000000000001</v>
      </c>
      <c r="S3543" s="2697">
        <v>0.56000000000000005</v>
      </c>
      <c r="T3543" s="2600" t="s">
        <v>1534</v>
      </c>
      <c r="U3543" s="2600" t="s">
        <v>1534</v>
      </c>
      <c r="V3543" s="2601" t="s">
        <v>1136</v>
      </c>
      <c r="W3543" s="2685">
        <v>2.8000000000000004E-2</v>
      </c>
      <c r="X3543" s="2685">
        <v>6.720000000000001E-2</v>
      </c>
      <c r="Y3543" s="2601" t="s">
        <v>1534</v>
      </c>
      <c r="Z3543" s="2601" t="s">
        <v>1534</v>
      </c>
      <c r="AA3543" s="2601" t="s">
        <v>1534</v>
      </c>
      <c r="AB3543" s="2601" t="s">
        <v>1534</v>
      </c>
      <c r="AC3543" s="2685">
        <v>6.720000000000001E-2</v>
      </c>
      <c r="AD3543" s="2579">
        <v>14.918400000000002</v>
      </c>
      <c r="AE3543" s="2601" t="s">
        <v>51</v>
      </c>
      <c r="AF3543" s="2687">
        <v>3.6960000000000007E-2</v>
      </c>
      <c r="AG3543" s="2687">
        <v>0.11200000000000002</v>
      </c>
      <c r="AH3543" s="2644" t="s">
        <v>1534</v>
      </c>
      <c r="AI3543" s="2644" t="s">
        <v>1534</v>
      </c>
      <c r="AJ3543" s="2707" t="s">
        <v>1534</v>
      </c>
      <c r="AK3543" s="2572"/>
    </row>
    <row r="3544" spans="2:37" s="2774" customFormat="1" ht="17.25" customHeight="1" thickBot="1" x14ac:dyDescent="0.25">
      <c r="B3544" s="4180" t="s">
        <v>5111</v>
      </c>
      <c r="C3544" s="4181"/>
      <c r="D3544" s="2797" t="s">
        <v>5253</v>
      </c>
      <c r="E3544" s="2603">
        <v>33.6</v>
      </c>
      <c r="F3544" s="2603">
        <v>18.121600000000001</v>
      </c>
      <c r="G3544" s="2606" t="s">
        <v>1534</v>
      </c>
      <c r="H3544" s="2606" t="s">
        <v>1534</v>
      </c>
      <c r="I3544" s="2606" t="s">
        <v>1534</v>
      </c>
      <c r="J3544" s="2641" t="s">
        <v>5252</v>
      </c>
      <c r="K3544" s="2604">
        <v>0.16800000000000001</v>
      </c>
      <c r="L3544" s="2604">
        <v>0.16800000000000001</v>
      </c>
      <c r="M3544" s="2641" t="s">
        <v>5252</v>
      </c>
      <c r="N3544" s="2641" t="s">
        <v>5252</v>
      </c>
      <c r="O3544" s="2604">
        <v>0.16800000000000001</v>
      </c>
      <c r="P3544" s="2604">
        <v>0.16800000000000001</v>
      </c>
      <c r="Q3544" s="2604">
        <v>0.16800000000000001</v>
      </c>
      <c r="R3544" s="2604">
        <v>0.16800000000000001</v>
      </c>
      <c r="S3544" s="2798">
        <v>0.56000000000000005</v>
      </c>
      <c r="T3544" s="2606" t="s">
        <v>1534</v>
      </c>
      <c r="U3544" s="2606" t="s">
        <v>1534</v>
      </c>
      <c r="V3544" s="2607" t="s">
        <v>1136</v>
      </c>
      <c r="W3544" s="2604">
        <v>2.8000000000000004E-2</v>
      </c>
      <c r="X3544" s="2604">
        <v>6.720000000000001E-2</v>
      </c>
      <c r="Y3544" s="2607" t="s">
        <v>1534</v>
      </c>
      <c r="Z3544" s="2607" t="s">
        <v>1534</v>
      </c>
      <c r="AA3544" s="2607" t="s">
        <v>1534</v>
      </c>
      <c r="AB3544" s="2607" t="s">
        <v>1534</v>
      </c>
      <c r="AC3544" s="2604">
        <v>6.720000000000001E-2</v>
      </c>
      <c r="AD3544" s="2603">
        <v>14.918400000000002</v>
      </c>
      <c r="AE3544" s="2607" t="s">
        <v>51</v>
      </c>
      <c r="AF3544" s="2608">
        <v>3.6960000000000007E-2</v>
      </c>
      <c r="AG3544" s="2608">
        <v>0.11200000000000002</v>
      </c>
      <c r="AH3544" s="2653" t="s">
        <v>1534</v>
      </c>
      <c r="AI3544" s="2653" t="s">
        <v>1534</v>
      </c>
      <c r="AJ3544" s="2799" t="s">
        <v>1534</v>
      </c>
      <c r="AK3544" s="2572"/>
    </row>
    <row r="3545" spans="2:37" s="2774" customFormat="1" ht="17.25" customHeight="1" x14ac:dyDescent="0.2">
      <c r="B3545" s="2573"/>
      <c r="C3545" s="2566"/>
      <c r="D3545" s="2566"/>
      <c r="E3545" s="2566"/>
      <c r="F3545" s="2566"/>
      <c r="G3545" s="2566"/>
      <c r="H3545" s="2566"/>
      <c r="I3545" s="2567"/>
      <c r="J3545" s="2567"/>
      <c r="K3545" s="2567"/>
      <c r="L3545" s="2567"/>
      <c r="M3545" s="2566"/>
      <c r="N3545" s="2567"/>
      <c r="O3545" s="2567"/>
      <c r="P3545" s="2567"/>
      <c r="Q3545" s="2567"/>
      <c r="R3545" s="2567"/>
      <c r="S3545" s="2566"/>
      <c r="T3545" s="2565"/>
      <c r="U3545" s="2565"/>
      <c r="V3545" s="2565"/>
      <c r="W3545" s="2565"/>
      <c r="X3545" s="2565"/>
      <c r="Y3545" s="2565"/>
      <c r="Z3545" s="2565"/>
      <c r="AA3545" s="2565"/>
      <c r="AB3545" s="2565"/>
      <c r="AC3545" s="2565"/>
      <c r="AD3545" s="2565"/>
      <c r="AE3545" s="2565"/>
      <c r="AF3545" s="2565"/>
      <c r="AG3545" s="2565"/>
      <c r="AH3545" s="2565"/>
      <c r="AI3545" s="2565"/>
      <c r="AJ3545" s="2568"/>
      <c r="AK3545" s="2572"/>
    </row>
    <row r="3546" spans="2:37" s="2774" customFormat="1" ht="17.25" customHeight="1" x14ac:dyDescent="0.2">
      <c r="B3546" s="3979" t="s">
        <v>4992</v>
      </c>
      <c r="C3546" s="3980"/>
      <c r="D3546" s="3981" t="s">
        <v>10</v>
      </c>
      <c r="E3546" s="3981"/>
      <c r="F3546" s="3981"/>
      <c r="G3546" s="3981"/>
      <c r="H3546" s="2569"/>
      <c r="I3546" s="2569"/>
      <c r="J3546" s="2569"/>
      <c r="K3546" s="2569"/>
      <c r="L3546" s="2569"/>
      <c r="M3546" s="2569"/>
      <c r="N3546" s="2569"/>
      <c r="O3546" s="2569"/>
      <c r="P3546" s="2569"/>
      <c r="Q3546" s="2569"/>
      <c r="R3546" s="2569"/>
      <c r="S3546" s="2569"/>
      <c r="T3546" s="2565"/>
      <c r="U3546" s="2565"/>
      <c r="V3546" s="2565"/>
      <c r="W3546" s="2565"/>
      <c r="X3546" s="2565"/>
      <c r="Y3546" s="2565"/>
      <c r="Z3546" s="2565"/>
      <c r="AA3546" s="2565"/>
      <c r="AB3546" s="2565"/>
      <c r="AC3546" s="2565"/>
      <c r="AD3546" s="2565"/>
      <c r="AE3546" s="2565"/>
      <c r="AF3546" s="2565"/>
      <c r="AG3546" s="2565"/>
      <c r="AH3546" s="2565"/>
      <c r="AI3546" s="2565"/>
      <c r="AJ3546" s="2568"/>
      <c r="AK3546" s="2572"/>
    </row>
    <row r="3547" spans="2:37" s="2774" customFormat="1" ht="17.25" customHeight="1" x14ac:dyDescent="0.2">
      <c r="B3547" s="3979" t="s">
        <v>4993</v>
      </c>
      <c r="C3547" s="3980"/>
      <c r="D3547" s="3981" t="s">
        <v>10</v>
      </c>
      <c r="E3547" s="3981"/>
      <c r="F3547" s="3981"/>
      <c r="G3547" s="3981"/>
      <c r="H3547" s="2569"/>
      <c r="I3547" s="2569"/>
      <c r="J3547" s="2569"/>
      <c r="K3547" s="2569"/>
      <c r="L3547" s="2569"/>
      <c r="M3547" s="2569"/>
      <c r="N3547" s="2569"/>
      <c r="O3547" s="2569"/>
      <c r="P3547" s="2569"/>
      <c r="Q3547" s="2569"/>
      <c r="R3547" s="2569"/>
      <c r="S3547" s="2569"/>
      <c r="T3547" s="2565"/>
      <c r="U3547" s="2565"/>
      <c r="V3547" s="2565"/>
      <c r="W3547" s="2565"/>
      <c r="X3547" s="2565"/>
      <c r="Y3547" s="2565"/>
      <c r="Z3547" s="2565"/>
      <c r="AA3547" s="2565"/>
      <c r="AB3547" s="2565"/>
      <c r="AC3547" s="2565"/>
      <c r="AD3547" s="2565"/>
      <c r="AE3547" s="2565"/>
      <c r="AF3547" s="2565"/>
      <c r="AG3547" s="2565"/>
      <c r="AH3547" s="2565"/>
      <c r="AI3547" s="2565"/>
      <c r="AJ3547" s="2568"/>
      <c r="AK3547" s="2572"/>
    </row>
    <row r="3548" spans="2:37" s="2774" customFormat="1" ht="17.25" customHeight="1" thickBot="1" x14ac:dyDescent="0.25">
      <c r="B3548" s="4057"/>
      <c r="C3548" s="4058"/>
      <c r="D3548" s="4059"/>
      <c r="E3548" s="4059"/>
      <c r="F3548" s="4059"/>
      <c r="G3548" s="4059"/>
      <c r="H3548" s="2574"/>
      <c r="I3548" s="2574"/>
      <c r="J3548" s="2574"/>
      <c r="K3548" s="2574"/>
      <c r="L3548" s="2574"/>
      <c r="M3548" s="2574"/>
      <c r="N3548" s="2574"/>
      <c r="O3548" s="2574"/>
      <c r="P3548" s="2574"/>
      <c r="Q3548" s="2574"/>
      <c r="R3548" s="2574"/>
      <c r="S3548" s="2574"/>
      <c r="T3548" s="2575"/>
      <c r="U3548" s="2575"/>
      <c r="V3548" s="2575"/>
      <c r="W3548" s="2575"/>
      <c r="X3548" s="2575"/>
      <c r="Y3548" s="2575"/>
      <c r="Z3548" s="2575"/>
      <c r="AA3548" s="2575"/>
      <c r="AB3548" s="2575"/>
      <c r="AC3548" s="2575"/>
      <c r="AD3548" s="2575"/>
      <c r="AE3548" s="2575"/>
      <c r="AF3548" s="2575"/>
      <c r="AG3548" s="2575"/>
      <c r="AH3548" s="2575"/>
      <c r="AI3548" s="2575"/>
      <c r="AJ3548" s="2576"/>
      <c r="AK3548" s="2577"/>
    </row>
    <row r="3549" spans="2:37" s="2774" customFormat="1" ht="17.25" customHeight="1" x14ac:dyDescent="0.2">
      <c r="B3549" s="2664"/>
      <c r="C3549" s="2664"/>
      <c r="D3549" s="2692"/>
      <c r="E3549" s="2692"/>
      <c r="F3549" s="2692"/>
      <c r="G3549" s="2692"/>
      <c r="H3549" s="2569"/>
      <c r="I3549" s="2569"/>
      <c r="J3549" s="2569"/>
      <c r="K3549" s="2569"/>
      <c r="L3549" s="2569"/>
      <c r="M3549" s="2569"/>
      <c r="N3549" s="2569"/>
      <c r="O3549" s="2569"/>
      <c r="P3549" s="2569"/>
      <c r="Q3549" s="2569"/>
      <c r="R3549" s="2569"/>
      <c r="S3549" s="2569"/>
      <c r="T3549" s="2565"/>
      <c r="U3549" s="2565"/>
      <c r="V3549" s="2565"/>
      <c r="W3549" s="2565"/>
      <c r="X3549" s="2565"/>
      <c r="Y3549" s="2565"/>
      <c r="Z3549" s="2565"/>
      <c r="AA3549" s="2565"/>
      <c r="AB3549" s="2565"/>
      <c r="AC3549" s="2565"/>
      <c r="AD3549" s="2565"/>
      <c r="AE3549" s="2565"/>
      <c r="AF3549" s="2565"/>
      <c r="AG3549" s="2565"/>
      <c r="AH3549" s="2565"/>
      <c r="AI3549" s="2565"/>
      <c r="AJ3549" s="2565"/>
      <c r="AK3549" s="2571"/>
    </row>
    <row r="3550" spans="2:37" s="2774" customFormat="1" ht="17.25" customHeight="1" thickBot="1" x14ac:dyDescent="0.25">
      <c r="B3550" s="2659"/>
      <c r="C3550" s="2659"/>
      <c r="D3550" s="2659"/>
      <c r="E3550" s="2659"/>
      <c r="F3550" s="2659"/>
    </row>
    <row r="3551" spans="2:37" s="2774" customFormat="1" ht="17.25" customHeight="1" x14ac:dyDescent="0.2">
      <c r="B3551" s="3987" t="s">
        <v>5001</v>
      </c>
      <c r="C3551" s="3988"/>
      <c r="D3551" s="3988"/>
      <c r="E3551" s="3988"/>
      <c r="F3551" s="3988"/>
      <c r="G3551" s="3988"/>
      <c r="H3551" s="3988"/>
      <c r="I3551" s="3988"/>
      <c r="J3551" s="3988"/>
      <c r="K3551" s="3988"/>
      <c r="L3551" s="3988"/>
      <c r="M3551" s="3988"/>
      <c r="N3551" s="3988"/>
      <c r="O3551" s="3988"/>
      <c r="P3551" s="3988"/>
      <c r="Q3551" s="3988"/>
      <c r="R3551" s="3988"/>
      <c r="S3551" s="3988"/>
      <c r="T3551" s="3988"/>
      <c r="U3551" s="3988"/>
      <c r="V3551" s="3988"/>
      <c r="W3551" s="3988"/>
      <c r="X3551" s="3988"/>
      <c r="Y3551" s="3988"/>
      <c r="Z3551" s="3988"/>
      <c r="AA3551" s="3988"/>
      <c r="AB3551" s="3988"/>
      <c r="AC3551" s="3988"/>
      <c r="AD3551" s="3988"/>
      <c r="AE3551" s="3988"/>
      <c r="AF3551" s="3988"/>
      <c r="AG3551" s="3988"/>
      <c r="AH3551" s="3988"/>
      <c r="AI3551" s="3988"/>
      <c r="AJ3551" s="3988"/>
      <c r="AK3551" s="3989"/>
    </row>
    <row r="3552" spans="2:37" s="2774" customFormat="1" ht="17.25" customHeight="1" x14ac:dyDescent="0.2">
      <c r="B3552" s="2570"/>
      <c r="C3552" s="2659"/>
      <c r="D3552" s="2659"/>
      <c r="E3552" s="2659"/>
      <c r="F3552" s="2659"/>
      <c r="G3552" s="2571"/>
      <c r="H3552" s="2571"/>
      <c r="I3552" s="2571"/>
      <c r="J3552" s="2571"/>
      <c r="K3552" s="2571"/>
      <c r="L3552" s="2571"/>
      <c r="M3552" s="2571"/>
      <c r="N3552" s="2571"/>
      <c r="O3552" s="2571"/>
      <c r="P3552" s="2571"/>
      <c r="Q3552" s="2571"/>
      <c r="R3552" s="2571"/>
      <c r="S3552" s="2571"/>
      <c r="T3552" s="2571"/>
      <c r="U3552" s="2571"/>
      <c r="V3552" s="2571"/>
      <c r="W3552" s="2571"/>
      <c r="X3552" s="2571"/>
      <c r="Y3552" s="2571"/>
      <c r="Z3552" s="2571"/>
      <c r="AA3552" s="2571"/>
      <c r="AB3552" s="2571"/>
      <c r="AC3552" s="2571"/>
      <c r="AD3552" s="2571"/>
      <c r="AE3552" s="2571"/>
      <c r="AF3552" s="2571"/>
      <c r="AG3552" s="2571"/>
      <c r="AH3552" s="2571"/>
      <c r="AI3552" s="2571"/>
      <c r="AJ3552" s="2571"/>
      <c r="AK3552" s="2572"/>
    </row>
    <row r="3553" spans="2:37" s="2774" customFormat="1" ht="17.25" customHeight="1" x14ac:dyDescent="0.2">
      <c r="B3553" s="2570" t="s">
        <v>4988</v>
      </c>
      <c r="C3553" s="2659"/>
      <c r="D3553" s="4122" t="s">
        <v>5254</v>
      </c>
      <c r="E3553" s="4122"/>
      <c r="F3553" s="4122"/>
      <c r="G3553" s="4122"/>
      <c r="H3553" s="4122"/>
      <c r="I3553" s="2571"/>
      <c r="J3553" s="2571"/>
      <c r="K3553" s="2571"/>
      <c r="L3553" s="2571"/>
      <c r="M3553" s="2571"/>
      <c r="N3553" s="2571"/>
      <c r="O3553" s="2571"/>
      <c r="P3553" s="2571"/>
      <c r="Q3553" s="2571"/>
      <c r="R3553" s="2571"/>
      <c r="S3553" s="2571"/>
      <c r="T3553" s="2571"/>
      <c r="U3553" s="2571"/>
      <c r="V3553" s="2571"/>
      <c r="W3553" s="2571"/>
      <c r="X3553" s="2571"/>
      <c r="Y3553" s="2571"/>
      <c r="Z3553" s="2571"/>
      <c r="AA3553" s="2571"/>
      <c r="AB3553" s="2571"/>
      <c r="AC3553" s="2571"/>
      <c r="AD3553" s="2571"/>
      <c r="AE3553" s="2571"/>
      <c r="AF3553" s="2571"/>
      <c r="AG3553" s="2571"/>
      <c r="AH3553" s="2571"/>
      <c r="AI3553" s="2571"/>
      <c r="AJ3553" s="2571"/>
      <c r="AK3553" s="2572"/>
    </row>
    <row r="3554" spans="2:37" s="2774" customFormat="1" ht="17.25" customHeight="1" thickBot="1" x14ac:dyDescent="0.25">
      <c r="B3554" s="3991" t="s">
        <v>5002</v>
      </c>
      <c r="C3554" s="3992"/>
      <c r="D3554" s="4139">
        <v>41388</v>
      </c>
      <c r="E3554" s="4140"/>
      <c r="F3554" s="2659"/>
      <c r="G3554" s="2571"/>
      <c r="H3554" s="2571"/>
      <c r="I3554" s="2571"/>
      <c r="J3554" s="2571"/>
      <c r="K3554" s="2571"/>
      <c r="L3554" s="2571"/>
      <c r="M3554" s="2571"/>
      <c r="N3554" s="2571"/>
      <c r="O3554" s="2571"/>
      <c r="P3554" s="2571"/>
      <c r="Q3554" s="2571"/>
      <c r="R3554" s="2571"/>
      <c r="S3554" s="2571"/>
      <c r="T3554" s="2571"/>
      <c r="U3554" s="2571"/>
      <c r="V3554" s="2571"/>
      <c r="W3554" s="2571"/>
      <c r="X3554" s="2571"/>
      <c r="Y3554" s="2571"/>
      <c r="Z3554" s="2571"/>
      <c r="AA3554" s="2571"/>
      <c r="AB3554" s="2571"/>
      <c r="AC3554" s="2571"/>
      <c r="AD3554" s="2571"/>
      <c r="AE3554" s="2571"/>
      <c r="AF3554" s="2571"/>
      <c r="AG3554" s="2571"/>
      <c r="AH3554" s="2571"/>
      <c r="AI3554" s="2571"/>
      <c r="AJ3554" s="2571"/>
      <c r="AK3554" s="2572"/>
    </row>
    <row r="3555" spans="2:37" s="2774" customFormat="1" ht="24.75" customHeight="1" thickBot="1" x14ac:dyDescent="0.25">
      <c r="B3555" s="3993" t="s">
        <v>5003</v>
      </c>
      <c r="C3555" s="4036"/>
      <c r="D3555" s="4118" t="s">
        <v>5255</v>
      </c>
      <c r="E3555" s="4119"/>
      <c r="F3555" s="4119"/>
      <c r="G3555" s="4119"/>
      <c r="H3555" s="4119"/>
      <c r="I3555" s="4119"/>
      <c r="J3555" s="4119"/>
      <c r="K3555" s="4120"/>
      <c r="L3555" s="2571"/>
      <c r="M3555" s="2571"/>
      <c r="N3555" s="2571"/>
      <c r="O3555" s="2571"/>
      <c r="P3555" s="2571"/>
      <c r="Q3555" s="2571"/>
      <c r="R3555" s="2571"/>
      <c r="S3555" s="2571"/>
      <c r="T3555" s="2571"/>
      <c r="U3555" s="2571"/>
      <c r="V3555" s="2571"/>
      <c r="W3555" s="2571"/>
      <c r="X3555" s="2571"/>
      <c r="Y3555" s="2571"/>
      <c r="Z3555" s="2571"/>
      <c r="AA3555" s="2571"/>
      <c r="AB3555" s="2571"/>
      <c r="AC3555" s="2571"/>
      <c r="AD3555" s="2571"/>
      <c r="AE3555" s="2571"/>
      <c r="AF3555" s="2571"/>
      <c r="AG3555" s="2571"/>
      <c r="AH3555" s="2571"/>
      <c r="AI3555" s="2571"/>
      <c r="AJ3555" s="2571"/>
      <c r="AK3555" s="2572"/>
    </row>
    <row r="3556" spans="2:37" s="2774" customFormat="1" ht="17.25" customHeight="1" thickBot="1" x14ac:dyDescent="0.25">
      <c r="B3556" s="3998"/>
      <c r="C3556" s="3999"/>
      <c r="D3556" s="3999"/>
      <c r="E3556" s="3999"/>
      <c r="F3556" s="3999"/>
      <c r="G3556" s="3999"/>
      <c r="H3556" s="3999"/>
      <c r="I3556" s="3999"/>
      <c r="J3556" s="3999"/>
      <c r="K3556" s="3999"/>
      <c r="L3556" s="3999"/>
      <c r="M3556" s="3999"/>
      <c r="N3556" s="3999"/>
      <c r="O3556" s="3999"/>
      <c r="P3556" s="3999"/>
      <c r="Q3556" s="3999"/>
      <c r="R3556" s="2571"/>
      <c r="S3556" s="2571"/>
      <c r="T3556" s="2571"/>
      <c r="U3556" s="2571"/>
      <c r="V3556" s="2571"/>
      <c r="W3556" s="2571"/>
      <c r="X3556" s="2571"/>
      <c r="Y3556" s="2571"/>
      <c r="Z3556" s="2571"/>
      <c r="AA3556" s="2571"/>
      <c r="AB3556" s="2571"/>
      <c r="AC3556" s="2571"/>
      <c r="AD3556" s="2571"/>
      <c r="AE3556" s="2571"/>
      <c r="AF3556" s="2571"/>
      <c r="AG3556" s="2571"/>
      <c r="AH3556" s="2571"/>
      <c r="AI3556" s="2571"/>
      <c r="AJ3556" s="2571"/>
      <c r="AK3556" s="2572"/>
    </row>
    <row r="3557" spans="2:37" s="2774" customFormat="1" ht="17.25" customHeight="1" thickBot="1" x14ac:dyDescent="0.25">
      <c r="B3557" s="4000" t="s">
        <v>5004</v>
      </c>
      <c r="C3557" s="4000"/>
      <c r="D3557" s="4000" t="s">
        <v>4994</v>
      </c>
      <c r="E3557" s="4000" t="s">
        <v>5005</v>
      </c>
      <c r="F3557" s="4002" t="s">
        <v>224</v>
      </c>
      <c r="G3557" s="4002"/>
      <c r="H3557" s="4002"/>
      <c r="I3557" s="4002"/>
      <c r="J3557" s="4002"/>
      <c r="K3557" s="4002"/>
      <c r="L3557" s="4002"/>
      <c r="M3557" s="4002"/>
      <c r="N3557" s="4002"/>
      <c r="O3557" s="4002"/>
      <c r="P3557" s="4002"/>
      <c r="Q3557" s="4002"/>
      <c r="R3557" s="4002"/>
      <c r="S3557" s="4002" t="s">
        <v>340</v>
      </c>
      <c r="T3557" s="4002"/>
      <c r="U3557" s="4002"/>
      <c r="V3557" s="4002"/>
      <c r="W3557" s="4002"/>
      <c r="X3557" s="4002"/>
      <c r="Y3557" s="4002"/>
      <c r="Z3557" s="4002"/>
      <c r="AA3557" s="4002"/>
      <c r="AB3557" s="4002"/>
      <c r="AC3557" s="4002"/>
      <c r="AD3557" s="4002" t="s">
        <v>225</v>
      </c>
      <c r="AE3557" s="4002"/>
      <c r="AF3557" s="4002"/>
      <c r="AG3557" s="4002"/>
      <c r="AH3557" s="4003" t="s">
        <v>4989</v>
      </c>
      <c r="AI3557" s="4003"/>
      <c r="AJ3557" s="4003"/>
      <c r="AK3557" s="2572"/>
    </row>
    <row r="3558" spans="2:37" s="2774" customFormat="1" ht="17.25" customHeight="1" thickBot="1" x14ac:dyDescent="0.25">
      <c r="B3558" s="4001"/>
      <c r="C3558" s="4001"/>
      <c r="D3558" s="4001"/>
      <c r="E3558" s="4001"/>
      <c r="F3558" s="4001" t="s">
        <v>5006</v>
      </c>
      <c r="G3558" s="4001" t="s">
        <v>5007</v>
      </c>
      <c r="H3558" s="4000" t="s">
        <v>5008</v>
      </c>
      <c r="I3558" s="4004" t="s">
        <v>5009</v>
      </c>
      <c r="J3558" s="4004" t="s">
        <v>5010</v>
      </c>
      <c r="K3558" s="4005" t="s">
        <v>5011</v>
      </c>
      <c r="L3558" s="4005" t="s">
        <v>5012</v>
      </c>
      <c r="M3558" s="4004" t="s">
        <v>5013</v>
      </c>
      <c r="N3558" s="4004"/>
      <c r="O3558" s="4005" t="s">
        <v>5014</v>
      </c>
      <c r="P3558" s="4005" t="s">
        <v>5015</v>
      </c>
      <c r="Q3558" s="4005" t="s">
        <v>5016</v>
      </c>
      <c r="R3558" s="4005" t="s">
        <v>5017</v>
      </c>
      <c r="S3558" s="4000" t="s">
        <v>5018</v>
      </c>
      <c r="T3558" s="4000" t="s">
        <v>5019</v>
      </c>
      <c r="U3558" s="4000" t="s">
        <v>5020</v>
      </c>
      <c r="V3558" s="4000" t="s">
        <v>5021</v>
      </c>
      <c r="W3558" s="4000" t="s">
        <v>5022</v>
      </c>
      <c r="X3558" s="4000" t="s">
        <v>5023</v>
      </c>
      <c r="Y3558" s="4000" t="s">
        <v>5024</v>
      </c>
      <c r="Z3558" s="4000" t="s">
        <v>5025</v>
      </c>
      <c r="AA3558" s="4000" t="s">
        <v>5026</v>
      </c>
      <c r="AB3558" s="4004" t="s">
        <v>5027</v>
      </c>
      <c r="AC3558" s="4004" t="s">
        <v>5028</v>
      </c>
      <c r="AD3558" s="4000" t="s">
        <v>5029</v>
      </c>
      <c r="AE3558" s="4000" t="s">
        <v>5030</v>
      </c>
      <c r="AF3558" s="4000" t="s">
        <v>5031</v>
      </c>
      <c r="AG3558" s="4000" t="s">
        <v>5032</v>
      </c>
      <c r="AH3558" s="4000" t="s">
        <v>1154</v>
      </c>
      <c r="AI3558" s="4000" t="s">
        <v>4990</v>
      </c>
      <c r="AJ3558" s="4000" t="s">
        <v>4991</v>
      </c>
      <c r="AK3558" s="2572"/>
    </row>
    <row r="3559" spans="2:37" s="2774" customFormat="1" ht="17.25" customHeight="1" thickBot="1" x14ac:dyDescent="0.25">
      <c r="B3559" s="4001"/>
      <c r="C3559" s="4001"/>
      <c r="D3559" s="4001"/>
      <c r="E3559" s="4001"/>
      <c r="F3559" s="4001"/>
      <c r="G3559" s="4001"/>
      <c r="H3559" s="4001"/>
      <c r="I3559" s="4005"/>
      <c r="J3559" s="4005"/>
      <c r="K3559" s="4005"/>
      <c r="L3559" s="4005"/>
      <c r="M3559" s="2656" t="s">
        <v>5033</v>
      </c>
      <c r="N3559" s="2655" t="s">
        <v>2798</v>
      </c>
      <c r="O3559" s="4005"/>
      <c r="P3559" s="4005"/>
      <c r="Q3559" s="4005"/>
      <c r="R3559" s="4005"/>
      <c r="S3559" s="4001"/>
      <c r="T3559" s="4001"/>
      <c r="U3559" s="4001"/>
      <c r="V3559" s="4001"/>
      <c r="W3559" s="4001"/>
      <c r="X3559" s="4001"/>
      <c r="Y3559" s="4001"/>
      <c r="Z3559" s="4001"/>
      <c r="AA3559" s="4001"/>
      <c r="AB3559" s="4005"/>
      <c r="AC3559" s="4005"/>
      <c r="AD3559" s="4001"/>
      <c r="AE3559" s="4001"/>
      <c r="AF3559" s="4001"/>
      <c r="AG3559" s="4001"/>
      <c r="AH3559" s="4001"/>
      <c r="AI3559" s="4001"/>
      <c r="AJ3559" s="4001"/>
      <c r="AK3559" s="2572"/>
    </row>
    <row r="3560" spans="2:37" s="2774" customFormat="1" ht="17.25" customHeight="1" x14ac:dyDescent="0.2">
      <c r="B3560" s="4184" t="s">
        <v>5101</v>
      </c>
      <c r="C3560" s="4185"/>
      <c r="D3560" s="2578" t="s">
        <v>5256</v>
      </c>
      <c r="E3560" s="2579">
        <f>18*1.12</f>
        <v>20.160000000000004</v>
      </c>
      <c r="F3560" s="2579">
        <f>18*1.12</f>
        <v>20.160000000000004</v>
      </c>
      <c r="G3560" s="2685" t="s">
        <v>1534</v>
      </c>
      <c r="H3560" s="2685" t="s">
        <v>1534</v>
      </c>
      <c r="I3560" s="2685" t="s">
        <v>1534</v>
      </c>
      <c r="J3560" s="2800">
        <v>150</v>
      </c>
      <c r="K3560" s="2685">
        <v>0.13440000000000002</v>
      </c>
      <c r="L3560" s="2685">
        <v>0.13440000000000002</v>
      </c>
      <c r="M3560" s="2800">
        <v>81</v>
      </c>
      <c r="N3560" s="2800">
        <v>120</v>
      </c>
      <c r="O3560" s="2685">
        <v>0.24640000000000004</v>
      </c>
      <c r="P3560" s="2685">
        <v>0.16800000000000001</v>
      </c>
      <c r="Q3560" s="2685">
        <v>0.24640000000000004</v>
      </c>
      <c r="R3560" s="2685">
        <v>0.16800000000000001</v>
      </c>
      <c r="S3560" s="2801" t="s">
        <v>1534</v>
      </c>
      <c r="T3560" s="2600" t="s">
        <v>1534</v>
      </c>
      <c r="U3560" s="2600" t="s">
        <v>1534</v>
      </c>
      <c r="V3560" s="2600" t="s">
        <v>1534</v>
      </c>
      <c r="W3560" s="2600" t="s">
        <v>1534</v>
      </c>
      <c r="X3560" s="2685">
        <v>6.720000000000001E-2</v>
      </c>
      <c r="Y3560" s="2601" t="s">
        <v>1534</v>
      </c>
      <c r="Z3560" s="2601" t="s">
        <v>1534</v>
      </c>
      <c r="AA3560" s="2601" t="s">
        <v>1534</v>
      </c>
      <c r="AB3560" s="2601" t="s">
        <v>1534</v>
      </c>
      <c r="AC3560" s="2685">
        <v>6.720000000000001E-2</v>
      </c>
      <c r="AD3560" s="2601" t="s">
        <v>1534</v>
      </c>
      <c r="AE3560" s="2601" t="s">
        <v>1534</v>
      </c>
      <c r="AF3560" s="2601" t="s">
        <v>1534</v>
      </c>
      <c r="AG3560" s="2601" t="s">
        <v>1534</v>
      </c>
      <c r="AH3560" s="2601" t="s">
        <v>1534</v>
      </c>
      <c r="AI3560" s="2601" t="s">
        <v>1534</v>
      </c>
      <c r="AJ3560" s="2802" t="s">
        <v>1534</v>
      </c>
      <c r="AK3560" s="2572"/>
    </row>
    <row r="3561" spans="2:37" s="2774" customFormat="1" ht="17.25" customHeight="1" x14ac:dyDescent="0.2">
      <c r="B3561" s="4182" t="s">
        <v>5102</v>
      </c>
      <c r="C3561" s="4183"/>
      <c r="D3561" s="2555" t="s">
        <v>5257</v>
      </c>
      <c r="E3561" s="2556">
        <f>18*1.12</f>
        <v>20.160000000000004</v>
      </c>
      <c r="F3561" s="2556">
        <f>14.07*1.12</f>
        <v>15.758400000000002</v>
      </c>
      <c r="G3561" s="2557" t="s">
        <v>1534</v>
      </c>
      <c r="H3561" s="2557" t="s">
        <v>1534</v>
      </c>
      <c r="I3561" s="2557" t="s">
        <v>1534</v>
      </c>
      <c r="J3561" s="2674">
        <v>117</v>
      </c>
      <c r="K3561" s="2557">
        <v>0.13440000000000002</v>
      </c>
      <c r="L3561" s="2557">
        <v>0.13440000000000002</v>
      </c>
      <c r="M3561" s="2674">
        <v>63</v>
      </c>
      <c r="N3561" s="2674">
        <v>93</v>
      </c>
      <c r="O3561" s="2557">
        <v>0.24640000000000004</v>
      </c>
      <c r="P3561" s="2557">
        <v>0.16800000000000001</v>
      </c>
      <c r="Q3561" s="2557">
        <v>0.24640000000000004</v>
      </c>
      <c r="R3561" s="2557">
        <v>0.16800000000000001</v>
      </c>
      <c r="S3561" s="2803">
        <f>3.93*1.12</f>
        <v>4.4016000000000002</v>
      </c>
      <c r="T3561" s="2559" t="s">
        <v>1534</v>
      </c>
      <c r="U3561" s="2559" t="s">
        <v>1534</v>
      </c>
      <c r="V3561" s="2559" t="s">
        <v>1125</v>
      </c>
      <c r="W3561" s="2559">
        <f>+S3561/500</f>
        <v>8.8032000000000006E-3</v>
      </c>
      <c r="X3561" s="2557">
        <v>6.720000000000001E-2</v>
      </c>
      <c r="Y3561" s="2560" t="s">
        <v>1534</v>
      </c>
      <c r="Z3561" s="2560" t="s">
        <v>1534</v>
      </c>
      <c r="AA3561" s="2560" t="s">
        <v>1534</v>
      </c>
      <c r="AB3561" s="2560" t="s">
        <v>1534</v>
      </c>
      <c r="AC3561" s="2557">
        <v>6.720000000000001E-2</v>
      </c>
      <c r="AD3561" s="2560" t="s">
        <v>1534</v>
      </c>
      <c r="AE3561" s="2560" t="s">
        <v>1534</v>
      </c>
      <c r="AF3561" s="2560" t="s">
        <v>1534</v>
      </c>
      <c r="AG3561" s="2560" t="s">
        <v>1534</v>
      </c>
      <c r="AH3561" s="2560" t="s">
        <v>1534</v>
      </c>
      <c r="AI3561" s="2560" t="s">
        <v>1534</v>
      </c>
      <c r="AJ3561" s="2804" t="s">
        <v>1534</v>
      </c>
      <c r="AK3561" s="2572"/>
    </row>
    <row r="3562" spans="2:37" s="2774" customFormat="1" ht="17.25" customHeight="1" x14ac:dyDescent="0.2">
      <c r="B3562" s="4182" t="s">
        <v>5103</v>
      </c>
      <c r="C3562" s="4183"/>
      <c r="D3562" s="2555" t="s">
        <v>5258</v>
      </c>
      <c r="E3562" s="2556">
        <f>20*1.12</f>
        <v>22.400000000000002</v>
      </c>
      <c r="F3562" s="2556">
        <f>12.13*1.12</f>
        <v>13.585600000000003</v>
      </c>
      <c r="G3562" s="2557" t="s">
        <v>1534</v>
      </c>
      <c r="H3562" s="2557" t="s">
        <v>1534</v>
      </c>
      <c r="I3562" s="2557" t="s">
        <v>1534</v>
      </c>
      <c r="J3562" s="2674">
        <v>101</v>
      </c>
      <c r="K3562" s="2557">
        <v>0.13440000000000002</v>
      </c>
      <c r="L3562" s="2557">
        <v>0.13440000000000002</v>
      </c>
      <c r="M3562" s="2674">
        <v>55</v>
      </c>
      <c r="N3562" s="2674">
        <v>80</v>
      </c>
      <c r="O3562" s="2557">
        <v>0.24640000000000004</v>
      </c>
      <c r="P3562" s="2557">
        <v>0.16800000000000001</v>
      </c>
      <c r="Q3562" s="2557">
        <v>0.24640000000000004</v>
      </c>
      <c r="R3562" s="2557">
        <v>0.16800000000000001</v>
      </c>
      <c r="S3562" s="2803">
        <f>7.87*1.12</f>
        <v>8.8144000000000009</v>
      </c>
      <c r="T3562" s="2559" t="s">
        <v>1534</v>
      </c>
      <c r="U3562" s="2559" t="s">
        <v>1534</v>
      </c>
      <c r="V3562" s="2559" t="s">
        <v>1127</v>
      </c>
      <c r="W3562" s="2559">
        <f>+S3562/1000</f>
        <v>8.8144000000000017E-3</v>
      </c>
      <c r="X3562" s="2557">
        <v>6.720000000000001E-2</v>
      </c>
      <c r="Y3562" s="2560" t="s">
        <v>1534</v>
      </c>
      <c r="Z3562" s="2560" t="s">
        <v>1534</v>
      </c>
      <c r="AA3562" s="2560" t="s">
        <v>1534</v>
      </c>
      <c r="AB3562" s="2560" t="s">
        <v>1534</v>
      </c>
      <c r="AC3562" s="2557">
        <v>6.720000000000001E-2</v>
      </c>
      <c r="AD3562" s="2560" t="s">
        <v>1534</v>
      </c>
      <c r="AE3562" s="2560" t="s">
        <v>1534</v>
      </c>
      <c r="AF3562" s="2560" t="s">
        <v>1534</v>
      </c>
      <c r="AG3562" s="2560" t="s">
        <v>1534</v>
      </c>
      <c r="AH3562" s="2560" t="s">
        <v>1534</v>
      </c>
      <c r="AI3562" s="2560" t="s">
        <v>1534</v>
      </c>
      <c r="AJ3562" s="2804" t="s">
        <v>1534</v>
      </c>
      <c r="AK3562" s="2572"/>
    </row>
    <row r="3563" spans="2:37" s="2774" customFormat="1" ht="17.25" customHeight="1" x14ac:dyDescent="0.2">
      <c r="B3563" s="4182" t="s">
        <v>5104</v>
      </c>
      <c r="C3563" s="4183"/>
      <c r="D3563" s="2555" t="s">
        <v>5259</v>
      </c>
      <c r="E3563" s="2556">
        <f>22*1.12</f>
        <v>24.64</v>
      </c>
      <c r="F3563" s="2556">
        <f>22*1.12</f>
        <v>24.64</v>
      </c>
      <c r="G3563" s="2557" t="s">
        <v>1534</v>
      </c>
      <c r="H3563" s="2557" t="s">
        <v>1534</v>
      </c>
      <c r="I3563" s="2557" t="s">
        <v>1534</v>
      </c>
      <c r="J3563" s="2674">
        <v>183</v>
      </c>
      <c r="K3563" s="2557">
        <v>0.13440000000000002</v>
      </c>
      <c r="L3563" s="2557">
        <v>0.13440000000000002</v>
      </c>
      <c r="M3563" s="2674">
        <v>100</v>
      </c>
      <c r="N3563" s="2674">
        <v>146</v>
      </c>
      <c r="O3563" s="2557">
        <v>0.24640000000000004</v>
      </c>
      <c r="P3563" s="2557">
        <v>0.16800000000000001</v>
      </c>
      <c r="Q3563" s="2557">
        <v>0.24640000000000004</v>
      </c>
      <c r="R3563" s="2557">
        <v>0.16800000000000001</v>
      </c>
      <c r="S3563" s="2803" t="s">
        <v>1534</v>
      </c>
      <c r="T3563" s="2559" t="s">
        <v>1534</v>
      </c>
      <c r="U3563" s="2559" t="s">
        <v>1534</v>
      </c>
      <c r="V3563" s="2559" t="s">
        <v>1534</v>
      </c>
      <c r="W3563" s="2559" t="s">
        <v>1534</v>
      </c>
      <c r="X3563" s="2557">
        <v>6.720000000000001E-2</v>
      </c>
      <c r="Y3563" s="2560" t="s">
        <v>1534</v>
      </c>
      <c r="Z3563" s="2560" t="s">
        <v>1534</v>
      </c>
      <c r="AA3563" s="2560" t="s">
        <v>1534</v>
      </c>
      <c r="AB3563" s="2560" t="s">
        <v>1534</v>
      </c>
      <c r="AC3563" s="2557">
        <v>6.720000000000001E-2</v>
      </c>
      <c r="AD3563" s="2560" t="s">
        <v>1534</v>
      </c>
      <c r="AE3563" s="2560" t="s">
        <v>1534</v>
      </c>
      <c r="AF3563" s="2560" t="s">
        <v>1534</v>
      </c>
      <c r="AG3563" s="2560" t="s">
        <v>1534</v>
      </c>
      <c r="AH3563" s="2560" t="s">
        <v>1534</v>
      </c>
      <c r="AI3563" s="2560" t="s">
        <v>1534</v>
      </c>
      <c r="AJ3563" s="2804" t="s">
        <v>1534</v>
      </c>
      <c r="AK3563" s="2572"/>
    </row>
    <row r="3564" spans="2:37" s="2774" customFormat="1" ht="17.25" customHeight="1" thickBot="1" x14ac:dyDescent="0.25">
      <c r="B3564" s="4180" t="s">
        <v>5105</v>
      </c>
      <c r="C3564" s="4181"/>
      <c r="D3564" s="2602" t="s">
        <v>5260</v>
      </c>
      <c r="E3564" s="2603">
        <f>22*1.12</f>
        <v>24.64</v>
      </c>
      <c r="F3564" s="2603">
        <f>10.2*1.12</f>
        <v>11.423999999999999</v>
      </c>
      <c r="G3564" s="2604" t="s">
        <v>1534</v>
      </c>
      <c r="H3564" s="2604" t="s">
        <v>1534</v>
      </c>
      <c r="I3564" s="2604" t="s">
        <v>1534</v>
      </c>
      <c r="J3564" s="2805">
        <v>85</v>
      </c>
      <c r="K3564" s="2604">
        <v>0.13440000000000002</v>
      </c>
      <c r="L3564" s="2604">
        <v>0.13440000000000002</v>
      </c>
      <c r="M3564" s="2805">
        <v>46</v>
      </c>
      <c r="N3564" s="2805">
        <v>68</v>
      </c>
      <c r="O3564" s="2604">
        <v>0.24640000000000004</v>
      </c>
      <c r="P3564" s="2604">
        <v>0.16800000000000001</v>
      </c>
      <c r="Q3564" s="2604">
        <v>0.24640000000000004</v>
      </c>
      <c r="R3564" s="2604">
        <v>0.16800000000000001</v>
      </c>
      <c r="S3564" s="2806">
        <f>11.8*1.12</f>
        <v>13.216000000000003</v>
      </c>
      <c r="T3564" s="2606" t="s">
        <v>1534</v>
      </c>
      <c r="U3564" s="2606" t="s">
        <v>1534</v>
      </c>
      <c r="V3564" s="2607" t="s">
        <v>1130</v>
      </c>
      <c r="W3564" s="2606">
        <f>+S3564/1500</f>
        <v>8.810666666666668E-3</v>
      </c>
      <c r="X3564" s="2604">
        <v>6.720000000000001E-2</v>
      </c>
      <c r="Y3564" s="2607" t="s">
        <v>1534</v>
      </c>
      <c r="Z3564" s="2607" t="s">
        <v>1534</v>
      </c>
      <c r="AA3564" s="2607" t="s">
        <v>1534</v>
      </c>
      <c r="AB3564" s="2607" t="s">
        <v>1534</v>
      </c>
      <c r="AC3564" s="2604">
        <v>6.720000000000001E-2</v>
      </c>
      <c r="AD3564" s="2607" t="s">
        <v>1534</v>
      </c>
      <c r="AE3564" s="2607" t="s">
        <v>1534</v>
      </c>
      <c r="AF3564" s="2607" t="s">
        <v>1534</v>
      </c>
      <c r="AG3564" s="2607" t="s">
        <v>1534</v>
      </c>
      <c r="AH3564" s="2607" t="s">
        <v>1534</v>
      </c>
      <c r="AI3564" s="2607" t="s">
        <v>1534</v>
      </c>
      <c r="AJ3564" s="2807" t="s">
        <v>1534</v>
      </c>
      <c r="AK3564" s="2572"/>
    </row>
    <row r="3565" spans="2:37" s="2774" customFormat="1" ht="17.25" customHeight="1" x14ac:dyDescent="0.2">
      <c r="B3565" s="2573"/>
      <c r="C3565" s="2566"/>
      <c r="D3565" s="2566"/>
      <c r="E3565" s="2566"/>
      <c r="F3565" s="2566"/>
      <c r="G3565" s="2566"/>
      <c r="H3565" s="2566"/>
      <c r="I3565" s="2567"/>
      <c r="J3565" s="2567"/>
      <c r="K3565" s="2567"/>
      <c r="L3565" s="2567"/>
      <c r="M3565" s="2566"/>
      <c r="N3565" s="2567"/>
      <c r="O3565" s="2567"/>
      <c r="P3565" s="2567"/>
      <c r="Q3565" s="2567"/>
      <c r="R3565" s="2567"/>
      <c r="S3565" s="2566"/>
      <c r="T3565" s="2565"/>
      <c r="U3565" s="2565"/>
      <c r="V3565" s="2565"/>
      <c r="W3565" s="2565"/>
      <c r="X3565" s="2565"/>
      <c r="Y3565" s="2565"/>
      <c r="Z3565" s="2565"/>
      <c r="AA3565" s="2565"/>
      <c r="AB3565" s="2565"/>
      <c r="AC3565" s="2565"/>
      <c r="AD3565" s="2565"/>
      <c r="AE3565" s="2565"/>
      <c r="AF3565" s="2565"/>
      <c r="AG3565" s="2565"/>
      <c r="AH3565" s="2565"/>
      <c r="AI3565" s="2565"/>
      <c r="AJ3565" s="2568"/>
      <c r="AK3565" s="2572"/>
    </row>
    <row r="3566" spans="2:37" s="2774" customFormat="1" ht="17.25" customHeight="1" x14ac:dyDescent="0.2">
      <c r="B3566" s="3979" t="s">
        <v>4992</v>
      </c>
      <c r="C3566" s="3980"/>
      <c r="D3566" s="3981" t="s">
        <v>10</v>
      </c>
      <c r="E3566" s="3981"/>
      <c r="F3566" s="3981"/>
      <c r="G3566" s="3981"/>
      <c r="H3566" s="2569"/>
      <c r="I3566" s="2569"/>
      <c r="J3566" s="2569"/>
      <c r="K3566" s="2569"/>
      <c r="L3566" s="2569"/>
      <c r="M3566" s="2569"/>
      <c r="N3566" s="2569"/>
      <c r="O3566" s="2569"/>
      <c r="P3566" s="2569"/>
      <c r="Q3566" s="2569"/>
      <c r="R3566" s="2569"/>
      <c r="S3566" s="2569"/>
      <c r="T3566" s="2565"/>
      <c r="U3566" s="2565"/>
      <c r="V3566" s="2565"/>
      <c r="W3566" s="2565"/>
      <c r="X3566" s="2565"/>
      <c r="Y3566" s="2565"/>
      <c r="Z3566" s="2565"/>
      <c r="AA3566" s="2565"/>
      <c r="AB3566" s="2565"/>
      <c r="AC3566" s="2565"/>
      <c r="AD3566" s="2565"/>
      <c r="AE3566" s="2565"/>
      <c r="AF3566" s="2565"/>
      <c r="AG3566" s="2565"/>
      <c r="AH3566" s="2565"/>
      <c r="AI3566" s="2565"/>
      <c r="AJ3566" s="2568"/>
      <c r="AK3566" s="2572"/>
    </row>
    <row r="3567" spans="2:37" s="2410" customFormat="1" ht="17.25" customHeight="1" x14ac:dyDescent="0.2">
      <c r="B3567" s="3979" t="s">
        <v>4993</v>
      </c>
      <c r="C3567" s="3980"/>
      <c r="D3567" s="3981" t="s">
        <v>10</v>
      </c>
      <c r="E3567" s="3981"/>
      <c r="F3567" s="3981"/>
      <c r="G3567" s="3981"/>
      <c r="H3567" s="2569"/>
      <c r="I3567" s="2569"/>
      <c r="J3567" s="2569"/>
      <c r="K3567" s="2569"/>
      <c r="L3567" s="2569"/>
      <c r="M3567" s="2569"/>
      <c r="N3567" s="2569"/>
      <c r="O3567" s="2569"/>
      <c r="P3567" s="2569"/>
      <c r="Q3567" s="2569"/>
      <c r="R3567" s="2569"/>
      <c r="S3567" s="2569"/>
      <c r="T3567" s="2565"/>
      <c r="U3567" s="2565"/>
      <c r="V3567" s="2565"/>
      <c r="W3567" s="2565"/>
      <c r="X3567" s="2565"/>
      <c r="Y3567" s="2565"/>
      <c r="Z3567" s="2565"/>
      <c r="AA3567" s="2565"/>
      <c r="AB3567" s="2565"/>
      <c r="AC3567" s="2565"/>
      <c r="AD3567" s="2565"/>
      <c r="AE3567" s="2565"/>
      <c r="AF3567" s="2565"/>
      <c r="AG3567" s="2565"/>
      <c r="AH3567" s="2565"/>
      <c r="AI3567" s="2565"/>
      <c r="AJ3567" s="2568"/>
      <c r="AK3567" s="2572"/>
    </row>
    <row r="3568" spans="2:37" s="2410" customFormat="1" ht="17.25" customHeight="1" thickBot="1" x14ac:dyDescent="0.25">
      <c r="B3568" s="4057"/>
      <c r="C3568" s="4058"/>
      <c r="D3568" s="4059"/>
      <c r="E3568" s="4059"/>
      <c r="F3568" s="4059"/>
      <c r="G3568" s="4059"/>
      <c r="H3568" s="2574"/>
      <c r="I3568" s="2574"/>
      <c r="J3568" s="2574"/>
      <c r="K3568" s="2574"/>
      <c r="L3568" s="2574"/>
      <c r="M3568" s="2574"/>
      <c r="N3568" s="2574"/>
      <c r="O3568" s="2574"/>
      <c r="P3568" s="2574"/>
      <c r="Q3568" s="2574"/>
      <c r="R3568" s="2574"/>
      <c r="S3568" s="2574"/>
      <c r="T3568" s="2575"/>
      <c r="U3568" s="2575"/>
      <c r="V3568" s="2575"/>
      <c r="W3568" s="2575"/>
      <c r="X3568" s="2575"/>
      <c r="Y3568" s="2575"/>
      <c r="Z3568" s="2575"/>
      <c r="AA3568" s="2575"/>
      <c r="AB3568" s="2575"/>
      <c r="AC3568" s="2575"/>
      <c r="AD3568" s="2575"/>
      <c r="AE3568" s="2575"/>
      <c r="AF3568" s="2575"/>
      <c r="AG3568" s="2575"/>
      <c r="AH3568" s="2575"/>
      <c r="AI3568" s="2575"/>
      <c r="AJ3568" s="2576"/>
      <c r="AK3568" s="2577"/>
    </row>
    <row r="3569" spans="2:37" s="2410" customFormat="1" ht="17.25" customHeight="1" x14ac:dyDescent="0.2">
      <c r="B3569" s="2683"/>
      <c r="C3569" s="2403"/>
      <c r="D3569" s="2403"/>
      <c r="E3569" s="2403"/>
      <c r="F3569" s="2403"/>
      <c r="G3569" s="2403"/>
      <c r="H3569" s="2403"/>
      <c r="I3569" s="2403"/>
      <c r="J3569" s="2403"/>
      <c r="K3569" s="2403"/>
      <c r="L3569" s="2403"/>
      <c r="M3569" s="2403"/>
      <c r="N3569" s="2403"/>
      <c r="O3569" s="2403"/>
      <c r="P3569" s="2403"/>
      <c r="Q3569" s="2403"/>
      <c r="R3569" s="2403"/>
      <c r="S3569" s="2403"/>
      <c r="T3569" s="2403"/>
      <c r="U3569" s="2403"/>
      <c r="V3569" s="2403"/>
      <c r="W3569" s="2403"/>
      <c r="X3569" s="2403"/>
      <c r="Y3569" s="2403"/>
      <c r="Z3569" s="2403"/>
      <c r="AA3569" s="2403"/>
      <c r="AB3569" s="2403"/>
      <c r="AC3569" s="2403"/>
      <c r="AD3569" s="2403"/>
      <c r="AE3569" s="2403"/>
      <c r="AF3569" s="2403"/>
      <c r="AG3569" s="2403"/>
      <c r="AH3569" s="2403"/>
      <c r="AI3569" s="2403"/>
      <c r="AJ3569" s="2403"/>
      <c r="AK3569" s="2403"/>
    </row>
    <row r="3570" spans="2:37" s="2681" customFormat="1" ht="17.25" customHeight="1" thickBot="1" x14ac:dyDescent="0.25">
      <c r="B3570" s="2403"/>
      <c r="C3570" s="2403"/>
      <c r="D3570" s="2403"/>
      <c r="E3570" s="2403"/>
      <c r="F3570" s="2403"/>
      <c r="G3570" s="2403"/>
      <c r="H3570" s="2403"/>
      <c r="I3570" s="2403"/>
      <c r="J3570" s="2403"/>
      <c r="K3570" s="2403"/>
      <c r="L3570" s="2403"/>
      <c r="M3570" s="2403"/>
      <c r="N3570" s="2403"/>
      <c r="O3570" s="2403"/>
      <c r="P3570" s="2403"/>
      <c r="Q3570" s="2403"/>
      <c r="R3570" s="2403"/>
      <c r="S3570" s="2403"/>
      <c r="T3570" s="2403"/>
      <c r="U3570" s="2403"/>
      <c r="V3570" s="2403"/>
      <c r="W3570" s="2403"/>
      <c r="X3570" s="2403"/>
      <c r="Y3570" s="2403"/>
      <c r="Z3570" s="2403"/>
      <c r="AA3570" s="2403"/>
      <c r="AB3570" s="2403"/>
      <c r="AC3570" s="2403"/>
      <c r="AD3570" s="2403"/>
      <c r="AE3570" s="2403"/>
      <c r="AF3570" s="2403"/>
      <c r="AG3570" s="2403"/>
      <c r="AH3570" s="2403"/>
      <c r="AI3570" s="2403"/>
      <c r="AJ3570" s="2403"/>
      <c r="AK3570" s="2403"/>
    </row>
    <row r="3571" spans="2:37" s="2681" customFormat="1" ht="17.25" customHeight="1" x14ac:dyDescent="0.2">
      <c r="B3571" s="3987" t="s">
        <v>5001</v>
      </c>
      <c r="C3571" s="3988"/>
      <c r="D3571" s="3988"/>
      <c r="E3571" s="3988"/>
      <c r="F3571" s="3988"/>
      <c r="G3571" s="3988"/>
      <c r="H3571" s="3988"/>
      <c r="I3571" s="3988"/>
      <c r="J3571" s="3988"/>
      <c r="K3571" s="3988"/>
      <c r="L3571" s="3988"/>
      <c r="M3571" s="3988"/>
      <c r="N3571" s="3988"/>
      <c r="O3571" s="3988"/>
      <c r="P3571" s="3988"/>
      <c r="Q3571" s="3988"/>
      <c r="R3571" s="3988"/>
      <c r="S3571" s="3988"/>
      <c r="T3571" s="3988"/>
      <c r="U3571" s="3988"/>
      <c r="V3571" s="3988"/>
      <c r="W3571" s="3988"/>
      <c r="X3571" s="3988"/>
      <c r="Y3571" s="3988"/>
      <c r="Z3571" s="3988"/>
      <c r="AA3571" s="3988"/>
      <c r="AB3571" s="3988"/>
      <c r="AC3571" s="3988"/>
      <c r="AD3571" s="3988"/>
      <c r="AE3571" s="3988"/>
      <c r="AF3571" s="3988"/>
      <c r="AG3571" s="3988"/>
      <c r="AH3571" s="3988"/>
      <c r="AI3571" s="3988"/>
      <c r="AJ3571" s="3988"/>
      <c r="AK3571" s="3989"/>
    </row>
    <row r="3572" spans="2:37" s="2681" customFormat="1" ht="17.25" customHeight="1" x14ac:dyDescent="0.2">
      <c r="B3572" s="2570"/>
      <c r="C3572" s="2678"/>
      <c r="D3572" s="2678"/>
      <c r="E3572" s="2678"/>
      <c r="F3572" s="2678"/>
      <c r="G3572" s="2571"/>
      <c r="H3572" s="2571"/>
      <c r="I3572" s="2571"/>
      <c r="J3572" s="2571"/>
      <c r="K3572" s="2571"/>
      <c r="L3572" s="2571"/>
      <c r="M3572" s="2571"/>
      <c r="N3572" s="2571"/>
      <c r="O3572" s="2571"/>
      <c r="P3572" s="2571"/>
      <c r="Q3572" s="2571"/>
      <c r="R3572" s="2571"/>
      <c r="S3572" s="2571"/>
      <c r="T3572" s="2571"/>
      <c r="U3572" s="2571"/>
      <c r="V3572" s="2571"/>
      <c r="W3572" s="2571"/>
      <c r="X3572" s="2571"/>
      <c r="Y3572" s="2571"/>
      <c r="Z3572" s="2571"/>
      <c r="AA3572" s="2571"/>
      <c r="AB3572" s="2571"/>
      <c r="AC3572" s="2571"/>
      <c r="AD3572" s="2571"/>
      <c r="AE3572" s="2571"/>
      <c r="AF3572" s="2571"/>
      <c r="AG3572" s="2571"/>
      <c r="AH3572" s="2571"/>
      <c r="AI3572" s="2571"/>
      <c r="AJ3572" s="2571"/>
      <c r="AK3572" s="2572"/>
    </row>
    <row r="3573" spans="2:37" s="2681" customFormat="1" ht="17.25" customHeight="1" x14ac:dyDescent="0.2">
      <c r="B3573" s="2570" t="s">
        <v>4988</v>
      </c>
      <c r="C3573" s="2678"/>
      <c r="D3573" s="4122" t="s">
        <v>5261</v>
      </c>
      <c r="E3573" s="4122"/>
      <c r="F3573" s="4122"/>
      <c r="G3573" s="4122"/>
      <c r="H3573" s="4122"/>
      <c r="I3573" s="2571"/>
      <c r="J3573" s="2571"/>
      <c r="K3573" s="2571"/>
      <c r="L3573" s="2571"/>
      <c r="M3573" s="2571"/>
      <c r="N3573" s="2571"/>
      <c r="O3573" s="2571"/>
      <c r="P3573" s="2571"/>
      <c r="Q3573" s="2571"/>
      <c r="R3573" s="2571"/>
      <c r="S3573" s="2571"/>
      <c r="T3573" s="2571"/>
      <c r="U3573" s="2571"/>
      <c r="V3573" s="2571"/>
      <c r="W3573" s="2571"/>
      <c r="X3573" s="2571"/>
      <c r="Y3573" s="2571"/>
      <c r="Z3573" s="2571"/>
      <c r="AA3573" s="2571"/>
      <c r="AB3573" s="2571"/>
      <c r="AC3573" s="2571"/>
      <c r="AD3573" s="2571"/>
      <c r="AE3573" s="2571"/>
      <c r="AF3573" s="2571"/>
      <c r="AG3573" s="2571"/>
      <c r="AH3573" s="2571"/>
      <c r="AI3573" s="2571"/>
      <c r="AJ3573" s="2571"/>
      <c r="AK3573" s="2572"/>
    </row>
    <row r="3574" spans="2:37" s="2681" customFormat="1" ht="17.25" customHeight="1" thickBot="1" x14ac:dyDescent="0.25">
      <c r="B3574" s="3991" t="s">
        <v>5002</v>
      </c>
      <c r="C3574" s="3992"/>
      <c r="D3574" s="4139">
        <v>41379</v>
      </c>
      <c r="E3574" s="4140"/>
      <c r="F3574" s="2678"/>
      <c r="G3574" s="2571"/>
      <c r="H3574" s="2571"/>
      <c r="I3574" s="2571"/>
      <c r="J3574" s="2571"/>
      <c r="K3574" s="2571"/>
      <c r="L3574" s="2571"/>
      <c r="M3574" s="2571"/>
      <c r="N3574" s="2571"/>
      <c r="O3574" s="2571"/>
      <c r="P3574" s="2571"/>
      <c r="Q3574" s="2571"/>
      <c r="R3574" s="2571"/>
      <c r="S3574" s="2571"/>
      <c r="T3574" s="2571"/>
      <c r="U3574" s="2571"/>
      <c r="V3574" s="2571"/>
      <c r="W3574" s="2571"/>
      <c r="X3574" s="2571"/>
      <c r="Y3574" s="2571"/>
      <c r="Z3574" s="2571"/>
      <c r="AA3574" s="2571"/>
      <c r="AB3574" s="2571"/>
      <c r="AC3574" s="2571"/>
      <c r="AD3574" s="2571"/>
      <c r="AE3574" s="2571"/>
      <c r="AF3574" s="2571"/>
      <c r="AG3574" s="2571"/>
      <c r="AH3574" s="2571"/>
      <c r="AI3574" s="2571"/>
      <c r="AJ3574" s="2571"/>
      <c r="AK3574" s="2572"/>
    </row>
    <row r="3575" spans="2:37" s="2681" customFormat="1" ht="54.75" customHeight="1" thickBot="1" x14ac:dyDescent="0.25">
      <c r="B3575" s="3993" t="s">
        <v>5003</v>
      </c>
      <c r="C3575" s="4036"/>
      <c r="D3575" s="4118" t="s">
        <v>5581</v>
      </c>
      <c r="E3575" s="4119"/>
      <c r="F3575" s="4119"/>
      <c r="G3575" s="4119"/>
      <c r="H3575" s="4119"/>
      <c r="I3575" s="4119"/>
      <c r="J3575" s="4119"/>
      <c r="K3575" s="4120"/>
      <c r="L3575" s="2571"/>
      <c r="M3575" s="2571"/>
      <c r="N3575" s="2571"/>
      <c r="O3575" s="2571"/>
      <c r="P3575" s="2571"/>
      <c r="Q3575" s="2571"/>
      <c r="R3575" s="2571"/>
      <c r="S3575" s="2571"/>
      <c r="T3575" s="2571"/>
      <c r="U3575" s="2571"/>
      <c r="V3575" s="2571"/>
      <c r="W3575" s="2571"/>
      <c r="X3575" s="2571"/>
      <c r="Y3575" s="2571"/>
      <c r="Z3575" s="2571"/>
      <c r="AA3575" s="2571"/>
      <c r="AB3575" s="2571"/>
      <c r="AC3575" s="2571"/>
      <c r="AD3575" s="2571"/>
      <c r="AE3575" s="2571"/>
      <c r="AF3575" s="2571"/>
      <c r="AG3575" s="2571"/>
      <c r="AH3575" s="2571"/>
      <c r="AI3575" s="2571"/>
      <c r="AJ3575" s="2571"/>
      <c r="AK3575" s="2572"/>
    </row>
    <row r="3576" spans="2:37" s="2681" customFormat="1" ht="17.25" customHeight="1" thickBot="1" x14ac:dyDescent="0.25">
      <c r="B3576" s="3998"/>
      <c r="C3576" s="3999"/>
      <c r="D3576" s="3999"/>
      <c r="E3576" s="3999"/>
      <c r="F3576" s="3999"/>
      <c r="G3576" s="3999"/>
      <c r="H3576" s="3999"/>
      <c r="I3576" s="3999"/>
      <c r="J3576" s="3999"/>
      <c r="K3576" s="3999"/>
      <c r="L3576" s="3999"/>
      <c r="M3576" s="3999"/>
      <c r="N3576" s="3999"/>
      <c r="O3576" s="3999"/>
      <c r="P3576" s="3999"/>
      <c r="Q3576" s="3999"/>
      <c r="R3576" s="2571"/>
      <c r="S3576" s="2571"/>
      <c r="T3576" s="2571"/>
      <c r="U3576" s="2571"/>
      <c r="V3576" s="2571"/>
      <c r="W3576" s="2571"/>
      <c r="X3576" s="2571"/>
      <c r="Y3576" s="2571"/>
      <c r="Z3576" s="2571"/>
      <c r="AA3576" s="2571"/>
      <c r="AB3576" s="2571"/>
      <c r="AC3576" s="2571"/>
      <c r="AD3576" s="2571"/>
      <c r="AE3576" s="2571"/>
      <c r="AF3576" s="2571"/>
      <c r="AG3576" s="2571"/>
      <c r="AH3576" s="2571"/>
      <c r="AI3576" s="2571"/>
      <c r="AJ3576" s="2571"/>
      <c r="AK3576" s="2572"/>
    </row>
    <row r="3577" spans="2:37" s="2681" customFormat="1" ht="17.25" customHeight="1" thickBot="1" x14ac:dyDescent="0.25">
      <c r="B3577" s="4000" t="s">
        <v>5004</v>
      </c>
      <c r="C3577" s="4000"/>
      <c r="D3577" s="4000" t="s">
        <v>4994</v>
      </c>
      <c r="E3577" s="4000" t="s">
        <v>5005</v>
      </c>
      <c r="F3577" s="4002" t="s">
        <v>224</v>
      </c>
      <c r="G3577" s="4002"/>
      <c r="H3577" s="4002"/>
      <c r="I3577" s="4002"/>
      <c r="J3577" s="4002"/>
      <c r="K3577" s="4002"/>
      <c r="L3577" s="4002"/>
      <c r="M3577" s="4002"/>
      <c r="N3577" s="4002"/>
      <c r="O3577" s="4002"/>
      <c r="P3577" s="4002"/>
      <c r="Q3577" s="4002"/>
      <c r="R3577" s="4002"/>
      <c r="S3577" s="4002" t="s">
        <v>340</v>
      </c>
      <c r="T3577" s="4002"/>
      <c r="U3577" s="4002"/>
      <c r="V3577" s="4002"/>
      <c r="W3577" s="4002"/>
      <c r="X3577" s="4002"/>
      <c r="Y3577" s="4002"/>
      <c r="Z3577" s="4002"/>
      <c r="AA3577" s="4002"/>
      <c r="AB3577" s="4002"/>
      <c r="AC3577" s="4002"/>
      <c r="AD3577" s="4002" t="s">
        <v>225</v>
      </c>
      <c r="AE3577" s="4002"/>
      <c r="AF3577" s="4002"/>
      <c r="AG3577" s="4002"/>
      <c r="AH3577" s="4003" t="s">
        <v>4989</v>
      </c>
      <c r="AI3577" s="4003"/>
      <c r="AJ3577" s="4003"/>
      <c r="AK3577" s="2572"/>
    </row>
    <row r="3578" spans="2:37" s="2681" customFormat="1" ht="17.25" customHeight="1" thickBot="1" x14ac:dyDescent="0.25">
      <c r="B3578" s="4001"/>
      <c r="C3578" s="4001"/>
      <c r="D3578" s="4001"/>
      <c r="E3578" s="4001"/>
      <c r="F3578" s="4001" t="s">
        <v>5006</v>
      </c>
      <c r="G3578" s="4001" t="s">
        <v>5007</v>
      </c>
      <c r="H3578" s="4000" t="s">
        <v>5008</v>
      </c>
      <c r="I3578" s="4004" t="s">
        <v>5009</v>
      </c>
      <c r="J3578" s="4004" t="s">
        <v>5010</v>
      </c>
      <c r="K3578" s="4005" t="s">
        <v>5011</v>
      </c>
      <c r="L3578" s="4005" t="s">
        <v>5012</v>
      </c>
      <c r="M3578" s="4004" t="s">
        <v>5013</v>
      </c>
      <c r="N3578" s="4004"/>
      <c r="O3578" s="4005" t="s">
        <v>5014</v>
      </c>
      <c r="P3578" s="4005" t="s">
        <v>5015</v>
      </c>
      <c r="Q3578" s="4005" t="s">
        <v>5016</v>
      </c>
      <c r="R3578" s="4005" t="s">
        <v>5017</v>
      </c>
      <c r="S3578" s="4000" t="s">
        <v>5018</v>
      </c>
      <c r="T3578" s="4000" t="s">
        <v>5019</v>
      </c>
      <c r="U3578" s="4000" t="s">
        <v>5020</v>
      </c>
      <c r="V3578" s="4000" t="s">
        <v>5021</v>
      </c>
      <c r="W3578" s="4000" t="s">
        <v>5022</v>
      </c>
      <c r="X3578" s="4000" t="s">
        <v>5023</v>
      </c>
      <c r="Y3578" s="4000" t="s">
        <v>5024</v>
      </c>
      <c r="Z3578" s="4000" t="s">
        <v>5025</v>
      </c>
      <c r="AA3578" s="4000" t="s">
        <v>5026</v>
      </c>
      <c r="AB3578" s="4004" t="s">
        <v>5027</v>
      </c>
      <c r="AC3578" s="4004" t="s">
        <v>5028</v>
      </c>
      <c r="AD3578" s="4000" t="s">
        <v>5029</v>
      </c>
      <c r="AE3578" s="4000" t="s">
        <v>5030</v>
      </c>
      <c r="AF3578" s="4000" t="s">
        <v>5031</v>
      </c>
      <c r="AG3578" s="4000" t="s">
        <v>5032</v>
      </c>
      <c r="AH3578" s="4000" t="s">
        <v>1154</v>
      </c>
      <c r="AI3578" s="4000" t="s">
        <v>4990</v>
      </c>
      <c r="AJ3578" s="4000" t="s">
        <v>4991</v>
      </c>
      <c r="AK3578" s="2572"/>
    </row>
    <row r="3579" spans="2:37" s="2681" customFormat="1" ht="17.25" customHeight="1" thickBot="1" x14ac:dyDescent="0.25">
      <c r="B3579" s="4001"/>
      <c r="C3579" s="4001"/>
      <c r="D3579" s="4001"/>
      <c r="E3579" s="4001"/>
      <c r="F3579" s="4001"/>
      <c r="G3579" s="4001"/>
      <c r="H3579" s="4001"/>
      <c r="I3579" s="4005"/>
      <c r="J3579" s="4005"/>
      <c r="K3579" s="4005"/>
      <c r="L3579" s="4005"/>
      <c r="M3579" s="2677" t="s">
        <v>5033</v>
      </c>
      <c r="N3579" s="2676" t="s">
        <v>2798</v>
      </c>
      <c r="O3579" s="4005"/>
      <c r="P3579" s="4005"/>
      <c r="Q3579" s="4005"/>
      <c r="R3579" s="4005"/>
      <c r="S3579" s="4001"/>
      <c r="T3579" s="4001"/>
      <c r="U3579" s="4001"/>
      <c r="V3579" s="4001"/>
      <c r="W3579" s="4001"/>
      <c r="X3579" s="4001"/>
      <c r="Y3579" s="4001"/>
      <c r="Z3579" s="4001"/>
      <c r="AA3579" s="4001"/>
      <c r="AB3579" s="4005"/>
      <c r="AC3579" s="4005"/>
      <c r="AD3579" s="4001"/>
      <c r="AE3579" s="4001"/>
      <c r="AF3579" s="4001"/>
      <c r="AG3579" s="4001"/>
      <c r="AH3579" s="4001"/>
      <c r="AI3579" s="4001"/>
      <c r="AJ3579" s="4001"/>
      <c r="AK3579" s="2572"/>
    </row>
    <row r="3580" spans="2:37" s="2681" customFormat="1" ht="17.25" customHeight="1" x14ac:dyDescent="0.2">
      <c r="B3580" s="4184" t="s">
        <v>5090</v>
      </c>
      <c r="C3580" s="4185"/>
      <c r="D3580" s="2578" t="s">
        <v>5262</v>
      </c>
      <c r="E3580" s="2579">
        <f>30*1.12</f>
        <v>33.6</v>
      </c>
      <c r="F3580" s="2579">
        <f>9.52*1.12</f>
        <v>10.6624</v>
      </c>
      <c r="G3580" s="2600" t="s">
        <v>1534</v>
      </c>
      <c r="H3580" s="2600" t="s">
        <v>1534</v>
      </c>
      <c r="I3580" s="2600" t="s">
        <v>1534</v>
      </c>
      <c r="J3580" s="2640" t="s">
        <v>5263</v>
      </c>
      <c r="K3580" s="2685">
        <v>0.16800000000000001</v>
      </c>
      <c r="L3580" s="2685">
        <v>0.16800000000000001</v>
      </c>
      <c r="M3580" s="2581" t="s">
        <v>5263</v>
      </c>
      <c r="N3580" s="2650" t="s">
        <v>5263</v>
      </c>
      <c r="O3580" s="2685">
        <v>0.16800000000000001</v>
      </c>
      <c r="P3580" s="2685">
        <v>0.16800000000000001</v>
      </c>
      <c r="Q3580" s="2685">
        <v>0.16800000000000001</v>
      </c>
      <c r="R3580" s="2685">
        <v>0.16800000000000001</v>
      </c>
      <c r="S3580" s="2697">
        <v>0.56000000000000005</v>
      </c>
      <c r="T3580" s="2600" t="s">
        <v>1534</v>
      </c>
      <c r="U3580" s="2600" t="s">
        <v>1534</v>
      </c>
      <c r="V3580" s="2601" t="s">
        <v>1136</v>
      </c>
      <c r="W3580" s="2685">
        <v>2.8000000000000004E-2</v>
      </c>
      <c r="X3580" s="2685">
        <v>6.720000000000001E-2</v>
      </c>
      <c r="Y3580" s="2601" t="s">
        <v>1534</v>
      </c>
      <c r="Z3580" s="2601" t="s">
        <v>1534</v>
      </c>
      <c r="AA3580" s="2601" t="s">
        <v>1534</v>
      </c>
      <c r="AB3580" s="2601" t="s">
        <v>1534</v>
      </c>
      <c r="AC3580" s="2685">
        <v>6.720000000000001E-2</v>
      </c>
      <c r="AD3580" s="2579">
        <v>11.188800000000001</v>
      </c>
      <c r="AE3580" s="2601" t="s">
        <v>49</v>
      </c>
      <c r="AF3580" s="2687">
        <v>3.6960000000000007E-2</v>
      </c>
      <c r="AG3580" s="2687">
        <v>0.11200000000000002</v>
      </c>
      <c r="AH3580" s="2644" t="s">
        <v>5049</v>
      </c>
      <c r="AI3580" s="2644" t="s">
        <v>5050</v>
      </c>
      <c r="AJ3580" s="2808">
        <f>9.99*1.12</f>
        <v>11.188800000000001</v>
      </c>
      <c r="AK3580" s="2572"/>
    </row>
    <row r="3581" spans="2:37" s="2681" customFormat="1" ht="17.25" customHeight="1" x14ac:dyDescent="0.2">
      <c r="B3581" s="4182" t="s">
        <v>5091</v>
      </c>
      <c r="C3581" s="4183"/>
      <c r="D3581" s="2555" t="s">
        <v>5264</v>
      </c>
      <c r="E3581" s="2556">
        <f>35*1.12</f>
        <v>39.200000000000003</v>
      </c>
      <c r="F3581" s="2556">
        <f>11.19*1.12</f>
        <v>12.5328</v>
      </c>
      <c r="G3581" s="2559" t="s">
        <v>1534</v>
      </c>
      <c r="H3581" s="2559" t="s">
        <v>1534</v>
      </c>
      <c r="I3581" s="2559" t="s">
        <v>1534</v>
      </c>
      <c r="J3581" s="2638" t="s">
        <v>5265</v>
      </c>
      <c r="K3581" s="2557">
        <v>0.16800000000000001</v>
      </c>
      <c r="L3581" s="2557">
        <v>0.16800000000000001</v>
      </c>
      <c r="M3581" s="2645" t="s">
        <v>5265</v>
      </c>
      <c r="N3581" s="2611" t="s">
        <v>5265</v>
      </c>
      <c r="O3581" s="2557">
        <v>0.16800000000000001</v>
      </c>
      <c r="P3581" s="2557">
        <v>0.16800000000000001</v>
      </c>
      <c r="Q3581" s="2557">
        <v>0.16800000000000001</v>
      </c>
      <c r="R3581" s="2557">
        <v>0.16800000000000001</v>
      </c>
      <c r="S3581" s="2612">
        <v>0.56000000000000005</v>
      </c>
      <c r="T3581" s="2559" t="s">
        <v>1534</v>
      </c>
      <c r="U3581" s="2559" t="s">
        <v>1534</v>
      </c>
      <c r="V3581" s="2560" t="s">
        <v>1136</v>
      </c>
      <c r="W3581" s="2557">
        <v>2.8000000000000004E-2</v>
      </c>
      <c r="X3581" s="2557">
        <v>6.720000000000001E-2</v>
      </c>
      <c r="Y3581" s="2560" t="s">
        <v>1534</v>
      </c>
      <c r="Z3581" s="2560" t="s">
        <v>1534</v>
      </c>
      <c r="AA3581" s="2560" t="s">
        <v>1534</v>
      </c>
      <c r="AB3581" s="2560" t="s">
        <v>1534</v>
      </c>
      <c r="AC3581" s="2557">
        <v>6.720000000000001E-2</v>
      </c>
      <c r="AD3581" s="2556">
        <v>14.918400000000002</v>
      </c>
      <c r="AE3581" s="2560" t="s">
        <v>51</v>
      </c>
      <c r="AF3581" s="2561">
        <v>3.6960000000000007E-2</v>
      </c>
      <c r="AG3581" s="2561">
        <v>0.11200000000000002</v>
      </c>
      <c r="AH3581" s="2613" t="s">
        <v>5049</v>
      </c>
      <c r="AI3581" s="2613" t="s">
        <v>5050</v>
      </c>
      <c r="AJ3581" s="2809">
        <v>11.188800000000001</v>
      </c>
      <c r="AK3581" s="2572"/>
    </row>
    <row r="3582" spans="2:37" s="2681" customFormat="1" ht="17.25" customHeight="1" x14ac:dyDescent="0.2">
      <c r="B3582" s="4182" t="s">
        <v>5092</v>
      </c>
      <c r="C3582" s="4183"/>
      <c r="D3582" s="2555" t="s">
        <v>5266</v>
      </c>
      <c r="E3582" s="2556">
        <f>40*1.12</f>
        <v>44.800000000000004</v>
      </c>
      <c r="F3582" s="2556">
        <f>12.86*1.12</f>
        <v>14.4032</v>
      </c>
      <c r="G3582" s="2559" t="s">
        <v>1534</v>
      </c>
      <c r="H3582" s="2559" t="s">
        <v>1534</v>
      </c>
      <c r="I3582" s="2559" t="s">
        <v>1534</v>
      </c>
      <c r="J3582" s="2638" t="s">
        <v>5267</v>
      </c>
      <c r="K3582" s="2557">
        <v>0.16800000000000001</v>
      </c>
      <c r="L3582" s="2557">
        <v>0.16800000000000001</v>
      </c>
      <c r="M3582" s="2645" t="s">
        <v>5267</v>
      </c>
      <c r="N3582" s="2611" t="s">
        <v>5267</v>
      </c>
      <c r="O3582" s="2557">
        <v>0.16800000000000001</v>
      </c>
      <c r="P3582" s="2557">
        <v>0.16800000000000001</v>
      </c>
      <c r="Q3582" s="2557">
        <v>0.16800000000000001</v>
      </c>
      <c r="R3582" s="2557">
        <v>0.16800000000000001</v>
      </c>
      <c r="S3582" s="2612">
        <v>0.56000000000000005</v>
      </c>
      <c r="T3582" s="2559" t="s">
        <v>1534</v>
      </c>
      <c r="U3582" s="2559" t="s">
        <v>1534</v>
      </c>
      <c r="V3582" s="2560" t="s">
        <v>1136</v>
      </c>
      <c r="W3582" s="2557">
        <v>2.8000000000000004E-2</v>
      </c>
      <c r="X3582" s="2557">
        <v>6.720000000000001E-2</v>
      </c>
      <c r="Y3582" s="2560" t="s">
        <v>1534</v>
      </c>
      <c r="Z3582" s="2560" t="s">
        <v>1534</v>
      </c>
      <c r="AA3582" s="2560" t="s">
        <v>1534</v>
      </c>
      <c r="AB3582" s="2560" t="s">
        <v>1534</v>
      </c>
      <c r="AC3582" s="2557">
        <v>6.720000000000001E-2</v>
      </c>
      <c r="AD3582" s="2556">
        <v>18.648</v>
      </c>
      <c r="AE3582" s="2560" t="s">
        <v>406</v>
      </c>
      <c r="AF3582" s="2561">
        <v>3.6960000000000007E-2</v>
      </c>
      <c r="AG3582" s="2561">
        <v>0.11200000000000002</v>
      </c>
      <c r="AH3582" s="2613" t="s">
        <v>5049</v>
      </c>
      <c r="AI3582" s="2613" t="s">
        <v>5050</v>
      </c>
      <c r="AJ3582" s="2809">
        <v>11.188800000000001</v>
      </c>
      <c r="AK3582" s="2572"/>
    </row>
    <row r="3583" spans="2:37" s="2681" customFormat="1" ht="17.25" customHeight="1" x14ac:dyDescent="0.2">
      <c r="B3583" s="4182" t="s">
        <v>5093</v>
      </c>
      <c r="C3583" s="4183"/>
      <c r="D3583" s="2555" t="s">
        <v>5268</v>
      </c>
      <c r="E3583" s="2556">
        <f>50*1.12</f>
        <v>56.000000000000007</v>
      </c>
      <c r="F3583" s="2556">
        <f>19.53*1.12</f>
        <v>21.873600000000003</v>
      </c>
      <c r="G3583" s="2559" t="s">
        <v>1534</v>
      </c>
      <c r="H3583" s="2559" t="s">
        <v>1534</v>
      </c>
      <c r="I3583" s="2559" t="s">
        <v>1534</v>
      </c>
      <c r="J3583" s="2638" t="s">
        <v>5269</v>
      </c>
      <c r="K3583" s="2557">
        <v>0.16800000000000001</v>
      </c>
      <c r="L3583" s="2557">
        <v>0.16800000000000001</v>
      </c>
      <c r="M3583" s="2645" t="s">
        <v>5269</v>
      </c>
      <c r="N3583" s="2611" t="s">
        <v>5269</v>
      </c>
      <c r="O3583" s="2557">
        <v>0.16800000000000001</v>
      </c>
      <c r="P3583" s="2557">
        <v>0.16800000000000001</v>
      </c>
      <c r="Q3583" s="2557">
        <v>0.16800000000000001</v>
      </c>
      <c r="R3583" s="2557">
        <v>0.16800000000000001</v>
      </c>
      <c r="S3583" s="2612">
        <v>0.56000000000000005</v>
      </c>
      <c r="T3583" s="2559" t="s">
        <v>1534</v>
      </c>
      <c r="U3583" s="2559" t="s">
        <v>1534</v>
      </c>
      <c r="V3583" s="2560" t="s">
        <v>1136</v>
      </c>
      <c r="W3583" s="2557">
        <v>2.8000000000000004E-2</v>
      </c>
      <c r="X3583" s="2557">
        <v>6.720000000000001E-2</v>
      </c>
      <c r="Y3583" s="2560" t="s">
        <v>1534</v>
      </c>
      <c r="Z3583" s="2560" t="s">
        <v>1534</v>
      </c>
      <c r="AA3583" s="2560" t="s">
        <v>1534</v>
      </c>
      <c r="AB3583" s="2560" t="s">
        <v>1534</v>
      </c>
      <c r="AC3583" s="2557">
        <v>6.720000000000001E-2</v>
      </c>
      <c r="AD3583" s="2556">
        <v>22.377600000000001</v>
      </c>
      <c r="AE3583" s="2560" t="s">
        <v>5094</v>
      </c>
      <c r="AF3583" s="2561">
        <v>3.6960000000000007E-2</v>
      </c>
      <c r="AG3583" s="2561">
        <v>0.11200000000000002</v>
      </c>
      <c r="AH3583" s="2613" t="s">
        <v>5049</v>
      </c>
      <c r="AI3583" s="2613" t="s">
        <v>5050</v>
      </c>
      <c r="AJ3583" s="2809">
        <v>11.188800000000001</v>
      </c>
      <c r="AK3583" s="2572"/>
    </row>
    <row r="3584" spans="2:37" s="2681" customFormat="1" ht="17.25" customHeight="1" x14ac:dyDescent="0.2">
      <c r="B3584" s="4182" t="s">
        <v>5270</v>
      </c>
      <c r="C3584" s="4183"/>
      <c r="D3584" s="2555" t="s">
        <v>5271</v>
      </c>
      <c r="E3584" s="2556">
        <f>30*1.12</f>
        <v>33.6</v>
      </c>
      <c r="F3584" s="2556">
        <f>19.51*1.12</f>
        <v>21.851200000000002</v>
      </c>
      <c r="G3584" s="2559" t="s">
        <v>1534</v>
      </c>
      <c r="H3584" s="2559" t="s">
        <v>1534</v>
      </c>
      <c r="I3584" s="2559" t="s">
        <v>1534</v>
      </c>
      <c r="J3584" s="2638" t="s">
        <v>5269</v>
      </c>
      <c r="K3584" s="2557">
        <v>0.16800000000000001</v>
      </c>
      <c r="L3584" s="2557">
        <v>0.16800000000000001</v>
      </c>
      <c r="M3584" s="2645" t="s">
        <v>5269</v>
      </c>
      <c r="N3584" s="2611" t="s">
        <v>5269</v>
      </c>
      <c r="O3584" s="2557">
        <v>0.16800000000000001</v>
      </c>
      <c r="P3584" s="2557">
        <v>0.16800000000000001</v>
      </c>
      <c r="Q3584" s="2557">
        <v>0.16800000000000001</v>
      </c>
      <c r="R3584" s="2557">
        <v>0.16800000000000001</v>
      </c>
      <c r="S3584" s="2612">
        <v>0.56000000000000005</v>
      </c>
      <c r="T3584" s="2559" t="s">
        <v>1534</v>
      </c>
      <c r="U3584" s="2559" t="s">
        <v>1534</v>
      </c>
      <c r="V3584" s="2560" t="s">
        <v>1136</v>
      </c>
      <c r="W3584" s="2557">
        <v>2.8000000000000004E-2</v>
      </c>
      <c r="X3584" s="2557">
        <v>6.720000000000001E-2</v>
      </c>
      <c r="Y3584" s="2560" t="s">
        <v>1534</v>
      </c>
      <c r="Z3584" s="2560" t="s">
        <v>1534</v>
      </c>
      <c r="AA3584" s="2560" t="s">
        <v>1534</v>
      </c>
      <c r="AB3584" s="2560" t="s">
        <v>1534</v>
      </c>
      <c r="AC3584" s="2557">
        <v>6.720000000000001E-2</v>
      </c>
      <c r="AD3584" s="2556">
        <v>11.188800000000001</v>
      </c>
      <c r="AE3584" s="2560" t="s">
        <v>49</v>
      </c>
      <c r="AF3584" s="2561">
        <v>3.6960000000000007E-2</v>
      </c>
      <c r="AG3584" s="2561">
        <v>0.11200000000000002</v>
      </c>
      <c r="AH3584" s="2613" t="s">
        <v>1534</v>
      </c>
      <c r="AI3584" s="2613" t="s">
        <v>1534</v>
      </c>
      <c r="AJ3584" s="2712" t="s">
        <v>1534</v>
      </c>
      <c r="AK3584" s="2572"/>
    </row>
    <row r="3585" spans="2:37" s="2681" customFormat="1" ht="17.25" customHeight="1" x14ac:dyDescent="0.2">
      <c r="B3585" s="4182" t="s">
        <v>5097</v>
      </c>
      <c r="C3585" s="4183"/>
      <c r="D3585" s="2555" t="s">
        <v>5272</v>
      </c>
      <c r="E3585" s="2556">
        <f>35*1.12</f>
        <v>39.200000000000003</v>
      </c>
      <c r="F3585" s="2556">
        <f>21.18*1.12</f>
        <v>23.721600000000002</v>
      </c>
      <c r="G3585" s="2559" t="s">
        <v>1534</v>
      </c>
      <c r="H3585" s="2559" t="s">
        <v>1534</v>
      </c>
      <c r="I3585" s="2559" t="s">
        <v>1534</v>
      </c>
      <c r="J3585" s="2638" t="s">
        <v>5273</v>
      </c>
      <c r="K3585" s="2557">
        <v>0.16800000000000001</v>
      </c>
      <c r="L3585" s="2557">
        <v>0.16800000000000001</v>
      </c>
      <c r="M3585" s="2645" t="s">
        <v>5273</v>
      </c>
      <c r="N3585" s="2611" t="s">
        <v>5273</v>
      </c>
      <c r="O3585" s="2557">
        <v>0.16800000000000001</v>
      </c>
      <c r="P3585" s="2557">
        <v>0.16800000000000001</v>
      </c>
      <c r="Q3585" s="2557">
        <v>0.16800000000000001</v>
      </c>
      <c r="R3585" s="2557">
        <v>0.16800000000000001</v>
      </c>
      <c r="S3585" s="2612">
        <v>0.56000000000000005</v>
      </c>
      <c r="T3585" s="2559" t="s">
        <v>1534</v>
      </c>
      <c r="U3585" s="2559" t="s">
        <v>1534</v>
      </c>
      <c r="V3585" s="2560" t="s">
        <v>1136</v>
      </c>
      <c r="W3585" s="2557">
        <v>2.8000000000000004E-2</v>
      </c>
      <c r="X3585" s="2557">
        <v>6.720000000000001E-2</v>
      </c>
      <c r="Y3585" s="2560" t="s">
        <v>1534</v>
      </c>
      <c r="Z3585" s="2560" t="s">
        <v>1534</v>
      </c>
      <c r="AA3585" s="2560" t="s">
        <v>1534</v>
      </c>
      <c r="AB3585" s="2560" t="s">
        <v>1534</v>
      </c>
      <c r="AC3585" s="2557">
        <v>6.720000000000001E-2</v>
      </c>
      <c r="AD3585" s="2556">
        <v>14.918400000000002</v>
      </c>
      <c r="AE3585" s="2560" t="s">
        <v>51</v>
      </c>
      <c r="AF3585" s="2561">
        <v>3.6960000000000007E-2</v>
      </c>
      <c r="AG3585" s="2561">
        <v>0.11200000000000002</v>
      </c>
      <c r="AH3585" s="2613" t="s">
        <v>1534</v>
      </c>
      <c r="AI3585" s="2613" t="s">
        <v>1534</v>
      </c>
      <c r="AJ3585" s="2712" t="s">
        <v>1534</v>
      </c>
      <c r="AK3585" s="2572"/>
    </row>
    <row r="3586" spans="2:37" s="2681" customFormat="1" ht="17.25" customHeight="1" x14ac:dyDescent="0.2">
      <c r="B3586" s="4182" t="s">
        <v>5098</v>
      </c>
      <c r="C3586" s="4183"/>
      <c r="D3586" s="2555" t="s">
        <v>5274</v>
      </c>
      <c r="E3586" s="2556">
        <f>40*1.12</f>
        <v>44.800000000000004</v>
      </c>
      <c r="F3586" s="2556">
        <f>22.85*1.12</f>
        <v>25.592000000000002</v>
      </c>
      <c r="G3586" s="2559" t="s">
        <v>1534</v>
      </c>
      <c r="H3586" s="2559" t="s">
        <v>1534</v>
      </c>
      <c r="I3586" s="2559" t="s">
        <v>1534</v>
      </c>
      <c r="J3586" s="2638" t="s">
        <v>5275</v>
      </c>
      <c r="K3586" s="2557">
        <v>0.16800000000000001</v>
      </c>
      <c r="L3586" s="2557">
        <v>0.16800000000000001</v>
      </c>
      <c r="M3586" s="2645" t="s">
        <v>5275</v>
      </c>
      <c r="N3586" s="2611" t="s">
        <v>5275</v>
      </c>
      <c r="O3586" s="2557">
        <v>0.16800000000000001</v>
      </c>
      <c r="P3586" s="2557">
        <v>0.16800000000000001</v>
      </c>
      <c r="Q3586" s="2557">
        <v>0.16800000000000001</v>
      </c>
      <c r="R3586" s="2557">
        <v>0.16800000000000001</v>
      </c>
      <c r="S3586" s="2612">
        <v>0.56000000000000005</v>
      </c>
      <c r="T3586" s="2559" t="s">
        <v>1534</v>
      </c>
      <c r="U3586" s="2559" t="s">
        <v>1534</v>
      </c>
      <c r="V3586" s="2560" t="s">
        <v>1136</v>
      </c>
      <c r="W3586" s="2557">
        <v>2.8000000000000004E-2</v>
      </c>
      <c r="X3586" s="2557">
        <v>6.720000000000001E-2</v>
      </c>
      <c r="Y3586" s="2560" t="s">
        <v>1534</v>
      </c>
      <c r="Z3586" s="2560" t="s">
        <v>1534</v>
      </c>
      <c r="AA3586" s="2560" t="s">
        <v>1534</v>
      </c>
      <c r="AB3586" s="2560" t="s">
        <v>1534</v>
      </c>
      <c r="AC3586" s="2557">
        <v>6.720000000000001E-2</v>
      </c>
      <c r="AD3586" s="2556">
        <v>18.648</v>
      </c>
      <c r="AE3586" s="2560" t="s">
        <v>406</v>
      </c>
      <c r="AF3586" s="2561">
        <v>3.6960000000000007E-2</v>
      </c>
      <c r="AG3586" s="2561">
        <v>0.11200000000000002</v>
      </c>
      <c r="AH3586" s="2613" t="s">
        <v>1534</v>
      </c>
      <c r="AI3586" s="2613" t="s">
        <v>1534</v>
      </c>
      <c r="AJ3586" s="2712" t="s">
        <v>1534</v>
      </c>
      <c r="AK3586" s="2572"/>
    </row>
    <row r="3587" spans="2:37" s="2681" customFormat="1" ht="17.25" customHeight="1" x14ac:dyDescent="0.2">
      <c r="B3587" s="4182" t="s">
        <v>5099</v>
      </c>
      <c r="C3587" s="4183"/>
      <c r="D3587" s="2555" t="s">
        <v>5276</v>
      </c>
      <c r="E3587" s="2556">
        <f>50*1.12</f>
        <v>56.000000000000007</v>
      </c>
      <c r="F3587" s="2556">
        <f>29.52*1.12</f>
        <v>33.062400000000004</v>
      </c>
      <c r="G3587" s="2559" t="s">
        <v>1534</v>
      </c>
      <c r="H3587" s="2559" t="s">
        <v>1534</v>
      </c>
      <c r="I3587" s="2559" t="s">
        <v>1534</v>
      </c>
      <c r="J3587" s="2638" t="s">
        <v>5277</v>
      </c>
      <c r="K3587" s="2557">
        <v>0.16800000000000001</v>
      </c>
      <c r="L3587" s="2557">
        <v>0.16800000000000001</v>
      </c>
      <c r="M3587" s="2645" t="s">
        <v>5277</v>
      </c>
      <c r="N3587" s="2611" t="s">
        <v>5277</v>
      </c>
      <c r="O3587" s="2557">
        <v>0.16800000000000001</v>
      </c>
      <c r="P3587" s="2557">
        <v>0.16800000000000001</v>
      </c>
      <c r="Q3587" s="2557">
        <v>0.16800000000000001</v>
      </c>
      <c r="R3587" s="2557">
        <v>0.16800000000000001</v>
      </c>
      <c r="S3587" s="2612">
        <v>0.56000000000000005</v>
      </c>
      <c r="T3587" s="2559" t="s">
        <v>1534</v>
      </c>
      <c r="U3587" s="2559" t="s">
        <v>1534</v>
      </c>
      <c r="V3587" s="2560" t="s">
        <v>1136</v>
      </c>
      <c r="W3587" s="2557">
        <v>2.8000000000000004E-2</v>
      </c>
      <c r="X3587" s="2557">
        <v>6.720000000000001E-2</v>
      </c>
      <c r="Y3587" s="2560" t="s">
        <v>1534</v>
      </c>
      <c r="Z3587" s="2560" t="s">
        <v>1534</v>
      </c>
      <c r="AA3587" s="2560" t="s">
        <v>1534</v>
      </c>
      <c r="AB3587" s="2560" t="s">
        <v>1534</v>
      </c>
      <c r="AC3587" s="2557">
        <v>6.720000000000001E-2</v>
      </c>
      <c r="AD3587" s="2556">
        <v>22.377600000000001</v>
      </c>
      <c r="AE3587" s="2560" t="s">
        <v>5094</v>
      </c>
      <c r="AF3587" s="2561">
        <v>3.6960000000000007E-2</v>
      </c>
      <c r="AG3587" s="2561">
        <v>0.11200000000000002</v>
      </c>
      <c r="AH3587" s="2613" t="s">
        <v>1534</v>
      </c>
      <c r="AI3587" s="2613" t="s">
        <v>1534</v>
      </c>
      <c r="AJ3587" s="2712" t="s">
        <v>1534</v>
      </c>
      <c r="AK3587" s="2572"/>
    </row>
    <row r="3588" spans="2:37" s="2681" customFormat="1" ht="17.25" customHeight="1" x14ac:dyDescent="0.2">
      <c r="B3588" s="4182" t="s">
        <v>5278</v>
      </c>
      <c r="C3588" s="4183"/>
      <c r="D3588" s="2555" t="s">
        <v>5279</v>
      </c>
      <c r="E3588" s="2556">
        <v>28</v>
      </c>
      <c r="F3588" s="2556">
        <f>14.51*1.12</f>
        <v>16.251200000000001</v>
      </c>
      <c r="G3588" s="2559" t="s">
        <v>1534</v>
      </c>
      <c r="H3588" s="2559" t="s">
        <v>1534</v>
      </c>
      <c r="I3588" s="2559" t="s">
        <v>1534</v>
      </c>
      <c r="J3588" s="2638" t="s">
        <v>5280</v>
      </c>
      <c r="K3588" s="2557">
        <v>0.16800000000000001</v>
      </c>
      <c r="L3588" s="2557">
        <v>0.16800000000000001</v>
      </c>
      <c r="M3588" s="2638" t="s">
        <v>5280</v>
      </c>
      <c r="N3588" s="2638" t="s">
        <v>5280</v>
      </c>
      <c r="O3588" s="2557">
        <v>0.16800000000000001</v>
      </c>
      <c r="P3588" s="2557">
        <v>0.16800000000000001</v>
      </c>
      <c r="Q3588" s="2557">
        <v>0.16800000000000001</v>
      </c>
      <c r="R3588" s="2557">
        <v>0.16800000000000001</v>
      </c>
      <c r="S3588" s="2612">
        <v>0.56000000000000005</v>
      </c>
      <c r="T3588" s="2559" t="s">
        <v>1534</v>
      </c>
      <c r="U3588" s="2559" t="s">
        <v>1534</v>
      </c>
      <c r="V3588" s="2560" t="s">
        <v>1136</v>
      </c>
      <c r="W3588" s="2557">
        <v>2.8000000000000004E-2</v>
      </c>
      <c r="X3588" s="2557">
        <v>6.720000000000001E-2</v>
      </c>
      <c r="Y3588" s="2560" t="s">
        <v>1534</v>
      </c>
      <c r="Z3588" s="2560" t="s">
        <v>1534</v>
      </c>
      <c r="AA3588" s="2560" t="s">
        <v>1534</v>
      </c>
      <c r="AB3588" s="2560" t="s">
        <v>1534</v>
      </c>
      <c r="AC3588" s="2557">
        <v>6.720000000000001E-2</v>
      </c>
      <c r="AD3588" s="2556">
        <v>11.188800000000001</v>
      </c>
      <c r="AE3588" s="2560" t="s">
        <v>49</v>
      </c>
      <c r="AF3588" s="2561">
        <v>3.6960000000000007E-2</v>
      </c>
      <c r="AG3588" s="2561">
        <v>0.11200000000000002</v>
      </c>
      <c r="AH3588" s="2613" t="s">
        <v>1534</v>
      </c>
      <c r="AI3588" s="2613" t="s">
        <v>1534</v>
      </c>
      <c r="AJ3588" s="2647" t="s">
        <v>1534</v>
      </c>
      <c r="AK3588" s="2572"/>
    </row>
    <row r="3589" spans="2:37" s="2681" customFormat="1" ht="17.25" customHeight="1" x14ac:dyDescent="0.2">
      <c r="B3589" s="4182" t="s">
        <v>5106</v>
      </c>
      <c r="C3589" s="4183"/>
      <c r="D3589" s="2555" t="s">
        <v>5281</v>
      </c>
      <c r="E3589" s="2556">
        <f>30*1.12</f>
        <v>33.6</v>
      </c>
      <c r="F3589" s="2556">
        <f>9.52*1.12</f>
        <v>10.6624</v>
      </c>
      <c r="G3589" s="2559" t="s">
        <v>1534</v>
      </c>
      <c r="H3589" s="2559" t="s">
        <v>1534</v>
      </c>
      <c r="I3589" s="2559" t="s">
        <v>1534</v>
      </c>
      <c r="J3589" s="2638" t="s">
        <v>5263</v>
      </c>
      <c r="K3589" s="2557">
        <v>0.16800000000000001</v>
      </c>
      <c r="L3589" s="2557">
        <v>0.16800000000000001</v>
      </c>
      <c r="M3589" s="2638" t="s">
        <v>5263</v>
      </c>
      <c r="N3589" s="2638" t="s">
        <v>5263</v>
      </c>
      <c r="O3589" s="2557">
        <v>0.16800000000000001</v>
      </c>
      <c r="P3589" s="2557">
        <v>0.16800000000000001</v>
      </c>
      <c r="Q3589" s="2557">
        <v>0.16800000000000001</v>
      </c>
      <c r="R3589" s="2557">
        <v>0.16800000000000001</v>
      </c>
      <c r="S3589" s="2612">
        <v>0.56000000000000005</v>
      </c>
      <c r="T3589" s="2559" t="s">
        <v>1534</v>
      </c>
      <c r="U3589" s="2559" t="s">
        <v>1534</v>
      </c>
      <c r="V3589" s="2560" t="s">
        <v>1136</v>
      </c>
      <c r="W3589" s="2557">
        <v>2.8000000000000004E-2</v>
      </c>
      <c r="X3589" s="2557">
        <v>6.720000000000001E-2</v>
      </c>
      <c r="Y3589" s="2560" t="s">
        <v>1534</v>
      </c>
      <c r="Z3589" s="2560" t="s">
        <v>1534</v>
      </c>
      <c r="AA3589" s="2560" t="s">
        <v>1534</v>
      </c>
      <c r="AB3589" s="2560" t="s">
        <v>1534</v>
      </c>
      <c r="AC3589" s="2557">
        <v>6.720000000000001E-2</v>
      </c>
      <c r="AD3589" s="2556">
        <v>11.188800000000001</v>
      </c>
      <c r="AE3589" s="2560" t="s">
        <v>49</v>
      </c>
      <c r="AF3589" s="2561">
        <v>3.6960000000000007E-2</v>
      </c>
      <c r="AG3589" s="2561">
        <v>0.11200000000000002</v>
      </c>
      <c r="AH3589" s="2613" t="s">
        <v>5049</v>
      </c>
      <c r="AI3589" s="2613" t="s">
        <v>5050</v>
      </c>
      <c r="AJ3589" s="2809">
        <f>9.99*1.12</f>
        <v>11.188800000000001</v>
      </c>
      <c r="AK3589" s="2572"/>
    </row>
    <row r="3590" spans="2:37" s="2681" customFormat="1" ht="17.25" customHeight="1" x14ac:dyDescent="0.2">
      <c r="B3590" s="4182" t="s">
        <v>5107</v>
      </c>
      <c r="C3590" s="4183"/>
      <c r="D3590" s="2555" t="s">
        <v>5282</v>
      </c>
      <c r="E3590" s="2556">
        <f>35*1.12</f>
        <v>39.200000000000003</v>
      </c>
      <c r="F3590" s="2556">
        <f>11.19*1.12</f>
        <v>12.5328</v>
      </c>
      <c r="G3590" s="2559" t="s">
        <v>1534</v>
      </c>
      <c r="H3590" s="2559" t="s">
        <v>1534</v>
      </c>
      <c r="I3590" s="2559" t="s">
        <v>1534</v>
      </c>
      <c r="J3590" s="2638" t="s">
        <v>5265</v>
      </c>
      <c r="K3590" s="2557">
        <v>0.16800000000000001</v>
      </c>
      <c r="L3590" s="2557">
        <v>0.16800000000000001</v>
      </c>
      <c r="M3590" s="2638" t="s">
        <v>5265</v>
      </c>
      <c r="N3590" s="2638" t="s">
        <v>5265</v>
      </c>
      <c r="O3590" s="2557">
        <v>0.16800000000000001</v>
      </c>
      <c r="P3590" s="2557">
        <v>0.16800000000000001</v>
      </c>
      <c r="Q3590" s="2557">
        <v>0.16800000000000001</v>
      </c>
      <c r="R3590" s="2557">
        <v>0.16800000000000001</v>
      </c>
      <c r="S3590" s="2612">
        <v>0.56000000000000005</v>
      </c>
      <c r="T3590" s="2559" t="s">
        <v>1534</v>
      </c>
      <c r="U3590" s="2559" t="s">
        <v>1534</v>
      </c>
      <c r="V3590" s="2560" t="s">
        <v>1136</v>
      </c>
      <c r="W3590" s="2557">
        <v>2.8000000000000004E-2</v>
      </c>
      <c r="X3590" s="2557">
        <v>6.720000000000001E-2</v>
      </c>
      <c r="Y3590" s="2560" t="s">
        <v>1534</v>
      </c>
      <c r="Z3590" s="2560" t="s">
        <v>1534</v>
      </c>
      <c r="AA3590" s="2560" t="s">
        <v>1534</v>
      </c>
      <c r="AB3590" s="2560" t="s">
        <v>1534</v>
      </c>
      <c r="AC3590" s="2557">
        <v>6.720000000000001E-2</v>
      </c>
      <c r="AD3590" s="2556">
        <v>14.918400000000002</v>
      </c>
      <c r="AE3590" s="2560" t="s">
        <v>51</v>
      </c>
      <c r="AF3590" s="2561">
        <v>3.6960000000000007E-2</v>
      </c>
      <c r="AG3590" s="2561">
        <v>0.11200000000000002</v>
      </c>
      <c r="AH3590" s="2613" t="s">
        <v>5049</v>
      </c>
      <c r="AI3590" s="2613" t="s">
        <v>5050</v>
      </c>
      <c r="AJ3590" s="2809">
        <v>11.188800000000001</v>
      </c>
      <c r="AK3590" s="2572"/>
    </row>
    <row r="3591" spans="2:37" s="2681" customFormat="1" ht="17.25" customHeight="1" x14ac:dyDescent="0.2">
      <c r="B3591" s="4182" t="s">
        <v>5108</v>
      </c>
      <c r="C3591" s="4183"/>
      <c r="D3591" s="2555" t="s">
        <v>5283</v>
      </c>
      <c r="E3591" s="2556">
        <f>40*1.12</f>
        <v>44.800000000000004</v>
      </c>
      <c r="F3591" s="2556">
        <f>12.86*1.12</f>
        <v>14.4032</v>
      </c>
      <c r="G3591" s="2559" t="s">
        <v>1534</v>
      </c>
      <c r="H3591" s="2559" t="s">
        <v>1534</v>
      </c>
      <c r="I3591" s="2559" t="s">
        <v>1534</v>
      </c>
      <c r="J3591" s="2638" t="s">
        <v>5267</v>
      </c>
      <c r="K3591" s="2557">
        <v>0.16800000000000001</v>
      </c>
      <c r="L3591" s="2557">
        <v>0.16800000000000001</v>
      </c>
      <c r="M3591" s="2638" t="s">
        <v>5267</v>
      </c>
      <c r="N3591" s="2638" t="s">
        <v>5267</v>
      </c>
      <c r="O3591" s="2557">
        <v>0.16800000000000001</v>
      </c>
      <c r="P3591" s="2557">
        <v>0.16800000000000001</v>
      </c>
      <c r="Q3591" s="2557">
        <v>0.16800000000000001</v>
      </c>
      <c r="R3591" s="2557">
        <v>0.16800000000000001</v>
      </c>
      <c r="S3591" s="2612">
        <v>0.56000000000000005</v>
      </c>
      <c r="T3591" s="2559" t="s">
        <v>1534</v>
      </c>
      <c r="U3591" s="2559" t="s">
        <v>1534</v>
      </c>
      <c r="V3591" s="2560" t="s">
        <v>1136</v>
      </c>
      <c r="W3591" s="2557">
        <v>2.8000000000000004E-2</v>
      </c>
      <c r="X3591" s="2557">
        <v>6.720000000000001E-2</v>
      </c>
      <c r="Y3591" s="2560" t="s">
        <v>1534</v>
      </c>
      <c r="Z3591" s="2560" t="s">
        <v>1534</v>
      </c>
      <c r="AA3591" s="2560" t="s">
        <v>1534</v>
      </c>
      <c r="AB3591" s="2560" t="s">
        <v>1534</v>
      </c>
      <c r="AC3591" s="2557">
        <v>6.720000000000001E-2</v>
      </c>
      <c r="AD3591" s="2556">
        <v>18.648</v>
      </c>
      <c r="AE3591" s="2560" t="s">
        <v>406</v>
      </c>
      <c r="AF3591" s="2561">
        <v>3.6960000000000007E-2</v>
      </c>
      <c r="AG3591" s="2561">
        <v>0.11200000000000002</v>
      </c>
      <c r="AH3591" s="2613" t="s">
        <v>5049</v>
      </c>
      <c r="AI3591" s="2613" t="s">
        <v>5050</v>
      </c>
      <c r="AJ3591" s="2809">
        <v>11.188800000000001</v>
      </c>
      <c r="AK3591" s="2572"/>
    </row>
    <row r="3592" spans="2:37" s="2681" customFormat="1" ht="17.25" customHeight="1" x14ac:dyDescent="0.2">
      <c r="B3592" s="4182" t="s">
        <v>5109</v>
      </c>
      <c r="C3592" s="4183"/>
      <c r="D3592" s="2555" t="s">
        <v>5284</v>
      </c>
      <c r="E3592" s="2556">
        <f>50*1.12</f>
        <v>56.000000000000007</v>
      </c>
      <c r="F3592" s="2556">
        <f>19.53*1.12</f>
        <v>21.873600000000003</v>
      </c>
      <c r="G3592" s="2559" t="s">
        <v>1534</v>
      </c>
      <c r="H3592" s="2559" t="s">
        <v>1534</v>
      </c>
      <c r="I3592" s="2559" t="s">
        <v>1534</v>
      </c>
      <c r="J3592" s="2638" t="s">
        <v>5269</v>
      </c>
      <c r="K3592" s="2557">
        <v>0.16800000000000001</v>
      </c>
      <c r="L3592" s="2557">
        <v>0.16800000000000001</v>
      </c>
      <c r="M3592" s="2638" t="s">
        <v>5269</v>
      </c>
      <c r="N3592" s="2638" t="s">
        <v>5269</v>
      </c>
      <c r="O3592" s="2557">
        <v>0.16800000000000001</v>
      </c>
      <c r="P3592" s="2557">
        <v>0.16800000000000001</v>
      </c>
      <c r="Q3592" s="2557">
        <v>0.16800000000000001</v>
      </c>
      <c r="R3592" s="2557">
        <v>0.16800000000000001</v>
      </c>
      <c r="S3592" s="2612">
        <v>0.56000000000000005</v>
      </c>
      <c r="T3592" s="2559" t="s">
        <v>1534</v>
      </c>
      <c r="U3592" s="2559" t="s">
        <v>1534</v>
      </c>
      <c r="V3592" s="2560" t="s">
        <v>1136</v>
      </c>
      <c r="W3592" s="2557">
        <v>2.8000000000000004E-2</v>
      </c>
      <c r="X3592" s="2557">
        <v>6.720000000000001E-2</v>
      </c>
      <c r="Y3592" s="2560" t="s">
        <v>1534</v>
      </c>
      <c r="Z3592" s="2560" t="s">
        <v>1534</v>
      </c>
      <c r="AA3592" s="2560" t="s">
        <v>1534</v>
      </c>
      <c r="AB3592" s="2560" t="s">
        <v>1534</v>
      </c>
      <c r="AC3592" s="2557">
        <v>6.720000000000001E-2</v>
      </c>
      <c r="AD3592" s="2556">
        <v>22.377600000000001</v>
      </c>
      <c r="AE3592" s="2560" t="s">
        <v>5094</v>
      </c>
      <c r="AF3592" s="2561">
        <v>3.6960000000000007E-2</v>
      </c>
      <c r="AG3592" s="2561">
        <v>0.11200000000000002</v>
      </c>
      <c r="AH3592" s="2613" t="s">
        <v>5049</v>
      </c>
      <c r="AI3592" s="2613" t="s">
        <v>5050</v>
      </c>
      <c r="AJ3592" s="2809">
        <v>11.188800000000001</v>
      </c>
      <c r="AK3592" s="2572"/>
    </row>
    <row r="3593" spans="2:37" s="2681" customFormat="1" ht="17.25" customHeight="1" x14ac:dyDescent="0.2">
      <c r="B3593" s="4182" t="s">
        <v>5110</v>
      </c>
      <c r="C3593" s="4183"/>
      <c r="D3593" s="2555" t="s">
        <v>5285</v>
      </c>
      <c r="E3593" s="2556">
        <v>28</v>
      </c>
      <c r="F3593" s="2556">
        <f>14.51*1.12</f>
        <v>16.251200000000001</v>
      </c>
      <c r="G3593" s="2559" t="s">
        <v>1534</v>
      </c>
      <c r="H3593" s="2559" t="s">
        <v>1534</v>
      </c>
      <c r="I3593" s="2559" t="s">
        <v>1534</v>
      </c>
      <c r="J3593" s="2638" t="s">
        <v>5280</v>
      </c>
      <c r="K3593" s="2557">
        <v>0.16800000000000001</v>
      </c>
      <c r="L3593" s="2557">
        <v>0.16800000000000001</v>
      </c>
      <c r="M3593" s="2638" t="s">
        <v>5280</v>
      </c>
      <c r="N3593" s="2638" t="s">
        <v>5280</v>
      </c>
      <c r="O3593" s="2557">
        <v>0.16800000000000001</v>
      </c>
      <c r="P3593" s="2557">
        <v>0.16800000000000001</v>
      </c>
      <c r="Q3593" s="2557">
        <v>0.16800000000000001</v>
      </c>
      <c r="R3593" s="2557">
        <v>0.16800000000000001</v>
      </c>
      <c r="S3593" s="2612">
        <v>0.56000000000000005</v>
      </c>
      <c r="T3593" s="2559" t="s">
        <v>1534</v>
      </c>
      <c r="U3593" s="2559" t="s">
        <v>1534</v>
      </c>
      <c r="V3593" s="2560" t="s">
        <v>1136</v>
      </c>
      <c r="W3593" s="2557">
        <v>2.8000000000000004E-2</v>
      </c>
      <c r="X3593" s="2557">
        <v>6.720000000000001E-2</v>
      </c>
      <c r="Y3593" s="2560" t="s">
        <v>1534</v>
      </c>
      <c r="Z3593" s="2560" t="s">
        <v>1534</v>
      </c>
      <c r="AA3593" s="2560" t="s">
        <v>1534</v>
      </c>
      <c r="AB3593" s="2560" t="s">
        <v>1534</v>
      </c>
      <c r="AC3593" s="2557">
        <v>6.720000000000001E-2</v>
      </c>
      <c r="AD3593" s="2556">
        <v>11.188800000000001</v>
      </c>
      <c r="AE3593" s="2560" t="s">
        <v>49</v>
      </c>
      <c r="AF3593" s="2561">
        <v>3.6960000000000007E-2</v>
      </c>
      <c r="AG3593" s="2561">
        <v>0.11200000000000002</v>
      </c>
      <c r="AH3593" s="2613" t="s">
        <v>1534</v>
      </c>
      <c r="AI3593" s="2613" t="s">
        <v>1534</v>
      </c>
      <c r="AJ3593" s="2712" t="s">
        <v>1534</v>
      </c>
      <c r="AK3593" s="2572"/>
    </row>
    <row r="3594" spans="2:37" s="2681" customFormat="1" ht="17.25" customHeight="1" x14ac:dyDescent="0.2">
      <c r="B3594" s="4182" t="s">
        <v>5286</v>
      </c>
      <c r="C3594" s="4183"/>
      <c r="D3594" s="2555" t="s">
        <v>5287</v>
      </c>
      <c r="E3594" s="2556">
        <f>30*1.12</f>
        <v>33.6</v>
      </c>
      <c r="F3594" s="2556">
        <f>19.51*1.12</f>
        <v>21.851200000000002</v>
      </c>
      <c r="G3594" s="2559" t="s">
        <v>1534</v>
      </c>
      <c r="H3594" s="2559" t="s">
        <v>1534</v>
      </c>
      <c r="I3594" s="2559" t="s">
        <v>1534</v>
      </c>
      <c r="J3594" s="2638" t="s">
        <v>5269</v>
      </c>
      <c r="K3594" s="2557">
        <v>0.16800000000000001</v>
      </c>
      <c r="L3594" s="2557">
        <v>0.16800000000000001</v>
      </c>
      <c r="M3594" s="2638" t="s">
        <v>5269</v>
      </c>
      <c r="N3594" s="2638" t="s">
        <v>5269</v>
      </c>
      <c r="O3594" s="2557">
        <v>0.16800000000000001</v>
      </c>
      <c r="P3594" s="2557">
        <v>0.16800000000000001</v>
      </c>
      <c r="Q3594" s="2557">
        <v>0.16800000000000001</v>
      </c>
      <c r="R3594" s="2557">
        <v>0.16800000000000001</v>
      </c>
      <c r="S3594" s="2612">
        <v>0.56000000000000005</v>
      </c>
      <c r="T3594" s="2559" t="s">
        <v>1534</v>
      </c>
      <c r="U3594" s="2559" t="s">
        <v>1534</v>
      </c>
      <c r="V3594" s="2560" t="s">
        <v>1136</v>
      </c>
      <c r="W3594" s="2557">
        <v>2.8000000000000004E-2</v>
      </c>
      <c r="X3594" s="2557">
        <v>6.720000000000001E-2</v>
      </c>
      <c r="Y3594" s="2560" t="s">
        <v>1534</v>
      </c>
      <c r="Z3594" s="2560" t="s">
        <v>1534</v>
      </c>
      <c r="AA3594" s="2560" t="s">
        <v>1534</v>
      </c>
      <c r="AB3594" s="2560" t="s">
        <v>1534</v>
      </c>
      <c r="AC3594" s="2557">
        <v>6.720000000000001E-2</v>
      </c>
      <c r="AD3594" s="2556">
        <v>11.188800000000001</v>
      </c>
      <c r="AE3594" s="2560" t="s">
        <v>49</v>
      </c>
      <c r="AF3594" s="2561">
        <v>3.6960000000000007E-2</v>
      </c>
      <c r="AG3594" s="2561">
        <v>0.11200000000000002</v>
      </c>
      <c r="AH3594" s="2613" t="s">
        <v>1534</v>
      </c>
      <c r="AI3594" s="2613" t="s">
        <v>1534</v>
      </c>
      <c r="AJ3594" s="2712" t="s">
        <v>1534</v>
      </c>
      <c r="AK3594" s="2572"/>
    </row>
    <row r="3595" spans="2:37" s="2681" customFormat="1" ht="17.25" customHeight="1" x14ac:dyDescent="0.2">
      <c r="B3595" s="4182" t="s">
        <v>5112</v>
      </c>
      <c r="C3595" s="4183"/>
      <c r="D3595" s="2555" t="s">
        <v>5288</v>
      </c>
      <c r="E3595" s="2556">
        <f>35*1.12</f>
        <v>39.200000000000003</v>
      </c>
      <c r="F3595" s="2556">
        <f>21.18*1.12</f>
        <v>23.721600000000002</v>
      </c>
      <c r="G3595" s="2559" t="s">
        <v>1534</v>
      </c>
      <c r="H3595" s="2559" t="s">
        <v>1534</v>
      </c>
      <c r="I3595" s="2559" t="s">
        <v>1534</v>
      </c>
      <c r="J3595" s="2638" t="s">
        <v>5273</v>
      </c>
      <c r="K3595" s="2557">
        <v>0.16800000000000001</v>
      </c>
      <c r="L3595" s="2557">
        <v>0.16800000000000001</v>
      </c>
      <c r="M3595" s="2638" t="s">
        <v>5273</v>
      </c>
      <c r="N3595" s="2638" t="s">
        <v>5273</v>
      </c>
      <c r="O3595" s="2557">
        <v>0.16800000000000001</v>
      </c>
      <c r="P3595" s="2557">
        <v>0.16800000000000001</v>
      </c>
      <c r="Q3595" s="2557">
        <v>0.16800000000000001</v>
      </c>
      <c r="R3595" s="2557">
        <v>0.16800000000000001</v>
      </c>
      <c r="S3595" s="2612">
        <v>0.56000000000000005</v>
      </c>
      <c r="T3595" s="2559" t="s">
        <v>1534</v>
      </c>
      <c r="U3595" s="2559" t="s">
        <v>1534</v>
      </c>
      <c r="V3595" s="2560" t="s">
        <v>1136</v>
      </c>
      <c r="W3595" s="2557">
        <v>2.8000000000000004E-2</v>
      </c>
      <c r="X3595" s="2557">
        <v>6.720000000000001E-2</v>
      </c>
      <c r="Y3595" s="2560" t="s">
        <v>1534</v>
      </c>
      <c r="Z3595" s="2560" t="s">
        <v>1534</v>
      </c>
      <c r="AA3595" s="2560" t="s">
        <v>1534</v>
      </c>
      <c r="AB3595" s="2560" t="s">
        <v>1534</v>
      </c>
      <c r="AC3595" s="2557">
        <v>6.720000000000001E-2</v>
      </c>
      <c r="AD3595" s="2556">
        <v>14.918400000000002</v>
      </c>
      <c r="AE3595" s="2560" t="s">
        <v>51</v>
      </c>
      <c r="AF3595" s="2561">
        <v>3.6960000000000007E-2</v>
      </c>
      <c r="AG3595" s="2561">
        <v>0.11200000000000002</v>
      </c>
      <c r="AH3595" s="2613" t="s">
        <v>1534</v>
      </c>
      <c r="AI3595" s="2613" t="s">
        <v>1534</v>
      </c>
      <c r="AJ3595" s="2712" t="s">
        <v>1534</v>
      </c>
      <c r="AK3595" s="2572"/>
    </row>
    <row r="3596" spans="2:37" s="2681" customFormat="1" ht="17.25" customHeight="1" x14ac:dyDescent="0.2">
      <c r="B3596" s="4182" t="s">
        <v>5113</v>
      </c>
      <c r="C3596" s="4183"/>
      <c r="D3596" s="2555" t="s">
        <v>5289</v>
      </c>
      <c r="E3596" s="2556">
        <f>40*1.12</f>
        <v>44.800000000000004</v>
      </c>
      <c r="F3596" s="2556">
        <f>22.85*1.12</f>
        <v>25.592000000000002</v>
      </c>
      <c r="G3596" s="2559" t="s">
        <v>1534</v>
      </c>
      <c r="H3596" s="2559" t="s">
        <v>1534</v>
      </c>
      <c r="I3596" s="2559" t="s">
        <v>1534</v>
      </c>
      <c r="J3596" s="2638" t="s">
        <v>5275</v>
      </c>
      <c r="K3596" s="2557">
        <v>0.16800000000000001</v>
      </c>
      <c r="L3596" s="2557">
        <v>0.16800000000000001</v>
      </c>
      <c r="M3596" s="2638" t="s">
        <v>5275</v>
      </c>
      <c r="N3596" s="2638" t="s">
        <v>5275</v>
      </c>
      <c r="O3596" s="2557">
        <v>0.16800000000000001</v>
      </c>
      <c r="P3596" s="2557">
        <v>0.16800000000000001</v>
      </c>
      <c r="Q3596" s="2557">
        <v>0.16800000000000001</v>
      </c>
      <c r="R3596" s="2557">
        <v>0.16800000000000001</v>
      </c>
      <c r="S3596" s="2612">
        <v>0.56000000000000005</v>
      </c>
      <c r="T3596" s="2559" t="s">
        <v>1534</v>
      </c>
      <c r="U3596" s="2559" t="s">
        <v>1534</v>
      </c>
      <c r="V3596" s="2560" t="s">
        <v>1136</v>
      </c>
      <c r="W3596" s="2557">
        <v>2.8000000000000004E-2</v>
      </c>
      <c r="X3596" s="2557">
        <v>6.720000000000001E-2</v>
      </c>
      <c r="Y3596" s="2560" t="s">
        <v>1534</v>
      </c>
      <c r="Z3596" s="2560" t="s">
        <v>1534</v>
      </c>
      <c r="AA3596" s="2560" t="s">
        <v>1534</v>
      </c>
      <c r="AB3596" s="2560" t="s">
        <v>1534</v>
      </c>
      <c r="AC3596" s="2557">
        <v>6.720000000000001E-2</v>
      </c>
      <c r="AD3596" s="2556">
        <v>18.648</v>
      </c>
      <c r="AE3596" s="2560" t="s">
        <v>406</v>
      </c>
      <c r="AF3596" s="2561">
        <v>3.6960000000000007E-2</v>
      </c>
      <c r="AG3596" s="2561">
        <v>0.11200000000000002</v>
      </c>
      <c r="AH3596" s="2613" t="s">
        <v>1534</v>
      </c>
      <c r="AI3596" s="2613" t="s">
        <v>1534</v>
      </c>
      <c r="AJ3596" s="2712" t="s">
        <v>1534</v>
      </c>
      <c r="AK3596" s="2572"/>
    </row>
    <row r="3597" spans="2:37" s="2681" customFormat="1" ht="17.25" customHeight="1" thickBot="1" x14ac:dyDescent="0.25">
      <c r="B3597" s="4180" t="s">
        <v>5114</v>
      </c>
      <c r="C3597" s="4181"/>
      <c r="D3597" s="2602" t="s">
        <v>5290</v>
      </c>
      <c r="E3597" s="2603">
        <f>50*1.12</f>
        <v>56.000000000000007</v>
      </c>
      <c r="F3597" s="2603">
        <f>29.52*1.12</f>
        <v>33.062400000000004</v>
      </c>
      <c r="G3597" s="2606" t="s">
        <v>1534</v>
      </c>
      <c r="H3597" s="2606" t="s">
        <v>1534</v>
      </c>
      <c r="I3597" s="2606" t="s">
        <v>1534</v>
      </c>
      <c r="J3597" s="2641" t="s">
        <v>5277</v>
      </c>
      <c r="K3597" s="2604">
        <v>0.16800000000000001</v>
      </c>
      <c r="L3597" s="2604">
        <v>0.16800000000000001</v>
      </c>
      <c r="M3597" s="2641" t="s">
        <v>5277</v>
      </c>
      <c r="N3597" s="2641" t="s">
        <v>5277</v>
      </c>
      <c r="O3597" s="2604">
        <v>0.16800000000000001</v>
      </c>
      <c r="P3597" s="2604">
        <v>0.16800000000000001</v>
      </c>
      <c r="Q3597" s="2604">
        <v>0.16800000000000001</v>
      </c>
      <c r="R3597" s="2604">
        <v>0.16800000000000001</v>
      </c>
      <c r="S3597" s="2798">
        <v>0.56000000000000005</v>
      </c>
      <c r="T3597" s="2606" t="s">
        <v>1534</v>
      </c>
      <c r="U3597" s="2606" t="s">
        <v>1534</v>
      </c>
      <c r="V3597" s="2607" t="s">
        <v>1136</v>
      </c>
      <c r="W3597" s="2604">
        <v>2.8000000000000004E-2</v>
      </c>
      <c r="X3597" s="2604">
        <v>6.720000000000001E-2</v>
      </c>
      <c r="Y3597" s="2607" t="s">
        <v>1534</v>
      </c>
      <c r="Z3597" s="2607" t="s">
        <v>1534</v>
      </c>
      <c r="AA3597" s="2607" t="s">
        <v>1534</v>
      </c>
      <c r="AB3597" s="2607" t="s">
        <v>1534</v>
      </c>
      <c r="AC3597" s="2604">
        <v>6.720000000000001E-2</v>
      </c>
      <c r="AD3597" s="2603">
        <v>22.377600000000001</v>
      </c>
      <c r="AE3597" s="2607" t="s">
        <v>5094</v>
      </c>
      <c r="AF3597" s="2608">
        <v>3.6960000000000007E-2</v>
      </c>
      <c r="AG3597" s="2608">
        <v>0.11200000000000002</v>
      </c>
      <c r="AH3597" s="2653" t="s">
        <v>1534</v>
      </c>
      <c r="AI3597" s="2653" t="s">
        <v>1534</v>
      </c>
      <c r="AJ3597" s="2799" t="s">
        <v>1534</v>
      </c>
      <c r="AK3597" s="2572"/>
    </row>
    <row r="3598" spans="2:37" s="2681" customFormat="1" ht="17.25" customHeight="1" x14ac:dyDescent="0.2">
      <c r="B3598" s="2573"/>
      <c r="C3598" s="2566"/>
      <c r="D3598" s="2566"/>
      <c r="E3598" s="2566"/>
      <c r="F3598" s="2566"/>
      <c r="G3598" s="2566"/>
      <c r="H3598" s="2566"/>
      <c r="I3598" s="2567"/>
      <c r="J3598" s="2567"/>
      <c r="K3598" s="2567"/>
      <c r="L3598" s="2567"/>
      <c r="M3598" s="2566"/>
      <c r="N3598" s="2567"/>
      <c r="O3598" s="2567"/>
      <c r="P3598" s="2567"/>
      <c r="Q3598" s="2567"/>
      <c r="R3598" s="2567"/>
      <c r="S3598" s="2566"/>
      <c r="T3598" s="2565"/>
      <c r="U3598" s="2565"/>
      <c r="V3598" s="2565"/>
      <c r="W3598" s="2565"/>
      <c r="X3598" s="2565"/>
      <c r="Y3598" s="2565"/>
      <c r="Z3598" s="2565"/>
      <c r="AA3598" s="2565"/>
      <c r="AB3598" s="2565"/>
      <c r="AC3598" s="2565"/>
      <c r="AD3598" s="2565"/>
      <c r="AE3598" s="2565"/>
      <c r="AF3598" s="2565"/>
      <c r="AG3598" s="2565"/>
      <c r="AH3598" s="2565"/>
      <c r="AI3598" s="2565"/>
      <c r="AJ3598" s="2568"/>
      <c r="AK3598" s="2572"/>
    </row>
    <row r="3599" spans="2:37" s="2681" customFormat="1" ht="17.25" customHeight="1" x14ac:dyDescent="0.2">
      <c r="B3599" s="3979" t="s">
        <v>4992</v>
      </c>
      <c r="C3599" s="3980"/>
      <c r="D3599" s="3981" t="s">
        <v>10</v>
      </c>
      <c r="E3599" s="3981"/>
      <c r="F3599" s="3981"/>
      <c r="G3599" s="3981"/>
      <c r="H3599" s="2569"/>
      <c r="I3599" s="2569"/>
      <c r="J3599" s="2569"/>
      <c r="K3599" s="2569"/>
      <c r="L3599" s="2569"/>
      <c r="M3599" s="2569"/>
      <c r="N3599" s="2569"/>
      <c r="O3599" s="2569"/>
      <c r="P3599" s="2569"/>
      <c r="Q3599" s="2569"/>
      <c r="R3599" s="2569"/>
      <c r="S3599" s="2569"/>
      <c r="T3599" s="2565"/>
      <c r="U3599" s="2565"/>
      <c r="V3599" s="2565"/>
      <c r="W3599" s="2565"/>
      <c r="X3599" s="2565"/>
      <c r="Y3599" s="2565"/>
      <c r="Z3599" s="2565"/>
      <c r="AA3599" s="2565"/>
      <c r="AB3599" s="2565"/>
      <c r="AC3599" s="2565"/>
      <c r="AD3599" s="2565"/>
      <c r="AE3599" s="2565"/>
      <c r="AF3599" s="2565"/>
      <c r="AG3599" s="2565"/>
      <c r="AH3599" s="2565"/>
      <c r="AI3599" s="2565"/>
      <c r="AJ3599" s="2568"/>
      <c r="AK3599" s="2572"/>
    </row>
    <row r="3600" spans="2:37" s="2681" customFormat="1" ht="17.25" customHeight="1" x14ac:dyDescent="0.2">
      <c r="B3600" s="3979" t="s">
        <v>4993</v>
      </c>
      <c r="C3600" s="3980"/>
      <c r="D3600" s="3981" t="s">
        <v>10</v>
      </c>
      <c r="E3600" s="3981"/>
      <c r="F3600" s="3981"/>
      <c r="G3600" s="3981"/>
      <c r="H3600" s="2569"/>
      <c r="I3600" s="2569"/>
      <c r="J3600" s="2569"/>
      <c r="K3600" s="2569"/>
      <c r="L3600" s="2569"/>
      <c r="M3600" s="2569"/>
      <c r="N3600" s="2569"/>
      <c r="O3600" s="2569"/>
      <c r="P3600" s="2569"/>
      <c r="Q3600" s="2569"/>
      <c r="R3600" s="2569"/>
      <c r="S3600" s="2569"/>
      <c r="T3600" s="2565"/>
      <c r="U3600" s="2565"/>
      <c r="V3600" s="2565"/>
      <c r="W3600" s="2565"/>
      <c r="X3600" s="2565"/>
      <c r="Y3600" s="2565"/>
      <c r="Z3600" s="2565"/>
      <c r="AA3600" s="2565"/>
      <c r="AB3600" s="2565"/>
      <c r="AC3600" s="2565"/>
      <c r="AD3600" s="2565"/>
      <c r="AE3600" s="2565"/>
      <c r="AF3600" s="2565"/>
      <c r="AG3600" s="2565"/>
      <c r="AH3600" s="2565"/>
      <c r="AI3600" s="2565"/>
      <c r="AJ3600" s="2568"/>
      <c r="AK3600" s="2572"/>
    </row>
    <row r="3601" spans="2:37" s="2681" customFormat="1" ht="17.25" customHeight="1" thickBot="1" x14ac:dyDescent="0.25">
      <c r="B3601" s="4057"/>
      <c r="C3601" s="4058"/>
      <c r="D3601" s="4059"/>
      <c r="E3601" s="4059"/>
      <c r="F3601" s="4059"/>
      <c r="G3601" s="4059"/>
      <c r="H3601" s="2574"/>
      <c r="I3601" s="2574"/>
      <c r="J3601" s="2574"/>
      <c r="K3601" s="2574"/>
      <c r="L3601" s="2574"/>
      <c r="M3601" s="2574"/>
      <c r="N3601" s="2574"/>
      <c r="O3601" s="2574"/>
      <c r="P3601" s="2574"/>
      <c r="Q3601" s="2574"/>
      <c r="R3601" s="2574"/>
      <c r="S3601" s="2574"/>
      <c r="T3601" s="2575"/>
      <c r="U3601" s="2575"/>
      <c r="V3601" s="2575"/>
      <c r="W3601" s="2575"/>
      <c r="X3601" s="2575"/>
      <c r="Y3601" s="2575"/>
      <c r="Z3601" s="2575"/>
      <c r="AA3601" s="2575"/>
      <c r="AB3601" s="2575"/>
      <c r="AC3601" s="2575"/>
      <c r="AD3601" s="2575"/>
      <c r="AE3601" s="2575"/>
      <c r="AF3601" s="2575"/>
      <c r="AG3601" s="2575"/>
      <c r="AH3601" s="2575"/>
      <c r="AI3601" s="2575"/>
      <c r="AJ3601" s="2576"/>
      <c r="AK3601" s="2577"/>
    </row>
    <row r="3602" spans="2:37" s="2681" customFormat="1" ht="17.25" customHeight="1" x14ac:dyDescent="0.2">
      <c r="B3602" s="2683"/>
      <c r="C3602" s="2403"/>
      <c r="D3602" s="2403"/>
      <c r="E3602" s="2403"/>
      <c r="F3602" s="2403"/>
      <c r="G3602" s="2403"/>
      <c r="H3602" s="2403"/>
      <c r="I3602" s="2403"/>
      <c r="J3602" s="2403"/>
      <c r="K3602" s="2403"/>
      <c r="L3602" s="2403"/>
      <c r="M3602" s="2403"/>
      <c r="N3602" s="2403"/>
      <c r="O3602" s="2403"/>
      <c r="P3602" s="2403"/>
      <c r="Q3602" s="2403"/>
      <c r="R3602" s="2403"/>
      <c r="S3602" s="2403"/>
      <c r="T3602" s="2403"/>
      <c r="U3602" s="2403"/>
      <c r="V3602" s="2403"/>
      <c r="W3602" s="2403"/>
      <c r="X3602" s="2403"/>
      <c r="Y3602" s="2403"/>
      <c r="Z3602" s="2403"/>
      <c r="AA3602" s="2403"/>
      <c r="AB3602" s="2403"/>
      <c r="AC3602" s="2403"/>
      <c r="AD3602" s="2403"/>
      <c r="AE3602" s="2403"/>
      <c r="AF3602" s="2403"/>
      <c r="AG3602" s="2403"/>
      <c r="AH3602" s="2403"/>
      <c r="AI3602" s="2403"/>
      <c r="AJ3602" s="2403"/>
      <c r="AK3602" s="2403"/>
    </row>
    <row r="3603" spans="2:37" s="2681" customFormat="1" ht="17.25" customHeight="1" thickBot="1" x14ac:dyDescent="0.25">
      <c r="B3603" s="2403"/>
      <c r="C3603" s="2403"/>
      <c r="D3603" s="2403"/>
      <c r="E3603" s="2403"/>
      <c r="F3603" s="2403"/>
      <c r="G3603" s="2403"/>
      <c r="H3603" s="2403"/>
      <c r="I3603" s="2403"/>
      <c r="J3603" s="2403"/>
      <c r="K3603" s="2403"/>
      <c r="L3603" s="2403"/>
      <c r="M3603" s="2403"/>
      <c r="N3603" s="2403"/>
      <c r="O3603" s="2403"/>
      <c r="P3603" s="2403"/>
      <c r="Q3603" s="2403"/>
      <c r="R3603" s="2403"/>
      <c r="S3603" s="2403"/>
      <c r="T3603" s="2403"/>
      <c r="U3603" s="2403"/>
      <c r="V3603" s="2403"/>
      <c r="W3603" s="2403"/>
      <c r="X3603" s="2403"/>
      <c r="Y3603" s="2403"/>
      <c r="Z3603" s="2403"/>
      <c r="AA3603" s="2403"/>
      <c r="AB3603" s="2403"/>
      <c r="AC3603" s="2403"/>
      <c r="AD3603" s="2403"/>
      <c r="AE3603" s="2403"/>
      <c r="AF3603" s="2403"/>
      <c r="AG3603" s="2403"/>
      <c r="AH3603" s="2403"/>
      <c r="AI3603" s="2403"/>
      <c r="AJ3603" s="2403"/>
      <c r="AK3603" s="2403"/>
    </row>
    <row r="3604" spans="2:37" s="2681" customFormat="1" ht="17.25" customHeight="1" x14ac:dyDescent="0.2">
      <c r="B3604" s="3987" t="s">
        <v>5001</v>
      </c>
      <c r="C3604" s="3988"/>
      <c r="D3604" s="3988"/>
      <c r="E3604" s="3988"/>
      <c r="F3604" s="3988"/>
      <c r="G3604" s="3988"/>
      <c r="H3604" s="3988"/>
      <c r="I3604" s="3988"/>
      <c r="J3604" s="3988"/>
      <c r="K3604" s="3988"/>
      <c r="L3604" s="3988"/>
      <c r="M3604" s="3988"/>
      <c r="N3604" s="3988"/>
      <c r="O3604" s="3988"/>
      <c r="P3604" s="3988"/>
      <c r="Q3604" s="3988"/>
      <c r="R3604" s="3988"/>
      <c r="S3604" s="3988"/>
      <c r="T3604" s="3988"/>
      <c r="U3604" s="3988"/>
      <c r="V3604" s="3988"/>
      <c r="W3604" s="3988"/>
      <c r="X3604" s="3988"/>
      <c r="Y3604" s="3988"/>
      <c r="Z3604" s="3988"/>
      <c r="AA3604" s="3988"/>
      <c r="AB3604" s="3988"/>
      <c r="AC3604" s="3988"/>
      <c r="AD3604" s="3988"/>
      <c r="AE3604" s="3988"/>
      <c r="AF3604" s="3988"/>
      <c r="AG3604" s="3988"/>
      <c r="AH3604" s="3988"/>
      <c r="AI3604" s="3988"/>
      <c r="AJ3604" s="3988"/>
      <c r="AK3604" s="3989"/>
    </row>
    <row r="3605" spans="2:37" s="2681" customFormat="1" ht="17.25" customHeight="1" x14ac:dyDescent="0.2">
      <c r="B3605" s="2570"/>
      <c r="C3605" s="2678"/>
      <c r="D3605" s="2678"/>
      <c r="E3605" s="2678"/>
      <c r="F3605" s="2678"/>
      <c r="G3605" s="2571"/>
      <c r="H3605" s="2571"/>
      <c r="I3605" s="2571"/>
      <c r="J3605" s="2571"/>
      <c r="K3605" s="2571"/>
      <c r="L3605" s="2571"/>
      <c r="M3605" s="2571"/>
      <c r="N3605" s="2571"/>
      <c r="O3605" s="2571"/>
      <c r="P3605" s="2571"/>
      <c r="Q3605" s="2571"/>
      <c r="R3605" s="2571"/>
      <c r="S3605" s="2571"/>
      <c r="T3605" s="2571"/>
      <c r="U3605" s="2571"/>
      <c r="V3605" s="2571"/>
      <c r="W3605" s="2571"/>
      <c r="X3605" s="2571"/>
      <c r="Y3605" s="2571"/>
      <c r="Z3605" s="2571"/>
      <c r="AA3605" s="2571"/>
      <c r="AB3605" s="2571"/>
      <c r="AC3605" s="2571"/>
      <c r="AD3605" s="2571"/>
      <c r="AE3605" s="2571"/>
      <c r="AF3605" s="2571"/>
      <c r="AG3605" s="2571"/>
      <c r="AH3605" s="2571"/>
      <c r="AI3605" s="2571"/>
      <c r="AJ3605" s="2571"/>
      <c r="AK3605" s="2572"/>
    </row>
    <row r="3606" spans="2:37" s="2681" customFormat="1" ht="32.25" customHeight="1" x14ac:dyDescent="0.2">
      <c r="B3606" s="2570" t="s">
        <v>4988</v>
      </c>
      <c r="C3606" s="2678"/>
      <c r="D3606" s="4122" t="s">
        <v>5291</v>
      </c>
      <c r="E3606" s="4122"/>
      <c r="F3606" s="4122"/>
      <c r="G3606" s="4122"/>
      <c r="H3606" s="4122"/>
      <c r="I3606" s="4122"/>
      <c r="J3606" s="2571"/>
      <c r="K3606" s="2571"/>
      <c r="L3606" s="2571"/>
      <c r="M3606" s="2571"/>
      <c r="N3606" s="2571"/>
      <c r="O3606" s="2571"/>
      <c r="P3606" s="2571"/>
      <c r="Q3606" s="2571"/>
      <c r="R3606" s="2571"/>
      <c r="S3606" s="2571"/>
      <c r="T3606" s="2571"/>
      <c r="U3606" s="2571"/>
      <c r="V3606" s="2571"/>
      <c r="W3606" s="2571"/>
      <c r="X3606" s="2571"/>
      <c r="Y3606" s="2571"/>
      <c r="Z3606" s="2571"/>
      <c r="AA3606" s="2571"/>
      <c r="AB3606" s="2571"/>
      <c r="AC3606" s="2571"/>
      <c r="AD3606" s="2571"/>
      <c r="AE3606" s="2571"/>
      <c r="AF3606" s="2571"/>
      <c r="AG3606" s="2571"/>
      <c r="AH3606" s="2571"/>
      <c r="AI3606" s="2571"/>
      <c r="AJ3606" s="2571"/>
      <c r="AK3606" s="2572"/>
    </row>
    <row r="3607" spans="2:37" s="2681" customFormat="1" ht="17.25" customHeight="1" thickBot="1" x14ac:dyDescent="0.25">
      <c r="B3607" s="3991" t="s">
        <v>5002</v>
      </c>
      <c r="C3607" s="3992"/>
      <c r="D3607" s="4139">
        <v>41379</v>
      </c>
      <c r="E3607" s="4139"/>
      <c r="F3607" s="2678"/>
      <c r="G3607" s="2571"/>
      <c r="H3607" s="2571"/>
      <c r="I3607" s="2571"/>
      <c r="J3607" s="2571"/>
      <c r="K3607" s="2571"/>
      <c r="L3607" s="2571"/>
      <c r="M3607" s="2571"/>
      <c r="N3607" s="2571"/>
      <c r="O3607" s="2571"/>
      <c r="P3607" s="2571"/>
      <c r="Q3607" s="2571"/>
      <c r="R3607" s="2571"/>
      <c r="S3607" s="2571"/>
      <c r="T3607" s="2571"/>
      <c r="U3607" s="2571"/>
      <c r="V3607" s="2571"/>
      <c r="W3607" s="2571"/>
      <c r="X3607" s="2571"/>
      <c r="Y3607" s="2571"/>
      <c r="Z3607" s="2571"/>
      <c r="AA3607" s="2571"/>
      <c r="AB3607" s="2571"/>
      <c r="AC3607" s="2571"/>
      <c r="AD3607" s="2571"/>
      <c r="AE3607" s="2571"/>
      <c r="AF3607" s="2571"/>
      <c r="AG3607" s="2571"/>
      <c r="AH3607" s="2571"/>
      <c r="AI3607" s="2571"/>
      <c r="AJ3607" s="2571"/>
      <c r="AK3607" s="2572"/>
    </row>
    <row r="3608" spans="2:37" s="2681" customFormat="1" ht="40.5" customHeight="1" thickBot="1" x14ac:dyDescent="0.25">
      <c r="B3608" s="3993" t="s">
        <v>5003</v>
      </c>
      <c r="C3608" s="4036"/>
      <c r="D3608" s="4118" t="s">
        <v>5292</v>
      </c>
      <c r="E3608" s="4119"/>
      <c r="F3608" s="4119"/>
      <c r="G3608" s="4119"/>
      <c r="H3608" s="4119"/>
      <c r="I3608" s="4119"/>
      <c r="J3608" s="4119"/>
      <c r="K3608" s="4120"/>
      <c r="L3608" s="2571"/>
      <c r="M3608" s="2571"/>
      <c r="N3608" s="2571"/>
      <c r="O3608" s="2571"/>
      <c r="P3608" s="2571"/>
      <c r="Q3608" s="2571"/>
      <c r="R3608" s="2571"/>
      <c r="S3608" s="2571"/>
      <c r="T3608" s="2571"/>
      <c r="U3608" s="2571"/>
      <c r="V3608" s="2571"/>
      <c r="W3608" s="2571"/>
      <c r="X3608" s="2571"/>
      <c r="Y3608" s="2571"/>
      <c r="Z3608" s="2571"/>
      <c r="AA3608" s="2571"/>
      <c r="AB3608" s="2571"/>
      <c r="AC3608" s="2571"/>
      <c r="AD3608" s="2571"/>
      <c r="AE3608" s="2571"/>
      <c r="AF3608" s="2571"/>
      <c r="AG3608" s="2571"/>
      <c r="AH3608" s="2571"/>
      <c r="AI3608" s="2571"/>
      <c r="AJ3608" s="2571"/>
      <c r="AK3608" s="2572"/>
    </row>
    <row r="3609" spans="2:37" s="2681" customFormat="1" ht="17.25" customHeight="1" thickBot="1" x14ac:dyDescent="0.25">
      <c r="B3609" s="3998"/>
      <c r="C3609" s="3999"/>
      <c r="D3609" s="3999"/>
      <c r="E3609" s="3999"/>
      <c r="F3609" s="3999"/>
      <c r="G3609" s="3999"/>
      <c r="H3609" s="3999"/>
      <c r="I3609" s="3999"/>
      <c r="J3609" s="3999"/>
      <c r="K3609" s="3999"/>
      <c r="L3609" s="3999"/>
      <c r="M3609" s="3999"/>
      <c r="N3609" s="3999"/>
      <c r="O3609" s="3999"/>
      <c r="P3609" s="3999"/>
      <c r="Q3609" s="3999"/>
      <c r="R3609" s="2571"/>
      <c r="S3609" s="2571"/>
      <c r="T3609" s="2571"/>
      <c r="U3609" s="2571"/>
      <c r="V3609" s="2571"/>
      <c r="W3609" s="2571"/>
      <c r="X3609" s="2571"/>
      <c r="Y3609" s="2571"/>
      <c r="Z3609" s="2571"/>
      <c r="AA3609" s="2571"/>
      <c r="AB3609" s="2571"/>
      <c r="AC3609" s="2571"/>
      <c r="AD3609" s="2571"/>
      <c r="AE3609" s="2571"/>
      <c r="AF3609" s="2571"/>
      <c r="AG3609" s="2571"/>
      <c r="AH3609" s="2571"/>
      <c r="AI3609" s="2571"/>
      <c r="AJ3609" s="2571"/>
      <c r="AK3609" s="2572"/>
    </row>
    <row r="3610" spans="2:37" s="2681" customFormat="1" ht="17.25" customHeight="1" thickBot="1" x14ac:dyDescent="0.25">
      <c r="B3610" s="4022" t="s">
        <v>5004</v>
      </c>
      <c r="C3610" s="4023"/>
      <c r="D3610" s="4000" t="s">
        <v>4994</v>
      </c>
      <c r="E3610" s="4000" t="s">
        <v>5005</v>
      </c>
      <c r="F3610" s="4029" t="s">
        <v>224</v>
      </c>
      <c r="G3610" s="4031"/>
      <c r="H3610" s="4031"/>
      <c r="I3610" s="4031"/>
      <c r="J3610" s="4031"/>
      <c r="K3610" s="4031"/>
      <c r="L3610" s="4031"/>
      <c r="M3610" s="4031"/>
      <c r="N3610" s="4031"/>
      <c r="O3610" s="4031"/>
      <c r="P3610" s="4031"/>
      <c r="Q3610" s="4031"/>
      <c r="R3610" s="4032"/>
      <c r="S3610" s="4029" t="s">
        <v>340</v>
      </c>
      <c r="T3610" s="4031"/>
      <c r="U3610" s="4031"/>
      <c r="V3610" s="4031"/>
      <c r="W3610" s="4031"/>
      <c r="X3610" s="4031"/>
      <c r="Y3610" s="4031"/>
      <c r="Z3610" s="4031"/>
      <c r="AA3610" s="4031"/>
      <c r="AB3610" s="4031"/>
      <c r="AC3610" s="4032"/>
      <c r="AD3610" s="4029" t="s">
        <v>225</v>
      </c>
      <c r="AE3610" s="4031"/>
      <c r="AF3610" s="4031"/>
      <c r="AG3610" s="4032"/>
      <c r="AH3610" s="4033" t="s">
        <v>4989</v>
      </c>
      <c r="AI3610" s="4034"/>
      <c r="AJ3610" s="4035"/>
      <c r="AK3610" s="2572"/>
    </row>
    <row r="3611" spans="2:37" s="2681" customFormat="1" ht="17.25" customHeight="1" thickBot="1" x14ac:dyDescent="0.25">
      <c r="B3611" s="4024"/>
      <c r="C3611" s="4025"/>
      <c r="D3611" s="4001"/>
      <c r="E3611" s="4001"/>
      <c r="F3611" s="4000" t="s">
        <v>5006</v>
      </c>
      <c r="G3611" s="4000" t="s">
        <v>5007</v>
      </c>
      <c r="H3611" s="4000" t="s">
        <v>5008</v>
      </c>
      <c r="I3611" s="4004" t="s">
        <v>5009</v>
      </c>
      <c r="J3611" s="4004" t="s">
        <v>5010</v>
      </c>
      <c r="K3611" s="4004" t="s">
        <v>5011</v>
      </c>
      <c r="L3611" s="4004" t="s">
        <v>5012</v>
      </c>
      <c r="M3611" s="4129" t="s">
        <v>5013</v>
      </c>
      <c r="N3611" s="4130"/>
      <c r="O3611" s="4004" t="s">
        <v>5014</v>
      </c>
      <c r="P3611" s="4004" t="s">
        <v>5015</v>
      </c>
      <c r="Q3611" s="4004" t="s">
        <v>5016</v>
      </c>
      <c r="R3611" s="4004" t="s">
        <v>5017</v>
      </c>
      <c r="S3611" s="4000" t="s">
        <v>5018</v>
      </c>
      <c r="T3611" s="4000" t="s">
        <v>5019</v>
      </c>
      <c r="U3611" s="4000" t="s">
        <v>5020</v>
      </c>
      <c r="V3611" s="4000" t="s">
        <v>5021</v>
      </c>
      <c r="W3611" s="4000" t="s">
        <v>5022</v>
      </c>
      <c r="X3611" s="4000" t="s">
        <v>5023</v>
      </c>
      <c r="Y3611" s="4000" t="s">
        <v>5024</v>
      </c>
      <c r="Z3611" s="4000" t="s">
        <v>5025</v>
      </c>
      <c r="AA3611" s="4000" t="s">
        <v>5026</v>
      </c>
      <c r="AB3611" s="4004" t="s">
        <v>5027</v>
      </c>
      <c r="AC3611" s="4004" t="s">
        <v>5028</v>
      </c>
      <c r="AD3611" s="4000" t="s">
        <v>5029</v>
      </c>
      <c r="AE3611" s="4000" t="s">
        <v>5030</v>
      </c>
      <c r="AF3611" s="4000" t="s">
        <v>5031</v>
      </c>
      <c r="AG3611" s="4000" t="s">
        <v>5032</v>
      </c>
      <c r="AH3611" s="4000" t="s">
        <v>1154</v>
      </c>
      <c r="AI3611" s="4000" t="s">
        <v>4990</v>
      </c>
      <c r="AJ3611" s="4000" t="s">
        <v>4991</v>
      </c>
      <c r="AK3611" s="2572"/>
    </row>
    <row r="3612" spans="2:37" s="2681" customFormat="1" ht="17.25" customHeight="1" thickBot="1" x14ac:dyDescent="0.25">
      <c r="B3612" s="4024"/>
      <c r="C3612" s="4025"/>
      <c r="D3612" s="4001"/>
      <c r="E3612" s="4001"/>
      <c r="F3612" s="4001"/>
      <c r="G3612" s="4001"/>
      <c r="H3612" s="4001"/>
      <c r="I3612" s="4005"/>
      <c r="J3612" s="4005"/>
      <c r="K3612" s="4005"/>
      <c r="L3612" s="4005"/>
      <c r="M3612" s="2677" t="s">
        <v>5033</v>
      </c>
      <c r="N3612" s="2676" t="s">
        <v>2798</v>
      </c>
      <c r="O3612" s="4005"/>
      <c r="P3612" s="4005"/>
      <c r="Q3612" s="4005"/>
      <c r="R3612" s="4005"/>
      <c r="S3612" s="4001"/>
      <c r="T3612" s="4001"/>
      <c r="U3612" s="4001"/>
      <c r="V3612" s="4001"/>
      <c r="W3612" s="4001"/>
      <c r="X3612" s="4001"/>
      <c r="Y3612" s="4001"/>
      <c r="Z3612" s="4001"/>
      <c r="AA3612" s="4001"/>
      <c r="AB3612" s="4005"/>
      <c r="AC3612" s="4005"/>
      <c r="AD3612" s="4001"/>
      <c r="AE3612" s="4001"/>
      <c r="AF3612" s="4001"/>
      <c r="AG3612" s="4001"/>
      <c r="AH3612" s="4001"/>
      <c r="AI3612" s="4001"/>
      <c r="AJ3612" s="4001"/>
      <c r="AK3612" s="2572"/>
    </row>
    <row r="3613" spans="2:37" s="2681" customFormat="1" ht="17.25" customHeight="1" x14ac:dyDescent="0.2">
      <c r="B3613" s="4133" t="s">
        <v>5293</v>
      </c>
      <c r="C3613" s="4134"/>
      <c r="D3613" s="2581" t="s">
        <v>1534</v>
      </c>
      <c r="E3613" s="2643" t="s">
        <v>1534</v>
      </c>
      <c r="F3613" s="2643" t="s">
        <v>1534</v>
      </c>
      <c r="G3613" s="2581" t="s">
        <v>1534</v>
      </c>
      <c r="H3613" s="2643" t="s">
        <v>1534</v>
      </c>
      <c r="I3613" s="2643" t="s">
        <v>1534</v>
      </c>
      <c r="J3613" s="2581" t="s">
        <v>1534</v>
      </c>
      <c r="K3613" s="2643" t="s">
        <v>1534</v>
      </c>
      <c r="L3613" s="2643" t="s">
        <v>1534</v>
      </c>
      <c r="M3613" s="2581" t="s">
        <v>1534</v>
      </c>
      <c r="N3613" s="2643" t="s">
        <v>1534</v>
      </c>
      <c r="O3613" s="2581" t="s">
        <v>1534</v>
      </c>
      <c r="P3613" s="2643" t="s">
        <v>1534</v>
      </c>
      <c r="Q3613" s="2643" t="s">
        <v>1534</v>
      </c>
      <c r="R3613" s="2581" t="s">
        <v>1534</v>
      </c>
      <c r="S3613" s="2643" t="s">
        <v>1534</v>
      </c>
      <c r="T3613" s="2581" t="s">
        <v>1534</v>
      </c>
      <c r="U3613" s="2643" t="s">
        <v>1534</v>
      </c>
      <c r="V3613" s="2643" t="s">
        <v>1534</v>
      </c>
      <c r="W3613" s="2581" t="s">
        <v>1534</v>
      </c>
      <c r="X3613" s="2643" t="s">
        <v>1534</v>
      </c>
      <c r="Y3613" s="2581" t="s">
        <v>1534</v>
      </c>
      <c r="Z3613" s="2643" t="s">
        <v>1534</v>
      </c>
      <c r="AA3613" s="2643" t="s">
        <v>1534</v>
      </c>
      <c r="AB3613" s="2581" t="s">
        <v>1534</v>
      </c>
      <c r="AC3613" s="2643" t="s">
        <v>1534</v>
      </c>
      <c r="AD3613" s="2643">
        <v>59.99</v>
      </c>
      <c r="AE3613" s="2649">
        <v>10000</v>
      </c>
      <c r="AF3613" s="2811">
        <v>5.0000000000000001E-3</v>
      </c>
      <c r="AG3613" s="2706">
        <v>0.1</v>
      </c>
      <c r="AH3613" s="2643" t="s">
        <v>1534</v>
      </c>
      <c r="AI3613" s="2581" t="s">
        <v>1534</v>
      </c>
      <c r="AJ3613" s="2808" t="s">
        <v>1534</v>
      </c>
      <c r="AK3613" s="2572"/>
    </row>
    <row r="3614" spans="2:37" s="2681" customFormat="1" ht="17.25" customHeight="1" x14ac:dyDescent="0.2">
      <c r="B3614" s="3982" t="s">
        <v>5294</v>
      </c>
      <c r="C3614" s="3983"/>
      <c r="D3614" s="2645" t="s">
        <v>1534</v>
      </c>
      <c r="E3614" s="2614" t="s">
        <v>1534</v>
      </c>
      <c r="F3614" s="2614" t="s">
        <v>1534</v>
      </c>
      <c r="G3614" s="2645" t="s">
        <v>1534</v>
      </c>
      <c r="H3614" s="2614" t="s">
        <v>1534</v>
      </c>
      <c r="I3614" s="2614" t="s">
        <v>1534</v>
      </c>
      <c r="J3614" s="2645" t="s">
        <v>1534</v>
      </c>
      <c r="K3614" s="2614" t="s">
        <v>1534</v>
      </c>
      <c r="L3614" s="2614" t="s">
        <v>1534</v>
      </c>
      <c r="M3614" s="2645" t="s">
        <v>1534</v>
      </c>
      <c r="N3614" s="2614" t="s">
        <v>1534</v>
      </c>
      <c r="O3614" s="2645" t="s">
        <v>1534</v>
      </c>
      <c r="P3614" s="2614" t="s">
        <v>1534</v>
      </c>
      <c r="Q3614" s="2614" t="s">
        <v>1534</v>
      </c>
      <c r="R3614" s="2645" t="s">
        <v>1534</v>
      </c>
      <c r="S3614" s="2614" t="s">
        <v>1534</v>
      </c>
      <c r="T3614" s="2645" t="s">
        <v>1534</v>
      </c>
      <c r="U3614" s="2614" t="s">
        <v>1534</v>
      </c>
      <c r="V3614" s="2614" t="s">
        <v>1534</v>
      </c>
      <c r="W3614" s="2645" t="s">
        <v>1534</v>
      </c>
      <c r="X3614" s="2614" t="s">
        <v>1534</v>
      </c>
      <c r="Y3614" s="2645" t="s">
        <v>1534</v>
      </c>
      <c r="Z3614" s="2614" t="s">
        <v>1534</v>
      </c>
      <c r="AA3614" s="2614" t="s">
        <v>1534</v>
      </c>
      <c r="AB3614" s="2645" t="s">
        <v>1534</v>
      </c>
      <c r="AC3614" s="2614" t="s">
        <v>1534</v>
      </c>
      <c r="AD3614" s="2614">
        <v>29.99</v>
      </c>
      <c r="AE3614" s="2639">
        <v>1500</v>
      </c>
      <c r="AF3614" s="2812">
        <v>1.9E-2</v>
      </c>
      <c r="AG3614" s="2711">
        <v>0.1</v>
      </c>
      <c r="AH3614" s="2614" t="s">
        <v>1534</v>
      </c>
      <c r="AI3614" s="2645" t="s">
        <v>1534</v>
      </c>
      <c r="AJ3614" s="2809" t="s">
        <v>1534</v>
      </c>
      <c r="AK3614" s="2572"/>
    </row>
    <row r="3615" spans="2:37" s="2681" customFormat="1" ht="17.25" customHeight="1" x14ac:dyDescent="0.2">
      <c r="B3615" s="3982" t="s">
        <v>5295</v>
      </c>
      <c r="C3615" s="3983"/>
      <c r="D3615" s="2645" t="s">
        <v>1534</v>
      </c>
      <c r="E3615" s="2614" t="s">
        <v>1534</v>
      </c>
      <c r="F3615" s="2614" t="s">
        <v>1534</v>
      </c>
      <c r="G3615" s="2645" t="s">
        <v>1534</v>
      </c>
      <c r="H3615" s="2614" t="s">
        <v>1534</v>
      </c>
      <c r="I3615" s="2614" t="s">
        <v>1534</v>
      </c>
      <c r="J3615" s="2645" t="s">
        <v>1534</v>
      </c>
      <c r="K3615" s="2614" t="s">
        <v>1534</v>
      </c>
      <c r="L3615" s="2614" t="s">
        <v>1534</v>
      </c>
      <c r="M3615" s="2645" t="s">
        <v>1534</v>
      </c>
      <c r="N3615" s="2614" t="s">
        <v>1534</v>
      </c>
      <c r="O3615" s="2645" t="s">
        <v>1534</v>
      </c>
      <c r="P3615" s="2614" t="s">
        <v>1534</v>
      </c>
      <c r="Q3615" s="2614" t="s">
        <v>1534</v>
      </c>
      <c r="R3615" s="2645" t="s">
        <v>1534</v>
      </c>
      <c r="S3615" s="2614" t="s">
        <v>1534</v>
      </c>
      <c r="T3615" s="2645" t="s">
        <v>1534</v>
      </c>
      <c r="U3615" s="2614" t="s">
        <v>1534</v>
      </c>
      <c r="V3615" s="2614" t="s">
        <v>1534</v>
      </c>
      <c r="W3615" s="2645" t="s">
        <v>1534</v>
      </c>
      <c r="X3615" s="2614" t="s">
        <v>1534</v>
      </c>
      <c r="Y3615" s="2645" t="s">
        <v>1534</v>
      </c>
      <c r="Z3615" s="2614" t="s">
        <v>1534</v>
      </c>
      <c r="AA3615" s="2614" t="s">
        <v>1534</v>
      </c>
      <c r="AB3615" s="2645" t="s">
        <v>1534</v>
      </c>
      <c r="AC3615" s="2614" t="s">
        <v>1534</v>
      </c>
      <c r="AD3615" s="2614">
        <v>44.99</v>
      </c>
      <c r="AE3615" s="2639">
        <v>2000</v>
      </c>
      <c r="AF3615" s="2812">
        <v>2.1999999999999999E-2</v>
      </c>
      <c r="AG3615" s="2711">
        <v>0.1</v>
      </c>
      <c r="AH3615" s="2614" t="s">
        <v>1534</v>
      </c>
      <c r="AI3615" s="2645" t="s">
        <v>1534</v>
      </c>
      <c r="AJ3615" s="2809" t="s">
        <v>1534</v>
      </c>
      <c r="AK3615" s="2572"/>
    </row>
    <row r="3616" spans="2:37" s="2681" customFormat="1" ht="17.25" customHeight="1" x14ac:dyDescent="0.2">
      <c r="B3616" s="3982" t="s">
        <v>5296</v>
      </c>
      <c r="C3616" s="3983"/>
      <c r="D3616" s="2645" t="s">
        <v>1534</v>
      </c>
      <c r="E3616" s="2614" t="s">
        <v>1534</v>
      </c>
      <c r="F3616" s="2614" t="s">
        <v>1534</v>
      </c>
      <c r="G3616" s="2645" t="s">
        <v>1534</v>
      </c>
      <c r="H3616" s="2614" t="s">
        <v>1534</v>
      </c>
      <c r="I3616" s="2614" t="s">
        <v>1534</v>
      </c>
      <c r="J3616" s="2645" t="s">
        <v>1534</v>
      </c>
      <c r="K3616" s="2614" t="s">
        <v>1534</v>
      </c>
      <c r="L3616" s="2614" t="s">
        <v>1534</v>
      </c>
      <c r="M3616" s="2645" t="s">
        <v>1534</v>
      </c>
      <c r="N3616" s="2614" t="s">
        <v>1534</v>
      </c>
      <c r="O3616" s="2645" t="s">
        <v>1534</v>
      </c>
      <c r="P3616" s="2614" t="s">
        <v>1534</v>
      </c>
      <c r="Q3616" s="2614" t="s">
        <v>1534</v>
      </c>
      <c r="R3616" s="2645" t="s">
        <v>1534</v>
      </c>
      <c r="S3616" s="2614" t="s">
        <v>1534</v>
      </c>
      <c r="T3616" s="2645" t="s">
        <v>1534</v>
      </c>
      <c r="U3616" s="2614" t="s">
        <v>1534</v>
      </c>
      <c r="V3616" s="2614" t="s">
        <v>1534</v>
      </c>
      <c r="W3616" s="2645" t="s">
        <v>1534</v>
      </c>
      <c r="X3616" s="2614" t="s">
        <v>1534</v>
      </c>
      <c r="Y3616" s="2645" t="s">
        <v>1534</v>
      </c>
      <c r="Z3616" s="2614" t="s">
        <v>1534</v>
      </c>
      <c r="AA3616" s="2614" t="s">
        <v>1534</v>
      </c>
      <c r="AB3616" s="2645" t="s">
        <v>1534</v>
      </c>
      <c r="AC3616" s="2614" t="s">
        <v>1534</v>
      </c>
      <c r="AD3616" s="2614">
        <v>19.989999999999998</v>
      </c>
      <c r="AE3616" s="2639">
        <v>1000</v>
      </c>
      <c r="AF3616" s="2812">
        <v>1.9E-2</v>
      </c>
      <c r="AG3616" s="2711">
        <v>0.1</v>
      </c>
      <c r="AH3616" s="2614" t="s">
        <v>1534</v>
      </c>
      <c r="AI3616" s="2645" t="s">
        <v>1534</v>
      </c>
      <c r="AJ3616" s="2809" t="s">
        <v>1534</v>
      </c>
      <c r="AK3616" s="2572"/>
    </row>
    <row r="3617" spans="2:37" s="2681" customFormat="1" ht="17.25" customHeight="1" thickBot="1" x14ac:dyDescent="0.25">
      <c r="B3617" s="3984" t="s">
        <v>5297</v>
      </c>
      <c r="C3617" s="3985"/>
      <c r="D3617" s="2651" t="s">
        <v>1534</v>
      </c>
      <c r="E3617" s="2652" t="s">
        <v>1534</v>
      </c>
      <c r="F3617" s="2652" t="s">
        <v>1534</v>
      </c>
      <c r="G3617" s="2651" t="s">
        <v>1534</v>
      </c>
      <c r="H3617" s="2652" t="s">
        <v>1534</v>
      </c>
      <c r="I3617" s="2652" t="s">
        <v>1534</v>
      </c>
      <c r="J3617" s="2651" t="s">
        <v>1534</v>
      </c>
      <c r="K3617" s="2652" t="s">
        <v>1534</v>
      </c>
      <c r="L3617" s="2652" t="s">
        <v>1534</v>
      </c>
      <c r="M3617" s="2651" t="s">
        <v>1534</v>
      </c>
      <c r="N3617" s="2652" t="s">
        <v>1534</v>
      </c>
      <c r="O3617" s="2651" t="s">
        <v>1534</v>
      </c>
      <c r="P3617" s="2652" t="s">
        <v>1534</v>
      </c>
      <c r="Q3617" s="2652" t="s">
        <v>1534</v>
      </c>
      <c r="R3617" s="2651" t="s">
        <v>1534</v>
      </c>
      <c r="S3617" s="2652" t="s">
        <v>1534</v>
      </c>
      <c r="T3617" s="2651" t="s">
        <v>1534</v>
      </c>
      <c r="U3617" s="2652" t="s">
        <v>1534</v>
      </c>
      <c r="V3617" s="2652" t="s">
        <v>1534</v>
      </c>
      <c r="W3617" s="2651" t="s">
        <v>1534</v>
      </c>
      <c r="X3617" s="2652" t="s">
        <v>1534</v>
      </c>
      <c r="Y3617" s="2651" t="s">
        <v>1534</v>
      </c>
      <c r="Z3617" s="2652" t="s">
        <v>1534</v>
      </c>
      <c r="AA3617" s="2652" t="s">
        <v>1534</v>
      </c>
      <c r="AB3617" s="2651" t="s">
        <v>1534</v>
      </c>
      <c r="AC3617" s="2652" t="s">
        <v>1534</v>
      </c>
      <c r="AD3617" s="2652">
        <v>29.99</v>
      </c>
      <c r="AE3617" s="2642">
        <v>2000</v>
      </c>
      <c r="AF3617" s="2813">
        <v>1.4E-2</v>
      </c>
      <c r="AG3617" s="2814">
        <v>0.1</v>
      </c>
      <c r="AH3617" s="2652" t="s">
        <v>1534</v>
      </c>
      <c r="AI3617" s="2651" t="s">
        <v>1534</v>
      </c>
      <c r="AJ3617" s="2815" t="s">
        <v>1534</v>
      </c>
      <c r="AK3617" s="2572"/>
    </row>
    <row r="3618" spans="2:37" s="2681" customFormat="1" ht="17.25" customHeight="1" x14ac:dyDescent="0.2">
      <c r="B3618" s="2573"/>
      <c r="C3618" s="2566"/>
      <c r="D3618" s="2566"/>
      <c r="E3618" s="2566"/>
      <c r="F3618" s="2566"/>
      <c r="G3618" s="2566"/>
      <c r="H3618" s="2566"/>
      <c r="I3618" s="2567"/>
      <c r="J3618" s="2567"/>
      <c r="K3618" s="2567"/>
      <c r="L3618" s="2567"/>
      <c r="M3618" s="2566"/>
      <c r="N3618" s="2567"/>
      <c r="O3618" s="2567"/>
      <c r="P3618" s="2567"/>
      <c r="Q3618" s="2567"/>
      <c r="R3618" s="2567"/>
      <c r="S3618" s="2566"/>
      <c r="T3618" s="2565"/>
      <c r="U3618" s="2565"/>
      <c r="V3618" s="2565"/>
      <c r="W3618" s="2565"/>
      <c r="X3618" s="2565"/>
      <c r="Y3618" s="2565"/>
      <c r="Z3618" s="2565"/>
      <c r="AA3618" s="2565"/>
      <c r="AB3618" s="2565"/>
      <c r="AC3618" s="2565"/>
      <c r="AD3618" s="2565"/>
      <c r="AE3618" s="2565"/>
      <c r="AF3618" s="2565"/>
      <c r="AG3618" s="2565"/>
      <c r="AH3618" s="2565"/>
      <c r="AI3618" s="2565"/>
      <c r="AJ3618" s="2568"/>
      <c r="AK3618" s="2572"/>
    </row>
    <row r="3619" spans="2:37" s="2681" customFormat="1" ht="17.25" customHeight="1" x14ac:dyDescent="0.2">
      <c r="B3619" s="3979" t="s">
        <v>4992</v>
      </c>
      <c r="C3619" s="3980"/>
      <c r="D3619" s="3986" t="s">
        <v>5043</v>
      </c>
      <c r="E3619" s="3986"/>
      <c r="F3619" s="3986"/>
      <c r="G3619" s="3986"/>
      <c r="H3619" s="2569"/>
      <c r="I3619" s="2569"/>
      <c r="J3619" s="2569"/>
      <c r="K3619" s="2569"/>
      <c r="L3619" s="2569"/>
      <c r="M3619" s="2569"/>
      <c r="N3619" s="2569"/>
      <c r="O3619" s="2569"/>
      <c r="P3619" s="2569"/>
      <c r="Q3619" s="2569"/>
      <c r="R3619" s="2569"/>
      <c r="S3619" s="2569"/>
      <c r="T3619" s="2565"/>
      <c r="U3619" s="2565"/>
      <c r="V3619" s="2565"/>
      <c r="W3619" s="2565"/>
      <c r="X3619" s="2565"/>
      <c r="Y3619" s="2565"/>
      <c r="Z3619" s="2565"/>
      <c r="AA3619" s="2565"/>
      <c r="AB3619" s="2565"/>
      <c r="AC3619" s="2565"/>
      <c r="AD3619" s="2565"/>
      <c r="AE3619" s="2565"/>
      <c r="AF3619" s="2565"/>
      <c r="AG3619" s="2565"/>
      <c r="AH3619" s="2565"/>
      <c r="AI3619" s="2565"/>
      <c r="AJ3619" s="2568"/>
      <c r="AK3619" s="2572"/>
    </row>
    <row r="3620" spans="2:37" s="2681" customFormat="1" ht="17.25" customHeight="1" x14ac:dyDescent="0.2">
      <c r="B3620" s="3979" t="s">
        <v>4993</v>
      </c>
      <c r="C3620" s="3980"/>
      <c r="D3620" s="3986" t="s">
        <v>1517</v>
      </c>
      <c r="E3620" s="3986"/>
      <c r="F3620" s="3986"/>
      <c r="G3620" s="3986"/>
      <c r="H3620" s="2569"/>
      <c r="I3620" s="2569"/>
      <c r="J3620" s="2569"/>
      <c r="K3620" s="2569"/>
      <c r="L3620" s="2569"/>
      <c r="M3620" s="2569"/>
      <c r="N3620" s="2569"/>
      <c r="O3620" s="2569"/>
      <c r="P3620" s="2569"/>
      <c r="Q3620" s="2569"/>
      <c r="R3620" s="2569"/>
      <c r="S3620" s="2569"/>
      <c r="T3620" s="2565"/>
      <c r="U3620" s="2565"/>
      <c r="V3620" s="2565"/>
      <c r="W3620" s="2565"/>
      <c r="X3620" s="2565"/>
      <c r="Y3620" s="2565"/>
      <c r="Z3620" s="2565"/>
      <c r="AA3620" s="2565"/>
      <c r="AB3620" s="2565"/>
      <c r="AC3620" s="2565"/>
      <c r="AD3620" s="2565"/>
      <c r="AE3620" s="2565"/>
      <c r="AF3620" s="2565"/>
      <c r="AG3620" s="2565"/>
      <c r="AH3620" s="2565"/>
      <c r="AI3620" s="2565"/>
      <c r="AJ3620" s="2568"/>
      <c r="AK3620" s="2572"/>
    </row>
    <row r="3621" spans="2:37" s="2681" customFormat="1" ht="17.25" customHeight="1" thickBot="1" x14ac:dyDescent="0.25">
      <c r="B3621" s="4057"/>
      <c r="C3621" s="4058"/>
      <c r="D3621" s="4101"/>
      <c r="E3621" s="4101"/>
      <c r="F3621" s="4101"/>
      <c r="G3621" s="4101"/>
      <c r="H3621" s="2574"/>
      <c r="I3621" s="2574"/>
      <c r="J3621" s="2574"/>
      <c r="K3621" s="2574"/>
      <c r="L3621" s="2574"/>
      <c r="M3621" s="2574"/>
      <c r="N3621" s="2574"/>
      <c r="O3621" s="2574"/>
      <c r="P3621" s="2574"/>
      <c r="Q3621" s="2574"/>
      <c r="R3621" s="2574"/>
      <c r="S3621" s="2574"/>
      <c r="T3621" s="2575"/>
      <c r="U3621" s="2575"/>
      <c r="V3621" s="2575"/>
      <c r="W3621" s="2575"/>
      <c r="X3621" s="2575"/>
      <c r="Y3621" s="2575"/>
      <c r="Z3621" s="2575"/>
      <c r="AA3621" s="2575"/>
      <c r="AB3621" s="2575"/>
      <c r="AC3621" s="2575"/>
      <c r="AD3621" s="2575"/>
      <c r="AE3621" s="2575"/>
      <c r="AF3621" s="2575"/>
      <c r="AG3621" s="2575"/>
      <c r="AH3621" s="2575"/>
      <c r="AI3621" s="2575"/>
      <c r="AJ3621" s="2576"/>
      <c r="AK3621" s="2577"/>
    </row>
    <row r="3622" spans="2:37" s="2681" customFormat="1" ht="17.25" customHeight="1" x14ac:dyDescent="0.2">
      <c r="B3622" s="2683"/>
      <c r="C3622" s="2403"/>
      <c r="D3622" s="2403"/>
      <c r="E3622" s="2403"/>
      <c r="F3622" s="2403"/>
      <c r="G3622" s="2403"/>
      <c r="H3622" s="2403"/>
      <c r="I3622" s="2403"/>
      <c r="J3622" s="2403"/>
      <c r="K3622" s="2403"/>
      <c r="L3622" s="2403"/>
      <c r="M3622" s="2403"/>
      <c r="N3622" s="2403"/>
      <c r="O3622" s="2403"/>
      <c r="P3622" s="2403"/>
      <c r="Q3622" s="2403"/>
      <c r="R3622" s="2403"/>
      <c r="S3622" s="2403"/>
      <c r="T3622" s="2403"/>
      <c r="U3622" s="2403"/>
      <c r="V3622" s="2403"/>
      <c r="W3622" s="2403"/>
      <c r="X3622" s="2403"/>
      <c r="Y3622" s="2403"/>
      <c r="Z3622" s="2403"/>
      <c r="AA3622" s="2403"/>
      <c r="AB3622" s="2403"/>
      <c r="AC3622" s="2403"/>
      <c r="AD3622" s="2403"/>
      <c r="AE3622" s="2403"/>
      <c r="AF3622" s="2403"/>
      <c r="AG3622" s="2403"/>
      <c r="AH3622" s="2403"/>
      <c r="AI3622" s="2403"/>
      <c r="AJ3622" s="2403"/>
      <c r="AK3622" s="2403"/>
    </row>
    <row r="3623" spans="2:37" s="2681" customFormat="1" ht="17.25" customHeight="1" thickBot="1" x14ac:dyDescent="0.25">
      <c r="B3623" s="2683"/>
      <c r="C3623" s="2403"/>
      <c r="D3623" s="2403"/>
      <c r="E3623" s="2403"/>
      <c r="F3623" s="2403"/>
      <c r="G3623" s="2403"/>
      <c r="H3623" s="2403"/>
      <c r="I3623" s="2403"/>
      <c r="J3623" s="2403"/>
      <c r="K3623" s="2403"/>
      <c r="L3623" s="2403"/>
      <c r="M3623" s="2403"/>
      <c r="N3623" s="2403"/>
      <c r="O3623" s="2403"/>
      <c r="P3623" s="2403"/>
      <c r="Q3623" s="2403"/>
      <c r="R3623" s="2403"/>
      <c r="S3623" s="2403"/>
      <c r="T3623" s="2403"/>
      <c r="U3623" s="2403"/>
      <c r="V3623" s="2403"/>
      <c r="W3623" s="2403"/>
      <c r="X3623" s="2403"/>
      <c r="Y3623" s="2403"/>
      <c r="Z3623" s="2403"/>
      <c r="AA3623" s="2403"/>
      <c r="AB3623" s="2403"/>
      <c r="AC3623" s="2403"/>
      <c r="AD3623" s="2403"/>
      <c r="AE3623" s="2403"/>
      <c r="AF3623" s="2403"/>
      <c r="AG3623" s="2403"/>
      <c r="AH3623" s="2403"/>
      <c r="AI3623" s="2403"/>
      <c r="AJ3623" s="2403"/>
      <c r="AK3623" s="2403"/>
    </row>
    <row r="3624" spans="2:37" s="2681" customFormat="1" ht="17.25" customHeight="1" x14ac:dyDescent="0.2">
      <c r="B3624" s="3987" t="s">
        <v>5001</v>
      </c>
      <c r="C3624" s="3988"/>
      <c r="D3624" s="3988"/>
      <c r="E3624" s="3988"/>
      <c r="F3624" s="3988"/>
      <c r="G3624" s="3988"/>
      <c r="H3624" s="3988"/>
      <c r="I3624" s="3988"/>
      <c r="J3624" s="3988"/>
      <c r="K3624" s="3988"/>
      <c r="L3624" s="3988"/>
      <c r="M3624" s="3988"/>
      <c r="N3624" s="3988"/>
      <c r="O3624" s="3988"/>
      <c r="P3624" s="3988"/>
      <c r="Q3624" s="3988"/>
      <c r="R3624" s="3988"/>
      <c r="S3624" s="3988"/>
      <c r="T3624" s="3988"/>
      <c r="U3624" s="3988"/>
      <c r="V3624" s="3988"/>
      <c r="W3624" s="3988"/>
      <c r="X3624" s="3988"/>
      <c r="Y3624" s="3988"/>
      <c r="Z3624" s="3988"/>
      <c r="AA3624" s="3988"/>
      <c r="AB3624" s="3988"/>
      <c r="AC3624" s="3988"/>
      <c r="AD3624" s="3988"/>
      <c r="AE3624" s="3988"/>
      <c r="AF3624" s="3988"/>
      <c r="AG3624" s="3988"/>
      <c r="AH3624" s="3988"/>
      <c r="AI3624" s="3988"/>
      <c r="AJ3624" s="3988"/>
      <c r="AK3624" s="3989"/>
    </row>
    <row r="3625" spans="2:37" s="2681" customFormat="1" ht="17.25" customHeight="1" x14ac:dyDescent="0.2">
      <c r="B3625" s="2570"/>
      <c r="C3625" s="2678"/>
      <c r="D3625" s="2678"/>
      <c r="E3625" s="2678"/>
      <c r="F3625" s="2678"/>
      <c r="G3625" s="2571"/>
      <c r="H3625" s="2571"/>
      <c r="I3625" s="2571"/>
      <c r="J3625" s="2571"/>
      <c r="K3625" s="2571"/>
      <c r="L3625" s="2571"/>
      <c r="M3625" s="2571"/>
      <c r="N3625" s="2571"/>
      <c r="O3625" s="2571"/>
      <c r="P3625" s="2571"/>
      <c r="Q3625" s="2571"/>
      <c r="R3625" s="2571"/>
      <c r="S3625" s="2571"/>
      <c r="T3625" s="2571"/>
      <c r="U3625" s="2571"/>
      <c r="V3625" s="2571"/>
      <c r="W3625" s="2571"/>
      <c r="X3625" s="2571"/>
      <c r="Y3625" s="2571"/>
      <c r="Z3625" s="2571"/>
      <c r="AA3625" s="2571"/>
      <c r="AB3625" s="2571"/>
      <c r="AC3625" s="2571"/>
      <c r="AD3625" s="2571"/>
      <c r="AE3625" s="2571"/>
      <c r="AF3625" s="2571"/>
      <c r="AG3625" s="2571"/>
      <c r="AH3625" s="2571"/>
      <c r="AI3625" s="2571"/>
      <c r="AJ3625" s="2571"/>
      <c r="AK3625" s="2572"/>
    </row>
    <row r="3626" spans="2:37" s="2681" customFormat="1" ht="17.25" customHeight="1" x14ac:dyDescent="0.2">
      <c r="B3626" s="2570" t="s">
        <v>4988</v>
      </c>
      <c r="C3626" s="2678"/>
      <c r="D3626" s="4122" t="s">
        <v>5299</v>
      </c>
      <c r="E3626" s="4122"/>
      <c r="F3626" s="4122"/>
      <c r="G3626" s="4122"/>
      <c r="H3626" s="2571"/>
      <c r="I3626" s="2571"/>
      <c r="J3626" s="2571"/>
      <c r="K3626" s="2571"/>
      <c r="L3626" s="2571"/>
      <c r="M3626" s="2571"/>
      <c r="N3626" s="2571"/>
      <c r="O3626" s="2571"/>
      <c r="P3626" s="2571"/>
      <c r="Q3626" s="2571"/>
      <c r="R3626" s="2571"/>
      <c r="S3626" s="2571"/>
      <c r="T3626" s="2571"/>
      <c r="U3626" s="2571"/>
      <c r="V3626" s="2571"/>
      <c r="W3626" s="2571"/>
      <c r="X3626" s="2571"/>
      <c r="Y3626" s="2571"/>
      <c r="Z3626" s="2571"/>
      <c r="AA3626" s="2571"/>
      <c r="AB3626" s="2571"/>
      <c r="AC3626" s="2571"/>
      <c r="AD3626" s="2571"/>
      <c r="AE3626" s="2571"/>
      <c r="AF3626" s="2571"/>
      <c r="AG3626" s="2571"/>
      <c r="AH3626" s="2571"/>
      <c r="AI3626" s="2571"/>
      <c r="AJ3626" s="2571"/>
      <c r="AK3626" s="2572"/>
    </row>
    <row r="3627" spans="2:37" s="2681" customFormat="1" ht="17.25" customHeight="1" thickBot="1" x14ac:dyDescent="0.25">
      <c r="B3627" s="3991" t="s">
        <v>5002</v>
      </c>
      <c r="C3627" s="3992"/>
      <c r="D3627" s="4139">
        <v>41341</v>
      </c>
      <c r="E3627" s="4139"/>
      <c r="F3627" s="2678"/>
      <c r="G3627" s="2571"/>
      <c r="H3627" s="2571"/>
      <c r="I3627" s="2571"/>
      <c r="J3627" s="2571"/>
      <c r="K3627" s="2571"/>
      <c r="L3627" s="2571"/>
      <c r="M3627" s="2571"/>
      <c r="N3627" s="2571"/>
      <c r="O3627" s="2571"/>
      <c r="P3627" s="2571"/>
      <c r="Q3627" s="2571"/>
      <c r="R3627" s="2571"/>
      <c r="S3627" s="2571"/>
      <c r="T3627" s="2571"/>
      <c r="U3627" s="2571"/>
      <c r="V3627" s="2571"/>
      <c r="W3627" s="2571"/>
      <c r="X3627" s="2571"/>
      <c r="Y3627" s="2571"/>
      <c r="Z3627" s="2571"/>
      <c r="AA3627" s="2571"/>
      <c r="AB3627" s="2571"/>
      <c r="AC3627" s="2571"/>
      <c r="AD3627" s="2571"/>
      <c r="AE3627" s="2571"/>
      <c r="AF3627" s="2571"/>
      <c r="AG3627" s="2571"/>
      <c r="AH3627" s="2571"/>
      <c r="AI3627" s="2571"/>
      <c r="AJ3627" s="2571"/>
      <c r="AK3627" s="2572"/>
    </row>
    <row r="3628" spans="2:37" s="2681" customFormat="1" ht="57.75" customHeight="1" thickBot="1" x14ac:dyDescent="0.25">
      <c r="B3628" s="3993" t="s">
        <v>5003</v>
      </c>
      <c r="C3628" s="4036"/>
      <c r="D3628" s="4118" t="s">
        <v>5300</v>
      </c>
      <c r="E3628" s="4119"/>
      <c r="F3628" s="4119"/>
      <c r="G3628" s="4119"/>
      <c r="H3628" s="4119"/>
      <c r="I3628" s="4119"/>
      <c r="J3628" s="4119"/>
      <c r="K3628" s="4120"/>
      <c r="L3628" s="2571"/>
      <c r="M3628" s="2571"/>
      <c r="N3628" s="2571"/>
      <c r="O3628" s="2571"/>
      <c r="P3628" s="2571"/>
      <c r="Q3628" s="2571"/>
      <c r="R3628" s="2571"/>
      <c r="S3628" s="2571"/>
      <c r="T3628" s="2571"/>
      <c r="U3628" s="2571"/>
      <c r="V3628" s="2571"/>
      <c r="W3628" s="2571"/>
      <c r="X3628" s="2571"/>
      <c r="Y3628" s="2571"/>
      <c r="Z3628" s="2571"/>
      <c r="AA3628" s="2571"/>
      <c r="AB3628" s="2571"/>
      <c r="AC3628" s="2571"/>
      <c r="AD3628" s="2571"/>
      <c r="AE3628" s="2571"/>
      <c r="AF3628" s="2571"/>
      <c r="AG3628" s="2571"/>
      <c r="AH3628" s="2571"/>
      <c r="AI3628" s="2571"/>
      <c r="AJ3628" s="2571"/>
      <c r="AK3628" s="2572"/>
    </row>
    <row r="3629" spans="2:37" s="2681" customFormat="1" ht="17.25" customHeight="1" thickBot="1" x14ac:dyDescent="0.25">
      <c r="B3629" s="3998"/>
      <c r="C3629" s="3999"/>
      <c r="D3629" s="3999"/>
      <c r="E3629" s="3999"/>
      <c r="F3629" s="3999"/>
      <c r="G3629" s="3999"/>
      <c r="H3629" s="3999"/>
      <c r="I3629" s="3999"/>
      <c r="J3629" s="3999"/>
      <c r="K3629" s="3999"/>
      <c r="L3629" s="3999"/>
      <c r="M3629" s="3999"/>
      <c r="N3629" s="3999"/>
      <c r="O3629" s="3999"/>
      <c r="P3629" s="3999"/>
      <c r="Q3629" s="3999"/>
      <c r="R3629" s="2571"/>
      <c r="S3629" s="2571"/>
      <c r="T3629" s="2571"/>
      <c r="U3629" s="2571"/>
      <c r="V3629" s="2571"/>
      <c r="W3629" s="2571"/>
      <c r="X3629" s="2571"/>
      <c r="Y3629" s="2571"/>
      <c r="Z3629" s="2571"/>
      <c r="AA3629" s="2571"/>
      <c r="AB3629" s="2571"/>
      <c r="AC3629" s="2571"/>
      <c r="AD3629" s="2571"/>
      <c r="AE3629" s="2571"/>
      <c r="AF3629" s="2571"/>
      <c r="AG3629" s="2571"/>
      <c r="AH3629" s="2571"/>
      <c r="AI3629" s="2571"/>
      <c r="AJ3629" s="2571"/>
      <c r="AK3629" s="2572"/>
    </row>
    <row r="3630" spans="2:37" s="2681" customFormat="1" ht="17.25" customHeight="1" thickBot="1" x14ac:dyDescent="0.25">
      <c r="B3630" s="4022" t="s">
        <v>5004</v>
      </c>
      <c r="C3630" s="4023"/>
      <c r="D3630" s="4000" t="s">
        <v>4994</v>
      </c>
      <c r="E3630" s="4000" t="s">
        <v>5005</v>
      </c>
      <c r="F3630" s="4029" t="s">
        <v>224</v>
      </c>
      <c r="G3630" s="4031"/>
      <c r="H3630" s="4031"/>
      <c r="I3630" s="4031"/>
      <c r="J3630" s="4031"/>
      <c r="K3630" s="4031"/>
      <c r="L3630" s="4031"/>
      <c r="M3630" s="4031"/>
      <c r="N3630" s="4031"/>
      <c r="O3630" s="4031"/>
      <c r="P3630" s="4031"/>
      <c r="Q3630" s="4031"/>
      <c r="R3630" s="4032"/>
      <c r="S3630" s="4029" t="s">
        <v>340</v>
      </c>
      <c r="T3630" s="4031"/>
      <c r="U3630" s="4031"/>
      <c r="V3630" s="4031"/>
      <c r="W3630" s="4031"/>
      <c r="X3630" s="4031"/>
      <c r="Y3630" s="4031"/>
      <c r="Z3630" s="4031"/>
      <c r="AA3630" s="4031"/>
      <c r="AB3630" s="4031"/>
      <c r="AC3630" s="4032"/>
      <c r="AD3630" s="4029" t="s">
        <v>225</v>
      </c>
      <c r="AE3630" s="4031"/>
      <c r="AF3630" s="4031"/>
      <c r="AG3630" s="4032"/>
      <c r="AH3630" s="4033" t="s">
        <v>4989</v>
      </c>
      <c r="AI3630" s="4034"/>
      <c r="AJ3630" s="4035"/>
      <c r="AK3630" s="2572"/>
    </row>
    <row r="3631" spans="2:37" s="2681" customFormat="1" ht="27.75" customHeight="1" thickBot="1" x14ac:dyDescent="0.25">
      <c r="B3631" s="4024"/>
      <c r="C3631" s="4025"/>
      <c r="D3631" s="4001"/>
      <c r="E3631" s="4001"/>
      <c r="F3631" s="4000" t="s">
        <v>5006</v>
      </c>
      <c r="G3631" s="4000" t="s">
        <v>5007</v>
      </c>
      <c r="H3631" s="4000" t="s">
        <v>5008</v>
      </c>
      <c r="I3631" s="4004" t="s">
        <v>5009</v>
      </c>
      <c r="J3631" s="4004" t="s">
        <v>5010</v>
      </c>
      <c r="K3631" s="4004" t="s">
        <v>5011</v>
      </c>
      <c r="L3631" s="4004" t="s">
        <v>5012</v>
      </c>
      <c r="M3631" s="4129" t="s">
        <v>5013</v>
      </c>
      <c r="N3631" s="4130"/>
      <c r="O3631" s="4004" t="s">
        <v>5014</v>
      </c>
      <c r="P3631" s="4004" t="s">
        <v>5015</v>
      </c>
      <c r="Q3631" s="4004" t="s">
        <v>5016</v>
      </c>
      <c r="R3631" s="4004" t="s">
        <v>5017</v>
      </c>
      <c r="S3631" s="4000" t="s">
        <v>5018</v>
      </c>
      <c r="T3631" s="4000" t="s">
        <v>5019</v>
      </c>
      <c r="U3631" s="4000" t="s">
        <v>5020</v>
      </c>
      <c r="V3631" s="4000" t="s">
        <v>5021</v>
      </c>
      <c r="W3631" s="4000" t="s">
        <v>5022</v>
      </c>
      <c r="X3631" s="4000" t="s">
        <v>5023</v>
      </c>
      <c r="Y3631" s="4000" t="s">
        <v>5024</v>
      </c>
      <c r="Z3631" s="4000" t="s">
        <v>5025</v>
      </c>
      <c r="AA3631" s="4000" t="s">
        <v>5026</v>
      </c>
      <c r="AB3631" s="4004" t="s">
        <v>5027</v>
      </c>
      <c r="AC3631" s="4004" t="s">
        <v>5028</v>
      </c>
      <c r="AD3631" s="4000" t="s">
        <v>5029</v>
      </c>
      <c r="AE3631" s="4000" t="s">
        <v>5030</v>
      </c>
      <c r="AF3631" s="4000" t="s">
        <v>5031</v>
      </c>
      <c r="AG3631" s="4000" t="s">
        <v>5032</v>
      </c>
      <c r="AH3631" s="4000" t="s">
        <v>1154</v>
      </c>
      <c r="AI3631" s="4000" t="s">
        <v>4990</v>
      </c>
      <c r="AJ3631" s="4000" t="s">
        <v>4991</v>
      </c>
      <c r="AK3631" s="2572"/>
    </row>
    <row r="3632" spans="2:37" s="2681" customFormat="1" ht="32.25" customHeight="1" thickBot="1" x14ac:dyDescent="0.25">
      <c r="B3632" s="4105"/>
      <c r="C3632" s="4106"/>
      <c r="D3632" s="4073"/>
      <c r="E3632" s="4073"/>
      <c r="F3632" s="4073"/>
      <c r="G3632" s="4073"/>
      <c r="H3632" s="4073"/>
      <c r="I3632" s="4102"/>
      <c r="J3632" s="4102"/>
      <c r="K3632" s="4102"/>
      <c r="L3632" s="4102"/>
      <c r="M3632" s="2677" t="s">
        <v>5033</v>
      </c>
      <c r="N3632" s="2676" t="s">
        <v>2798</v>
      </c>
      <c r="O3632" s="4102"/>
      <c r="P3632" s="4102"/>
      <c r="Q3632" s="4102"/>
      <c r="R3632" s="4102"/>
      <c r="S3632" s="4073"/>
      <c r="T3632" s="4073"/>
      <c r="U3632" s="4073"/>
      <c r="V3632" s="4073"/>
      <c r="W3632" s="4073"/>
      <c r="X3632" s="4073"/>
      <c r="Y3632" s="4073"/>
      <c r="Z3632" s="4073"/>
      <c r="AA3632" s="4073"/>
      <c r="AB3632" s="4102"/>
      <c r="AC3632" s="4102"/>
      <c r="AD3632" s="4073"/>
      <c r="AE3632" s="4073"/>
      <c r="AF3632" s="4073"/>
      <c r="AG3632" s="4073"/>
      <c r="AH3632" s="4073"/>
      <c r="AI3632" s="4073"/>
      <c r="AJ3632" s="4073"/>
      <c r="AK3632" s="2572"/>
    </row>
    <row r="3633" spans="2:37" s="2681" customFormat="1" ht="17.25" customHeight="1" thickBot="1" x14ac:dyDescent="0.25">
      <c r="B3633" s="4174" t="s">
        <v>5301</v>
      </c>
      <c r="C3633" s="4175"/>
      <c r="D3633" s="2579" t="s">
        <v>1534</v>
      </c>
      <c r="E3633" s="2579" t="s">
        <v>1534</v>
      </c>
      <c r="F3633" s="2579" t="s">
        <v>1534</v>
      </c>
      <c r="G3633" s="2579" t="s">
        <v>1534</v>
      </c>
      <c r="H3633" s="2579" t="s">
        <v>1534</v>
      </c>
      <c r="I3633" s="2579" t="s">
        <v>1534</v>
      </c>
      <c r="J3633" s="2579" t="s">
        <v>1534</v>
      </c>
      <c r="K3633" s="2579" t="s">
        <v>1534</v>
      </c>
      <c r="L3633" s="2579" t="s">
        <v>1534</v>
      </c>
      <c r="M3633" s="2579" t="s">
        <v>1534</v>
      </c>
      <c r="N3633" s="2579" t="s">
        <v>1534</v>
      </c>
      <c r="O3633" s="2579" t="s">
        <v>1534</v>
      </c>
      <c r="P3633" s="2579" t="s">
        <v>1534</v>
      </c>
      <c r="Q3633" s="2579" t="s">
        <v>1534</v>
      </c>
      <c r="R3633" s="2579" t="s">
        <v>1534</v>
      </c>
      <c r="S3633" s="2579" t="s">
        <v>1534</v>
      </c>
      <c r="T3633" s="2579" t="s">
        <v>1534</v>
      </c>
      <c r="U3633" s="2579" t="s">
        <v>1534</v>
      </c>
      <c r="V3633" s="2579" t="s">
        <v>1534</v>
      </c>
      <c r="W3633" s="2579" t="s">
        <v>1534</v>
      </c>
      <c r="X3633" s="2579" t="s">
        <v>1534</v>
      </c>
      <c r="Y3633" s="2579" t="s">
        <v>1534</v>
      </c>
      <c r="Z3633" s="2579" t="s">
        <v>1534</v>
      </c>
      <c r="AA3633" s="2579" t="s">
        <v>1534</v>
      </c>
      <c r="AB3633" s="2579" t="s">
        <v>1534</v>
      </c>
      <c r="AC3633" s="2579" t="s">
        <v>1534</v>
      </c>
      <c r="AD3633" s="2579" t="s">
        <v>1534</v>
      </c>
      <c r="AE3633" s="2579" t="s">
        <v>1534</v>
      </c>
      <c r="AF3633" s="2579" t="s">
        <v>1534</v>
      </c>
      <c r="AG3633" s="2579" t="s">
        <v>1534</v>
      </c>
      <c r="AH3633" s="2816" t="s">
        <v>3124</v>
      </c>
      <c r="AI3633" s="2816" t="s">
        <v>5302</v>
      </c>
      <c r="AJ3633" s="2817">
        <v>0.75</v>
      </c>
      <c r="AK3633" s="2572"/>
    </row>
    <row r="3634" spans="2:37" s="2681" customFormat="1" ht="17.25" customHeight="1" thickBot="1" x14ac:dyDescent="0.25">
      <c r="B3634" s="4176"/>
      <c r="C3634" s="4177"/>
      <c r="D3634" s="2948"/>
      <c r="E3634" s="2810"/>
      <c r="F3634" s="2810"/>
      <c r="G3634" s="2810"/>
      <c r="H3634" s="2810"/>
      <c r="I3634" s="2810"/>
      <c r="J3634" s="2810"/>
      <c r="K3634" s="2810"/>
      <c r="L3634" s="2810"/>
      <c r="M3634" s="2810"/>
      <c r="N3634" s="2810"/>
      <c r="O3634" s="2810"/>
      <c r="P3634" s="2810"/>
      <c r="Q3634" s="2810"/>
      <c r="R3634" s="2810"/>
      <c r="S3634" s="2810"/>
      <c r="T3634" s="2810"/>
      <c r="U3634" s="2810"/>
      <c r="V3634" s="2810"/>
      <c r="W3634" s="2810"/>
      <c r="X3634" s="2810"/>
      <c r="Y3634" s="2810"/>
      <c r="Z3634" s="2810"/>
      <c r="AA3634" s="2810"/>
      <c r="AB3634" s="2810"/>
      <c r="AC3634" s="2810"/>
      <c r="AD3634" s="2810"/>
      <c r="AE3634" s="2810"/>
      <c r="AF3634" s="2810"/>
      <c r="AG3634" s="2810"/>
      <c r="AH3634" s="2816" t="s">
        <v>5303</v>
      </c>
      <c r="AI3634" s="2816" t="s">
        <v>5302</v>
      </c>
      <c r="AJ3634" s="2819">
        <v>0.75</v>
      </c>
      <c r="AK3634" s="2572"/>
    </row>
    <row r="3635" spans="2:37" s="2681" customFormat="1" ht="17.25" customHeight="1" thickBot="1" x14ac:dyDescent="0.25">
      <c r="B3635" s="4178"/>
      <c r="C3635" s="4179"/>
      <c r="D3635" s="2820"/>
      <c r="E3635" s="2820"/>
      <c r="F3635" s="2820"/>
      <c r="G3635" s="2820"/>
      <c r="H3635" s="2820"/>
      <c r="I3635" s="2820"/>
      <c r="J3635" s="2820"/>
      <c r="K3635" s="2820"/>
      <c r="L3635" s="2820"/>
      <c r="M3635" s="2820"/>
      <c r="N3635" s="2820"/>
      <c r="O3635" s="2820"/>
      <c r="P3635" s="2820"/>
      <c r="Q3635" s="2820"/>
      <c r="R3635" s="2820"/>
      <c r="S3635" s="2820"/>
      <c r="T3635" s="2820"/>
      <c r="U3635" s="2820"/>
      <c r="V3635" s="2820"/>
      <c r="W3635" s="2820"/>
      <c r="X3635" s="2820"/>
      <c r="Y3635" s="2820"/>
      <c r="Z3635" s="2820"/>
      <c r="AA3635" s="2820"/>
      <c r="AB3635" s="2820"/>
      <c r="AC3635" s="2820"/>
      <c r="AD3635" s="2820"/>
      <c r="AE3635" s="2820"/>
      <c r="AF3635" s="2820"/>
      <c r="AG3635" s="2820"/>
      <c r="AH3635" s="2818" t="s">
        <v>5304</v>
      </c>
      <c r="AI3635" s="2818" t="s">
        <v>5302</v>
      </c>
      <c r="AJ3635" s="2817">
        <v>0.75</v>
      </c>
      <c r="AK3635" s="2572"/>
    </row>
    <row r="3636" spans="2:37" s="2681" customFormat="1" ht="17.25" customHeight="1" x14ac:dyDescent="0.2">
      <c r="B3636" s="2573"/>
      <c r="C3636" s="2566"/>
      <c r="D3636" s="2566"/>
      <c r="E3636" s="2566"/>
      <c r="F3636" s="2566"/>
      <c r="G3636" s="2566"/>
      <c r="H3636" s="2566"/>
      <c r="I3636" s="2567"/>
      <c r="J3636" s="2567"/>
      <c r="K3636" s="2567"/>
      <c r="L3636" s="2567"/>
      <c r="M3636" s="2566"/>
      <c r="N3636" s="2567"/>
      <c r="O3636" s="2567"/>
      <c r="P3636" s="2567"/>
      <c r="Q3636" s="2567"/>
      <c r="R3636" s="2567"/>
      <c r="S3636" s="2566"/>
      <c r="T3636" s="2565"/>
      <c r="U3636" s="2565"/>
      <c r="V3636" s="2565"/>
      <c r="W3636" s="2565"/>
      <c r="X3636" s="2565"/>
      <c r="Y3636" s="2565"/>
      <c r="Z3636" s="2565"/>
      <c r="AA3636" s="2565"/>
      <c r="AB3636" s="2565"/>
      <c r="AC3636" s="2565"/>
      <c r="AD3636" s="2565"/>
      <c r="AE3636" s="2565"/>
      <c r="AF3636" s="2565"/>
      <c r="AG3636" s="2565"/>
      <c r="AH3636" s="2565"/>
      <c r="AI3636" s="2565"/>
      <c r="AJ3636" s="2565"/>
      <c r="AK3636" s="2572"/>
    </row>
    <row r="3637" spans="2:37" s="2681" customFormat="1" ht="17.25" customHeight="1" x14ac:dyDescent="0.2">
      <c r="B3637" s="3979" t="s">
        <v>4992</v>
      </c>
      <c r="C3637" s="3980"/>
      <c r="D3637" s="3986" t="s">
        <v>1534</v>
      </c>
      <c r="E3637" s="3986"/>
      <c r="F3637" s="3986"/>
      <c r="G3637" s="3986"/>
      <c r="H3637" s="2569"/>
      <c r="I3637" s="2569"/>
      <c r="J3637" s="2569"/>
      <c r="K3637" s="2569"/>
      <c r="L3637" s="2569"/>
      <c r="M3637" s="2569"/>
      <c r="N3637" s="2569"/>
      <c r="O3637" s="2569"/>
      <c r="P3637" s="2569"/>
      <c r="Q3637" s="2569"/>
      <c r="R3637" s="2569"/>
      <c r="S3637" s="2569"/>
      <c r="T3637" s="2565"/>
      <c r="U3637" s="2565"/>
      <c r="V3637" s="2565"/>
      <c r="W3637" s="2565"/>
      <c r="X3637" s="2565"/>
      <c r="Y3637" s="2565"/>
      <c r="Z3637" s="2565"/>
      <c r="AA3637" s="2565"/>
      <c r="AB3637" s="2565"/>
      <c r="AC3637" s="2565"/>
      <c r="AD3637" s="2565"/>
      <c r="AE3637" s="2565"/>
      <c r="AF3637" s="2565"/>
      <c r="AG3637" s="2565"/>
      <c r="AH3637" s="2565"/>
      <c r="AI3637" s="2565"/>
      <c r="AJ3637" s="2565"/>
      <c r="AK3637" s="2572"/>
    </row>
    <row r="3638" spans="2:37" s="2681" customFormat="1" ht="17.25" customHeight="1" x14ac:dyDescent="0.2">
      <c r="B3638" s="3979" t="s">
        <v>4993</v>
      </c>
      <c r="C3638" s="3980"/>
      <c r="D3638" s="3986" t="s">
        <v>5089</v>
      </c>
      <c r="E3638" s="3986"/>
      <c r="F3638" s="3986"/>
      <c r="G3638" s="3986"/>
      <c r="H3638" s="2569"/>
      <c r="I3638" s="2569"/>
      <c r="J3638" s="2569"/>
      <c r="K3638" s="2569"/>
      <c r="L3638" s="2569"/>
      <c r="M3638" s="2569"/>
      <c r="N3638" s="2569"/>
      <c r="O3638" s="2569"/>
      <c r="P3638" s="2569"/>
      <c r="Q3638" s="2569"/>
      <c r="R3638" s="2569"/>
      <c r="S3638" s="2569"/>
      <c r="T3638" s="2565"/>
      <c r="U3638" s="2565"/>
      <c r="V3638" s="2565"/>
      <c r="W3638" s="2565"/>
      <c r="X3638" s="2565"/>
      <c r="Y3638" s="2565"/>
      <c r="Z3638" s="2565"/>
      <c r="AA3638" s="2565"/>
      <c r="AB3638" s="2565"/>
      <c r="AC3638" s="2565"/>
      <c r="AD3638" s="2565"/>
      <c r="AE3638" s="2565"/>
      <c r="AF3638" s="2565"/>
      <c r="AG3638" s="2565"/>
      <c r="AH3638" s="2565"/>
      <c r="AI3638" s="2565"/>
      <c r="AJ3638" s="2565"/>
      <c r="AK3638" s="2572"/>
    </row>
    <row r="3639" spans="2:37" s="2410" customFormat="1" ht="17.25" customHeight="1" thickBot="1" x14ac:dyDescent="0.25">
      <c r="B3639" s="4057"/>
      <c r="C3639" s="4058"/>
      <c r="D3639" s="4101"/>
      <c r="E3639" s="4101"/>
      <c r="F3639" s="4101"/>
      <c r="G3639" s="4101"/>
      <c r="H3639" s="2574"/>
      <c r="I3639" s="2574"/>
      <c r="J3639" s="2574"/>
      <c r="K3639" s="2574"/>
      <c r="L3639" s="2574"/>
      <c r="M3639" s="2574"/>
      <c r="N3639" s="2574"/>
      <c r="O3639" s="2574"/>
      <c r="P3639" s="2574"/>
      <c r="Q3639" s="2574"/>
      <c r="R3639" s="2574"/>
      <c r="S3639" s="2574"/>
      <c r="T3639" s="2575"/>
      <c r="U3639" s="2575"/>
      <c r="V3639" s="2575"/>
      <c r="W3639" s="2575"/>
      <c r="X3639" s="2575"/>
      <c r="Y3639" s="2575"/>
      <c r="Z3639" s="2575"/>
      <c r="AA3639" s="2575"/>
      <c r="AB3639" s="2575"/>
      <c r="AC3639" s="2575"/>
      <c r="AD3639" s="2575"/>
      <c r="AE3639" s="2575"/>
      <c r="AF3639" s="2575"/>
      <c r="AG3639" s="2575"/>
      <c r="AH3639" s="2575"/>
      <c r="AI3639" s="2575"/>
      <c r="AJ3639" s="2575"/>
      <c r="AK3639" s="2577"/>
    </row>
    <row r="3640" spans="2:37" s="2410" customFormat="1" ht="17.25" customHeight="1" x14ac:dyDescent="0.2">
      <c r="B3640" s="2683"/>
      <c r="C3640" s="2403"/>
      <c r="D3640" s="2403"/>
      <c r="E3640" s="2403"/>
      <c r="F3640" s="2403"/>
      <c r="G3640" s="2403"/>
      <c r="H3640" s="2403"/>
      <c r="I3640" s="2403"/>
      <c r="J3640" s="2403"/>
      <c r="K3640" s="2403"/>
      <c r="L3640" s="2403"/>
      <c r="M3640" s="2403"/>
      <c r="N3640" s="2403"/>
      <c r="O3640" s="2403"/>
      <c r="P3640" s="2403"/>
      <c r="Q3640" s="2403"/>
      <c r="R3640" s="2403"/>
      <c r="S3640" s="2403"/>
      <c r="T3640" s="2403"/>
      <c r="U3640" s="2403"/>
      <c r="V3640" s="2403"/>
      <c r="W3640" s="2403"/>
      <c r="X3640" s="2403"/>
      <c r="Y3640" s="2403"/>
      <c r="Z3640" s="2403"/>
      <c r="AA3640" s="2403"/>
      <c r="AB3640" s="2403"/>
      <c r="AC3640" s="2403"/>
      <c r="AD3640" s="2403"/>
      <c r="AE3640" s="2403"/>
      <c r="AF3640" s="2403"/>
      <c r="AG3640" s="2403"/>
      <c r="AH3640" s="2403"/>
      <c r="AI3640" s="2403"/>
      <c r="AJ3640" s="2403"/>
      <c r="AK3640" s="2403"/>
    </row>
    <row r="3641" spans="2:37" s="2681" customFormat="1" ht="17.25" customHeight="1" thickBot="1" x14ac:dyDescent="0.25">
      <c r="B3641" s="2683"/>
      <c r="C3641" s="2403"/>
      <c r="D3641" s="2403"/>
      <c r="E3641" s="2403"/>
      <c r="F3641" s="2403"/>
      <c r="G3641" s="2403"/>
      <c r="H3641" s="2403"/>
      <c r="I3641" s="2403"/>
      <c r="J3641" s="2403"/>
      <c r="K3641" s="2403"/>
      <c r="L3641" s="2403"/>
      <c r="M3641" s="2403"/>
      <c r="N3641" s="2403"/>
      <c r="O3641" s="2403"/>
      <c r="P3641" s="2403"/>
      <c r="Q3641" s="2403"/>
      <c r="R3641" s="2403"/>
      <c r="S3641" s="2403"/>
      <c r="T3641" s="2403"/>
      <c r="U3641" s="2403"/>
      <c r="V3641" s="2403"/>
      <c r="W3641" s="2403"/>
      <c r="X3641" s="2403"/>
      <c r="Y3641" s="2403"/>
      <c r="Z3641" s="2403"/>
      <c r="AA3641" s="2403"/>
      <c r="AB3641" s="2403"/>
      <c r="AC3641" s="2403"/>
      <c r="AD3641" s="2403"/>
      <c r="AE3641" s="2403"/>
      <c r="AF3641" s="2403"/>
      <c r="AG3641" s="2403"/>
      <c r="AH3641" s="2403"/>
      <c r="AI3641" s="2403"/>
      <c r="AJ3641" s="2403"/>
      <c r="AK3641" s="2403"/>
    </row>
    <row r="3642" spans="2:37" s="2681" customFormat="1" ht="17.25" customHeight="1" x14ac:dyDescent="0.2">
      <c r="B3642" s="3987" t="s">
        <v>5001</v>
      </c>
      <c r="C3642" s="3988"/>
      <c r="D3642" s="3988"/>
      <c r="E3642" s="3988"/>
      <c r="F3642" s="3988"/>
      <c r="G3642" s="3988"/>
      <c r="H3642" s="3988"/>
      <c r="I3642" s="3988"/>
      <c r="J3642" s="3988"/>
      <c r="K3642" s="3988"/>
      <c r="L3642" s="3988"/>
      <c r="M3642" s="3988"/>
      <c r="N3642" s="3988"/>
      <c r="O3642" s="3988"/>
      <c r="P3642" s="3988"/>
      <c r="Q3642" s="3988"/>
      <c r="R3642" s="3988"/>
      <c r="S3642" s="3988"/>
      <c r="T3642" s="3988"/>
      <c r="U3642" s="3988"/>
      <c r="V3642" s="3988"/>
      <c r="W3642" s="3988"/>
      <c r="X3642" s="3988"/>
      <c r="Y3642" s="3988"/>
      <c r="Z3642" s="3988"/>
      <c r="AA3642" s="3988"/>
      <c r="AB3642" s="3988"/>
      <c r="AC3642" s="3988"/>
      <c r="AD3642" s="3988"/>
      <c r="AE3642" s="3988"/>
      <c r="AF3642" s="3988"/>
      <c r="AG3642" s="3988"/>
      <c r="AH3642" s="3988"/>
      <c r="AI3642" s="3988"/>
      <c r="AJ3642" s="3988"/>
      <c r="AK3642" s="3989"/>
    </row>
    <row r="3643" spans="2:37" s="2681" customFormat="1" ht="17.25" customHeight="1" x14ac:dyDescent="0.2">
      <c r="B3643" s="2570"/>
      <c r="C3643" s="2678"/>
      <c r="D3643" s="2678"/>
      <c r="E3643" s="2678"/>
      <c r="F3643" s="2678"/>
      <c r="G3643" s="2571"/>
      <c r="H3643" s="2571"/>
      <c r="I3643" s="2571"/>
      <c r="J3643" s="2571"/>
      <c r="K3643" s="2571"/>
      <c r="L3643" s="2571"/>
      <c r="M3643" s="2571"/>
      <c r="N3643" s="2571"/>
      <c r="O3643" s="2571"/>
      <c r="P3643" s="2571"/>
      <c r="Q3643" s="2571"/>
      <c r="R3643" s="2571"/>
      <c r="S3643" s="2571"/>
      <c r="T3643" s="2571"/>
      <c r="U3643" s="2571"/>
      <c r="V3643" s="2571"/>
      <c r="W3643" s="2571"/>
      <c r="X3643" s="2571"/>
      <c r="Y3643" s="2571"/>
      <c r="Z3643" s="2571"/>
      <c r="AA3643" s="2571"/>
      <c r="AB3643" s="2571"/>
      <c r="AC3643" s="2571"/>
      <c r="AD3643" s="2571"/>
      <c r="AE3643" s="2571"/>
      <c r="AF3643" s="2571"/>
      <c r="AG3643" s="2571"/>
      <c r="AH3643" s="2571"/>
      <c r="AI3643" s="2571"/>
      <c r="AJ3643" s="2571"/>
      <c r="AK3643" s="2572"/>
    </row>
    <row r="3644" spans="2:37" s="2681" customFormat="1" ht="17.25" customHeight="1" x14ac:dyDescent="0.2">
      <c r="B3644" s="2570" t="s">
        <v>4988</v>
      </c>
      <c r="C3644" s="2678"/>
      <c r="D3644" s="4122" t="s">
        <v>5305</v>
      </c>
      <c r="E3644" s="4122"/>
      <c r="F3644" s="4122"/>
      <c r="G3644" s="4122"/>
      <c r="H3644" s="2571"/>
      <c r="I3644" s="2571"/>
      <c r="J3644" s="2571"/>
      <c r="K3644" s="2571"/>
      <c r="L3644" s="2571"/>
      <c r="M3644" s="2571"/>
      <c r="N3644" s="2571"/>
      <c r="O3644" s="2571"/>
      <c r="P3644" s="2571"/>
      <c r="Q3644" s="2571"/>
      <c r="R3644" s="2571"/>
      <c r="S3644" s="2571"/>
      <c r="T3644" s="2571"/>
      <c r="U3644" s="2571"/>
      <c r="V3644" s="2571"/>
      <c r="W3644" s="2571"/>
      <c r="X3644" s="2571"/>
      <c r="Y3644" s="2571"/>
      <c r="Z3644" s="2571"/>
      <c r="AA3644" s="2571"/>
      <c r="AB3644" s="2571"/>
      <c r="AC3644" s="2571"/>
      <c r="AD3644" s="2571"/>
      <c r="AE3644" s="2571"/>
      <c r="AF3644" s="2571"/>
      <c r="AG3644" s="2571"/>
      <c r="AH3644" s="2571"/>
      <c r="AI3644" s="2571"/>
      <c r="AJ3644" s="2571"/>
      <c r="AK3644" s="2572"/>
    </row>
    <row r="3645" spans="2:37" s="2681" customFormat="1" ht="17.25" customHeight="1" thickBot="1" x14ac:dyDescent="0.25">
      <c r="B3645" s="3991" t="s">
        <v>5002</v>
      </c>
      <c r="C3645" s="3992"/>
      <c r="D3645" s="4139">
        <v>41334</v>
      </c>
      <c r="E3645" s="4139"/>
      <c r="F3645" s="2678"/>
      <c r="G3645" s="2571"/>
      <c r="H3645" s="2571"/>
      <c r="I3645" s="2571"/>
      <c r="J3645" s="2571"/>
      <c r="K3645" s="2571"/>
      <c r="L3645" s="2571"/>
      <c r="M3645" s="2571"/>
      <c r="N3645" s="2571"/>
      <c r="O3645" s="2571"/>
      <c r="P3645" s="2571"/>
      <c r="Q3645" s="2571"/>
      <c r="R3645" s="2571"/>
      <c r="S3645" s="2571"/>
      <c r="T3645" s="2571"/>
      <c r="U3645" s="2571"/>
      <c r="V3645" s="2571"/>
      <c r="W3645" s="2571"/>
      <c r="X3645" s="2571"/>
      <c r="Y3645" s="2571"/>
      <c r="Z3645" s="2571"/>
      <c r="AA3645" s="2571"/>
      <c r="AB3645" s="2571"/>
      <c r="AC3645" s="2571"/>
      <c r="AD3645" s="2571"/>
      <c r="AE3645" s="2571"/>
      <c r="AF3645" s="2571"/>
      <c r="AG3645" s="2571"/>
      <c r="AH3645" s="2571"/>
      <c r="AI3645" s="2571"/>
      <c r="AJ3645" s="2571"/>
      <c r="AK3645" s="2572"/>
    </row>
    <row r="3646" spans="2:37" s="2681" customFormat="1" ht="44.25" customHeight="1" thickBot="1" x14ac:dyDescent="0.25">
      <c r="B3646" s="3993" t="s">
        <v>5003</v>
      </c>
      <c r="C3646" s="4036"/>
      <c r="D3646" s="4118" t="s">
        <v>5306</v>
      </c>
      <c r="E3646" s="4119"/>
      <c r="F3646" s="4119"/>
      <c r="G3646" s="4119"/>
      <c r="H3646" s="4119"/>
      <c r="I3646" s="4119"/>
      <c r="J3646" s="4119"/>
      <c r="K3646" s="4120"/>
      <c r="L3646" s="2571"/>
      <c r="M3646" s="2571"/>
      <c r="N3646" s="2571"/>
      <c r="O3646" s="2571"/>
      <c r="P3646" s="2571"/>
      <c r="Q3646" s="2571"/>
      <c r="R3646" s="2571"/>
      <c r="S3646" s="2571"/>
      <c r="T3646" s="2571"/>
      <c r="U3646" s="2571"/>
      <c r="V3646" s="2571"/>
      <c r="W3646" s="2571"/>
      <c r="X3646" s="2571"/>
      <c r="Y3646" s="2571"/>
      <c r="Z3646" s="2571"/>
      <c r="AA3646" s="2571"/>
      <c r="AB3646" s="2571"/>
      <c r="AC3646" s="2571"/>
      <c r="AD3646" s="2571"/>
      <c r="AE3646" s="2571"/>
      <c r="AF3646" s="2571"/>
      <c r="AG3646" s="2571"/>
      <c r="AH3646" s="2571"/>
      <c r="AI3646" s="2571"/>
      <c r="AJ3646" s="2571"/>
      <c r="AK3646" s="2572"/>
    </row>
    <row r="3647" spans="2:37" s="2681" customFormat="1" ht="17.25" customHeight="1" thickBot="1" x14ac:dyDescent="0.25">
      <c r="B3647" s="3998"/>
      <c r="C3647" s="3999"/>
      <c r="D3647" s="3999"/>
      <c r="E3647" s="3999"/>
      <c r="F3647" s="3999"/>
      <c r="G3647" s="3999"/>
      <c r="H3647" s="3999"/>
      <c r="I3647" s="3999"/>
      <c r="J3647" s="3999"/>
      <c r="K3647" s="3999"/>
      <c r="L3647" s="3999"/>
      <c r="M3647" s="3999"/>
      <c r="N3647" s="3999"/>
      <c r="O3647" s="3999"/>
      <c r="P3647" s="3999"/>
      <c r="Q3647" s="3999"/>
      <c r="R3647" s="2571"/>
      <c r="S3647" s="2571"/>
      <c r="T3647" s="2571"/>
      <c r="U3647" s="2571"/>
      <c r="V3647" s="2571"/>
      <c r="W3647" s="2571"/>
      <c r="X3647" s="2571"/>
      <c r="Y3647" s="2571"/>
      <c r="Z3647" s="2571"/>
      <c r="AA3647" s="2571"/>
      <c r="AB3647" s="2571"/>
      <c r="AC3647" s="2571"/>
      <c r="AD3647" s="2571"/>
      <c r="AE3647" s="2571"/>
      <c r="AF3647" s="2571"/>
      <c r="AG3647" s="2571"/>
      <c r="AH3647" s="2571"/>
      <c r="AI3647" s="2571"/>
      <c r="AJ3647" s="2571"/>
      <c r="AK3647" s="2572"/>
    </row>
    <row r="3648" spans="2:37" s="2681" customFormat="1" ht="17.25" customHeight="1" thickBot="1" x14ac:dyDescent="0.25">
      <c r="B3648" s="4022" t="s">
        <v>5004</v>
      </c>
      <c r="C3648" s="4023"/>
      <c r="D3648" s="4000" t="s">
        <v>4994</v>
      </c>
      <c r="E3648" s="4000" t="s">
        <v>5005</v>
      </c>
      <c r="F3648" s="4029" t="s">
        <v>224</v>
      </c>
      <c r="G3648" s="4031"/>
      <c r="H3648" s="4031"/>
      <c r="I3648" s="4031"/>
      <c r="J3648" s="4031"/>
      <c r="K3648" s="4031"/>
      <c r="L3648" s="4031"/>
      <c r="M3648" s="4031"/>
      <c r="N3648" s="4031"/>
      <c r="O3648" s="4031"/>
      <c r="P3648" s="4031"/>
      <c r="Q3648" s="4031"/>
      <c r="R3648" s="4032"/>
      <c r="S3648" s="4029" t="s">
        <v>340</v>
      </c>
      <c r="T3648" s="4031"/>
      <c r="U3648" s="4031"/>
      <c r="V3648" s="4031"/>
      <c r="W3648" s="4031"/>
      <c r="X3648" s="4031"/>
      <c r="Y3648" s="4031"/>
      <c r="Z3648" s="4031"/>
      <c r="AA3648" s="4031"/>
      <c r="AB3648" s="4031"/>
      <c r="AC3648" s="4032"/>
      <c r="AD3648" s="4029" t="s">
        <v>225</v>
      </c>
      <c r="AE3648" s="4031"/>
      <c r="AF3648" s="4031"/>
      <c r="AG3648" s="4032"/>
      <c r="AH3648" s="4033" t="s">
        <v>4989</v>
      </c>
      <c r="AI3648" s="4034"/>
      <c r="AJ3648" s="4035"/>
      <c r="AK3648" s="2572"/>
    </row>
    <row r="3649" spans="2:37" s="2681" customFormat="1" ht="17.25" customHeight="1" thickBot="1" x14ac:dyDescent="0.25">
      <c r="B3649" s="4024"/>
      <c r="C3649" s="4025"/>
      <c r="D3649" s="4001"/>
      <c r="E3649" s="4001"/>
      <c r="F3649" s="4000" t="s">
        <v>5006</v>
      </c>
      <c r="G3649" s="4000" t="s">
        <v>5007</v>
      </c>
      <c r="H3649" s="4000" t="s">
        <v>5008</v>
      </c>
      <c r="I3649" s="4004" t="s">
        <v>5009</v>
      </c>
      <c r="J3649" s="4004" t="s">
        <v>5010</v>
      </c>
      <c r="K3649" s="4004" t="s">
        <v>5011</v>
      </c>
      <c r="L3649" s="4004" t="s">
        <v>5012</v>
      </c>
      <c r="M3649" s="4129" t="s">
        <v>5013</v>
      </c>
      <c r="N3649" s="4130"/>
      <c r="O3649" s="4004" t="s">
        <v>5014</v>
      </c>
      <c r="P3649" s="4004" t="s">
        <v>5015</v>
      </c>
      <c r="Q3649" s="4004" t="s">
        <v>5016</v>
      </c>
      <c r="R3649" s="4004" t="s">
        <v>5017</v>
      </c>
      <c r="S3649" s="4000" t="s">
        <v>5018</v>
      </c>
      <c r="T3649" s="4000" t="s">
        <v>5019</v>
      </c>
      <c r="U3649" s="4000" t="s">
        <v>5020</v>
      </c>
      <c r="V3649" s="4000" t="s">
        <v>5021</v>
      </c>
      <c r="W3649" s="4000" t="s">
        <v>5022</v>
      </c>
      <c r="X3649" s="4000" t="s">
        <v>5023</v>
      </c>
      <c r="Y3649" s="4000" t="s">
        <v>5024</v>
      </c>
      <c r="Z3649" s="4000" t="s">
        <v>5025</v>
      </c>
      <c r="AA3649" s="4000" t="s">
        <v>5026</v>
      </c>
      <c r="AB3649" s="4004" t="s">
        <v>5027</v>
      </c>
      <c r="AC3649" s="4004" t="s">
        <v>5028</v>
      </c>
      <c r="AD3649" s="4000" t="s">
        <v>5029</v>
      </c>
      <c r="AE3649" s="4000" t="s">
        <v>5030</v>
      </c>
      <c r="AF3649" s="4000" t="s">
        <v>5031</v>
      </c>
      <c r="AG3649" s="4000" t="s">
        <v>5032</v>
      </c>
      <c r="AH3649" s="4000" t="s">
        <v>1154</v>
      </c>
      <c r="AI3649" s="4000" t="s">
        <v>4990</v>
      </c>
      <c r="AJ3649" s="4000" t="s">
        <v>4991</v>
      </c>
      <c r="AK3649" s="2572"/>
    </row>
    <row r="3650" spans="2:37" s="2681" customFormat="1" ht="17.25" customHeight="1" thickBot="1" x14ac:dyDescent="0.25">
      <c r="B3650" s="4105"/>
      <c r="C3650" s="4106"/>
      <c r="D3650" s="4073"/>
      <c r="E3650" s="4073"/>
      <c r="F3650" s="4073"/>
      <c r="G3650" s="4073"/>
      <c r="H3650" s="4073"/>
      <c r="I3650" s="4102"/>
      <c r="J3650" s="4102"/>
      <c r="K3650" s="4102"/>
      <c r="L3650" s="4102"/>
      <c r="M3650" s="2677" t="s">
        <v>5033</v>
      </c>
      <c r="N3650" s="2676" t="s">
        <v>2798</v>
      </c>
      <c r="O3650" s="4102"/>
      <c r="P3650" s="4102"/>
      <c r="Q3650" s="4102"/>
      <c r="R3650" s="4102"/>
      <c r="S3650" s="4073"/>
      <c r="T3650" s="4073"/>
      <c r="U3650" s="4073"/>
      <c r="V3650" s="4073"/>
      <c r="W3650" s="4073"/>
      <c r="X3650" s="4073"/>
      <c r="Y3650" s="4073"/>
      <c r="Z3650" s="4073"/>
      <c r="AA3650" s="4073"/>
      <c r="AB3650" s="4102"/>
      <c r="AC3650" s="4102"/>
      <c r="AD3650" s="4073"/>
      <c r="AE3650" s="4073"/>
      <c r="AF3650" s="4073"/>
      <c r="AG3650" s="4073"/>
      <c r="AH3650" s="4073"/>
      <c r="AI3650" s="4073"/>
      <c r="AJ3650" s="4073"/>
      <c r="AK3650" s="2572"/>
    </row>
    <row r="3651" spans="2:37" s="2681" customFormat="1" ht="17.25" customHeight="1" x14ac:dyDescent="0.2">
      <c r="B3651" s="4164" t="s">
        <v>5298</v>
      </c>
      <c r="C3651" s="4164"/>
      <c r="D3651" s="2824" t="s">
        <v>5307</v>
      </c>
      <c r="E3651" s="2825">
        <f>+F3651+S3651+AD3651</f>
        <v>28</v>
      </c>
      <c r="F3651" s="2825">
        <v>16.251200000000001</v>
      </c>
      <c r="G3651" s="2637" t="s">
        <v>1534</v>
      </c>
      <c r="H3651" s="2637" t="s">
        <v>1534</v>
      </c>
      <c r="I3651" s="2637" t="s">
        <v>1534</v>
      </c>
      <c r="J3651" s="2636" t="s">
        <v>5280</v>
      </c>
      <c r="K3651" s="2826">
        <v>0.16800000000000001</v>
      </c>
      <c r="L3651" s="2826">
        <v>0.16800000000000001</v>
      </c>
      <c r="M3651" s="2827" t="s">
        <v>5280</v>
      </c>
      <c r="N3651" s="2668" t="s">
        <v>5280</v>
      </c>
      <c r="O3651" s="2826">
        <v>0.16800000000000001</v>
      </c>
      <c r="P3651" s="2826">
        <v>0.16800000000000001</v>
      </c>
      <c r="Q3651" s="2826">
        <v>0.16800000000000001</v>
      </c>
      <c r="R3651" s="2826">
        <v>0.16800000000000001</v>
      </c>
      <c r="S3651" s="2821">
        <v>0.56000000000000005</v>
      </c>
      <c r="T3651" s="2637" t="s">
        <v>1534</v>
      </c>
      <c r="U3651" s="2637" t="s">
        <v>1534</v>
      </c>
      <c r="V3651" s="2786" t="s">
        <v>1136</v>
      </c>
      <c r="W3651" s="2826">
        <v>2.8000000000000001E-2</v>
      </c>
      <c r="X3651" s="2826">
        <v>6.720000000000001E-2</v>
      </c>
      <c r="Y3651" s="2786" t="s">
        <v>1534</v>
      </c>
      <c r="Z3651" s="2826">
        <v>6.720000000000001E-2</v>
      </c>
      <c r="AA3651" s="2786" t="s">
        <v>1534</v>
      </c>
      <c r="AB3651" s="2826">
        <v>6.720000000000001E-2</v>
      </c>
      <c r="AC3651" s="2826">
        <v>6.720000000000001E-2</v>
      </c>
      <c r="AD3651" s="2825">
        <v>11.188800000000001</v>
      </c>
      <c r="AE3651" s="2732" t="s">
        <v>49</v>
      </c>
      <c r="AF3651" s="2828">
        <v>3.6999999999999998E-2</v>
      </c>
      <c r="AG3651" s="2828">
        <v>0.11200000000000002</v>
      </c>
      <c r="AH3651" s="2829" t="s">
        <v>1534</v>
      </c>
      <c r="AI3651" s="2829" t="s">
        <v>1534</v>
      </c>
      <c r="AJ3651" s="2637" t="s">
        <v>1534</v>
      </c>
      <c r="AK3651" s="2572"/>
    </row>
    <row r="3652" spans="2:37" s="2681" customFormat="1" ht="17.25" customHeight="1" x14ac:dyDescent="0.2">
      <c r="B3652" s="4165" t="s">
        <v>5095</v>
      </c>
      <c r="C3652" s="4165"/>
      <c r="D3652" s="2830" t="s">
        <v>5308</v>
      </c>
      <c r="E3652" s="2831">
        <v>28.000000000000004</v>
      </c>
      <c r="F3652" s="2831">
        <v>16.251200000000001</v>
      </c>
      <c r="G3652" s="2734" t="s">
        <v>1534</v>
      </c>
      <c r="H3652" s="2734" t="s">
        <v>1534</v>
      </c>
      <c r="I3652" s="2734" t="s">
        <v>1534</v>
      </c>
      <c r="J3652" s="2735" t="s">
        <v>5280</v>
      </c>
      <c r="K3652" s="2832">
        <v>0.16800000000000001</v>
      </c>
      <c r="L3652" s="2832">
        <v>0.16800000000000001</v>
      </c>
      <c r="M3652" s="2833" t="s">
        <v>5280</v>
      </c>
      <c r="N3652" s="2737" t="s">
        <v>5280</v>
      </c>
      <c r="O3652" s="2832">
        <v>0.16800000000000001</v>
      </c>
      <c r="P3652" s="2832">
        <v>0.16800000000000001</v>
      </c>
      <c r="Q3652" s="2832">
        <v>0.16800000000000001</v>
      </c>
      <c r="R3652" s="2832">
        <v>0.16800000000000001</v>
      </c>
      <c r="S3652" s="2822">
        <v>0.56000000000000005</v>
      </c>
      <c r="T3652" s="2734" t="s">
        <v>1534</v>
      </c>
      <c r="U3652" s="2734" t="s">
        <v>1534</v>
      </c>
      <c r="V3652" s="2834" t="s">
        <v>1136</v>
      </c>
      <c r="W3652" s="2832">
        <v>2.8000000000000001E-2</v>
      </c>
      <c r="X3652" s="2832">
        <v>6.720000000000001E-2</v>
      </c>
      <c r="Y3652" s="2834" t="s">
        <v>1534</v>
      </c>
      <c r="Z3652" s="2832">
        <v>6.720000000000001E-2</v>
      </c>
      <c r="AA3652" s="2834" t="s">
        <v>1534</v>
      </c>
      <c r="AB3652" s="2832">
        <v>6.720000000000001E-2</v>
      </c>
      <c r="AC3652" s="2832">
        <v>6.720000000000001E-2</v>
      </c>
      <c r="AD3652" s="2831">
        <v>11.188800000000001</v>
      </c>
      <c r="AE3652" s="2736" t="s">
        <v>49</v>
      </c>
      <c r="AF3652" s="2835">
        <v>3.6999999999999998E-2</v>
      </c>
      <c r="AG3652" s="2835">
        <v>0.11200000000000002</v>
      </c>
      <c r="AH3652" s="2836" t="s">
        <v>1534</v>
      </c>
      <c r="AI3652" s="2836" t="s">
        <v>1534</v>
      </c>
      <c r="AJ3652" s="2734" t="s">
        <v>1534</v>
      </c>
      <c r="AK3652" s="2572"/>
    </row>
    <row r="3653" spans="2:37" s="2681" customFormat="1" ht="17.25" customHeight="1" x14ac:dyDescent="0.2">
      <c r="B3653" s="4165" t="s">
        <v>5309</v>
      </c>
      <c r="C3653" s="4165"/>
      <c r="D3653" s="2830" t="s">
        <v>5310</v>
      </c>
      <c r="E3653" s="2831">
        <v>33.6</v>
      </c>
      <c r="F3653" s="2831">
        <v>14.392000000000001</v>
      </c>
      <c r="G3653" s="2734" t="s">
        <v>1534</v>
      </c>
      <c r="H3653" s="2734" t="s">
        <v>1534</v>
      </c>
      <c r="I3653" s="2734" t="s">
        <v>1534</v>
      </c>
      <c r="J3653" s="2735" t="s">
        <v>5267</v>
      </c>
      <c r="K3653" s="2832">
        <v>0.16800000000000001</v>
      </c>
      <c r="L3653" s="2832">
        <v>0.16800000000000001</v>
      </c>
      <c r="M3653" s="2833" t="s">
        <v>5267</v>
      </c>
      <c r="N3653" s="2737" t="s">
        <v>5267</v>
      </c>
      <c r="O3653" s="2832">
        <v>0.16800000000000001</v>
      </c>
      <c r="P3653" s="2832">
        <v>0.16800000000000001</v>
      </c>
      <c r="Q3653" s="2832">
        <v>0.16800000000000001</v>
      </c>
      <c r="R3653" s="2832">
        <v>0.16800000000000001</v>
      </c>
      <c r="S3653" s="2822">
        <v>0.56000000000000005</v>
      </c>
      <c r="T3653" s="2734" t="s">
        <v>1534</v>
      </c>
      <c r="U3653" s="2734" t="s">
        <v>1534</v>
      </c>
      <c r="V3653" s="2834" t="s">
        <v>1136</v>
      </c>
      <c r="W3653" s="2832">
        <v>2.8000000000000001E-2</v>
      </c>
      <c r="X3653" s="2832">
        <v>6.720000000000001E-2</v>
      </c>
      <c r="Y3653" s="2834" t="s">
        <v>1534</v>
      </c>
      <c r="Z3653" s="2832">
        <v>6.720000000000001E-2</v>
      </c>
      <c r="AA3653" s="2834" t="s">
        <v>1534</v>
      </c>
      <c r="AB3653" s="2832">
        <v>6.720000000000001E-2</v>
      </c>
      <c r="AC3653" s="2832">
        <v>6.720000000000001E-2</v>
      </c>
      <c r="AD3653" s="2831">
        <v>18.648</v>
      </c>
      <c r="AE3653" s="2736" t="s">
        <v>406</v>
      </c>
      <c r="AF3653" s="2835">
        <v>3.6999999999999998E-2</v>
      </c>
      <c r="AG3653" s="2835">
        <v>0.11200000000000002</v>
      </c>
      <c r="AH3653" s="2836" t="s">
        <v>1534</v>
      </c>
      <c r="AI3653" s="2836" t="s">
        <v>1534</v>
      </c>
      <c r="AJ3653" s="2734" t="s">
        <v>1534</v>
      </c>
      <c r="AK3653" s="2572"/>
    </row>
    <row r="3654" spans="2:37" s="2681" customFormat="1" ht="17.25" customHeight="1" x14ac:dyDescent="0.2">
      <c r="B3654" s="4165" t="s">
        <v>5311</v>
      </c>
      <c r="C3654" s="4165"/>
      <c r="D3654" s="2830" t="s">
        <v>5312</v>
      </c>
      <c r="E3654" s="2831">
        <v>33.6</v>
      </c>
      <c r="F3654" s="2831">
        <v>14.392000000000001</v>
      </c>
      <c r="G3654" s="2734" t="s">
        <v>1534</v>
      </c>
      <c r="H3654" s="2734" t="s">
        <v>1534</v>
      </c>
      <c r="I3654" s="2734" t="s">
        <v>1534</v>
      </c>
      <c r="J3654" s="2735" t="s">
        <v>5267</v>
      </c>
      <c r="K3654" s="2832">
        <v>0.16800000000000001</v>
      </c>
      <c r="L3654" s="2832">
        <v>0.16800000000000001</v>
      </c>
      <c r="M3654" s="2833" t="s">
        <v>5267</v>
      </c>
      <c r="N3654" s="2737" t="s">
        <v>5267</v>
      </c>
      <c r="O3654" s="2832">
        <v>0.16800000000000001</v>
      </c>
      <c r="P3654" s="2832">
        <v>0.16800000000000001</v>
      </c>
      <c r="Q3654" s="2832">
        <v>0.16800000000000001</v>
      </c>
      <c r="R3654" s="2832">
        <v>0.16800000000000001</v>
      </c>
      <c r="S3654" s="2822">
        <v>0.56000000000000005</v>
      </c>
      <c r="T3654" s="2734" t="s">
        <v>1534</v>
      </c>
      <c r="U3654" s="2734" t="s">
        <v>1534</v>
      </c>
      <c r="V3654" s="2834" t="s">
        <v>1136</v>
      </c>
      <c r="W3654" s="2832">
        <v>2.8000000000000001E-2</v>
      </c>
      <c r="X3654" s="2832">
        <v>6.720000000000001E-2</v>
      </c>
      <c r="Y3654" s="2834" t="s">
        <v>1534</v>
      </c>
      <c r="Z3654" s="2832">
        <v>6.720000000000001E-2</v>
      </c>
      <c r="AA3654" s="2834" t="s">
        <v>1534</v>
      </c>
      <c r="AB3654" s="2832">
        <v>6.720000000000001E-2</v>
      </c>
      <c r="AC3654" s="2832">
        <v>6.720000000000001E-2</v>
      </c>
      <c r="AD3654" s="2831">
        <v>18.648</v>
      </c>
      <c r="AE3654" s="2736" t="s">
        <v>406</v>
      </c>
      <c r="AF3654" s="2835">
        <v>3.6999999999999998E-2</v>
      </c>
      <c r="AG3654" s="2835">
        <v>0.11200000000000002</v>
      </c>
      <c r="AH3654" s="2836" t="s">
        <v>1534</v>
      </c>
      <c r="AI3654" s="2836" t="s">
        <v>1534</v>
      </c>
      <c r="AJ3654" s="2734" t="s">
        <v>1534</v>
      </c>
      <c r="AK3654" s="2572"/>
    </row>
    <row r="3655" spans="2:37" s="2681" customFormat="1" ht="17.25" customHeight="1" x14ac:dyDescent="0.2">
      <c r="B3655" s="4165" t="s">
        <v>5313</v>
      </c>
      <c r="C3655" s="4165"/>
      <c r="D3655" s="2830" t="s">
        <v>5314</v>
      </c>
      <c r="E3655" s="2831">
        <v>39.200000000000003</v>
      </c>
      <c r="F3655" s="2831">
        <v>19.992000000000004</v>
      </c>
      <c r="G3655" s="2734" t="s">
        <v>1534</v>
      </c>
      <c r="H3655" s="2734" t="s">
        <v>1534</v>
      </c>
      <c r="I3655" s="2734" t="s">
        <v>1534</v>
      </c>
      <c r="J3655" s="2735" t="s">
        <v>5315</v>
      </c>
      <c r="K3655" s="2832">
        <v>0.16800000000000001</v>
      </c>
      <c r="L3655" s="2832">
        <v>0.16800000000000001</v>
      </c>
      <c r="M3655" s="2833" t="s">
        <v>5315</v>
      </c>
      <c r="N3655" s="2737" t="s">
        <v>5315</v>
      </c>
      <c r="O3655" s="2832">
        <v>0.16800000000000001</v>
      </c>
      <c r="P3655" s="2832">
        <v>0.16800000000000001</v>
      </c>
      <c r="Q3655" s="2832">
        <v>0.16800000000000001</v>
      </c>
      <c r="R3655" s="2832">
        <v>0.16800000000000001</v>
      </c>
      <c r="S3655" s="2822">
        <v>0.56000000000000005</v>
      </c>
      <c r="T3655" s="2734" t="s">
        <v>1534</v>
      </c>
      <c r="U3655" s="2734" t="s">
        <v>1534</v>
      </c>
      <c r="V3655" s="2834" t="s">
        <v>1136</v>
      </c>
      <c r="W3655" s="2832">
        <v>2.8000000000000001E-2</v>
      </c>
      <c r="X3655" s="2832">
        <v>6.720000000000001E-2</v>
      </c>
      <c r="Y3655" s="2834" t="s">
        <v>1534</v>
      </c>
      <c r="Z3655" s="2832">
        <v>6.720000000000001E-2</v>
      </c>
      <c r="AA3655" s="2834" t="s">
        <v>1534</v>
      </c>
      <c r="AB3655" s="2832">
        <v>6.720000000000001E-2</v>
      </c>
      <c r="AC3655" s="2832">
        <v>6.720000000000001E-2</v>
      </c>
      <c r="AD3655" s="2831">
        <v>18.648</v>
      </c>
      <c r="AE3655" s="2736" t="s">
        <v>406</v>
      </c>
      <c r="AF3655" s="2835">
        <v>3.6999999999999998E-2</v>
      </c>
      <c r="AG3655" s="2835">
        <v>0.11200000000000002</v>
      </c>
      <c r="AH3655" s="2836" t="s">
        <v>1534</v>
      </c>
      <c r="AI3655" s="2836" t="s">
        <v>1534</v>
      </c>
      <c r="AJ3655" s="2734" t="s">
        <v>1534</v>
      </c>
      <c r="AK3655" s="2572"/>
    </row>
    <row r="3656" spans="2:37" s="2681" customFormat="1" ht="17.25" customHeight="1" x14ac:dyDescent="0.2">
      <c r="B3656" s="4165" t="s">
        <v>5316</v>
      </c>
      <c r="C3656" s="4165"/>
      <c r="D3656" s="2830" t="s">
        <v>5317</v>
      </c>
      <c r="E3656" s="2831">
        <v>39.200000000000003</v>
      </c>
      <c r="F3656" s="2831">
        <v>19.992000000000004</v>
      </c>
      <c r="G3656" s="2734" t="s">
        <v>1534</v>
      </c>
      <c r="H3656" s="2734" t="s">
        <v>1534</v>
      </c>
      <c r="I3656" s="2734" t="s">
        <v>1534</v>
      </c>
      <c r="J3656" s="2735" t="s">
        <v>5315</v>
      </c>
      <c r="K3656" s="2832">
        <v>0.16800000000000001</v>
      </c>
      <c r="L3656" s="2832">
        <v>0.16800000000000001</v>
      </c>
      <c r="M3656" s="2833" t="s">
        <v>5315</v>
      </c>
      <c r="N3656" s="2737" t="s">
        <v>5315</v>
      </c>
      <c r="O3656" s="2832">
        <v>0.16800000000000001</v>
      </c>
      <c r="P3656" s="2832">
        <v>0.16800000000000001</v>
      </c>
      <c r="Q3656" s="2832">
        <v>0.16800000000000001</v>
      </c>
      <c r="R3656" s="2832">
        <v>0.16800000000000001</v>
      </c>
      <c r="S3656" s="2822">
        <v>0.56000000000000005</v>
      </c>
      <c r="T3656" s="2734" t="s">
        <v>1534</v>
      </c>
      <c r="U3656" s="2734" t="s">
        <v>1534</v>
      </c>
      <c r="V3656" s="2834" t="s">
        <v>1136</v>
      </c>
      <c r="W3656" s="2832">
        <v>2.8000000000000001E-2</v>
      </c>
      <c r="X3656" s="2832">
        <v>6.720000000000001E-2</v>
      </c>
      <c r="Y3656" s="2834" t="s">
        <v>1534</v>
      </c>
      <c r="Z3656" s="2832">
        <v>6.720000000000001E-2</v>
      </c>
      <c r="AA3656" s="2834" t="s">
        <v>1534</v>
      </c>
      <c r="AB3656" s="2832">
        <v>6.720000000000001E-2</v>
      </c>
      <c r="AC3656" s="2832">
        <v>6.720000000000001E-2</v>
      </c>
      <c r="AD3656" s="2831">
        <v>18.648</v>
      </c>
      <c r="AE3656" s="2736" t="s">
        <v>406</v>
      </c>
      <c r="AF3656" s="2835">
        <v>3.6999999999999998E-2</v>
      </c>
      <c r="AG3656" s="2835">
        <v>0.11200000000000002</v>
      </c>
      <c r="AH3656" s="2836" t="s">
        <v>1534</v>
      </c>
      <c r="AI3656" s="2836" t="s">
        <v>1534</v>
      </c>
      <c r="AJ3656" s="2734" t="s">
        <v>1534</v>
      </c>
      <c r="AK3656" s="2572"/>
    </row>
    <row r="3657" spans="2:37" s="2681" customFormat="1" ht="17.25" customHeight="1" x14ac:dyDescent="0.2">
      <c r="B3657" s="4165" t="s">
        <v>5318</v>
      </c>
      <c r="C3657" s="4165"/>
      <c r="D3657" s="2830" t="s">
        <v>5319</v>
      </c>
      <c r="E3657" s="2831">
        <v>44.800000000000004</v>
      </c>
      <c r="F3657" s="2831">
        <v>21.862400000000001</v>
      </c>
      <c r="G3657" s="2734" t="s">
        <v>1534</v>
      </c>
      <c r="H3657" s="2734" t="s">
        <v>1534</v>
      </c>
      <c r="I3657" s="2734" t="s">
        <v>1534</v>
      </c>
      <c r="J3657" s="2735" t="s">
        <v>5269</v>
      </c>
      <c r="K3657" s="2832">
        <v>0.16800000000000001</v>
      </c>
      <c r="L3657" s="2832">
        <v>0.16800000000000001</v>
      </c>
      <c r="M3657" s="2833" t="s">
        <v>5269</v>
      </c>
      <c r="N3657" s="2737" t="s">
        <v>5269</v>
      </c>
      <c r="O3657" s="2832">
        <v>0.16800000000000001</v>
      </c>
      <c r="P3657" s="2832">
        <v>0.16800000000000001</v>
      </c>
      <c r="Q3657" s="2832">
        <v>0.16800000000000001</v>
      </c>
      <c r="R3657" s="2832">
        <v>0.16800000000000001</v>
      </c>
      <c r="S3657" s="2822">
        <v>0.56000000000000005</v>
      </c>
      <c r="T3657" s="2734" t="s">
        <v>1534</v>
      </c>
      <c r="U3657" s="2734" t="s">
        <v>1534</v>
      </c>
      <c r="V3657" s="2834" t="s">
        <v>1136</v>
      </c>
      <c r="W3657" s="2832">
        <v>2.8000000000000001E-2</v>
      </c>
      <c r="X3657" s="2832">
        <v>6.720000000000001E-2</v>
      </c>
      <c r="Y3657" s="2834" t="s">
        <v>1534</v>
      </c>
      <c r="Z3657" s="2832">
        <v>6.720000000000001E-2</v>
      </c>
      <c r="AA3657" s="2834" t="s">
        <v>1534</v>
      </c>
      <c r="AB3657" s="2832">
        <v>6.720000000000001E-2</v>
      </c>
      <c r="AC3657" s="2832">
        <v>6.720000000000001E-2</v>
      </c>
      <c r="AD3657" s="2831">
        <v>22.377600000000001</v>
      </c>
      <c r="AE3657" s="2736" t="s">
        <v>5094</v>
      </c>
      <c r="AF3657" s="2835">
        <v>3.6999999999999998E-2</v>
      </c>
      <c r="AG3657" s="2835">
        <v>0.11200000000000002</v>
      </c>
      <c r="AH3657" s="2836" t="s">
        <v>1534</v>
      </c>
      <c r="AI3657" s="2836" t="s">
        <v>1534</v>
      </c>
      <c r="AJ3657" s="2734" t="s">
        <v>1534</v>
      </c>
      <c r="AK3657" s="2572"/>
    </row>
    <row r="3658" spans="2:37" s="2681" customFormat="1" ht="17.25" customHeight="1" thickBot="1" x14ac:dyDescent="0.25">
      <c r="B3658" s="4166" t="s">
        <v>5320</v>
      </c>
      <c r="C3658" s="4166"/>
      <c r="D3658" s="2837" t="s">
        <v>5321</v>
      </c>
      <c r="E3658" s="2838">
        <v>44.800000000000004</v>
      </c>
      <c r="F3658" s="2838">
        <v>21.862400000000001</v>
      </c>
      <c r="G3658" s="2628" t="s">
        <v>1534</v>
      </c>
      <c r="H3658" s="2628" t="s">
        <v>1534</v>
      </c>
      <c r="I3658" s="2628" t="s">
        <v>1534</v>
      </c>
      <c r="J3658" s="2629" t="s">
        <v>5269</v>
      </c>
      <c r="K3658" s="2839">
        <v>0.16800000000000001</v>
      </c>
      <c r="L3658" s="2839">
        <v>0.16800000000000001</v>
      </c>
      <c r="M3658" s="2840" t="s">
        <v>5269</v>
      </c>
      <c r="N3658" s="2841" t="s">
        <v>5269</v>
      </c>
      <c r="O3658" s="2839">
        <v>0.16800000000000001</v>
      </c>
      <c r="P3658" s="2839">
        <v>0.16800000000000001</v>
      </c>
      <c r="Q3658" s="2839">
        <v>0.16800000000000001</v>
      </c>
      <c r="R3658" s="2839">
        <v>0.16800000000000001</v>
      </c>
      <c r="S3658" s="2823">
        <v>0.56000000000000005</v>
      </c>
      <c r="T3658" s="2628" t="s">
        <v>1534</v>
      </c>
      <c r="U3658" s="2628" t="s">
        <v>1534</v>
      </c>
      <c r="V3658" s="2842" t="s">
        <v>1136</v>
      </c>
      <c r="W3658" s="2839">
        <v>2.8000000000000001E-2</v>
      </c>
      <c r="X3658" s="2839">
        <v>6.720000000000001E-2</v>
      </c>
      <c r="Y3658" s="2842" t="s">
        <v>1534</v>
      </c>
      <c r="Z3658" s="2839">
        <v>6.720000000000001E-2</v>
      </c>
      <c r="AA3658" s="2842" t="s">
        <v>1534</v>
      </c>
      <c r="AB3658" s="2839">
        <v>6.720000000000001E-2</v>
      </c>
      <c r="AC3658" s="2839">
        <v>6.720000000000001E-2</v>
      </c>
      <c r="AD3658" s="2838">
        <v>22.377600000000001</v>
      </c>
      <c r="AE3658" s="2630" t="s">
        <v>5094</v>
      </c>
      <c r="AF3658" s="2843">
        <v>3.6999999999999998E-2</v>
      </c>
      <c r="AG3658" s="2843">
        <v>0.11200000000000002</v>
      </c>
      <c r="AH3658" s="2844" t="s">
        <v>1534</v>
      </c>
      <c r="AI3658" s="2844" t="s">
        <v>1534</v>
      </c>
      <c r="AJ3658" s="2628" t="s">
        <v>1534</v>
      </c>
      <c r="AK3658" s="2572"/>
    </row>
    <row r="3659" spans="2:37" s="2681" customFormat="1" ht="17.25" customHeight="1" x14ac:dyDescent="0.2">
      <c r="B3659" s="2573"/>
      <c r="C3659" s="2566"/>
      <c r="D3659" s="2566"/>
      <c r="E3659" s="2566"/>
      <c r="F3659" s="2566"/>
      <c r="G3659" s="2566"/>
      <c r="H3659" s="2566"/>
      <c r="I3659" s="2567"/>
      <c r="J3659" s="2567"/>
      <c r="K3659" s="2567"/>
      <c r="L3659" s="2567"/>
      <c r="M3659" s="2566"/>
      <c r="N3659" s="2567"/>
      <c r="O3659" s="2567"/>
      <c r="P3659" s="2567"/>
      <c r="Q3659" s="2567"/>
      <c r="R3659" s="2567"/>
      <c r="S3659" s="2566"/>
      <c r="T3659" s="2565"/>
      <c r="U3659" s="2565"/>
      <c r="V3659" s="2565"/>
      <c r="W3659" s="2565"/>
      <c r="X3659" s="2565"/>
      <c r="Y3659" s="2565"/>
      <c r="Z3659" s="2565"/>
      <c r="AA3659" s="2565"/>
      <c r="AB3659" s="2565"/>
      <c r="AC3659" s="2565"/>
      <c r="AD3659" s="2565"/>
      <c r="AE3659" s="2565"/>
      <c r="AF3659" s="2565"/>
      <c r="AG3659" s="2565"/>
      <c r="AH3659" s="2565"/>
      <c r="AI3659" s="2565"/>
      <c r="AJ3659" s="2565"/>
      <c r="AK3659" s="2572"/>
    </row>
    <row r="3660" spans="2:37" s="2681" customFormat="1" ht="17.25" customHeight="1" x14ac:dyDescent="0.2">
      <c r="B3660" s="3979" t="s">
        <v>4992</v>
      </c>
      <c r="C3660" s="3980"/>
      <c r="D3660" s="3981" t="s">
        <v>10</v>
      </c>
      <c r="E3660" s="3981"/>
      <c r="F3660" s="3981"/>
      <c r="G3660" s="3981"/>
      <c r="H3660" s="2569"/>
      <c r="I3660" s="2569"/>
      <c r="J3660" s="2569"/>
      <c r="K3660" s="2569"/>
      <c r="L3660" s="2569"/>
      <c r="M3660" s="2569"/>
      <c r="N3660" s="2569"/>
      <c r="O3660" s="2569"/>
      <c r="P3660" s="2569"/>
      <c r="Q3660" s="2569"/>
      <c r="R3660" s="2569"/>
      <c r="S3660" s="2569"/>
      <c r="T3660" s="2565"/>
      <c r="U3660" s="2565"/>
      <c r="V3660" s="2565"/>
      <c r="W3660" s="2565"/>
      <c r="X3660" s="2565"/>
      <c r="Y3660" s="2565"/>
      <c r="Z3660" s="2565"/>
      <c r="AA3660" s="2565"/>
      <c r="AB3660" s="2565"/>
      <c r="AC3660" s="2565"/>
      <c r="AD3660" s="2565"/>
      <c r="AE3660" s="2565"/>
      <c r="AF3660" s="2565"/>
      <c r="AG3660" s="2565"/>
      <c r="AH3660" s="2565"/>
      <c r="AI3660" s="2565"/>
      <c r="AJ3660" s="2565"/>
      <c r="AK3660" s="2572"/>
    </row>
    <row r="3661" spans="2:37" s="2681" customFormat="1" ht="17.25" customHeight="1" x14ac:dyDescent="0.2">
      <c r="B3661" s="3979" t="s">
        <v>4993</v>
      </c>
      <c r="C3661" s="3980"/>
      <c r="D3661" s="4169" t="s">
        <v>10</v>
      </c>
      <c r="E3661" s="4169"/>
      <c r="F3661" s="4169"/>
      <c r="G3661" s="4169"/>
      <c r="H3661" s="2569"/>
      <c r="I3661" s="2569"/>
      <c r="J3661" s="2569"/>
      <c r="K3661" s="2569"/>
      <c r="L3661" s="2569"/>
      <c r="M3661" s="2569"/>
      <c r="N3661" s="2569"/>
      <c r="O3661" s="2569"/>
      <c r="P3661" s="2569"/>
      <c r="Q3661" s="2569"/>
      <c r="R3661" s="2569"/>
      <c r="S3661" s="2569"/>
      <c r="T3661" s="2565"/>
      <c r="U3661" s="2565"/>
      <c r="V3661" s="2565"/>
      <c r="W3661" s="2565"/>
      <c r="X3661" s="2565"/>
      <c r="Y3661" s="2565"/>
      <c r="Z3661" s="2565"/>
      <c r="AA3661" s="2565"/>
      <c r="AB3661" s="2565"/>
      <c r="AC3661" s="2565"/>
      <c r="AD3661" s="2565"/>
      <c r="AE3661" s="2565"/>
      <c r="AF3661" s="2565"/>
      <c r="AG3661" s="2565"/>
      <c r="AH3661" s="2565"/>
      <c r="AI3661" s="2565"/>
      <c r="AJ3661" s="2565"/>
      <c r="AK3661" s="2572"/>
    </row>
    <row r="3662" spans="2:37" s="2681" customFormat="1" ht="17.25" customHeight="1" thickBot="1" x14ac:dyDescent="0.25">
      <c r="B3662" s="4057"/>
      <c r="C3662" s="4058"/>
      <c r="D3662" s="4101"/>
      <c r="E3662" s="4101"/>
      <c r="F3662" s="4101"/>
      <c r="G3662" s="4101"/>
      <c r="H3662" s="2574"/>
      <c r="I3662" s="2574"/>
      <c r="J3662" s="2574"/>
      <c r="K3662" s="2574"/>
      <c r="L3662" s="2574"/>
      <c r="M3662" s="2574"/>
      <c r="N3662" s="2574"/>
      <c r="O3662" s="2574"/>
      <c r="P3662" s="2574"/>
      <c r="Q3662" s="2574"/>
      <c r="R3662" s="2574"/>
      <c r="S3662" s="2574"/>
      <c r="T3662" s="2575"/>
      <c r="U3662" s="2575"/>
      <c r="V3662" s="2575"/>
      <c r="W3662" s="2575"/>
      <c r="X3662" s="2575"/>
      <c r="Y3662" s="2575"/>
      <c r="Z3662" s="2575"/>
      <c r="AA3662" s="2575"/>
      <c r="AB3662" s="2575"/>
      <c r="AC3662" s="2575"/>
      <c r="AD3662" s="2575"/>
      <c r="AE3662" s="2575"/>
      <c r="AF3662" s="2575"/>
      <c r="AG3662" s="2575"/>
      <c r="AH3662" s="2575"/>
      <c r="AI3662" s="2575"/>
      <c r="AJ3662" s="2575"/>
      <c r="AK3662" s="2577"/>
    </row>
    <row r="3663" spans="2:37" s="2681" customFormat="1" ht="17.25" customHeight="1" x14ac:dyDescent="0.2">
      <c r="B3663" s="2683"/>
      <c r="C3663" s="2403"/>
      <c r="D3663" s="2403"/>
      <c r="E3663" s="2403"/>
      <c r="F3663" s="2403"/>
      <c r="G3663" s="2403"/>
      <c r="H3663" s="2403"/>
      <c r="I3663" s="2403"/>
      <c r="J3663" s="2403"/>
      <c r="K3663" s="2403"/>
      <c r="L3663" s="2403"/>
      <c r="M3663" s="2403"/>
      <c r="N3663" s="2403"/>
      <c r="O3663" s="2403"/>
      <c r="P3663" s="2403"/>
      <c r="Q3663" s="2403"/>
      <c r="R3663" s="2403"/>
      <c r="S3663" s="2403"/>
      <c r="T3663" s="2403"/>
      <c r="U3663" s="2403"/>
      <c r="V3663" s="2403"/>
      <c r="W3663" s="2403"/>
      <c r="X3663" s="2403"/>
      <c r="Y3663" s="2403"/>
      <c r="Z3663" s="2403"/>
      <c r="AA3663" s="2403"/>
      <c r="AB3663" s="2403"/>
      <c r="AC3663" s="2403"/>
      <c r="AD3663" s="2403"/>
      <c r="AE3663" s="2403"/>
      <c r="AF3663" s="2403"/>
      <c r="AG3663" s="2403"/>
      <c r="AH3663" s="2403"/>
      <c r="AI3663" s="2403"/>
      <c r="AJ3663" s="2403"/>
      <c r="AK3663" s="2403"/>
    </row>
    <row r="3664" spans="2:37" s="2681" customFormat="1" ht="17.25" customHeight="1" thickBot="1" x14ac:dyDescent="0.25">
      <c r="B3664" s="2683"/>
      <c r="C3664" s="2403"/>
      <c r="D3664" s="2403"/>
      <c r="E3664" s="2403"/>
      <c r="F3664" s="2403"/>
      <c r="G3664" s="2403"/>
      <c r="H3664" s="2403"/>
      <c r="I3664" s="2403"/>
      <c r="J3664" s="2403"/>
      <c r="K3664" s="2403"/>
      <c r="L3664" s="2403"/>
      <c r="M3664" s="2403"/>
      <c r="N3664" s="2403"/>
      <c r="O3664" s="2403"/>
      <c r="P3664" s="2403"/>
      <c r="Q3664" s="2403"/>
      <c r="R3664" s="2403"/>
      <c r="S3664" s="2403"/>
      <c r="T3664" s="2403"/>
      <c r="U3664" s="2403"/>
      <c r="V3664" s="2403"/>
      <c r="W3664" s="2403"/>
      <c r="X3664" s="2403"/>
      <c r="Y3664" s="2403"/>
      <c r="Z3664" s="2403"/>
      <c r="AA3664" s="2403"/>
      <c r="AB3664" s="2403"/>
      <c r="AC3664" s="2403"/>
      <c r="AD3664" s="2403"/>
      <c r="AE3664" s="2403"/>
      <c r="AF3664" s="2403"/>
      <c r="AG3664" s="2403"/>
      <c r="AH3664" s="2403"/>
      <c r="AI3664" s="2403"/>
      <c r="AJ3664" s="2403"/>
      <c r="AK3664" s="2403"/>
    </row>
    <row r="3665" spans="2:37" s="2681" customFormat="1" ht="17.25" customHeight="1" x14ac:dyDescent="0.2">
      <c r="B3665" s="3987" t="s">
        <v>5001</v>
      </c>
      <c r="C3665" s="3988"/>
      <c r="D3665" s="3988"/>
      <c r="E3665" s="3988"/>
      <c r="F3665" s="3988"/>
      <c r="G3665" s="3988"/>
      <c r="H3665" s="3988"/>
      <c r="I3665" s="3988"/>
      <c r="J3665" s="3988"/>
      <c r="K3665" s="3988"/>
      <c r="L3665" s="3988"/>
      <c r="M3665" s="3988"/>
      <c r="N3665" s="3988"/>
      <c r="O3665" s="3988"/>
      <c r="P3665" s="3988"/>
      <c r="Q3665" s="3988"/>
      <c r="R3665" s="3988"/>
      <c r="S3665" s="3988"/>
      <c r="T3665" s="3988"/>
      <c r="U3665" s="3988"/>
      <c r="V3665" s="3988"/>
      <c r="W3665" s="3988"/>
      <c r="X3665" s="3988"/>
      <c r="Y3665" s="3988"/>
      <c r="Z3665" s="3988"/>
      <c r="AA3665" s="3988"/>
      <c r="AB3665" s="3988"/>
      <c r="AC3665" s="3988"/>
      <c r="AD3665" s="3988"/>
      <c r="AE3665" s="3988"/>
      <c r="AF3665" s="3988"/>
      <c r="AG3665" s="3988"/>
      <c r="AH3665" s="3988"/>
      <c r="AI3665" s="3988"/>
      <c r="AJ3665" s="3988"/>
      <c r="AK3665" s="3989"/>
    </row>
    <row r="3666" spans="2:37" s="2681" customFormat="1" ht="17.25" customHeight="1" x14ac:dyDescent="0.2">
      <c r="B3666" s="2570"/>
      <c r="C3666" s="2678"/>
      <c r="D3666" s="2678"/>
      <c r="E3666" s="2678"/>
      <c r="F3666" s="2678"/>
      <c r="G3666" s="2571"/>
      <c r="H3666" s="2571"/>
      <c r="I3666" s="2571"/>
      <c r="J3666" s="2571"/>
      <c r="K3666" s="2571"/>
      <c r="L3666" s="2571"/>
      <c r="M3666" s="2571"/>
      <c r="N3666" s="2571"/>
      <c r="O3666" s="2571"/>
      <c r="P3666" s="2571"/>
      <c r="Q3666" s="2571"/>
      <c r="R3666" s="2571"/>
      <c r="S3666" s="2571"/>
      <c r="T3666" s="2571"/>
      <c r="U3666" s="2571"/>
      <c r="V3666" s="2571"/>
      <c r="W3666" s="2571"/>
      <c r="X3666" s="2571"/>
      <c r="Y3666" s="2571"/>
      <c r="Z3666" s="2571"/>
      <c r="AA3666" s="2571"/>
      <c r="AB3666" s="2571"/>
      <c r="AC3666" s="2571"/>
      <c r="AD3666" s="2571"/>
      <c r="AE3666" s="2571"/>
      <c r="AF3666" s="2571"/>
      <c r="AG3666" s="2571"/>
      <c r="AH3666" s="2571"/>
      <c r="AI3666" s="2571"/>
      <c r="AJ3666" s="2571"/>
      <c r="AK3666" s="2572"/>
    </row>
    <row r="3667" spans="2:37" s="2681" customFormat="1" ht="17.25" customHeight="1" x14ac:dyDescent="0.2">
      <c r="B3667" s="2570" t="s">
        <v>4988</v>
      </c>
      <c r="C3667" s="2678"/>
      <c r="D3667" s="4122" t="s">
        <v>5322</v>
      </c>
      <c r="E3667" s="4122"/>
      <c r="F3667" s="4122"/>
      <c r="G3667" s="4122"/>
      <c r="H3667" s="2571"/>
      <c r="I3667" s="2571"/>
      <c r="J3667" s="2571"/>
      <c r="K3667" s="2571"/>
      <c r="L3667" s="2571"/>
      <c r="M3667" s="2571"/>
      <c r="N3667" s="2571"/>
      <c r="O3667" s="2571"/>
      <c r="P3667" s="2571"/>
      <c r="Q3667" s="2571"/>
      <c r="R3667" s="2571"/>
      <c r="S3667" s="2571"/>
      <c r="T3667" s="2571"/>
      <c r="U3667" s="2571"/>
      <c r="V3667" s="2571"/>
      <c r="W3667" s="2571"/>
      <c r="X3667" s="2571"/>
      <c r="Y3667" s="2571"/>
      <c r="Z3667" s="2571"/>
      <c r="AA3667" s="2571"/>
      <c r="AB3667" s="2571"/>
      <c r="AC3667" s="2571"/>
      <c r="AD3667" s="2571"/>
      <c r="AE3667" s="2571"/>
      <c r="AF3667" s="2571"/>
      <c r="AG3667" s="2571"/>
      <c r="AH3667" s="2571"/>
      <c r="AI3667" s="2571"/>
      <c r="AJ3667" s="2571"/>
      <c r="AK3667" s="2572"/>
    </row>
    <row r="3668" spans="2:37" s="2681" customFormat="1" ht="17.25" customHeight="1" thickBot="1" x14ac:dyDescent="0.25">
      <c r="B3668" s="3991" t="s">
        <v>5002</v>
      </c>
      <c r="C3668" s="3992"/>
      <c r="D3668" s="4139">
        <v>41340</v>
      </c>
      <c r="E3668" s="4139"/>
      <c r="F3668" s="2678"/>
      <c r="G3668" s="2571"/>
      <c r="H3668" s="2571"/>
      <c r="I3668" s="2571"/>
      <c r="J3668" s="2571"/>
      <c r="K3668" s="2571"/>
      <c r="L3668" s="2571"/>
      <c r="M3668" s="2571"/>
      <c r="N3668" s="2571"/>
      <c r="O3668" s="2571"/>
      <c r="P3668" s="2571"/>
      <c r="Q3668" s="2571"/>
      <c r="R3668" s="2571"/>
      <c r="S3668" s="2571"/>
      <c r="T3668" s="2571"/>
      <c r="U3668" s="2571"/>
      <c r="V3668" s="2571"/>
      <c r="W3668" s="2571"/>
      <c r="X3668" s="2571"/>
      <c r="Y3668" s="2571"/>
      <c r="Z3668" s="2571"/>
      <c r="AA3668" s="2571"/>
      <c r="AB3668" s="2571"/>
      <c r="AC3668" s="2571"/>
      <c r="AD3668" s="2571"/>
      <c r="AE3668" s="2571"/>
      <c r="AF3668" s="2571"/>
      <c r="AG3668" s="2571"/>
      <c r="AH3668" s="2571"/>
      <c r="AI3668" s="2571"/>
      <c r="AJ3668" s="2571"/>
      <c r="AK3668" s="2572"/>
    </row>
    <row r="3669" spans="2:37" s="2681" customFormat="1" ht="65.25" customHeight="1" thickBot="1" x14ac:dyDescent="0.25">
      <c r="B3669" s="3993" t="s">
        <v>5003</v>
      </c>
      <c r="C3669" s="4036"/>
      <c r="D3669" s="4118" t="s">
        <v>5323</v>
      </c>
      <c r="E3669" s="4119"/>
      <c r="F3669" s="4119"/>
      <c r="G3669" s="4119"/>
      <c r="H3669" s="4119"/>
      <c r="I3669" s="4119"/>
      <c r="J3669" s="4119"/>
      <c r="K3669" s="4120"/>
      <c r="L3669" s="2571"/>
      <c r="M3669" s="2571"/>
      <c r="N3669" s="2571"/>
      <c r="O3669" s="2571"/>
      <c r="P3669" s="2571"/>
      <c r="Q3669" s="2571"/>
      <c r="R3669" s="2571"/>
      <c r="S3669" s="2571"/>
      <c r="T3669" s="2571"/>
      <c r="U3669" s="2571"/>
      <c r="V3669" s="2571"/>
      <c r="W3669" s="2571"/>
      <c r="X3669" s="2571"/>
      <c r="Y3669" s="2571"/>
      <c r="Z3669" s="2571"/>
      <c r="AA3669" s="2571"/>
      <c r="AB3669" s="2571"/>
      <c r="AC3669" s="2571"/>
      <c r="AD3669" s="2571"/>
      <c r="AE3669" s="2571"/>
      <c r="AF3669" s="2571"/>
      <c r="AG3669" s="2571"/>
      <c r="AH3669" s="2571"/>
      <c r="AI3669" s="2571"/>
      <c r="AJ3669" s="2571"/>
      <c r="AK3669" s="2572"/>
    </row>
    <row r="3670" spans="2:37" s="2681" customFormat="1" ht="17.25" customHeight="1" thickBot="1" x14ac:dyDescent="0.25">
      <c r="B3670" s="3998"/>
      <c r="C3670" s="3999"/>
      <c r="D3670" s="3999"/>
      <c r="E3670" s="3999"/>
      <c r="F3670" s="3999"/>
      <c r="G3670" s="3999"/>
      <c r="H3670" s="3999"/>
      <c r="I3670" s="3999"/>
      <c r="J3670" s="3999"/>
      <c r="K3670" s="3999"/>
      <c r="L3670" s="3999"/>
      <c r="M3670" s="3999"/>
      <c r="N3670" s="3999"/>
      <c r="O3670" s="3999"/>
      <c r="P3670" s="3999"/>
      <c r="Q3670" s="3999"/>
      <c r="R3670" s="2571"/>
      <c r="S3670" s="2571"/>
      <c r="T3670" s="2571"/>
      <c r="U3670" s="2571"/>
      <c r="V3670" s="2571"/>
      <c r="W3670" s="2571"/>
      <c r="X3670" s="2571"/>
      <c r="Y3670" s="2571"/>
      <c r="Z3670" s="2571"/>
      <c r="AA3670" s="2571"/>
      <c r="AB3670" s="2571"/>
      <c r="AC3670" s="2571"/>
      <c r="AD3670" s="2571"/>
      <c r="AE3670" s="2571"/>
      <c r="AF3670" s="2571"/>
      <c r="AG3670" s="2571"/>
      <c r="AH3670" s="2571"/>
      <c r="AI3670" s="2571"/>
      <c r="AJ3670" s="2571"/>
      <c r="AK3670" s="2572"/>
    </row>
    <row r="3671" spans="2:37" s="2681" customFormat="1" ht="17.25" customHeight="1" thickBot="1" x14ac:dyDescent="0.25">
      <c r="B3671" s="4022" t="s">
        <v>5004</v>
      </c>
      <c r="C3671" s="4023"/>
      <c r="D3671" s="4000" t="s">
        <v>4994</v>
      </c>
      <c r="E3671" s="4000" t="s">
        <v>5005</v>
      </c>
      <c r="F3671" s="4029" t="s">
        <v>224</v>
      </c>
      <c r="G3671" s="4031"/>
      <c r="H3671" s="4031"/>
      <c r="I3671" s="4031"/>
      <c r="J3671" s="4031"/>
      <c r="K3671" s="4031"/>
      <c r="L3671" s="4031"/>
      <c r="M3671" s="4031"/>
      <c r="N3671" s="4031"/>
      <c r="O3671" s="4031"/>
      <c r="P3671" s="4031"/>
      <c r="Q3671" s="4031"/>
      <c r="R3671" s="4032"/>
      <c r="S3671" s="4029" t="s">
        <v>340</v>
      </c>
      <c r="T3671" s="4031"/>
      <c r="U3671" s="4031"/>
      <c r="V3671" s="4031"/>
      <c r="W3671" s="4031"/>
      <c r="X3671" s="4031"/>
      <c r="Y3671" s="4031"/>
      <c r="Z3671" s="4031"/>
      <c r="AA3671" s="4031"/>
      <c r="AB3671" s="4031"/>
      <c r="AC3671" s="4032"/>
      <c r="AD3671" s="4029" t="s">
        <v>225</v>
      </c>
      <c r="AE3671" s="4031"/>
      <c r="AF3671" s="4031"/>
      <c r="AG3671" s="4032"/>
      <c r="AH3671" s="4033" t="s">
        <v>4989</v>
      </c>
      <c r="AI3671" s="4034"/>
      <c r="AJ3671" s="4035"/>
      <c r="AK3671" s="2572"/>
    </row>
    <row r="3672" spans="2:37" s="2681" customFormat="1" ht="17.25" customHeight="1" thickBot="1" x14ac:dyDescent="0.25">
      <c r="B3672" s="4024"/>
      <c r="C3672" s="4025"/>
      <c r="D3672" s="4001"/>
      <c r="E3672" s="4001"/>
      <c r="F3672" s="4000" t="s">
        <v>5006</v>
      </c>
      <c r="G3672" s="4000" t="s">
        <v>5007</v>
      </c>
      <c r="H3672" s="4000" t="s">
        <v>5008</v>
      </c>
      <c r="I3672" s="4004" t="s">
        <v>5009</v>
      </c>
      <c r="J3672" s="4004" t="s">
        <v>5010</v>
      </c>
      <c r="K3672" s="4004" t="s">
        <v>5011</v>
      </c>
      <c r="L3672" s="4004" t="s">
        <v>5012</v>
      </c>
      <c r="M3672" s="4129" t="s">
        <v>5013</v>
      </c>
      <c r="N3672" s="4130"/>
      <c r="O3672" s="4004" t="s">
        <v>5014</v>
      </c>
      <c r="P3672" s="4004" t="s">
        <v>5015</v>
      </c>
      <c r="Q3672" s="4004" t="s">
        <v>5016</v>
      </c>
      <c r="R3672" s="4004" t="s">
        <v>5017</v>
      </c>
      <c r="S3672" s="4000" t="s">
        <v>5018</v>
      </c>
      <c r="T3672" s="4000" t="s">
        <v>5019</v>
      </c>
      <c r="U3672" s="4000" t="s">
        <v>5020</v>
      </c>
      <c r="V3672" s="4000" t="s">
        <v>5021</v>
      </c>
      <c r="W3672" s="4000" t="s">
        <v>5022</v>
      </c>
      <c r="X3672" s="4000" t="s">
        <v>5023</v>
      </c>
      <c r="Y3672" s="4000" t="s">
        <v>5024</v>
      </c>
      <c r="Z3672" s="4000" t="s">
        <v>5025</v>
      </c>
      <c r="AA3672" s="4000" t="s">
        <v>5026</v>
      </c>
      <c r="AB3672" s="4004" t="s">
        <v>5027</v>
      </c>
      <c r="AC3672" s="4004" t="s">
        <v>5028</v>
      </c>
      <c r="AD3672" s="4000" t="s">
        <v>5029</v>
      </c>
      <c r="AE3672" s="4000" t="s">
        <v>5030</v>
      </c>
      <c r="AF3672" s="4000" t="s">
        <v>5031</v>
      </c>
      <c r="AG3672" s="4000" t="s">
        <v>5032</v>
      </c>
      <c r="AH3672" s="4000" t="s">
        <v>1154</v>
      </c>
      <c r="AI3672" s="4000" t="s">
        <v>4990</v>
      </c>
      <c r="AJ3672" s="4000" t="s">
        <v>4991</v>
      </c>
      <c r="AK3672" s="2572"/>
    </row>
    <row r="3673" spans="2:37" s="2681" customFormat="1" ht="17.25" customHeight="1" thickBot="1" x14ac:dyDescent="0.25">
      <c r="B3673" s="4105"/>
      <c r="C3673" s="4106"/>
      <c r="D3673" s="4073"/>
      <c r="E3673" s="4073"/>
      <c r="F3673" s="4073"/>
      <c r="G3673" s="4073"/>
      <c r="H3673" s="4073"/>
      <c r="I3673" s="4102"/>
      <c r="J3673" s="4102"/>
      <c r="K3673" s="4102"/>
      <c r="L3673" s="4102"/>
      <c r="M3673" s="2677" t="s">
        <v>5033</v>
      </c>
      <c r="N3673" s="2676" t="s">
        <v>2798</v>
      </c>
      <c r="O3673" s="4102"/>
      <c r="P3673" s="4102"/>
      <c r="Q3673" s="4102"/>
      <c r="R3673" s="4102"/>
      <c r="S3673" s="4073"/>
      <c r="T3673" s="4073"/>
      <c r="U3673" s="4073"/>
      <c r="V3673" s="4073"/>
      <c r="W3673" s="4073"/>
      <c r="X3673" s="4073"/>
      <c r="Y3673" s="4073"/>
      <c r="Z3673" s="4073"/>
      <c r="AA3673" s="4073"/>
      <c r="AB3673" s="4102"/>
      <c r="AC3673" s="4102"/>
      <c r="AD3673" s="4073"/>
      <c r="AE3673" s="4073"/>
      <c r="AF3673" s="4073"/>
      <c r="AG3673" s="4073"/>
      <c r="AH3673" s="4073"/>
      <c r="AI3673" s="4073"/>
      <c r="AJ3673" s="4073"/>
      <c r="AK3673" s="2572"/>
    </row>
    <row r="3674" spans="2:37" s="2681" customFormat="1" ht="17.25" customHeight="1" thickBot="1" x14ac:dyDescent="0.25">
      <c r="B3674" s="4156" t="s">
        <v>5324</v>
      </c>
      <c r="C3674" s="4157"/>
      <c r="D3674" s="2596" t="s">
        <v>1534</v>
      </c>
      <c r="E3674" s="3113">
        <v>59</v>
      </c>
      <c r="F3674" s="2596" t="s">
        <v>1534</v>
      </c>
      <c r="G3674" s="2596" t="s">
        <v>1534</v>
      </c>
      <c r="H3674" s="2596" t="s">
        <v>1534</v>
      </c>
      <c r="I3674" s="2596" t="s">
        <v>1534</v>
      </c>
      <c r="J3674" s="2596" t="s">
        <v>1534</v>
      </c>
      <c r="K3674" s="2596" t="s">
        <v>1534</v>
      </c>
      <c r="L3674" s="2596" t="s">
        <v>1534</v>
      </c>
      <c r="M3674" s="2596" t="s">
        <v>1534</v>
      </c>
      <c r="N3674" s="2596" t="s">
        <v>1534</v>
      </c>
      <c r="O3674" s="2596" t="s">
        <v>1534</v>
      </c>
      <c r="P3674" s="2596" t="s">
        <v>1534</v>
      </c>
      <c r="Q3674" s="2596" t="s">
        <v>1534</v>
      </c>
      <c r="R3674" s="2596" t="s">
        <v>1534</v>
      </c>
      <c r="S3674" s="2596" t="s">
        <v>1534</v>
      </c>
      <c r="T3674" s="2596" t="s">
        <v>1534</v>
      </c>
      <c r="U3674" s="2596" t="s">
        <v>1534</v>
      </c>
      <c r="V3674" s="2596" t="s">
        <v>1534</v>
      </c>
      <c r="W3674" s="2596" t="s">
        <v>1534</v>
      </c>
      <c r="X3674" s="2596" t="s">
        <v>1534</v>
      </c>
      <c r="Y3674" s="2596" t="s">
        <v>1534</v>
      </c>
      <c r="Z3674" s="2596" t="s">
        <v>1534</v>
      </c>
      <c r="AA3674" s="2596" t="s">
        <v>1534</v>
      </c>
      <c r="AB3674" s="2596" t="s">
        <v>1534</v>
      </c>
      <c r="AC3674" s="2596" t="s">
        <v>1534</v>
      </c>
      <c r="AD3674" s="2597">
        <v>59</v>
      </c>
      <c r="AE3674" s="2598">
        <v>10000</v>
      </c>
      <c r="AF3674" s="3114">
        <f>+AD3674/AE3674</f>
        <v>5.8999999999999999E-3</v>
      </c>
      <c r="AG3674" s="2597">
        <v>0.1</v>
      </c>
      <c r="AH3674" s="3115" t="s">
        <v>1534</v>
      </c>
      <c r="AI3674" s="3115" t="s">
        <v>1534</v>
      </c>
      <c r="AJ3674" s="3115" t="s">
        <v>1534</v>
      </c>
      <c r="AK3674" s="2572"/>
    </row>
    <row r="3675" spans="2:37" s="2681" customFormat="1" ht="17.25" customHeight="1" x14ac:dyDescent="0.2">
      <c r="B3675" s="2573"/>
      <c r="C3675" s="2566"/>
      <c r="D3675" s="2566"/>
      <c r="E3675" s="2566"/>
      <c r="F3675" s="2566"/>
      <c r="G3675" s="2566"/>
      <c r="H3675" s="2566"/>
      <c r="I3675" s="2567"/>
      <c r="J3675" s="2567"/>
      <c r="K3675" s="2567"/>
      <c r="L3675" s="2567"/>
      <c r="M3675" s="2566"/>
      <c r="N3675" s="2567"/>
      <c r="O3675" s="2567"/>
      <c r="P3675" s="2567"/>
      <c r="Q3675" s="2567"/>
      <c r="R3675" s="2567"/>
      <c r="S3675" s="2566"/>
      <c r="T3675" s="2565"/>
      <c r="U3675" s="2565"/>
      <c r="V3675" s="2565"/>
      <c r="W3675" s="2565"/>
      <c r="X3675" s="2565"/>
      <c r="Y3675" s="2565"/>
      <c r="Z3675" s="2565"/>
      <c r="AA3675" s="2565"/>
      <c r="AB3675" s="2565"/>
      <c r="AC3675" s="2565"/>
      <c r="AD3675" s="2565"/>
      <c r="AE3675" s="2565"/>
      <c r="AF3675" s="2565"/>
      <c r="AG3675" s="2565"/>
      <c r="AH3675" s="2565"/>
      <c r="AI3675" s="2565"/>
      <c r="AJ3675" s="2565"/>
      <c r="AK3675" s="2572"/>
    </row>
    <row r="3676" spans="2:37" s="2681" customFormat="1" ht="17.25" customHeight="1" x14ac:dyDescent="0.2">
      <c r="B3676" s="3979" t="s">
        <v>4992</v>
      </c>
      <c r="C3676" s="3980"/>
      <c r="D3676" s="3986" t="s">
        <v>1534</v>
      </c>
      <c r="E3676" s="3986"/>
      <c r="F3676" s="3986"/>
      <c r="G3676" s="3986"/>
      <c r="H3676" s="2569"/>
      <c r="I3676" s="2569"/>
      <c r="J3676" s="2569"/>
      <c r="K3676" s="2569"/>
      <c r="L3676" s="2569"/>
      <c r="M3676" s="2569"/>
      <c r="N3676" s="2569"/>
      <c r="O3676" s="2569"/>
      <c r="P3676" s="2569"/>
      <c r="Q3676" s="2569"/>
      <c r="R3676" s="2569"/>
      <c r="S3676" s="2569"/>
      <c r="T3676" s="2565"/>
      <c r="U3676" s="2565"/>
      <c r="V3676" s="2565"/>
      <c r="W3676" s="2565"/>
      <c r="X3676" s="2565"/>
      <c r="Y3676" s="2565"/>
      <c r="Z3676" s="2565"/>
      <c r="AA3676" s="2565"/>
      <c r="AB3676" s="2565"/>
      <c r="AC3676" s="2565"/>
      <c r="AD3676" s="2565"/>
      <c r="AE3676" s="2565"/>
      <c r="AF3676" s="2565"/>
      <c r="AG3676" s="2565"/>
      <c r="AH3676" s="2565"/>
      <c r="AI3676" s="2565"/>
      <c r="AJ3676" s="2565"/>
      <c r="AK3676" s="2572"/>
    </row>
    <row r="3677" spans="2:37" s="2681" customFormat="1" ht="17.25" customHeight="1" x14ac:dyDescent="0.2">
      <c r="B3677" s="3979" t="s">
        <v>4993</v>
      </c>
      <c r="C3677" s="3980"/>
      <c r="D3677" s="3986" t="s">
        <v>5089</v>
      </c>
      <c r="E3677" s="3986"/>
      <c r="F3677" s="3986"/>
      <c r="G3677" s="3986"/>
      <c r="H3677" s="2569"/>
      <c r="I3677" s="2569"/>
      <c r="J3677" s="2569"/>
      <c r="K3677" s="2569"/>
      <c r="L3677" s="2569"/>
      <c r="M3677" s="2569"/>
      <c r="N3677" s="2569"/>
      <c r="O3677" s="2569"/>
      <c r="P3677" s="2569"/>
      <c r="Q3677" s="2569"/>
      <c r="R3677" s="2569"/>
      <c r="S3677" s="2569"/>
      <c r="T3677" s="2565"/>
      <c r="U3677" s="2565"/>
      <c r="V3677" s="2565"/>
      <c r="W3677" s="2565"/>
      <c r="X3677" s="2565"/>
      <c r="Y3677" s="2565"/>
      <c r="Z3677" s="2565"/>
      <c r="AA3677" s="2565"/>
      <c r="AB3677" s="2565"/>
      <c r="AC3677" s="2565"/>
      <c r="AD3677" s="2565"/>
      <c r="AE3677" s="2565"/>
      <c r="AF3677" s="2565"/>
      <c r="AG3677" s="2565"/>
      <c r="AH3677" s="2565"/>
      <c r="AI3677" s="2565"/>
      <c r="AJ3677" s="2565"/>
      <c r="AK3677" s="2572"/>
    </row>
    <row r="3678" spans="2:37" s="2681" customFormat="1" ht="17.25" customHeight="1" thickBot="1" x14ac:dyDescent="0.25">
      <c r="B3678" s="4057"/>
      <c r="C3678" s="4058"/>
      <c r="D3678" s="4101"/>
      <c r="E3678" s="4101"/>
      <c r="F3678" s="4101"/>
      <c r="G3678" s="4101"/>
      <c r="H3678" s="2574"/>
      <c r="I3678" s="2574"/>
      <c r="J3678" s="2574"/>
      <c r="K3678" s="2574"/>
      <c r="L3678" s="2574"/>
      <c r="M3678" s="2574"/>
      <c r="N3678" s="2574"/>
      <c r="O3678" s="2574"/>
      <c r="P3678" s="2574"/>
      <c r="Q3678" s="2574"/>
      <c r="R3678" s="2574"/>
      <c r="S3678" s="2574"/>
      <c r="T3678" s="2575"/>
      <c r="U3678" s="2575"/>
      <c r="V3678" s="2575"/>
      <c r="W3678" s="2575"/>
      <c r="X3678" s="2575"/>
      <c r="Y3678" s="2575"/>
      <c r="Z3678" s="2575"/>
      <c r="AA3678" s="2575"/>
      <c r="AB3678" s="2575"/>
      <c r="AC3678" s="2575"/>
      <c r="AD3678" s="2575"/>
      <c r="AE3678" s="2575"/>
      <c r="AF3678" s="2575"/>
      <c r="AG3678" s="2575"/>
      <c r="AH3678" s="2575"/>
      <c r="AI3678" s="2575"/>
      <c r="AJ3678" s="2575"/>
      <c r="AK3678" s="2577"/>
    </row>
    <row r="3679" spans="2:37" s="2681" customFormat="1" ht="17.25" customHeight="1" x14ac:dyDescent="0.2">
      <c r="B3679" s="2683"/>
      <c r="C3679" s="2403"/>
      <c r="D3679" s="2403"/>
      <c r="E3679" s="2403"/>
      <c r="F3679" s="2403"/>
      <c r="G3679" s="2403"/>
      <c r="H3679" s="2403"/>
      <c r="I3679" s="2403"/>
      <c r="J3679" s="2403"/>
      <c r="K3679" s="2403"/>
      <c r="L3679" s="2403"/>
      <c r="M3679" s="2403"/>
      <c r="N3679" s="2403"/>
      <c r="O3679" s="2403"/>
      <c r="P3679" s="2403"/>
      <c r="Q3679" s="2403"/>
      <c r="R3679" s="2403"/>
      <c r="S3679" s="2403"/>
      <c r="T3679" s="2403"/>
      <c r="U3679" s="2403"/>
      <c r="V3679" s="2403"/>
      <c r="W3679" s="2403"/>
      <c r="X3679" s="2403"/>
      <c r="Y3679" s="2403"/>
      <c r="Z3679" s="2403"/>
      <c r="AA3679" s="2403"/>
      <c r="AB3679" s="2403"/>
      <c r="AC3679" s="2403"/>
      <c r="AD3679" s="2403"/>
      <c r="AE3679" s="2403"/>
      <c r="AF3679" s="2403"/>
      <c r="AG3679" s="2403"/>
      <c r="AH3679" s="2403"/>
      <c r="AI3679" s="2403"/>
      <c r="AJ3679" s="2403"/>
      <c r="AK3679" s="2403"/>
    </row>
    <row r="3680" spans="2:37" s="2681" customFormat="1" ht="17.25" customHeight="1" thickBot="1" x14ac:dyDescent="0.25">
      <c r="B3680" s="2683"/>
      <c r="C3680" s="2403"/>
      <c r="D3680" s="2403"/>
      <c r="E3680" s="2403"/>
      <c r="F3680" s="2403"/>
      <c r="G3680" s="2403"/>
      <c r="H3680" s="2403"/>
      <c r="I3680" s="2403"/>
      <c r="J3680" s="2403"/>
      <c r="K3680" s="2403"/>
      <c r="L3680" s="2403"/>
      <c r="M3680" s="2403"/>
      <c r="N3680" s="2403"/>
      <c r="O3680" s="2403"/>
      <c r="P3680" s="2403"/>
      <c r="Q3680" s="2403"/>
      <c r="R3680" s="2403"/>
      <c r="S3680" s="2403"/>
      <c r="T3680" s="2403"/>
      <c r="U3680" s="2403"/>
      <c r="V3680" s="2403"/>
      <c r="W3680" s="2403"/>
      <c r="X3680" s="2403"/>
      <c r="Y3680" s="2403"/>
      <c r="Z3680" s="2403"/>
      <c r="AA3680" s="2403"/>
      <c r="AB3680" s="2403"/>
      <c r="AC3680" s="2403"/>
      <c r="AD3680" s="2403"/>
      <c r="AE3680" s="2403"/>
      <c r="AF3680" s="2403"/>
      <c r="AG3680" s="2403"/>
      <c r="AH3680" s="2403"/>
      <c r="AI3680" s="2403"/>
      <c r="AJ3680" s="2403"/>
      <c r="AK3680" s="2403"/>
    </row>
    <row r="3681" spans="2:37" s="2681" customFormat="1" ht="17.25" customHeight="1" x14ac:dyDescent="0.2">
      <c r="B3681" s="3987" t="s">
        <v>5001</v>
      </c>
      <c r="C3681" s="3988"/>
      <c r="D3681" s="3988"/>
      <c r="E3681" s="3988"/>
      <c r="F3681" s="3988"/>
      <c r="G3681" s="3988"/>
      <c r="H3681" s="3988"/>
      <c r="I3681" s="3988"/>
      <c r="J3681" s="3988"/>
      <c r="K3681" s="3988"/>
      <c r="L3681" s="3988"/>
      <c r="M3681" s="3988"/>
      <c r="N3681" s="3988"/>
      <c r="O3681" s="3988"/>
      <c r="P3681" s="3988"/>
      <c r="Q3681" s="3988"/>
      <c r="R3681" s="3988"/>
      <c r="S3681" s="3988"/>
      <c r="T3681" s="3988"/>
      <c r="U3681" s="3988"/>
      <c r="V3681" s="3988"/>
      <c r="W3681" s="3988"/>
      <c r="X3681" s="3988"/>
      <c r="Y3681" s="3988"/>
      <c r="Z3681" s="3988"/>
      <c r="AA3681" s="3988"/>
      <c r="AB3681" s="3988"/>
      <c r="AC3681" s="3988"/>
      <c r="AD3681" s="3988"/>
      <c r="AE3681" s="3988"/>
      <c r="AF3681" s="3988"/>
      <c r="AG3681" s="3988"/>
      <c r="AH3681" s="3988"/>
      <c r="AI3681" s="3988"/>
      <c r="AJ3681" s="3988"/>
      <c r="AK3681" s="3989"/>
    </row>
    <row r="3682" spans="2:37" s="2681" customFormat="1" ht="17.25" customHeight="1" x14ac:dyDescent="0.2">
      <c r="B3682" s="2570"/>
      <c r="C3682" s="2678"/>
      <c r="D3682" s="2678"/>
      <c r="E3682" s="2678"/>
      <c r="F3682" s="2678"/>
      <c r="G3682" s="2571"/>
      <c r="H3682" s="2571"/>
      <c r="I3682" s="2571"/>
      <c r="J3682" s="2571"/>
      <c r="K3682" s="2571"/>
      <c r="L3682" s="2571"/>
      <c r="M3682" s="2571"/>
      <c r="N3682" s="2571"/>
      <c r="O3682" s="2571"/>
      <c r="P3682" s="2571"/>
      <c r="Q3682" s="2571"/>
      <c r="R3682" s="2571"/>
      <c r="S3682" s="2571"/>
      <c r="T3682" s="2571"/>
      <c r="U3682" s="2571"/>
      <c r="V3682" s="2571"/>
      <c r="W3682" s="2571"/>
      <c r="X3682" s="2571"/>
      <c r="Y3682" s="2571"/>
      <c r="Z3682" s="2571"/>
      <c r="AA3682" s="2571"/>
      <c r="AB3682" s="2571"/>
      <c r="AC3682" s="2571"/>
      <c r="AD3682" s="2571"/>
      <c r="AE3682" s="2571"/>
      <c r="AF3682" s="2571"/>
      <c r="AG3682" s="2571"/>
      <c r="AH3682" s="2571"/>
      <c r="AI3682" s="2571"/>
      <c r="AJ3682" s="2571"/>
      <c r="AK3682" s="2572"/>
    </row>
    <row r="3683" spans="2:37" s="2681" customFormat="1" ht="17.25" customHeight="1" x14ac:dyDescent="0.2">
      <c r="B3683" s="2570" t="s">
        <v>4988</v>
      </c>
      <c r="C3683" s="2678"/>
      <c r="D3683" s="4122" t="s">
        <v>5325</v>
      </c>
      <c r="E3683" s="4122"/>
      <c r="F3683" s="4122"/>
      <c r="G3683" s="4122"/>
      <c r="H3683" s="2571"/>
      <c r="I3683" s="2571"/>
      <c r="J3683" s="2571"/>
      <c r="K3683" s="2571"/>
      <c r="L3683" s="2571"/>
      <c r="M3683" s="2571"/>
      <c r="N3683" s="2571"/>
      <c r="O3683" s="2571"/>
      <c r="P3683" s="2571"/>
      <c r="Q3683" s="2571"/>
      <c r="R3683" s="2571"/>
      <c r="S3683" s="2571"/>
      <c r="T3683" s="2571"/>
      <c r="U3683" s="2571"/>
      <c r="V3683" s="2571"/>
      <c r="W3683" s="2571"/>
      <c r="X3683" s="2571"/>
      <c r="Y3683" s="2571"/>
      <c r="Z3683" s="2571"/>
      <c r="AA3683" s="2571"/>
      <c r="AB3683" s="2571"/>
      <c r="AC3683" s="2571"/>
      <c r="AD3683" s="2571"/>
      <c r="AE3683" s="2571"/>
      <c r="AF3683" s="2571"/>
      <c r="AG3683" s="2571"/>
      <c r="AH3683" s="2571"/>
      <c r="AI3683" s="2571"/>
      <c r="AJ3683" s="2571"/>
      <c r="AK3683" s="2572"/>
    </row>
    <row r="3684" spans="2:37" s="2681" customFormat="1" ht="19.5" customHeight="1" thickBot="1" x14ac:dyDescent="0.25">
      <c r="B3684" s="3991" t="s">
        <v>5002</v>
      </c>
      <c r="C3684" s="3992"/>
      <c r="D3684" s="4139">
        <v>41335</v>
      </c>
      <c r="E3684" s="4139"/>
      <c r="F3684" s="2678"/>
      <c r="G3684" s="2571"/>
      <c r="H3684" s="2571"/>
      <c r="I3684" s="2571"/>
      <c r="J3684" s="2571"/>
      <c r="K3684" s="2571"/>
      <c r="L3684" s="2571"/>
      <c r="M3684" s="2571"/>
      <c r="N3684" s="2571"/>
      <c r="O3684" s="2571"/>
      <c r="P3684" s="2571"/>
      <c r="Q3684" s="2571"/>
      <c r="R3684" s="2571"/>
      <c r="S3684" s="2571"/>
      <c r="T3684" s="2571"/>
      <c r="U3684" s="2571"/>
      <c r="V3684" s="2571"/>
      <c r="W3684" s="2571"/>
      <c r="X3684" s="2571"/>
      <c r="Y3684" s="2571"/>
      <c r="Z3684" s="2571"/>
      <c r="AA3684" s="2571"/>
      <c r="AB3684" s="2571"/>
      <c r="AC3684" s="2571"/>
      <c r="AD3684" s="2571"/>
      <c r="AE3684" s="2571"/>
      <c r="AF3684" s="2571"/>
      <c r="AG3684" s="2571"/>
      <c r="AH3684" s="2571"/>
      <c r="AI3684" s="2571"/>
      <c r="AJ3684" s="2571"/>
      <c r="AK3684" s="2572"/>
    </row>
    <row r="3685" spans="2:37" s="2681" customFormat="1" ht="43.5" customHeight="1" thickBot="1" x14ac:dyDescent="0.25">
      <c r="B3685" s="3993" t="s">
        <v>5003</v>
      </c>
      <c r="C3685" s="4036"/>
      <c r="D3685" s="4118" t="s">
        <v>5326</v>
      </c>
      <c r="E3685" s="4119"/>
      <c r="F3685" s="4119"/>
      <c r="G3685" s="4119"/>
      <c r="H3685" s="4119"/>
      <c r="I3685" s="4119"/>
      <c r="J3685" s="4119"/>
      <c r="K3685" s="4120"/>
      <c r="L3685" s="2571"/>
      <c r="M3685" s="2571"/>
      <c r="N3685" s="2571"/>
      <c r="O3685" s="2571"/>
      <c r="P3685" s="2571"/>
      <c r="Q3685" s="2571"/>
      <c r="R3685" s="2571"/>
      <c r="S3685" s="2571"/>
      <c r="T3685" s="2571"/>
      <c r="U3685" s="2571"/>
      <c r="V3685" s="2571"/>
      <c r="W3685" s="2571"/>
      <c r="X3685" s="2571"/>
      <c r="Y3685" s="2571"/>
      <c r="Z3685" s="2571"/>
      <c r="AA3685" s="2571"/>
      <c r="AB3685" s="2571"/>
      <c r="AC3685" s="2571"/>
      <c r="AD3685" s="2571"/>
      <c r="AE3685" s="2571"/>
      <c r="AF3685" s="2571"/>
      <c r="AG3685" s="2571"/>
      <c r="AH3685" s="2571"/>
      <c r="AI3685" s="2571"/>
      <c r="AJ3685" s="2571"/>
      <c r="AK3685" s="2572"/>
    </row>
    <row r="3686" spans="2:37" s="2681" customFormat="1" ht="17.25" customHeight="1" thickBot="1" x14ac:dyDescent="0.25">
      <c r="B3686" s="3998"/>
      <c r="C3686" s="3999"/>
      <c r="D3686" s="3999"/>
      <c r="E3686" s="3999"/>
      <c r="F3686" s="3999"/>
      <c r="G3686" s="3999"/>
      <c r="H3686" s="3999"/>
      <c r="I3686" s="3999"/>
      <c r="J3686" s="3999"/>
      <c r="K3686" s="3999"/>
      <c r="L3686" s="3999"/>
      <c r="M3686" s="3999"/>
      <c r="N3686" s="3999"/>
      <c r="O3686" s="3999"/>
      <c r="P3686" s="3999"/>
      <c r="Q3686" s="3999"/>
      <c r="R3686" s="2571"/>
      <c r="S3686" s="2571"/>
      <c r="T3686" s="2571"/>
      <c r="U3686" s="2571"/>
      <c r="V3686" s="2571"/>
      <c r="W3686" s="2571"/>
      <c r="X3686" s="2571"/>
      <c r="Y3686" s="2571"/>
      <c r="Z3686" s="2571"/>
      <c r="AA3686" s="2571"/>
      <c r="AB3686" s="2571"/>
      <c r="AC3686" s="2571"/>
      <c r="AD3686" s="2571"/>
      <c r="AE3686" s="2571"/>
      <c r="AF3686" s="2571"/>
      <c r="AG3686" s="2571"/>
      <c r="AH3686" s="2571"/>
      <c r="AI3686" s="2571"/>
      <c r="AJ3686" s="2571"/>
      <c r="AK3686" s="2572"/>
    </row>
    <row r="3687" spans="2:37" s="2681" customFormat="1" ht="17.25" customHeight="1" thickBot="1" x14ac:dyDescent="0.25">
      <c r="B3687" s="4022" t="s">
        <v>5004</v>
      </c>
      <c r="C3687" s="4023"/>
      <c r="D3687" s="4000" t="s">
        <v>4994</v>
      </c>
      <c r="E3687" s="4000" t="s">
        <v>5005</v>
      </c>
      <c r="F3687" s="4029" t="s">
        <v>224</v>
      </c>
      <c r="G3687" s="4031"/>
      <c r="H3687" s="4031"/>
      <c r="I3687" s="4031"/>
      <c r="J3687" s="4031"/>
      <c r="K3687" s="4031"/>
      <c r="L3687" s="4031"/>
      <c r="M3687" s="4031"/>
      <c r="N3687" s="4031"/>
      <c r="O3687" s="4031"/>
      <c r="P3687" s="4031"/>
      <c r="Q3687" s="4031"/>
      <c r="R3687" s="4032"/>
      <c r="S3687" s="4029" t="s">
        <v>340</v>
      </c>
      <c r="T3687" s="4031"/>
      <c r="U3687" s="4031"/>
      <c r="V3687" s="4031"/>
      <c r="W3687" s="4031"/>
      <c r="X3687" s="4031"/>
      <c r="Y3687" s="4031"/>
      <c r="Z3687" s="4031"/>
      <c r="AA3687" s="4031"/>
      <c r="AB3687" s="4031"/>
      <c r="AC3687" s="4032"/>
      <c r="AD3687" s="4029" t="s">
        <v>225</v>
      </c>
      <c r="AE3687" s="4031"/>
      <c r="AF3687" s="4031"/>
      <c r="AG3687" s="4032"/>
      <c r="AH3687" s="4033" t="s">
        <v>4989</v>
      </c>
      <c r="AI3687" s="4034"/>
      <c r="AJ3687" s="4035"/>
      <c r="AK3687" s="2572"/>
    </row>
    <row r="3688" spans="2:37" s="2681" customFormat="1" ht="17.25" customHeight="1" thickBot="1" x14ac:dyDescent="0.25">
      <c r="B3688" s="4024"/>
      <c r="C3688" s="4025"/>
      <c r="D3688" s="4001"/>
      <c r="E3688" s="4001"/>
      <c r="F3688" s="4000" t="s">
        <v>5006</v>
      </c>
      <c r="G3688" s="4000" t="s">
        <v>5007</v>
      </c>
      <c r="H3688" s="4000" t="s">
        <v>5008</v>
      </c>
      <c r="I3688" s="4004" t="s">
        <v>5009</v>
      </c>
      <c r="J3688" s="4004" t="s">
        <v>5010</v>
      </c>
      <c r="K3688" s="4004" t="s">
        <v>5011</v>
      </c>
      <c r="L3688" s="4004" t="s">
        <v>5012</v>
      </c>
      <c r="M3688" s="4129" t="s">
        <v>5013</v>
      </c>
      <c r="N3688" s="4130"/>
      <c r="O3688" s="4004" t="s">
        <v>5014</v>
      </c>
      <c r="P3688" s="4004" t="s">
        <v>5015</v>
      </c>
      <c r="Q3688" s="4004" t="s">
        <v>5016</v>
      </c>
      <c r="R3688" s="4004" t="s">
        <v>5017</v>
      </c>
      <c r="S3688" s="4000" t="s">
        <v>5018</v>
      </c>
      <c r="T3688" s="4000" t="s">
        <v>5019</v>
      </c>
      <c r="U3688" s="4000" t="s">
        <v>5020</v>
      </c>
      <c r="V3688" s="4000" t="s">
        <v>5021</v>
      </c>
      <c r="W3688" s="4000" t="s">
        <v>5022</v>
      </c>
      <c r="X3688" s="4000" t="s">
        <v>5023</v>
      </c>
      <c r="Y3688" s="4000" t="s">
        <v>5024</v>
      </c>
      <c r="Z3688" s="4000" t="s">
        <v>5025</v>
      </c>
      <c r="AA3688" s="4000" t="s">
        <v>5026</v>
      </c>
      <c r="AB3688" s="4004" t="s">
        <v>5027</v>
      </c>
      <c r="AC3688" s="4004" t="s">
        <v>5028</v>
      </c>
      <c r="AD3688" s="4000" t="s">
        <v>5029</v>
      </c>
      <c r="AE3688" s="4000" t="s">
        <v>5030</v>
      </c>
      <c r="AF3688" s="4000" t="s">
        <v>5031</v>
      </c>
      <c r="AG3688" s="4000" t="s">
        <v>5032</v>
      </c>
      <c r="AH3688" s="4000" t="s">
        <v>1154</v>
      </c>
      <c r="AI3688" s="4000" t="s">
        <v>4990</v>
      </c>
      <c r="AJ3688" s="4000" t="s">
        <v>4991</v>
      </c>
      <c r="AK3688" s="2572"/>
    </row>
    <row r="3689" spans="2:37" s="2681" customFormat="1" ht="17.25" customHeight="1" thickBot="1" x14ac:dyDescent="0.25">
      <c r="B3689" s="4024"/>
      <c r="C3689" s="4025"/>
      <c r="D3689" s="4001"/>
      <c r="E3689" s="4001"/>
      <c r="F3689" s="4001"/>
      <c r="G3689" s="4001"/>
      <c r="H3689" s="4001"/>
      <c r="I3689" s="4005"/>
      <c r="J3689" s="4005"/>
      <c r="K3689" s="4005"/>
      <c r="L3689" s="4005"/>
      <c r="M3689" s="2677" t="s">
        <v>5033</v>
      </c>
      <c r="N3689" s="2676" t="s">
        <v>2798</v>
      </c>
      <c r="O3689" s="4005"/>
      <c r="P3689" s="4005"/>
      <c r="Q3689" s="4005"/>
      <c r="R3689" s="4005"/>
      <c r="S3689" s="4001"/>
      <c r="T3689" s="4001"/>
      <c r="U3689" s="4001"/>
      <c r="V3689" s="4001"/>
      <c r="W3689" s="4001"/>
      <c r="X3689" s="4001"/>
      <c r="Y3689" s="4001"/>
      <c r="Z3689" s="4001"/>
      <c r="AA3689" s="4001"/>
      <c r="AB3689" s="4005"/>
      <c r="AC3689" s="4005"/>
      <c r="AD3689" s="4001"/>
      <c r="AE3689" s="4001"/>
      <c r="AF3689" s="4001"/>
      <c r="AG3689" s="4001"/>
      <c r="AH3689" s="4001"/>
      <c r="AI3689" s="4001"/>
      <c r="AJ3689" s="4001"/>
      <c r="AK3689" s="2572"/>
    </row>
    <row r="3690" spans="2:37" s="2681" customFormat="1" ht="17.25" customHeight="1" x14ac:dyDescent="0.2">
      <c r="B3690" s="4133" t="s">
        <v>5327</v>
      </c>
      <c r="C3690" s="4134"/>
      <c r="D3690" s="2581" t="s">
        <v>1534</v>
      </c>
      <c r="E3690" s="2643">
        <f>+AD3690</f>
        <v>24.99</v>
      </c>
      <c r="F3690" s="2581" t="s">
        <v>1534</v>
      </c>
      <c r="G3690" s="2581" t="s">
        <v>1534</v>
      </c>
      <c r="H3690" s="2581" t="s">
        <v>1534</v>
      </c>
      <c r="I3690" s="2581" t="s">
        <v>1534</v>
      </c>
      <c r="J3690" s="2581" t="s">
        <v>1534</v>
      </c>
      <c r="K3690" s="2581" t="s">
        <v>1534</v>
      </c>
      <c r="L3690" s="2581" t="s">
        <v>1534</v>
      </c>
      <c r="M3690" s="2581" t="s">
        <v>1534</v>
      </c>
      <c r="N3690" s="2581" t="s">
        <v>1534</v>
      </c>
      <c r="O3690" s="2581" t="s">
        <v>1534</v>
      </c>
      <c r="P3690" s="2581" t="s">
        <v>1534</v>
      </c>
      <c r="Q3690" s="2581" t="s">
        <v>1534</v>
      </c>
      <c r="R3690" s="2581" t="s">
        <v>1534</v>
      </c>
      <c r="S3690" s="2581" t="s">
        <v>1534</v>
      </c>
      <c r="T3690" s="2581" t="s">
        <v>1534</v>
      </c>
      <c r="U3690" s="2581" t="s">
        <v>1534</v>
      </c>
      <c r="V3690" s="2581" t="s">
        <v>1534</v>
      </c>
      <c r="W3690" s="2581" t="s">
        <v>1534</v>
      </c>
      <c r="X3690" s="2581" t="s">
        <v>1534</v>
      </c>
      <c r="Y3690" s="2581" t="s">
        <v>1534</v>
      </c>
      <c r="Z3690" s="2581" t="s">
        <v>1534</v>
      </c>
      <c r="AA3690" s="2581" t="s">
        <v>1534</v>
      </c>
      <c r="AB3690" s="2581" t="s">
        <v>1534</v>
      </c>
      <c r="AC3690" s="2581" t="s">
        <v>1534</v>
      </c>
      <c r="AD3690" s="2643">
        <v>24.99</v>
      </c>
      <c r="AE3690" s="2601">
        <v>1000</v>
      </c>
      <c r="AF3690" s="2643">
        <f t="shared" ref="AF3690:AF3693" si="27">+AD3690/AE3690</f>
        <v>2.4989999999999998E-2</v>
      </c>
      <c r="AG3690" s="2643">
        <v>0.1</v>
      </c>
      <c r="AH3690" s="2644" t="s">
        <v>1534</v>
      </c>
      <c r="AI3690" s="2644" t="s">
        <v>1534</v>
      </c>
      <c r="AJ3690" s="2646" t="s">
        <v>1534</v>
      </c>
      <c r="AK3690" s="2572"/>
    </row>
    <row r="3691" spans="2:37" s="2681" customFormat="1" ht="17.25" customHeight="1" x14ac:dyDescent="0.2">
      <c r="B3691" s="3982" t="s">
        <v>5328</v>
      </c>
      <c r="C3691" s="3983"/>
      <c r="D3691" s="2645" t="s">
        <v>1534</v>
      </c>
      <c r="E3691" s="2614">
        <f>+AD3691</f>
        <v>24.99</v>
      </c>
      <c r="F3691" s="2645" t="s">
        <v>1534</v>
      </c>
      <c r="G3691" s="2645" t="s">
        <v>1534</v>
      </c>
      <c r="H3691" s="2645" t="s">
        <v>1534</v>
      </c>
      <c r="I3691" s="2645" t="s">
        <v>1534</v>
      </c>
      <c r="J3691" s="2645" t="s">
        <v>1534</v>
      </c>
      <c r="K3691" s="2645" t="s">
        <v>1534</v>
      </c>
      <c r="L3691" s="2645" t="s">
        <v>1534</v>
      </c>
      <c r="M3691" s="2645" t="s">
        <v>1534</v>
      </c>
      <c r="N3691" s="2645" t="s">
        <v>1534</v>
      </c>
      <c r="O3691" s="2645" t="s">
        <v>1534</v>
      </c>
      <c r="P3691" s="2645" t="s">
        <v>1534</v>
      </c>
      <c r="Q3691" s="2645" t="s">
        <v>1534</v>
      </c>
      <c r="R3691" s="2645" t="s">
        <v>1534</v>
      </c>
      <c r="S3691" s="2645" t="s">
        <v>1534</v>
      </c>
      <c r="T3691" s="2645" t="s">
        <v>1534</v>
      </c>
      <c r="U3691" s="2645" t="s">
        <v>1534</v>
      </c>
      <c r="V3691" s="2645" t="s">
        <v>1534</v>
      </c>
      <c r="W3691" s="2645" t="s">
        <v>1534</v>
      </c>
      <c r="X3691" s="2645" t="s">
        <v>1534</v>
      </c>
      <c r="Y3691" s="2645" t="s">
        <v>1534</v>
      </c>
      <c r="Z3691" s="2645" t="s">
        <v>1534</v>
      </c>
      <c r="AA3691" s="2645" t="s">
        <v>1534</v>
      </c>
      <c r="AB3691" s="2645" t="s">
        <v>1534</v>
      </c>
      <c r="AC3691" s="2645" t="s">
        <v>1534</v>
      </c>
      <c r="AD3691" s="2614">
        <v>24.99</v>
      </c>
      <c r="AE3691" s="2560">
        <v>1500</v>
      </c>
      <c r="AF3691" s="2614">
        <f t="shared" si="27"/>
        <v>1.6659999999999998E-2</v>
      </c>
      <c r="AG3691" s="2614">
        <v>0.1</v>
      </c>
      <c r="AH3691" s="2613" t="s">
        <v>1534</v>
      </c>
      <c r="AI3691" s="2613" t="s">
        <v>1534</v>
      </c>
      <c r="AJ3691" s="2647" t="s">
        <v>1534</v>
      </c>
      <c r="AK3691" s="2572"/>
    </row>
    <row r="3692" spans="2:37" s="2681" customFormat="1" ht="17.25" customHeight="1" x14ac:dyDescent="0.2">
      <c r="B3692" s="3982" t="s">
        <v>5329</v>
      </c>
      <c r="C3692" s="3983"/>
      <c r="D3692" s="2645" t="s">
        <v>1534</v>
      </c>
      <c r="E3692" s="2614">
        <f t="shared" ref="E3692:E3694" si="28">+AD3692</f>
        <v>39.99</v>
      </c>
      <c r="F3692" s="2645" t="s">
        <v>1534</v>
      </c>
      <c r="G3692" s="2645" t="s">
        <v>1534</v>
      </c>
      <c r="H3692" s="2645" t="s">
        <v>1534</v>
      </c>
      <c r="I3692" s="2645" t="s">
        <v>1534</v>
      </c>
      <c r="J3692" s="2645" t="s">
        <v>1534</v>
      </c>
      <c r="K3692" s="2645" t="s">
        <v>1534</v>
      </c>
      <c r="L3692" s="2645" t="s">
        <v>1534</v>
      </c>
      <c r="M3692" s="2645" t="s">
        <v>1534</v>
      </c>
      <c r="N3692" s="2645" t="s">
        <v>1534</v>
      </c>
      <c r="O3692" s="2645" t="s">
        <v>1534</v>
      </c>
      <c r="P3692" s="2645" t="s">
        <v>1534</v>
      </c>
      <c r="Q3692" s="2645" t="s">
        <v>1534</v>
      </c>
      <c r="R3692" s="2645" t="s">
        <v>1534</v>
      </c>
      <c r="S3692" s="2645" t="s">
        <v>1534</v>
      </c>
      <c r="T3692" s="2645" t="s">
        <v>1534</v>
      </c>
      <c r="U3692" s="2645" t="s">
        <v>1534</v>
      </c>
      <c r="V3692" s="2645" t="s">
        <v>1534</v>
      </c>
      <c r="W3692" s="2645" t="s">
        <v>1534</v>
      </c>
      <c r="X3692" s="2645" t="s">
        <v>1534</v>
      </c>
      <c r="Y3692" s="2645" t="s">
        <v>1534</v>
      </c>
      <c r="Z3692" s="2645" t="s">
        <v>1534</v>
      </c>
      <c r="AA3692" s="2645" t="s">
        <v>1534</v>
      </c>
      <c r="AB3692" s="2645" t="s">
        <v>1534</v>
      </c>
      <c r="AC3692" s="2645" t="s">
        <v>1534</v>
      </c>
      <c r="AD3692" s="2614">
        <v>39.99</v>
      </c>
      <c r="AE3692" s="2560">
        <v>2000</v>
      </c>
      <c r="AF3692" s="2614">
        <f t="shared" si="27"/>
        <v>1.9995000000000002E-2</v>
      </c>
      <c r="AG3692" s="2614">
        <v>0.1</v>
      </c>
      <c r="AH3692" s="2613" t="s">
        <v>1534</v>
      </c>
      <c r="AI3692" s="2613" t="s">
        <v>1534</v>
      </c>
      <c r="AJ3692" s="2647" t="s">
        <v>1534</v>
      </c>
      <c r="AK3692" s="2572"/>
    </row>
    <row r="3693" spans="2:37" s="2681" customFormat="1" ht="17.25" customHeight="1" x14ac:dyDescent="0.2">
      <c r="B3693" s="3982" t="s">
        <v>5330</v>
      </c>
      <c r="C3693" s="3983"/>
      <c r="D3693" s="2645" t="s">
        <v>1534</v>
      </c>
      <c r="E3693" s="2614">
        <f t="shared" si="28"/>
        <v>34.99</v>
      </c>
      <c r="F3693" s="2645" t="s">
        <v>1534</v>
      </c>
      <c r="G3693" s="2645" t="s">
        <v>1534</v>
      </c>
      <c r="H3693" s="2645" t="s">
        <v>1534</v>
      </c>
      <c r="I3693" s="2645" t="s">
        <v>1534</v>
      </c>
      <c r="J3693" s="2645" t="s">
        <v>1534</v>
      </c>
      <c r="K3693" s="2645" t="s">
        <v>1534</v>
      </c>
      <c r="L3693" s="2645" t="s">
        <v>1534</v>
      </c>
      <c r="M3693" s="2645" t="s">
        <v>1534</v>
      </c>
      <c r="N3693" s="2645" t="s">
        <v>1534</v>
      </c>
      <c r="O3693" s="2645" t="s">
        <v>1534</v>
      </c>
      <c r="P3693" s="2645" t="s">
        <v>1534</v>
      </c>
      <c r="Q3693" s="2645" t="s">
        <v>1534</v>
      </c>
      <c r="R3693" s="2645" t="s">
        <v>1534</v>
      </c>
      <c r="S3693" s="2645" t="s">
        <v>1534</v>
      </c>
      <c r="T3693" s="2645" t="s">
        <v>1534</v>
      </c>
      <c r="U3693" s="2645" t="s">
        <v>1534</v>
      </c>
      <c r="V3693" s="2645" t="s">
        <v>1534</v>
      </c>
      <c r="W3693" s="2645" t="s">
        <v>1534</v>
      </c>
      <c r="X3693" s="2645" t="s">
        <v>1534</v>
      </c>
      <c r="Y3693" s="2645" t="s">
        <v>1534</v>
      </c>
      <c r="Z3693" s="2645" t="s">
        <v>1534</v>
      </c>
      <c r="AA3693" s="2645" t="s">
        <v>1534</v>
      </c>
      <c r="AB3693" s="2645" t="s">
        <v>1534</v>
      </c>
      <c r="AC3693" s="2645" t="s">
        <v>1534</v>
      </c>
      <c r="AD3693" s="2614">
        <v>34.99</v>
      </c>
      <c r="AE3693" s="2560">
        <v>3000</v>
      </c>
      <c r="AF3693" s="2614">
        <f t="shared" si="27"/>
        <v>1.1663333333333335E-2</v>
      </c>
      <c r="AG3693" s="2614">
        <v>0.1</v>
      </c>
      <c r="AH3693" s="2613" t="s">
        <v>1534</v>
      </c>
      <c r="AI3693" s="2613" t="s">
        <v>1534</v>
      </c>
      <c r="AJ3693" s="2647" t="s">
        <v>1534</v>
      </c>
      <c r="AK3693" s="2572"/>
    </row>
    <row r="3694" spans="2:37" s="2681" customFormat="1" ht="17.25" customHeight="1" thickBot="1" x14ac:dyDescent="0.25">
      <c r="B3694" s="3984" t="s">
        <v>5331</v>
      </c>
      <c r="C3694" s="3985"/>
      <c r="D3694" s="2651" t="s">
        <v>1534</v>
      </c>
      <c r="E3694" s="2652">
        <f t="shared" si="28"/>
        <v>59.99</v>
      </c>
      <c r="F3694" s="2651" t="s">
        <v>1534</v>
      </c>
      <c r="G3694" s="2651" t="s">
        <v>1534</v>
      </c>
      <c r="H3694" s="2651" t="s">
        <v>1534</v>
      </c>
      <c r="I3694" s="2651" t="s">
        <v>1534</v>
      </c>
      <c r="J3694" s="2651" t="s">
        <v>1534</v>
      </c>
      <c r="K3694" s="2651" t="s">
        <v>1534</v>
      </c>
      <c r="L3694" s="2651" t="s">
        <v>1534</v>
      </c>
      <c r="M3694" s="2651" t="s">
        <v>1534</v>
      </c>
      <c r="N3694" s="2651" t="s">
        <v>1534</v>
      </c>
      <c r="O3694" s="2651" t="s">
        <v>1534</v>
      </c>
      <c r="P3694" s="2651" t="s">
        <v>1534</v>
      </c>
      <c r="Q3694" s="2651" t="s">
        <v>1534</v>
      </c>
      <c r="R3694" s="2651" t="s">
        <v>1534</v>
      </c>
      <c r="S3694" s="2651" t="s">
        <v>1534</v>
      </c>
      <c r="T3694" s="2651" t="s">
        <v>1534</v>
      </c>
      <c r="U3694" s="2651" t="s">
        <v>1534</v>
      </c>
      <c r="V3694" s="2651" t="s">
        <v>1534</v>
      </c>
      <c r="W3694" s="2651" t="s">
        <v>1534</v>
      </c>
      <c r="X3694" s="2651" t="s">
        <v>1534</v>
      </c>
      <c r="Y3694" s="2651" t="s">
        <v>1534</v>
      </c>
      <c r="Z3694" s="2651" t="s">
        <v>1534</v>
      </c>
      <c r="AA3694" s="2651" t="s">
        <v>1534</v>
      </c>
      <c r="AB3694" s="2651" t="s">
        <v>1534</v>
      </c>
      <c r="AC3694" s="2651" t="s">
        <v>1534</v>
      </c>
      <c r="AD3694" s="2652">
        <v>59.99</v>
      </c>
      <c r="AE3694" s="2607" t="s">
        <v>1709</v>
      </c>
      <c r="AF3694" s="2652" t="s">
        <v>1534</v>
      </c>
      <c r="AG3694" s="2652" t="s">
        <v>1534</v>
      </c>
      <c r="AH3694" s="2653" t="s">
        <v>1534</v>
      </c>
      <c r="AI3694" s="2653" t="s">
        <v>1534</v>
      </c>
      <c r="AJ3694" s="2654" t="s">
        <v>1534</v>
      </c>
      <c r="AK3694" s="2572"/>
    </row>
    <row r="3695" spans="2:37" s="2681" customFormat="1" ht="17.25" customHeight="1" x14ac:dyDescent="0.2">
      <c r="B3695" s="2573"/>
      <c r="C3695" s="2566"/>
      <c r="D3695" s="2566"/>
      <c r="E3695" s="2566"/>
      <c r="F3695" s="2566"/>
      <c r="G3695" s="2566"/>
      <c r="H3695" s="2566"/>
      <c r="I3695" s="2567"/>
      <c r="J3695" s="2567"/>
      <c r="K3695" s="2567"/>
      <c r="L3695" s="2567"/>
      <c r="M3695" s="2566"/>
      <c r="N3695" s="2567"/>
      <c r="O3695" s="2567"/>
      <c r="P3695" s="2567"/>
      <c r="Q3695" s="2567"/>
      <c r="R3695" s="2567"/>
      <c r="S3695" s="2566"/>
      <c r="T3695" s="2565"/>
      <c r="U3695" s="2565"/>
      <c r="V3695" s="2565"/>
      <c r="W3695" s="2565"/>
      <c r="X3695" s="2565"/>
      <c r="Y3695" s="2565"/>
      <c r="Z3695" s="2565"/>
      <c r="AA3695" s="2565"/>
      <c r="AB3695" s="2565"/>
      <c r="AC3695" s="2565"/>
      <c r="AD3695" s="2565"/>
      <c r="AE3695" s="2565"/>
      <c r="AF3695" s="2565"/>
      <c r="AG3695" s="2565"/>
      <c r="AH3695" s="2565"/>
      <c r="AI3695" s="2565"/>
      <c r="AJ3695" s="2568"/>
      <c r="AK3695" s="2572"/>
    </row>
    <row r="3696" spans="2:37" s="2681" customFormat="1" ht="17.25" customHeight="1" x14ac:dyDescent="0.2">
      <c r="B3696" s="3979" t="s">
        <v>4992</v>
      </c>
      <c r="C3696" s="3980"/>
      <c r="D3696" s="3986" t="s">
        <v>5087</v>
      </c>
      <c r="E3696" s="3986"/>
      <c r="F3696" s="3986"/>
      <c r="G3696" s="3986"/>
      <c r="H3696" s="2569"/>
      <c r="I3696" s="2569"/>
      <c r="J3696" s="2569"/>
      <c r="K3696" s="2569"/>
      <c r="L3696" s="2569"/>
      <c r="M3696" s="2569"/>
      <c r="N3696" s="2569"/>
      <c r="O3696" s="2569"/>
      <c r="P3696" s="2569"/>
      <c r="Q3696" s="2569"/>
      <c r="R3696" s="2569"/>
      <c r="S3696" s="2569"/>
      <c r="T3696" s="2565"/>
      <c r="U3696" s="2565"/>
      <c r="V3696" s="2565"/>
      <c r="W3696" s="2565"/>
      <c r="X3696" s="2565"/>
      <c r="Y3696" s="2565"/>
      <c r="Z3696" s="2565"/>
      <c r="AA3696" s="2565"/>
      <c r="AB3696" s="2565"/>
      <c r="AC3696" s="2565"/>
      <c r="AD3696" s="2565"/>
      <c r="AE3696" s="2565"/>
      <c r="AF3696" s="2565"/>
      <c r="AG3696" s="2565"/>
      <c r="AH3696" s="2565"/>
      <c r="AI3696" s="2565"/>
      <c r="AJ3696" s="2568"/>
      <c r="AK3696" s="2572"/>
    </row>
    <row r="3697" spans="2:37" s="2681" customFormat="1" ht="17.25" customHeight="1" x14ac:dyDescent="0.2">
      <c r="B3697" s="3979" t="s">
        <v>4993</v>
      </c>
      <c r="C3697" s="3980"/>
      <c r="D3697" s="3986" t="s">
        <v>1517</v>
      </c>
      <c r="E3697" s="3986"/>
      <c r="F3697" s="3986"/>
      <c r="G3697" s="3986"/>
      <c r="H3697" s="2569"/>
      <c r="I3697" s="2569"/>
      <c r="J3697" s="2569"/>
      <c r="K3697" s="2569"/>
      <c r="L3697" s="2569"/>
      <c r="M3697" s="2569"/>
      <c r="N3697" s="2569"/>
      <c r="O3697" s="2569"/>
      <c r="P3697" s="2569"/>
      <c r="Q3697" s="2569"/>
      <c r="R3697" s="2569"/>
      <c r="S3697" s="2569"/>
      <c r="T3697" s="2565"/>
      <c r="U3697" s="2565"/>
      <c r="V3697" s="2565"/>
      <c r="W3697" s="2565"/>
      <c r="X3697" s="2565"/>
      <c r="Y3697" s="2565"/>
      <c r="Z3697" s="2565"/>
      <c r="AA3697" s="2565"/>
      <c r="AB3697" s="2565"/>
      <c r="AC3697" s="2565"/>
      <c r="AD3697" s="2565"/>
      <c r="AE3697" s="2565"/>
      <c r="AF3697" s="2565"/>
      <c r="AG3697" s="2565"/>
      <c r="AH3697" s="2565"/>
      <c r="AI3697" s="2565"/>
      <c r="AJ3697" s="2568"/>
      <c r="AK3697" s="2572"/>
    </row>
    <row r="3698" spans="2:37" s="2681" customFormat="1" ht="17.25" customHeight="1" thickBot="1" x14ac:dyDescent="0.25">
      <c r="B3698" s="4057"/>
      <c r="C3698" s="4058"/>
      <c r="D3698" s="4101"/>
      <c r="E3698" s="4101"/>
      <c r="F3698" s="4101"/>
      <c r="G3698" s="4101"/>
      <c r="H3698" s="2574"/>
      <c r="I3698" s="2574"/>
      <c r="J3698" s="2574"/>
      <c r="K3698" s="2574"/>
      <c r="L3698" s="2574"/>
      <c r="M3698" s="2574"/>
      <c r="N3698" s="2574"/>
      <c r="O3698" s="2574"/>
      <c r="P3698" s="2574"/>
      <c r="Q3698" s="2574"/>
      <c r="R3698" s="2574"/>
      <c r="S3698" s="2574"/>
      <c r="T3698" s="2575"/>
      <c r="U3698" s="2575"/>
      <c r="V3698" s="2575"/>
      <c r="W3698" s="2575"/>
      <c r="X3698" s="2575"/>
      <c r="Y3698" s="2575"/>
      <c r="Z3698" s="2575"/>
      <c r="AA3698" s="2575"/>
      <c r="AB3698" s="2575"/>
      <c r="AC3698" s="2575"/>
      <c r="AD3698" s="2575"/>
      <c r="AE3698" s="2575"/>
      <c r="AF3698" s="2575"/>
      <c r="AG3698" s="2575"/>
      <c r="AH3698" s="2575"/>
      <c r="AI3698" s="2575"/>
      <c r="AJ3698" s="2576"/>
      <c r="AK3698" s="2577"/>
    </row>
    <row r="3699" spans="2:37" s="2681" customFormat="1" ht="17.25" customHeight="1" x14ac:dyDescent="0.2">
      <c r="B3699" s="2683"/>
      <c r="C3699" s="2403"/>
      <c r="D3699" s="2403"/>
      <c r="E3699" s="2403"/>
      <c r="F3699" s="2403"/>
      <c r="G3699" s="2403"/>
      <c r="H3699" s="2403"/>
      <c r="I3699" s="2403"/>
      <c r="J3699" s="2403"/>
      <c r="K3699" s="2403"/>
      <c r="L3699" s="2403"/>
      <c r="M3699" s="2403"/>
      <c r="N3699" s="2403"/>
      <c r="O3699" s="2403"/>
      <c r="P3699" s="2403"/>
      <c r="Q3699" s="2403"/>
      <c r="R3699" s="2403"/>
      <c r="S3699" s="2403"/>
      <c r="T3699" s="2403"/>
      <c r="U3699" s="2403"/>
      <c r="V3699" s="2403"/>
      <c r="W3699" s="2403"/>
      <c r="X3699" s="2403"/>
      <c r="Y3699" s="2403"/>
      <c r="Z3699" s="2403"/>
      <c r="AA3699" s="2403"/>
      <c r="AB3699" s="2403"/>
      <c r="AC3699" s="2403"/>
      <c r="AD3699" s="2403"/>
      <c r="AE3699" s="2403"/>
      <c r="AF3699" s="2403"/>
      <c r="AG3699" s="2403"/>
      <c r="AH3699" s="2403"/>
      <c r="AI3699" s="2403"/>
      <c r="AJ3699" s="2403"/>
      <c r="AK3699" s="2403"/>
    </row>
    <row r="3700" spans="2:37" s="2681" customFormat="1" ht="17.25" customHeight="1" thickBot="1" x14ac:dyDescent="0.25">
      <c r="B3700" s="2683"/>
      <c r="C3700" s="2403"/>
      <c r="D3700" s="2403"/>
      <c r="E3700" s="2403"/>
      <c r="F3700" s="2403"/>
      <c r="G3700" s="2403"/>
      <c r="H3700" s="2403"/>
      <c r="I3700" s="2403"/>
      <c r="J3700" s="2403"/>
      <c r="K3700" s="2403"/>
      <c r="L3700" s="2403"/>
      <c r="M3700" s="2403"/>
      <c r="N3700" s="2403"/>
      <c r="O3700" s="2403"/>
      <c r="P3700" s="2403"/>
      <c r="Q3700" s="2403"/>
      <c r="R3700" s="2403"/>
      <c r="S3700" s="2403"/>
      <c r="T3700" s="2403"/>
      <c r="U3700" s="2403"/>
      <c r="V3700" s="2403"/>
      <c r="W3700" s="2403"/>
      <c r="X3700" s="2403"/>
      <c r="Y3700" s="2403"/>
      <c r="Z3700" s="2403"/>
      <c r="AA3700" s="2403"/>
      <c r="AB3700" s="2403"/>
      <c r="AC3700" s="2403"/>
      <c r="AD3700" s="2403"/>
      <c r="AE3700" s="2403"/>
      <c r="AF3700" s="2403"/>
      <c r="AG3700" s="2403"/>
      <c r="AH3700" s="2403"/>
      <c r="AI3700" s="2403"/>
      <c r="AJ3700" s="2403"/>
      <c r="AK3700" s="2403"/>
    </row>
    <row r="3701" spans="2:37" s="2681" customFormat="1" ht="17.25" customHeight="1" x14ac:dyDescent="0.2">
      <c r="B3701" s="3987" t="s">
        <v>5001</v>
      </c>
      <c r="C3701" s="3988"/>
      <c r="D3701" s="3988"/>
      <c r="E3701" s="3988"/>
      <c r="F3701" s="3988"/>
      <c r="G3701" s="3988"/>
      <c r="H3701" s="3988"/>
      <c r="I3701" s="3988"/>
      <c r="J3701" s="3988"/>
      <c r="K3701" s="3988"/>
      <c r="L3701" s="3988"/>
      <c r="M3701" s="3988"/>
      <c r="N3701" s="3988"/>
      <c r="O3701" s="3988"/>
      <c r="P3701" s="3988"/>
      <c r="Q3701" s="3988"/>
      <c r="R3701" s="3988"/>
      <c r="S3701" s="3988"/>
      <c r="T3701" s="3988"/>
      <c r="U3701" s="3988"/>
      <c r="V3701" s="3988"/>
      <c r="W3701" s="3988"/>
      <c r="X3701" s="3988"/>
      <c r="Y3701" s="3988"/>
      <c r="Z3701" s="3988"/>
      <c r="AA3701" s="3988"/>
      <c r="AB3701" s="3988"/>
      <c r="AC3701" s="3988"/>
      <c r="AD3701" s="3988"/>
      <c r="AE3701" s="3988"/>
      <c r="AF3701" s="3988"/>
      <c r="AG3701" s="3988"/>
      <c r="AH3701" s="3988"/>
      <c r="AI3701" s="3988"/>
      <c r="AJ3701" s="3988"/>
      <c r="AK3701" s="3989"/>
    </row>
    <row r="3702" spans="2:37" s="2410" customFormat="1" ht="17.25" customHeight="1" x14ac:dyDescent="0.2">
      <c r="B3702" s="2570"/>
      <c r="C3702" s="2678"/>
      <c r="D3702" s="2678"/>
      <c r="E3702" s="2678"/>
      <c r="F3702" s="2678"/>
      <c r="G3702" s="2571"/>
      <c r="H3702" s="2571"/>
      <c r="I3702" s="2571"/>
      <c r="J3702" s="2571"/>
      <c r="K3702" s="2571"/>
      <c r="L3702" s="2571"/>
      <c r="M3702" s="2571"/>
      <c r="N3702" s="2571"/>
      <c r="O3702" s="2571"/>
      <c r="P3702" s="2571"/>
      <c r="Q3702" s="2571"/>
      <c r="R3702" s="2571"/>
      <c r="S3702" s="2571"/>
      <c r="T3702" s="2571"/>
      <c r="U3702" s="2571"/>
      <c r="V3702" s="2571"/>
      <c r="W3702" s="2571"/>
      <c r="X3702" s="2571"/>
      <c r="Y3702" s="2571"/>
      <c r="Z3702" s="2571"/>
      <c r="AA3702" s="2571"/>
      <c r="AB3702" s="2571"/>
      <c r="AC3702" s="2571"/>
      <c r="AD3702" s="2571"/>
      <c r="AE3702" s="2571"/>
      <c r="AF3702" s="2571"/>
      <c r="AG3702" s="2571"/>
      <c r="AH3702" s="2571"/>
      <c r="AI3702" s="2571"/>
      <c r="AJ3702" s="2571"/>
      <c r="AK3702" s="2572"/>
    </row>
    <row r="3703" spans="2:37" s="2410" customFormat="1" ht="17.25" customHeight="1" x14ac:dyDescent="0.2">
      <c r="B3703" s="2570" t="s">
        <v>4988</v>
      </c>
      <c r="C3703" s="2678"/>
      <c r="D3703" s="4122" t="s">
        <v>5332</v>
      </c>
      <c r="E3703" s="4122"/>
      <c r="F3703" s="4122"/>
      <c r="G3703" s="4122"/>
      <c r="H3703" s="2571"/>
      <c r="I3703" s="2571"/>
      <c r="J3703" s="2571"/>
      <c r="K3703" s="2571"/>
      <c r="L3703" s="2571"/>
      <c r="M3703" s="2571"/>
      <c r="N3703" s="2571"/>
      <c r="O3703" s="2571"/>
      <c r="P3703" s="2571"/>
      <c r="Q3703" s="2571"/>
      <c r="R3703" s="2571"/>
      <c r="S3703" s="2571"/>
      <c r="T3703" s="2571"/>
      <c r="U3703" s="2571"/>
      <c r="V3703" s="2571"/>
      <c r="W3703" s="2571"/>
      <c r="X3703" s="2571"/>
      <c r="Y3703" s="2571"/>
      <c r="Z3703" s="2571"/>
      <c r="AA3703" s="2571"/>
      <c r="AB3703" s="2571"/>
      <c r="AC3703" s="2571"/>
      <c r="AD3703" s="2571"/>
      <c r="AE3703" s="2571"/>
      <c r="AF3703" s="2571"/>
      <c r="AG3703" s="2571"/>
      <c r="AH3703" s="2571"/>
      <c r="AI3703" s="2571"/>
      <c r="AJ3703" s="2571"/>
      <c r="AK3703" s="2572"/>
    </row>
    <row r="3704" spans="2:37" s="2681" customFormat="1" ht="17.25" customHeight="1" thickBot="1" x14ac:dyDescent="0.25">
      <c r="B3704" s="3991" t="s">
        <v>5002</v>
      </c>
      <c r="C3704" s="3992"/>
      <c r="D3704" s="4139">
        <v>41334</v>
      </c>
      <c r="E3704" s="4139"/>
      <c r="F3704" s="2678"/>
      <c r="G3704" s="2571"/>
      <c r="H3704" s="2571"/>
      <c r="I3704" s="2571"/>
      <c r="J3704" s="2571"/>
      <c r="K3704" s="2571"/>
      <c r="L3704" s="2571"/>
      <c r="M3704" s="2571"/>
      <c r="N3704" s="2571"/>
      <c r="O3704" s="2571"/>
      <c r="P3704" s="2571"/>
      <c r="Q3704" s="2571"/>
      <c r="R3704" s="2571"/>
      <c r="S3704" s="2571"/>
      <c r="T3704" s="2571"/>
      <c r="U3704" s="2571"/>
      <c r="V3704" s="2571"/>
      <c r="W3704" s="2571"/>
      <c r="X3704" s="2571"/>
      <c r="Y3704" s="2571"/>
      <c r="Z3704" s="2571"/>
      <c r="AA3704" s="2571"/>
      <c r="AB3704" s="2571"/>
      <c r="AC3704" s="2571"/>
      <c r="AD3704" s="2571"/>
      <c r="AE3704" s="2571"/>
      <c r="AF3704" s="2571"/>
      <c r="AG3704" s="2571"/>
      <c r="AH3704" s="2571"/>
      <c r="AI3704" s="2571"/>
      <c r="AJ3704" s="2571"/>
      <c r="AK3704" s="2572"/>
    </row>
    <row r="3705" spans="2:37" s="2681" customFormat="1" ht="46.5" customHeight="1" thickBot="1" x14ac:dyDescent="0.25">
      <c r="B3705" s="3993" t="s">
        <v>5003</v>
      </c>
      <c r="C3705" s="4036"/>
      <c r="D3705" s="4118" t="s">
        <v>5333</v>
      </c>
      <c r="E3705" s="4119"/>
      <c r="F3705" s="4119"/>
      <c r="G3705" s="4119"/>
      <c r="H3705" s="4119"/>
      <c r="I3705" s="4119"/>
      <c r="J3705" s="4119"/>
      <c r="K3705" s="4120"/>
      <c r="L3705" s="2571"/>
      <c r="M3705" s="2571"/>
      <c r="N3705" s="2571"/>
      <c r="O3705" s="2571"/>
      <c r="P3705" s="2571"/>
      <c r="Q3705" s="2571"/>
      <c r="R3705" s="2571"/>
      <c r="S3705" s="2571"/>
      <c r="T3705" s="2571"/>
      <c r="U3705" s="2571"/>
      <c r="V3705" s="2571"/>
      <c r="W3705" s="2571"/>
      <c r="X3705" s="2571"/>
      <c r="Y3705" s="2571"/>
      <c r="Z3705" s="2571"/>
      <c r="AA3705" s="2571"/>
      <c r="AB3705" s="2571"/>
      <c r="AC3705" s="2571"/>
      <c r="AD3705" s="2571"/>
      <c r="AE3705" s="2571"/>
      <c r="AF3705" s="2571"/>
      <c r="AG3705" s="2571"/>
      <c r="AH3705" s="2571"/>
      <c r="AI3705" s="2571"/>
      <c r="AJ3705" s="2571"/>
      <c r="AK3705" s="2572"/>
    </row>
    <row r="3706" spans="2:37" s="2681" customFormat="1" ht="17.25" customHeight="1" thickBot="1" x14ac:dyDescent="0.25">
      <c r="B3706" s="3998"/>
      <c r="C3706" s="3999"/>
      <c r="D3706" s="3999"/>
      <c r="E3706" s="3999"/>
      <c r="F3706" s="3999"/>
      <c r="G3706" s="3999"/>
      <c r="H3706" s="3999"/>
      <c r="I3706" s="3999"/>
      <c r="J3706" s="3999"/>
      <c r="K3706" s="3999"/>
      <c r="L3706" s="3999"/>
      <c r="M3706" s="3999"/>
      <c r="N3706" s="3999"/>
      <c r="O3706" s="3999"/>
      <c r="P3706" s="3999"/>
      <c r="Q3706" s="3999"/>
      <c r="R3706" s="2571"/>
      <c r="S3706" s="2571"/>
      <c r="T3706" s="2571"/>
      <c r="U3706" s="2571"/>
      <c r="V3706" s="2571"/>
      <c r="W3706" s="2571"/>
      <c r="X3706" s="2571"/>
      <c r="Y3706" s="2571"/>
      <c r="Z3706" s="2571"/>
      <c r="AA3706" s="2571"/>
      <c r="AB3706" s="2571"/>
      <c r="AC3706" s="2571"/>
      <c r="AD3706" s="2571"/>
      <c r="AE3706" s="2571"/>
      <c r="AF3706" s="2571"/>
      <c r="AG3706" s="2571"/>
      <c r="AH3706" s="2571"/>
      <c r="AI3706" s="2571"/>
      <c r="AJ3706" s="2571"/>
      <c r="AK3706" s="2572"/>
    </row>
    <row r="3707" spans="2:37" s="2681" customFormat="1" ht="17.25" customHeight="1" thickBot="1" x14ac:dyDescent="0.25">
      <c r="B3707" s="4022" t="s">
        <v>5004</v>
      </c>
      <c r="C3707" s="4023"/>
      <c r="D3707" s="4000" t="s">
        <v>4994</v>
      </c>
      <c r="E3707" s="4000" t="s">
        <v>5005</v>
      </c>
      <c r="F3707" s="4029" t="s">
        <v>224</v>
      </c>
      <c r="G3707" s="4031"/>
      <c r="H3707" s="4031"/>
      <c r="I3707" s="4031"/>
      <c r="J3707" s="4031"/>
      <c r="K3707" s="4031"/>
      <c r="L3707" s="4031"/>
      <c r="M3707" s="4031"/>
      <c r="N3707" s="4031"/>
      <c r="O3707" s="4031"/>
      <c r="P3707" s="4031"/>
      <c r="Q3707" s="4031"/>
      <c r="R3707" s="4032"/>
      <c r="S3707" s="4029" t="s">
        <v>340</v>
      </c>
      <c r="T3707" s="4031"/>
      <c r="U3707" s="4031"/>
      <c r="V3707" s="4031"/>
      <c r="W3707" s="4031"/>
      <c r="X3707" s="4031"/>
      <c r="Y3707" s="4031"/>
      <c r="Z3707" s="4031"/>
      <c r="AA3707" s="4031"/>
      <c r="AB3707" s="4031"/>
      <c r="AC3707" s="4032"/>
      <c r="AD3707" s="4029" t="s">
        <v>225</v>
      </c>
      <c r="AE3707" s="4031"/>
      <c r="AF3707" s="4031"/>
      <c r="AG3707" s="4032"/>
      <c r="AH3707" s="4033" t="s">
        <v>4989</v>
      </c>
      <c r="AI3707" s="4034"/>
      <c r="AJ3707" s="4035"/>
      <c r="AK3707" s="2572"/>
    </row>
    <row r="3708" spans="2:37" s="2681" customFormat="1" ht="17.25" customHeight="1" thickBot="1" x14ac:dyDescent="0.25">
      <c r="B3708" s="4024"/>
      <c r="C3708" s="4025"/>
      <c r="D3708" s="4001"/>
      <c r="E3708" s="4001"/>
      <c r="F3708" s="4000" t="s">
        <v>5006</v>
      </c>
      <c r="G3708" s="4000" t="s">
        <v>5007</v>
      </c>
      <c r="H3708" s="4000" t="s">
        <v>5008</v>
      </c>
      <c r="I3708" s="4004" t="s">
        <v>5009</v>
      </c>
      <c r="J3708" s="4004" t="s">
        <v>5010</v>
      </c>
      <c r="K3708" s="4004" t="s">
        <v>5011</v>
      </c>
      <c r="L3708" s="4004" t="s">
        <v>5012</v>
      </c>
      <c r="M3708" s="4129" t="s">
        <v>5013</v>
      </c>
      <c r="N3708" s="4130"/>
      <c r="O3708" s="4004" t="s">
        <v>5014</v>
      </c>
      <c r="P3708" s="4004" t="s">
        <v>5015</v>
      </c>
      <c r="Q3708" s="4004" t="s">
        <v>5016</v>
      </c>
      <c r="R3708" s="4004" t="s">
        <v>5017</v>
      </c>
      <c r="S3708" s="4000" t="s">
        <v>5018</v>
      </c>
      <c r="T3708" s="4000" t="s">
        <v>5019</v>
      </c>
      <c r="U3708" s="4000" t="s">
        <v>5020</v>
      </c>
      <c r="V3708" s="4000" t="s">
        <v>5021</v>
      </c>
      <c r="W3708" s="4000" t="s">
        <v>5022</v>
      </c>
      <c r="X3708" s="4000" t="s">
        <v>5023</v>
      </c>
      <c r="Y3708" s="4000" t="s">
        <v>5024</v>
      </c>
      <c r="Z3708" s="4000" t="s">
        <v>5025</v>
      </c>
      <c r="AA3708" s="4000" t="s">
        <v>5026</v>
      </c>
      <c r="AB3708" s="4004" t="s">
        <v>5027</v>
      </c>
      <c r="AC3708" s="4004" t="s">
        <v>5028</v>
      </c>
      <c r="AD3708" s="4000" t="s">
        <v>5029</v>
      </c>
      <c r="AE3708" s="4000" t="s">
        <v>5030</v>
      </c>
      <c r="AF3708" s="4000" t="s">
        <v>5031</v>
      </c>
      <c r="AG3708" s="4000" t="s">
        <v>5032</v>
      </c>
      <c r="AH3708" s="4000" t="s">
        <v>1154</v>
      </c>
      <c r="AI3708" s="4000" t="s">
        <v>4990</v>
      </c>
      <c r="AJ3708" s="4000" t="s">
        <v>4991</v>
      </c>
      <c r="AK3708" s="2572"/>
    </row>
    <row r="3709" spans="2:37" s="2681" customFormat="1" ht="17.25" customHeight="1" thickBot="1" x14ac:dyDescent="0.25">
      <c r="B3709" s="4105"/>
      <c r="C3709" s="4106"/>
      <c r="D3709" s="4073"/>
      <c r="E3709" s="4073"/>
      <c r="F3709" s="4073"/>
      <c r="G3709" s="4073"/>
      <c r="H3709" s="4073"/>
      <c r="I3709" s="4102"/>
      <c r="J3709" s="4102"/>
      <c r="K3709" s="4102"/>
      <c r="L3709" s="4102"/>
      <c r="M3709" s="2677" t="s">
        <v>5033</v>
      </c>
      <c r="N3709" s="2676" t="s">
        <v>2798</v>
      </c>
      <c r="O3709" s="4102"/>
      <c r="P3709" s="4102"/>
      <c r="Q3709" s="4102"/>
      <c r="R3709" s="4102"/>
      <c r="S3709" s="4073"/>
      <c r="T3709" s="4073"/>
      <c r="U3709" s="4073"/>
      <c r="V3709" s="4073"/>
      <c r="W3709" s="4073"/>
      <c r="X3709" s="4073"/>
      <c r="Y3709" s="4073"/>
      <c r="Z3709" s="4073"/>
      <c r="AA3709" s="4073"/>
      <c r="AB3709" s="4102"/>
      <c r="AC3709" s="4102"/>
      <c r="AD3709" s="4073"/>
      <c r="AE3709" s="4073"/>
      <c r="AF3709" s="4073"/>
      <c r="AG3709" s="4073"/>
      <c r="AH3709" s="4073"/>
      <c r="AI3709" s="4073"/>
      <c r="AJ3709" s="4073"/>
      <c r="AK3709" s="2572"/>
    </row>
    <row r="3710" spans="2:37" s="2681" customFormat="1" ht="17.25" customHeight="1" thickBot="1" x14ac:dyDescent="0.25">
      <c r="B3710" s="4156" t="s">
        <v>5334</v>
      </c>
      <c r="C3710" s="4157"/>
      <c r="D3710" s="2596" t="s">
        <v>1534</v>
      </c>
      <c r="E3710" s="2597">
        <f>+F3710</f>
        <v>6</v>
      </c>
      <c r="F3710" s="2597">
        <v>6</v>
      </c>
      <c r="G3710" s="2724" t="s">
        <v>1534</v>
      </c>
      <c r="H3710" s="2724" t="s">
        <v>1534</v>
      </c>
      <c r="I3710" s="3116">
        <v>27</v>
      </c>
      <c r="J3710" s="2724" t="s">
        <v>1534</v>
      </c>
      <c r="K3710" s="2724">
        <v>0.18</v>
      </c>
      <c r="L3710" s="2724" t="s">
        <v>1534</v>
      </c>
      <c r="M3710" s="2596" t="s">
        <v>1534</v>
      </c>
      <c r="N3710" s="3117" t="s">
        <v>1534</v>
      </c>
      <c r="O3710" s="2724">
        <v>0.18</v>
      </c>
      <c r="P3710" s="2724">
        <v>0.18</v>
      </c>
      <c r="Q3710" s="3117" t="s">
        <v>1534</v>
      </c>
      <c r="R3710" s="3117" t="s">
        <v>1534</v>
      </c>
      <c r="S3710" s="2727" t="s">
        <v>1534</v>
      </c>
      <c r="T3710" s="2727" t="s">
        <v>1534</v>
      </c>
      <c r="U3710" s="2727" t="s">
        <v>1534</v>
      </c>
      <c r="V3710" s="2727" t="s">
        <v>1534</v>
      </c>
      <c r="W3710" s="2727" t="s">
        <v>1534</v>
      </c>
      <c r="X3710" s="2727">
        <v>0.06</v>
      </c>
      <c r="Y3710" s="2727" t="s">
        <v>1534</v>
      </c>
      <c r="Z3710" s="2727" t="s">
        <v>1534</v>
      </c>
      <c r="AA3710" s="3118">
        <v>5</v>
      </c>
      <c r="AB3710" s="2727" t="s">
        <v>1534</v>
      </c>
      <c r="AC3710" s="2727">
        <v>0.06</v>
      </c>
      <c r="AD3710" s="2727" t="s">
        <v>1534</v>
      </c>
      <c r="AE3710" s="3118">
        <v>5</v>
      </c>
      <c r="AF3710" s="2727" t="s">
        <v>1534</v>
      </c>
      <c r="AG3710" s="2586">
        <v>0.5</v>
      </c>
      <c r="AH3710" s="2727" t="s">
        <v>1534</v>
      </c>
      <c r="AI3710" s="2727" t="s">
        <v>1534</v>
      </c>
      <c r="AJ3710" s="2727" t="s">
        <v>1534</v>
      </c>
      <c r="AK3710" s="2572"/>
    </row>
    <row r="3711" spans="2:37" s="2681" customFormat="1" ht="17.25" customHeight="1" x14ac:dyDescent="0.2">
      <c r="B3711" s="2573"/>
      <c r="C3711" s="2566"/>
      <c r="D3711" s="2566"/>
      <c r="E3711" s="2566"/>
      <c r="F3711" s="2566"/>
      <c r="G3711" s="2566"/>
      <c r="H3711" s="2566"/>
      <c r="I3711" s="2567"/>
      <c r="J3711" s="2567"/>
      <c r="K3711" s="2567"/>
      <c r="L3711" s="2567"/>
      <c r="M3711" s="2566"/>
      <c r="N3711" s="2567"/>
      <c r="O3711" s="2567"/>
      <c r="P3711" s="2567"/>
      <c r="Q3711" s="2567"/>
      <c r="R3711" s="2567"/>
      <c r="S3711" s="2566"/>
      <c r="T3711" s="2565"/>
      <c r="U3711" s="2565"/>
      <c r="V3711" s="2565"/>
      <c r="W3711" s="2565"/>
      <c r="X3711" s="2565"/>
      <c r="Y3711" s="2565"/>
      <c r="Z3711" s="2565"/>
      <c r="AA3711" s="2565"/>
      <c r="AB3711" s="2565"/>
      <c r="AC3711" s="2565"/>
      <c r="AD3711" s="2565"/>
      <c r="AE3711" s="2565"/>
      <c r="AF3711" s="2565"/>
      <c r="AG3711" s="2565"/>
      <c r="AH3711" s="2565"/>
      <c r="AI3711" s="2565"/>
      <c r="AJ3711" s="2568"/>
      <c r="AK3711" s="2572"/>
    </row>
    <row r="3712" spans="2:37" s="2681" customFormat="1" ht="17.25" customHeight="1" x14ac:dyDescent="0.2">
      <c r="B3712" s="3979" t="s">
        <v>4992</v>
      </c>
      <c r="C3712" s="3980"/>
      <c r="D3712" s="3986" t="s">
        <v>5335</v>
      </c>
      <c r="E3712" s="3986"/>
      <c r="F3712" s="3986"/>
      <c r="G3712" s="3986"/>
      <c r="H3712" s="2569"/>
      <c r="I3712" s="2569"/>
      <c r="J3712" s="2569"/>
      <c r="K3712" s="2569"/>
      <c r="L3712" s="2569"/>
      <c r="M3712" s="2569"/>
      <c r="N3712" s="2569"/>
      <c r="O3712" s="2569"/>
      <c r="P3712" s="2569"/>
      <c r="Q3712" s="2569"/>
      <c r="R3712" s="2569"/>
      <c r="S3712" s="2569"/>
      <c r="T3712" s="2565"/>
      <c r="U3712" s="2565"/>
      <c r="V3712" s="2565"/>
      <c r="W3712" s="2565"/>
      <c r="X3712" s="2565"/>
      <c r="Y3712" s="2565"/>
      <c r="Z3712" s="2565"/>
      <c r="AA3712" s="2565"/>
      <c r="AB3712" s="2565"/>
      <c r="AC3712" s="2565"/>
      <c r="AD3712" s="2565"/>
      <c r="AE3712" s="2565"/>
      <c r="AF3712" s="2565"/>
      <c r="AG3712" s="2565"/>
      <c r="AH3712" s="2565"/>
      <c r="AI3712" s="2565"/>
      <c r="AJ3712" s="2568"/>
      <c r="AK3712" s="2572"/>
    </row>
    <row r="3713" spans="2:37" s="2681" customFormat="1" ht="17.25" customHeight="1" x14ac:dyDescent="0.2">
      <c r="B3713" s="3979" t="s">
        <v>4993</v>
      </c>
      <c r="C3713" s="3980"/>
      <c r="D3713" s="4104" t="s">
        <v>5089</v>
      </c>
      <c r="E3713" s="4104"/>
      <c r="F3713" s="4104"/>
      <c r="G3713" s="4104"/>
      <c r="H3713" s="2569"/>
      <c r="I3713" s="2569"/>
      <c r="J3713" s="2569"/>
      <c r="K3713" s="2569"/>
      <c r="L3713" s="2569"/>
      <c r="M3713" s="2569"/>
      <c r="N3713" s="2569"/>
      <c r="O3713" s="2569"/>
      <c r="P3713" s="2569"/>
      <c r="Q3713" s="2569"/>
      <c r="R3713" s="2569"/>
      <c r="S3713" s="2569"/>
      <c r="T3713" s="2565"/>
      <c r="U3713" s="2565"/>
      <c r="V3713" s="2565"/>
      <c r="W3713" s="2565"/>
      <c r="X3713" s="2565"/>
      <c r="Y3713" s="2565"/>
      <c r="Z3713" s="2565"/>
      <c r="AA3713" s="2565"/>
      <c r="AB3713" s="2565"/>
      <c r="AC3713" s="2565"/>
      <c r="AD3713" s="2565"/>
      <c r="AE3713" s="2565"/>
      <c r="AF3713" s="2565"/>
      <c r="AG3713" s="2565"/>
      <c r="AH3713" s="2565"/>
      <c r="AI3713" s="2565"/>
      <c r="AJ3713" s="2568"/>
      <c r="AK3713" s="2572"/>
    </row>
    <row r="3714" spans="2:37" s="2681" customFormat="1" ht="17.25" customHeight="1" thickBot="1" x14ac:dyDescent="0.25">
      <c r="B3714" s="4057"/>
      <c r="C3714" s="4058"/>
      <c r="D3714" s="4101"/>
      <c r="E3714" s="4101"/>
      <c r="F3714" s="4101"/>
      <c r="G3714" s="4101"/>
      <c r="H3714" s="2574"/>
      <c r="I3714" s="2574"/>
      <c r="J3714" s="2574"/>
      <c r="K3714" s="2574"/>
      <c r="L3714" s="2574"/>
      <c r="M3714" s="2574"/>
      <c r="N3714" s="2574"/>
      <c r="O3714" s="2574"/>
      <c r="P3714" s="2574"/>
      <c r="Q3714" s="2574"/>
      <c r="R3714" s="2574"/>
      <c r="S3714" s="2574"/>
      <c r="T3714" s="2575"/>
      <c r="U3714" s="2575"/>
      <c r="V3714" s="2575"/>
      <c r="W3714" s="2575"/>
      <c r="X3714" s="2575"/>
      <c r="Y3714" s="2575"/>
      <c r="Z3714" s="2575"/>
      <c r="AA3714" s="2575"/>
      <c r="AB3714" s="2575"/>
      <c r="AC3714" s="2575"/>
      <c r="AD3714" s="2575"/>
      <c r="AE3714" s="2575"/>
      <c r="AF3714" s="2575"/>
      <c r="AG3714" s="2575"/>
      <c r="AH3714" s="2575"/>
      <c r="AI3714" s="2575"/>
      <c r="AJ3714" s="2576"/>
      <c r="AK3714" s="2577"/>
    </row>
    <row r="3715" spans="2:37" s="2681" customFormat="1" ht="17.25" customHeight="1" x14ac:dyDescent="0.2">
      <c r="B3715" s="2683"/>
      <c r="C3715" s="2403"/>
      <c r="D3715" s="2403"/>
      <c r="E3715" s="2403"/>
      <c r="F3715" s="2403"/>
      <c r="G3715" s="2403"/>
      <c r="H3715" s="2403"/>
      <c r="I3715" s="2403"/>
      <c r="J3715" s="2403"/>
      <c r="K3715" s="2403"/>
      <c r="L3715" s="2403"/>
      <c r="M3715" s="2403"/>
      <c r="N3715" s="2403"/>
      <c r="O3715" s="2403"/>
      <c r="P3715" s="2403"/>
      <c r="Q3715" s="2403"/>
      <c r="R3715" s="2403"/>
      <c r="S3715" s="2403"/>
      <c r="T3715" s="2403"/>
      <c r="U3715" s="2403"/>
      <c r="V3715" s="2403"/>
      <c r="W3715" s="2403"/>
      <c r="X3715" s="2403"/>
      <c r="Y3715" s="2403"/>
      <c r="Z3715" s="2403"/>
      <c r="AA3715" s="2403"/>
      <c r="AB3715" s="2403"/>
      <c r="AC3715" s="2403"/>
      <c r="AD3715" s="2403"/>
      <c r="AE3715" s="2403"/>
      <c r="AF3715" s="2403"/>
      <c r="AG3715" s="2403"/>
      <c r="AH3715" s="2403"/>
      <c r="AI3715" s="2403"/>
      <c r="AJ3715" s="2403"/>
      <c r="AK3715" s="2403"/>
    </row>
    <row r="3716" spans="2:37" s="2681" customFormat="1" ht="17.25" customHeight="1" thickBot="1" x14ac:dyDescent="0.25">
      <c r="B3716" s="2403"/>
      <c r="C3716" s="2403"/>
      <c r="D3716" s="2403"/>
      <c r="E3716" s="2403"/>
      <c r="F3716" s="2403"/>
      <c r="G3716" s="2403"/>
      <c r="H3716" s="2403"/>
      <c r="I3716" s="2403"/>
      <c r="J3716" s="2403"/>
      <c r="K3716" s="2403"/>
      <c r="L3716" s="2403"/>
      <c r="M3716" s="2403"/>
      <c r="N3716" s="2403"/>
      <c r="O3716" s="2403"/>
      <c r="P3716" s="2403"/>
      <c r="Q3716" s="2403"/>
      <c r="R3716" s="2403"/>
      <c r="S3716" s="2403"/>
      <c r="T3716" s="2403"/>
      <c r="U3716" s="2403"/>
      <c r="V3716" s="2403"/>
      <c r="W3716" s="2403"/>
      <c r="X3716" s="2403"/>
      <c r="Y3716" s="2403"/>
      <c r="Z3716" s="2403"/>
      <c r="AA3716" s="2403"/>
      <c r="AB3716" s="2403"/>
      <c r="AC3716" s="2403"/>
      <c r="AD3716" s="2403"/>
      <c r="AE3716" s="2403"/>
      <c r="AF3716" s="2403"/>
      <c r="AG3716" s="2403"/>
      <c r="AH3716" s="2403"/>
      <c r="AI3716" s="2403"/>
      <c r="AJ3716" s="2403"/>
      <c r="AK3716" s="2403"/>
    </row>
    <row r="3717" spans="2:37" s="2681" customFormat="1" ht="17.25" customHeight="1" x14ac:dyDescent="0.2">
      <c r="B3717" s="3987" t="s">
        <v>5001</v>
      </c>
      <c r="C3717" s="3988"/>
      <c r="D3717" s="3988"/>
      <c r="E3717" s="3988"/>
      <c r="F3717" s="3988"/>
      <c r="G3717" s="3988"/>
      <c r="H3717" s="3988"/>
      <c r="I3717" s="3988"/>
      <c r="J3717" s="3988"/>
      <c r="K3717" s="3988"/>
      <c r="L3717" s="3988"/>
      <c r="M3717" s="3988"/>
      <c r="N3717" s="3988"/>
      <c r="O3717" s="3988"/>
      <c r="P3717" s="3988"/>
      <c r="Q3717" s="3988"/>
      <c r="R3717" s="3988"/>
      <c r="S3717" s="3988"/>
      <c r="T3717" s="3988"/>
      <c r="U3717" s="3988"/>
      <c r="V3717" s="3988"/>
      <c r="W3717" s="3988"/>
      <c r="X3717" s="3988"/>
      <c r="Y3717" s="3988"/>
      <c r="Z3717" s="3988"/>
      <c r="AA3717" s="3988"/>
      <c r="AB3717" s="3988"/>
      <c r="AC3717" s="3988"/>
      <c r="AD3717" s="3988"/>
      <c r="AE3717" s="3988"/>
      <c r="AF3717" s="3988"/>
      <c r="AG3717" s="3988"/>
      <c r="AH3717" s="3988"/>
      <c r="AI3717" s="3988"/>
      <c r="AJ3717" s="3988"/>
      <c r="AK3717" s="3989"/>
    </row>
    <row r="3718" spans="2:37" s="2681" customFormat="1" ht="17.25" customHeight="1" x14ac:dyDescent="0.2">
      <c r="B3718" s="2570"/>
      <c r="C3718" s="2678"/>
      <c r="D3718" s="2678"/>
      <c r="E3718" s="2678"/>
      <c r="F3718" s="2678"/>
      <c r="G3718" s="2571"/>
      <c r="H3718" s="2571"/>
      <c r="I3718" s="2571"/>
      <c r="J3718" s="2571"/>
      <c r="K3718" s="2571"/>
      <c r="L3718" s="2571"/>
      <c r="M3718" s="2571"/>
      <c r="N3718" s="2571"/>
      <c r="O3718" s="2571"/>
      <c r="P3718" s="2571"/>
      <c r="Q3718" s="2571"/>
      <c r="R3718" s="2571"/>
      <c r="S3718" s="2571"/>
      <c r="T3718" s="2571"/>
      <c r="U3718" s="2571"/>
      <c r="V3718" s="2571"/>
      <c r="W3718" s="2571"/>
      <c r="X3718" s="2571"/>
      <c r="Y3718" s="2571"/>
      <c r="Z3718" s="2571"/>
      <c r="AA3718" s="2571"/>
      <c r="AB3718" s="2571"/>
      <c r="AC3718" s="2571"/>
      <c r="AD3718" s="2571"/>
      <c r="AE3718" s="2571"/>
      <c r="AF3718" s="2571"/>
      <c r="AG3718" s="2571"/>
      <c r="AH3718" s="2571"/>
      <c r="AI3718" s="2571"/>
      <c r="AJ3718" s="2571"/>
      <c r="AK3718" s="2572"/>
    </row>
    <row r="3719" spans="2:37" s="2681" customFormat="1" ht="17.25" customHeight="1" x14ac:dyDescent="0.2">
      <c r="B3719" s="2570" t="s">
        <v>4988</v>
      </c>
      <c r="C3719" s="2678"/>
      <c r="D3719" s="4122" t="s">
        <v>5336</v>
      </c>
      <c r="E3719" s="4122"/>
      <c r="F3719" s="4122"/>
      <c r="G3719" s="4122"/>
      <c r="H3719" s="2571"/>
      <c r="I3719" s="2571"/>
      <c r="J3719" s="2571"/>
      <c r="K3719" s="2571"/>
      <c r="L3719" s="2571"/>
      <c r="M3719" s="2571"/>
      <c r="N3719" s="2571"/>
      <c r="O3719" s="2571"/>
      <c r="P3719" s="2571"/>
      <c r="Q3719" s="2571"/>
      <c r="R3719" s="2571"/>
      <c r="S3719" s="2571"/>
      <c r="T3719" s="2571"/>
      <c r="U3719" s="2571"/>
      <c r="V3719" s="2571"/>
      <c r="W3719" s="2571"/>
      <c r="X3719" s="2571"/>
      <c r="Y3719" s="2571"/>
      <c r="Z3719" s="2571"/>
      <c r="AA3719" s="2571"/>
      <c r="AB3719" s="2571"/>
      <c r="AC3719" s="2571"/>
      <c r="AD3719" s="2571"/>
      <c r="AE3719" s="2571"/>
      <c r="AF3719" s="2571"/>
      <c r="AG3719" s="2571"/>
      <c r="AH3719" s="2571"/>
      <c r="AI3719" s="2571"/>
      <c r="AJ3719" s="2571"/>
      <c r="AK3719" s="2572"/>
    </row>
    <row r="3720" spans="2:37" s="2681" customFormat="1" ht="17.25" customHeight="1" thickBot="1" x14ac:dyDescent="0.25">
      <c r="B3720" s="3991" t="s">
        <v>5002</v>
      </c>
      <c r="C3720" s="3992"/>
      <c r="D3720" s="4139">
        <v>41334</v>
      </c>
      <c r="E3720" s="4139"/>
      <c r="F3720" s="2678"/>
      <c r="G3720" s="2571"/>
      <c r="H3720" s="2571"/>
      <c r="I3720" s="2571"/>
      <c r="J3720" s="2571"/>
      <c r="K3720" s="2571"/>
      <c r="L3720" s="2571"/>
      <c r="M3720" s="2571"/>
      <c r="N3720" s="2571"/>
      <c r="O3720" s="2571"/>
      <c r="P3720" s="2571"/>
      <c r="Q3720" s="2571"/>
      <c r="R3720" s="2571"/>
      <c r="S3720" s="2571"/>
      <c r="T3720" s="2571"/>
      <c r="U3720" s="2571"/>
      <c r="V3720" s="2571"/>
      <c r="W3720" s="2571"/>
      <c r="X3720" s="2571"/>
      <c r="Y3720" s="2571"/>
      <c r="Z3720" s="2571"/>
      <c r="AA3720" s="2571"/>
      <c r="AB3720" s="2571"/>
      <c r="AC3720" s="2571"/>
      <c r="AD3720" s="2571"/>
      <c r="AE3720" s="2571"/>
      <c r="AF3720" s="2571"/>
      <c r="AG3720" s="2571"/>
      <c r="AH3720" s="2571"/>
      <c r="AI3720" s="2571"/>
      <c r="AJ3720" s="2571"/>
      <c r="AK3720" s="2572"/>
    </row>
    <row r="3721" spans="2:37" s="2681" customFormat="1" ht="45" customHeight="1" thickBot="1" x14ac:dyDescent="0.25">
      <c r="B3721" s="3993" t="s">
        <v>5003</v>
      </c>
      <c r="C3721" s="4036"/>
      <c r="D3721" s="4118" t="s">
        <v>5337</v>
      </c>
      <c r="E3721" s="4119"/>
      <c r="F3721" s="4119"/>
      <c r="G3721" s="4119"/>
      <c r="H3721" s="4119"/>
      <c r="I3721" s="4119"/>
      <c r="J3721" s="4119"/>
      <c r="K3721" s="4120"/>
      <c r="L3721" s="2571"/>
      <c r="M3721" s="2571"/>
      <c r="N3721" s="2571"/>
      <c r="O3721" s="2571"/>
      <c r="P3721" s="2571"/>
      <c r="Q3721" s="2571"/>
      <c r="R3721" s="2571"/>
      <c r="S3721" s="2571"/>
      <c r="T3721" s="2571"/>
      <c r="U3721" s="2571"/>
      <c r="V3721" s="2571"/>
      <c r="W3721" s="2571"/>
      <c r="X3721" s="2571"/>
      <c r="Y3721" s="2571"/>
      <c r="Z3721" s="2571"/>
      <c r="AA3721" s="2571"/>
      <c r="AB3721" s="2571"/>
      <c r="AC3721" s="2571"/>
      <c r="AD3721" s="2571"/>
      <c r="AE3721" s="2571"/>
      <c r="AF3721" s="2571"/>
      <c r="AG3721" s="2571"/>
      <c r="AH3721" s="2571"/>
      <c r="AI3721" s="2571"/>
      <c r="AJ3721" s="2571"/>
      <c r="AK3721" s="2572"/>
    </row>
    <row r="3722" spans="2:37" s="2681" customFormat="1" ht="17.25" customHeight="1" thickBot="1" x14ac:dyDescent="0.25">
      <c r="B3722" s="3998"/>
      <c r="C3722" s="3999"/>
      <c r="D3722" s="3999"/>
      <c r="E3722" s="3999"/>
      <c r="F3722" s="3999"/>
      <c r="G3722" s="3999"/>
      <c r="H3722" s="3999"/>
      <c r="I3722" s="3999"/>
      <c r="J3722" s="3999"/>
      <c r="K3722" s="3999"/>
      <c r="L3722" s="3999"/>
      <c r="M3722" s="3999"/>
      <c r="N3722" s="3999"/>
      <c r="O3722" s="3999"/>
      <c r="P3722" s="3999"/>
      <c r="Q3722" s="3999"/>
      <c r="R3722" s="2571"/>
      <c r="S3722" s="2571"/>
      <c r="T3722" s="2571"/>
      <c r="U3722" s="2571"/>
      <c r="V3722" s="2571"/>
      <c r="W3722" s="2571"/>
      <c r="X3722" s="2571"/>
      <c r="Y3722" s="2571"/>
      <c r="Z3722" s="2571"/>
      <c r="AA3722" s="2571"/>
      <c r="AB3722" s="2571"/>
      <c r="AC3722" s="2571"/>
      <c r="AD3722" s="2571"/>
      <c r="AE3722" s="2571"/>
      <c r="AF3722" s="2571"/>
      <c r="AG3722" s="2571"/>
      <c r="AH3722" s="2571"/>
      <c r="AI3722" s="2571"/>
      <c r="AJ3722" s="2571"/>
      <c r="AK3722" s="2572"/>
    </row>
    <row r="3723" spans="2:37" s="2681" customFormat="1" ht="17.25" customHeight="1" thickBot="1" x14ac:dyDescent="0.25">
      <c r="B3723" s="4022" t="s">
        <v>5004</v>
      </c>
      <c r="C3723" s="4023"/>
      <c r="D3723" s="4000" t="s">
        <v>4994</v>
      </c>
      <c r="E3723" s="4000" t="s">
        <v>5005</v>
      </c>
      <c r="F3723" s="4029" t="s">
        <v>224</v>
      </c>
      <c r="G3723" s="4031"/>
      <c r="H3723" s="4031"/>
      <c r="I3723" s="4031"/>
      <c r="J3723" s="4031"/>
      <c r="K3723" s="4031"/>
      <c r="L3723" s="4031"/>
      <c r="M3723" s="4031"/>
      <c r="N3723" s="4031"/>
      <c r="O3723" s="4031"/>
      <c r="P3723" s="4031"/>
      <c r="Q3723" s="4031"/>
      <c r="R3723" s="4032"/>
      <c r="S3723" s="4029" t="s">
        <v>340</v>
      </c>
      <c r="T3723" s="4031"/>
      <c r="U3723" s="4031"/>
      <c r="V3723" s="4031"/>
      <c r="W3723" s="4031"/>
      <c r="X3723" s="4031"/>
      <c r="Y3723" s="4031"/>
      <c r="Z3723" s="4031"/>
      <c r="AA3723" s="4031"/>
      <c r="AB3723" s="4031"/>
      <c r="AC3723" s="4032"/>
      <c r="AD3723" s="4029" t="s">
        <v>225</v>
      </c>
      <c r="AE3723" s="4031"/>
      <c r="AF3723" s="4031"/>
      <c r="AG3723" s="4032"/>
      <c r="AH3723" s="4033" t="s">
        <v>4989</v>
      </c>
      <c r="AI3723" s="4034"/>
      <c r="AJ3723" s="4035"/>
      <c r="AK3723" s="2572"/>
    </row>
    <row r="3724" spans="2:37" s="2681" customFormat="1" ht="17.25" customHeight="1" thickBot="1" x14ac:dyDescent="0.25">
      <c r="B3724" s="4024"/>
      <c r="C3724" s="4025"/>
      <c r="D3724" s="4001"/>
      <c r="E3724" s="4001"/>
      <c r="F3724" s="4000" t="s">
        <v>5006</v>
      </c>
      <c r="G3724" s="4000" t="s">
        <v>5007</v>
      </c>
      <c r="H3724" s="4000" t="s">
        <v>5008</v>
      </c>
      <c r="I3724" s="4004" t="s">
        <v>5009</v>
      </c>
      <c r="J3724" s="4004" t="s">
        <v>5010</v>
      </c>
      <c r="K3724" s="4004" t="s">
        <v>5011</v>
      </c>
      <c r="L3724" s="4004" t="s">
        <v>5012</v>
      </c>
      <c r="M3724" s="4129" t="s">
        <v>5013</v>
      </c>
      <c r="N3724" s="4130"/>
      <c r="O3724" s="4004" t="s">
        <v>5014</v>
      </c>
      <c r="P3724" s="4004" t="s">
        <v>5015</v>
      </c>
      <c r="Q3724" s="4004" t="s">
        <v>5016</v>
      </c>
      <c r="R3724" s="4004" t="s">
        <v>5017</v>
      </c>
      <c r="S3724" s="4000" t="s">
        <v>5018</v>
      </c>
      <c r="T3724" s="4000" t="s">
        <v>5019</v>
      </c>
      <c r="U3724" s="4000" t="s">
        <v>5020</v>
      </c>
      <c r="V3724" s="4000" t="s">
        <v>5021</v>
      </c>
      <c r="W3724" s="4000" t="s">
        <v>5022</v>
      </c>
      <c r="X3724" s="4000" t="s">
        <v>5023</v>
      </c>
      <c r="Y3724" s="4000" t="s">
        <v>5024</v>
      </c>
      <c r="Z3724" s="4000" t="s">
        <v>5025</v>
      </c>
      <c r="AA3724" s="4000" t="s">
        <v>5026</v>
      </c>
      <c r="AB3724" s="4004" t="s">
        <v>5027</v>
      </c>
      <c r="AC3724" s="4004" t="s">
        <v>5028</v>
      </c>
      <c r="AD3724" s="4000" t="s">
        <v>5029</v>
      </c>
      <c r="AE3724" s="4000" t="s">
        <v>5030</v>
      </c>
      <c r="AF3724" s="4000" t="s">
        <v>5031</v>
      </c>
      <c r="AG3724" s="4000" t="s">
        <v>5032</v>
      </c>
      <c r="AH3724" s="4000" t="s">
        <v>1154</v>
      </c>
      <c r="AI3724" s="4000" t="s">
        <v>4990</v>
      </c>
      <c r="AJ3724" s="4000" t="s">
        <v>4991</v>
      </c>
      <c r="AK3724" s="2572"/>
    </row>
    <row r="3725" spans="2:37" s="2681" customFormat="1" ht="17.25" customHeight="1" thickBot="1" x14ac:dyDescent="0.25">
      <c r="B3725" s="4105"/>
      <c r="C3725" s="4106"/>
      <c r="D3725" s="4073"/>
      <c r="E3725" s="4073"/>
      <c r="F3725" s="4073"/>
      <c r="G3725" s="4073"/>
      <c r="H3725" s="4073"/>
      <c r="I3725" s="4102"/>
      <c r="J3725" s="4102"/>
      <c r="K3725" s="4102"/>
      <c r="L3725" s="4102"/>
      <c r="M3725" s="2677" t="s">
        <v>5033</v>
      </c>
      <c r="N3725" s="2676" t="s">
        <v>2798</v>
      </c>
      <c r="O3725" s="4102"/>
      <c r="P3725" s="4102"/>
      <c r="Q3725" s="4102"/>
      <c r="R3725" s="4102"/>
      <c r="S3725" s="4073"/>
      <c r="T3725" s="4073"/>
      <c r="U3725" s="4073"/>
      <c r="V3725" s="4073"/>
      <c r="W3725" s="4073"/>
      <c r="X3725" s="4073"/>
      <c r="Y3725" s="4073"/>
      <c r="Z3725" s="4073"/>
      <c r="AA3725" s="4073"/>
      <c r="AB3725" s="4102"/>
      <c r="AC3725" s="4102"/>
      <c r="AD3725" s="4073"/>
      <c r="AE3725" s="4073"/>
      <c r="AF3725" s="4073"/>
      <c r="AG3725" s="4073"/>
      <c r="AH3725" s="4073"/>
      <c r="AI3725" s="4073"/>
      <c r="AJ3725" s="4073"/>
      <c r="AK3725" s="2572"/>
    </row>
    <row r="3726" spans="2:37" s="2681" customFormat="1" ht="17.25" customHeight="1" thickBot="1" x14ac:dyDescent="0.25">
      <c r="B3726" s="4156" t="s">
        <v>5334</v>
      </c>
      <c r="C3726" s="4157"/>
      <c r="D3726" s="2596" t="s">
        <v>1534</v>
      </c>
      <c r="E3726" s="2597">
        <f>+F3726</f>
        <v>6</v>
      </c>
      <c r="F3726" s="2597">
        <v>6</v>
      </c>
      <c r="G3726" s="2724" t="s">
        <v>1534</v>
      </c>
      <c r="H3726" s="3116">
        <v>27</v>
      </c>
      <c r="I3726" s="2724" t="s">
        <v>1534</v>
      </c>
      <c r="J3726" s="2724" t="s">
        <v>1534</v>
      </c>
      <c r="K3726" s="2724">
        <v>0.18</v>
      </c>
      <c r="L3726" s="2724" t="s">
        <v>1534</v>
      </c>
      <c r="M3726" s="2596" t="s">
        <v>1534</v>
      </c>
      <c r="N3726" s="3117" t="s">
        <v>1534</v>
      </c>
      <c r="O3726" s="2724">
        <v>0.18</v>
      </c>
      <c r="P3726" s="2724">
        <v>0.18</v>
      </c>
      <c r="Q3726" s="3117" t="s">
        <v>1534</v>
      </c>
      <c r="R3726" s="3117" t="s">
        <v>1534</v>
      </c>
      <c r="S3726" s="2727" t="s">
        <v>1534</v>
      </c>
      <c r="T3726" s="2727" t="s">
        <v>1534</v>
      </c>
      <c r="U3726" s="2727" t="s">
        <v>1534</v>
      </c>
      <c r="V3726" s="2727">
        <v>5</v>
      </c>
      <c r="W3726" s="2727" t="s">
        <v>1534</v>
      </c>
      <c r="X3726" s="2727">
        <v>0.06</v>
      </c>
      <c r="Y3726" s="3118"/>
      <c r="Z3726" s="2727" t="s">
        <v>1534</v>
      </c>
      <c r="AA3726" s="2727" t="s">
        <v>1534</v>
      </c>
      <c r="AB3726" s="2727" t="s">
        <v>1534</v>
      </c>
      <c r="AC3726" s="2727">
        <v>0.06</v>
      </c>
      <c r="AD3726" s="2727" t="s">
        <v>1534</v>
      </c>
      <c r="AE3726" s="2727">
        <v>5</v>
      </c>
      <c r="AF3726" s="2727" t="s">
        <v>1534</v>
      </c>
      <c r="AG3726" s="2586">
        <v>0.5</v>
      </c>
      <c r="AH3726" s="2727" t="s">
        <v>1534</v>
      </c>
      <c r="AI3726" s="2727" t="s">
        <v>1534</v>
      </c>
      <c r="AJ3726" s="2727" t="s">
        <v>1534</v>
      </c>
      <c r="AK3726" s="2572"/>
    </row>
    <row r="3727" spans="2:37" s="2681" customFormat="1" ht="17.25" customHeight="1" x14ac:dyDescent="0.2">
      <c r="B3727" s="2573"/>
      <c r="C3727" s="2566"/>
      <c r="D3727" s="2566"/>
      <c r="E3727" s="2566"/>
      <c r="F3727" s="2566"/>
      <c r="G3727" s="2566"/>
      <c r="H3727" s="2566"/>
      <c r="I3727" s="2567"/>
      <c r="J3727" s="2567"/>
      <c r="K3727" s="2567"/>
      <c r="L3727" s="2567"/>
      <c r="M3727" s="2566"/>
      <c r="N3727" s="2567"/>
      <c r="O3727" s="2567"/>
      <c r="P3727" s="2567"/>
      <c r="Q3727" s="2567"/>
      <c r="R3727" s="2567"/>
      <c r="S3727" s="2566"/>
      <c r="T3727" s="2565"/>
      <c r="U3727" s="2565"/>
      <c r="V3727" s="2565"/>
      <c r="W3727" s="2565"/>
      <c r="X3727" s="2565"/>
      <c r="Y3727" s="2565"/>
      <c r="Z3727" s="2565"/>
      <c r="AA3727" s="2565"/>
      <c r="AB3727" s="2565"/>
      <c r="AC3727" s="2565"/>
      <c r="AD3727" s="2565"/>
      <c r="AE3727" s="2565"/>
      <c r="AF3727" s="2565"/>
      <c r="AG3727" s="2565"/>
      <c r="AH3727" s="2565"/>
      <c r="AI3727" s="2565"/>
      <c r="AJ3727" s="2568"/>
      <c r="AK3727" s="2572"/>
    </row>
    <row r="3728" spans="2:37" s="2681" customFormat="1" ht="17.25" customHeight="1" x14ac:dyDescent="0.2">
      <c r="B3728" s="3979" t="s">
        <v>4992</v>
      </c>
      <c r="C3728" s="3980"/>
      <c r="D3728" s="3986" t="s">
        <v>5335</v>
      </c>
      <c r="E3728" s="3986"/>
      <c r="F3728" s="3986"/>
      <c r="G3728" s="3986"/>
      <c r="H3728" s="2569"/>
      <c r="I3728" s="2569"/>
      <c r="J3728" s="2569"/>
      <c r="K3728" s="2569"/>
      <c r="L3728" s="2569"/>
      <c r="M3728" s="2569"/>
      <c r="N3728" s="2569"/>
      <c r="O3728" s="2569"/>
      <c r="P3728" s="2569"/>
      <c r="Q3728" s="2569"/>
      <c r="R3728" s="2569"/>
      <c r="S3728" s="2569"/>
      <c r="T3728" s="2565"/>
      <c r="U3728" s="2565"/>
      <c r="V3728" s="2565"/>
      <c r="W3728" s="2565"/>
      <c r="X3728" s="2565"/>
      <c r="Y3728" s="2565"/>
      <c r="Z3728" s="2565"/>
      <c r="AA3728" s="2565"/>
      <c r="AB3728" s="2565"/>
      <c r="AC3728" s="2565"/>
      <c r="AD3728" s="2565"/>
      <c r="AE3728" s="2565"/>
      <c r="AF3728" s="2565"/>
      <c r="AG3728" s="2565"/>
      <c r="AH3728" s="2565"/>
      <c r="AI3728" s="2565"/>
      <c r="AJ3728" s="2568"/>
      <c r="AK3728" s="2572"/>
    </row>
    <row r="3729" spans="2:37" s="2681" customFormat="1" ht="17.25" customHeight="1" x14ac:dyDescent="0.2">
      <c r="B3729" s="3979" t="s">
        <v>4993</v>
      </c>
      <c r="C3729" s="3980"/>
      <c r="D3729" s="4104" t="s">
        <v>5089</v>
      </c>
      <c r="E3729" s="4104"/>
      <c r="F3729" s="4104"/>
      <c r="G3729" s="4104"/>
      <c r="H3729" s="2569"/>
      <c r="I3729" s="2569"/>
      <c r="J3729" s="2569"/>
      <c r="K3729" s="2569"/>
      <c r="L3729" s="2569"/>
      <c r="M3729" s="2569"/>
      <c r="N3729" s="2569"/>
      <c r="O3729" s="2569"/>
      <c r="P3729" s="2569"/>
      <c r="Q3729" s="2569"/>
      <c r="R3729" s="2569"/>
      <c r="S3729" s="2569"/>
      <c r="T3729" s="2565"/>
      <c r="U3729" s="2565"/>
      <c r="V3729" s="2565"/>
      <c r="W3729" s="2565"/>
      <c r="X3729" s="2565"/>
      <c r="Y3729" s="2565"/>
      <c r="Z3729" s="2565"/>
      <c r="AA3729" s="2565"/>
      <c r="AB3729" s="2565"/>
      <c r="AC3729" s="2565"/>
      <c r="AD3729" s="2565"/>
      <c r="AE3729" s="2565"/>
      <c r="AF3729" s="2565"/>
      <c r="AG3729" s="2565"/>
      <c r="AH3729" s="2565"/>
      <c r="AI3729" s="2565"/>
      <c r="AJ3729" s="2568"/>
      <c r="AK3729" s="2572"/>
    </row>
    <row r="3730" spans="2:37" s="2681" customFormat="1" ht="17.25" customHeight="1" thickBot="1" x14ac:dyDescent="0.25">
      <c r="B3730" s="4057"/>
      <c r="C3730" s="4058"/>
      <c r="D3730" s="4101"/>
      <c r="E3730" s="4101"/>
      <c r="F3730" s="4101"/>
      <c r="G3730" s="4101"/>
      <c r="H3730" s="2574"/>
      <c r="I3730" s="2574"/>
      <c r="J3730" s="2574"/>
      <c r="K3730" s="2574"/>
      <c r="L3730" s="2574"/>
      <c r="M3730" s="2574"/>
      <c r="N3730" s="2574"/>
      <c r="O3730" s="2574"/>
      <c r="P3730" s="2574"/>
      <c r="Q3730" s="2574"/>
      <c r="R3730" s="2574"/>
      <c r="S3730" s="2574"/>
      <c r="T3730" s="2575"/>
      <c r="U3730" s="2575"/>
      <c r="V3730" s="2575"/>
      <c r="W3730" s="2575"/>
      <c r="X3730" s="2575"/>
      <c r="Y3730" s="2575"/>
      <c r="Z3730" s="2575"/>
      <c r="AA3730" s="2575"/>
      <c r="AB3730" s="2575"/>
      <c r="AC3730" s="2575"/>
      <c r="AD3730" s="2575"/>
      <c r="AE3730" s="2575"/>
      <c r="AF3730" s="2575"/>
      <c r="AG3730" s="2575"/>
      <c r="AH3730" s="2575"/>
      <c r="AI3730" s="2575"/>
      <c r="AJ3730" s="2576"/>
      <c r="AK3730" s="2577"/>
    </row>
    <row r="3731" spans="2:37" s="2681" customFormat="1" ht="17.25" customHeight="1" x14ac:dyDescent="0.2">
      <c r="B3731" s="2682"/>
      <c r="C3731" s="2682"/>
      <c r="D3731" s="2692"/>
      <c r="E3731" s="2692"/>
      <c r="F3731" s="2692"/>
      <c r="G3731" s="2692"/>
      <c r="H3731" s="2569"/>
      <c r="I3731" s="2569"/>
      <c r="J3731" s="2569"/>
      <c r="K3731" s="2569"/>
      <c r="L3731" s="2569"/>
      <c r="M3731" s="2569"/>
      <c r="N3731" s="2569"/>
      <c r="O3731" s="2569"/>
      <c r="P3731" s="2569"/>
      <c r="Q3731" s="2569"/>
      <c r="R3731" s="2569"/>
      <c r="S3731" s="2569"/>
      <c r="T3731" s="2565"/>
      <c r="U3731" s="2565"/>
      <c r="V3731" s="2565"/>
      <c r="W3731" s="2565"/>
      <c r="X3731" s="2565"/>
      <c r="Y3731" s="2565"/>
      <c r="Z3731" s="2565"/>
      <c r="AA3731" s="2565"/>
      <c r="AB3731" s="2565"/>
      <c r="AC3731" s="2565"/>
      <c r="AD3731" s="2565"/>
      <c r="AE3731" s="2565"/>
      <c r="AF3731" s="2565"/>
      <c r="AG3731" s="2565"/>
      <c r="AH3731" s="2565"/>
      <c r="AI3731" s="2565"/>
      <c r="AJ3731" s="2565"/>
      <c r="AK3731" s="2571"/>
    </row>
    <row r="3732" spans="2:37" s="2681" customFormat="1" ht="17.25" customHeight="1" thickBot="1" x14ac:dyDescent="0.25">
      <c r="B3732" s="2682"/>
      <c r="C3732" s="2682"/>
      <c r="D3732" s="2692"/>
      <c r="E3732" s="2692"/>
      <c r="F3732" s="2692"/>
      <c r="G3732" s="2692"/>
      <c r="H3732" s="2569"/>
      <c r="I3732" s="2569"/>
      <c r="J3732" s="2569"/>
      <c r="K3732" s="2569"/>
      <c r="L3732" s="2569"/>
      <c r="M3732" s="2569"/>
      <c r="N3732" s="2569"/>
      <c r="O3732" s="2569"/>
      <c r="P3732" s="2569"/>
      <c r="Q3732" s="2569"/>
      <c r="R3732" s="2569"/>
      <c r="S3732" s="2569"/>
      <c r="T3732" s="2565"/>
      <c r="U3732" s="2565"/>
      <c r="V3732" s="2565"/>
      <c r="W3732" s="2565"/>
      <c r="X3732" s="2565"/>
      <c r="Y3732" s="2565"/>
      <c r="Z3732" s="2565"/>
      <c r="AA3732" s="2565"/>
      <c r="AB3732" s="2565"/>
      <c r="AC3732" s="2565"/>
      <c r="AD3732" s="2565"/>
      <c r="AE3732" s="2565"/>
      <c r="AF3732" s="2565"/>
      <c r="AG3732" s="2565"/>
      <c r="AH3732" s="2565"/>
      <c r="AI3732" s="2565"/>
      <c r="AJ3732" s="2565"/>
      <c r="AK3732" s="2571"/>
    </row>
    <row r="3733" spans="2:37" s="2681" customFormat="1" ht="23.25" customHeight="1" x14ac:dyDescent="0.2">
      <c r="B3733" s="3987" t="s">
        <v>5001</v>
      </c>
      <c r="C3733" s="3988"/>
      <c r="D3733" s="3988"/>
      <c r="E3733" s="3988"/>
      <c r="F3733" s="3988"/>
      <c r="G3733" s="3988"/>
      <c r="H3733" s="3988"/>
      <c r="I3733" s="3988"/>
      <c r="J3733" s="3988"/>
      <c r="K3733" s="3988"/>
      <c r="L3733" s="3988"/>
      <c r="M3733" s="3988"/>
      <c r="N3733" s="3988"/>
      <c r="O3733" s="3988"/>
      <c r="P3733" s="3988"/>
      <c r="Q3733" s="3988"/>
      <c r="R3733" s="3988"/>
      <c r="S3733" s="3988"/>
      <c r="T3733" s="3988"/>
      <c r="U3733" s="3988"/>
      <c r="V3733" s="3988"/>
      <c r="W3733" s="3988"/>
      <c r="X3733" s="3988"/>
      <c r="Y3733" s="3988"/>
      <c r="Z3733" s="3988"/>
      <c r="AA3733" s="3988"/>
      <c r="AB3733" s="3988"/>
      <c r="AC3733" s="3988"/>
      <c r="AD3733" s="3988"/>
      <c r="AE3733" s="3988"/>
      <c r="AF3733" s="3988"/>
      <c r="AG3733" s="3988"/>
      <c r="AH3733" s="3988"/>
      <c r="AI3733" s="3988"/>
      <c r="AJ3733" s="3988"/>
      <c r="AK3733" s="3989"/>
    </row>
    <row r="3734" spans="2:37" s="2681" customFormat="1" ht="17.25" customHeight="1" x14ac:dyDescent="0.2">
      <c r="B3734" s="2570"/>
      <c r="C3734" s="2678"/>
      <c r="D3734" s="2678"/>
      <c r="E3734" s="2678"/>
      <c r="F3734" s="2678"/>
      <c r="G3734" s="2571"/>
      <c r="H3734" s="2571"/>
      <c r="I3734" s="2571"/>
      <c r="J3734" s="2571"/>
      <c r="K3734" s="2571"/>
      <c r="L3734" s="2571"/>
      <c r="M3734" s="2571"/>
      <c r="N3734" s="2571"/>
      <c r="O3734" s="2571"/>
      <c r="P3734" s="2571"/>
      <c r="Q3734" s="2571"/>
      <c r="R3734" s="2571"/>
      <c r="S3734" s="2571"/>
      <c r="T3734" s="2571"/>
      <c r="U3734" s="2571"/>
      <c r="V3734" s="2571"/>
      <c r="W3734" s="2571"/>
      <c r="X3734" s="2571"/>
      <c r="Y3734" s="2571"/>
      <c r="Z3734" s="2571"/>
      <c r="AA3734" s="2571"/>
      <c r="AB3734" s="2571"/>
      <c r="AC3734" s="2571"/>
      <c r="AD3734" s="2571"/>
      <c r="AE3734" s="2571"/>
      <c r="AF3734" s="2571"/>
      <c r="AG3734" s="2571"/>
      <c r="AH3734" s="2571"/>
      <c r="AI3734" s="2571"/>
      <c r="AJ3734" s="2571"/>
      <c r="AK3734" s="2572"/>
    </row>
    <row r="3735" spans="2:37" s="2681" customFormat="1" ht="17.25" customHeight="1" x14ac:dyDescent="0.2">
      <c r="B3735" s="2570" t="s">
        <v>4988</v>
      </c>
      <c r="C3735" s="2678"/>
      <c r="D3735" s="4122" t="s">
        <v>5338</v>
      </c>
      <c r="E3735" s="4122"/>
      <c r="F3735" s="4122"/>
      <c r="G3735" s="4122"/>
      <c r="H3735" s="2571"/>
      <c r="I3735" s="2571"/>
      <c r="J3735" s="2571"/>
      <c r="K3735" s="2571"/>
      <c r="L3735" s="2571"/>
      <c r="M3735" s="2571"/>
      <c r="N3735" s="2571"/>
      <c r="O3735" s="2571"/>
      <c r="P3735" s="2571"/>
      <c r="Q3735" s="2571"/>
      <c r="R3735" s="2571"/>
      <c r="S3735" s="2571"/>
      <c r="T3735" s="2571"/>
      <c r="U3735" s="2571"/>
      <c r="V3735" s="2571"/>
      <c r="W3735" s="2571"/>
      <c r="X3735" s="2571"/>
      <c r="Y3735" s="2571"/>
      <c r="Z3735" s="2571"/>
      <c r="AA3735" s="2571"/>
      <c r="AB3735" s="2571"/>
      <c r="AC3735" s="2571"/>
      <c r="AD3735" s="2571"/>
      <c r="AE3735" s="2571"/>
      <c r="AF3735" s="2571"/>
      <c r="AG3735" s="2571"/>
      <c r="AH3735" s="2571"/>
      <c r="AI3735" s="2571"/>
      <c r="AJ3735" s="2571"/>
      <c r="AK3735" s="2572"/>
    </row>
    <row r="3736" spans="2:37" s="2681" customFormat="1" ht="23.25" customHeight="1" thickBot="1" x14ac:dyDescent="0.25">
      <c r="B3736" s="3991" t="s">
        <v>5002</v>
      </c>
      <c r="C3736" s="3992"/>
      <c r="D3736" s="4139">
        <v>41353</v>
      </c>
      <c r="E3736" s="4139"/>
      <c r="F3736" s="2678"/>
      <c r="G3736" s="2571"/>
      <c r="H3736" s="2571"/>
      <c r="I3736" s="2571"/>
      <c r="J3736" s="2571"/>
      <c r="K3736" s="2571"/>
      <c r="L3736" s="2571"/>
      <c r="M3736" s="2571"/>
      <c r="N3736" s="2571"/>
      <c r="O3736" s="2571"/>
      <c r="P3736" s="2571"/>
      <c r="Q3736" s="2571"/>
      <c r="R3736" s="2571"/>
      <c r="S3736" s="2571"/>
      <c r="T3736" s="2571"/>
      <c r="U3736" s="2571"/>
      <c r="V3736" s="2571"/>
      <c r="W3736" s="2571"/>
      <c r="X3736" s="2571"/>
      <c r="Y3736" s="2571"/>
      <c r="Z3736" s="2571"/>
      <c r="AA3736" s="2571"/>
      <c r="AB3736" s="2571"/>
      <c r="AC3736" s="2571"/>
      <c r="AD3736" s="2571"/>
      <c r="AE3736" s="2571"/>
      <c r="AF3736" s="2571"/>
      <c r="AG3736" s="2571"/>
      <c r="AH3736" s="2571"/>
      <c r="AI3736" s="2571"/>
      <c r="AJ3736" s="2571"/>
      <c r="AK3736" s="2572"/>
    </row>
    <row r="3737" spans="2:37" s="2681" customFormat="1" ht="51.75" customHeight="1" thickBot="1" x14ac:dyDescent="0.25">
      <c r="B3737" s="3993" t="s">
        <v>5003</v>
      </c>
      <c r="C3737" s="4036"/>
      <c r="D3737" s="4118" t="s">
        <v>5339</v>
      </c>
      <c r="E3737" s="4119"/>
      <c r="F3737" s="4119"/>
      <c r="G3737" s="4119"/>
      <c r="H3737" s="4119"/>
      <c r="I3737" s="4119"/>
      <c r="J3737" s="4119"/>
      <c r="K3737" s="4120"/>
      <c r="L3737" s="2571"/>
      <c r="M3737" s="2571"/>
      <c r="N3737" s="2571"/>
      <c r="O3737" s="2571"/>
      <c r="P3737" s="2571"/>
      <c r="Q3737" s="2571"/>
      <c r="R3737" s="2571"/>
      <c r="S3737" s="2571"/>
      <c r="T3737" s="2571"/>
      <c r="U3737" s="2571"/>
      <c r="V3737" s="2571"/>
      <c r="W3737" s="2571"/>
      <c r="X3737" s="2571"/>
      <c r="Y3737" s="2571"/>
      <c r="Z3737" s="2571"/>
      <c r="AA3737" s="2571"/>
      <c r="AB3737" s="2571"/>
      <c r="AC3737" s="2571"/>
      <c r="AD3737" s="2571"/>
      <c r="AE3737" s="2571"/>
      <c r="AF3737" s="2571"/>
      <c r="AG3737" s="2571"/>
      <c r="AH3737" s="2571"/>
      <c r="AI3737" s="2571"/>
      <c r="AJ3737" s="2571"/>
      <c r="AK3737" s="2572"/>
    </row>
    <row r="3738" spans="2:37" s="2681" customFormat="1" ht="17.25" customHeight="1" thickBot="1" x14ac:dyDescent="0.25">
      <c r="B3738" s="3998"/>
      <c r="C3738" s="3999"/>
      <c r="D3738" s="3999"/>
      <c r="E3738" s="3999"/>
      <c r="F3738" s="3999"/>
      <c r="G3738" s="3999"/>
      <c r="H3738" s="3999"/>
      <c r="I3738" s="3999"/>
      <c r="J3738" s="3999"/>
      <c r="K3738" s="3999"/>
      <c r="L3738" s="3999"/>
      <c r="M3738" s="3999"/>
      <c r="N3738" s="3999"/>
      <c r="O3738" s="3999"/>
      <c r="P3738" s="3999"/>
      <c r="Q3738" s="3999"/>
      <c r="R3738" s="2571"/>
      <c r="S3738" s="2571"/>
      <c r="T3738" s="2571"/>
      <c r="U3738" s="2571"/>
      <c r="V3738" s="2571"/>
      <c r="W3738" s="2571"/>
      <c r="X3738" s="2571"/>
      <c r="Y3738" s="2571"/>
      <c r="Z3738" s="2571"/>
      <c r="AA3738" s="2571"/>
      <c r="AB3738" s="2571"/>
      <c r="AC3738" s="2571"/>
      <c r="AD3738" s="2571"/>
      <c r="AE3738" s="2571"/>
      <c r="AF3738" s="2571"/>
      <c r="AG3738" s="2571"/>
      <c r="AH3738" s="2571"/>
      <c r="AI3738" s="2571"/>
      <c r="AJ3738" s="2571"/>
      <c r="AK3738" s="2572"/>
    </row>
    <row r="3739" spans="2:37" s="2681" customFormat="1" ht="17.25" customHeight="1" thickBot="1" x14ac:dyDescent="0.25">
      <c r="B3739" s="4022" t="s">
        <v>5004</v>
      </c>
      <c r="C3739" s="4023"/>
      <c r="D3739" s="4000" t="s">
        <v>4994</v>
      </c>
      <c r="E3739" s="4000" t="s">
        <v>5005</v>
      </c>
      <c r="F3739" s="4029" t="s">
        <v>224</v>
      </c>
      <c r="G3739" s="4031"/>
      <c r="H3739" s="4031"/>
      <c r="I3739" s="4031"/>
      <c r="J3739" s="4031"/>
      <c r="K3739" s="4031"/>
      <c r="L3739" s="4031"/>
      <c r="M3739" s="4031"/>
      <c r="N3739" s="4031"/>
      <c r="O3739" s="4031"/>
      <c r="P3739" s="4031"/>
      <c r="Q3739" s="4031"/>
      <c r="R3739" s="4032"/>
      <c r="S3739" s="4029" t="s">
        <v>340</v>
      </c>
      <c r="T3739" s="4031"/>
      <c r="U3739" s="4031"/>
      <c r="V3739" s="4031"/>
      <c r="W3739" s="4031"/>
      <c r="X3739" s="4031"/>
      <c r="Y3739" s="4031"/>
      <c r="Z3739" s="4031"/>
      <c r="AA3739" s="4031"/>
      <c r="AB3739" s="4031"/>
      <c r="AC3739" s="4032"/>
      <c r="AD3739" s="4029" t="s">
        <v>225</v>
      </c>
      <c r="AE3739" s="4031"/>
      <c r="AF3739" s="4031"/>
      <c r="AG3739" s="4032"/>
      <c r="AH3739" s="4033" t="s">
        <v>4989</v>
      </c>
      <c r="AI3739" s="4034"/>
      <c r="AJ3739" s="4035"/>
      <c r="AK3739" s="2572"/>
    </row>
    <row r="3740" spans="2:37" s="2681" customFormat="1" ht="17.25" customHeight="1" thickBot="1" x14ac:dyDescent="0.25">
      <c r="B3740" s="4024"/>
      <c r="C3740" s="4025"/>
      <c r="D3740" s="4001"/>
      <c r="E3740" s="4001"/>
      <c r="F3740" s="4000" t="s">
        <v>5006</v>
      </c>
      <c r="G3740" s="4000" t="s">
        <v>5007</v>
      </c>
      <c r="H3740" s="4000" t="s">
        <v>5008</v>
      </c>
      <c r="I3740" s="4004" t="s">
        <v>5009</v>
      </c>
      <c r="J3740" s="4004" t="s">
        <v>5010</v>
      </c>
      <c r="K3740" s="4004" t="s">
        <v>5011</v>
      </c>
      <c r="L3740" s="4004" t="s">
        <v>5012</v>
      </c>
      <c r="M3740" s="4129" t="s">
        <v>5013</v>
      </c>
      <c r="N3740" s="4130"/>
      <c r="O3740" s="4004" t="s">
        <v>5014</v>
      </c>
      <c r="P3740" s="4004" t="s">
        <v>5015</v>
      </c>
      <c r="Q3740" s="4004" t="s">
        <v>5016</v>
      </c>
      <c r="R3740" s="4004" t="s">
        <v>5017</v>
      </c>
      <c r="S3740" s="4000" t="s">
        <v>5018</v>
      </c>
      <c r="T3740" s="4000" t="s">
        <v>5019</v>
      </c>
      <c r="U3740" s="4000" t="s">
        <v>5020</v>
      </c>
      <c r="V3740" s="4000" t="s">
        <v>5021</v>
      </c>
      <c r="W3740" s="4000" t="s">
        <v>5022</v>
      </c>
      <c r="X3740" s="4000" t="s">
        <v>5023</v>
      </c>
      <c r="Y3740" s="4000" t="s">
        <v>5024</v>
      </c>
      <c r="Z3740" s="4000" t="s">
        <v>5025</v>
      </c>
      <c r="AA3740" s="4000" t="s">
        <v>5026</v>
      </c>
      <c r="AB3740" s="4004" t="s">
        <v>5027</v>
      </c>
      <c r="AC3740" s="4004" t="s">
        <v>5028</v>
      </c>
      <c r="AD3740" s="4000" t="s">
        <v>5029</v>
      </c>
      <c r="AE3740" s="4000" t="s">
        <v>5030</v>
      </c>
      <c r="AF3740" s="4000" t="s">
        <v>5031</v>
      </c>
      <c r="AG3740" s="4000" t="s">
        <v>5032</v>
      </c>
      <c r="AH3740" s="4000" t="s">
        <v>1154</v>
      </c>
      <c r="AI3740" s="4000" t="s">
        <v>4990</v>
      </c>
      <c r="AJ3740" s="4000" t="s">
        <v>4991</v>
      </c>
      <c r="AK3740" s="2572"/>
    </row>
    <row r="3741" spans="2:37" s="2681" customFormat="1" ht="17.25" customHeight="1" thickBot="1" x14ac:dyDescent="0.25">
      <c r="B3741" s="4024"/>
      <c r="C3741" s="4025"/>
      <c r="D3741" s="4001"/>
      <c r="E3741" s="4001"/>
      <c r="F3741" s="4001"/>
      <c r="G3741" s="4001"/>
      <c r="H3741" s="4001"/>
      <c r="I3741" s="4005"/>
      <c r="J3741" s="4005"/>
      <c r="K3741" s="4005"/>
      <c r="L3741" s="4005"/>
      <c r="M3741" s="2677" t="s">
        <v>5033</v>
      </c>
      <c r="N3741" s="2676" t="s">
        <v>2798</v>
      </c>
      <c r="O3741" s="4005"/>
      <c r="P3741" s="4005"/>
      <c r="Q3741" s="4005"/>
      <c r="R3741" s="4005"/>
      <c r="S3741" s="4001"/>
      <c r="T3741" s="4001"/>
      <c r="U3741" s="4001"/>
      <c r="V3741" s="4001"/>
      <c r="W3741" s="4001"/>
      <c r="X3741" s="4001"/>
      <c r="Y3741" s="4001"/>
      <c r="Z3741" s="4001"/>
      <c r="AA3741" s="4001"/>
      <c r="AB3741" s="4005"/>
      <c r="AC3741" s="4005"/>
      <c r="AD3741" s="4001"/>
      <c r="AE3741" s="4001"/>
      <c r="AF3741" s="4001"/>
      <c r="AG3741" s="4001"/>
      <c r="AH3741" s="4001"/>
      <c r="AI3741" s="4001"/>
      <c r="AJ3741" s="4001"/>
      <c r="AK3741" s="2572"/>
    </row>
    <row r="3742" spans="2:37" s="2681" customFormat="1" ht="17.25" customHeight="1" x14ac:dyDescent="0.2">
      <c r="B3742" s="4158" t="s">
        <v>5340</v>
      </c>
      <c r="C3742" s="4159"/>
      <c r="D3742" s="2579" t="s">
        <v>1534</v>
      </c>
      <c r="E3742" s="2579" t="s">
        <v>1534</v>
      </c>
      <c r="F3742" s="2579" t="s">
        <v>1534</v>
      </c>
      <c r="G3742" s="2579" t="s">
        <v>1534</v>
      </c>
      <c r="H3742" s="2579" t="s">
        <v>1534</v>
      </c>
      <c r="I3742" s="2579" t="s">
        <v>1534</v>
      </c>
      <c r="J3742" s="2579" t="s">
        <v>1534</v>
      </c>
      <c r="K3742" s="2579" t="s">
        <v>1534</v>
      </c>
      <c r="L3742" s="2579" t="s">
        <v>1534</v>
      </c>
      <c r="M3742" s="2579" t="s">
        <v>1534</v>
      </c>
      <c r="N3742" s="2579" t="s">
        <v>1534</v>
      </c>
      <c r="O3742" s="2579" t="s">
        <v>1534</v>
      </c>
      <c r="P3742" s="2579" t="s">
        <v>1534</v>
      </c>
      <c r="Q3742" s="2579" t="s">
        <v>1534</v>
      </c>
      <c r="R3742" s="2579" t="s">
        <v>1534</v>
      </c>
      <c r="S3742" s="2579" t="s">
        <v>1534</v>
      </c>
      <c r="T3742" s="2579" t="s">
        <v>1534</v>
      </c>
      <c r="U3742" s="2579" t="s">
        <v>1534</v>
      </c>
      <c r="V3742" s="2579" t="s">
        <v>1534</v>
      </c>
      <c r="W3742" s="2579" t="s">
        <v>1534</v>
      </c>
      <c r="X3742" s="2579" t="s">
        <v>1534</v>
      </c>
      <c r="Y3742" s="2579" t="s">
        <v>1534</v>
      </c>
      <c r="Z3742" s="2579" t="s">
        <v>1534</v>
      </c>
      <c r="AA3742" s="2579" t="s">
        <v>1534</v>
      </c>
      <c r="AB3742" s="2579" t="s">
        <v>1534</v>
      </c>
      <c r="AC3742" s="2579" t="s">
        <v>1534</v>
      </c>
      <c r="AD3742" s="2579" t="s">
        <v>1534</v>
      </c>
      <c r="AE3742" s="2579" t="s">
        <v>1534</v>
      </c>
      <c r="AF3742" s="2579" t="s">
        <v>1534</v>
      </c>
      <c r="AG3742" s="2579" t="s">
        <v>1534</v>
      </c>
      <c r="AH3742" s="2845" t="s">
        <v>5341</v>
      </c>
      <c r="AI3742" s="2845" t="s">
        <v>5302</v>
      </c>
      <c r="AJ3742" s="2847">
        <v>14.99</v>
      </c>
      <c r="AK3742" s="2572"/>
    </row>
    <row r="3743" spans="2:37" s="2681" customFormat="1" ht="17.25" customHeight="1" x14ac:dyDescent="0.2">
      <c r="B3743" s="4162" t="s">
        <v>5342</v>
      </c>
      <c r="C3743" s="4163"/>
      <c r="D3743" s="2556" t="s">
        <v>1534</v>
      </c>
      <c r="E3743" s="2556" t="s">
        <v>1534</v>
      </c>
      <c r="F3743" s="2556" t="s">
        <v>1534</v>
      </c>
      <c r="G3743" s="2556" t="s">
        <v>1534</v>
      </c>
      <c r="H3743" s="2556" t="s">
        <v>1534</v>
      </c>
      <c r="I3743" s="2556" t="s">
        <v>1534</v>
      </c>
      <c r="J3743" s="2556" t="s">
        <v>1534</v>
      </c>
      <c r="K3743" s="2556" t="s">
        <v>1534</v>
      </c>
      <c r="L3743" s="2556" t="s">
        <v>1534</v>
      </c>
      <c r="M3743" s="2556" t="s">
        <v>1534</v>
      </c>
      <c r="N3743" s="2556" t="s">
        <v>1534</v>
      </c>
      <c r="O3743" s="2556" t="s">
        <v>1534</v>
      </c>
      <c r="P3743" s="2556" t="s">
        <v>1534</v>
      </c>
      <c r="Q3743" s="2556" t="s">
        <v>1534</v>
      </c>
      <c r="R3743" s="2556" t="s">
        <v>1534</v>
      </c>
      <c r="S3743" s="2556" t="s">
        <v>1534</v>
      </c>
      <c r="T3743" s="2556" t="s">
        <v>1534</v>
      </c>
      <c r="U3743" s="2556" t="s">
        <v>1534</v>
      </c>
      <c r="V3743" s="2556" t="s">
        <v>1534</v>
      </c>
      <c r="W3743" s="2556" t="s">
        <v>1534</v>
      </c>
      <c r="X3743" s="2556" t="s">
        <v>1534</v>
      </c>
      <c r="Y3743" s="2556" t="s">
        <v>1534</v>
      </c>
      <c r="Z3743" s="2556" t="s">
        <v>1534</v>
      </c>
      <c r="AA3743" s="2556" t="s">
        <v>1534</v>
      </c>
      <c r="AB3743" s="2556" t="s">
        <v>1534</v>
      </c>
      <c r="AC3743" s="2556" t="s">
        <v>1534</v>
      </c>
      <c r="AD3743" s="2556" t="s">
        <v>1534</v>
      </c>
      <c r="AE3743" s="2556" t="s">
        <v>1534</v>
      </c>
      <c r="AF3743" s="2556" t="s">
        <v>1534</v>
      </c>
      <c r="AG3743" s="2556" t="s">
        <v>1534</v>
      </c>
      <c r="AH3743" s="2846" t="s">
        <v>3124</v>
      </c>
      <c r="AI3743" s="2846" t="s">
        <v>5302</v>
      </c>
      <c r="AJ3743" s="2848">
        <v>0.5</v>
      </c>
      <c r="AK3743" s="2572"/>
    </row>
    <row r="3744" spans="2:37" s="2681" customFormat="1" ht="17.25" customHeight="1" x14ac:dyDescent="0.2">
      <c r="B3744" s="4162" t="s">
        <v>5343</v>
      </c>
      <c r="C3744" s="4163"/>
      <c r="D3744" s="2556" t="s">
        <v>1534</v>
      </c>
      <c r="E3744" s="2556" t="s">
        <v>1534</v>
      </c>
      <c r="F3744" s="2556" t="s">
        <v>1534</v>
      </c>
      <c r="G3744" s="2556" t="s">
        <v>1534</v>
      </c>
      <c r="H3744" s="2556" t="s">
        <v>1534</v>
      </c>
      <c r="I3744" s="2556" t="s">
        <v>1534</v>
      </c>
      <c r="J3744" s="2556" t="s">
        <v>1534</v>
      </c>
      <c r="K3744" s="2556" t="s">
        <v>1534</v>
      </c>
      <c r="L3744" s="2556" t="s">
        <v>1534</v>
      </c>
      <c r="M3744" s="2556" t="s">
        <v>1534</v>
      </c>
      <c r="N3744" s="2556" t="s">
        <v>1534</v>
      </c>
      <c r="O3744" s="2556" t="s">
        <v>1534</v>
      </c>
      <c r="P3744" s="2556" t="s">
        <v>1534</v>
      </c>
      <c r="Q3744" s="2556" t="s">
        <v>1534</v>
      </c>
      <c r="R3744" s="2556" t="s">
        <v>1534</v>
      </c>
      <c r="S3744" s="2556" t="s">
        <v>1534</v>
      </c>
      <c r="T3744" s="2556" t="s">
        <v>1534</v>
      </c>
      <c r="U3744" s="2556" t="s">
        <v>1534</v>
      </c>
      <c r="V3744" s="2556" t="s">
        <v>1534</v>
      </c>
      <c r="W3744" s="2556" t="s">
        <v>1534</v>
      </c>
      <c r="X3744" s="2556" t="s">
        <v>1534</v>
      </c>
      <c r="Y3744" s="2556" t="s">
        <v>1534</v>
      </c>
      <c r="Z3744" s="2556" t="s">
        <v>1534</v>
      </c>
      <c r="AA3744" s="2556" t="s">
        <v>1534</v>
      </c>
      <c r="AB3744" s="2556" t="s">
        <v>1534</v>
      </c>
      <c r="AC3744" s="2556" t="s">
        <v>1534</v>
      </c>
      <c r="AD3744" s="2556" t="s">
        <v>1534</v>
      </c>
      <c r="AE3744" s="2556" t="s">
        <v>1534</v>
      </c>
      <c r="AF3744" s="2556" t="s">
        <v>1534</v>
      </c>
      <c r="AG3744" s="2556" t="s">
        <v>1534</v>
      </c>
      <c r="AH3744" s="2846" t="s">
        <v>5303</v>
      </c>
      <c r="AI3744" s="2846" t="s">
        <v>5302</v>
      </c>
      <c r="AJ3744" s="2848">
        <v>0.5</v>
      </c>
      <c r="AK3744" s="2572"/>
    </row>
    <row r="3745" spans="2:37" s="2681" customFormat="1" ht="17.25" customHeight="1" thickBot="1" x14ac:dyDescent="0.25">
      <c r="B3745" s="4160" t="s">
        <v>5344</v>
      </c>
      <c r="C3745" s="4161"/>
      <c r="D3745" s="2603" t="s">
        <v>1534</v>
      </c>
      <c r="E3745" s="2603" t="s">
        <v>1534</v>
      </c>
      <c r="F3745" s="2603" t="s">
        <v>1534</v>
      </c>
      <c r="G3745" s="2603" t="s">
        <v>1534</v>
      </c>
      <c r="H3745" s="2603" t="s">
        <v>1534</v>
      </c>
      <c r="I3745" s="2603" t="s">
        <v>1534</v>
      </c>
      <c r="J3745" s="2603" t="s">
        <v>1534</v>
      </c>
      <c r="K3745" s="2603" t="s">
        <v>1534</v>
      </c>
      <c r="L3745" s="2603" t="s">
        <v>1534</v>
      </c>
      <c r="M3745" s="2603" t="s">
        <v>1534</v>
      </c>
      <c r="N3745" s="2603" t="s">
        <v>1534</v>
      </c>
      <c r="O3745" s="2603" t="s">
        <v>1534</v>
      </c>
      <c r="P3745" s="2603" t="s">
        <v>1534</v>
      </c>
      <c r="Q3745" s="2603" t="s">
        <v>1534</v>
      </c>
      <c r="R3745" s="2603" t="s">
        <v>1534</v>
      </c>
      <c r="S3745" s="2603" t="s">
        <v>1534</v>
      </c>
      <c r="T3745" s="2603" t="s">
        <v>1534</v>
      </c>
      <c r="U3745" s="2603" t="s">
        <v>1534</v>
      </c>
      <c r="V3745" s="2603" t="s">
        <v>1534</v>
      </c>
      <c r="W3745" s="2603" t="s">
        <v>1534</v>
      </c>
      <c r="X3745" s="2603" t="s">
        <v>1534</v>
      </c>
      <c r="Y3745" s="2603" t="s">
        <v>1534</v>
      </c>
      <c r="Z3745" s="2603" t="s">
        <v>1534</v>
      </c>
      <c r="AA3745" s="2603" t="s">
        <v>1534</v>
      </c>
      <c r="AB3745" s="2603" t="s">
        <v>1534</v>
      </c>
      <c r="AC3745" s="2603" t="s">
        <v>1534</v>
      </c>
      <c r="AD3745" s="2603" t="s">
        <v>1534</v>
      </c>
      <c r="AE3745" s="2603" t="s">
        <v>1534</v>
      </c>
      <c r="AF3745" s="2603" t="s">
        <v>1534</v>
      </c>
      <c r="AG3745" s="2603" t="s">
        <v>1534</v>
      </c>
      <c r="AH3745" s="2849" t="s">
        <v>5304</v>
      </c>
      <c r="AI3745" s="2849" t="s">
        <v>5302</v>
      </c>
      <c r="AJ3745" s="2850">
        <v>0.5</v>
      </c>
      <c r="AK3745" s="2572"/>
    </row>
    <row r="3746" spans="2:37" s="2681" customFormat="1" ht="17.25" customHeight="1" x14ac:dyDescent="0.2">
      <c r="B3746" s="2573"/>
      <c r="C3746" s="2566"/>
      <c r="D3746" s="2566"/>
      <c r="E3746" s="2566"/>
      <c r="F3746" s="2566"/>
      <c r="G3746" s="2566"/>
      <c r="H3746" s="2566"/>
      <c r="I3746" s="2567"/>
      <c r="J3746" s="2567"/>
      <c r="K3746" s="2567"/>
      <c r="L3746" s="2567"/>
      <c r="M3746" s="2566"/>
      <c r="N3746" s="2567"/>
      <c r="O3746" s="2567"/>
      <c r="P3746" s="2567"/>
      <c r="Q3746" s="2567"/>
      <c r="R3746" s="2567"/>
      <c r="S3746" s="2566"/>
      <c r="T3746" s="2565"/>
      <c r="U3746" s="2565"/>
      <c r="V3746" s="2565"/>
      <c r="W3746" s="2565"/>
      <c r="X3746" s="2565"/>
      <c r="Y3746" s="2565"/>
      <c r="Z3746" s="2565"/>
      <c r="AA3746" s="2565"/>
      <c r="AB3746" s="2565"/>
      <c r="AC3746" s="2565"/>
      <c r="AD3746" s="2565"/>
      <c r="AE3746" s="2565"/>
      <c r="AF3746" s="2565"/>
      <c r="AG3746" s="2565"/>
      <c r="AH3746" s="2565"/>
      <c r="AI3746" s="2565"/>
      <c r="AJ3746" s="2568"/>
      <c r="AK3746" s="2572"/>
    </row>
    <row r="3747" spans="2:37" s="2681" customFormat="1" ht="17.25" customHeight="1" x14ac:dyDescent="0.2">
      <c r="B3747" s="3979" t="s">
        <v>4992</v>
      </c>
      <c r="C3747" s="3980"/>
      <c r="D3747" s="3986" t="s">
        <v>1534</v>
      </c>
      <c r="E3747" s="3986"/>
      <c r="F3747" s="3986"/>
      <c r="G3747" s="3986"/>
      <c r="H3747" s="2569"/>
      <c r="I3747" s="2569"/>
      <c r="J3747" s="2569"/>
      <c r="K3747" s="2569"/>
      <c r="L3747" s="2569"/>
      <c r="M3747" s="2569"/>
      <c r="N3747" s="2569"/>
      <c r="O3747" s="2569"/>
      <c r="P3747" s="2569"/>
      <c r="Q3747" s="2569"/>
      <c r="R3747" s="2569"/>
      <c r="S3747" s="2569"/>
      <c r="T3747" s="2565"/>
      <c r="U3747" s="2565"/>
      <c r="V3747" s="2565"/>
      <c r="W3747" s="2565"/>
      <c r="X3747" s="2565"/>
      <c r="Y3747" s="2565"/>
      <c r="Z3747" s="2565"/>
      <c r="AA3747" s="2565"/>
      <c r="AB3747" s="2565"/>
      <c r="AC3747" s="2565"/>
      <c r="AD3747" s="2565"/>
      <c r="AE3747" s="2565"/>
      <c r="AF3747" s="2565"/>
      <c r="AG3747" s="2565"/>
      <c r="AH3747" s="2565"/>
      <c r="AI3747" s="2565"/>
      <c r="AJ3747" s="2568"/>
      <c r="AK3747" s="2572"/>
    </row>
    <row r="3748" spans="2:37" s="2681" customFormat="1" ht="17.25" customHeight="1" x14ac:dyDescent="0.2">
      <c r="B3748" s="3979" t="s">
        <v>4993</v>
      </c>
      <c r="C3748" s="3980"/>
      <c r="D3748" s="3986" t="s">
        <v>5089</v>
      </c>
      <c r="E3748" s="3986"/>
      <c r="F3748" s="3986"/>
      <c r="G3748" s="3986"/>
      <c r="H3748" s="2569"/>
      <c r="I3748" s="2569"/>
      <c r="J3748" s="2569"/>
      <c r="K3748" s="2569"/>
      <c r="L3748" s="2569"/>
      <c r="M3748" s="2569"/>
      <c r="N3748" s="2569"/>
      <c r="O3748" s="2569"/>
      <c r="P3748" s="2569"/>
      <c r="Q3748" s="2569"/>
      <c r="R3748" s="2569"/>
      <c r="S3748" s="2569"/>
      <c r="T3748" s="2565"/>
      <c r="U3748" s="2565"/>
      <c r="V3748" s="2565"/>
      <c r="W3748" s="2565"/>
      <c r="X3748" s="2565"/>
      <c r="Y3748" s="2565"/>
      <c r="Z3748" s="2565"/>
      <c r="AA3748" s="2565"/>
      <c r="AB3748" s="2565"/>
      <c r="AC3748" s="2565"/>
      <c r="AD3748" s="2565"/>
      <c r="AE3748" s="2565"/>
      <c r="AF3748" s="2565"/>
      <c r="AG3748" s="2565"/>
      <c r="AH3748" s="2565"/>
      <c r="AI3748" s="2565"/>
      <c r="AJ3748" s="2568"/>
      <c r="AK3748" s="2572"/>
    </row>
    <row r="3749" spans="2:37" s="2681" customFormat="1" ht="17.25" customHeight="1" thickBot="1" x14ac:dyDescent="0.25">
      <c r="B3749" s="4057"/>
      <c r="C3749" s="4058"/>
      <c r="D3749" s="4101"/>
      <c r="E3749" s="4101"/>
      <c r="F3749" s="4101"/>
      <c r="G3749" s="4101"/>
      <c r="H3749" s="2574"/>
      <c r="I3749" s="2574"/>
      <c r="J3749" s="2574"/>
      <c r="K3749" s="2574"/>
      <c r="L3749" s="2574"/>
      <c r="M3749" s="2574"/>
      <c r="N3749" s="2574"/>
      <c r="O3749" s="2574"/>
      <c r="P3749" s="2574"/>
      <c r="Q3749" s="2574"/>
      <c r="R3749" s="2574"/>
      <c r="S3749" s="2574"/>
      <c r="T3749" s="2575"/>
      <c r="U3749" s="2575"/>
      <c r="V3749" s="2575"/>
      <c r="W3749" s="2575"/>
      <c r="X3749" s="2575"/>
      <c r="Y3749" s="2575"/>
      <c r="Z3749" s="2575"/>
      <c r="AA3749" s="2575"/>
      <c r="AB3749" s="2575"/>
      <c r="AC3749" s="2575"/>
      <c r="AD3749" s="2575"/>
      <c r="AE3749" s="2575"/>
      <c r="AF3749" s="2575"/>
      <c r="AG3749" s="2575"/>
      <c r="AH3749" s="2575"/>
      <c r="AI3749" s="2575"/>
      <c r="AJ3749" s="2576"/>
      <c r="AK3749" s="2577"/>
    </row>
    <row r="3750" spans="2:37" s="2681" customFormat="1" ht="17.25" customHeight="1" x14ac:dyDescent="0.2">
      <c r="B3750" s="2682"/>
      <c r="C3750" s="2682"/>
      <c r="D3750" s="2692"/>
      <c r="E3750" s="2692"/>
      <c r="F3750" s="2692"/>
      <c r="G3750" s="2692"/>
      <c r="H3750" s="2569"/>
      <c r="I3750" s="2569"/>
      <c r="J3750" s="2569"/>
      <c r="K3750" s="2569"/>
      <c r="L3750" s="2569"/>
      <c r="M3750" s="2569"/>
      <c r="N3750" s="2569"/>
      <c r="O3750" s="2569"/>
      <c r="P3750" s="2569"/>
      <c r="Q3750" s="2569"/>
      <c r="R3750" s="2569"/>
      <c r="S3750" s="2569"/>
      <c r="T3750" s="2565"/>
      <c r="U3750" s="2565"/>
      <c r="V3750" s="2565"/>
      <c r="W3750" s="2565"/>
      <c r="X3750" s="2565"/>
      <c r="Y3750" s="2565"/>
      <c r="Z3750" s="2565"/>
      <c r="AA3750" s="2565"/>
      <c r="AB3750" s="2565"/>
      <c r="AC3750" s="2565"/>
      <c r="AD3750" s="2565"/>
      <c r="AE3750" s="2565"/>
      <c r="AF3750" s="2565"/>
      <c r="AG3750" s="2565"/>
      <c r="AH3750" s="2565"/>
      <c r="AI3750" s="2565"/>
      <c r="AJ3750" s="2565"/>
      <c r="AK3750" s="2571"/>
    </row>
    <row r="3751" spans="2:37" s="2681" customFormat="1" ht="17.25" customHeight="1" thickBot="1" x14ac:dyDescent="0.25">
      <c r="B3751" s="2682"/>
      <c r="C3751" s="2682"/>
      <c r="D3751" s="2692"/>
      <c r="E3751" s="2692"/>
      <c r="F3751" s="2692"/>
      <c r="G3751" s="2692"/>
      <c r="H3751" s="2569"/>
      <c r="I3751" s="2569"/>
      <c r="J3751" s="2569"/>
      <c r="K3751" s="2569"/>
      <c r="L3751" s="2569"/>
      <c r="M3751" s="2569"/>
      <c r="N3751" s="2569"/>
      <c r="O3751" s="2569"/>
      <c r="P3751" s="2569"/>
      <c r="Q3751" s="2569"/>
      <c r="R3751" s="2569"/>
      <c r="S3751" s="2569"/>
      <c r="T3751" s="2565"/>
      <c r="U3751" s="2565"/>
      <c r="V3751" s="2565"/>
      <c r="W3751" s="2565"/>
      <c r="X3751" s="2565"/>
      <c r="Y3751" s="2565"/>
      <c r="Z3751" s="2565"/>
      <c r="AA3751" s="2565"/>
      <c r="AB3751" s="2565"/>
      <c r="AC3751" s="2565"/>
      <c r="AD3751" s="2565"/>
      <c r="AE3751" s="2565"/>
      <c r="AF3751" s="2565"/>
      <c r="AG3751" s="2565"/>
      <c r="AH3751" s="2565"/>
      <c r="AI3751" s="2565"/>
      <c r="AJ3751" s="2565"/>
      <c r="AK3751" s="2571"/>
    </row>
    <row r="3752" spans="2:37" s="2681" customFormat="1" ht="17.25" customHeight="1" x14ac:dyDescent="0.2">
      <c r="B3752" s="3987" t="s">
        <v>5001</v>
      </c>
      <c r="C3752" s="3988"/>
      <c r="D3752" s="3988"/>
      <c r="E3752" s="3988"/>
      <c r="F3752" s="3988"/>
      <c r="G3752" s="3988"/>
      <c r="H3752" s="3988"/>
      <c r="I3752" s="3988"/>
      <c r="J3752" s="3988"/>
      <c r="K3752" s="3988"/>
      <c r="L3752" s="3988"/>
      <c r="M3752" s="3988"/>
      <c r="N3752" s="3988"/>
      <c r="O3752" s="3988"/>
      <c r="P3752" s="3988"/>
      <c r="Q3752" s="3988"/>
      <c r="R3752" s="3988"/>
      <c r="S3752" s="3988"/>
      <c r="T3752" s="3988"/>
      <c r="U3752" s="3988"/>
      <c r="V3752" s="3988"/>
      <c r="W3752" s="3988"/>
      <c r="X3752" s="3988"/>
      <c r="Y3752" s="3988"/>
      <c r="Z3752" s="3988"/>
      <c r="AA3752" s="3988"/>
      <c r="AB3752" s="3988"/>
      <c r="AC3752" s="3988"/>
      <c r="AD3752" s="3988"/>
      <c r="AE3752" s="3988"/>
      <c r="AF3752" s="3988"/>
      <c r="AG3752" s="3988"/>
      <c r="AH3752" s="3988"/>
      <c r="AI3752" s="3988"/>
      <c r="AJ3752" s="3988"/>
      <c r="AK3752" s="3989"/>
    </row>
    <row r="3753" spans="2:37" s="2681" customFormat="1" ht="17.25" customHeight="1" x14ac:dyDescent="0.2">
      <c r="B3753" s="2570"/>
      <c r="C3753" s="2678"/>
      <c r="D3753" s="2678"/>
      <c r="E3753" s="2678"/>
      <c r="F3753" s="2678"/>
      <c r="G3753" s="2571"/>
      <c r="H3753" s="2571"/>
      <c r="I3753" s="2571"/>
      <c r="J3753" s="2571"/>
      <c r="K3753" s="2571"/>
      <c r="L3753" s="2571"/>
      <c r="M3753" s="2571"/>
      <c r="N3753" s="2571"/>
      <c r="O3753" s="2571"/>
      <c r="P3753" s="2571"/>
      <c r="Q3753" s="2571"/>
      <c r="R3753" s="2571"/>
      <c r="S3753" s="2571"/>
      <c r="T3753" s="2571"/>
      <c r="U3753" s="2571"/>
      <c r="V3753" s="2571"/>
      <c r="W3753" s="2571"/>
      <c r="X3753" s="2571"/>
      <c r="Y3753" s="2571"/>
      <c r="Z3753" s="2571"/>
      <c r="AA3753" s="2571"/>
      <c r="AB3753" s="2571"/>
      <c r="AC3753" s="2571"/>
      <c r="AD3753" s="2571"/>
      <c r="AE3753" s="2571"/>
      <c r="AF3753" s="2571"/>
      <c r="AG3753" s="2571"/>
      <c r="AH3753" s="2571"/>
      <c r="AI3753" s="2571"/>
      <c r="AJ3753" s="2571"/>
      <c r="AK3753" s="2572"/>
    </row>
    <row r="3754" spans="2:37" s="2681" customFormat="1" ht="17.25" customHeight="1" x14ac:dyDescent="0.2">
      <c r="B3754" s="2570" t="s">
        <v>4988</v>
      </c>
      <c r="C3754" s="2678"/>
      <c r="D3754" s="4122" t="s">
        <v>5345</v>
      </c>
      <c r="E3754" s="4122"/>
      <c r="F3754" s="4122"/>
      <c r="G3754" s="4122"/>
      <c r="H3754" s="2571"/>
      <c r="I3754" s="2571"/>
      <c r="J3754" s="2571"/>
      <c r="K3754" s="2571"/>
      <c r="L3754" s="2571"/>
      <c r="M3754" s="2571"/>
      <c r="N3754" s="2571"/>
      <c r="O3754" s="2571"/>
      <c r="P3754" s="2571"/>
      <c r="Q3754" s="2571"/>
      <c r="R3754" s="2571"/>
      <c r="S3754" s="2571"/>
      <c r="T3754" s="2571"/>
      <c r="U3754" s="2571"/>
      <c r="V3754" s="2571"/>
      <c r="W3754" s="2571"/>
      <c r="X3754" s="2571"/>
      <c r="Y3754" s="2571"/>
      <c r="Z3754" s="2571"/>
      <c r="AA3754" s="2571"/>
      <c r="AB3754" s="2571"/>
      <c r="AC3754" s="2571"/>
      <c r="AD3754" s="2571"/>
      <c r="AE3754" s="2571"/>
      <c r="AF3754" s="2571"/>
      <c r="AG3754" s="2571"/>
      <c r="AH3754" s="2571"/>
      <c r="AI3754" s="2571"/>
      <c r="AJ3754" s="2571"/>
      <c r="AK3754" s="2572"/>
    </row>
    <row r="3755" spans="2:37" s="2681" customFormat="1" ht="33.75" customHeight="1" thickBot="1" x14ac:dyDescent="0.25">
      <c r="B3755" s="3991" t="s">
        <v>5002</v>
      </c>
      <c r="C3755" s="3992"/>
      <c r="D3755" s="4139">
        <v>41355</v>
      </c>
      <c r="E3755" s="4139"/>
      <c r="F3755" s="2678"/>
      <c r="G3755" s="2571"/>
      <c r="H3755" s="2571"/>
      <c r="I3755" s="2571"/>
      <c r="J3755" s="2571"/>
      <c r="K3755" s="2571"/>
      <c r="L3755" s="2571"/>
      <c r="M3755" s="2571"/>
      <c r="N3755" s="2571"/>
      <c r="O3755" s="2571"/>
      <c r="P3755" s="2571"/>
      <c r="Q3755" s="2571"/>
      <c r="R3755" s="2571"/>
      <c r="S3755" s="2571"/>
      <c r="T3755" s="2571"/>
      <c r="U3755" s="2571"/>
      <c r="V3755" s="2571"/>
      <c r="W3755" s="2571"/>
      <c r="X3755" s="2571"/>
      <c r="Y3755" s="2571"/>
      <c r="Z3755" s="2571"/>
      <c r="AA3755" s="2571"/>
      <c r="AB3755" s="2571"/>
      <c r="AC3755" s="2571"/>
      <c r="AD3755" s="2571"/>
      <c r="AE3755" s="2571"/>
      <c r="AF3755" s="2571"/>
      <c r="AG3755" s="2571"/>
      <c r="AH3755" s="2571"/>
      <c r="AI3755" s="2571"/>
      <c r="AJ3755" s="2571"/>
      <c r="AK3755" s="2572"/>
    </row>
    <row r="3756" spans="2:37" s="2681" customFormat="1" ht="26.25" customHeight="1" thickBot="1" x14ac:dyDescent="0.25">
      <c r="B3756" s="3993" t="s">
        <v>5003</v>
      </c>
      <c r="C3756" s="4036"/>
      <c r="D3756" s="4118" t="s">
        <v>5346</v>
      </c>
      <c r="E3756" s="4119"/>
      <c r="F3756" s="4119"/>
      <c r="G3756" s="4119"/>
      <c r="H3756" s="4119"/>
      <c r="I3756" s="4119"/>
      <c r="J3756" s="4119"/>
      <c r="K3756" s="4120"/>
      <c r="L3756" s="2571"/>
      <c r="M3756" s="2571"/>
      <c r="N3756" s="2571"/>
      <c r="O3756" s="2571"/>
      <c r="P3756" s="2571"/>
      <c r="Q3756" s="2571"/>
      <c r="R3756" s="2571"/>
      <c r="S3756" s="2571"/>
      <c r="T3756" s="2571"/>
      <c r="U3756" s="2571"/>
      <c r="V3756" s="2571"/>
      <c r="W3756" s="2571"/>
      <c r="X3756" s="2571"/>
      <c r="Y3756" s="2571"/>
      <c r="Z3756" s="2571"/>
      <c r="AA3756" s="2571"/>
      <c r="AB3756" s="2571"/>
      <c r="AC3756" s="2571"/>
      <c r="AD3756" s="2571"/>
      <c r="AE3756" s="2571"/>
      <c r="AF3756" s="2571"/>
      <c r="AG3756" s="2571"/>
      <c r="AH3756" s="2571"/>
      <c r="AI3756" s="2571"/>
      <c r="AJ3756" s="2571"/>
      <c r="AK3756" s="2572"/>
    </row>
    <row r="3757" spans="2:37" s="2681" customFormat="1" ht="17.25" customHeight="1" thickBot="1" x14ac:dyDescent="0.25">
      <c r="B3757" s="3998"/>
      <c r="C3757" s="3999"/>
      <c r="D3757" s="3999"/>
      <c r="E3757" s="3999"/>
      <c r="F3757" s="3999"/>
      <c r="G3757" s="3999"/>
      <c r="H3757" s="3999"/>
      <c r="I3757" s="3999"/>
      <c r="J3757" s="3999"/>
      <c r="K3757" s="3999"/>
      <c r="L3757" s="3999"/>
      <c r="M3757" s="3999"/>
      <c r="N3757" s="3999"/>
      <c r="O3757" s="3999"/>
      <c r="P3757" s="3999"/>
      <c r="Q3757" s="3999"/>
      <c r="R3757" s="2571"/>
      <c r="S3757" s="2571"/>
      <c r="T3757" s="2571"/>
      <c r="U3757" s="2571"/>
      <c r="V3757" s="2571"/>
      <c r="W3757" s="2571"/>
      <c r="X3757" s="2571"/>
      <c r="Y3757" s="2571"/>
      <c r="Z3757" s="2571"/>
      <c r="AA3757" s="2571"/>
      <c r="AB3757" s="2571"/>
      <c r="AC3757" s="2571"/>
      <c r="AD3757" s="2571"/>
      <c r="AE3757" s="2571"/>
      <c r="AF3757" s="2571"/>
      <c r="AG3757" s="2571"/>
      <c r="AH3757" s="2571"/>
      <c r="AI3757" s="2571"/>
      <c r="AJ3757" s="2571"/>
      <c r="AK3757" s="2572"/>
    </row>
    <row r="3758" spans="2:37" s="2681" customFormat="1" ht="17.25" customHeight="1" thickBot="1" x14ac:dyDescent="0.25">
      <c r="B3758" s="4022" t="s">
        <v>5004</v>
      </c>
      <c r="C3758" s="4023"/>
      <c r="D3758" s="4000" t="s">
        <v>4994</v>
      </c>
      <c r="E3758" s="4000" t="s">
        <v>5005</v>
      </c>
      <c r="F3758" s="4029" t="s">
        <v>224</v>
      </c>
      <c r="G3758" s="4031"/>
      <c r="H3758" s="4031"/>
      <c r="I3758" s="4031"/>
      <c r="J3758" s="4031"/>
      <c r="K3758" s="4031"/>
      <c r="L3758" s="4031"/>
      <c r="M3758" s="4031"/>
      <c r="N3758" s="4031"/>
      <c r="O3758" s="4031"/>
      <c r="P3758" s="4031"/>
      <c r="Q3758" s="4031"/>
      <c r="R3758" s="4032"/>
      <c r="S3758" s="4029" t="s">
        <v>340</v>
      </c>
      <c r="T3758" s="4031"/>
      <c r="U3758" s="4031"/>
      <c r="V3758" s="4031"/>
      <c r="W3758" s="4031"/>
      <c r="X3758" s="4031"/>
      <c r="Y3758" s="4031"/>
      <c r="Z3758" s="4031"/>
      <c r="AA3758" s="4031"/>
      <c r="AB3758" s="4031"/>
      <c r="AC3758" s="4032"/>
      <c r="AD3758" s="4029" t="s">
        <v>225</v>
      </c>
      <c r="AE3758" s="4031"/>
      <c r="AF3758" s="4031"/>
      <c r="AG3758" s="4032"/>
      <c r="AH3758" s="4033" t="s">
        <v>4989</v>
      </c>
      <c r="AI3758" s="4034"/>
      <c r="AJ3758" s="4035"/>
      <c r="AK3758" s="2572"/>
    </row>
    <row r="3759" spans="2:37" s="2681" customFormat="1" ht="17.25" customHeight="1" thickBot="1" x14ac:dyDescent="0.25">
      <c r="B3759" s="4024"/>
      <c r="C3759" s="4025"/>
      <c r="D3759" s="4001"/>
      <c r="E3759" s="4001"/>
      <c r="F3759" s="4000" t="s">
        <v>5006</v>
      </c>
      <c r="G3759" s="4000" t="s">
        <v>5007</v>
      </c>
      <c r="H3759" s="4000" t="s">
        <v>5008</v>
      </c>
      <c r="I3759" s="4004" t="s">
        <v>5009</v>
      </c>
      <c r="J3759" s="4004" t="s">
        <v>5010</v>
      </c>
      <c r="K3759" s="4004" t="s">
        <v>5011</v>
      </c>
      <c r="L3759" s="4004" t="s">
        <v>5012</v>
      </c>
      <c r="M3759" s="4129" t="s">
        <v>5013</v>
      </c>
      <c r="N3759" s="4130"/>
      <c r="O3759" s="4004" t="s">
        <v>5014</v>
      </c>
      <c r="P3759" s="4004" t="s">
        <v>5015</v>
      </c>
      <c r="Q3759" s="4004" t="s">
        <v>5016</v>
      </c>
      <c r="R3759" s="4004" t="s">
        <v>5017</v>
      </c>
      <c r="S3759" s="4000" t="s">
        <v>5018</v>
      </c>
      <c r="T3759" s="4000" t="s">
        <v>5019</v>
      </c>
      <c r="U3759" s="4000" t="s">
        <v>5020</v>
      </c>
      <c r="V3759" s="4000" t="s">
        <v>5021</v>
      </c>
      <c r="W3759" s="4000" t="s">
        <v>5022</v>
      </c>
      <c r="X3759" s="4000" t="s">
        <v>5023</v>
      </c>
      <c r="Y3759" s="4000" t="s">
        <v>5024</v>
      </c>
      <c r="Z3759" s="4000" t="s">
        <v>5025</v>
      </c>
      <c r="AA3759" s="4000" t="s">
        <v>5026</v>
      </c>
      <c r="AB3759" s="4004" t="s">
        <v>5027</v>
      </c>
      <c r="AC3759" s="4004" t="s">
        <v>5028</v>
      </c>
      <c r="AD3759" s="4000" t="s">
        <v>5029</v>
      </c>
      <c r="AE3759" s="4000" t="s">
        <v>5030</v>
      </c>
      <c r="AF3759" s="4000" t="s">
        <v>5031</v>
      </c>
      <c r="AG3759" s="4000" t="s">
        <v>5032</v>
      </c>
      <c r="AH3759" s="4000" t="s">
        <v>1154</v>
      </c>
      <c r="AI3759" s="4000" t="s">
        <v>4990</v>
      </c>
      <c r="AJ3759" s="4000" t="s">
        <v>4991</v>
      </c>
      <c r="AK3759" s="2572"/>
    </row>
    <row r="3760" spans="2:37" s="2681" customFormat="1" ht="17.25" customHeight="1" thickBot="1" x14ac:dyDescent="0.25">
      <c r="B3760" s="4105"/>
      <c r="C3760" s="4106"/>
      <c r="D3760" s="4073"/>
      <c r="E3760" s="4073"/>
      <c r="F3760" s="4073"/>
      <c r="G3760" s="4073"/>
      <c r="H3760" s="4073"/>
      <c r="I3760" s="4102"/>
      <c r="J3760" s="4102"/>
      <c r="K3760" s="4102"/>
      <c r="L3760" s="4102"/>
      <c r="M3760" s="2677" t="s">
        <v>5033</v>
      </c>
      <c r="N3760" s="2676" t="s">
        <v>2798</v>
      </c>
      <c r="O3760" s="4102"/>
      <c r="P3760" s="4102"/>
      <c r="Q3760" s="4102"/>
      <c r="R3760" s="4102"/>
      <c r="S3760" s="4073"/>
      <c r="T3760" s="4073"/>
      <c r="U3760" s="4073"/>
      <c r="V3760" s="4073"/>
      <c r="W3760" s="4073"/>
      <c r="X3760" s="4073"/>
      <c r="Y3760" s="4073"/>
      <c r="Z3760" s="4073"/>
      <c r="AA3760" s="4073"/>
      <c r="AB3760" s="4102"/>
      <c r="AC3760" s="4102"/>
      <c r="AD3760" s="4073"/>
      <c r="AE3760" s="4073"/>
      <c r="AF3760" s="4073"/>
      <c r="AG3760" s="4073"/>
      <c r="AH3760" s="4073"/>
      <c r="AI3760" s="4073"/>
      <c r="AJ3760" s="4073"/>
      <c r="AK3760" s="2572"/>
    </row>
    <row r="3761" spans="2:37" s="2681" customFormat="1" ht="17.25" customHeight="1" thickBot="1" x14ac:dyDescent="0.25">
      <c r="B3761" s="4156" t="s">
        <v>5345</v>
      </c>
      <c r="C3761" s="4157"/>
      <c r="D3761" s="2596" t="s">
        <v>1534</v>
      </c>
      <c r="E3761" s="2597" t="s">
        <v>1534</v>
      </c>
      <c r="F3761" s="2597" t="s">
        <v>1534</v>
      </c>
      <c r="G3761" s="2597" t="s">
        <v>1534</v>
      </c>
      <c r="H3761" s="2597" t="s">
        <v>1534</v>
      </c>
      <c r="I3761" s="2597" t="s">
        <v>1534</v>
      </c>
      <c r="J3761" s="2597" t="s">
        <v>1534</v>
      </c>
      <c r="K3761" s="2597" t="s">
        <v>1534</v>
      </c>
      <c r="L3761" s="2597" t="s">
        <v>1534</v>
      </c>
      <c r="M3761" s="2597" t="s">
        <v>1534</v>
      </c>
      <c r="N3761" s="2597" t="s">
        <v>1534</v>
      </c>
      <c r="O3761" s="2597" t="s">
        <v>1534</v>
      </c>
      <c r="P3761" s="2597" t="s">
        <v>1534</v>
      </c>
      <c r="Q3761" s="2597" t="s">
        <v>1534</v>
      </c>
      <c r="R3761" s="2597" t="s">
        <v>1534</v>
      </c>
      <c r="S3761" s="2727" t="s">
        <v>1534</v>
      </c>
      <c r="T3761" s="2727" t="s">
        <v>1534</v>
      </c>
      <c r="U3761" s="2727" t="s">
        <v>1534</v>
      </c>
      <c r="V3761" s="2598">
        <v>30</v>
      </c>
      <c r="W3761" s="2724">
        <v>0.03</v>
      </c>
      <c r="X3761" s="2724">
        <v>0.1</v>
      </c>
      <c r="Y3761" s="2597" t="s">
        <v>1534</v>
      </c>
      <c r="Z3761" s="2597" t="s">
        <v>1534</v>
      </c>
      <c r="AA3761" s="2597" t="s">
        <v>1534</v>
      </c>
      <c r="AB3761" s="2597" t="s">
        <v>1534</v>
      </c>
      <c r="AC3761" s="2597" t="s">
        <v>1534</v>
      </c>
      <c r="AD3761" s="2597" t="s">
        <v>1534</v>
      </c>
      <c r="AE3761" s="2597" t="s">
        <v>1534</v>
      </c>
      <c r="AF3761" s="2597" t="s">
        <v>1534</v>
      </c>
      <c r="AG3761" s="2597" t="s">
        <v>1534</v>
      </c>
      <c r="AH3761" s="2597" t="s">
        <v>1534</v>
      </c>
      <c r="AI3761" s="2597" t="s">
        <v>1534</v>
      </c>
      <c r="AJ3761" s="2584" t="s">
        <v>1534</v>
      </c>
      <c r="AK3761" s="2572"/>
    </row>
    <row r="3762" spans="2:37" s="2681" customFormat="1" ht="17.25" customHeight="1" x14ac:dyDescent="0.2">
      <c r="B3762" s="2573"/>
      <c r="C3762" s="2566"/>
      <c r="D3762" s="2566"/>
      <c r="E3762" s="2566"/>
      <c r="F3762" s="2566"/>
      <c r="G3762" s="2566"/>
      <c r="H3762" s="2566"/>
      <c r="I3762" s="2567"/>
      <c r="J3762" s="2567"/>
      <c r="K3762" s="2567"/>
      <c r="L3762" s="2567"/>
      <c r="M3762" s="2566"/>
      <c r="N3762" s="2567"/>
      <c r="O3762" s="2567"/>
      <c r="P3762" s="2567"/>
      <c r="Q3762" s="2567"/>
      <c r="R3762" s="2567"/>
      <c r="S3762" s="2566"/>
      <c r="T3762" s="2565"/>
      <c r="U3762" s="2565"/>
      <c r="V3762" s="2565"/>
      <c r="W3762" s="2565"/>
      <c r="X3762" s="2565"/>
      <c r="Y3762" s="2565"/>
      <c r="Z3762" s="2565"/>
      <c r="AA3762" s="2565"/>
      <c r="AB3762" s="2565"/>
      <c r="AC3762" s="2565"/>
      <c r="AD3762" s="2565"/>
      <c r="AE3762" s="2565"/>
      <c r="AF3762" s="2565"/>
      <c r="AG3762" s="2565"/>
      <c r="AH3762" s="2565"/>
      <c r="AI3762" s="2565"/>
      <c r="AJ3762" s="2568"/>
      <c r="AK3762" s="2572"/>
    </row>
    <row r="3763" spans="2:37" s="2681" customFormat="1" ht="17.25" customHeight="1" x14ac:dyDescent="0.2">
      <c r="B3763" s="3979" t="s">
        <v>4992</v>
      </c>
      <c r="C3763" s="3980"/>
      <c r="D3763" s="3986" t="s">
        <v>1534</v>
      </c>
      <c r="E3763" s="3986"/>
      <c r="F3763" s="3986"/>
      <c r="G3763" s="3986"/>
      <c r="H3763" s="2569"/>
      <c r="I3763" s="2569"/>
      <c r="J3763" s="2569"/>
      <c r="K3763" s="2569"/>
      <c r="L3763" s="2569"/>
      <c r="M3763" s="2569"/>
      <c r="N3763" s="2569"/>
      <c r="O3763" s="2569"/>
      <c r="P3763" s="2569"/>
      <c r="Q3763" s="2569"/>
      <c r="R3763" s="2569"/>
      <c r="S3763" s="2569"/>
      <c r="T3763" s="2565"/>
      <c r="U3763" s="2565"/>
      <c r="V3763" s="2565"/>
      <c r="W3763" s="2565"/>
      <c r="X3763" s="2565"/>
      <c r="Y3763" s="2565"/>
      <c r="Z3763" s="2565"/>
      <c r="AA3763" s="2565"/>
      <c r="AB3763" s="2565"/>
      <c r="AC3763" s="2565"/>
      <c r="AD3763" s="2565"/>
      <c r="AE3763" s="2565"/>
      <c r="AF3763" s="2565"/>
      <c r="AG3763" s="2565"/>
      <c r="AH3763" s="2565"/>
      <c r="AI3763" s="2565"/>
      <c r="AJ3763" s="2568"/>
      <c r="AK3763" s="2572"/>
    </row>
    <row r="3764" spans="2:37" s="2681" customFormat="1" ht="17.25" customHeight="1" x14ac:dyDescent="0.2">
      <c r="B3764" s="3979" t="s">
        <v>4993</v>
      </c>
      <c r="C3764" s="3980"/>
      <c r="D3764" s="3986" t="s">
        <v>1534</v>
      </c>
      <c r="E3764" s="3986"/>
      <c r="F3764" s="3986"/>
      <c r="G3764" s="3986"/>
      <c r="H3764" s="2569"/>
      <c r="I3764" s="2569"/>
      <c r="J3764" s="2569"/>
      <c r="K3764" s="2569"/>
      <c r="L3764" s="2569"/>
      <c r="M3764" s="2569"/>
      <c r="N3764" s="2569"/>
      <c r="O3764" s="2569"/>
      <c r="P3764" s="2569"/>
      <c r="Q3764" s="2569"/>
      <c r="R3764" s="2569"/>
      <c r="S3764" s="2569"/>
      <c r="T3764" s="2565"/>
      <c r="U3764" s="2565"/>
      <c r="V3764" s="2565"/>
      <c r="W3764" s="2565"/>
      <c r="X3764" s="2565"/>
      <c r="Y3764" s="2565"/>
      <c r="Z3764" s="2565"/>
      <c r="AA3764" s="2565"/>
      <c r="AB3764" s="2565"/>
      <c r="AC3764" s="2565"/>
      <c r="AD3764" s="2565"/>
      <c r="AE3764" s="2565"/>
      <c r="AF3764" s="2565"/>
      <c r="AG3764" s="2565"/>
      <c r="AH3764" s="2565"/>
      <c r="AI3764" s="2565"/>
      <c r="AJ3764" s="2568"/>
      <c r="AK3764" s="2572"/>
    </row>
    <row r="3765" spans="2:37" s="2681" customFormat="1" ht="17.25" customHeight="1" thickBot="1" x14ac:dyDescent="0.25">
      <c r="B3765" s="4057"/>
      <c r="C3765" s="4058"/>
      <c r="D3765" s="4101"/>
      <c r="E3765" s="4101"/>
      <c r="F3765" s="4101"/>
      <c r="G3765" s="4101"/>
      <c r="H3765" s="2574"/>
      <c r="I3765" s="2574"/>
      <c r="J3765" s="2574"/>
      <c r="K3765" s="2574"/>
      <c r="L3765" s="2574"/>
      <c r="M3765" s="2574"/>
      <c r="N3765" s="2574"/>
      <c r="O3765" s="2574"/>
      <c r="P3765" s="2574"/>
      <c r="Q3765" s="2574"/>
      <c r="R3765" s="2574"/>
      <c r="S3765" s="2574"/>
      <c r="T3765" s="2575"/>
      <c r="U3765" s="2575"/>
      <c r="V3765" s="2575"/>
      <c r="W3765" s="2575"/>
      <c r="X3765" s="2575"/>
      <c r="Y3765" s="2575"/>
      <c r="Z3765" s="2575"/>
      <c r="AA3765" s="2575"/>
      <c r="AB3765" s="2575"/>
      <c r="AC3765" s="2575"/>
      <c r="AD3765" s="2575"/>
      <c r="AE3765" s="2575"/>
      <c r="AF3765" s="2575"/>
      <c r="AG3765" s="2575"/>
      <c r="AH3765" s="2575"/>
      <c r="AI3765" s="2575"/>
      <c r="AJ3765" s="2576"/>
      <c r="AK3765" s="2577"/>
    </row>
    <row r="3766" spans="2:37" s="2681" customFormat="1" ht="17.25" customHeight="1" x14ac:dyDescent="0.2">
      <c r="B3766" s="2682"/>
      <c r="C3766" s="2682"/>
      <c r="D3766" s="2692"/>
      <c r="E3766" s="2692"/>
      <c r="F3766" s="2692"/>
      <c r="G3766" s="2692"/>
      <c r="H3766" s="2569"/>
      <c r="I3766" s="2569"/>
      <c r="J3766" s="2569"/>
      <c r="K3766" s="2569"/>
      <c r="L3766" s="2569"/>
      <c r="M3766" s="2569"/>
      <c r="N3766" s="2569"/>
      <c r="O3766" s="2569"/>
      <c r="P3766" s="2569"/>
      <c r="Q3766" s="2569"/>
      <c r="R3766" s="2569"/>
      <c r="S3766" s="2569"/>
      <c r="T3766" s="2565"/>
      <c r="U3766" s="2565"/>
      <c r="V3766" s="2565"/>
      <c r="W3766" s="2565"/>
      <c r="X3766" s="2565"/>
      <c r="Y3766" s="2565"/>
      <c r="Z3766" s="2565"/>
      <c r="AA3766" s="2565"/>
      <c r="AB3766" s="2565"/>
      <c r="AC3766" s="2565"/>
      <c r="AD3766" s="2565"/>
      <c r="AE3766" s="2565"/>
      <c r="AF3766" s="2565"/>
      <c r="AG3766" s="2565"/>
      <c r="AH3766" s="2565"/>
      <c r="AI3766" s="2565"/>
      <c r="AJ3766" s="2565"/>
      <c r="AK3766" s="2571"/>
    </row>
    <row r="3767" spans="2:37" s="2681" customFormat="1" ht="17.25" customHeight="1" thickBot="1" x14ac:dyDescent="0.25">
      <c r="B3767" s="2682"/>
      <c r="C3767" s="2682"/>
      <c r="D3767" s="2692"/>
      <c r="E3767" s="2692"/>
      <c r="F3767" s="2692"/>
      <c r="G3767" s="2692"/>
      <c r="H3767" s="2569"/>
      <c r="I3767" s="2569"/>
      <c r="J3767" s="2569"/>
      <c r="K3767" s="2569"/>
      <c r="L3767" s="2569"/>
      <c r="M3767" s="2569"/>
      <c r="N3767" s="2569"/>
      <c r="O3767" s="2569"/>
      <c r="P3767" s="2569"/>
      <c r="Q3767" s="2569"/>
      <c r="R3767" s="2569"/>
      <c r="S3767" s="2569"/>
      <c r="T3767" s="2565"/>
      <c r="U3767" s="2565"/>
      <c r="V3767" s="2565"/>
      <c r="W3767" s="2565"/>
      <c r="X3767" s="2565"/>
      <c r="Y3767" s="2565"/>
      <c r="Z3767" s="2565"/>
      <c r="AA3767" s="2565"/>
      <c r="AB3767" s="2565"/>
      <c r="AC3767" s="2565"/>
      <c r="AD3767" s="2565"/>
      <c r="AE3767" s="2565"/>
      <c r="AF3767" s="2565"/>
      <c r="AG3767" s="2565"/>
      <c r="AH3767" s="2565"/>
      <c r="AI3767" s="2565"/>
      <c r="AJ3767" s="2565"/>
      <c r="AK3767" s="2571"/>
    </row>
    <row r="3768" spans="2:37" s="2681" customFormat="1" ht="17.25" customHeight="1" x14ac:dyDescent="0.2">
      <c r="B3768" s="3987" t="s">
        <v>5001</v>
      </c>
      <c r="C3768" s="3988"/>
      <c r="D3768" s="3988"/>
      <c r="E3768" s="3988"/>
      <c r="F3768" s="3988"/>
      <c r="G3768" s="3988"/>
      <c r="H3768" s="3988"/>
      <c r="I3768" s="3988"/>
      <c r="J3768" s="3988"/>
      <c r="K3768" s="3988"/>
      <c r="L3768" s="3988"/>
      <c r="M3768" s="3988"/>
      <c r="N3768" s="3988"/>
      <c r="O3768" s="3988"/>
      <c r="P3768" s="3988"/>
      <c r="Q3768" s="3988"/>
      <c r="R3768" s="3988"/>
      <c r="S3768" s="3988"/>
      <c r="T3768" s="3988"/>
      <c r="U3768" s="3988"/>
      <c r="V3768" s="3988"/>
      <c r="W3768" s="3988"/>
      <c r="X3768" s="3988"/>
      <c r="Y3768" s="3988"/>
      <c r="Z3768" s="3988"/>
      <c r="AA3768" s="3988"/>
      <c r="AB3768" s="3988"/>
      <c r="AC3768" s="3988"/>
      <c r="AD3768" s="3988"/>
      <c r="AE3768" s="3988"/>
      <c r="AF3768" s="3988"/>
      <c r="AG3768" s="3988"/>
      <c r="AH3768" s="3988"/>
      <c r="AI3768" s="3988"/>
      <c r="AJ3768" s="3988"/>
      <c r="AK3768" s="3989"/>
    </row>
    <row r="3769" spans="2:37" s="2681" customFormat="1" ht="17.25" customHeight="1" x14ac:dyDescent="0.2">
      <c r="B3769" s="2570"/>
      <c r="C3769" s="2678"/>
      <c r="D3769" s="2678"/>
      <c r="E3769" s="2678"/>
      <c r="F3769" s="2678"/>
      <c r="G3769" s="2571"/>
      <c r="H3769" s="2571"/>
      <c r="I3769" s="2571"/>
      <c r="J3769" s="2571"/>
      <c r="K3769" s="2571"/>
      <c r="L3769" s="2571"/>
      <c r="M3769" s="2571"/>
      <c r="N3769" s="2571"/>
      <c r="O3769" s="2571"/>
      <c r="P3769" s="2571"/>
      <c r="Q3769" s="2571"/>
      <c r="R3769" s="2571"/>
      <c r="S3769" s="2571"/>
      <c r="T3769" s="2571"/>
      <c r="U3769" s="2571"/>
      <c r="V3769" s="2571"/>
      <c r="W3769" s="2571"/>
      <c r="X3769" s="2571"/>
      <c r="Y3769" s="2571"/>
      <c r="Z3769" s="2571"/>
      <c r="AA3769" s="2571"/>
      <c r="AB3769" s="2571"/>
      <c r="AC3769" s="2571"/>
      <c r="AD3769" s="2571"/>
      <c r="AE3769" s="2571"/>
      <c r="AF3769" s="2571"/>
      <c r="AG3769" s="2571"/>
      <c r="AH3769" s="2571"/>
      <c r="AI3769" s="2571"/>
      <c r="AJ3769" s="2571"/>
      <c r="AK3769" s="2572"/>
    </row>
    <row r="3770" spans="2:37" s="2681" customFormat="1" ht="17.25" customHeight="1" x14ac:dyDescent="0.2">
      <c r="B3770" s="2570" t="s">
        <v>4988</v>
      </c>
      <c r="C3770" s="2678"/>
      <c r="D3770" s="4122" t="s">
        <v>5347</v>
      </c>
      <c r="E3770" s="4122"/>
      <c r="F3770" s="4122"/>
      <c r="G3770" s="4122"/>
      <c r="H3770" s="2571"/>
      <c r="I3770" s="2571"/>
      <c r="J3770" s="2571"/>
      <c r="K3770" s="2571"/>
      <c r="L3770" s="2571"/>
      <c r="M3770" s="2571"/>
      <c r="N3770" s="2571"/>
      <c r="O3770" s="2571"/>
      <c r="P3770" s="2571"/>
      <c r="Q3770" s="2571"/>
      <c r="R3770" s="2571"/>
      <c r="S3770" s="2571"/>
      <c r="T3770" s="2571"/>
      <c r="U3770" s="2571"/>
      <c r="V3770" s="2571"/>
      <c r="W3770" s="2571"/>
      <c r="X3770" s="2571"/>
      <c r="Y3770" s="2571"/>
      <c r="Z3770" s="2571"/>
      <c r="AA3770" s="2571"/>
      <c r="AB3770" s="2571"/>
      <c r="AC3770" s="2571"/>
      <c r="AD3770" s="2571"/>
      <c r="AE3770" s="2571"/>
      <c r="AF3770" s="2571"/>
      <c r="AG3770" s="2571"/>
      <c r="AH3770" s="2571"/>
      <c r="AI3770" s="2571"/>
      <c r="AJ3770" s="2571"/>
      <c r="AK3770" s="2572"/>
    </row>
    <row r="3771" spans="2:37" s="2681" customFormat="1" ht="28.5" customHeight="1" thickBot="1" x14ac:dyDescent="0.25">
      <c r="B3771" s="3991" t="s">
        <v>5002</v>
      </c>
      <c r="C3771" s="3992"/>
      <c r="D3771" s="4139">
        <v>40924</v>
      </c>
      <c r="E3771" s="4139"/>
      <c r="F3771" s="2678"/>
      <c r="G3771" s="2571"/>
      <c r="H3771" s="2571"/>
      <c r="I3771" s="2571"/>
      <c r="J3771" s="2571"/>
      <c r="K3771" s="2571"/>
      <c r="L3771" s="2571"/>
      <c r="M3771" s="2571"/>
      <c r="N3771" s="2571"/>
      <c r="O3771" s="2571"/>
      <c r="P3771" s="2571"/>
      <c r="Q3771" s="2571"/>
      <c r="R3771" s="2571"/>
      <c r="S3771" s="2571"/>
      <c r="T3771" s="2571"/>
      <c r="U3771" s="2571"/>
      <c r="V3771" s="2571"/>
      <c r="W3771" s="2571"/>
      <c r="X3771" s="2571"/>
      <c r="Y3771" s="2571"/>
      <c r="Z3771" s="2571"/>
      <c r="AA3771" s="2571"/>
      <c r="AB3771" s="2571"/>
      <c r="AC3771" s="2571"/>
      <c r="AD3771" s="2571"/>
      <c r="AE3771" s="2571"/>
      <c r="AF3771" s="2571"/>
      <c r="AG3771" s="2571"/>
      <c r="AH3771" s="2571"/>
      <c r="AI3771" s="2571"/>
      <c r="AJ3771" s="2571"/>
      <c r="AK3771" s="2572"/>
    </row>
    <row r="3772" spans="2:37" s="2681" customFormat="1" ht="324" customHeight="1" thickBot="1" x14ac:dyDescent="0.25">
      <c r="B3772" s="3993" t="s">
        <v>5003</v>
      </c>
      <c r="C3772" s="4036"/>
      <c r="D3772" s="4019" t="s">
        <v>5348</v>
      </c>
      <c r="E3772" s="4020"/>
      <c r="F3772" s="4020"/>
      <c r="G3772" s="4020"/>
      <c r="H3772" s="4020"/>
      <c r="I3772" s="4020"/>
      <c r="J3772" s="4020"/>
      <c r="K3772" s="4021"/>
      <c r="L3772" s="2571"/>
      <c r="M3772" s="2571"/>
      <c r="N3772" s="2571"/>
      <c r="O3772" s="2571"/>
      <c r="P3772" s="2571"/>
      <c r="Q3772" s="2571"/>
      <c r="R3772" s="2571"/>
      <c r="S3772" s="2571"/>
      <c r="T3772" s="2571"/>
      <c r="U3772" s="2571"/>
      <c r="V3772" s="2571"/>
      <c r="W3772" s="2571"/>
      <c r="X3772" s="2571"/>
      <c r="Y3772" s="2571"/>
      <c r="Z3772" s="2571"/>
      <c r="AA3772" s="2571"/>
      <c r="AB3772" s="2571"/>
      <c r="AC3772" s="2571"/>
      <c r="AD3772" s="2571"/>
      <c r="AE3772" s="2571"/>
      <c r="AF3772" s="2571"/>
      <c r="AG3772" s="2571"/>
      <c r="AH3772" s="2571"/>
      <c r="AI3772" s="2571"/>
      <c r="AJ3772" s="2571"/>
      <c r="AK3772" s="2572"/>
    </row>
    <row r="3773" spans="2:37" s="2681" customFormat="1" ht="17.25" customHeight="1" thickBot="1" x14ac:dyDescent="0.25">
      <c r="B3773" s="3998"/>
      <c r="C3773" s="3999"/>
      <c r="D3773" s="3999"/>
      <c r="E3773" s="3999"/>
      <c r="F3773" s="3999"/>
      <c r="G3773" s="3999"/>
      <c r="H3773" s="3999"/>
      <c r="I3773" s="3999"/>
      <c r="J3773" s="3999"/>
      <c r="K3773" s="3999"/>
      <c r="L3773" s="3999"/>
      <c r="M3773" s="3999"/>
      <c r="N3773" s="3999"/>
      <c r="O3773" s="3999"/>
      <c r="P3773" s="3999"/>
      <c r="Q3773" s="3999"/>
      <c r="R3773" s="2571"/>
      <c r="S3773" s="2571"/>
      <c r="T3773" s="2571"/>
      <c r="U3773" s="2571"/>
      <c r="V3773" s="2571"/>
      <c r="W3773" s="2571"/>
      <c r="X3773" s="2571"/>
      <c r="Y3773" s="2571"/>
      <c r="Z3773" s="2571"/>
      <c r="AA3773" s="2571"/>
      <c r="AB3773" s="2571"/>
      <c r="AC3773" s="2571"/>
      <c r="AD3773" s="2571"/>
      <c r="AE3773" s="2571"/>
      <c r="AF3773" s="2571"/>
      <c r="AG3773" s="2571"/>
      <c r="AH3773" s="2571"/>
      <c r="AI3773" s="2571"/>
      <c r="AJ3773" s="2571"/>
      <c r="AK3773" s="2572"/>
    </row>
    <row r="3774" spans="2:37" s="2681" customFormat="1" ht="17.25" customHeight="1" thickBot="1" x14ac:dyDescent="0.25">
      <c r="B3774" s="4022" t="s">
        <v>5004</v>
      </c>
      <c r="C3774" s="4023"/>
      <c r="D3774" s="4000" t="s">
        <v>4994</v>
      </c>
      <c r="E3774" s="4000" t="s">
        <v>5005</v>
      </c>
      <c r="F3774" s="4029" t="s">
        <v>224</v>
      </c>
      <c r="G3774" s="4031"/>
      <c r="H3774" s="4031"/>
      <c r="I3774" s="4031"/>
      <c r="J3774" s="4031"/>
      <c r="K3774" s="4031"/>
      <c r="L3774" s="4031"/>
      <c r="M3774" s="4031"/>
      <c r="N3774" s="4031"/>
      <c r="O3774" s="4031"/>
      <c r="P3774" s="4031"/>
      <c r="Q3774" s="4031"/>
      <c r="R3774" s="4032"/>
      <c r="S3774" s="4029" t="s">
        <v>340</v>
      </c>
      <c r="T3774" s="4031"/>
      <c r="U3774" s="4031"/>
      <c r="V3774" s="4031"/>
      <c r="W3774" s="4031"/>
      <c r="X3774" s="4031"/>
      <c r="Y3774" s="4031"/>
      <c r="Z3774" s="4031"/>
      <c r="AA3774" s="4031"/>
      <c r="AB3774" s="4031"/>
      <c r="AC3774" s="4032"/>
      <c r="AD3774" s="4029" t="s">
        <v>225</v>
      </c>
      <c r="AE3774" s="4031"/>
      <c r="AF3774" s="4031"/>
      <c r="AG3774" s="4032"/>
      <c r="AH3774" s="4033" t="s">
        <v>4989</v>
      </c>
      <c r="AI3774" s="4034"/>
      <c r="AJ3774" s="4035"/>
      <c r="AK3774" s="2572"/>
    </row>
    <row r="3775" spans="2:37" s="2681" customFormat="1" ht="17.25" customHeight="1" thickBot="1" x14ac:dyDescent="0.25">
      <c r="B3775" s="4024"/>
      <c r="C3775" s="4025"/>
      <c r="D3775" s="4001"/>
      <c r="E3775" s="4001"/>
      <c r="F3775" s="4000" t="s">
        <v>5006</v>
      </c>
      <c r="G3775" s="4000" t="s">
        <v>5007</v>
      </c>
      <c r="H3775" s="4000" t="s">
        <v>5008</v>
      </c>
      <c r="I3775" s="4004" t="s">
        <v>5009</v>
      </c>
      <c r="J3775" s="4004" t="s">
        <v>5010</v>
      </c>
      <c r="K3775" s="4004" t="s">
        <v>5011</v>
      </c>
      <c r="L3775" s="4004" t="s">
        <v>5012</v>
      </c>
      <c r="M3775" s="4129" t="s">
        <v>5013</v>
      </c>
      <c r="N3775" s="4130"/>
      <c r="O3775" s="4004" t="s">
        <v>5014</v>
      </c>
      <c r="P3775" s="4004" t="s">
        <v>5015</v>
      </c>
      <c r="Q3775" s="4004" t="s">
        <v>5016</v>
      </c>
      <c r="R3775" s="4004" t="s">
        <v>5017</v>
      </c>
      <c r="S3775" s="4000" t="s">
        <v>5018</v>
      </c>
      <c r="T3775" s="4000" t="s">
        <v>5019</v>
      </c>
      <c r="U3775" s="4000" t="s">
        <v>5020</v>
      </c>
      <c r="V3775" s="4000" t="s">
        <v>5021</v>
      </c>
      <c r="W3775" s="4000" t="s">
        <v>5022</v>
      </c>
      <c r="X3775" s="4000" t="s">
        <v>5023</v>
      </c>
      <c r="Y3775" s="4000" t="s">
        <v>5024</v>
      </c>
      <c r="Z3775" s="4000" t="s">
        <v>5025</v>
      </c>
      <c r="AA3775" s="4000" t="s">
        <v>5026</v>
      </c>
      <c r="AB3775" s="4004" t="s">
        <v>5027</v>
      </c>
      <c r="AC3775" s="4004" t="s">
        <v>5028</v>
      </c>
      <c r="AD3775" s="4000" t="s">
        <v>5029</v>
      </c>
      <c r="AE3775" s="4000" t="s">
        <v>5030</v>
      </c>
      <c r="AF3775" s="4000" t="s">
        <v>5031</v>
      </c>
      <c r="AG3775" s="4000" t="s">
        <v>5032</v>
      </c>
      <c r="AH3775" s="4000" t="s">
        <v>1154</v>
      </c>
      <c r="AI3775" s="4000" t="s">
        <v>4990</v>
      </c>
      <c r="AJ3775" s="4000" t="s">
        <v>4991</v>
      </c>
      <c r="AK3775" s="2572"/>
    </row>
    <row r="3776" spans="2:37" s="2681" customFormat="1" ht="17.25" customHeight="1" thickBot="1" x14ac:dyDescent="0.25">
      <c r="B3776" s="4105"/>
      <c r="C3776" s="4106"/>
      <c r="D3776" s="4073"/>
      <c r="E3776" s="4073"/>
      <c r="F3776" s="4073"/>
      <c r="G3776" s="4073"/>
      <c r="H3776" s="4073"/>
      <c r="I3776" s="4102"/>
      <c r="J3776" s="4102"/>
      <c r="K3776" s="4102"/>
      <c r="L3776" s="4102"/>
      <c r="M3776" s="2677" t="s">
        <v>5033</v>
      </c>
      <c r="N3776" s="2676" t="s">
        <v>2798</v>
      </c>
      <c r="O3776" s="4102"/>
      <c r="P3776" s="4102"/>
      <c r="Q3776" s="4102"/>
      <c r="R3776" s="4102"/>
      <c r="S3776" s="4073"/>
      <c r="T3776" s="4073"/>
      <c r="U3776" s="4073"/>
      <c r="V3776" s="4073"/>
      <c r="W3776" s="4073"/>
      <c r="X3776" s="4073"/>
      <c r="Y3776" s="4073"/>
      <c r="Z3776" s="4073"/>
      <c r="AA3776" s="4073"/>
      <c r="AB3776" s="4102"/>
      <c r="AC3776" s="4102"/>
      <c r="AD3776" s="4073"/>
      <c r="AE3776" s="4073"/>
      <c r="AF3776" s="4073"/>
      <c r="AG3776" s="4073"/>
      <c r="AH3776" s="4073"/>
      <c r="AI3776" s="4073"/>
      <c r="AJ3776" s="4073"/>
      <c r="AK3776" s="2572"/>
    </row>
    <row r="3777" spans="2:37" s="2681" customFormat="1" ht="17.25" customHeight="1" thickBot="1" x14ac:dyDescent="0.25">
      <c r="B3777" s="4154" t="s">
        <v>5349</v>
      </c>
      <c r="C3777" s="4155"/>
      <c r="D3777" s="3119" t="s">
        <v>1534</v>
      </c>
      <c r="E3777" s="2597"/>
      <c r="F3777" s="2597"/>
      <c r="G3777" s="2978"/>
      <c r="H3777" s="2978"/>
      <c r="I3777" s="2978"/>
      <c r="J3777" s="2979"/>
      <c r="K3777" s="2724"/>
      <c r="L3777" s="2724"/>
      <c r="M3777" s="2599"/>
      <c r="N3777" s="2982"/>
      <c r="O3777" s="2724"/>
      <c r="P3777" s="2724"/>
      <c r="Q3777" s="2724"/>
      <c r="R3777" s="2724"/>
      <c r="S3777" s="2727"/>
      <c r="T3777" s="2978"/>
      <c r="U3777" s="2978"/>
      <c r="V3777" s="2729"/>
      <c r="W3777" s="2724"/>
      <c r="X3777" s="2724"/>
      <c r="Y3777" s="2729"/>
      <c r="Z3777" s="2729"/>
      <c r="AA3777" s="2729"/>
      <c r="AB3777" s="2729"/>
      <c r="AC3777" s="2724"/>
      <c r="AD3777" s="2597"/>
      <c r="AE3777" s="2729"/>
      <c r="AF3777" s="3070"/>
      <c r="AG3777" s="3070"/>
      <c r="AH3777" s="2952"/>
      <c r="AI3777" s="2952"/>
      <c r="AJ3777" s="3120"/>
      <c r="AK3777" s="2572"/>
    </row>
    <row r="3778" spans="2:37" s="2681" customFormat="1" ht="17.25" customHeight="1" x14ac:dyDescent="0.2">
      <c r="B3778" s="2573"/>
      <c r="C3778" s="2566"/>
      <c r="D3778" s="2566"/>
      <c r="E3778" s="2566"/>
      <c r="F3778" s="2566"/>
      <c r="G3778" s="2566"/>
      <c r="H3778" s="2566"/>
      <c r="I3778" s="2567"/>
      <c r="J3778" s="2567"/>
      <c r="K3778" s="2567"/>
      <c r="L3778" s="2567"/>
      <c r="M3778" s="2566"/>
      <c r="N3778" s="2567"/>
      <c r="O3778" s="2567"/>
      <c r="P3778" s="2567"/>
      <c r="Q3778" s="2567"/>
      <c r="R3778" s="2567"/>
      <c r="S3778" s="2566"/>
      <c r="T3778" s="2565"/>
      <c r="U3778" s="2565"/>
      <c r="V3778" s="2565"/>
      <c r="W3778" s="2565"/>
      <c r="X3778" s="2565"/>
      <c r="Y3778" s="2565"/>
      <c r="Z3778" s="2565"/>
      <c r="AA3778" s="2565"/>
      <c r="AB3778" s="2565"/>
      <c r="AC3778" s="2565"/>
      <c r="AD3778" s="2565"/>
      <c r="AE3778" s="2565"/>
      <c r="AF3778" s="2565"/>
      <c r="AG3778" s="2565"/>
      <c r="AH3778" s="2565"/>
      <c r="AI3778" s="2565"/>
      <c r="AJ3778" s="2568"/>
      <c r="AK3778" s="2572"/>
    </row>
    <row r="3779" spans="2:37" s="2681" customFormat="1" ht="17.25" customHeight="1" x14ac:dyDescent="0.2">
      <c r="B3779" s="3979" t="s">
        <v>4992</v>
      </c>
      <c r="C3779" s="3980"/>
      <c r="D3779" s="4042" t="s">
        <v>1534</v>
      </c>
      <c r="E3779" s="4042"/>
      <c r="F3779" s="4042"/>
      <c r="G3779" s="2632"/>
      <c r="H3779" s="2632"/>
      <c r="I3779" s="2632"/>
      <c r="J3779" s="2632"/>
      <c r="K3779" s="2632"/>
      <c r="L3779" s="2632"/>
      <c r="M3779" s="2632"/>
      <c r="N3779" s="2632"/>
      <c r="O3779" s="2632"/>
      <c r="P3779" s="2632"/>
      <c r="Q3779" s="2632"/>
      <c r="R3779" s="2632"/>
      <c r="S3779" s="2632"/>
      <c r="T3779" s="2632"/>
      <c r="U3779" s="2632"/>
      <c r="V3779" s="2632"/>
      <c r="W3779" s="2632"/>
      <c r="X3779" s="2632"/>
      <c r="Y3779" s="2632"/>
      <c r="Z3779" s="2632"/>
      <c r="AA3779" s="2632"/>
      <c r="AB3779" s="2632"/>
      <c r="AC3779" s="2632"/>
      <c r="AD3779" s="2632"/>
      <c r="AE3779" s="2632"/>
      <c r="AF3779" s="2632"/>
      <c r="AG3779" s="2632"/>
      <c r="AH3779" s="2632"/>
      <c r="AI3779" s="2632"/>
      <c r="AJ3779" s="2568"/>
      <c r="AK3779" s="2572"/>
    </row>
    <row r="3780" spans="2:37" s="2681" customFormat="1" ht="17.25" customHeight="1" x14ac:dyDescent="0.2">
      <c r="B3780" s="3979" t="s">
        <v>4993</v>
      </c>
      <c r="C3780" s="3980"/>
      <c r="D3780" s="4149" t="s">
        <v>5350</v>
      </c>
      <c r="E3780" s="4149"/>
      <c r="F3780" s="4149"/>
      <c r="G3780" s="2632"/>
      <c r="H3780" s="2632"/>
      <c r="I3780" s="2632"/>
      <c r="J3780" s="2632"/>
      <c r="K3780" s="2632"/>
      <c r="L3780" s="2632"/>
      <c r="M3780" s="2632"/>
      <c r="N3780" s="2632"/>
      <c r="O3780" s="2632"/>
      <c r="P3780" s="2632"/>
      <c r="Q3780" s="2632"/>
      <c r="R3780" s="2632"/>
      <c r="S3780" s="2632"/>
      <c r="T3780" s="2632"/>
      <c r="U3780" s="2632"/>
      <c r="V3780" s="2632"/>
      <c r="W3780" s="2632"/>
      <c r="X3780" s="2632"/>
      <c r="Y3780" s="2632"/>
      <c r="Z3780" s="2632"/>
      <c r="AA3780" s="2632"/>
      <c r="AB3780" s="2632"/>
      <c r="AC3780" s="2632"/>
      <c r="AD3780" s="2632"/>
      <c r="AE3780" s="2632"/>
      <c r="AF3780" s="2632"/>
      <c r="AG3780" s="2632"/>
      <c r="AH3780" s="2632"/>
      <c r="AI3780" s="2632"/>
      <c r="AJ3780" s="2568"/>
      <c r="AK3780" s="2572"/>
    </row>
    <row r="3781" spans="2:37" s="2681" customFormat="1" ht="17.25" customHeight="1" thickBot="1" x14ac:dyDescent="0.25">
      <c r="B3781" s="4057"/>
      <c r="C3781" s="4058"/>
      <c r="D3781" s="4101"/>
      <c r="E3781" s="4101"/>
      <c r="F3781" s="4101"/>
      <c r="G3781" s="4059"/>
      <c r="H3781" s="2574"/>
      <c r="I3781" s="2574"/>
      <c r="J3781" s="2574"/>
      <c r="K3781" s="2574"/>
      <c r="L3781" s="2574"/>
      <c r="M3781" s="2574"/>
      <c r="N3781" s="2574"/>
      <c r="O3781" s="2574"/>
      <c r="P3781" s="2574"/>
      <c r="Q3781" s="2574"/>
      <c r="R3781" s="2574"/>
      <c r="S3781" s="2574"/>
      <c r="T3781" s="2575"/>
      <c r="U3781" s="2575"/>
      <c r="V3781" s="2575"/>
      <c r="W3781" s="2575"/>
      <c r="X3781" s="2575"/>
      <c r="Y3781" s="2575"/>
      <c r="Z3781" s="2575"/>
      <c r="AA3781" s="2575"/>
      <c r="AB3781" s="2575"/>
      <c r="AC3781" s="2575"/>
      <c r="AD3781" s="2575"/>
      <c r="AE3781" s="2575"/>
      <c r="AF3781" s="2575"/>
      <c r="AG3781" s="2575"/>
      <c r="AH3781" s="2575"/>
      <c r="AI3781" s="2575"/>
      <c r="AJ3781" s="2576"/>
      <c r="AK3781" s="2576"/>
    </row>
    <row r="3782" spans="2:37" s="2681" customFormat="1" ht="17.25" customHeight="1" x14ac:dyDescent="0.2">
      <c r="B3782" s="2682"/>
      <c r="C3782" s="2682"/>
      <c r="D3782" s="2692"/>
      <c r="E3782" s="2692"/>
      <c r="F3782" s="2692"/>
      <c r="G3782" s="2692"/>
      <c r="H3782" s="2569"/>
      <c r="I3782" s="2569"/>
      <c r="J3782" s="2569"/>
      <c r="K3782" s="2569"/>
      <c r="L3782" s="2569"/>
      <c r="M3782" s="2569"/>
      <c r="N3782" s="2569"/>
      <c r="O3782" s="2569"/>
      <c r="P3782" s="2569"/>
      <c r="Q3782" s="2569"/>
      <c r="R3782" s="2569"/>
      <c r="S3782" s="2569"/>
      <c r="T3782" s="2565"/>
      <c r="U3782" s="2565"/>
      <c r="V3782" s="2565"/>
      <c r="W3782" s="2565"/>
      <c r="X3782" s="2565"/>
      <c r="Y3782" s="2565"/>
      <c r="Z3782" s="2565"/>
      <c r="AA3782" s="2565"/>
      <c r="AB3782" s="2565"/>
      <c r="AC3782" s="2565"/>
      <c r="AD3782" s="2565"/>
      <c r="AE3782" s="2565"/>
      <c r="AF3782" s="2565"/>
      <c r="AG3782" s="2565"/>
      <c r="AH3782" s="2565"/>
      <c r="AI3782" s="2565"/>
      <c r="AJ3782" s="2565"/>
      <c r="AK3782" s="2565"/>
    </row>
    <row r="3783" spans="2:37" s="2681" customFormat="1" ht="17.25" customHeight="1" thickBot="1" x14ac:dyDescent="0.25">
      <c r="B3783" s="2682"/>
      <c r="C3783" s="2682"/>
      <c r="D3783" s="2692"/>
      <c r="E3783" s="2692"/>
      <c r="F3783" s="2692"/>
      <c r="G3783" s="2692"/>
      <c r="H3783" s="2569"/>
      <c r="I3783" s="2569"/>
      <c r="J3783" s="2569"/>
      <c r="K3783" s="2569"/>
      <c r="L3783" s="2569"/>
      <c r="M3783" s="2569"/>
      <c r="N3783" s="2569"/>
      <c r="O3783" s="2569"/>
      <c r="P3783" s="2569"/>
      <c r="Q3783" s="2569"/>
      <c r="R3783" s="2569"/>
      <c r="S3783" s="2569"/>
      <c r="T3783" s="2565"/>
      <c r="U3783" s="2565"/>
      <c r="V3783" s="2565"/>
      <c r="W3783" s="2565"/>
      <c r="X3783" s="2565"/>
      <c r="Y3783" s="2565"/>
      <c r="Z3783" s="2565"/>
      <c r="AA3783" s="2565"/>
      <c r="AB3783" s="2565"/>
      <c r="AC3783" s="2565"/>
      <c r="AD3783" s="2565"/>
      <c r="AE3783" s="2565"/>
      <c r="AF3783" s="2565"/>
      <c r="AG3783" s="2565"/>
      <c r="AH3783" s="2565"/>
      <c r="AI3783" s="2565"/>
      <c r="AJ3783" s="2565"/>
      <c r="AK3783" s="2571"/>
    </row>
    <row r="3784" spans="2:37" s="2681" customFormat="1" ht="17.25" customHeight="1" x14ac:dyDescent="0.2">
      <c r="B3784" s="3987" t="s">
        <v>5001</v>
      </c>
      <c r="C3784" s="3988"/>
      <c r="D3784" s="3988"/>
      <c r="E3784" s="3988"/>
      <c r="F3784" s="3988"/>
      <c r="G3784" s="3988"/>
      <c r="H3784" s="3988"/>
      <c r="I3784" s="3988"/>
      <c r="J3784" s="3988"/>
      <c r="K3784" s="3988"/>
      <c r="L3784" s="3988"/>
      <c r="M3784" s="3988"/>
      <c r="N3784" s="3988"/>
      <c r="O3784" s="3988"/>
      <c r="P3784" s="3988"/>
      <c r="Q3784" s="3988"/>
      <c r="R3784" s="3988"/>
      <c r="S3784" s="3988"/>
      <c r="T3784" s="3988"/>
      <c r="U3784" s="3988"/>
      <c r="V3784" s="3988"/>
      <c r="W3784" s="3988"/>
      <c r="X3784" s="3988"/>
      <c r="Y3784" s="3988"/>
      <c r="Z3784" s="3988"/>
      <c r="AA3784" s="3988"/>
      <c r="AB3784" s="3988"/>
      <c r="AC3784" s="3988"/>
      <c r="AD3784" s="3988"/>
      <c r="AE3784" s="3988"/>
      <c r="AF3784" s="3988"/>
      <c r="AG3784" s="3988"/>
      <c r="AH3784" s="3988"/>
      <c r="AI3784" s="3988"/>
      <c r="AJ3784" s="3988"/>
      <c r="AK3784" s="3989"/>
    </row>
    <row r="3785" spans="2:37" s="2681" customFormat="1" ht="17.25" customHeight="1" x14ac:dyDescent="0.2">
      <c r="B3785" s="2570"/>
      <c r="C3785" s="2678"/>
      <c r="D3785" s="2678"/>
      <c r="E3785" s="2678"/>
      <c r="F3785" s="2678"/>
      <c r="G3785" s="2571"/>
      <c r="H3785" s="2571"/>
      <c r="I3785" s="2571"/>
      <c r="J3785" s="2571"/>
      <c r="K3785" s="2571"/>
      <c r="L3785" s="2571"/>
      <c r="M3785" s="2571"/>
      <c r="N3785" s="2571"/>
      <c r="O3785" s="2571"/>
      <c r="P3785" s="2571"/>
      <c r="Q3785" s="2571"/>
      <c r="R3785" s="2571"/>
      <c r="S3785" s="2571"/>
      <c r="T3785" s="2571"/>
      <c r="U3785" s="2571"/>
      <c r="V3785" s="2571"/>
      <c r="W3785" s="2571"/>
      <c r="X3785" s="2571"/>
      <c r="Y3785" s="2571"/>
      <c r="Z3785" s="2571"/>
      <c r="AA3785" s="2571"/>
      <c r="AB3785" s="2571"/>
      <c r="AC3785" s="2571"/>
      <c r="AD3785" s="2571"/>
      <c r="AE3785" s="2571"/>
      <c r="AF3785" s="2571"/>
      <c r="AG3785" s="2571"/>
      <c r="AH3785" s="2571"/>
      <c r="AI3785" s="2571"/>
      <c r="AJ3785" s="2571"/>
      <c r="AK3785" s="2572"/>
    </row>
    <row r="3786" spans="2:37" s="2681" customFormat="1" ht="17.25" customHeight="1" x14ac:dyDescent="0.2">
      <c r="B3786" s="2570" t="s">
        <v>4988</v>
      </c>
      <c r="C3786" s="2678"/>
      <c r="D3786" s="4122" t="s">
        <v>5351</v>
      </c>
      <c r="E3786" s="4122"/>
      <c r="F3786" s="4122"/>
      <c r="G3786" s="4122"/>
      <c r="H3786" s="2571"/>
      <c r="I3786" s="2571"/>
      <c r="J3786" s="2571"/>
      <c r="K3786" s="2571"/>
      <c r="L3786" s="2571"/>
      <c r="M3786" s="2571"/>
      <c r="N3786" s="2571"/>
      <c r="O3786" s="2571"/>
      <c r="P3786" s="2571"/>
      <c r="Q3786" s="2571"/>
      <c r="R3786" s="2571"/>
      <c r="S3786" s="2571"/>
      <c r="T3786" s="2571"/>
      <c r="U3786" s="2571"/>
      <c r="V3786" s="2571"/>
      <c r="W3786" s="2571"/>
      <c r="X3786" s="2571"/>
      <c r="Y3786" s="2571"/>
      <c r="Z3786" s="2571"/>
      <c r="AA3786" s="2571"/>
      <c r="AB3786" s="2571"/>
      <c r="AC3786" s="2571"/>
      <c r="AD3786" s="2571"/>
      <c r="AE3786" s="2571"/>
      <c r="AF3786" s="2571"/>
      <c r="AG3786" s="2571"/>
      <c r="AH3786" s="2571"/>
      <c r="AI3786" s="2571"/>
      <c r="AJ3786" s="2571"/>
      <c r="AK3786" s="2572"/>
    </row>
    <row r="3787" spans="2:37" s="2681" customFormat="1" ht="17.25" customHeight="1" thickBot="1" x14ac:dyDescent="0.25">
      <c r="B3787" s="3991" t="s">
        <v>5002</v>
      </c>
      <c r="C3787" s="3992"/>
      <c r="D3787" s="4139">
        <v>41306</v>
      </c>
      <c r="E3787" s="4139"/>
      <c r="F3787" s="2678"/>
      <c r="G3787" s="2571"/>
      <c r="H3787" s="2571"/>
      <c r="I3787" s="2571"/>
      <c r="J3787" s="2571"/>
      <c r="K3787" s="2571"/>
      <c r="L3787" s="2571"/>
      <c r="M3787" s="2571"/>
      <c r="N3787" s="2571"/>
      <c r="O3787" s="2571"/>
      <c r="P3787" s="2571"/>
      <c r="Q3787" s="2571"/>
      <c r="R3787" s="2571"/>
      <c r="S3787" s="2571"/>
      <c r="T3787" s="2571"/>
      <c r="U3787" s="2571"/>
      <c r="V3787" s="2571"/>
      <c r="W3787" s="2571"/>
      <c r="X3787" s="2571"/>
      <c r="Y3787" s="2571"/>
      <c r="Z3787" s="2571"/>
      <c r="AA3787" s="2571"/>
      <c r="AB3787" s="2571"/>
      <c r="AC3787" s="2571"/>
      <c r="AD3787" s="2571"/>
      <c r="AE3787" s="2571"/>
      <c r="AF3787" s="2571"/>
      <c r="AG3787" s="2571"/>
      <c r="AH3787" s="2571"/>
      <c r="AI3787" s="2571"/>
      <c r="AJ3787" s="2571"/>
      <c r="AK3787" s="2572"/>
    </row>
    <row r="3788" spans="2:37" s="2681" customFormat="1" ht="17.25" customHeight="1" thickBot="1" x14ac:dyDescent="0.25">
      <c r="B3788" s="3993" t="s">
        <v>5003</v>
      </c>
      <c r="C3788" s="4036"/>
      <c r="D3788" s="4118"/>
      <c r="E3788" s="4119"/>
      <c r="F3788" s="4119"/>
      <c r="G3788" s="4119"/>
      <c r="H3788" s="4119"/>
      <c r="I3788" s="4119"/>
      <c r="J3788" s="4119"/>
      <c r="K3788" s="4120"/>
      <c r="L3788" s="2571"/>
      <c r="M3788" s="2571"/>
      <c r="N3788" s="2571"/>
      <c r="O3788" s="2571"/>
      <c r="P3788" s="2571"/>
      <c r="Q3788" s="2571"/>
      <c r="R3788" s="2571"/>
      <c r="S3788" s="2571"/>
      <c r="T3788" s="2571"/>
      <c r="U3788" s="2571"/>
      <c r="V3788" s="2571"/>
      <c r="W3788" s="2571"/>
      <c r="X3788" s="2571"/>
      <c r="Y3788" s="2571"/>
      <c r="Z3788" s="2571"/>
      <c r="AA3788" s="2571"/>
      <c r="AB3788" s="2571"/>
      <c r="AC3788" s="2571"/>
      <c r="AD3788" s="2571"/>
      <c r="AE3788" s="2571"/>
      <c r="AF3788" s="2571"/>
      <c r="AG3788" s="2571"/>
      <c r="AH3788" s="2571"/>
      <c r="AI3788" s="2571"/>
      <c r="AJ3788" s="2571"/>
      <c r="AK3788" s="2572"/>
    </row>
    <row r="3789" spans="2:37" s="2681" customFormat="1" ht="17.25" customHeight="1" thickBot="1" x14ac:dyDescent="0.25">
      <c r="B3789" s="3998"/>
      <c r="C3789" s="3999"/>
      <c r="D3789" s="3999"/>
      <c r="E3789" s="3999"/>
      <c r="F3789" s="3999"/>
      <c r="G3789" s="3999"/>
      <c r="H3789" s="3999"/>
      <c r="I3789" s="3999"/>
      <c r="J3789" s="3999"/>
      <c r="K3789" s="3999"/>
      <c r="L3789" s="3999"/>
      <c r="M3789" s="3999"/>
      <c r="N3789" s="3999"/>
      <c r="O3789" s="3999"/>
      <c r="P3789" s="3999"/>
      <c r="Q3789" s="3999"/>
      <c r="R3789" s="2571"/>
      <c r="S3789" s="2571"/>
      <c r="T3789" s="2571"/>
      <c r="U3789" s="2571"/>
      <c r="V3789" s="2571"/>
      <c r="W3789" s="2571"/>
      <c r="X3789" s="2571"/>
      <c r="Y3789" s="2571"/>
      <c r="Z3789" s="2571"/>
      <c r="AA3789" s="2571"/>
      <c r="AB3789" s="2571"/>
      <c r="AC3789" s="2571"/>
      <c r="AD3789" s="2571"/>
      <c r="AE3789" s="2571"/>
      <c r="AF3789" s="2571"/>
      <c r="AG3789" s="2571"/>
      <c r="AH3789" s="2571"/>
      <c r="AI3789" s="2571"/>
      <c r="AJ3789" s="2571"/>
      <c r="AK3789" s="2572"/>
    </row>
    <row r="3790" spans="2:37" s="2681" customFormat="1" ht="17.25" customHeight="1" thickBot="1" x14ac:dyDescent="0.25">
      <c r="B3790" s="4022" t="s">
        <v>5004</v>
      </c>
      <c r="C3790" s="4023"/>
      <c r="D3790" s="4000" t="s">
        <v>4994</v>
      </c>
      <c r="E3790" s="4000" t="s">
        <v>5005</v>
      </c>
      <c r="F3790" s="4029" t="s">
        <v>224</v>
      </c>
      <c r="G3790" s="4031"/>
      <c r="H3790" s="4031"/>
      <c r="I3790" s="4031"/>
      <c r="J3790" s="4031"/>
      <c r="K3790" s="4031"/>
      <c r="L3790" s="4031"/>
      <c r="M3790" s="4031"/>
      <c r="N3790" s="4031"/>
      <c r="O3790" s="4031"/>
      <c r="P3790" s="4031"/>
      <c r="Q3790" s="4031"/>
      <c r="R3790" s="4032"/>
      <c r="S3790" s="4029" t="s">
        <v>340</v>
      </c>
      <c r="T3790" s="4031"/>
      <c r="U3790" s="4031"/>
      <c r="V3790" s="4031"/>
      <c r="W3790" s="4031"/>
      <c r="X3790" s="4031"/>
      <c r="Y3790" s="4031"/>
      <c r="Z3790" s="4031"/>
      <c r="AA3790" s="4031"/>
      <c r="AB3790" s="4031"/>
      <c r="AC3790" s="4032"/>
      <c r="AD3790" s="4029" t="s">
        <v>225</v>
      </c>
      <c r="AE3790" s="4031"/>
      <c r="AF3790" s="4031"/>
      <c r="AG3790" s="4032"/>
      <c r="AH3790" s="4033" t="s">
        <v>4989</v>
      </c>
      <c r="AI3790" s="4034"/>
      <c r="AJ3790" s="4035"/>
      <c r="AK3790" s="2572"/>
    </row>
    <row r="3791" spans="2:37" s="2681" customFormat="1" ht="17.25" customHeight="1" thickBot="1" x14ac:dyDescent="0.25">
      <c r="B3791" s="4024"/>
      <c r="C3791" s="4025"/>
      <c r="D3791" s="4001"/>
      <c r="E3791" s="4001"/>
      <c r="F3791" s="4000" t="s">
        <v>5006</v>
      </c>
      <c r="G3791" s="4000" t="s">
        <v>5007</v>
      </c>
      <c r="H3791" s="4000" t="s">
        <v>5008</v>
      </c>
      <c r="I3791" s="4004" t="s">
        <v>5009</v>
      </c>
      <c r="J3791" s="4004" t="s">
        <v>5010</v>
      </c>
      <c r="K3791" s="4004" t="s">
        <v>5011</v>
      </c>
      <c r="L3791" s="4004" t="s">
        <v>5012</v>
      </c>
      <c r="M3791" s="4129" t="s">
        <v>5013</v>
      </c>
      <c r="N3791" s="4130"/>
      <c r="O3791" s="4004" t="s">
        <v>5014</v>
      </c>
      <c r="P3791" s="4004" t="s">
        <v>5015</v>
      </c>
      <c r="Q3791" s="4004" t="s">
        <v>5016</v>
      </c>
      <c r="R3791" s="4004" t="s">
        <v>5017</v>
      </c>
      <c r="S3791" s="4000" t="s">
        <v>5018</v>
      </c>
      <c r="T3791" s="4000" t="s">
        <v>5019</v>
      </c>
      <c r="U3791" s="4000" t="s">
        <v>5020</v>
      </c>
      <c r="V3791" s="4000" t="s">
        <v>5021</v>
      </c>
      <c r="W3791" s="4000" t="s">
        <v>5022</v>
      </c>
      <c r="X3791" s="4000" t="s">
        <v>5023</v>
      </c>
      <c r="Y3791" s="4000" t="s">
        <v>5024</v>
      </c>
      <c r="Z3791" s="4000" t="s">
        <v>5025</v>
      </c>
      <c r="AA3791" s="4000" t="s">
        <v>5026</v>
      </c>
      <c r="AB3791" s="4004" t="s">
        <v>5027</v>
      </c>
      <c r="AC3791" s="4004" t="s">
        <v>5028</v>
      </c>
      <c r="AD3791" s="4000" t="s">
        <v>5029</v>
      </c>
      <c r="AE3791" s="4000" t="s">
        <v>5030</v>
      </c>
      <c r="AF3791" s="4000" t="s">
        <v>5031</v>
      </c>
      <c r="AG3791" s="4000" t="s">
        <v>5032</v>
      </c>
      <c r="AH3791" s="4000" t="s">
        <v>1154</v>
      </c>
      <c r="AI3791" s="4000" t="s">
        <v>4990</v>
      </c>
      <c r="AJ3791" s="4000" t="s">
        <v>4991</v>
      </c>
      <c r="AK3791" s="2572"/>
    </row>
    <row r="3792" spans="2:37" s="2681" customFormat="1" ht="17.25" customHeight="1" thickBot="1" x14ac:dyDescent="0.25">
      <c r="B3792" s="4024"/>
      <c r="C3792" s="4025"/>
      <c r="D3792" s="4001"/>
      <c r="E3792" s="4001"/>
      <c r="F3792" s="4001"/>
      <c r="G3792" s="4001"/>
      <c r="H3792" s="4001"/>
      <c r="I3792" s="4005"/>
      <c r="J3792" s="4005"/>
      <c r="K3792" s="4005"/>
      <c r="L3792" s="4005"/>
      <c r="M3792" s="2677" t="s">
        <v>5033</v>
      </c>
      <c r="N3792" s="2676" t="s">
        <v>2798</v>
      </c>
      <c r="O3792" s="4005"/>
      <c r="P3792" s="4005"/>
      <c r="Q3792" s="4005"/>
      <c r="R3792" s="4005"/>
      <c r="S3792" s="4001"/>
      <c r="T3792" s="4001"/>
      <c r="U3792" s="4001"/>
      <c r="V3792" s="4001"/>
      <c r="W3792" s="4001"/>
      <c r="X3792" s="4001"/>
      <c r="Y3792" s="4001"/>
      <c r="Z3792" s="4001"/>
      <c r="AA3792" s="4001"/>
      <c r="AB3792" s="4005"/>
      <c r="AC3792" s="4005"/>
      <c r="AD3792" s="4001"/>
      <c r="AE3792" s="4001"/>
      <c r="AF3792" s="4001"/>
      <c r="AG3792" s="4001"/>
      <c r="AH3792" s="4001"/>
      <c r="AI3792" s="4001"/>
      <c r="AJ3792" s="4001"/>
      <c r="AK3792" s="2572"/>
    </row>
    <row r="3793" spans="2:46" s="2681" customFormat="1" ht="17.25" customHeight="1" x14ac:dyDescent="0.2">
      <c r="B3793" s="4170" t="s">
        <v>5352</v>
      </c>
      <c r="C3793" s="4171"/>
      <c r="D3793" s="3123" t="s">
        <v>1534</v>
      </c>
      <c r="E3793" s="3123" t="s">
        <v>1534</v>
      </c>
      <c r="F3793" s="3123" t="s">
        <v>1534</v>
      </c>
      <c r="G3793" s="3123" t="s">
        <v>1534</v>
      </c>
      <c r="H3793" s="3123" t="s">
        <v>1534</v>
      </c>
      <c r="I3793" s="3123" t="s">
        <v>1534</v>
      </c>
      <c r="J3793" s="3123" t="s">
        <v>1534</v>
      </c>
      <c r="K3793" s="3123" t="s">
        <v>1534</v>
      </c>
      <c r="L3793" s="3123" t="s">
        <v>1534</v>
      </c>
      <c r="M3793" s="3123" t="s">
        <v>1534</v>
      </c>
      <c r="N3793" s="3123" t="s">
        <v>1534</v>
      </c>
      <c r="O3793" s="3123" t="s">
        <v>1534</v>
      </c>
      <c r="P3793" s="3123" t="s">
        <v>1534</v>
      </c>
      <c r="Q3793" s="3123" t="s">
        <v>1534</v>
      </c>
      <c r="R3793" s="3123" t="s">
        <v>1534</v>
      </c>
      <c r="S3793" s="3123" t="s">
        <v>1534</v>
      </c>
      <c r="T3793" s="3123" t="s">
        <v>1534</v>
      </c>
      <c r="U3793" s="3123" t="s">
        <v>1534</v>
      </c>
      <c r="V3793" s="3123" t="s">
        <v>1534</v>
      </c>
      <c r="W3793" s="3123" t="s">
        <v>1534</v>
      </c>
      <c r="X3793" s="3123" t="s">
        <v>1534</v>
      </c>
      <c r="Y3793" s="3123" t="s">
        <v>1534</v>
      </c>
      <c r="Z3793" s="3123" t="s">
        <v>1534</v>
      </c>
      <c r="AA3793" s="3123" t="s">
        <v>1534</v>
      </c>
      <c r="AB3793" s="3123" t="s">
        <v>1534</v>
      </c>
      <c r="AC3793" s="3123" t="s">
        <v>1534</v>
      </c>
      <c r="AD3793" s="3123" t="s">
        <v>1534</v>
      </c>
      <c r="AE3793" s="3123" t="s">
        <v>1534</v>
      </c>
      <c r="AF3793" s="3123" t="s">
        <v>1534</v>
      </c>
      <c r="AG3793" s="3123" t="s">
        <v>1534</v>
      </c>
      <c r="AH3793" s="3124" t="s">
        <v>5352</v>
      </c>
      <c r="AI3793" s="2997" t="s">
        <v>340</v>
      </c>
      <c r="AJ3793" s="3125">
        <v>0.25</v>
      </c>
      <c r="AK3793" s="2572"/>
    </row>
    <row r="3794" spans="2:46" s="2681" customFormat="1" ht="17.25" customHeight="1" thickBot="1" x14ac:dyDescent="0.25">
      <c r="B3794" s="4172" t="s">
        <v>5353</v>
      </c>
      <c r="C3794" s="4173"/>
      <c r="D3794" s="3126" t="s">
        <v>1534</v>
      </c>
      <c r="E3794" s="3126" t="s">
        <v>1534</v>
      </c>
      <c r="F3794" s="3126" t="s">
        <v>1534</v>
      </c>
      <c r="G3794" s="3126" t="s">
        <v>1534</v>
      </c>
      <c r="H3794" s="3126" t="s">
        <v>1534</v>
      </c>
      <c r="I3794" s="3126" t="s">
        <v>1534</v>
      </c>
      <c r="J3794" s="3126" t="s">
        <v>1534</v>
      </c>
      <c r="K3794" s="3126" t="s">
        <v>1534</v>
      </c>
      <c r="L3794" s="3126" t="s">
        <v>1534</v>
      </c>
      <c r="M3794" s="3126" t="s">
        <v>1534</v>
      </c>
      <c r="N3794" s="3126" t="s">
        <v>1534</v>
      </c>
      <c r="O3794" s="3126" t="s">
        <v>1534</v>
      </c>
      <c r="P3794" s="3126" t="s">
        <v>1534</v>
      </c>
      <c r="Q3794" s="3126" t="s">
        <v>1534</v>
      </c>
      <c r="R3794" s="3126" t="s">
        <v>1534</v>
      </c>
      <c r="S3794" s="3126" t="s">
        <v>1534</v>
      </c>
      <c r="T3794" s="3126" t="s">
        <v>1534</v>
      </c>
      <c r="U3794" s="3126" t="s">
        <v>1534</v>
      </c>
      <c r="V3794" s="3126" t="s">
        <v>1534</v>
      </c>
      <c r="W3794" s="3126" t="s">
        <v>1534</v>
      </c>
      <c r="X3794" s="3126" t="s">
        <v>1534</v>
      </c>
      <c r="Y3794" s="3126" t="s">
        <v>1534</v>
      </c>
      <c r="Z3794" s="3126" t="s">
        <v>1534</v>
      </c>
      <c r="AA3794" s="3126" t="s">
        <v>1534</v>
      </c>
      <c r="AB3794" s="3126" t="s">
        <v>1534</v>
      </c>
      <c r="AC3794" s="3126" t="s">
        <v>1534</v>
      </c>
      <c r="AD3794" s="3126" t="s">
        <v>1534</v>
      </c>
      <c r="AE3794" s="3126" t="s">
        <v>1534</v>
      </c>
      <c r="AF3794" s="3126" t="s">
        <v>1534</v>
      </c>
      <c r="AG3794" s="3126" t="s">
        <v>1534</v>
      </c>
      <c r="AH3794" s="3127" t="s">
        <v>5353</v>
      </c>
      <c r="AI3794" s="3128" t="s">
        <v>340</v>
      </c>
      <c r="AJ3794" s="3129">
        <v>0.35</v>
      </c>
      <c r="AK3794" s="2572"/>
    </row>
    <row r="3795" spans="2:46" s="2681" customFormat="1" ht="17.25" customHeight="1" x14ac:dyDescent="0.2">
      <c r="B3795" s="2573"/>
      <c r="C3795" s="2566"/>
      <c r="D3795" s="2566"/>
      <c r="E3795" s="2566"/>
      <c r="F3795" s="2566"/>
      <c r="G3795" s="2566"/>
      <c r="H3795" s="2566"/>
      <c r="I3795" s="2567"/>
      <c r="J3795" s="2567"/>
      <c r="K3795" s="2567"/>
      <c r="L3795" s="2567"/>
      <c r="M3795" s="2566"/>
      <c r="N3795" s="2567"/>
      <c r="O3795" s="2567"/>
      <c r="P3795" s="2567"/>
      <c r="Q3795" s="2567"/>
      <c r="R3795" s="2567"/>
      <c r="S3795" s="2566"/>
      <c r="T3795" s="2565"/>
      <c r="U3795" s="2565"/>
      <c r="V3795" s="2565"/>
      <c r="W3795" s="2565"/>
      <c r="X3795" s="2565"/>
      <c r="Y3795" s="2565"/>
      <c r="Z3795" s="2565"/>
      <c r="AA3795" s="2565"/>
      <c r="AB3795" s="2565"/>
      <c r="AC3795" s="2565"/>
      <c r="AD3795" s="2565"/>
      <c r="AE3795" s="2565"/>
      <c r="AF3795" s="2565"/>
      <c r="AG3795" s="2565"/>
      <c r="AH3795" s="2565"/>
      <c r="AI3795" s="2565"/>
      <c r="AJ3795" s="2568"/>
      <c r="AK3795" s="2572"/>
    </row>
    <row r="3796" spans="2:46" s="2681" customFormat="1" ht="17.25" customHeight="1" x14ac:dyDescent="0.2">
      <c r="B3796" s="3979" t="s">
        <v>4992</v>
      </c>
      <c r="C3796" s="3980"/>
      <c r="D3796" s="4042" t="s">
        <v>1534</v>
      </c>
      <c r="E3796" s="4042"/>
      <c r="F3796" s="2632"/>
      <c r="G3796" s="2632"/>
      <c r="H3796" s="2632"/>
      <c r="I3796" s="2632"/>
      <c r="J3796" s="2632"/>
      <c r="K3796" s="2632"/>
      <c r="L3796" s="2632"/>
      <c r="M3796" s="2632"/>
      <c r="N3796" s="2632"/>
      <c r="O3796" s="2632"/>
      <c r="P3796" s="2632"/>
      <c r="Q3796" s="2632"/>
      <c r="R3796" s="2632"/>
      <c r="S3796" s="2632"/>
      <c r="T3796" s="2632"/>
      <c r="U3796" s="2632"/>
      <c r="V3796" s="2632"/>
      <c r="W3796" s="2632"/>
      <c r="X3796" s="2632"/>
      <c r="Y3796" s="2632"/>
      <c r="Z3796" s="2632"/>
      <c r="AA3796" s="2632"/>
      <c r="AB3796" s="2632"/>
      <c r="AC3796" s="2632"/>
      <c r="AD3796" s="2632"/>
      <c r="AE3796" s="2632"/>
      <c r="AF3796" s="2632"/>
      <c r="AG3796" s="2632"/>
      <c r="AH3796" s="2632"/>
      <c r="AI3796" s="2632"/>
      <c r="AJ3796" s="2568"/>
      <c r="AK3796" s="2572"/>
      <c r="AL3796" s="2571"/>
      <c r="AM3796" s="2571"/>
      <c r="AN3796" s="2571"/>
      <c r="AO3796" s="2571"/>
      <c r="AP3796" s="2571"/>
      <c r="AQ3796" s="2571"/>
      <c r="AR3796" s="2571"/>
      <c r="AS3796" s="2571"/>
      <c r="AT3796" s="2571"/>
    </row>
    <row r="3797" spans="2:46" s="2681" customFormat="1" ht="17.25" customHeight="1" x14ac:dyDescent="0.2">
      <c r="B3797" s="3979" t="s">
        <v>4993</v>
      </c>
      <c r="C3797" s="3980"/>
      <c r="D3797" s="4149" t="s">
        <v>5354</v>
      </c>
      <c r="E3797" s="4149"/>
      <c r="F3797" s="2632"/>
      <c r="G3797" s="2632"/>
      <c r="H3797" s="2632"/>
      <c r="I3797" s="2632"/>
      <c r="J3797" s="2632"/>
      <c r="K3797" s="2632"/>
      <c r="L3797" s="2632"/>
      <c r="M3797" s="2632"/>
      <c r="N3797" s="2632"/>
      <c r="O3797" s="2632"/>
      <c r="P3797" s="2632"/>
      <c r="Q3797" s="2632"/>
      <c r="R3797" s="2632"/>
      <c r="S3797" s="2632"/>
      <c r="T3797" s="2632"/>
      <c r="U3797" s="2632"/>
      <c r="V3797" s="2632"/>
      <c r="W3797" s="2632"/>
      <c r="X3797" s="2632"/>
      <c r="Y3797" s="2632"/>
      <c r="Z3797" s="2632"/>
      <c r="AA3797" s="2632"/>
      <c r="AB3797" s="2632"/>
      <c r="AC3797" s="2632"/>
      <c r="AD3797" s="2632"/>
      <c r="AE3797" s="2632"/>
      <c r="AF3797" s="2632"/>
      <c r="AG3797" s="2632"/>
      <c r="AH3797" s="2632"/>
      <c r="AI3797" s="2632"/>
      <c r="AJ3797" s="2568"/>
      <c r="AK3797" s="2572"/>
      <c r="AL3797" s="2571"/>
      <c r="AM3797" s="2571"/>
      <c r="AN3797" s="2571"/>
      <c r="AO3797" s="2571"/>
      <c r="AP3797" s="2571"/>
      <c r="AQ3797" s="2571"/>
      <c r="AR3797" s="2571"/>
      <c r="AS3797" s="2571"/>
      <c r="AT3797" s="2571"/>
    </row>
    <row r="3798" spans="2:46" s="2681" customFormat="1" ht="17.25" customHeight="1" thickBot="1" x14ac:dyDescent="0.25">
      <c r="B3798" s="4057"/>
      <c r="C3798" s="4058"/>
      <c r="D3798" s="4101"/>
      <c r="E3798" s="4101"/>
      <c r="F3798" s="4059"/>
      <c r="G3798" s="4059"/>
      <c r="H3798" s="2574"/>
      <c r="I3798" s="2574"/>
      <c r="J3798" s="2574"/>
      <c r="K3798" s="2574"/>
      <c r="L3798" s="2574"/>
      <c r="M3798" s="2574"/>
      <c r="N3798" s="2574"/>
      <c r="O3798" s="2574"/>
      <c r="P3798" s="2574"/>
      <c r="Q3798" s="2574"/>
      <c r="R3798" s="2574"/>
      <c r="S3798" s="2574"/>
      <c r="T3798" s="2575"/>
      <c r="U3798" s="2575"/>
      <c r="V3798" s="2575"/>
      <c r="W3798" s="2575"/>
      <c r="X3798" s="2575"/>
      <c r="Y3798" s="2575"/>
      <c r="Z3798" s="2575"/>
      <c r="AA3798" s="2575"/>
      <c r="AB3798" s="2575"/>
      <c r="AC3798" s="2575"/>
      <c r="AD3798" s="2575"/>
      <c r="AE3798" s="2575"/>
      <c r="AF3798" s="2575"/>
      <c r="AG3798" s="2575"/>
      <c r="AH3798" s="2575"/>
      <c r="AI3798" s="2575"/>
      <c r="AJ3798" s="2576"/>
      <c r="AK3798" s="2577"/>
    </row>
    <row r="3799" spans="2:46" s="2681" customFormat="1" ht="17.25" customHeight="1" x14ac:dyDescent="0.3">
      <c r="B3799" s="2795"/>
      <c r="C3799" s="534"/>
      <c r="D3799" s="534"/>
      <c r="E3799" s="534"/>
      <c r="F3799" s="534"/>
      <c r="G3799" s="2680"/>
      <c r="H3799" s="99"/>
      <c r="I3799" s="99"/>
      <c r="J3799" s="99"/>
      <c r="K3799" s="99"/>
      <c r="L3799" s="99"/>
      <c r="M3799" s="99"/>
      <c r="N3799" s="99"/>
      <c r="O3799" s="99"/>
      <c r="P3799" s="99"/>
      <c r="Q3799" s="99"/>
      <c r="R3799" s="99"/>
      <c r="S3799" s="99"/>
      <c r="T3799" s="99"/>
      <c r="U3799" s="99"/>
      <c r="V3799" s="99"/>
      <c r="W3799" s="99"/>
      <c r="X3799" s="99"/>
      <c r="Y3799" s="99"/>
      <c r="Z3799" s="99"/>
      <c r="AA3799" s="99"/>
      <c r="AB3799" s="99"/>
      <c r="AC3799" s="99"/>
      <c r="AD3799" s="99"/>
      <c r="AE3799" s="99"/>
      <c r="AF3799" s="99"/>
      <c r="AG3799" s="99"/>
      <c r="AH3799" s="99"/>
      <c r="AI3799" s="99"/>
      <c r="AJ3799" s="99"/>
      <c r="AK3799" s="99"/>
    </row>
    <row r="3800" spans="2:46" s="2410" customFormat="1" ht="17.25" customHeight="1" thickBot="1" x14ac:dyDescent="0.25">
      <c r="B3800" s="2423"/>
      <c r="C3800" s="2423"/>
      <c r="D3800" s="2423"/>
      <c r="E3800" s="2423"/>
      <c r="F3800" s="2423"/>
    </row>
    <row r="3801" spans="2:46" ht="17.25" customHeight="1" x14ac:dyDescent="0.2">
      <c r="B3801" s="3987" t="s">
        <v>5001</v>
      </c>
      <c r="C3801" s="3988"/>
      <c r="D3801" s="3988"/>
      <c r="E3801" s="3988"/>
      <c r="F3801" s="3988"/>
      <c r="G3801" s="3988"/>
      <c r="H3801" s="3988"/>
      <c r="I3801" s="3988"/>
      <c r="J3801" s="3988"/>
      <c r="K3801" s="3988"/>
      <c r="L3801" s="3988"/>
      <c r="M3801" s="3988"/>
      <c r="N3801" s="3988"/>
      <c r="O3801" s="3988"/>
      <c r="P3801" s="3988"/>
      <c r="Q3801" s="3988"/>
      <c r="R3801" s="3988"/>
      <c r="S3801" s="3988"/>
      <c r="T3801" s="3988"/>
      <c r="U3801" s="3988"/>
      <c r="V3801" s="3988"/>
      <c r="W3801" s="3988"/>
      <c r="X3801" s="3988"/>
      <c r="Y3801" s="3988"/>
      <c r="Z3801" s="3988"/>
      <c r="AA3801" s="3988"/>
      <c r="AB3801" s="3988"/>
      <c r="AC3801" s="3988"/>
      <c r="AD3801" s="3988"/>
      <c r="AE3801" s="3988"/>
      <c r="AF3801" s="3988"/>
      <c r="AG3801" s="3988"/>
      <c r="AH3801" s="3988"/>
      <c r="AI3801" s="3988"/>
      <c r="AJ3801" s="3988"/>
      <c r="AK3801" s="3989"/>
    </row>
    <row r="3802" spans="2:46" ht="17.25" customHeight="1" x14ac:dyDescent="0.2">
      <c r="B3802" s="2570"/>
      <c r="C3802" s="2678"/>
      <c r="D3802" s="2678"/>
      <c r="E3802" s="2678"/>
      <c r="F3802" s="2678"/>
      <c r="G3802" s="2571"/>
      <c r="H3802" s="2571"/>
      <c r="I3802" s="2571"/>
      <c r="J3802" s="2571"/>
      <c r="K3802" s="2571"/>
      <c r="L3802" s="2571"/>
      <c r="M3802" s="2571"/>
      <c r="N3802" s="2571"/>
      <c r="O3802" s="2571"/>
      <c r="P3802" s="2571"/>
      <c r="Q3802" s="2571"/>
      <c r="R3802" s="2571"/>
      <c r="S3802" s="2571"/>
      <c r="T3802" s="2571"/>
      <c r="U3802" s="2571"/>
      <c r="V3802" s="2571"/>
      <c r="W3802" s="2571"/>
      <c r="X3802" s="2571"/>
      <c r="Y3802" s="2571"/>
      <c r="Z3802" s="2571"/>
      <c r="AA3802" s="2571"/>
      <c r="AB3802" s="2571"/>
      <c r="AC3802" s="2571"/>
      <c r="AD3802" s="2571"/>
      <c r="AE3802" s="2571"/>
      <c r="AF3802" s="2571"/>
      <c r="AG3802" s="2571"/>
      <c r="AH3802" s="2571"/>
      <c r="AI3802" s="2571"/>
      <c r="AJ3802" s="2571"/>
      <c r="AK3802" s="2572"/>
    </row>
    <row r="3803" spans="2:46" ht="17.25" customHeight="1" x14ac:dyDescent="0.2">
      <c r="B3803" s="2570" t="s">
        <v>4988</v>
      </c>
      <c r="C3803" s="2678"/>
      <c r="D3803" s="4122" t="s">
        <v>5355</v>
      </c>
      <c r="E3803" s="4122"/>
      <c r="F3803" s="4122"/>
      <c r="G3803" s="4122"/>
      <c r="H3803" s="2571"/>
      <c r="I3803" s="2571"/>
      <c r="J3803" s="2571"/>
      <c r="K3803" s="2571"/>
      <c r="L3803" s="2571"/>
      <c r="M3803" s="2571"/>
      <c r="N3803" s="2571"/>
      <c r="O3803" s="2571"/>
      <c r="P3803" s="2571"/>
      <c r="Q3803" s="2571"/>
      <c r="R3803" s="2571"/>
      <c r="S3803" s="2571"/>
      <c r="T3803" s="2571"/>
      <c r="U3803" s="2571"/>
      <c r="V3803" s="2571"/>
      <c r="W3803" s="2571"/>
      <c r="X3803" s="2571"/>
      <c r="Y3803" s="2571"/>
      <c r="Z3803" s="2571"/>
      <c r="AA3803" s="2571"/>
      <c r="AB3803" s="2571"/>
      <c r="AC3803" s="2571"/>
      <c r="AD3803" s="2571"/>
      <c r="AE3803" s="2571"/>
      <c r="AF3803" s="2571"/>
      <c r="AG3803" s="2571"/>
      <c r="AH3803" s="2571"/>
      <c r="AI3803" s="2571"/>
      <c r="AJ3803" s="2571"/>
      <c r="AK3803" s="2572"/>
    </row>
    <row r="3804" spans="2:46" ht="17.25" customHeight="1" thickBot="1" x14ac:dyDescent="0.25">
      <c r="B3804" s="3991" t="s">
        <v>5002</v>
      </c>
      <c r="C3804" s="3992"/>
      <c r="D3804" s="4139">
        <v>41306</v>
      </c>
      <c r="E3804" s="4139"/>
      <c r="F3804" s="2678"/>
      <c r="G3804" s="2571"/>
      <c r="H3804" s="2571"/>
      <c r="I3804" s="2571"/>
      <c r="J3804" s="2571"/>
      <c r="K3804" s="2571"/>
      <c r="L3804" s="2571"/>
      <c r="M3804" s="2571"/>
      <c r="N3804" s="2571"/>
      <c r="O3804" s="2571"/>
      <c r="P3804" s="2571"/>
      <c r="Q3804" s="2571"/>
      <c r="R3804" s="2571"/>
      <c r="S3804" s="2571"/>
      <c r="T3804" s="2571"/>
      <c r="U3804" s="2571"/>
      <c r="V3804" s="2571"/>
      <c r="W3804" s="2571"/>
      <c r="X3804" s="2571"/>
      <c r="Y3804" s="2571"/>
      <c r="Z3804" s="2571"/>
      <c r="AA3804" s="2571"/>
      <c r="AB3804" s="2571"/>
      <c r="AC3804" s="2571"/>
      <c r="AD3804" s="2571"/>
      <c r="AE3804" s="2571"/>
      <c r="AF3804" s="2571"/>
      <c r="AG3804" s="2571"/>
      <c r="AH3804" s="2571"/>
      <c r="AI3804" s="2571"/>
      <c r="AJ3804" s="2571"/>
      <c r="AK3804" s="2572"/>
    </row>
    <row r="3805" spans="2:46" ht="180.75" customHeight="1" thickBot="1" x14ac:dyDescent="0.25">
      <c r="B3805" s="3993" t="s">
        <v>5003</v>
      </c>
      <c r="C3805" s="4036"/>
      <c r="D3805" s="4118" t="s">
        <v>5356</v>
      </c>
      <c r="E3805" s="4119"/>
      <c r="F3805" s="4119"/>
      <c r="G3805" s="4119"/>
      <c r="H3805" s="4119"/>
      <c r="I3805" s="4119"/>
      <c r="J3805" s="4119"/>
      <c r="K3805" s="4120"/>
      <c r="L3805" s="2571"/>
      <c r="M3805" s="2571"/>
      <c r="N3805" s="2571"/>
      <c r="O3805" s="2571"/>
      <c r="P3805" s="2571"/>
      <c r="Q3805" s="2571"/>
      <c r="R3805" s="2571"/>
      <c r="S3805" s="2571"/>
      <c r="T3805" s="2571"/>
      <c r="U3805" s="2571"/>
      <c r="V3805" s="2571"/>
      <c r="W3805" s="2571"/>
      <c r="X3805" s="2571"/>
      <c r="Y3805" s="2571"/>
      <c r="Z3805" s="2571"/>
      <c r="AA3805" s="2571"/>
      <c r="AB3805" s="2571"/>
      <c r="AC3805" s="2571"/>
      <c r="AD3805" s="2571"/>
      <c r="AE3805" s="2571"/>
      <c r="AF3805" s="2571"/>
      <c r="AG3805" s="2571"/>
      <c r="AH3805" s="2571"/>
      <c r="AI3805" s="2571"/>
      <c r="AJ3805" s="2571"/>
      <c r="AK3805" s="2572"/>
    </row>
    <row r="3806" spans="2:46" ht="17.25" customHeight="1" thickBot="1" x14ac:dyDescent="0.25">
      <c r="B3806" s="3998"/>
      <c r="C3806" s="3999"/>
      <c r="D3806" s="3999"/>
      <c r="E3806" s="3999"/>
      <c r="F3806" s="3999"/>
      <c r="G3806" s="3999"/>
      <c r="H3806" s="3999"/>
      <c r="I3806" s="3999"/>
      <c r="J3806" s="3999"/>
      <c r="K3806" s="3999"/>
      <c r="L3806" s="3999"/>
      <c r="M3806" s="3999"/>
      <c r="N3806" s="3999"/>
      <c r="O3806" s="3999"/>
      <c r="P3806" s="3999"/>
      <c r="Q3806" s="3999"/>
      <c r="R3806" s="2571"/>
      <c r="S3806" s="2571"/>
      <c r="T3806" s="2571"/>
      <c r="U3806" s="2571"/>
      <c r="V3806" s="2571"/>
      <c r="W3806" s="2571"/>
      <c r="X3806" s="2571"/>
      <c r="Y3806" s="2571"/>
      <c r="Z3806" s="2571"/>
      <c r="AA3806" s="2571"/>
      <c r="AB3806" s="2571"/>
      <c r="AC3806" s="2571"/>
      <c r="AD3806" s="2571"/>
      <c r="AE3806" s="2571"/>
      <c r="AF3806" s="2571"/>
      <c r="AG3806" s="2571"/>
      <c r="AH3806" s="2571"/>
      <c r="AI3806" s="2571"/>
      <c r="AJ3806" s="2571"/>
      <c r="AK3806" s="2572"/>
    </row>
    <row r="3807" spans="2:46" ht="17.25" customHeight="1" thickBot="1" x14ac:dyDescent="0.25">
      <c r="B3807" s="4022" t="s">
        <v>5004</v>
      </c>
      <c r="C3807" s="4023"/>
      <c r="D3807" s="4000" t="s">
        <v>4994</v>
      </c>
      <c r="E3807" s="4000" t="s">
        <v>5005</v>
      </c>
      <c r="F3807" s="4029" t="s">
        <v>224</v>
      </c>
      <c r="G3807" s="4031"/>
      <c r="H3807" s="4031"/>
      <c r="I3807" s="4031"/>
      <c r="J3807" s="4031"/>
      <c r="K3807" s="4031"/>
      <c r="L3807" s="4031"/>
      <c r="M3807" s="4031"/>
      <c r="N3807" s="4031"/>
      <c r="O3807" s="4031"/>
      <c r="P3807" s="4031"/>
      <c r="Q3807" s="4031"/>
      <c r="R3807" s="4032"/>
      <c r="S3807" s="4029" t="s">
        <v>340</v>
      </c>
      <c r="T3807" s="4031"/>
      <c r="U3807" s="4031"/>
      <c r="V3807" s="4031"/>
      <c r="W3807" s="4031"/>
      <c r="X3807" s="4031"/>
      <c r="Y3807" s="4031"/>
      <c r="Z3807" s="4031"/>
      <c r="AA3807" s="4031"/>
      <c r="AB3807" s="4031"/>
      <c r="AC3807" s="4032"/>
      <c r="AD3807" s="4029" t="s">
        <v>225</v>
      </c>
      <c r="AE3807" s="4031"/>
      <c r="AF3807" s="4031"/>
      <c r="AG3807" s="4032"/>
      <c r="AH3807" s="4033" t="s">
        <v>4989</v>
      </c>
      <c r="AI3807" s="4034"/>
      <c r="AJ3807" s="4035"/>
      <c r="AK3807" s="2572"/>
    </row>
    <row r="3808" spans="2:46" ht="17.25" customHeight="1" thickBot="1" x14ac:dyDescent="0.25">
      <c r="B3808" s="4024"/>
      <c r="C3808" s="4025"/>
      <c r="D3808" s="4001"/>
      <c r="E3808" s="4001"/>
      <c r="F3808" s="4000" t="s">
        <v>5006</v>
      </c>
      <c r="G3808" s="4000" t="s">
        <v>5007</v>
      </c>
      <c r="H3808" s="4000" t="s">
        <v>5008</v>
      </c>
      <c r="I3808" s="4004" t="s">
        <v>5009</v>
      </c>
      <c r="J3808" s="4004" t="s">
        <v>5010</v>
      </c>
      <c r="K3808" s="4004" t="s">
        <v>5011</v>
      </c>
      <c r="L3808" s="4004" t="s">
        <v>5012</v>
      </c>
      <c r="M3808" s="4129" t="s">
        <v>5013</v>
      </c>
      <c r="N3808" s="4130"/>
      <c r="O3808" s="4004" t="s">
        <v>5014</v>
      </c>
      <c r="P3808" s="4004" t="s">
        <v>5015</v>
      </c>
      <c r="Q3808" s="4004" t="s">
        <v>5016</v>
      </c>
      <c r="R3808" s="4004" t="s">
        <v>5017</v>
      </c>
      <c r="S3808" s="4000" t="s">
        <v>5018</v>
      </c>
      <c r="T3808" s="4000" t="s">
        <v>5019</v>
      </c>
      <c r="U3808" s="4000" t="s">
        <v>5020</v>
      </c>
      <c r="V3808" s="4000" t="s">
        <v>5021</v>
      </c>
      <c r="W3808" s="4000" t="s">
        <v>5022</v>
      </c>
      <c r="X3808" s="4000" t="s">
        <v>5023</v>
      </c>
      <c r="Y3808" s="4000" t="s">
        <v>5024</v>
      </c>
      <c r="Z3808" s="4000" t="s">
        <v>5025</v>
      </c>
      <c r="AA3808" s="4000" t="s">
        <v>5026</v>
      </c>
      <c r="AB3808" s="4004" t="s">
        <v>5027</v>
      </c>
      <c r="AC3808" s="4004" t="s">
        <v>5028</v>
      </c>
      <c r="AD3808" s="4000" t="s">
        <v>5029</v>
      </c>
      <c r="AE3808" s="4000" t="s">
        <v>5030</v>
      </c>
      <c r="AF3808" s="4000" t="s">
        <v>5031</v>
      </c>
      <c r="AG3808" s="4000" t="s">
        <v>5032</v>
      </c>
      <c r="AH3808" s="4000" t="s">
        <v>1154</v>
      </c>
      <c r="AI3808" s="4000" t="s">
        <v>4990</v>
      </c>
      <c r="AJ3808" s="4000" t="s">
        <v>4991</v>
      </c>
      <c r="AK3808" s="2572"/>
    </row>
    <row r="3809" spans="2:40" ht="50.25" customHeight="1" thickBot="1" x14ac:dyDescent="0.25">
      <c r="B3809" s="4105"/>
      <c r="C3809" s="4106"/>
      <c r="D3809" s="4073"/>
      <c r="E3809" s="4073"/>
      <c r="F3809" s="4073"/>
      <c r="G3809" s="4073"/>
      <c r="H3809" s="4073"/>
      <c r="I3809" s="4102"/>
      <c r="J3809" s="4102"/>
      <c r="K3809" s="4102"/>
      <c r="L3809" s="4102"/>
      <c r="M3809" s="2677" t="s">
        <v>5033</v>
      </c>
      <c r="N3809" s="2676" t="s">
        <v>2798</v>
      </c>
      <c r="O3809" s="4102"/>
      <c r="P3809" s="4102"/>
      <c r="Q3809" s="4102"/>
      <c r="R3809" s="4102"/>
      <c r="S3809" s="4073"/>
      <c r="T3809" s="4073"/>
      <c r="U3809" s="4073"/>
      <c r="V3809" s="4073"/>
      <c r="W3809" s="4073"/>
      <c r="X3809" s="4073"/>
      <c r="Y3809" s="4073"/>
      <c r="Z3809" s="4073"/>
      <c r="AA3809" s="4073"/>
      <c r="AB3809" s="4102"/>
      <c r="AC3809" s="4102"/>
      <c r="AD3809" s="4073"/>
      <c r="AE3809" s="4073"/>
      <c r="AF3809" s="4073"/>
      <c r="AG3809" s="4073"/>
      <c r="AH3809" s="4073"/>
      <c r="AI3809" s="4073"/>
      <c r="AJ3809" s="4073"/>
      <c r="AK3809" s="2572"/>
    </row>
    <row r="3810" spans="2:40" ht="17.25" customHeight="1" x14ac:dyDescent="0.2">
      <c r="B3810" s="4150" t="s">
        <v>5357</v>
      </c>
      <c r="C3810" s="4151"/>
      <c r="D3810" s="2796" t="s">
        <v>5100</v>
      </c>
      <c r="E3810" s="2579">
        <v>6</v>
      </c>
      <c r="F3810" s="2579"/>
      <c r="G3810" s="2600"/>
      <c r="H3810" s="2600"/>
      <c r="I3810" s="2600"/>
      <c r="J3810" s="2640"/>
      <c r="K3810" s="2685"/>
      <c r="L3810" s="2685"/>
      <c r="M3810" s="2581">
        <v>63</v>
      </c>
      <c r="N3810" s="2650"/>
      <c r="O3810" s="2852">
        <v>0.18</v>
      </c>
      <c r="P3810" s="2733" t="s">
        <v>5358</v>
      </c>
      <c r="Q3810" s="2685"/>
      <c r="R3810" s="2685"/>
      <c r="S3810" s="2697"/>
      <c r="T3810" s="2600"/>
      <c r="U3810" s="2600"/>
      <c r="V3810" s="2601"/>
      <c r="W3810" s="2685"/>
      <c r="X3810" s="2675">
        <v>0.06</v>
      </c>
      <c r="Y3810" s="2601"/>
      <c r="Z3810" s="2601">
        <v>100</v>
      </c>
      <c r="AA3810" s="2601"/>
      <c r="AB3810" s="2601"/>
      <c r="AC3810" s="2733" t="s">
        <v>5359</v>
      </c>
      <c r="AD3810" s="2579"/>
      <c r="AE3810" s="2769">
        <v>10</v>
      </c>
      <c r="AF3810" s="2733" t="s">
        <v>1534</v>
      </c>
      <c r="AG3810" s="2675">
        <v>0.5</v>
      </c>
      <c r="AH3810" s="2644"/>
      <c r="AI3810" s="2644"/>
      <c r="AJ3810" s="2707"/>
      <c r="AK3810" s="2572"/>
    </row>
    <row r="3811" spans="2:40" ht="17.25" customHeight="1" x14ac:dyDescent="0.2">
      <c r="B3811" s="2573"/>
      <c r="C3811" s="2566"/>
      <c r="D3811" s="2566"/>
      <c r="E3811" s="2566"/>
      <c r="F3811" s="2566"/>
      <c r="G3811" s="2566"/>
      <c r="H3811" s="2566"/>
      <c r="I3811" s="2567"/>
      <c r="J3811" s="2567"/>
      <c r="K3811" s="2567"/>
      <c r="L3811" s="2567"/>
      <c r="M3811" s="2566"/>
      <c r="N3811" s="2567"/>
      <c r="O3811" s="2567"/>
      <c r="P3811" s="2567"/>
      <c r="Q3811" s="2567"/>
      <c r="R3811" s="2567"/>
      <c r="S3811" s="2566"/>
      <c r="T3811" s="2565"/>
      <c r="U3811" s="2565"/>
      <c r="V3811" s="2565"/>
      <c r="W3811" s="2565"/>
      <c r="X3811" s="2565"/>
      <c r="Y3811" s="2565"/>
      <c r="Z3811" s="2565"/>
      <c r="AA3811" s="2565"/>
      <c r="AB3811" s="2565"/>
      <c r="AC3811" s="2565"/>
      <c r="AD3811" s="2565"/>
      <c r="AE3811" s="2565"/>
      <c r="AF3811" s="2565"/>
      <c r="AG3811" s="2565"/>
      <c r="AH3811" s="2565"/>
      <c r="AI3811" s="2565"/>
      <c r="AJ3811" s="2568"/>
      <c r="AK3811" s="2572"/>
    </row>
    <row r="3812" spans="2:40" ht="17.25" customHeight="1" x14ac:dyDescent="0.2">
      <c r="B3812" s="3979" t="s">
        <v>4992</v>
      </c>
      <c r="C3812" s="3980"/>
      <c r="D3812" s="4167" t="s">
        <v>5360</v>
      </c>
      <c r="E3812" s="4167"/>
      <c r="F3812" s="2632"/>
      <c r="G3812" s="2632"/>
      <c r="H3812" s="2632"/>
      <c r="I3812" s="2632"/>
      <c r="J3812" s="2632"/>
      <c r="K3812" s="2632"/>
      <c r="L3812" s="2632"/>
      <c r="M3812" s="2632"/>
      <c r="N3812" s="2632"/>
      <c r="O3812" s="2632"/>
      <c r="P3812" s="2632"/>
      <c r="Q3812" s="2632"/>
      <c r="R3812" s="2632"/>
      <c r="S3812" s="2632"/>
      <c r="T3812" s="2632"/>
      <c r="U3812" s="2632"/>
      <c r="V3812" s="2632"/>
      <c r="W3812" s="2632"/>
      <c r="X3812" s="2632"/>
      <c r="Y3812" s="2632"/>
      <c r="Z3812" s="2632"/>
      <c r="AA3812" s="2632"/>
      <c r="AB3812" s="2632"/>
      <c r="AC3812" s="2632"/>
      <c r="AD3812" s="2632"/>
      <c r="AE3812" s="2632"/>
      <c r="AF3812" s="2632"/>
      <c r="AG3812" s="2632"/>
      <c r="AH3812" s="2632"/>
      <c r="AI3812" s="2632"/>
      <c r="AJ3812" s="2568"/>
      <c r="AK3812" s="2572"/>
      <c r="AL3812" s="258"/>
      <c r="AM3812" s="258"/>
      <c r="AN3812" s="258"/>
    </row>
    <row r="3813" spans="2:40" ht="17.25" customHeight="1" x14ac:dyDescent="0.2">
      <c r="B3813" s="3979" t="s">
        <v>4993</v>
      </c>
      <c r="C3813" s="3980"/>
      <c r="D3813" s="4168" t="s">
        <v>5088</v>
      </c>
      <c r="E3813" s="4168"/>
      <c r="F3813" s="3122"/>
      <c r="G3813" s="3122"/>
      <c r="H3813" s="3122"/>
      <c r="I3813" s="3122"/>
      <c r="J3813" s="3122"/>
      <c r="K3813" s="3122"/>
      <c r="L3813" s="3122"/>
      <c r="M3813" s="3122"/>
      <c r="N3813" s="3122"/>
      <c r="O3813" s="3122"/>
      <c r="P3813" s="3122"/>
      <c r="Q3813" s="3122"/>
      <c r="R3813" s="3122"/>
      <c r="S3813" s="3122"/>
      <c r="T3813" s="3122"/>
      <c r="U3813" s="3122"/>
      <c r="V3813" s="3122"/>
      <c r="W3813" s="3122"/>
      <c r="X3813" s="3122"/>
      <c r="Y3813" s="3122"/>
      <c r="Z3813" s="3122"/>
      <c r="AA3813" s="3122"/>
      <c r="AB3813" s="3122"/>
      <c r="AC3813" s="3122"/>
      <c r="AD3813" s="3122"/>
      <c r="AE3813" s="3122"/>
      <c r="AF3813" s="3122"/>
      <c r="AG3813" s="3122"/>
      <c r="AH3813" s="3122"/>
      <c r="AI3813" s="3122"/>
      <c r="AJ3813" s="2568"/>
      <c r="AK3813" s="2572"/>
      <c r="AL3813" s="258"/>
      <c r="AM3813" s="258"/>
      <c r="AN3813" s="258"/>
    </row>
    <row r="3814" spans="2:40" ht="17.25" customHeight="1" thickBot="1" x14ac:dyDescent="0.25">
      <c r="B3814" s="4057"/>
      <c r="C3814" s="4058"/>
      <c r="D3814" s="4101"/>
      <c r="E3814" s="4101"/>
      <c r="F3814" s="4059"/>
      <c r="G3814" s="4059"/>
      <c r="H3814" s="2574"/>
      <c r="I3814" s="2574"/>
      <c r="J3814" s="2574"/>
      <c r="K3814" s="2574"/>
      <c r="L3814" s="2574"/>
      <c r="M3814" s="2574"/>
      <c r="N3814" s="2574"/>
      <c r="O3814" s="2574"/>
      <c r="P3814" s="2574"/>
      <c r="Q3814" s="2574"/>
      <c r="R3814" s="2574"/>
      <c r="S3814" s="2574"/>
      <c r="T3814" s="2575"/>
      <c r="U3814" s="2575"/>
      <c r="V3814" s="2575"/>
      <c r="W3814" s="2575"/>
      <c r="X3814" s="2575"/>
      <c r="Y3814" s="2575"/>
      <c r="Z3814" s="2575"/>
      <c r="AA3814" s="2575"/>
      <c r="AB3814" s="2575"/>
      <c r="AC3814" s="2575"/>
      <c r="AD3814" s="2575"/>
      <c r="AE3814" s="2575"/>
      <c r="AF3814" s="2575"/>
      <c r="AG3814" s="2575"/>
      <c r="AH3814" s="2575"/>
      <c r="AI3814" s="2575"/>
      <c r="AJ3814" s="2576"/>
      <c r="AK3814" s="2577"/>
    </row>
    <row r="3815" spans="2:40" ht="17.25" customHeight="1" x14ac:dyDescent="0.3">
      <c r="B3815" s="2679"/>
      <c r="C3815" s="534"/>
      <c r="D3815" s="534"/>
      <c r="E3815" s="534"/>
      <c r="F3815" s="534"/>
      <c r="G3815" s="2404"/>
    </row>
    <row r="3816" spans="2:40" ht="15.75" customHeight="1" thickBot="1" x14ac:dyDescent="0.25">
      <c r="B3816" s="2388"/>
      <c r="C3816" s="2389"/>
      <c r="D3816" s="2383"/>
      <c r="E3816" s="2383"/>
      <c r="F3816" s="2383"/>
      <c r="G3816" s="2384"/>
    </row>
    <row r="3817" spans="2:40" ht="15.75" customHeight="1" thickTop="1" x14ac:dyDescent="0.2">
      <c r="B3817" s="4798" t="s">
        <v>4947</v>
      </c>
      <c r="C3817" s="4799"/>
      <c r="D3817" s="4799"/>
      <c r="E3817" s="4799"/>
      <c r="F3817" s="4799"/>
      <c r="G3817" s="4799"/>
      <c r="H3817" s="4799"/>
      <c r="I3817" s="4799"/>
      <c r="J3817" s="4799"/>
      <c r="K3817" s="4799"/>
      <c r="L3817" s="4799"/>
      <c r="M3817" s="4799"/>
      <c r="N3817" s="4799"/>
      <c r="O3817" s="4799"/>
      <c r="P3817" s="4799"/>
      <c r="Q3817" s="4799"/>
      <c r="R3817" s="4799"/>
      <c r="S3817" s="4799"/>
      <c r="T3817" s="4799"/>
      <c r="U3817" s="4799"/>
      <c r="V3817" s="4799"/>
      <c r="W3817" s="4799"/>
      <c r="X3817" s="4799"/>
      <c r="Y3817" s="4799"/>
      <c r="Z3817" s="4800"/>
    </row>
    <row r="3818" spans="2:40" ht="29.25" customHeight="1" x14ac:dyDescent="0.2">
      <c r="B3818" s="2328" t="s">
        <v>995</v>
      </c>
      <c r="C3818" s="2329" t="s">
        <v>1631</v>
      </c>
      <c r="D3818" s="2329" t="s">
        <v>4948</v>
      </c>
      <c r="E3818" s="2329" t="s">
        <v>4949</v>
      </c>
      <c r="F3818" s="2329" t="s">
        <v>4950</v>
      </c>
      <c r="G3818" s="2329" t="s">
        <v>4951</v>
      </c>
      <c r="H3818" s="2329" t="s">
        <v>4952</v>
      </c>
      <c r="I3818" s="2329" t="s">
        <v>4953</v>
      </c>
      <c r="J3818" s="2329" t="s">
        <v>4954</v>
      </c>
      <c r="K3818" s="2329" t="s">
        <v>4485</v>
      </c>
      <c r="L3818" s="2329" t="s">
        <v>4064</v>
      </c>
      <c r="M3818" s="2329" t="s">
        <v>4955</v>
      </c>
      <c r="N3818" s="2329" t="s">
        <v>4956</v>
      </c>
      <c r="O3818" s="2329" t="s">
        <v>4957</v>
      </c>
      <c r="P3818" s="2329" t="s">
        <v>4958</v>
      </c>
      <c r="Q3818" s="2329" t="s">
        <v>4860</v>
      </c>
      <c r="R3818" s="2329" t="s">
        <v>4861</v>
      </c>
      <c r="S3818" s="4801" t="s">
        <v>2959</v>
      </c>
      <c r="T3818" s="4802"/>
      <c r="U3818" s="4801" t="s">
        <v>4959</v>
      </c>
      <c r="V3818" s="4802"/>
      <c r="W3818" s="4803" t="s">
        <v>4960</v>
      </c>
      <c r="X3818" s="4803"/>
      <c r="Y3818" s="4803" t="s">
        <v>4961</v>
      </c>
      <c r="Z3818" s="4804"/>
    </row>
    <row r="3819" spans="2:40" ht="15.75" customHeight="1" x14ac:dyDescent="0.2">
      <c r="B3819" s="2336" t="s">
        <v>4962</v>
      </c>
      <c r="C3819" s="2337" t="s">
        <v>783</v>
      </c>
      <c r="D3819" s="2396">
        <v>2.25</v>
      </c>
      <c r="E3819" s="2397">
        <v>600</v>
      </c>
      <c r="F3819" s="2397">
        <v>1000000</v>
      </c>
      <c r="G3819" s="2397">
        <f>+E3819*1.12</f>
        <v>672.00000000000011</v>
      </c>
      <c r="H3819" s="2397">
        <f>+F3819*1.12</f>
        <v>1120000</v>
      </c>
      <c r="I3819" s="2398">
        <v>0.04</v>
      </c>
      <c r="J3819" s="2398">
        <f>+I3819*1.12</f>
        <v>4.4800000000000006E-2</v>
      </c>
      <c r="K3819" s="2398">
        <v>4.9000000000000002E-2</v>
      </c>
      <c r="L3819" s="2398">
        <f>+K3819*1.12</f>
        <v>5.4880000000000005E-2</v>
      </c>
      <c r="M3819" s="2399">
        <v>0.15</v>
      </c>
      <c r="N3819" s="2400">
        <f>+M3819*1.12</f>
        <v>0.16800000000000001</v>
      </c>
      <c r="O3819" s="2399">
        <v>0.15</v>
      </c>
      <c r="P3819" s="2400">
        <f>+O3819*1.12</f>
        <v>0.16800000000000001</v>
      </c>
      <c r="Q3819" s="2394" t="s">
        <v>4869</v>
      </c>
      <c r="R3819" s="2394">
        <f>+Q3819*1.12</f>
        <v>0.16800000000000001</v>
      </c>
      <c r="S3819" s="2337" t="s">
        <v>4963</v>
      </c>
      <c r="T3819" s="2337" t="s">
        <v>4964</v>
      </c>
      <c r="U3819" s="2337" t="s">
        <v>4965</v>
      </c>
      <c r="V3819" s="2337" t="s">
        <v>4966</v>
      </c>
      <c r="W3819" s="2337" t="s">
        <v>4965</v>
      </c>
      <c r="X3819" s="2337" t="s">
        <v>4966</v>
      </c>
      <c r="Y3819" s="2337" t="s">
        <v>4965</v>
      </c>
      <c r="Z3819" s="2401" t="s">
        <v>4966</v>
      </c>
    </row>
    <row r="3820" spans="2:40" ht="15.75" customHeight="1" x14ac:dyDescent="0.2">
      <c r="B3820" s="2336" t="s">
        <v>4962</v>
      </c>
      <c r="C3820" s="2394" t="s">
        <v>2030</v>
      </c>
      <c r="D3820" s="2402">
        <v>2.25</v>
      </c>
      <c r="E3820" s="2397">
        <v>600</v>
      </c>
      <c r="F3820" s="2397">
        <v>1000000</v>
      </c>
      <c r="G3820" s="2397">
        <f>+E3820*1.12</f>
        <v>672.00000000000011</v>
      </c>
      <c r="H3820" s="2397">
        <f>+F3820*1.12</f>
        <v>1120000</v>
      </c>
      <c r="I3820" s="2398">
        <v>0.04</v>
      </c>
      <c r="J3820" s="2398">
        <f>+I3820*1.12</f>
        <v>4.4800000000000006E-2</v>
      </c>
      <c r="K3820" s="2398">
        <v>4.9000000000000002E-2</v>
      </c>
      <c r="L3820" s="2398">
        <f>+K3820*1.12</f>
        <v>5.4880000000000005E-2</v>
      </c>
      <c r="M3820" s="2399">
        <v>0.15</v>
      </c>
      <c r="N3820" s="2400">
        <f>+M3820*1.12</f>
        <v>0.16800000000000001</v>
      </c>
      <c r="O3820" s="2399">
        <v>0.15</v>
      </c>
      <c r="P3820" s="2400">
        <f>+O3820*1.12</f>
        <v>0.16800000000000001</v>
      </c>
      <c r="Q3820" s="2394" t="s">
        <v>4869</v>
      </c>
      <c r="R3820" s="2394">
        <f>+Q3820*1.12</f>
        <v>0.16800000000000001</v>
      </c>
      <c r="S3820" s="2337" t="s">
        <v>4963</v>
      </c>
      <c r="T3820" s="2337" t="s">
        <v>4964</v>
      </c>
      <c r="U3820" s="2337" t="s">
        <v>4965</v>
      </c>
      <c r="V3820" s="2337" t="s">
        <v>4966</v>
      </c>
      <c r="W3820" s="2337" t="s">
        <v>4965</v>
      </c>
      <c r="X3820" s="2337" t="s">
        <v>4966</v>
      </c>
      <c r="Y3820" s="2337" t="s">
        <v>4965</v>
      </c>
      <c r="Z3820" s="2401" t="s">
        <v>4966</v>
      </c>
    </row>
    <row r="3821" spans="2:40" ht="15.75" customHeight="1" x14ac:dyDescent="0.2">
      <c r="B3821" s="4246" t="s">
        <v>3778</v>
      </c>
      <c r="C3821" s="4247"/>
      <c r="D3821" s="4247"/>
      <c r="E3821" s="4247"/>
      <c r="F3821" s="4247"/>
      <c r="G3821" s="4247"/>
      <c r="H3821" s="4247"/>
      <c r="I3821" s="4247"/>
      <c r="J3821" s="4247"/>
      <c r="K3821" s="4247"/>
      <c r="L3821" s="4247"/>
      <c r="M3821" s="4247"/>
      <c r="N3821" s="4247"/>
      <c r="O3821" s="4247"/>
      <c r="P3821" s="4247"/>
      <c r="Q3821" s="4247"/>
      <c r="R3821" s="4247"/>
      <c r="S3821" s="4247"/>
      <c r="T3821" s="4247"/>
      <c r="U3821" s="4247"/>
      <c r="V3821" s="4247"/>
      <c r="W3821" s="4247"/>
      <c r="X3821" s="4247"/>
      <c r="Y3821" s="4247"/>
      <c r="Z3821" s="4248"/>
    </row>
    <row r="3822" spans="2:40" ht="15.75" customHeight="1" x14ac:dyDescent="0.2">
      <c r="B3822" s="4246" t="s">
        <v>4967</v>
      </c>
      <c r="C3822" s="4805"/>
      <c r="D3822" s="4805"/>
      <c r="E3822" s="4805"/>
      <c r="F3822" s="4805"/>
      <c r="G3822" s="4805"/>
      <c r="H3822" s="4805"/>
      <c r="I3822" s="4805"/>
      <c r="J3822" s="4805"/>
      <c r="K3822" s="4805"/>
      <c r="L3822" s="4805"/>
      <c r="M3822" s="4805"/>
      <c r="N3822" s="4805"/>
      <c r="O3822" s="4805"/>
      <c r="P3822" s="4805"/>
      <c r="Q3822" s="4805"/>
      <c r="R3822" s="4805"/>
      <c r="S3822" s="4805"/>
      <c r="T3822" s="4805"/>
      <c r="U3822" s="4805"/>
      <c r="V3822" s="4805"/>
      <c r="W3822" s="4805"/>
      <c r="X3822" s="4805"/>
      <c r="Y3822" s="4805"/>
      <c r="Z3822" s="4806"/>
    </row>
    <row r="3823" spans="2:40" ht="15.75" customHeight="1" x14ac:dyDescent="0.2">
      <c r="B3823" s="4249" t="s">
        <v>342</v>
      </c>
      <c r="C3823" s="4250"/>
      <c r="D3823" s="4250"/>
      <c r="E3823" s="4250"/>
      <c r="F3823" s="4250"/>
      <c r="G3823" s="4250"/>
      <c r="H3823" s="4250"/>
      <c r="I3823" s="4250"/>
      <c r="J3823" s="4250"/>
      <c r="K3823" s="4250"/>
      <c r="L3823" s="4250"/>
      <c r="M3823" s="4250"/>
      <c r="N3823" s="4250"/>
      <c r="O3823" s="4250"/>
      <c r="P3823" s="4250"/>
      <c r="Q3823" s="4250"/>
      <c r="R3823" s="4250"/>
      <c r="S3823" s="4250"/>
      <c r="T3823" s="4250"/>
      <c r="U3823" s="4250"/>
      <c r="V3823" s="4250"/>
      <c r="W3823" s="4250"/>
      <c r="X3823" s="4250"/>
      <c r="Y3823" s="4250"/>
      <c r="Z3823" s="4251"/>
    </row>
    <row r="3824" spans="2:40" ht="15.75" customHeight="1" thickBot="1" x14ac:dyDescent="0.25">
      <c r="B3824" s="4252" t="s">
        <v>4968</v>
      </c>
      <c r="C3824" s="4253"/>
      <c r="D3824" s="4253"/>
      <c r="E3824" s="4253"/>
      <c r="F3824" s="4253"/>
      <c r="G3824" s="4253"/>
      <c r="H3824" s="4253"/>
      <c r="I3824" s="4253"/>
      <c r="J3824" s="4253"/>
      <c r="K3824" s="4253"/>
      <c r="L3824" s="4253"/>
      <c r="M3824" s="4253"/>
      <c r="N3824" s="4253"/>
      <c r="O3824" s="4253"/>
      <c r="P3824" s="4253"/>
      <c r="Q3824" s="4253"/>
      <c r="R3824" s="4253"/>
      <c r="S3824" s="4253"/>
      <c r="T3824" s="4253"/>
      <c r="U3824" s="4253"/>
      <c r="V3824" s="4253"/>
      <c r="W3824" s="4253"/>
      <c r="X3824" s="4253"/>
      <c r="Y3824" s="4253"/>
      <c r="Z3824" s="4254"/>
    </row>
    <row r="3825" spans="1:7" ht="15.75" customHeight="1" thickTop="1" x14ac:dyDescent="0.2">
      <c r="A3825" s="2395"/>
      <c r="B3825" s="4811"/>
      <c r="C3825" s="4811"/>
      <c r="D3825" s="2383"/>
      <c r="E3825" s="2383"/>
      <c r="F3825" s="2383"/>
      <c r="G3825" s="2384"/>
    </row>
    <row r="3826" spans="1:7" ht="17.25" customHeight="1" thickBot="1" x14ac:dyDescent="0.35">
      <c r="B3826" s="2325"/>
      <c r="C3826" s="2322"/>
      <c r="D3826" s="534"/>
      <c r="E3826" s="534"/>
      <c r="F3826" s="534"/>
      <c r="G3826" s="2323"/>
    </row>
    <row r="3827" spans="1:7" ht="18.75" customHeight="1" thickTop="1" x14ac:dyDescent="0.3">
      <c r="B3827" s="4812" t="s">
        <v>4882</v>
      </c>
      <c r="C3827" s="4813"/>
      <c r="D3827" s="534"/>
      <c r="E3827" s="534"/>
      <c r="F3827" s="534"/>
      <c r="G3827" s="2323"/>
    </row>
    <row r="3828" spans="1:7" ht="17.25" customHeight="1" x14ac:dyDescent="0.3">
      <c r="B3828" s="2340"/>
      <c r="C3828" s="2341"/>
      <c r="D3828" s="534"/>
      <c r="E3828" s="534"/>
      <c r="F3828" s="534"/>
      <c r="G3828" s="2323"/>
    </row>
    <row r="3829" spans="1:7" ht="17.25" customHeight="1" x14ac:dyDescent="0.3">
      <c r="B3829" s="2342" t="s">
        <v>4883</v>
      </c>
      <c r="C3829" s="2343" t="s">
        <v>4884</v>
      </c>
      <c r="D3829" s="534"/>
      <c r="E3829" s="534"/>
      <c r="F3829" s="534"/>
      <c r="G3829" s="2323"/>
    </row>
    <row r="3830" spans="1:7" ht="37.5" customHeight="1" x14ac:dyDescent="0.3">
      <c r="B3830" s="2344" t="s">
        <v>4885</v>
      </c>
      <c r="C3830" s="2343" t="s">
        <v>4886</v>
      </c>
      <c r="D3830" s="534"/>
      <c r="E3830" s="534"/>
      <c r="F3830" s="534"/>
      <c r="G3830" s="2323"/>
    </row>
    <row r="3831" spans="1:7" ht="40.5" customHeight="1" x14ac:dyDescent="0.3">
      <c r="B3831" s="2344" t="s">
        <v>4887</v>
      </c>
      <c r="C3831" s="2343" t="s">
        <v>4888</v>
      </c>
      <c r="D3831" s="534"/>
      <c r="E3831" s="534"/>
      <c r="F3831" s="534"/>
      <c r="G3831" s="2323"/>
    </row>
    <row r="3832" spans="1:7" ht="17.25" customHeight="1" x14ac:dyDescent="0.3">
      <c r="B3832" s="4814" t="s">
        <v>4889</v>
      </c>
      <c r="C3832" s="4815"/>
      <c r="D3832" s="534"/>
      <c r="E3832" s="534"/>
      <c r="F3832" s="534"/>
      <c r="G3832" s="2323"/>
    </row>
    <row r="3833" spans="1:7" ht="17.25" customHeight="1" x14ac:dyDescent="0.3">
      <c r="B3833" s="4816" t="s">
        <v>4890</v>
      </c>
      <c r="C3833" s="4817"/>
      <c r="D3833" s="534"/>
      <c r="E3833" s="534"/>
      <c r="F3833" s="534"/>
      <c r="G3833" s="2323"/>
    </row>
    <row r="3834" spans="1:7" ht="17.25" customHeight="1" x14ac:dyDescent="0.3">
      <c r="B3834" s="4807" t="s">
        <v>3945</v>
      </c>
      <c r="C3834" s="4808"/>
      <c r="D3834" s="534"/>
      <c r="E3834" s="534"/>
      <c r="F3834" s="534"/>
      <c r="G3834" s="2323"/>
    </row>
    <row r="3835" spans="1:7" ht="32.25" customHeight="1" x14ac:dyDescent="0.3">
      <c r="B3835" s="4187" t="s">
        <v>4891</v>
      </c>
      <c r="C3835" s="4188"/>
      <c r="D3835" s="534"/>
      <c r="E3835" s="534"/>
      <c r="F3835" s="534"/>
      <c r="G3835" s="2323"/>
    </row>
    <row r="3836" spans="1:7" ht="43.5" customHeight="1" x14ac:dyDescent="0.3">
      <c r="B3836" s="4187" t="s">
        <v>4892</v>
      </c>
      <c r="C3836" s="4188"/>
      <c r="D3836" s="534"/>
      <c r="E3836" s="534"/>
      <c r="F3836" s="534"/>
      <c r="G3836" s="2323"/>
    </row>
    <row r="3837" spans="1:7" ht="64.5" customHeight="1" x14ac:dyDescent="0.3">
      <c r="B3837" s="4187" t="s">
        <v>4893</v>
      </c>
      <c r="C3837" s="4188"/>
      <c r="D3837" s="534"/>
      <c r="E3837" s="534"/>
      <c r="F3837" s="534"/>
      <c r="G3837" s="2323"/>
    </row>
    <row r="3838" spans="1:7" ht="64.5" customHeight="1" x14ac:dyDescent="0.3">
      <c r="B3838" s="4809" t="s">
        <v>4894</v>
      </c>
      <c r="C3838" s="4810"/>
      <c r="D3838" s="534"/>
      <c r="E3838" s="534"/>
      <c r="F3838" s="534"/>
      <c r="G3838" s="2323"/>
    </row>
    <row r="3839" spans="1:7" ht="42.75" customHeight="1" x14ac:dyDescent="0.3">
      <c r="B3839" s="4187" t="s">
        <v>4895</v>
      </c>
      <c r="C3839" s="4188"/>
      <c r="D3839" s="534"/>
      <c r="E3839" s="534"/>
      <c r="F3839" s="534"/>
      <c r="G3839" s="2323"/>
    </row>
    <row r="3840" spans="1:7" ht="49.5" customHeight="1" x14ac:dyDescent="0.3">
      <c r="B3840" s="4199" t="s">
        <v>4896</v>
      </c>
      <c r="C3840" s="4200"/>
      <c r="D3840" s="534"/>
      <c r="E3840" s="534"/>
      <c r="F3840" s="534"/>
      <c r="G3840" s="2323"/>
    </row>
    <row r="3841" spans="2:19" ht="35.25" customHeight="1" x14ac:dyDescent="0.3">
      <c r="B3841" s="4199" t="s">
        <v>4897</v>
      </c>
      <c r="C3841" s="4200"/>
      <c r="D3841" s="534"/>
      <c r="E3841" s="534"/>
      <c r="F3841" s="534"/>
      <c r="G3841" s="2323"/>
    </row>
    <row r="3842" spans="2:19" ht="36" customHeight="1" x14ac:dyDescent="0.3">
      <c r="B3842" s="4187" t="s">
        <v>4898</v>
      </c>
      <c r="C3842" s="4188"/>
      <c r="D3842" s="534"/>
      <c r="E3842" s="534"/>
      <c r="F3842" s="534"/>
      <c r="G3842" s="2323"/>
    </row>
    <row r="3843" spans="2:19" ht="64.5" customHeight="1" x14ac:dyDescent="0.3">
      <c r="B3843" s="4187" t="s">
        <v>4899</v>
      </c>
      <c r="C3843" s="4188"/>
      <c r="D3843" s="534"/>
      <c r="E3843" s="534"/>
      <c r="F3843" s="534"/>
      <c r="G3843" s="2323"/>
    </row>
    <row r="3844" spans="2:19" ht="64.5" customHeight="1" x14ac:dyDescent="0.3">
      <c r="B3844" s="4187" t="s">
        <v>4900</v>
      </c>
      <c r="C3844" s="4188"/>
      <c r="D3844" s="534"/>
      <c r="E3844" s="534"/>
      <c r="F3844" s="534"/>
      <c r="G3844" s="2323"/>
    </row>
    <row r="3845" spans="2:19" ht="17.25" customHeight="1" x14ac:dyDescent="0.3">
      <c r="B3845" s="4199" t="s">
        <v>3565</v>
      </c>
      <c r="C3845" s="4200"/>
      <c r="D3845" s="534"/>
      <c r="E3845" s="534"/>
      <c r="F3845" s="534"/>
      <c r="G3845" s="2323"/>
    </row>
    <row r="3846" spans="2:19" ht="17.25" customHeight="1" thickBot="1" x14ac:dyDescent="0.35">
      <c r="B3846" s="4201" t="s">
        <v>4901</v>
      </c>
      <c r="C3846" s="4202"/>
      <c r="D3846" s="534"/>
      <c r="E3846" s="534"/>
      <c r="F3846" s="534"/>
      <c r="G3846" s="2323"/>
    </row>
    <row r="3847" spans="2:19" ht="17.25" customHeight="1" thickTop="1" x14ac:dyDescent="0.3">
      <c r="B3847" s="4244"/>
      <c r="C3847" s="4245"/>
      <c r="D3847" s="534"/>
      <c r="E3847" s="534"/>
      <c r="F3847" s="534"/>
      <c r="G3847" s="2323"/>
    </row>
    <row r="3848" spans="2:19" ht="17.25" customHeight="1" thickBot="1" x14ac:dyDescent="0.35">
      <c r="B3848" s="2325"/>
      <c r="C3848" s="2322"/>
      <c r="D3848" s="534"/>
      <c r="E3848" s="534"/>
      <c r="F3848" s="534"/>
      <c r="G3848" s="2323"/>
    </row>
    <row r="3849" spans="2:19" ht="17.25" customHeight="1" thickTop="1" x14ac:dyDescent="0.2">
      <c r="B3849" s="4241" t="s">
        <v>4879</v>
      </c>
      <c r="C3849" s="4242"/>
      <c r="D3849" s="4242"/>
      <c r="E3849" s="4242"/>
      <c r="F3849" s="4242"/>
      <c r="G3849" s="4242"/>
      <c r="H3849" s="4242"/>
      <c r="I3849" s="4242"/>
      <c r="J3849" s="4242"/>
      <c r="K3849" s="4242"/>
      <c r="L3849" s="4242"/>
      <c r="M3849" s="4242"/>
      <c r="N3849" s="4242"/>
      <c r="O3849" s="4242"/>
      <c r="P3849" s="4242"/>
      <c r="Q3849" s="4242"/>
      <c r="R3849" s="4242"/>
      <c r="S3849" s="4243"/>
    </row>
    <row r="3850" spans="2:19" ht="45.75" customHeight="1" x14ac:dyDescent="0.2">
      <c r="B3850" s="2328" t="s">
        <v>995</v>
      </c>
      <c r="C3850" s="2329" t="s">
        <v>1631</v>
      </c>
      <c r="D3850" s="2329" t="s">
        <v>1864</v>
      </c>
      <c r="E3850" s="2329" t="s">
        <v>81</v>
      </c>
      <c r="F3850" s="2329" t="s">
        <v>297</v>
      </c>
      <c r="G3850" s="2329" t="s">
        <v>205</v>
      </c>
      <c r="H3850" s="2329" t="s">
        <v>4872</v>
      </c>
      <c r="I3850" s="2329" t="s">
        <v>4873</v>
      </c>
      <c r="J3850" s="2329" t="s">
        <v>4874</v>
      </c>
      <c r="K3850" s="2329" t="s">
        <v>4857</v>
      </c>
      <c r="L3850" s="2329" t="s">
        <v>4064</v>
      </c>
      <c r="M3850" s="2329" t="s">
        <v>4858</v>
      </c>
      <c r="N3850" s="2329" t="s">
        <v>4859</v>
      </c>
      <c r="O3850" s="2329" t="s">
        <v>4860</v>
      </c>
      <c r="P3850" s="2329" t="s">
        <v>4861</v>
      </c>
      <c r="Q3850" s="2329" t="s">
        <v>2959</v>
      </c>
      <c r="R3850" s="2329" t="s">
        <v>4862</v>
      </c>
      <c r="S3850" s="2330" t="s">
        <v>2028</v>
      </c>
    </row>
    <row r="3851" spans="2:19" ht="17.25" customHeight="1" x14ac:dyDescent="0.2">
      <c r="B3851" s="2336" t="s">
        <v>4879</v>
      </c>
      <c r="C3851" s="2294" t="s">
        <v>2030</v>
      </c>
      <c r="D3851" s="2337" t="s">
        <v>4876</v>
      </c>
      <c r="E3851" s="2338">
        <f>+G3851+H3851+I3851</f>
        <v>25</v>
      </c>
      <c r="F3851" s="2338">
        <f>+E3851*1.12</f>
        <v>28.000000000000004</v>
      </c>
      <c r="G3851" s="2338">
        <v>15.5</v>
      </c>
      <c r="H3851" s="2338">
        <v>9</v>
      </c>
      <c r="I3851" s="2338">
        <v>0.5</v>
      </c>
      <c r="J3851" s="2339" t="s">
        <v>4880</v>
      </c>
      <c r="K3851" s="2294">
        <v>0.15</v>
      </c>
      <c r="L3851" s="2294">
        <f>+K3851*1.12</f>
        <v>0.16800000000000001</v>
      </c>
      <c r="M3851" s="2294">
        <v>0.15</v>
      </c>
      <c r="N3851" s="2277">
        <f>+M3851*1.12</f>
        <v>0.16800000000000001</v>
      </c>
      <c r="O3851" s="2294" t="s">
        <v>4869</v>
      </c>
      <c r="P3851" s="2294">
        <f>+O3851*1.12</f>
        <v>0.16800000000000001</v>
      </c>
      <c r="Q3851" s="2332" t="s">
        <v>4881</v>
      </c>
      <c r="R3851" s="2332" t="s">
        <v>4881</v>
      </c>
      <c r="S3851" s="1310" t="s">
        <v>2034</v>
      </c>
    </row>
    <row r="3852" spans="2:19" ht="17.25" customHeight="1" x14ac:dyDescent="0.2">
      <c r="B3852" s="4246" t="s">
        <v>3778</v>
      </c>
      <c r="C3852" s="4247"/>
      <c r="D3852" s="4247"/>
      <c r="E3852" s="4247"/>
      <c r="F3852" s="4247"/>
      <c r="G3852" s="4247"/>
      <c r="H3852" s="4247"/>
      <c r="I3852" s="4247"/>
      <c r="J3852" s="4247"/>
      <c r="K3852" s="4247"/>
      <c r="L3852" s="4247"/>
      <c r="M3852" s="4247"/>
      <c r="N3852" s="4247"/>
      <c r="O3852" s="4247"/>
      <c r="P3852" s="4247"/>
      <c r="Q3852" s="4247"/>
      <c r="R3852" s="4247"/>
      <c r="S3852" s="4248"/>
    </row>
    <row r="3853" spans="2:19" ht="17.25" customHeight="1" x14ac:dyDescent="0.2">
      <c r="B3853" s="4249" t="s">
        <v>342</v>
      </c>
      <c r="C3853" s="4250"/>
      <c r="D3853" s="4250"/>
      <c r="E3853" s="4250"/>
      <c r="F3853" s="4250"/>
      <c r="G3853" s="4250"/>
      <c r="H3853" s="4250"/>
      <c r="I3853" s="4250"/>
      <c r="J3853" s="4250"/>
      <c r="K3853" s="4250"/>
      <c r="L3853" s="4250"/>
      <c r="M3853" s="4250"/>
      <c r="N3853" s="4250"/>
      <c r="O3853" s="4250"/>
      <c r="P3853" s="4250"/>
      <c r="Q3853" s="4250"/>
      <c r="R3853" s="4250"/>
      <c r="S3853" s="4251"/>
    </row>
    <row r="3854" spans="2:19" ht="17.25" customHeight="1" thickBot="1" x14ac:dyDescent="0.25">
      <c r="B3854" s="4252" t="s">
        <v>4878</v>
      </c>
      <c r="C3854" s="4253"/>
      <c r="D3854" s="4253"/>
      <c r="E3854" s="4253"/>
      <c r="F3854" s="4253"/>
      <c r="G3854" s="4253"/>
      <c r="H3854" s="4253"/>
      <c r="I3854" s="4253"/>
      <c r="J3854" s="4253"/>
      <c r="K3854" s="4253"/>
      <c r="L3854" s="4253"/>
      <c r="M3854" s="4253"/>
      <c r="N3854" s="4253"/>
      <c r="O3854" s="4253"/>
      <c r="P3854" s="4253"/>
      <c r="Q3854" s="4253"/>
      <c r="R3854" s="4253"/>
      <c r="S3854" s="4254"/>
    </row>
    <row r="3855" spans="2:19" ht="17.25" customHeight="1" thickTop="1" thickBot="1" x14ac:dyDescent="0.25">
      <c r="B3855" s="2327" t="s">
        <v>4970</v>
      </c>
      <c r="C3855" s="699"/>
      <c r="D3855" s="699"/>
      <c r="E3855" s="699"/>
      <c r="F3855" s="699"/>
      <c r="G3855" s="699"/>
      <c r="H3855" s="699"/>
      <c r="I3855" s="699"/>
      <c r="J3855" s="699"/>
      <c r="K3855" s="699"/>
      <c r="L3855" s="699"/>
      <c r="M3855" s="699"/>
      <c r="N3855" s="699"/>
      <c r="O3855" s="699"/>
      <c r="P3855" s="699"/>
      <c r="Q3855" s="699"/>
      <c r="R3855" s="699"/>
      <c r="S3855" s="700"/>
    </row>
    <row r="3856" spans="2:19" ht="17.25" customHeight="1" thickTop="1" x14ac:dyDescent="0.3">
      <c r="B3856" s="4255"/>
      <c r="C3856" s="4255"/>
      <c r="D3856" s="534"/>
      <c r="E3856" s="534"/>
      <c r="F3856" s="534"/>
      <c r="G3856" s="2323"/>
    </row>
    <row r="3857" spans="2:18" ht="17.25" customHeight="1" thickBot="1" x14ac:dyDescent="0.35">
      <c r="B3857" s="2325"/>
      <c r="C3857" s="2322"/>
      <c r="D3857" s="534"/>
      <c r="E3857" s="534"/>
      <c r="F3857" s="534"/>
      <c r="G3857" s="2323"/>
    </row>
    <row r="3858" spans="2:18" ht="17.25" customHeight="1" thickTop="1" x14ac:dyDescent="0.2">
      <c r="B3858" s="4241" t="s">
        <v>4871</v>
      </c>
      <c r="C3858" s="4242"/>
      <c r="D3858" s="4242"/>
      <c r="E3858" s="4242"/>
      <c r="F3858" s="4242"/>
      <c r="G3858" s="4242"/>
      <c r="H3858" s="4242"/>
      <c r="I3858" s="4242"/>
      <c r="J3858" s="4242"/>
      <c r="K3858" s="4242"/>
      <c r="L3858" s="4242"/>
      <c r="M3858" s="4242"/>
      <c r="N3858" s="4242"/>
      <c r="O3858" s="4242"/>
      <c r="P3858" s="4242"/>
      <c r="Q3858" s="4242"/>
      <c r="R3858" s="4243"/>
    </row>
    <row r="3859" spans="2:18" ht="39" customHeight="1" x14ac:dyDescent="0.2">
      <c r="B3859" s="2328" t="s">
        <v>995</v>
      </c>
      <c r="C3859" s="2329" t="s">
        <v>1631</v>
      </c>
      <c r="D3859" s="2329" t="s">
        <v>1864</v>
      </c>
      <c r="E3859" s="2329" t="s">
        <v>81</v>
      </c>
      <c r="F3859" s="2329" t="s">
        <v>297</v>
      </c>
      <c r="G3859" s="2329" t="s">
        <v>205</v>
      </c>
      <c r="H3859" s="2329" t="s">
        <v>4872</v>
      </c>
      <c r="I3859" s="2329" t="s">
        <v>4873</v>
      </c>
      <c r="J3859" s="2329" t="s">
        <v>4874</v>
      </c>
      <c r="K3859" s="2329" t="s">
        <v>4857</v>
      </c>
      <c r="L3859" s="2329" t="s">
        <v>4064</v>
      </c>
      <c r="M3859" s="2329" t="s">
        <v>4858</v>
      </c>
      <c r="N3859" s="2329" t="s">
        <v>4859</v>
      </c>
      <c r="O3859" s="2329" t="s">
        <v>4860</v>
      </c>
      <c r="P3859" s="2329" t="s">
        <v>4861</v>
      </c>
      <c r="Q3859" s="2329" t="s">
        <v>2959</v>
      </c>
      <c r="R3859" s="2330" t="s">
        <v>4862</v>
      </c>
    </row>
    <row r="3860" spans="2:18" ht="17.25" customHeight="1" x14ac:dyDescent="0.2">
      <c r="B3860" s="2331" t="s">
        <v>4875</v>
      </c>
      <c r="C3860" s="2277" t="s">
        <v>2030</v>
      </c>
      <c r="D3860" s="2332" t="s">
        <v>4876</v>
      </c>
      <c r="E3860" s="2333">
        <f>+G3860+H3860+I3860</f>
        <v>35</v>
      </c>
      <c r="F3860" s="2333">
        <f>+E3860*1.12</f>
        <v>39.200000000000003</v>
      </c>
      <c r="G3860" s="2333">
        <v>22.5</v>
      </c>
      <c r="H3860" s="2333">
        <v>12</v>
      </c>
      <c r="I3860" s="2333">
        <v>0.5</v>
      </c>
      <c r="J3860" s="2334" t="s">
        <v>4877</v>
      </c>
      <c r="K3860" s="2277">
        <v>0.15</v>
      </c>
      <c r="L3860" s="2277">
        <f>+K3860*1.12</f>
        <v>0.16800000000000001</v>
      </c>
      <c r="M3860" s="2277">
        <v>0.15</v>
      </c>
      <c r="N3860" s="2277">
        <f>+M3860*1.12</f>
        <v>0.16800000000000001</v>
      </c>
      <c r="O3860" s="2277" t="s">
        <v>4869</v>
      </c>
      <c r="P3860" s="2277">
        <f>+O3860*1.12</f>
        <v>0.16800000000000001</v>
      </c>
      <c r="Q3860" s="2332" t="s">
        <v>1892</v>
      </c>
      <c r="R3860" s="2335" t="s">
        <v>1892</v>
      </c>
    </row>
    <row r="3861" spans="2:18" ht="17.25" customHeight="1" x14ac:dyDescent="0.2">
      <c r="B3861" s="4246" t="s">
        <v>3778</v>
      </c>
      <c r="C3861" s="4247"/>
      <c r="D3861" s="4247"/>
      <c r="E3861" s="4247"/>
      <c r="F3861" s="4247"/>
      <c r="G3861" s="4247"/>
      <c r="H3861" s="4247"/>
      <c r="I3861" s="4247"/>
      <c r="J3861" s="4247"/>
      <c r="K3861" s="4247"/>
      <c r="L3861" s="4247"/>
      <c r="M3861" s="4247"/>
      <c r="N3861" s="4247"/>
      <c r="O3861" s="4247"/>
      <c r="P3861" s="4247"/>
      <c r="Q3861" s="4247"/>
      <c r="R3861" s="4248"/>
    </row>
    <row r="3862" spans="2:18" ht="17.25" customHeight="1" x14ac:dyDescent="0.2">
      <c r="B3862" s="4249" t="s">
        <v>342</v>
      </c>
      <c r="C3862" s="4250"/>
      <c r="D3862" s="4250"/>
      <c r="E3862" s="4250"/>
      <c r="F3862" s="4250"/>
      <c r="G3862" s="4250"/>
      <c r="H3862" s="4250"/>
      <c r="I3862" s="4250"/>
      <c r="J3862" s="4250"/>
      <c r="K3862" s="4250"/>
      <c r="L3862" s="4250"/>
      <c r="M3862" s="4250"/>
      <c r="N3862" s="4250"/>
      <c r="O3862" s="4250"/>
      <c r="P3862" s="4250"/>
      <c r="Q3862" s="4250"/>
      <c r="R3862" s="4251"/>
    </row>
    <row r="3863" spans="2:18" ht="17.25" customHeight="1" thickBot="1" x14ac:dyDescent="0.25">
      <c r="B3863" s="4252" t="s">
        <v>4878</v>
      </c>
      <c r="C3863" s="4253"/>
      <c r="D3863" s="4253"/>
      <c r="E3863" s="4253"/>
      <c r="F3863" s="4253"/>
      <c r="G3863" s="4253"/>
      <c r="H3863" s="4253"/>
      <c r="I3863" s="4253"/>
      <c r="J3863" s="4253"/>
      <c r="K3863" s="4253"/>
      <c r="L3863" s="4253"/>
      <c r="M3863" s="4253"/>
      <c r="N3863" s="4253"/>
      <c r="O3863" s="4253"/>
      <c r="P3863" s="4253"/>
      <c r="Q3863" s="4253"/>
      <c r="R3863" s="4254"/>
    </row>
    <row r="3864" spans="2:18" ht="17.25" customHeight="1" thickTop="1" thickBot="1" x14ac:dyDescent="0.25">
      <c r="B3864" s="2327" t="s">
        <v>4969</v>
      </c>
      <c r="C3864" s="699"/>
      <c r="D3864" s="699"/>
      <c r="E3864" s="699"/>
      <c r="F3864" s="699"/>
      <c r="G3864" s="699"/>
      <c r="H3864" s="699"/>
      <c r="I3864" s="699"/>
      <c r="J3864" s="699"/>
      <c r="K3864" s="699"/>
      <c r="L3864" s="699"/>
      <c r="M3864" s="699"/>
      <c r="N3864" s="699"/>
      <c r="O3864" s="699"/>
      <c r="P3864" s="699"/>
      <c r="Q3864" s="699"/>
      <c r="R3864" s="700"/>
    </row>
    <row r="3865" spans="2:18" ht="17.25" customHeight="1" thickTop="1" x14ac:dyDescent="0.3">
      <c r="B3865" s="4255"/>
      <c r="C3865" s="4255"/>
      <c r="D3865" s="534"/>
      <c r="E3865" s="534"/>
      <c r="F3865" s="534"/>
      <c r="G3865" s="2323"/>
    </row>
    <row r="3866" spans="2:18" ht="17.25" customHeight="1" thickBot="1" x14ac:dyDescent="0.35">
      <c r="B3866" s="2325"/>
      <c r="C3866" s="2322"/>
      <c r="D3866" s="534"/>
      <c r="E3866" s="534"/>
      <c r="F3866" s="534"/>
      <c r="G3866" s="2323"/>
    </row>
    <row r="3867" spans="2:18" ht="17.25" customHeight="1" thickTop="1" x14ac:dyDescent="0.2">
      <c r="B3867" s="4241" t="s">
        <v>4856</v>
      </c>
      <c r="C3867" s="4242"/>
      <c r="D3867" s="4242"/>
      <c r="E3867" s="4242"/>
      <c r="F3867" s="4242"/>
      <c r="G3867" s="4242"/>
      <c r="H3867" s="4242"/>
      <c r="I3867" s="4242"/>
      <c r="J3867" s="4242"/>
      <c r="K3867" s="4242"/>
      <c r="L3867" s="4242"/>
      <c r="M3867" s="4242"/>
      <c r="N3867" s="4242"/>
      <c r="O3867" s="4242"/>
      <c r="P3867" s="4242"/>
      <c r="Q3867" s="4243"/>
    </row>
    <row r="3868" spans="2:18" ht="54.75" customHeight="1" x14ac:dyDescent="0.2">
      <c r="B3868" s="2328" t="s">
        <v>995</v>
      </c>
      <c r="C3868" s="2329" t="s">
        <v>1631</v>
      </c>
      <c r="D3868" s="2329" t="s">
        <v>1864</v>
      </c>
      <c r="E3868" s="2329" t="s">
        <v>81</v>
      </c>
      <c r="F3868" s="2329" t="s">
        <v>297</v>
      </c>
      <c r="G3868" s="2329" t="s">
        <v>205</v>
      </c>
      <c r="H3868" s="2329" t="s">
        <v>4857</v>
      </c>
      <c r="I3868" s="2329" t="s">
        <v>4064</v>
      </c>
      <c r="J3868" s="2329" t="s">
        <v>4858</v>
      </c>
      <c r="K3868" s="2329" t="s">
        <v>4859</v>
      </c>
      <c r="L3868" s="2329" t="s">
        <v>4860</v>
      </c>
      <c r="M3868" s="2329" t="s">
        <v>4861</v>
      </c>
      <c r="N3868" s="2329" t="s">
        <v>2959</v>
      </c>
      <c r="O3868" s="2329" t="s">
        <v>4862</v>
      </c>
      <c r="P3868" s="2329" t="s">
        <v>4863</v>
      </c>
      <c r="Q3868" s="2330" t="s">
        <v>2028</v>
      </c>
    </row>
    <row r="3869" spans="2:18" ht="17.25" customHeight="1" x14ac:dyDescent="0.2">
      <c r="B3869" s="1266" t="s">
        <v>4864</v>
      </c>
      <c r="C3869" s="2294" t="s">
        <v>2030</v>
      </c>
      <c r="D3869" s="2294" t="s">
        <v>1627</v>
      </c>
      <c r="E3869" s="2294" t="s">
        <v>4865</v>
      </c>
      <c r="F3869" s="2294">
        <f>+E3869*1.12</f>
        <v>13.440000000000001</v>
      </c>
      <c r="G3869" s="2294" t="s">
        <v>4866</v>
      </c>
      <c r="H3869" s="2294" t="s">
        <v>4867</v>
      </c>
      <c r="I3869" s="2294">
        <f>+H3869*1.12</f>
        <v>0.13440000000000002</v>
      </c>
      <c r="J3869" s="2294" t="s">
        <v>4868</v>
      </c>
      <c r="K3869" s="2277">
        <f>+J3869*1.12</f>
        <v>0.24640000000000004</v>
      </c>
      <c r="L3869" s="2294" t="s">
        <v>4869</v>
      </c>
      <c r="M3869" s="2294">
        <f>+L3869*1.12</f>
        <v>0.16800000000000001</v>
      </c>
      <c r="N3869" s="2294" t="s">
        <v>2172</v>
      </c>
      <c r="O3869" s="2294" t="s">
        <v>306</v>
      </c>
      <c r="P3869" s="2294" t="s">
        <v>2037</v>
      </c>
      <c r="Q3869" s="1310" t="s">
        <v>2034</v>
      </c>
    </row>
    <row r="3870" spans="2:18" ht="17.25" customHeight="1" x14ac:dyDescent="0.2">
      <c r="B3870" s="4246" t="s">
        <v>3778</v>
      </c>
      <c r="C3870" s="4247"/>
      <c r="D3870" s="4247"/>
      <c r="E3870" s="4247"/>
      <c r="F3870" s="4247"/>
      <c r="G3870" s="4247"/>
      <c r="H3870" s="4247"/>
      <c r="I3870" s="4247"/>
      <c r="J3870" s="4247"/>
      <c r="K3870" s="4247"/>
      <c r="L3870" s="4247"/>
      <c r="M3870" s="4247"/>
      <c r="N3870" s="4247"/>
      <c r="O3870" s="4247"/>
      <c r="P3870" s="4247"/>
      <c r="Q3870" s="4248"/>
    </row>
    <row r="3871" spans="2:18" ht="17.25" customHeight="1" x14ac:dyDescent="0.2">
      <c r="B3871" s="4249" t="s">
        <v>342</v>
      </c>
      <c r="C3871" s="4250"/>
      <c r="D3871" s="4250"/>
      <c r="E3871" s="4250"/>
      <c r="F3871" s="4250"/>
      <c r="G3871" s="4250"/>
      <c r="H3871" s="4250"/>
      <c r="I3871" s="4250"/>
      <c r="J3871" s="4250"/>
      <c r="K3871" s="4250"/>
      <c r="L3871" s="4250"/>
      <c r="M3871" s="4250"/>
      <c r="N3871" s="4250"/>
      <c r="O3871" s="4250"/>
      <c r="P3871" s="4250"/>
      <c r="Q3871" s="4251"/>
    </row>
    <row r="3872" spans="2:18" ht="17.25" customHeight="1" thickBot="1" x14ac:dyDescent="0.25">
      <c r="B3872" s="4252" t="s">
        <v>4870</v>
      </c>
      <c r="C3872" s="4253"/>
      <c r="D3872" s="4253"/>
      <c r="E3872" s="4253"/>
      <c r="F3872" s="4253"/>
      <c r="G3872" s="4253"/>
      <c r="H3872" s="4253"/>
      <c r="I3872" s="4253"/>
      <c r="J3872" s="4253"/>
      <c r="K3872" s="4253"/>
      <c r="L3872" s="4253"/>
      <c r="M3872" s="4253"/>
      <c r="N3872" s="4253"/>
      <c r="O3872" s="4253"/>
      <c r="P3872" s="4253"/>
      <c r="Q3872" s="4254"/>
    </row>
    <row r="3873" spans="2:7" ht="17.25" customHeight="1" thickTop="1" x14ac:dyDescent="0.3">
      <c r="B3873" s="4255"/>
      <c r="C3873" s="4255"/>
      <c r="D3873" s="534"/>
      <c r="E3873" s="534"/>
      <c r="F3873" s="534"/>
      <c r="G3873" s="2323"/>
    </row>
    <row r="3874" spans="2:7" ht="17.25" customHeight="1" thickBot="1" x14ac:dyDescent="0.35">
      <c r="B3874" s="2325"/>
      <c r="C3874" s="2322"/>
      <c r="D3874" s="534"/>
      <c r="E3874" s="534"/>
      <c r="F3874" s="534"/>
      <c r="G3874" s="2323"/>
    </row>
    <row r="3875" spans="2:7" ht="22.5" customHeight="1" thickTop="1" x14ac:dyDescent="0.2">
      <c r="B3875" s="4227" t="s">
        <v>4847</v>
      </c>
      <c r="C3875" s="4228"/>
      <c r="D3875" s="4228"/>
      <c r="E3875" s="4228"/>
      <c r="F3875" s="4230"/>
      <c r="G3875" s="2323"/>
    </row>
    <row r="3876" spans="2:7" ht="32.25" customHeight="1" x14ac:dyDescent="0.2">
      <c r="B3876" s="2324" t="s">
        <v>381</v>
      </c>
      <c r="C3876" s="2309" t="s">
        <v>215</v>
      </c>
      <c r="D3876" s="2309" t="s">
        <v>4820</v>
      </c>
      <c r="E3876" s="2309" t="s">
        <v>3365</v>
      </c>
      <c r="F3876" s="2310" t="s">
        <v>4848</v>
      </c>
      <c r="G3876" s="2323"/>
    </row>
    <row r="3877" spans="2:7" ht="23.25" customHeight="1" x14ac:dyDescent="0.2">
      <c r="B3877" s="2313" t="s">
        <v>4847</v>
      </c>
      <c r="C3877" s="2314" t="s">
        <v>4837</v>
      </c>
      <c r="D3877" s="2314" t="s">
        <v>4849</v>
      </c>
      <c r="E3877" s="2315">
        <v>2000</v>
      </c>
      <c r="F3877" s="2317" t="s">
        <v>1621</v>
      </c>
      <c r="G3877" s="2323"/>
    </row>
    <row r="3878" spans="2:7" ht="17.25" customHeight="1" x14ac:dyDescent="0.2">
      <c r="B3878" s="4232" t="s">
        <v>4839</v>
      </c>
      <c r="C3878" s="4233"/>
      <c r="D3878" s="4233"/>
      <c r="E3878" s="4233"/>
      <c r="F3878" s="4234"/>
      <c r="G3878" s="2323"/>
    </row>
    <row r="3879" spans="2:7" ht="25.5" customHeight="1" x14ac:dyDescent="0.2">
      <c r="B3879" s="4235" t="s">
        <v>4850</v>
      </c>
      <c r="C3879" s="4236"/>
      <c r="D3879" s="4236"/>
      <c r="E3879" s="4236"/>
      <c r="F3879" s="4237"/>
      <c r="G3879" s="2323"/>
    </row>
    <row r="3880" spans="2:7" ht="26.25" customHeight="1" x14ac:dyDescent="0.2">
      <c r="B3880" s="4208" t="s">
        <v>4842</v>
      </c>
      <c r="C3880" s="4211"/>
      <c r="D3880" s="4211"/>
      <c r="E3880" s="4211"/>
      <c r="F3880" s="4212"/>
      <c r="G3880" s="2323"/>
    </row>
    <row r="3881" spans="2:7" ht="17.25" customHeight="1" x14ac:dyDescent="0.2">
      <c r="B3881" s="4208" t="s">
        <v>4843</v>
      </c>
      <c r="C3881" s="4211"/>
      <c r="D3881" s="4211"/>
      <c r="E3881" s="4211"/>
      <c r="F3881" s="4212"/>
      <c r="G3881" s="2323"/>
    </row>
    <row r="3882" spans="2:7" ht="17.25" customHeight="1" x14ac:dyDescent="0.2">
      <c r="B3882" s="4213" t="s">
        <v>4851</v>
      </c>
      <c r="C3882" s="4214"/>
      <c r="D3882" s="4214"/>
      <c r="E3882" s="4214"/>
      <c r="F3882" s="4215"/>
      <c r="G3882" s="2323"/>
    </row>
    <row r="3883" spans="2:7" ht="27.75" customHeight="1" x14ac:dyDescent="0.2">
      <c r="B3883" s="4216" t="s">
        <v>4852</v>
      </c>
      <c r="C3883" s="4217"/>
      <c r="D3883" s="4217"/>
      <c r="E3883" s="4217"/>
      <c r="F3883" s="4218"/>
      <c r="G3883" s="2323"/>
    </row>
    <row r="3884" spans="2:7" ht="17.25" customHeight="1" x14ac:dyDescent="0.2">
      <c r="B3884" s="4256" t="s">
        <v>4853</v>
      </c>
      <c r="C3884" s="4257"/>
      <c r="D3884" s="4257"/>
      <c r="E3884" s="4257"/>
      <c r="F3884" s="4258"/>
      <c r="G3884" s="2323"/>
    </row>
    <row r="3885" spans="2:7" ht="29.25" customHeight="1" x14ac:dyDescent="0.2">
      <c r="B3885" s="4213" t="s">
        <v>4854</v>
      </c>
      <c r="C3885" s="4214"/>
      <c r="D3885" s="4214"/>
      <c r="E3885" s="4214"/>
      <c r="F3885" s="4215"/>
      <c r="G3885" s="2323"/>
    </row>
    <row r="3886" spans="2:7" ht="17.25" customHeight="1" x14ac:dyDescent="0.2">
      <c r="B3886" s="4219" t="s">
        <v>2944</v>
      </c>
      <c r="C3886" s="4220"/>
      <c r="D3886" s="4220"/>
      <c r="E3886" s="4220"/>
      <c r="F3886" s="4221"/>
      <c r="G3886" s="2323"/>
    </row>
    <row r="3887" spans="2:7" ht="17.25" customHeight="1" thickBot="1" x14ac:dyDescent="0.25">
      <c r="B3887" s="4222" t="s">
        <v>4855</v>
      </c>
      <c r="C3887" s="4223"/>
      <c r="D3887" s="4223"/>
      <c r="E3887" s="4223"/>
      <c r="F3887" s="4224"/>
      <c r="G3887" s="2323"/>
    </row>
    <row r="3888" spans="2:7" ht="17.25" customHeight="1" thickTop="1" x14ac:dyDescent="0.3">
      <c r="B3888" s="4231"/>
      <c r="C3888" s="4231"/>
      <c r="D3888" s="534"/>
      <c r="E3888" s="534"/>
      <c r="F3888" s="534"/>
      <c r="G3888" s="2323"/>
    </row>
    <row r="3889" spans="2:8" ht="17.25" customHeight="1" thickBot="1" x14ac:dyDescent="0.35">
      <c r="B3889" s="2240"/>
      <c r="C3889" s="2240"/>
      <c r="D3889" s="534"/>
      <c r="E3889" s="534"/>
      <c r="F3889" s="534"/>
      <c r="G3889" s="2241"/>
    </row>
    <row r="3890" spans="2:8" ht="17.25" customHeight="1" thickTop="1" x14ac:dyDescent="0.2">
      <c r="B3890" s="4227" t="s">
        <v>4835</v>
      </c>
      <c r="C3890" s="4228"/>
      <c r="D3890" s="4228"/>
      <c r="E3890" s="4228"/>
      <c r="F3890" s="4229"/>
      <c r="G3890" s="4229"/>
      <c r="H3890" s="4230"/>
    </row>
    <row r="3891" spans="2:8" ht="59.25" customHeight="1" x14ac:dyDescent="0.2">
      <c r="B3891" s="2311" t="s">
        <v>381</v>
      </c>
      <c r="C3891" s="2309" t="s">
        <v>215</v>
      </c>
      <c r="D3891" s="2309" t="s">
        <v>4820</v>
      </c>
      <c r="E3891" s="2309" t="s">
        <v>3365</v>
      </c>
      <c r="F3891" s="2312" t="s">
        <v>4836</v>
      </c>
      <c r="G3891" s="2312" t="s">
        <v>4821</v>
      </c>
      <c r="H3891" s="2310" t="s">
        <v>4822</v>
      </c>
    </row>
    <row r="3892" spans="2:8" ht="17.25" customHeight="1" x14ac:dyDescent="0.2">
      <c r="B3892" s="2313" t="s">
        <v>4835</v>
      </c>
      <c r="C3892" s="2314" t="s">
        <v>4837</v>
      </c>
      <c r="D3892" s="2314" t="s">
        <v>4838</v>
      </c>
      <c r="E3892" s="2315">
        <v>2000</v>
      </c>
      <c r="F3892" s="2316" t="s">
        <v>4819</v>
      </c>
      <c r="G3892" s="2316" t="s">
        <v>1621</v>
      </c>
      <c r="H3892" s="2317" t="s">
        <v>1621</v>
      </c>
    </row>
    <row r="3893" spans="2:8" ht="17.25" customHeight="1" x14ac:dyDescent="0.2">
      <c r="B3893" s="4232" t="s">
        <v>4839</v>
      </c>
      <c r="C3893" s="4233"/>
      <c r="D3893" s="4233"/>
      <c r="E3893" s="4233"/>
      <c r="F3893" s="4238"/>
      <c r="G3893" s="4238"/>
      <c r="H3893" s="4234"/>
    </row>
    <row r="3894" spans="2:8" ht="17.25" customHeight="1" x14ac:dyDescent="0.2">
      <c r="B3894" s="4226" t="s">
        <v>4840</v>
      </c>
      <c r="C3894" s="4220"/>
      <c r="D3894" s="4220"/>
      <c r="E3894" s="4220"/>
      <c r="F3894" s="4220"/>
      <c r="G3894" s="4220"/>
      <c r="H3894" s="4221"/>
    </row>
    <row r="3895" spans="2:8" ht="15" customHeight="1" x14ac:dyDescent="0.2">
      <c r="B3895" s="4208" t="s">
        <v>4841</v>
      </c>
      <c r="C3895" s="4209"/>
      <c r="D3895" s="4209"/>
      <c r="E3895" s="4209"/>
      <c r="F3895" s="4209"/>
      <c r="G3895" s="4209"/>
      <c r="H3895" s="4210"/>
    </row>
    <row r="3896" spans="2:8" ht="33.75" customHeight="1" x14ac:dyDescent="0.2">
      <c r="B3896" s="4208" t="s">
        <v>4842</v>
      </c>
      <c r="C3896" s="4211"/>
      <c r="D3896" s="4211"/>
      <c r="E3896" s="4211"/>
      <c r="F3896" s="4211"/>
      <c r="G3896" s="4211"/>
      <c r="H3896" s="4212"/>
    </row>
    <row r="3897" spans="2:8" ht="17.25" customHeight="1" x14ac:dyDescent="0.2">
      <c r="B3897" s="4208" t="s">
        <v>4843</v>
      </c>
      <c r="C3897" s="4211"/>
      <c r="D3897" s="4211"/>
      <c r="E3897" s="4211"/>
      <c r="F3897" s="4211"/>
      <c r="G3897" s="4211"/>
      <c r="H3897" s="4212"/>
    </row>
    <row r="3898" spans="2:8" ht="17.25" customHeight="1" x14ac:dyDescent="0.2">
      <c r="B3898" s="4208" t="s">
        <v>4844</v>
      </c>
      <c r="C3898" s="4209"/>
      <c r="D3898" s="4209"/>
      <c r="E3898" s="4209"/>
      <c r="F3898" s="4209"/>
      <c r="G3898" s="4209"/>
      <c r="H3898" s="4210"/>
    </row>
    <row r="3899" spans="2:8" ht="17.25" customHeight="1" x14ac:dyDescent="0.2">
      <c r="B3899" s="4208" t="s">
        <v>4845</v>
      </c>
      <c r="C3899" s="4209"/>
      <c r="D3899" s="4209"/>
      <c r="E3899" s="4209"/>
      <c r="F3899" s="4209"/>
      <c r="G3899" s="4209"/>
      <c r="H3899" s="4210"/>
    </row>
    <row r="3900" spans="2:8" ht="17.25" customHeight="1" x14ac:dyDescent="0.2">
      <c r="B3900" s="4219" t="s">
        <v>2944</v>
      </c>
      <c r="C3900" s="4220"/>
      <c r="D3900" s="4220"/>
      <c r="E3900" s="4220"/>
      <c r="F3900" s="4220"/>
      <c r="G3900" s="4220"/>
      <c r="H3900" s="4221"/>
    </row>
    <row r="3901" spans="2:8" ht="17.25" customHeight="1" thickBot="1" x14ac:dyDescent="0.25">
      <c r="B3901" s="4222" t="s">
        <v>4846</v>
      </c>
      <c r="C3901" s="4223"/>
      <c r="D3901" s="4223"/>
      <c r="E3901" s="4223"/>
      <c r="F3901" s="4223"/>
      <c r="G3901" s="4223"/>
      <c r="H3901" s="4224"/>
    </row>
    <row r="3902" spans="2:8" ht="17.25" customHeight="1" thickTop="1" x14ac:dyDescent="0.2">
      <c r="B3902" s="4225"/>
      <c r="C3902" s="4225"/>
      <c r="D3902" s="2318"/>
      <c r="E3902" s="2318"/>
      <c r="F3902" s="2318"/>
      <c r="G3902" s="2318"/>
      <c r="H3902" s="2318"/>
    </row>
    <row r="3903" spans="2:8" ht="17.25" customHeight="1" thickBot="1" x14ac:dyDescent="0.35">
      <c r="B3903" s="2240"/>
      <c r="C3903" s="2240"/>
      <c r="D3903" s="534"/>
      <c r="E3903" s="534"/>
      <c r="F3903" s="534"/>
      <c r="G3903" s="2241"/>
    </row>
    <row r="3904" spans="2:8" ht="17.25" customHeight="1" thickTop="1" x14ac:dyDescent="0.2">
      <c r="B3904" s="4203" t="s">
        <v>4830</v>
      </c>
      <c r="C3904" s="4204"/>
      <c r="D3904" s="4204"/>
      <c r="E3904" s="4204"/>
      <c r="F3904" s="4205"/>
      <c r="G3904" s="2241"/>
    </row>
    <row r="3905" spans="2:7" ht="39" customHeight="1" x14ac:dyDescent="0.2">
      <c r="B3905" s="2311" t="s">
        <v>381</v>
      </c>
      <c r="C3905" s="2309" t="s">
        <v>215</v>
      </c>
      <c r="D3905" s="2309" t="s">
        <v>4820</v>
      </c>
      <c r="E3905" s="2309" t="s">
        <v>3365</v>
      </c>
      <c r="F3905" s="2310" t="s">
        <v>4818</v>
      </c>
      <c r="G3905" s="2241"/>
    </row>
    <row r="3906" spans="2:7" ht="17.25" customHeight="1" x14ac:dyDescent="0.2">
      <c r="B3906" s="4206" t="s">
        <v>4831</v>
      </c>
      <c r="C3906" s="4207" t="s">
        <v>4832</v>
      </c>
      <c r="D3906" s="4207">
        <v>66.08</v>
      </c>
      <c r="E3906" s="4239" t="s">
        <v>1709</v>
      </c>
      <c r="F3906" s="4240" t="s">
        <v>1621</v>
      </c>
      <c r="G3906" s="2241"/>
    </row>
    <row r="3907" spans="2:7" ht="17.25" customHeight="1" x14ac:dyDescent="0.2">
      <c r="B3907" s="4206"/>
      <c r="C3907" s="4207"/>
      <c r="D3907" s="4207"/>
      <c r="E3907" s="4239"/>
      <c r="F3907" s="4240"/>
      <c r="G3907" s="2241"/>
    </row>
    <row r="3908" spans="2:7" ht="17.25" customHeight="1" x14ac:dyDescent="0.2">
      <c r="B3908" s="4292" t="s">
        <v>4833</v>
      </c>
      <c r="C3908" s="4293"/>
      <c r="D3908" s="4293"/>
      <c r="E3908" s="4293"/>
      <c r="F3908" s="4294"/>
      <c r="G3908" s="2241"/>
    </row>
    <row r="3909" spans="2:7" ht="17.25" customHeight="1" x14ac:dyDescent="0.2">
      <c r="B3909" s="4295" t="s">
        <v>2944</v>
      </c>
      <c r="C3909" s="4296"/>
      <c r="D3909" s="4296"/>
      <c r="E3909" s="4296"/>
      <c r="F3909" s="4297"/>
      <c r="G3909" s="2241"/>
    </row>
    <row r="3910" spans="2:7" ht="17.25" customHeight="1" thickBot="1" x14ac:dyDescent="0.25">
      <c r="B3910" s="4298" t="s">
        <v>4834</v>
      </c>
      <c r="C3910" s="4299"/>
      <c r="D3910" s="4299"/>
      <c r="E3910" s="4299"/>
      <c r="F3910" s="4300"/>
      <c r="G3910" s="2241"/>
    </row>
    <row r="3911" spans="2:7" ht="17.25" customHeight="1" thickTop="1" x14ac:dyDescent="0.3">
      <c r="B3911" s="4301"/>
      <c r="C3911" s="4301"/>
      <c r="D3911" s="534"/>
      <c r="E3911" s="534"/>
      <c r="F3911" s="534"/>
      <c r="G3911" s="2241"/>
    </row>
    <row r="3912" spans="2:7" ht="17.25" customHeight="1" thickBot="1" x14ac:dyDescent="0.35">
      <c r="B3912" s="2240"/>
      <c r="C3912" s="2240"/>
      <c r="D3912" s="534"/>
      <c r="E3912" s="534"/>
      <c r="F3912" s="534"/>
      <c r="G3912" s="2241"/>
    </row>
    <row r="3913" spans="2:7" ht="30" customHeight="1" thickTop="1" x14ac:dyDescent="0.3">
      <c r="B3913" s="4274" t="s">
        <v>4823</v>
      </c>
      <c r="C3913" s="4304"/>
      <c r="D3913" s="534"/>
      <c r="E3913" s="534"/>
      <c r="F3913" s="534"/>
      <c r="G3913" s="2241"/>
    </row>
    <row r="3914" spans="2:7" ht="17.25" customHeight="1" x14ac:dyDescent="0.3">
      <c r="B3914" s="4305" t="s">
        <v>4824</v>
      </c>
      <c r="C3914" s="4306"/>
      <c r="D3914" s="534"/>
      <c r="E3914" s="534"/>
      <c r="F3914" s="534"/>
      <c r="G3914" s="2241"/>
    </row>
    <row r="3915" spans="2:7" ht="17.25" customHeight="1" x14ac:dyDescent="0.3">
      <c r="B3915" s="4307" t="s">
        <v>3945</v>
      </c>
      <c r="C3915" s="4308"/>
      <c r="D3915" s="534"/>
      <c r="E3915" s="534"/>
      <c r="F3915" s="534"/>
      <c r="G3915" s="2241"/>
    </row>
    <row r="3916" spans="2:7" ht="17.25" customHeight="1" x14ac:dyDescent="0.3">
      <c r="B3916" s="4320" t="s">
        <v>4817</v>
      </c>
      <c r="C3916" s="4321"/>
      <c r="D3916" s="534"/>
      <c r="E3916" s="534"/>
      <c r="F3916" s="534"/>
      <c r="G3916" s="2241"/>
    </row>
    <row r="3917" spans="2:7" ht="40.5" customHeight="1" x14ac:dyDescent="0.3">
      <c r="B3917" s="4302" t="s">
        <v>4825</v>
      </c>
      <c r="C3917" s="4303"/>
      <c r="D3917" s="534"/>
      <c r="E3917" s="534"/>
      <c r="F3917" s="534"/>
      <c r="G3917" s="2241"/>
    </row>
    <row r="3918" spans="2:7" ht="30" customHeight="1" x14ac:dyDescent="0.3">
      <c r="B3918" s="4302" t="s">
        <v>4826</v>
      </c>
      <c r="C3918" s="4303"/>
      <c r="D3918" s="534"/>
      <c r="E3918" s="534"/>
      <c r="F3918" s="534"/>
      <c r="G3918" s="2241"/>
    </row>
    <row r="3919" spans="2:7" ht="30" customHeight="1" x14ac:dyDescent="0.3">
      <c r="B3919" s="4302" t="s">
        <v>4827</v>
      </c>
      <c r="C3919" s="4303"/>
      <c r="D3919" s="534"/>
      <c r="E3919" s="534"/>
      <c r="F3919" s="534"/>
      <c r="G3919" s="2241"/>
    </row>
    <row r="3920" spans="2:7" ht="42.75" customHeight="1" x14ac:dyDescent="0.3">
      <c r="B3920" s="4302" t="s">
        <v>4828</v>
      </c>
      <c r="C3920" s="4303"/>
      <c r="D3920" s="534"/>
      <c r="E3920" s="534"/>
      <c r="F3920" s="534"/>
      <c r="G3920" s="2241"/>
    </row>
    <row r="3921" spans="2:7" ht="17.25" customHeight="1" thickBot="1" x14ac:dyDescent="0.35">
      <c r="B3921" s="4322" t="s">
        <v>4829</v>
      </c>
      <c r="C3921" s="4323"/>
      <c r="D3921" s="534"/>
      <c r="E3921" s="534"/>
      <c r="F3921" s="534"/>
      <c r="G3921" s="2241"/>
    </row>
    <row r="3922" spans="2:7" ht="17.25" customHeight="1" thickTop="1" x14ac:dyDescent="0.3">
      <c r="B3922" s="4245"/>
      <c r="C3922" s="4245"/>
      <c r="D3922" s="534"/>
      <c r="E3922" s="534"/>
      <c r="F3922" s="534"/>
      <c r="G3922" s="2241"/>
    </row>
    <row r="3923" spans="2:7" ht="17.25" customHeight="1" thickBot="1" x14ac:dyDescent="0.35">
      <c r="B3923" s="1517"/>
      <c r="C3923" s="1517"/>
      <c r="D3923" s="534"/>
      <c r="E3923" s="534"/>
      <c r="F3923" s="534"/>
      <c r="G3923" s="2"/>
    </row>
    <row r="3924" spans="2:7" ht="32.25" customHeight="1" thickTop="1" x14ac:dyDescent="0.2">
      <c r="B3924" s="4309" t="s">
        <v>4476</v>
      </c>
      <c r="C3924" s="4310"/>
      <c r="D3924" s="4310"/>
      <c r="E3924" s="4310"/>
      <c r="F3924" s="4311"/>
      <c r="G3924" s="2"/>
    </row>
    <row r="3925" spans="2:7" ht="17.25" customHeight="1" x14ac:dyDescent="0.2">
      <c r="B3925" s="2250" t="s">
        <v>381</v>
      </c>
      <c r="C3925" s="2251" t="s">
        <v>215</v>
      </c>
      <c r="D3925" s="2251" t="s">
        <v>3365</v>
      </c>
      <c r="E3925" s="2251" t="s">
        <v>216</v>
      </c>
      <c r="F3925" s="2252" t="s">
        <v>4477</v>
      </c>
      <c r="G3925" s="2"/>
    </row>
    <row r="3926" spans="2:7" ht="24" customHeight="1" x14ac:dyDescent="0.2">
      <c r="B3926" s="2253" t="s">
        <v>4478</v>
      </c>
      <c r="C3926" s="2254">
        <v>29</v>
      </c>
      <c r="D3926" s="2255">
        <v>2000</v>
      </c>
      <c r="E3926" s="2256">
        <v>0.1</v>
      </c>
      <c r="F3926" s="2257" t="s">
        <v>1621</v>
      </c>
      <c r="G3926" s="2"/>
    </row>
    <row r="3927" spans="2:7" ht="17.25" customHeight="1" x14ac:dyDescent="0.2">
      <c r="B3927" s="4312" t="s">
        <v>4479</v>
      </c>
      <c r="C3927" s="4313"/>
      <c r="D3927" s="4313"/>
      <c r="E3927" s="4313"/>
      <c r="F3927" s="4314"/>
      <c r="G3927" s="2"/>
    </row>
    <row r="3928" spans="2:7" ht="17.25" customHeight="1" x14ac:dyDescent="0.2">
      <c r="B3928" s="4341" t="s">
        <v>4480</v>
      </c>
      <c r="C3928" s="4342"/>
      <c r="D3928" s="4342"/>
      <c r="E3928" s="4342"/>
      <c r="F3928" s="4343"/>
      <c r="G3928" s="2"/>
    </row>
    <row r="3929" spans="2:7" ht="17.25" customHeight="1" x14ac:dyDescent="0.2">
      <c r="B3929" s="4341" t="s">
        <v>4481</v>
      </c>
      <c r="C3929" s="4342"/>
      <c r="D3929" s="4342"/>
      <c r="E3929" s="4342"/>
      <c r="F3929" s="4343"/>
      <c r="G3929" s="2"/>
    </row>
    <row r="3930" spans="2:7" ht="17.25" customHeight="1" x14ac:dyDescent="0.2">
      <c r="B3930" s="4341" t="s">
        <v>4482</v>
      </c>
      <c r="C3930" s="4342"/>
      <c r="D3930" s="4342"/>
      <c r="E3930" s="4342"/>
      <c r="F3930" s="4343"/>
      <c r="G3930" s="2"/>
    </row>
    <row r="3931" spans="2:7" ht="17.25" customHeight="1" x14ac:dyDescent="0.2">
      <c r="B3931" s="4795" t="s">
        <v>4483</v>
      </c>
      <c r="C3931" s="4796"/>
      <c r="D3931" s="4796"/>
      <c r="E3931" s="4796"/>
      <c r="F3931" s="4797"/>
      <c r="G3931" s="2"/>
    </row>
    <row r="3932" spans="2:7" ht="17.25" customHeight="1" thickBot="1" x14ac:dyDescent="0.25">
      <c r="B3932" s="2258" t="s">
        <v>4484</v>
      </c>
      <c r="C3932" s="2259"/>
      <c r="D3932" s="2259"/>
      <c r="E3932" s="2259"/>
      <c r="F3932" s="2260"/>
      <c r="G3932" s="2"/>
    </row>
    <row r="3933" spans="2:7" ht="17.25" customHeight="1" thickTop="1" x14ac:dyDescent="0.3">
      <c r="B3933" s="4259"/>
      <c r="C3933" s="4259"/>
      <c r="D3933" s="534"/>
      <c r="E3933" s="534"/>
      <c r="F3933" s="534"/>
      <c r="G3933" s="2"/>
    </row>
    <row r="3934" spans="2:7" ht="17.25" customHeight="1" thickBot="1" x14ac:dyDescent="0.35">
      <c r="B3934" s="1517"/>
      <c r="C3934" s="1517"/>
      <c r="D3934" s="534"/>
      <c r="E3934" s="534"/>
      <c r="F3934" s="534"/>
      <c r="G3934" s="2"/>
    </row>
    <row r="3935" spans="2:7" ht="17.25" customHeight="1" thickTop="1" thickBot="1" x14ac:dyDescent="0.25">
      <c r="B3935" s="4274" t="s">
        <v>4468</v>
      </c>
      <c r="C3935" s="4275"/>
      <c r="D3935" s="4275"/>
      <c r="E3935" s="4275"/>
      <c r="F3935" s="4276"/>
      <c r="G3935" s="2"/>
    </row>
    <row r="3936" spans="2:7" ht="17.25" customHeight="1" thickTop="1" x14ac:dyDescent="0.2">
      <c r="B3936" s="695"/>
      <c r="C3936" s="696"/>
      <c r="D3936" s="696"/>
      <c r="E3936" s="696"/>
      <c r="F3936" s="697"/>
      <c r="G3936" s="2"/>
    </row>
    <row r="3937" spans="2:7" ht="17.25" customHeight="1" x14ac:dyDescent="0.2">
      <c r="B3937" s="1564" t="s">
        <v>2943</v>
      </c>
      <c r="C3937" s="1503" t="s">
        <v>381</v>
      </c>
      <c r="D3937" s="915"/>
      <c r="E3937" s="915"/>
      <c r="F3937" s="916"/>
      <c r="G3937" s="2"/>
    </row>
    <row r="3938" spans="2:7" ht="17.25" customHeight="1" x14ac:dyDescent="0.2">
      <c r="B3938" s="1564" t="s">
        <v>2944</v>
      </c>
      <c r="C3938" s="1503" t="s">
        <v>4424</v>
      </c>
      <c r="D3938" s="915"/>
      <c r="E3938" s="915"/>
      <c r="F3938" s="916"/>
      <c r="G3938" s="2"/>
    </row>
    <row r="3939" spans="2:7" ht="17.25" customHeight="1" x14ac:dyDescent="0.2">
      <c r="B3939" s="1566" t="s">
        <v>2945</v>
      </c>
      <c r="C3939" s="4192" t="s">
        <v>3526</v>
      </c>
      <c r="D3939" s="4192"/>
      <c r="E3939" s="4192"/>
      <c r="F3939" s="4193"/>
      <c r="G3939" s="2"/>
    </row>
    <row r="3940" spans="2:7" ht="17.25" customHeight="1" x14ac:dyDescent="0.2">
      <c r="B3940" s="1566" t="s">
        <v>2946</v>
      </c>
      <c r="C3940" s="4192" t="s">
        <v>4469</v>
      </c>
      <c r="D3940" s="4192"/>
      <c r="E3940" s="4192"/>
      <c r="F3940" s="4193"/>
      <c r="G3940" s="2"/>
    </row>
    <row r="3941" spans="2:7" ht="17.25" customHeight="1" x14ac:dyDescent="0.2">
      <c r="B3941" s="1740" t="s">
        <v>2919</v>
      </c>
      <c r="C3941" s="4324"/>
      <c r="D3941" s="4324"/>
      <c r="E3941" s="4324"/>
      <c r="F3941" s="4325"/>
      <c r="G3941" s="2"/>
    </row>
    <row r="3942" spans="2:7" ht="27" customHeight="1" x14ac:dyDescent="0.2">
      <c r="B3942" s="1740"/>
      <c r="C3942" s="4324" t="s">
        <v>4470</v>
      </c>
      <c r="D3942" s="4324"/>
      <c r="E3942" s="4324"/>
      <c r="F3942" s="4325"/>
      <c r="G3942" s="2"/>
    </row>
    <row r="3943" spans="2:7" ht="33" customHeight="1" x14ac:dyDescent="0.2">
      <c r="B3943" s="1740"/>
      <c r="C3943" s="4324" t="s">
        <v>4471</v>
      </c>
      <c r="D3943" s="4324"/>
      <c r="E3943" s="4324"/>
      <c r="F3943" s="4325"/>
      <c r="G3943" s="2"/>
    </row>
    <row r="3944" spans="2:7" ht="47.25" customHeight="1" x14ac:dyDescent="0.2">
      <c r="B3944" s="1740"/>
      <c r="C3944" s="4324" t="s">
        <v>4472</v>
      </c>
      <c r="D3944" s="4324"/>
      <c r="E3944" s="4324"/>
      <c r="F3944" s="4325"/>
      <c r="G3944" s="2"/>
    </row>
    <row r="3945" spans="2:7" ht="44.25" customHeight="1" x14ac:dyDescent="0.2">
      <c r="B3945" s="1740"/>
      <c r="C3945" s="4324" t="s">
        <v>4473</v>
      </c>
      <c r="D3945" s="4324"/>
      <c r="E3945" s="4324"/>
      <c r="F3945" s="4325"/>
      <c r="G3945" s="2"/>
    </row>
    <row r="3946" spans="2:7" ht="33.75" customHeight="1" x14ac:dyDescent="0.2">
      <c r="B3946" s="1740"/>
      <c r="C3946" s="4324" t="s">
        <v>4474</v>
      </c>
      <c r="D3946" s="4324"/>
      <c r="E3946" s="4324"/>
      <c r="F3946" s="4325"/>
      <c r="G3946" s="2"/>
    </row>
    <row r="3947" spans="2:7" ht="17.25" customHeight="1" thickBot="1" x14ac:dyDescent="0.25">
      <c r="B3947" s="4350" t="s">
        <v>4475</v>
      </c>
      <c r="C3947" s="4351"/>
      <c r="D3947" s="4351"/>
      <c r="E3947" s="4351"/>
      <c r="F3947" s="4352"/>
      <c r="G3947" s="2"/>
    </row>
    <row r="3948" spans="2:7" ht="17.25" customHeight="1" thickTop="1" x14ac:dyDescent="0.3">
      <c r="B3948" s="4725"/>
      <c r="C3948" s="4725"/>
      <c r="D3948" s="534"/>
      <c r="E3948" s="534"/>
      <c r="F3948" s="534"/>
      <c r="G3948" s="2"/>
    </row>
    <row r="3949" spans="2:7" ht="17.25" customHeight="1" thickBot="1" x14ac:dyDescent="0.35">
      <c r="B3949" s="1517"/>
      <c r="C3949" s="1517"/>
      <c r="D3949" s="534"/>
      <c r="E3949" s="534"/>
      <c r="F3949" s="534"/>
      <c r="G3949" s="2"/>
    </row>
    <row r="3950" spans="2:7" ht="17.25" customHeight="1" thickTop="1" thickBot="1" x14ac:dyDescent="0.25">
      <c r="B3950" s="4194" t="s">
        <v>4458</v>
      </c>
      <c r="C3950" s="4195"/>
      <c r="D3950" s="4195"/>
      <c r="E3950" s="4195"/>
      <c r="F3950" s="4195"/>
      <c r="G3950" s="4196"/>
    </row>
    <row r="3951" spans="2:7" ht="48.75" customHeight="1" thickTop="1" x14ac:dyDescent="0.2">
      <c r="B3951" s="4197" t="s">
        <v>381</v>
      </c>
      <c r="C3951" s="4198"/>
      <c r="D3951" s="2247" t="s">
        <v>2773</v>
      </c>
      <c r="E3951" s="2247" t="s">
        <v>3365</v>
      </c>
      <c r="F3951" s="2248" t="s">
        <v>4459</v>
      </c>
      <c r="G3951" s="2249" t="s">
        <v>4460</v>
      </c>
    </row>
    <row r="3952" spans="2:7" ht="17.25" customHeight="1" x14ac:dyDescent="0.2">
      <c r="B3952" s="4332" t="s">
        <v>4461</v>
      </c>
      <c r="C3952" s="4326"/>
      <c r="D3952" s="4326">
        <v>29</v>
      </c>
      <c r="E3952" s="4326">
        <v>2000</v>
      </c>
      <c r="F3952" s="4326">
        <v>4000</v>
      </c>
      <c r="G3952" s="4327" t="s">
        <v>210</v>
      </c>
    </row>
    <row r="3953" spans="2:7" ht="17.25" customHeight="1" x14ac:dyDescent="0.2">
      <c r="B3953" s="4332"/>
      <c r="C3953" s="4326"/>
      <c r="D3953" s="4326"/>
      <c r="E3953" s="4326"/>
      <c r="F3953" s="4326"/>
      <c r="G3953" s="4327"/>
    </row>
    <row r="3954" spans="2:7" ht="17.25" customHeight="1" x14ac:dyDescent="0.2">
      <c r="B3954" s="4332" t="s">
        <v>947</v>
      </c>
      <c r="C3954" s="4326"/>
      <c r="D3954" s="4326" t="s">
        <v>4462</v>
      </c>
      <c r="E3954" s="4326"/>
      <c r="F3954" s="4326"/>
      <c r="G3954" s="4327"/>
    </row>
    <row r="3955" spans="2:7" ht="17.25" customHeight="1" x14ac:dyDescent="0.2">
      <c r="B3955" s="4333" t="s">
        <v>4433</v>
      </c>
      <c r="C3955" s="4334"/>
      <c r="D3955" s="4326" t="s">
        <v>4463</v>
      </c>
      <c r="E3955" s="4326"/>
      <c r="F3955" s="4326"/>
      <c r="G3955" s="4327"/>
    </row>
    <row r="3956" spans="2:7" ht="17.25" customHeight="1" x14ac:dyDescent="0.2">
      <c r="B3956" s="4335"/>
      <c r="C3956" s="4336"/>
      <c r="D3956" s="4328" t="s">
        <v>4464</v>
      </c>
      <c r="E3956" s="4328"/>
      <c r="F3956" s="4328"/>
      <c r="G3956" s="4327"/>
    </row>
    <row r="3957" spans="2:7" ht="31.5" customHeight="1" x14ac:dyDescent="0.2">
      <c r="B3957" s="4335"/>
      <c r="C3957" s="4336"/>
      <c r="D3957" s="4329" t="s">
        <v>4465</v>
      </c>
      <c r="E3957" s="4330"/>
      <c r="F3957" s="4330"/>
      <c r="G3957" s="4331"/>
    </row>
    <row r="3958" spans="2:7" ht="17.25" customHeight="1" x14ac:dyDescent="0.2">
      <c r="B3958" s="4335"/>
      <c r="C3958" s="4336"/>
      <c r="D3958" s="4326" t="s">
        <v>4466</v>
      </c>
      <c r="E3958" s="4326"/>
      <c r="F3958" s="4326"/>
      <c r="G3958" s="4327"/>
    </row>
    <row r="3959" spans="2:7" ht="17.25" customHeight="1" thickBot="1" x14ac:dyDescent="0.25">
      <c r="B3959" s="4337"/>
      <c r="C3959" s="4338"/>
      <c r="D3959" s="4339" t="s">
        <v>4467</v>
      </c>
      <c r="E3959" s="4339"/>
      <c r="F3959" s="4339"/>
      <c r="G3959" s="4340"/>
    </row>
    <row r="3960" spans="2:7" ht="17.25" customHeight="1" thickTop="1" x14ac:dyDescent="0.3">
      <c r="B3960" s="4245"/>
      <c r="C3960" s="4245"/>
      <c r="D3960" s="534"/>
      <c r="E3960" s="534"/>
      <c r="F3960" s="534"/>
      <c r="G3960" s="2"/>
    </row>
    <row r="3961" spans="2:7" ht="17.25" customHeight="1" thickBot="1" x14ac:dyDescent="0.35">
      <c r="B3961" s="1517"/>
      <c r="C3961" s="1517"/>
      <c r="D3961" s="534"/>
      <c r="E3961" s="534"/>
      <c r="F3961" s="534"/>
      <c r="G3961" s="2"/>
    </row>
    <row r="3962" spans="2:7" ht="21.75" customHeight="1" thickTop="1" thickBot="1" x14ac:dyDescent="0.25">
      <c r="B3962" s="4189" t="s">
        <v>4423</v>
      </c>
      <c r="C3962" s="4190"/>
      <c r="D3962" s="4190"/>
      <c r="E3962" s="4190"/>
      <c r="F3962" s="4191"/>
      <c r="G3962" s="2"/>
    </row>
    <row r="3963" spans="2:7" ht="17.25" customHeight="1" thickTop="1" x14ac:dyDescent="0.2">
      <c r="B3963" s="695"/>
      <c r="C3963" s="696"/>
      <c r="D3963" s="696"/>
      <c r="E3963" s="696"/>
      <c r="F3963" s="697"/>
      <c r="G3963" s="2"/>
    </row>
    <row r="3964" spans="2:7" ht="17.25" customHeight="1" x14ac:dyDescent="0.2">
      <c r="B3964" s="1564" t="s">
        <v>2943</v>
      </c>
      <c r="C3964" s="1503" t="s">
        <v>381</v>
      </c>
      <c r="D3964" s="915"/>
      <c r="E3964" s="915"/>
      <c r="F3964" s="916"/>
      <c r="G3964" s="2"/>
    </row>
    <row r="3965" spans="2:7" ht="17.25" customHeight="1" x14ac:dyDescent="0.2">
      <c r="B3965" s="1564" t="s">
        <v>2944</v>
      </c>
      <c r="C3965" s="1503" t="s">
        <v>4424</v>
      </c>
      <c r="D3965" s="915"/>
      <c r="E3965" s="915"/>
      <c r="F3965" s="916"/>
      <c r="G3965" s="2"/>
    </row>
    <row r="3966" spans="2:7" ht="17.25" customHeight="1" x14ac:dyDescent="0.2">
      <c r="B3966" s="1566" t="s">
        <v>2945</v>
      </c>
      <c r="C3966" s="4192" t="s">
        <v>4425</v>
      </c>
      <c r="D3966" s="4192"/>
      <c r="E3966" s="4192"/>
      <c r="F3966" s="4193"/>
      <c r="G3966" s="2"/>
    </row>
    <row r="3967" spans="2:7" ht="20.25" customHeight="1" x14ac:dyDescent="0.2">
      <c r="B3967" s="1740" t="s">
        <v>2919</v>
      </c>
      <c r="C3967" s="4324"/>
      <c r="D3967" s="4324"/>
      <c r="E3967" s="4324"/>
      <c r="F3967" s="4325"/>
      <c r="G3967" s="2"/>
    </row>
    <row r="3968" spans="2:7" ht="28.5" customHeight="1" x14ac:dyDescent="0.2">
      <c r="B3968" s="1740"/>
      <c r="C3968" s="4324" t="s">
        <v>4426</v>
      </c>
      <c r="D3968" s="4324"/>
      <c r="E3968" s="4324"/>
      <c r="F3968" s="4325"/>
      <c r="G3968" s="2"/>
    </row>
    <row r="3969" spans="2:7" ht="29.25" customHeight="1" x14ac:dyDescent="0.2">
      <c r="B3969" s="1740"/>
      <c r="C3969" s="4324" t="s">
        <v>4427</v>
      </c>
      <c r="D3969" s="4324"/>
      <c r="E3969" s="4324"/>
      <c r="F3969" s="4325"/>
      <c r="G3969" s="2"/>
    </row>
    <row r="3970" spans="2:7" ht="55.5" customHeight="1" x14ac:dyDescent="0.2">
      <c r="B3970" s="1740"/>
      <c r="C3970" s="4324" t="s">
        <v>4428</v>
      </c>
      <c r="D3970" s="4324"/>
      <c r="E3970" s="4324"/>
      <c r="F3970" s="4325"/>
      <c r="G3970" s="2"/>
    </row>
    <row r="3971" spans="2:7" ht="23.25" customHeight="1" x14ac:dyDescent="0.2">
      <c r="B3971" s="1740"/>
      <c r="C3971" s="4324" t="s">
        <v>4429</v>
      </c>
      <c r="D3971" s="4324"/>
      <c r="E3971" s="4324"/>
      <c r="F3971" s="4325"/>
      <c r="G3971" s="2"/>
    </row>
    <row r="3972" spans="2:7" ht="26.25" customHeight="1" x14ac:dyDescent="0.2">
      <c r="B3972" s="1740"/>
      <c r="C3972" s="4324" t="s">
        <v>4430</v>
      </c>
      <c r="D3972" s="4324"/>
      <c r="E3972" s="4324"/>
      <c r="F3972" s="4325"/>
      <c r="G3972" s="2"/>
    </row>
    <row r="3973" spans="2:7" ht="17.25" customHeight="1" thickBot="1" x14ac:dyDescent="0.25">
      <c r="B3973" s="4350"/>
      <c r="C3973" s="4351"/>
      <c r="D3973" s="4351"/>
      <c r="E3973" s="4351"/>
      <c r="F3973" s="4352"/>
      <c r="G3973" s="2"/>
    </row>
    <row r="3974" spans="2:7" ht="17.25" customHeight="1" thickTop="1" x14ac:dyDescent="0.3">
      <c r="B3974" s="4259"/>
      <c r="C3974" s="4259"/>
      <c r="D3974" s="534"/>
      <c r="E3974" s="534"/>
      <c r="F3974" s="534"/>
      <c r="G3974" s="2"/>
    </row>
    <row r="3975" spans="2:7" ht="17.25" customHeight="1" thickBot="1" x14ac:dyDescent="0.35">
      <c r="B3975" s="1517"/>
      <c r="C3975" s="1517"/>
      <c r="D3975" s="534"/>
      <c r="E3975" s="534"/>
      <c r="F3975" s="534"/>
      <c r="G3975" s="2"/>
    </row>
    <row r="3976" spans="2:7" ht="17.25" customHeight="1" thickTop="1" x14ac:dyDescent="0.25">
      <c r="B3976" s="4353" t="s">
        <v>3142</v>
      </c>
      <c r="C3976" s="4261"/>
      <c r="D3976" s="4261"/>
      <c r="E3976" s="4261"/>
      <c r="F3976" s="4261"/>
      <c r="G3976" s="4262"/>
    </row>
    <row r="3977" spans="2:7" ht="17.25" customHeight="1" x14ac:dyDescent="0.25">
      <c r="B3977" s="4354" t="s">
        <v>4418</v>
      </c>
      <c r="C3977" s="4355"/>
      <c r="D3977" s="4355"/>
      <c r="E3977" s="4355"/>
      <c r="F3977" s="4356"/>
      <c r="G3977" s="4357"/>
    </row>
    <row r="3978" spans="2:7" ht="17.25" customHeight="1" x14ac:dyDescent="0.2">
      <c r="B3978" s="1647" t="s">
        <v>381</v>
      </c>
      <c r="C3978" s="1347" t="s">
        <v>215</v>
      </c>
      <c r="D3978" s="1347" t="s">
        <v>3365</v>
      </c>
      <c r="E3978" s="1347" t="s">
        <v>2659</v>
      </c>
      <c r="F3978" s="1441" t="s">
        <v>218</v>
      </c>
      <c r="G3978" s="1370" t="s">
        <v>4419</v>
      </c>
    </row>
    <row r="3979" spans="2:7" ht="17.25" customHeight="1" thickBot="1" x14ac:dyDescent="0.25">
      <c r="B3979" s="710" t="s">
        <v>4420</v>
      </c>
      <c r="C3979" s="1461">
        <v>49</v>
      </c>
      <c r="D3979" s="1461" t="s">
        <v>1709</v>
      </c>
      <c r="E3979" s="1461" t="s">
        <v>1534</v>
      </c>
      <c r="F3979" s="2236" t="s">
        <v>210</v>
      </c>
      <c r="G3979" s="1648" t="s">
        <v>4421</v>
      </c>
    </row>
    <row r="3980" spans="2:7" ht="17.25" customHeight="1" x14ac:dyDescent="0.2">
      <c r="B3980" s="4344"/>
      <c r="C3980" s="4345"/>
      <c r="D3980" s="4345"/>
      <c r="E3980" s="4345"/>
      <c r="F3980" s="4345"/>
      <c r="G3980" s="4346"/>
    </row>
    <row r="3981" spans="2:7" ht="17.25" customHeight="1" x14ac:dyDescent="0.2">
      <c r="B3981" s="4347" t="s">
        <v>3146</v>
      </c>
      <c r="C3981" s="4348"/>
      <c r="D3981" s="4348"/>
      <c r="E3981" s="4348"/>
      <c r="F3981" s="4348"/>
      <c r="G3981" s="4349"/>
    </row>
    <row r="3982" spans="2:7" ht="17.25" customHeight="1" x14ac:dyDescent="0.2">
      <c r="B3982" s="4358" t="s">
        <v>4422</v>
      </c>
      <c r="C3982" s="4359"/>
      <c r="D3982" s="4359"/>
      <c r="E3982" s="4359"/>
      <c r="F3982" s="4359"/>
      <c r="G3982" s="4360"/>
    </row>
    <row r="3983" spans="2:7" ht="17.25" customHeight="1" thickBot="1" x14ac:dyDescent="0.25">
      <c r="B3983" s="1490"/>
      <c r="C3983" s="1491"/>
      <c r="D3983" s="1491"/>
      <c r="E3983" s="1491"/>
      <c r="F3983" s="1491"/>
      <c r="G3983" s="1492"/>
    </row>
    <row r="3984" spans="2:7" ht="17.25" customHeight="1" thickTop="1" x14ac:dyDescent="0.3">
      <c r="B3984" s="4259"/>
      <c r="C3984" s="4259"/>
      <c r="D3984" s="534"/>
      <c r="E3984" s="534"/>
      <c r="F3984" s="534"/>
      <c r="G3984" s="2"/>
    </row>
    <row r="3985" spans="2:16" ht="17.25" customHeight="1" thickBot="1" x14ac:dyDescent="0.35">
      <c r="B3985" s="1517"/>
      <c r="C3985" s="1517"/>
      <c r="D3985" s="534"/>
      <c r="E3985" s="534"/>
      <c r="F3985" s="534"/>
      <c r="G3985" s="2"/>
    </row>
    <row r="3986" spans="2:16" ht="17.25" customHeight="1" thickTop="1" x14ac:dyDescent="0.2">
      <c r="B3986" s="1519" t="s">
        <v>4389</v>
      </c>
      <c r="C3986" s="1520"/>
      <c r="D3986" s="1520"/>
      <c r="E3986" s="1520"/>
      <c r="F3986" s="1520"/>
      <c r="G3986" s="1520"/>
      <c r="H3986" s="1521"/>
      <c r="I3986" s="1521"/>
      <c r="J3986" s="1521"/>
      <c r="K3986" s="1521"/>
      <c r="L3986" s="1521"/>
      <c r="M3986" s="1522"/>
      <c r="N3986" s="1522"/>
      <c r="O3986" s="1522"/>
      <c r="P3986" s="1523"/>
    </row>
    <row r="3987" spans="2:16" ht="50.25" customHeight="1" x14ac:dyDescent="0.2">
      <c r="B3987" s="1524" t="s">
        <v>995</v>
      </c>
      <c r="C3987" s="1525" t="s">
        <v>80</v>
      </c>
      <c r="D3987" s="1526" t="s">
        <v>1810</v>
      </c>
      <c r="E3987" s="1526" t="s">
        <v>449</v>
      </c>
      <c r="F3987" s="1527" t="s">
        <v>535</v>
      </c>
      <c r="G3987" s="1527" t="s">
        <v>2955</v>
      </c>
      <c r="H3987" s="1528" t="s">
        <v>536</v>
      </c>
      <c r="I3987" s="1528" t="s">
        <v>537</v>
      </c>
      <c r="J3987" s="1525" t="s">
        <v>2956</v>
      </c>
      <c r="K3987" s="1525" t="s">
        <v>2957</v>
      </c>
      <c r="L3987" s="1525" t="s">
        <v>2958</v>
      </c>
      <c r="M3987" s="1525" t="s">
        <v>2959</v>
      </c>
      <c r="N3987" s="1525" t="s">
        <v>2960</v>
      </c>
      <c r="O3987" s="1529" t="s">
        <v>2961</v>
      </c>
      <c r="P3987" s="1530" t="s">
        <v>2028</v>
      </c>
    </row>
    <row r="3988" spans="2:16" ht="17.25" customHeight="1" x14ac:dyDescent="0.2">
      <c r="B3988" s="1573" t="s">
        <v>4390</v>
      </c>
      <c r="C3988" s="1532" t="s">
        <v>2030</v>
      </c>
      <c r="D3988" s="1532" t="s">
        <v>233</v>
      </c>
      <c r="E3988" s="1532" t="s">
        <v>3821</v>
      </c>
      <c r="F3988" s="1533">
        <v>79</v>
      </c>
      <c r="G3988" s="1534">
        <v>30</v>
      </c>
      <c r="H3988" s="1535">
        <v>49</v>
      </c>
      <c r="I3988" s="1568" t="s">
        <v>4391</v>
      </c>
      <c r="J3988" s="1536">
        <v>0.12</v>
      </c>
      <c r="K3988" s="1569">
        <v>0.12</v>
      </c>
      <c r="L3988" s="1536">
        <v>0.12</v>
      </c>
      <c r="M3988" s="1570" t="s">
        <v>4392</v>
      </c>
      <c r="N3988" s="1536" t="s">
        <v>4392</v>
      </c>
      <c r="O3988" s="1536" t="s">
        <v>4392</v>
      </c>
      <c r="P3988" s="1572" t="s">
        <v>390</v>
      </c>
    </row>
    <row r="3989" spans="2:16" ht="17.25" customHeight="1" x14ac:dyDescent="0.2">
      <c r="B3989" s="1573" t="s">
        <v>4393</v>
      </c>
      <c r="C3989" s="1532" t="s">
        <v>783</v>
      </c>
      <c r="D3989" s="1532" t="s">
        <v>233</v>
      </c>
      <c r="E3989" s="1532" t="s">
        <v>3821</v>
      </c>
      <c r="F3989" s="1533">
        <f>+G3989+H3989</f>
        <v>79</v>
      </c>
      <c r="G3989" s="1534">
        <v>30</v>
      </c>
      <c r="H3989" s="1535">
        <v>49</v>
      </c>
      <c r="I3989" s="1568" t="s">
        <v>4391</v>
      </c>
      <c r="J3989" s="1536">
        <v>0.12</v>
      </c>
      <c r="K3989" s="1569">
        <v>0.12</v>
      </c>
      <c r="L3989" s="1536">
        <v>0.12</v>
      </c>
      <c r="M3989" s="1570" t="s">
        <v>4392</v>
      </c>
      <c r="N3989" s="1536" t="s">
        <v>4392</v>
      </c>
      <c r="O3989" s="1536" t="s">
        <v>4392</v>
      </c>
      <c r="P3989" s="1572" t="s">
        <v>390</v>
      </c>
    </row>
    <row r="3990" spans="2:16" ht="17.25" customHeight="1" x14ac:dyDescent="0.2">
      <c r="B3990" s="4370" t="s">
        <v>1985</v>
      </c>
      <c r="C3990" s="4371"/>
      <c r="D3990" s="1540"/>
      <c r="E3990" s="1540"/>
      <c r="F3990" s="1540"/>
      <c r="G3990" s="772"/>
      <c r="H3990" s="772"/>
      <c r="I3990" s="772"/>
      <c r="J3990" s="712"/>
      <c r="K3990" s="712"/>
      <c r="L3990" s="712"/>
      <c r="M3990" s="712"/>
      <c r="N3990" s="712"/>
      <c r="O3990" s="712"/>
      <c r="P3990" s="729"/>
    </row>
    <row r="3991" spans="2:16" ht="17.25" customHeight="1" x14ac:dyDescent="0.2">
      <c r="B3991" s="4374" t="s">
        <v>3565</v>
      </c>
      <c r="C3991" s="4375"/>
      <c r="D3991" s="4375"/>
      <c r="E3991" s="2217"/>
      <c r="F3991" s="1540"/>
      <c r="G3991" s="772"/>
      <c r="H3991" s="772"/>
      <c r="I3991" s="772"/>
      <c r="J3991" s="712"/>
      <c r="K3991" s="712"/>
      <c r="L3991" s="712"/>
      <c r="M3991" s="712"/>
      <c r="N3991" s="712"/>
      <c r="O3991" s="712"/>
      <c r="P3991" s="729"/>
    </row>
    <row r="3992" spans="2:16" ht="17.25" customHeight="1" thickBot="1" x14ac:dyDescent="0.25">
      <c r="B3992" s="1567" t="s">
        <v>4394</v>
      </c>
      <c r="C3992" s="699"/>
      <c r="D3992" s="699"/>
      <c r="E3992" s="699"/>
      <c r="F3992" s="699"/>
      <c r="G3992" s="776"/>
      <c r="H3992" s="776"/>
      <c r="I3992" s="776"/>
      <c r="J3992" s="699"/>
      <c r="K3992" s="699"/>
      <c r="L3992" s="699"/>
      <c r="M3992" s="699"/>
      <c r="N3992" s="699"/>
      <c r="O3992" s="699"/>
      <c r="P3992" s="700"/>
    </row>
    <row r="3993" spans="2:16" ht="17.25" customHeight="1" thickTop="1" x14ac:dyDescent="0.3">
      <c r="B3993" s="4245"/>
      <c r="C3993" s="4245"/>
      <c r="D3993" s="534"/>
      <c r="E3993" s="534"/>
      <c r="F3993" s="534"/>
      <c r="G3993" s="2"/>
    </row>
    <row r="3994" spans="2:16" ht="17.25" customHeight="1" thickBot="1" x14ac:dyDescent="0.35">
      <c r="B3994" s="4245"/>
      <c r="C3994" s="4245"/>
      <c r="D3994" s="534"/>
      <c r="E3994" s="534"/>
      <c r="F3994" s="534"/>
      <c r="G3994" s="2"/>
    </row>
    <row r="3995" spans="2:16" ht="32.25" customHeight="1" thickTop="1" x14ac:dyDescent="0.3">
      <c r="B3995" s="4260" t="s">
        <v>4384</v>
      </c>
      <c r="C3995" s="4261"/>
      <c r="D3995" s="4262"/>
      <c r="E3995" s="534"/>
      <c r="F3995" s="534"/>
      <c r="G3995" s="2"/>
    </row>
    <row r="3996" spans="2:16" ht="17.25" customHeight="1" x14ac:dyDescent="0.3">
      <c r="B3996" s="4264"/>
      <c r="C3996" s="4268" t="s">
        <v>4385</v>
      </c>
      <c r="D3996" s="4315" t="s">
        <v>1150</v>
      </c>
      <c r="E3996" s="534"/>
      <c r="F3996" s="534"/>
      <c r="G3996" s="2"/>
    </row>
    <row r="3997" spans="2:16" ht="17.25" customHeight="1" x14ac:dyDescent="0.3">
      <c r="B3997" s="4265"/>
      <c r="C3997" s="4269"/>
      <c r="D3997" s="4316"/>
      <c r="E3997" s="534"/>
      <c r="F3997" s="534"/>
      <c r="G3997" s="2"/>
    </row>
    <row r="3998" spans="2:16" ht="17.25" customHeight="1" x14ac:dyDescent="0.3">
      <c r="B3998" s="1728" t="s">
        <v>3593</v>
      </c>
      <c r="C3998" s="1981">
        <v>0.3</v>
      </c>
      <c r="D3998" s="1905">
        <v>0.4</v>
      </c>
      <c r="E3998" s="534"/>
      <c r="F3998" s="534"/>
      <c r="G3998" s="2"/>
    </row>
    <row r="3999" spans="2:16" ht="17.25" customHeight="1" x14ac:dyDescent="0.3">
      <c r="B3999" s="1987" t="s">
        <v>4386</v>
      </c>
      <c r="C3999" s="2225" t="s">
        <v>4387</v>
      </c>
      <c r="D3999" s="1905" t="s">
        <v>4387</v>
      </c>
      <c r="E3999" s="534"/>
      <c r="F3999" s="534"/>
      <c r="G3999" s="2"/>
    </row>
    <row r="4000" spans="2:16" ht="17.25" customHeight="1" x14ac:dyDescent="0.3">
      <c r="B4000" s="2035"/>
      <c r="C4000" s="2226"/>
      <c r="D4000" s="1767"/>
      <c r="E4000" s="534"/>
      <c r="F4000" s="534"/>
      <c r="G4000" s="2"/>
    </row>
    <row r="4001" spans="2:16" ht="48" customHeight="1" x14ac:dyDescent="0.3">
      <c r="B4001" s="1984" t="s">
        <v>3788</v>
      </c>
      <c r="C4001" s="4361" t="s">
        <v>3789</v>
      </c>
      <c r="D4001" s="4362"/>
      <c r="E4001" s="534"/>
      <c r="F4001" s="534"/>
      <c r="G4001" s="2"/>
    </row>
    <row r="4002" spans="2:16" ht="56.25" customHeight="1" x14ac:dyDescent="0.3">
      <c r="B4002" s="1984" t="s">
        <v>3790</v>
      </c>
      <c r="C4002" s="4361" t="s">
        <v>3791</v>
      </c>
      <c r="D4002" s="4362"/>
      <c r="E4002" s="534"/>
      <c r="F4002" s="534"/>
      <c r="G4002" s="2"/>
    </row>
    <row r="4003" spans="2:16" ht="17.25" customHeight="1" x14ac:dyDescent="0.3">
      <c r="B4003" s="4363" t="s">
        <v>3779</v>
      </c>
      <c r="C4003" s="4361"/>
      <c r="D4003" s="4362"/>
      <c r="E4003" s="534"/>
      <c r="F4003" s="534"/>
      <c r="G4003" s="2"/>
    </row>
    <row r="4004" spans="2:16" ht="17.25" customHeight="1" thickBot="1" x14ac:dyDescent="0.35">
      <c r="B4004" s="2215" t="s">
        <v>4388</v>
      </c>
      <c r="C4004" s="1923"/>
      <c r="D4004" s="1924"/>
      <c r="E4004" s="534"/>
      <c r="F4004" s="534"/>
      <c r="G4004" s="2"/>
    </row>
    <row r="4005" spans="2:16" ht="17.25" customHeight="1" thickTop="1" x14ac:dyDescent="0.3">
      <c r="B4005" s="4364"/>
      <c r="C4005" s="4364"/>
      <c r="D4005" s="1756"/>
      <c r="E4005" s="534"/>
      <c r="F4005" s="534"/>
      <c r="G4005" s="2"/>
    </row>
    <row r="4006" spans="2:16" ht="17.25" customHeight="1" thickBot="1" x14ac:dyDescent="0.35">
      <c r="B4006" s="1517"/>
      <c r="C4006" s="1517"/>
      <c r="D4006" s="534"/>
      <c r="E4006" s="534"/>
      <c r="F4006" s="534"/>
      <c r="G4006" s="2"/>
    </row>
    <row r="4007" spans="2:16" ht="17.25" customHeight="1" thickTop="1" thickBot="1" x14ac:dyDescent="0.25">
      <c r="B4007" s="742"/>
      <c r="C4007" s="1042"/>
      <c r="D4007" s="1042"/>
      <c r="E4007" s="1042"/>
      <c r="F4007" s="1042"/>
      <c r="G4007" s="1042"/>
      <c r="H4007" s="1042"/>
      <c r="I4007" s="1042"/>
      <c r="J4007" s="1042"/>
      <c r="K4007" s="1042"/>
      <c r="L4007" s="1042"/>
      <c r="M4007" s="1042"/>
      <c r="N4007" s="1042"/>
      <c r="O4007" s="1042"/>
      <c r="P4007" s="734"/>
    </row>
    <row r="4008" spans="2:16" ht="17.25" customHeight="1" thickTop="1" x14ac:dyDescent="0.2">
      <c r="B4008" s="1519" t="s">
        <v>4370</v>
      </c>
      <c r="C4008" s="1520"/>
      <c r="D4008" s="1520"/>
      <c r="E4008" s="1520"/>
      <c r="F4008" s="1520"/>
      <c r="G4008" s="1520"/>
      <c r="H4008" s="1521"/>
      <c r="I4008" s="1521"/>
      <c r="J4008" s="1521"/>
      <c r="K4008" s="1521"/>
      <c r="L4008" s="1521"/>
      <c r="M4008" s="1522"/>
      <c r="N4008" s="1522"/>
      <c r="O4008" s="1522"/>
      <c r="P4008" s="1523"/>
    </row>
    <row r="4009" spans="2:16" ht="63" customHeight="1" x14ac:dyDescent="0.2">
      <c r="B4009" s="1524" t="s">
        <v>995</v>
      </c>
      <c r="C4009" s="1525" t="s">
        <v>80</v>
      </c>
      <c r="D4009" s="1526" t="s">
        <v>1810</v>
      </c>
      <c r="E4009" s="1525" t="s">
        <v>449</v>
      </c>
      <c r="F4009" s="1527" t="s">
        <v>535</v>
      </c>
      <c r="G4009" s="1527" t="s">
        <v>2955</v>
      </c>
      <c r="H4009" s="1528" t="s">
        <v>536</v>
      </c>
      <c r="I4009" s="1528" t="s">
        <v>537</v>
      </c>
      <c r="J4009" s="1525" t="s">
        <v>2956</v>
      </c>
      <c r="K4009" s="1525" t="s">
        <v>2957</v>
      </c>
      <c r="L4009" s="1525" t="s">
        <v>2958</v>
      </c>
      <c r="M4009" s="1525" t="s">
        <v>2959</v>
      </c>
      <c r="N4009" s="1525" t="s">
        <v>2960</v>
      </c>
      <c r="O4009" s="1529" t="s">
        <v>2961</v>
      </c>
      <c r="P4009" s="1530" t="s">
        <v>2028</v>
      </c>
    </row>
    <row r="4010" spans="2:16" ht="17.25" customHeight="1" x14ac:dyDescent="0.2">
      <c r="B4010" s="1573" t="s">
        <v>4371</v>
      </c>
      <c r="C4010" s="1532" t="s">
        <v>2030</v>
      </c>
      <c r="D4010" s="1532" t="s">
        <v>233</v>
      </c>
      <c r="E4010" s="2103" t="s">
        <v>3821</v>
      </c>
      <c r="F4010" s="1533">
        <f t="shared" ref="F4010:F4015" si="29">SUM(G4010:H4010)</f>
        <v>25</v>
      </c>
      <c r="G4010" s="1534">
        <v>15.01</v>
      </c>
      <c r="H4010" s="1535">
        <v>9.99</v>
      </c>
      <c r="I4010" s="1568" t="s">
        <v>4046</v>
      </c>
      <c r="J4010" s="1536">
        <v>0.18</v>
      </c>
      <c r="K4010" s="1536">
        <v>0.18</v>
      </c>
      <c r="L4010" s="1536">
        <v>0.18</v>
      </c>
      <c r="M4010" s="1570" t="s">
        <v>1769</v>
      </c>
      <c r="N4010" s="1570" t="s">
        <v>1769</v>
      </c>
      <c r="O4010" s="1570" t="s">
        <v>1769</v>
      </c>
      <c r="P4010" s="1572" t="s">
        <v>2034</v>
      </c>
    </row>
    <row r="4011" spans="2:16" ht="17.25" customHeight="1" x14ac:dyDescent="0.2">
      <c r="B4011" s="1573" t="s">
        <v>4372</v>
      </c>
      <c r="C4011" s="1532" t="s">
        <v>2030</v>
      </c>
      <c r="D4011" s="1532" t="s">
        <v>233</v>
      </c>
      <c r="E4011" s="2103" t="s">
        <v>3821</v>
      </c>
      <c r="F4011" s="1533">
        <f t="shared" si="29"/>
        <v>25</v>
      </c>
      <c r="G4011" s="1534">
        <v>15.01</v>
      </c>
      <c r="H4011" s="1535">
        <v>9.99</v>
      </c>
      <c r="I4011" s="1568" t="s">
        <v>4048</v>
      </c>
      <c r="J4011" s="1536">
        <v>0.18</v>
      </c>
      <c r="K4011" s="1536">
        <v>0.18</v>
      </c>
      <c r="L4011" s="1536">
        <v>0.18</v>
      </c>
      <c r="M4011" s="1570" t="s">
        <v>1769</v>
      </c>
      <c r="N4011" s="1570" t="s">
        <v>1769</v>
      </c>
      <c r="O4011" s="1570" t="s">
        <v>1769</v>
      </c>
      <c r="P4011" s="1572" t="s">
        <v>2034</v>
      </c>
    </row>
    <row r="4012" spans="2:16" ht="17.25" customHeight="1" x14ac:dyDescent="0.2">
      <c r="B4012" s="1573" t="s">
        <v>4373</v>
      </c>
      <c r="C4012" s="1532" t="s">
        <v>2030</v>
      </c>
      <c r="D4012" s="1583" t="s">
        <v>3814</v>
      </c>
      <c r="E4012" s="2103" t="s">
        <v>3821</v>
      </c>
      <c r="F4012" s="1533">
        <f t="shared" si="29"/>
        <v>25</v>
      </c>
      <c r="G4012" s="1534">
        <v>25</v>
      </c>
      <c r="H4012" s="1535"/>
      <c r="I4012" s="1568"/>
      <c r="J4012" s="1536">
        <v>0.18</v>
      </c>
      <c r="K4012" s="1536">
        <v>0.18</v>
      </c>
      <c r="L4012" s="1536">
        <v>0.18</v>
      </c>
      <c r="M4012" s="1570" t="s">
        <v>4374</v>
      </c>
      <c r="N4012" s="1570" t="s">
        <v>4374</v>
      </c>
      <c r="O4012" s="1570" t="s">
        <v>4374</v>
      </c>
      <c r="P4012" s="1572" t="s">
        <v>2034</v>
      </c>
    </row>
    <row r="4013" spans="2:16" ht="17.25" customHeight="1" x14ac:dyDescent="0.2">
      <c r="B4013" s="1573" t="s">
        <v>4375</v>
      </c>
      <c r="C4013" s="1532" t="s">
        <v>2030</v>
      </c>
      <c r="D4013" s="1532" t="s">
        <v>233</v>
      </c>
      <c r="E4013" s="2103" t="s">
        <v>4376</v>
      </c>
      <c r="F4013" s="1533">
        <f t="shared" si="29"/>
        <v>30</v>
      </c>
      <c r="G4013" s="1534">
        <v>10.01</v>
      </c>
      <c r="H4013" s="1535">
        <v>19.989999999999998</v>
      </c>
      <c r="I4013" s="1568" t="s">
        <v>4046</v>
      </c>
      <c r="J4013" s="1536">
        <v>0.18</v>
      </c>
      <c r="K4013" s="1536">
        <v>0.18</v>
      </c>
      <c r="L4013" s="1536">
        <v>0.18</v>
      </c>
      <c r="M4013" s="1570" t="s">
        <v>902</v>
      </c>
      <c r="N4013" s="1570" t="s">
        <v>902</v>
      </c>
      <c r="O4013" s="1570" t="s">
        <v>902</v>
      </c>
      <c r="P4013" s="1572" t="s">
        <v>763</v>
      </c>
    </row>
    <row r="4014" spans="2:16" ht="17.25" customHeight="1" x14ac:dyDescent="0.2">
      <c r="B4014" s="1573" t="s">
        <v>4377</v>
      </c>
      <c r="C4014" s="1532" t="s">
        <v>2030</v>
      </c>
      <c r="D4014" s="1532" t="s">
        <v>233</v>
      </c>
      <c r="E4014" s="2103" t="s">
        <v>4376</v>
      </c>
      <c r="F4014" s="1533">
        <f t="shared" si="29"/>
        <v>30</v>
      </c>
      <c r="G4014" s="1534">
        <v>10.01</v>
      </c>
      <c r="H4014" s="1535">
        <v>19.989999999999998</v>
      </c>
      <c r="I4014" s="1568" t="s">
        <v>4048</v>
      </c>
      <c r="J4014" s="1536">
        <v>0.18</v>
      </c>
      <c r="K4014" s="1536">
        <v>0.18</v>
      </c>
      <c r="L4014" s="1536">
        <v>0.18</v>
      </c>
      <c r="M4014" s="1570" t="s">
        <v>902</v>
      </c>
      <c r="N4014" s="1570" t="s">
        <v>902</v>
      </c>
      <c r="O4014" s="1570" t="s">
        <v>902</v>
      </c>
      <c r="P4014" s="1572" t="s">
        <v>763</v>
      </c>
    </row>
    <row r="4015" spans="2:16" ht="17.25" customHeight="1" x14ac:dyDescent="0.2">
      <c r="B4015" s="1573" t="s">
        <v>4378</v>
      </c>
      <c r="C4015" s="1532" t="s">
        <v>2030</v>
      </c>
      <c r="D4015" s="1583" t="s">
        <v>3814</v>
      </c>
      <c r="E4015" s="2103" t="s">
        <v>4376</v>
      </c>
      <c r="F4015" s="1533">
        <f t="shared" si="29"/>
        <v>30</v>
      </c>
      <c r="G4015" s="1534">
        <v>30</v>
      </c>
      <c r="H4015" s="1535"/>
      <c r="I4015" s="1568"/>
      <c r="J4015" s="1536">
        <v>0.18</v>
      </c>
      <c r="K4015" s="1536">
        <v>0.18</v>
      </c>
      <c r="L4015" s="1536">
        <v>0.18</v>
      </c>
      <c r="M4015" s="1570" t="s">
        <v>4379</v>
      </c>
      <c r="N4015" s="1570" t="s">
        <v>4379</v>
      </c>
      <c r="O4015" s="1570" t="s">
        <v>4379</v>
      </c>
      <c r="P4015" s="1572" t="s">
        <v>763</v>
      </c>
    </row>
    <row r="4016" spans="2:16" ht="17.25" customHeight="1" x14ac:dyDescent="0.2">
      <c r="B4016" s="4370" t="s">
        <v>1985</v>
      </c>
      <c r="C4016" s="4371"/>
      <c r="D4016" s="1540"/>
      <c r="E4016" s="1540"/>
      <c r="F4016" s="1540"/>
      <c r="G4016" s="772"/>
      <c r="H4016" s="772"/>
      <c r="I4016" s="772"/>
      <c r="J4016" s="712"/>
      <c r="K4016" s="712"/>
      <c r="L4016" s="712"/>
      <c r="M4016" s="712"/>
      <c r="N4016" s="712"/>
      <c r="O4016" s="712"/>
      <c r="P4016" s="729"/>
    </row>
    <row r="4017" spans="2:16" ht="17.25" customHeight="1" x14ac:dyDescent="0.2">
      <c r="B4017" s="4374" t="s">
        <v>4380</v>
      </c>
      <c r="C4017" s="4375"/>
      <c r="D4017" s="4375"/>
      <c r="E4017" s="4375"/>
      <c r="F4017" s="4375"/>
      <c r="G4017" s="4375"/>
      <c r="H4017" s="4375"/>
      <c r="I4017" s="4375"/>
      <c r="J4017" s="712"/>
      <c r="K4017" s="712"/>
      <c r="L4017" s="712"/>
      <c r="M4017" s="712"/>
      <c r="N4017" s="712"/>
      <c r="O4017" s="712"/>
      <c r="P4017" s="729"/>
    </row>
    <row r="4018" spans="2:16" ht="17.25" customHeight="1" x14ac:dyDescent="0.2">
      <c r="B4018" s="2216" t="s">
        <v>4381</v>
      </c>
      <c r="C4018" s="2217" t="s">
        <v>2034</v>
      </c>
      <c r="D4018" s="2217"/>
      <c r="E4018" s="1540"/>
      <c r="F4018" s="1540"/>
      <c r="G4018" s="772"/>
      <c r="H4018" s="772"/>
      <c r="I4018" s="772"/>
      <c r="J4018" s="712"/>
      <c r="K4018" s="712"/>
      <c r="L4018" s="712"/>
      <c r="M4018" s="712"/>
      <c r="N4018" s="712"/>
      <c r="O4018" s="712"/>
      <c r="P4018" s="729"/>
    </row>
    <row r="4019" spans="2:16" ht="17.25" customHeight="1" x14ac:dyDescent="0.2">
      <c r="B4019" s="2216" t="s">
        <v>4382</v>
      </c>
      <c r="C4019" s="2217" t="s">
        <v>763</v>
      </c>
      <c r="D4019" s="2217"/>
      <c r="E4019" s="1540"/>
      <c r="F4019" s="1540"/>
      <c r="G4019" s="772"/>
      <c r="H4019" s="772"/>
      <c r="I4019" s="772"/>
      <c r="J4019" s="712"/>
      <c r="K4019" s="712"/>
      <c r="L4019" s="712"/>
      <c r="M4019" s="712"/>
      <c r="N4019" s="712"/>
      <c r="O4019" s="712"/>
      <c r="P4019" s="729"/>
    </row>
    <row r="4020" spans="2:16" ht="17.25" customHeight="1" thickBot="1" x14ac:dyDescent="0.25">
      <c r="B4020" s="1567" t="s">
        <v>4383</v>
      </c>
      <c r="C4020" s="699"/>
      <c r="D4020" s="699"/>
      <c r="E4020" s="699"/>
      <c r="F4020" s="699"/>
      <c r="G4020" s="776"/>
      <c r="H4020" s="776"/>
      <c r="I4020" s="776"/>
      <c r="J4020" s="699"/>
      <c r="K4020" s="699"/>
      <c r="L4020" s="699"/>
      <c r="M4020" s="699"/>
      <c r="N4020" s="699"/>
      <c r="O4020" s="699"/>
      <c r="P4020" s="700"/>
    </row>
    <row r="4021" spans="2:16" ht="17.25" customHeight="1" thickTop="1" x14ac:dyDescent="0.3">
      <c r="B4021" s="4259"/>
      <c r="C4021" s="4259"/>
      <c r="D4021" s="534"/>
      <c r="E4021" s="534"/>
      <c r="F4021" s="534"/>
      <c r="G4021" s="2"/>
    </row>
    <row r="4022" spans="2:16" ht="17.25" customHeight="1" thickBot="1" x14ac:dyDescent="0.35">
      <c r="B4022" s="534"/>
      <c r="C4022" s="534"/>
      <c r="D4022" s="534"/>
      <c r="E4022" s="534"/>
      <c r="F4022" s="534"/>
      <c r="G4022" s="2"/>
    </row>
    <row r="4023" spans="2:16" ht="17.25" customHeight="1" thickTop="1" thickBot="1" x14ac:dyDescent="0.25">
      <c r="B4023" s="742"/>
      <c r="C4023" s="1042"/>
      <c r="D4023" s="1042"/>
      <c r="E4023" s="1042"/>
      <c r="F4023" s="1042"/>
      <c r="G4023" s="1042"/>
      <c r="H4023" s="1042"/>
      <c r="I4023" s="1042"/>
      <c r="J4023" s="1042"/>
      <c r="K4023" s="1042"/>
      <c r="L4023" s="1042"/>
      <c r="M4023" s="1042"/>
      <c r="N4023" s="1042"/>
      <c r="O4023" s="734"/>
    </row>
    <row r="4024" spans="2:16" ht="17.25" customHeight="1" thickTop="1" x14ac:dyDescent="0.2">
      <c r="B4024" s="1519" t="s">
        <v>4343</v>
      </c>
      <c r="C4024" s="1520"/>
      <c r="D4024" s="1520"/>
      <c r="E4024" s="1520"/>
      <c r="F4024" s="1520"/>
      <c r="G4024" s="1521"/>
      <c r="H4024" s="1521"/>
      <c r="I4024" s="1521"/>
      <c r="J4024" s="1521"/>
      <c r="K4024" s="1521"/>
      <c r="L4024" s="1522"/>
      <c r="M4024" s="1522"/>
      <c r="N4024" s="1522"/>
      <c r="O4024" s="1523"/>
    </row>
    <row r="4025" spans="2:16" ht="34.5" customHeight="1" x14ac:dyDescent="0.2">
      <c r="B4025" s="1524" t="s">
        <v>995</v>
      </c>
      <c r="C4025" s="1525" t="s">
        <v>80</v>
      </c>
      <c r="D4025" s="1526" t="s">
        <v>1810</v>
      </c>
      <c r="E4025" s="1527" t="s">
        <v>535</v>
      </c>
      <c r="F4025" s="1527" t="s">
        <v>2955</v>
      </c>
      <c r="G4025" s="1528" t="s">
        <v>536</v>
      </c>
      <c r="H4025" s="1528" t="s">
        <v>537</v>
      </c>
      <c r="I4025" s="1525" t="s">
        <v>2956</v>
      </c>
      <c r="J4025" s="1525" t="s">
        <v>2957</v>
      </c>
      <c r="K4025" s="1525" t="s">
        <v>2958</v>
      </c>
      <c r="L4025" s="1525" t="s">
        <v>2959</v>
      </c>
      <c r="M4025" s="1525" t="s">
        <v>2960</v>
      </c>
      <c r="N4025" s="1529" t="s">
        <v>2961</v>
      </c>
      <c r="O4025" s="1530" t="s">
        <v>2028</v>
      </c>
    </row>
    <row r="4026" spans="2:16" ht="32.25" customHeight="1" x14ac:dyDescent="0.2">
      <c r="B4026" s="1573" t="s">
        <v>4344</v>
      </c>
      <c r="C4026" s="1532" t="s">
        <v>2030</v>
      </c>
      <c r="D4026" s="1532" t="s">
        <v>233</v>
      </c>
      <c r="E4026" s="1533">
        <f>+F4026+G4026</f>
        <v>48.989999999999995</v>
      </c>
      <c r="F4026" s="1534">
        <v>29</v>
      </c>
      <c r="G4026" s="1535">
        <v>19.989999999999998</v>
      </c>
      <c r="H4026" s="1568" t="s">
        <v>3799</v>
      </c>
      <c r="I4026" s="1536">
        <v>0.108</v>
      </c>
      <c r="J4026" s="1569">
        <v>0.22</v>
      </c>
      <c r="K4026" s="1536">
        <v>0.15</v>
      </c>
      <c r="L4026" s="1570" t="s">
        <v>3800</v>
      </c>
      <c r="M4026" s="1536" t="s">
        <v>3801</v>
      </c>
      <c r="N4026" s="1571" t="s">
        <v>2971</v>
      </c>
      <c r="O4026" s="1572" t="s">
        <v>763</v>
      </c>
    </row>
    <row r="4027" spans="2:16" ht="32.25" customHeight="1" x14ac:dyDescent="0.2">
      <c r="B4027" s="1573" t="s">
        <v>4345</v>
      </c>
      <c r="C4027" s="1532" t="s">
        <v>2030</v>
      </c>
      <c r="D4027" s="1532" t="s">
        <v>233</v>
      </c>
      <c r="E4027" s="1533">
        <f>+F4027+G4027</f>
        <v>79</v>
      </c>
      <c r="F4027" s="1534">
        <v>50</v>
      </c>
      <c r="G4027" s="1535">
        <v>29</v>
      </c>
      <c r="H4027" s="1568" t="s">
        <v>3803</v>
      </c>
      <c r="I4027" s="1536">
        <v>0.09</v>
      </c>
      <c r="J4027" s="1569">
        <v>0.22</v>
      </c>
      <c r="K4027" s="1536">
        <v>0.15</v>
      </c>
      <c r="L4027" s="1570" t="s">
        <v>3804</v>
      </c>
      <c r="M4027" s="1536" t="s">
        <v>2292</v>
      </c>
      <c r="N4027" s="1571" t="s">
        <v>1462</v>
      </c>
      <c r="O4027" s="1572" t="s">
        <v>390</v>
      </c>
    </row>
    <row r="4028" spans="2:16" ht="32.25" customHeight="1" x14ac:dyDescent="0.2">
      <c r="B4028" s="1573" t="s">
        <v>4346</v>
      </c>
      <c r="C4028" s="1532" t="s">
        <v>2030</v>
      </c>
      <c r="D4028" s="1532" t="s">
        <v>233</v>
      </c>
      <c r="E4028" s="1533">
        <f>+F4028+G4028</f>
        <v>99</v>
      </c>
      <c r="F4028" s="1534">
        <v>60</v>
      </c>
      <c r="G4028" s="1535">
        <v>39</v>
      </c>
      <c r="H4028" s="1568" t="s">
        <v>3806</v>
      </c>
      <c r="I4028" s="1536">
        <v>8.5999999999999993E-2</v>
      </c>
      <c r="J4028" s="1569">
        <v>0.22</v>
      </c>
      <c r="K4028" s="1536">
        <v>0.15</v>
      </c>
      <c r="L4028" s="1570" t="s">
        <v>3807</v>
      </c>
      <c r="M4028" s="1536" t="s">
        <v>3808</v>
      </c>
      <c r="N4028" s="1571" t="s">
        <v>2038</v>
      </c>
      <c r="O4028" s="1572" t="s">
        <v>390</v>
      </c>
    </row>
    <row r="4029" spans="2:16" ht="32.25" customHeight="1" x14ac:dyDescent="0.2">
      <c r="B4029" s="2204"/>
      <c r="C4029" s="2205"/>
      <c r="D4029" s="2205"/>
      <c r="E4029" s="2206"/>
      <c r="F4029" s="2207"/>
      <c r="G4029" s="2206"/>
      <c r="H4029" s="2206"/>
      <c r="I4029" s="2208"/>
      <c r="J4029" s="2209"/>
      <c r="K4029" s="2208"/>
      <c r="L4029" s="2210"/>
      <c r="M4029" s="2208"/>
      <c r="N4029" s="2211"/>
      <c r="O4029" s="2212"/>
    </row>
    <row r="4030" spans="2:16" ht="32.25" customHeight="1" x14ac:dyDescent="0.2">
      <c r="B4030" s="1573" t="s">
        <v>4347</v>
      </c>
      <c r="C4030" s="1583" t="s">
        <v>783</v>
      </c>
      <c r="D4030" s="1532" t="s">
        <v>233</v>
      </c>
      <c r="E4030" s="1533">
        <f>+F4030+G4030</f>
        <v>48.989999999999995</v>
      </c>
      <c r="F4030" s="1534">
        <v>29</v>
      </c>
      <c r="G4030" s="1535">
        <v>19.989999999999998</v>
      </c>
      <c r="H4030" s="1568" t="s">
        <v>3799</v>
      </c>
      <c r="I4030" s="1536">
        <v>0.1</v>
      </c>
      <c r="J4030" s="1569">
        <v>0.22</v>
      </c>
      <c r="K4030" s="1536">
        <v>0.15</v>
      </c>
      <c r="L4030" s="1570" t="s">
        <v>110</v>
      </c>
      <c r="M4030" s="1536" t="s">
        <v>3801</v>
      </c>
      <c r="N4030" s="1571" t="s">
        <v>2971</v>
      </c>
      <c r="O4030" s="1572" t="s">
        <v>763</v>
      </c>
    </row>
    <row r="4031" spans="2:16" ht="32.25" customHeight="1" x14ac:dyDescent="0.2">
      <c r="B4031" s="1573" t="s">
        <v>4348</v>
      </c>
      <c r="C4031" s="1583" t="s">
        <v>783</v>
      </c>
      <c r="D4031" s="1532" t="s">
        <v>233</v>
      </c>
      <c r="E4031" s="1533">
        <f>+F4031+G4031</f>
        <v>79</v>
      </c>
      <c r="F4031" s="1534">
        <v>50</v>
      </c>
      <c r="G4031" s="1535">
        <v>29</v>
      </c>
      <c r="H4031" s="1568" t="s">
        <v>3803</v>
      </c>
      <c r="I4031" s="1536">
        <v>0.09</v>
      </c>
      <c r="J4031" s="1569">
        <v>0.22</v>
      </c>
      <c r="K4031" s="1536">
        <v>0.15</v>
      </c>
      <c r="L4031" s="1570" t="s">
        <v>3804</v>
      </c>
      <c r="M4031" s="1536" t="s">
        <v>2292</v>
      </c>
      <c r="N4031" s="1571" t="s">
        <v>1462</v>
      </c>
      <c r="O4031" s="1572" t="s">
        <v>390</v>
      </c>
    </row>
    <row r="4032" spans="2:16" ht="32.25" customHeight="1" x14ac:dyDescent="0.2">
      <c r="B4032" s="1573" t="s">
        <v>4349</v>
      </c>
      <c r="C4032" s="1583" t="s">
        <v>783</v>
      </c>
      <c r="D4032" s="1532" t="s">
        <v>233</v>
      </c>
      <c r="E4032" s="1533">
        <f>+F4032+G4032</f>
        <v>99</v>
      </c>
      <c r="F4032" s="1534">
        <v>60</v>
      </c>
      <c r="G4032" s="1535">
        <v>39</v>
      </c>
      <c r="H4032" s="1568" t="s">
        <v>3806</v>
      </c>
      <c r="I4032" s="1536">
        <v>8.5999999999999993E-2</v>
      </c>
      <c r="J4032" s="1569">
        <v>0.22</v>
      </c>
      <c r="K4032" s="1536">
        <v>0.15</v>
      </c>
      <c r="L4032" s="1570" t="s">
        <v>3807</v>
      </c>
      <c r="M4032" s="1536" t="s">
        <v>3808</v>
      </c>
      <c r="N4032" s="1571" t="s">
        <v>2038</v>
      </c>
      <c r="O4032" s="1572" t="s">
        <v>390</v>
      </c>
    </row>
    <row r="4033" spans="2:15" ht="18.75" customHeight="1" x14ac:dyDescent="0.2">
      <c r="B4033" s="4370" t="s">
        <v>1985</v>
      </c>
      <c r="C4033" s="4371"/>
      <c r="D4033" s="1540"/>
      <c r="E4033" s="1540"/>
      <c r="F4033" s="772"/>
      <c r="G4033" s="772"/>
      <c r="H4033" s="772"/>
      <c r="I4033" s="712"/>
      <c r="J4033" s="712"/>
      <c r="K4033" s="712"/>
      <c r="L4033" s="712"/>
      <c r="M4033" s="712"/>
      <c r="N4033" s="712"/>
      <c r="O4033" s="729"/>
    </row>
    <row r="4034" spans="2:15" ht="18.75" customHeight="1" x14ac:dyDescent="0.2">
      <c r="B4034" s="4372" t="s">
        <v>3565</v>
      </c>
      <c r="C4034" s="4373"/>
      <c r="D4034" s="4373"/>
      <c r="E4034" s="1540"/>
      <c r="F4034" s="772"/>
      <c r="G4034" s="772"/>
      <c r="H4034" s="772"/>
      <c r="I4034" s="712"/>
      <c r="J4034" s="712"/>
      <c r="K4034" s="712"/>
      <c r="L4034" s="712"/>
      <c r="M4034" s="712"/>
      <c r="N4034" s="712"/>
      <c r="O4034" s="729"/>
    </row>
    <row r="4035" spans="2:15" ht="18.75" customHeight="1" thickBot="1" x14ac:dyDescent="0.25">
      <c r="B4035" s="1567" t="s">
        <v>4350</v>
      </c>
      <c r="C4035" s="699"/>
      <c r="D4035" s="699"/>
      <c r="E4035" s="699"/>
      <c r="F4035" s="776"/>
      <c r="G4035" s="776"/>
      <c r="H4035" s="776"/>
      <c r="I4035" s="699"/>
      <c r="J4035" s="699"/>
      <c r="K4035" s="699"/>
      <c r="L4035" s="699"/>
      <c r="M4035" s="699"/>
      <c r="N4035" s="699"/>
      <c r="O4035" s="700"/>
    </row>
    <row r="4036" spans="2:15" ht="17.25" customHeight="1" thickTop="1" x14ac:dyDescent="0.3">
      <c r="B4036" s="4259"/>
      <c r="C4036" s="4259"/>
      <c r="D4036" s="534"/>
      <c r="E4036" s="534"/>
      <c r="F4036" s="534"/>
      <c r="G4036" s="2"/>
    </row>
    <row r="4037" spans="2:15" ht="17.25" customHeight="1" thickBot="1" x14ac:dyDescent="0.35">
      <c r="B4037" s="534"/>
      <c r="C4037" s="534"/>
      <c r="D4037" s="534"/>
      <c r="E4037" s="534"/>
      <c r="F4037" s="534"/>
      <c r="G4037" s="2"/>
    </row>
    <row r="4038" spans="2:15" ht="17.25" customHeight="1" thickTop="1" x14ac:dyDescent="0.3">
      <c r="B4038" s="4353" t="s">
        <v>2240</v>
      </c>
      <c r="C4038" s="4261"/>
      <c r="D4038" s="4261"/>
      <c r="E4038" s="4262"/>
      <c r="F4038" s="534"/>
      <c r="G4038" s="2"/>
    </row>
    <row r="4039" spans="2:15" ht="17.25" customHeight="1" x14ac:dyDescent="0.3">
      <c r="B4039" s="4354" t="s">
        <v>4122</v>
      </c>
      <c r="C4039" s="4391"/>
      <c r="D4039" s="4391"/>
      <c r="E4039" s="4393"/>
      <c r="F4039" s="534"/>
      <c r="G4039" s="2"/>
    </row>
    <row r="4040" spans="2:15" ht="39" customHeight="1" x14ac:dyDescent="0.3">
      <c r="B4040" s="1647" t="s">
        <v>4132</v>
      </c>
      <c r="C4040" s="1700" t="s">
        <v>4116</v>
      </c>
      <c r="D4040" s="1700" t="s">
        <v>4117</v>
      </c>
      <c r="E4040" s="1907" t="s">
        <v>4123</v>
      </c>
      <c r="F4040" s="534"/>
      <c r="G4040" s="2"/>
    </row>
    <row r="4041" spans="2:15" ht="17.25" customHeight="1" x14ac:dyDescent="0.3">
      <c r="B4041" s="1908" t="s">
        <v>4124</v>
      </c>
      <c r="C4041" s="1981">
        <v>0.99</v>
      </c>
      <c r="D4041" s="2114">
        <v>20</v>
      </c>
      <c r="E4041" s="2081">
        <v>0.1</v>
      </c>
      <c r="F4041" s="534"/>
      <c r="G4041" s="2"/>
    </row>
    <row r="4042" spans="2:15" ht="17.25" customHeight="1" x14ac:dyDescent="0.3">
      <c r="B4042" s="1908" t="s">
        <v>4125</v>
      </c>
      <c r="C4042" s="1981">
        <v>2.99</v>
      </c>
      <c r="D4042" s="2114">
        <v>100</v>
      </c>
      <c r="E4042" s="2081">
        <v>0.1</v>
      </c>
      <c r="F4042" s="534"/>
      <c r="G4042" s="2"/>
    </row>
    <row r="4043" spans="2:15" ht="17.25" customHeight="1" x14ac:dyDescent="0.3">
      <c r="B4043" s="1908" t="s">
        <v>4126</v>
      </c>
      <c r="C4043" s="2319">
        <v>5.99</v>
      </c>
      <c r="D4043" s="2080">
        <v>200</v>
      </c>
      <c r="E4043" s="2081">
        <v>0.1</v>
      </c>
      <c r="F4043" s="534"/>
      <c r="G4043" s="2"/>
    </row>
    <row r="4044" spans="2:15" ht="17.25" customHeight="1" x14ac:dyDescent="0.3">
      <c r="B4044" s="1908" t="s">
        <v>4133</v>
      </c>
      <c r="C4044" s="2319">
        <v>9.99</v>
      </c>
      <c r="D4044" s="2080">
        <v>300</v>
      </c>
      <c r="E4044" s="2081">
        <v>0.1</v>
      </c>
      <c r="F4044" s="534"/>
      <c r="G4044" s="2"/>
    </row>
    <row r="4045" spans="2:15" ht="17.25" customHeight="1" x14ac:dyDescent="0.3">
      <c r="B4045" s="1908" t="s">
        <v>4134</v>
      </c>
      <c r="C4045" s="2319">
        <v>14.99</v>
      </c>
      <c r="D4045" s="2080">
        <v>500</v>
      </c>
      <c r="E4045" s="2081">
        <v>0.1</v>
      </c>
      <c r="F4045" s="534"/>
      <c r="G4045" s="2"/>
    </row>
    <row r="4046" spans="2:15" ht="17.25" customHeight="1" x14ac:dyDescent="0.3">
      <c r="B4046" s="1908" t="s">
        <v>4135</v>
      </c>
      <c r="C4046" s="2319">
        <v>19.989999999999998</v>
      </c>
      <c r="D4046" s="2080">
        <v>1000</v>
      </c>
      <c r="E4046" s="2081">
        <v>0.1</v>
      </c>
      <c r="F4046" s="534"/>
      <c r="G4046" s="2"/>
    </row>
    <row r="4047" spans="2:15" ht="17.25" customHeight="1" x14ac:dyDescent="0.3">
      <c r="B4047" s="1908" t="s">
        <v>4136</v>
      </c>
      <c r="C4047" s="2319">
        <v>29</v>
      </c>
      <c r="D4047" s="2080">
        <v>2000</v>
      </c>
      <c r="E4047" s="2081">
        <v>0.1</v>
      </c>
      <c r="F4047" s="534"/>
      <c r="G4047" s="2"/>
    </row>
    <row r="4048" spans="2:15" ht="17.25" customHeight="1" x14ac:dyDescent="0.3">
      <c r="B4048" s="1908" t="s">
        <v>4137</v>
      </c>
      <c r="C4048" s="2319">
        <v>39</v>
      </c>
      <c r="D4048" s="2080">
        <v>3000</v>
      </c>
      <c r="E4048" s="2081">
        <v>0.1</v>
      </c>
      <c r="F4048" s="534"/>
      <c r="G4048" s="2"/>
    </row>
    <row r="4049" spans="2:7" ht="17.25" customHeight="1" x14ac:dyDescent="0.3">
      <c r="B4049" s="1908" t="s">
        <v>4138</v>
      </c>
      <c r="C4049" s="2320">
        <v>49</v>
      </c>
      <c r="D4049" s="2080">
        <v>5000</v>
      </c>
      <c r="E4049" s="2081">
        <v>0.1</v>
      </c>
      <c r="F4049" s="534"/>
      <c r="G4049" s="2"/>
    </row>
    <row r="4050" spans="2:7" ht="17.25" customHeight="1" x14ac:dyDescent="0.3">
      <c r="B4050" s="4380" t="s">
        <v>3577</v>
      </c>
      <c r="C4050" s="4381"/>
      <c r="D4050" s="4381"/>
      <c r="E4050" s="4382"/>
      <c r="F4050" s="534"/>
      <c r="G4050" s="2"/>
    </row>
    <row r="4051" spans="2:7" ht="17.25" customHeight="1" x14ac:dyDescent="0.3">
      <c r="B4051" s="4385" t="s">
        <v>4139</v>
      </c>
      <c r="C4051" s="4272"/>
      <c r="D4051" s="4272"/>
      <c r="E4051" s="4273"/>
      <c r="F4051" s="534"/>
      <c r="G4051" s="2"/>
    </row>
    <row r="4052" spans="2:7" ht="17.25" customHeight="1" thickBot="1" x14ac:dyDescent="0.35">
      <c r="B4052" s="4377" t="s">
        <v>4131</v>
      </c>
      <c r="C4052" s="4378"/>
      <c r="D4052" s="4378"/>
      <c r="E4052" s="4379"/>
      <c r="F4052" s="534"/>
      <c r="G4052" s="2"/>
    </row>
    <row r="4053" spans="2:7" ht="17.25" customHeight="1" thickTop="1" x14ac:dyDescent="0.3">
      <c r="B4053" s="4245"/>
      <c r="C4053" s="4245"/>
      <c r="D4053" s="534"/>
      <c r="E4053" s="534"/>
      <c r="F4053" s="534"/>
      <c r="G4053" s="2"/>
    </row>
    <row r="4054" spans="2:7" ht="17.25" customHeight="1" thickBot="1" x14ac:dyDescent="0.35">
      <c r="B4054" s="534"/>
      <c r="C4054" s="534"/>
      <c r="D4054" s="534"/>
      <c r="E4054" s="534"/>
      <c r="F4054" s="534"/>
      <c r="G4054" s="2"/>
    </row>
    <row r="4055" spans="2:7" ht="17.25" customHeight="1" thickTop="1" x14ac:dyDescent="0.3">
      <c r="B4055" s="4446" t="s">
        <v>4121</v>
      </c>
      <c r="C4055" s="4447"/>
      <c r="D4055" s="4447"/>
      <c r="E4055" s="4448"/>
      <c r="F4055" s="534"/>
      <c r="G4055" s="2"/>
    </row>
    <row r="4056" spans="2:7" ht="17.25" customHeight="1" x14ac:dyDescent="0.3">
      <c r="B4056" s="4354" t="s">
        <v>4122</v>
      </c>
      <c r="C4056" s="4391"/>
      <c r="D4056" s="4391"/>
      <c r="E4056" s="4393"/>
      <c r="F4056" s="534"/>
      <c r="G4056" s="2"/>
    </row>
    <row r="4057" spans="2:7" ht="24.75" customHeight="1" x14ac:dyDescent="0.3">
      <c r="B4057" s="1647" t="s">
        <v>4121</v>
      </c>
      <c r="C4057" s="1700" t="s">
        <v>4116</v>
      </c>
      <c r="D4057" s="1700" t="s">
        <v>4117</v>
      </c>
      <c r="E4057" s="1907" t="s">
        <v>4123</v>
      </c>
      <c r="F4057" s="534"/>
      <c r="G4057" s="2"/>
    </row>
    <row r="4058" spans="2:7" ht="17.25" customHeight="1" x14ac:dyDescent="0.3">
      <c r="B4058" s="1908" t="s">
        <v>4124</v>
      </c>
      <c r="C4058" s="1981">
        <v>1.5</v>
      </c>
      <c r="D4058" s="2114">
        <v>20</v>
      </c>
      <c r="E4058" s="2081">
        <v>0.1</v>
      </c>
      <c r="F4058" s="534"/>
      <c r="G4058" s="2"/>
    </row>
    <row r="4059" spans="2:7" ht="17.25" customHeight="1" x14ac:dyDescent="0.3">
      <c r="B4059" s="1908" t="s">
        <v>4125</v>
      </c>
      <c r="C4059" s="1981">
        <v>3.99</v>
      </c>
      <c r="D4059" s="2114">
        <v>100</v>
      </c>
      <c r="E4059" s="2081">
        <v>0.1</v>
      </c>
      <c r="F4059" s="534"/>
      <c r="G4059" s="2"/>
    </row>
    <row r="4060" spans="2:7" ht="17.25" customHeight="1" x14ac:dyDescent="0.3">
      <c r="B4060" s="1908" t="s">
        <v>4126</v>
      </c>
      <c r="C4060" s="2115">
        <v>10.99</v>
      </c>
      <c r="D4060" s="2080">
        <v>200</v>
      </c>
      <c r="E4060" s="2081">
        <v>0.1</v>
      </c>
      <c r="F4060" s="534"/>
      <c r="G4060" s="2"/>
    </row>
    <row r="4061" spans="2:7" ht="17.25" customHeight="1" x14ac:dyDescent="0.3">
      <c r="B4061" s="4380" t="s">
        <v>3577</v>
      </c>
      <c r="C4061" s="4381"/>
      <c r="D4061" s="4381"/>
      <c r="E4061" s="4382"/>
      <c r="F4061" s="534"/>
      <c r="G4061" s="2"/>
    </row>
    <row r="4062" spans="2:7" ht="35.25" customHeight="1" x14ac:dyDescent="0.3">
      <c r="B4062" s="4766" t="s">
        <v>4127</v>
      </c>
      <c r="C4062" s="4767"/>
      <c r="D4062" s="4767"/>
      <c r="E4062" s="4768"/>
      <c r="F4062" s="534"/>
      <c r="G4062" s="2"/>
    </row>
    <row r="4063" spans="2:7" ht="17.25" customHeight="1" x14ac:dyDescent="0.3">
      <c r="B4063" s="4317" t="s">
        <v>4128</v>
      </c>
      <c r="C4063" s="4318"/>
      <c r="D4063" s="4318"/>
      <c r="E4063" s="4319"/>
      <c r="F4063" s="534"/>
      <c r="G4063" s="2"/>
    </row>
    <row r="4064" spans="2:7" ht="17.25" customHeight="1" x14ac:dyDescent="0.3">
      <c r="B4064" s="2116" t="s">
        <v>4129</v>
      </c>
      <c r="C4064" s="2117"/>
      <c r="D4064" s="2117"/>
      <c r="E4064" s="2118"/>
      <c r="F4064" s="534"/>
      <c r="G4064" s="2"/>
    </row>
    <row r="4065" spans="2:19" ht="17.25" customHeight="1" x14ac:dyDescent="0.3">
      <c r="B4065" s="4385" t="s">
        <v>4130</v>
      </c>
      <c r="C4065" s="4272"/>
      <c r="D4065" s="4272"/>
      <c r="E4065" s="4273"/>
      <c r="F4065" s="534"/>
      <c r="G4065" s="2"/>
    </row>
    <row r="4066" spans="2:19" ht="17.25" customHeight="1" thickBot="1" x14ac:dyDescent="0.35">
      <c r="B4066" s="4377" t="s">
        <v>4131</v>
      </c>
      <c r="C4066" s="4378"/>
      <c r="D4066" s="4378"/>
      <c r="E4066" s="4379"/>
      <c r="F4066" s="534"/>
      <c r="G4066" s="2"/>
    </row>
    <row r="4067" spans="2:19" ht="17.25" customHeight="1" thickTop="1" x14ac:dyDescent="0.3">
      <c r="B4067" s="4259"/>
      <c r="C4067" s="4259"/>
      <c r="D4067" s="534"/>
      <c r="E4067" s="534"/>
      <c r="F4067" s="534"/>
      <c r="G4067" s="2"/>
    </row>
    <row r="4068" spans="2:19" ht="17.25" customHeight="1" thickBot="1" x14ac:dyDescent="0.35">
      <c r="B4068" s="534"/>
      <c r="C4068" s="534"/>
      <c r="D4068" s="534"/>
      <c r="E4068" s="534"/>
      <c r="F4068" s="534"/>
      <c r="G4068" s="2"/>
    </row>
    <row r="4069" spans="2:19" ht="17.25" customHeight="1" thickTop="1" x14ac:dyDescent="0.3">
      <c r="B4069" s="4353" t="s">
        <v>2240</v>
      </c>
      <c r="C4069" s="4261"/>
      <c r="D4069" s="4261"/>
      <c r="E4069" s="4262"/>
      <c r="F4069" s="534"/>
      <c r="G4069" s="2"/>
    </row>
    <row r="4070" spans="2:19" ht="17.25" customHeight="1" x14ac:dyDescent="0.3">
      <c r="B4070" s="4354" t="s">
        <v>4114</v>
      </c>
      <c r="C4070" s="4391"/>
      <c r="D4070" s="4391"/>
      <c r="E4070" s="4393"/>
      <c r="F4070" s="534"/>
      <c r="G4070" s="2"/>
    </row>
    <row r="4071" spans="2:19" ht="30.75" customHeight="1" x14ac:dyDescent="0.3">
      <c r="B4071" s="1647" t="s">
        <v>4115</v>
      </c>
      <c r="C4071" s="1700" t="s">
        <v>4116</v>
      </c>
      <c r="D4071" s="1700" t="s">
        <v>4117</v>
      </c>
      <c r="E4071" s="1907" t="s">
        <v>4118</v>
      </c>
      <c r="F4071" s="534"/>
      <c r="G4071" s="2"/>
    </row>
    <row r="4072" spans="2:19" ht="29.25" customHeight="1" x14ac:dyDescent="0.3">
      <c r="B4072" s="1908" t="s">
        <v>4119</v>
      </c>
      <c r="C4072" s="1981">
        <v>9.99</v>
      </c>
      <c r="D4072" s="2114">
        <v>300</v>
      </c>
      <c r="E4072" s="2081">
        <v>0.1</v>
      </c>
      <c r="F4072" s="534"/>
      <c r="G4072" s="2"/>
    </row>
    <row r="4073" spans="2:19" ht="17.25" customHeight="1" x14ac:dyDescent="0.3">
      <c r="B4073" s="4380" t="s">
        <v>3577</v>
      </c>
      <c r="C4073" s="4381"/>
      <c r="D4073" s="4381"/>
      <c r="E4073" s="4382"/>
      <c r="F4073" s="534"/>
      <c r="G4073" s="2"/>
    </row>
    <row r="4074" spans="2:19" ht="17.25" customHeight="1" thickBot="1" x14ac:dyDescent="0.35">
      <c r="B4074" s="4377" t="s">
        <v>4120</v>
      </c>
      <c r="C4074" s="4378"/>
      <c r="D4074" s="4378"/>
      <c r="E4074" s="4379"/>
      <c r="F4074" s="534"/>
      <c r="G4074" s="2"/>
    </row>
    <row r="4075" spans="2:19" ht="17.25" customHeight="1" thickTop="1" x14ac:dyDescent="0.3">
      <c r="B4075" s="4259"/>
      <c r="C4075" s="4259"/>
      <c r="D4075" s="534"/>
      <c r="E4075" s="534"/>
      <c r="F4075" s="534"/>
      <c r="G4075" s="2"/>
    </row>
    <row r="4076" spans="2:19" ht="17.25" customHeight="1" thickBot="1" x14ac:dyDescent="0.35">
      <c r="B4076" s="534"/>
      <c r="C4076" s="534"/>
      <c r="D4076" s="534"/>
      <c r="E4076" s="534"/>
      <c r="F4076" s="534"/>
      <c r="G4076" s="2"/>
    </row>
    <row r="4077" spans="2:19" ht="17.25" customHeight="1" thickTop="1" x14ac:dyDescent="0.2">
      <c r="B4077" s="1519" t="s">
        <v>4044</v>
      </c>
      <c r="C4077" s="1520"/>
      <c r="D4077" s="1520"/>
      <c r="E4077" s="1520"/>
      <c r="F4077" s="1520"/>
      <c r="G4077" s="1520"/>
      <c r="H4077" s="1521"/>
      <c r="I4077" s="1521"/>
      <c r="J4077" s="1521"/>
      <c r="K4077" s="1521"/>
      <c r="L4077" s="1521"/>
      <c r="M4077" s="1521"/>
      <c r="N4077" s="1521"/>
      <c r="O4077" s="2095"/>
      <c r="P4077" s="2095"/>
      <c r="Q4077" s="2095"/>
      <c r="R4077" s="2095"/>
      <c r="S4077" s="2096"/>
    </row>
    <row r="4078" spans="2:19" ht="48" customHeight="1" x14ac:dyDescent="0.2">
      <c r="B4078" s="2097" t="s">
        <v>995</v>
      </c>
      <c r="C4078" s="2098" t="s">
        <v>80</v>
      </c>
      <c r="D4078" s="2099" t="s">
        <v>1810</v>
      </c>
      <c r="E4078" s="2098" t="s">
        <v>81</v>
      </c>
      <c r="F4078" s="2098" t="s">
        <v>4062</v>
      </c>
      <c r="G4078" s="2098" t="s">
        <v>2955</v>
      </c>
      <c r="H4078" s="2098" t="s">
        <v>4063</v>
      </c>
      <c r="I4078" s="2098" t="s">
        <v>537</v>
      </c>
      <c r="J4078" s="2098" t="s">
        <v>2956</v>
      </c>
      <c r="K4078" s="2098" t="s">
        <v>4064</v>
      </c>
      <c r="L4078" s="2098" t="s">
        <v>2957</v>
      </c>
      <c r="M4078" s="2098" t="s">
        <v>4065</v>
      </c>
      <c r="N4078" s="2098" t="s">
        <v>2958</v>
      </c>
      <c r="O4078" s="2098" t="s">
        <v>4066</v>
      </c>
      <c r="P4078" s="2098" t="s">
        <v>2959</v>
      </c>
      <c r="Q4078" s="2098" t="s">
        <v>2960</v>
      </c>
      <c r="R4078" s="2100" t="s">
        <v>2961</v>
      </c>
      <c r="S4078" s="2101" t="s">
        <v>2028</v>
      </c>
    </row>
    <row r="4079" spans="2:19" ht="26.25" customHeight="1" x14ac:dyDescent="0.2">
      <c r="B4079" s="2102" t="s">
        <v>4067</v>
      </c>
      <c r="C4079" s="2103" t="s">
        <v>2030</v>
      </c>
      <c r="D4079" s="2104" t="s">
        <v>929</v>
      </c>
      <c r="E4079" s="2105">
        <v>30</v>
      </c>
      <c r="F4079" s="2105">
        <v>33.6</v>
      </c>
      <c r="G4079" s="2105">
        <v>10.01</v>
      </c>
      <c r="H4079" s="2105">
        <v>19.989999999999998</v>
      </c>
      <c r="I4079" s="2105" t="s">
        <v>4068</v>
      </c>
      <c r="J4079" s="2106">
        <v>0.12</v>
      </c>
      <c r="K4079" s="2106">
        <v>0.13400000000000001</v>
      </c>
      <c r="L4079" s="2106">
        <v>0.22</v>
      </c>
      <c r="M4079" s="2106">
        <v>0.24640000000000004</v>
      </c>
      <c r="N4079" s="2106">
        <v>0.15</v>
      </c>
      <c r="O4079" s="2106">
        <v>0.16800000000000001</v>
      </c>
      <c r="P4079" s="2105" t="s">
        <v>1769</v>
      </c>
      <c r="Q4079" s="2105" t="s">
        <v>1781</v>
      </c>
      <c r="R4079" s="2105" t="s">
        <v>3815</v>
      </c>
      <c r="S4079" s="2107" t="s">
        <v>763</v>
      </c>
    </row>
    <row r="4080" spans="2:19" ht="26.25" customHeight="1" x14ac:dyDescent="0.2">
      <c r="B4080" s="2102" t="s">
        <v>4069</v>
      </c>
      <c r="C4080" s="2103" t="s">
        <v>2030</v>
      </c>
      <c r="D4080" s="2104" t="s">
        <v>929</v>
      </c>
      <c r="E4080" s="2105">
        <v>30</v>
      </c>
      <c r="F4080" s="2105">
        <v>33.6</v>
      </c>
      <c r="G4080" s="2105">
        <v>10.01</v>
      </c>
      <c r="H4080" s="2105">
        <v>19.989999999999998</v>
      </c>
      <c r="I4080" s="2105" t="s">
        <v>4070</v>
      </c>
      <c r="J4080" s="2106">
        <v>0.12</v>
      </c>
      <c r="K4080" s="2106">
        <v>0.13440000000000002</v>
      </c>
      <c r="L4080" s="2106">
        <v>0.22</v>
      </c>
      <c r="M4080" s="2106">
        <v>0.24640000000000004</v>
      </c>
      <c r="N4080" s="2106">
        <v>0.15</v>
      </c>
      <c r="O4080" s="2106">
        <v>0.16800000000000001</v>
      </c>
      <c r="P4080" s="2105" t="s">
        <v>1769</v>
      </c>
      <c r="Q4080" s="2105" t="s">
        <v>1781</v>
      </c>
      <c r="R4080" s="2105" t="s">
        <v>3815</v>
      </c>
      <c r="S4080" s="2107" t="s">
        <v>763</v>
      </c>
    </row>
    <row r="4081" spans="2:19" ht="26.25" customHeight="1" x14ac:dyDescent="0.2">
      <c r="B4081" s="2102" t="s">
        <v>4071</v>
      </c>
      <c r="C4081" s="2103" t="s">
        <v>2030</v>
      </c>
      <c r="D4081" s="2104" t="s">
        <v>929</v>
      </c>
      <c r="E4081" s="2105">
        <v>34</v>
      </c>
      <c r="F4081" s="2105">
        <v>38.08</v>
      </c>
      <c r="G4081" s="2105">
        <v>14.01</v>
      </c>
      <c r="H4081" s="2105">
        <v>19.989999999999998</v>
      </c>
      <c r="I4081" s="2105" t="s">
        <v>4068</v>
      </c>
      <c r="J4081" s="2106">
        <v>0.11</v>
      </c>
      <c r="K4081" s="2106">
        <v>0.12320000000000002</v>
      </c>
      <c r="L4081" s="2106">
        <v>0.22</v>
      </c>
      <c r="M4081" s="2106">
        <v>0.24640000000000004</v>
      </c>
      <c r="N4081" s="2106">
        <v>0.15</v>
      </c>
      <c r="O4081" s="2106">
        <v>0.16800000000000001</v>
      </c>
      <c r="P4081" s="2105" t="s">
        <v>762</v>
      </c>
      <c r="Q4081" s="2105" t="s">
        <v>4072</v>
      </c>
      <c r="R4081" s="2105" t="s">
        <v>2463</v>
      </c>
      <c r="S4081" s="2107" t="s">
        <v>763</v>
      </c>
    </row>
    <row r="4082" spans="2:19" ht="26.25" customHeight="1" x14ac:dyDescent="0.2">
      <c r="B4082" s="2102" t="s">
        <v>4073</v>
      </c>
      <c r="C4082" s="2103" t="s">
        <v>2030</v>
      </c>
      <c r="D4082" s="2104" t="s">
        <v>929</v>
      </c>
      <c r="E4082" s="2105">
        <v>34</v>
      </c>
      <c r="F4082" s="2105">
        <v>38.08</v>
      </c>
      <c r="G4082" s="2105">
        <v>14.01</v>
      </c>
      <c r="H4082" s="2105">
        <v>19.989999999999998</v>
      </c>
      <c r="I4082" s="2105" t="s">
        <v>4070</v>
      </c>
      <c r="J4082" s="2106">
        <v>0.11</v>
      </c>
      <c r="K4082" s="2106">
        <v>0.12320000000000002</v>
      </c>
      <c r="L4082" s="2106">
        <v>0.22</v>
      </c>
      <c r="M4082" s="2106">
        <v>0.24640000000000004</v>
      </c>
      <c r="N4082" s="2106">
        <v>0.15</v>
      </c>
      <c r="O4082" s="2106">
        <v>0.16800000000000001</v>
      </c>
      <c r="P4082" s="2105" t="s">
        <v>762</v>
      </c>
      <c r="Q4082" s="2105" t="s">
        <v>4072</v>
      </c>
      <c r="R4082" s="2105" t="s">
        <v>2463</v>
      </c>
      <c r="S4082" s="2107" t="s">
        <v>763</v>
      </c>
    </row>
    <row r="4083" spans="2:19" ht="26.25" customHeight="1" x14ac:dyDescent="0.2">
      <c r="B4083" s="2102" t="s">
        <v>4074</v>
      </c>
      <c r="C4083" s="2103" t="s">
        <v>2030</v>
      </c>
      <c r="D4083" s="2104" t="s">
        <v>929</v>
      </c>
      <c r="E4083" s="2105">
        <v>39</v>
      </c>
      <c r="F4083" s="2105">
        <v>43.680000000000007</v>
      </c>
      <c r="G4083" s="2105">
        <v>19.010000000000002</v>
      </c>
      <c r="H4083" s="2105">
        <v>19.989999999999998</v>
      </c>
      <c r="I4083" s="2105" t="s">
        <v>4068</v>
      </c>
      <c r="J4083" s="2106">
        <v>0.11</v>
      </c>
      <c r="K4083" s="2106">
        <v>0.12320000000000002</v>
      </c>
      <c r="L4083" s="2106">
        <v>0.22</v>
      </c>
      <c r="M4083" s="2106">
        <v>0.24640000000000004</v>
      </c>
      <c r="N4083" s="2106">
        <v>0.15</v>
      </c>
      <c r="O4083" s="2106">
        <v>0.16800000000000001</v>
      </c>
      <c r="P4083" s="2105" t="s">
        <v>1257</v>
      </c>
      <c r="Q4083" s="2105" t="s">
        <v>2465</v>
      </c>
      <c r="R4083" s="2105" t="s">
        <v>762</v>
      </c>
      <c r="S4083" s="2107" t="s">
        <v>763</v>
      </c>
    </row>
    <row r="4084" spans="2:19" ht="26.25" customHeight="1" x14ac:dyDescent="0.2">
      <c r="B4084" s="2102" t="s">
        <v>4075</v>
      </c>
      <c r="C4084" s="2103" t="s">
        <v>2030</v>
      </c>
      <c r="D4084" s="2104" t="s">
        <v>929</v>
      </c>
      <c r="E4084" s="2105">
        <v>39</v>
      </c>
      <c r="F4084" s="2105">
        <v>43.680000000000007</v>
      </c>
      <c r="G4084" s="2105">
        <v>19.010000000000002</v>
      </c>
      <c r="H4084" s="2105">
        <v>19.989999999999998</v>
      </c>
      <c r="I4084" s="2105" t="s">
        <v>4070</v>
      </c>
      <c r="J4084" s="2106">
        <v>0.11</v>
      </c>
      <c r="K4084" s="2106">
        <v>0.12320000000000002</v>
      </c>
      <c r="L4084" s="2106">
        <v>0.22</v>
      </c>
      <c r="M4084" s="2106">
        <v>0.24640000000000004</v>
      </c>
      <c r="N4084" s="2106">
        <v>0.15</v>
      </c>
      <c r="O4084" s="2106">
        <v>0.16800000000000001</v>
      </c>
      <c r="P4084" s="2105" t="s">
        <v>1257</v>
      </c>
      <c r="Q4084" s="2105" t="s">
        <v>2465</v>
      </c>
      <c r="R4084" s="2105" t="s">
        <v>762</v>
      </c>
      <c r="S4084" s="2107" t="s">
        <v>763</v>
      </c>
    </row>
    <row r="4085" spans="2:19" ht="26.25" customHeight="1" x14ac:dyDescent="0.2">
      <c r="B4085" s="2102" t="s">
        <v>4076</v>
      </c>
      <c r="C4085" s="2103" t="s">
        <v>2030</v>
      </c>
      <c r="D4085" s="2104" t="s">
        <v>929</v>
      </c>
      <c r="E4085" s="2105">
        <v>49</v>
      </c>
      <c r="F4085" s="2105">
        <v>54.88</v>
      </c>
      <c r="G4085" s="2105">
        <v>29.01</v>
      </c>
      <c r="H4085" s="2105">
        <v>19.989999999999998</v>
      </c>
      <c r="I4085" s="2105" t="s">
        <v>4068</v>
      </c>
      <c r="J4085" s="2106">
        <v>0.108</v>
      </c>
      <c r="K4085" s="2106">
        <v>0.12096000000000001</v>
      </c>
      <c r="L4085" s="2106">
        <v>0.22</v>
      </c>
      <c r="M4085" s="2106">
        <v>0.24640000000000004</v>
      </c>
      <c r="N4085" s="2106">
        <v>0.15</v>
      </c>
      <c r="O4085" s="2106">
        <v>0.16800000000000001</v>
      </c>
      <c r="P4085" s="2105" t="s">
        <v>4077</v>
      </c>
      <c r="Q4085" s="2105" t="s">
        <v>3801</v>
      </c>
      <c r="R4085" s="2105" t="s">
        <v>2971</v>
      </c>
      <c r="S4085" s="2107" t="s">
        <v>763</v>
      </c>
    </row>
    <row r="4086" spans="2:19" ht="26.25" customHeight="1" x14ac:dyDescent="0.2">
      <c r="B4086" s="2102" t="s">
        <v>4078</v>
      </c>
      <c r="C4086" s="2103" t="s">
        <v>2030</v>
      </c>
      <c r="D4086" s="2104" t="s">
        <v>929</v>
      </c>
      <c r="E4086" s="2105">
        <v>49</v>
      </c>
      <c r="F4086" s="2105">
        <v>54.88</v>
      </c>
      <c r="G4086" s="2105">
        <v>29.01</v>
      </c>
      <c r="H4086" s="2105">
        <v>19.989999999999998</v>
      </c>
      <c r="I4086" s="2105" t="s">
        <v>4070</v>
      </c>
      <c r="J4086" s="2106">
        <v>0.108</v>
      </c>
      <c r="K4086" s="2106">
        <v>0.12096000000000001</v>
      </c>
      <c r="L4086" s="2106">
        <v>0.22</v>
      </c>
      <c r="M4086" s="2106">
        <v>0.24640000000000004</v>
      </c>
      <c r="N4086" s="2106">
        <v>0.15</v>
      </c>
      <c r="O4086" s="2106">
        <v>0.16800000000000001</v>
      </c>
      <c r="P4086" s="2105" t="s">
        <v>4077</v>
      </c>
      <c r="Q4086" s="2105" t="s">
        <v>3801</v>
      </c>
      <c r="R4086" s="2105" t="s">
        <v>2971</v>
      </c>
      <c r="S4086" s="2107" t="s">
        <v>763</v>
      </c>
    </row>
    <row r="4087" spans="2:19" ht="26.25" customHeight="1" x14ac:dyDescent="0.2">
      <c r="B4087" s="2102" t="s">
        <v>4079</v>
      </c>
      <c r="C4087" s="2103" t="s">
        <v>2030</v>
      </c>
      <c r="D4087" s="2104" t="s">
        <v>929</v>
      </c>
      <c r="E4087" s="2105">
        <v>59</v>
      </c>
      <c r="F4087" s="2105">
        <v>66.080000000000013</v>
      </c>
      <c r="G4087" s="2105">
        <v>39.01</v>
      </c>
      <c r="H4087" s="2105">
        <v>19.989999999999998</v>
      </c>
      <c r="I4087" s="2105" t="s">
        <v>4068</v>
      </c>
      <c r="J4087" s="2106">
        <v>9.8000000000000004E-2</v>
      </c>
      <c r="K4087" s="2106">
        <v>0.10976000000000001</v>
      </c>
      <c r="L4087" s="2106">
        <v>0.22</v>
      </c>
      <c r="M4087" s="2106">
        <v>0.24640000000000004</v>
      </c>
      <c r="N4087" s="2106">
        <v>0.15</v>
      </c>
      <c r="O4087" s="2106">
        <v>0.16800000000000001</v>
      </c>
      <c r="P4087" s="2105" t="s">
        <v>2186</v>
      </c>
      <c r="Q4087" s="2105" t="s">
        <v>101</v>
      </c>
      <c r="R4087" s="2105" t="s">
        <v>102</v>
      </c>
      <c r="S4087" s="2107" t="s">
        <v>390</v>
      </c>
    </row>
    <row r="4088" spans="2:19" ht="26.25" customHeight="1" x14ac:dyDescent="0.2">
      <c r="B4088" s="2102" t="s">
        <v>4080</v>
      </c>
      <c r="C4088" s="2103" t="s">
        <v>2030</v>
      </c>
      <c r="D4088" s="2104" t="s">
        <v>929</v>
      </c>
      <c r="E4088" s="2105">
        <v>59</v>
      </c>
      <c r="F4088" s="2105">
        <v>66.080000000000013</v>
      </c>
      <c r="G4088" s="2105">
        <v>39.01</v>
      </c>
      <c r="H4088" s="2105">
        <v>19.989999999999998</v>
      </c>
      <c r="I4088" s="2105" t="s">
        <v>4070</v>
      </c>
      <c r="J4088" s="2106">
        <v>9.8000000000000004E-2</v>
      </c>
      <c r="K4088" s="2106">
        <v>0.10976000000000001</v>
      </c>
      <c r="L4088" s="2106">
        <v>0.22</v>
      </c>
      <c r="M4088" s="2106">
        <v>0.24640000000000004</v>
      </c>
      <c r="N4088" s="2106">
        <v>0.15</v>
      </c>
      <c r="O4088" s="2106">
        <v>0.16800000000000001</v>
      </c>
      <c r="P4088" s="2105" t="s">
        <v>2186</v>
      </c>
      <c r="Q4088" s="2105" t="s">
        <v>101</v>
      </c>
      <c r="R4088" s="2105" t="s">
        <v>102</v>
      </c>
      <c r="S4088" s="2107" t="s">
        <v>390</v>
      </c>
    </row>
    <row r="4089" spans="2:19" ht="26.25" customHeight="1" x14ac:dyDescent="0.2">
      <c r="B4089" s="2102" t="s">
        <v>4081</v>
      </c>
      <c r="C4089" s="2103" t="s">
        <v>2030</v>
      </c>
      <c r="D4089" s="2104" t="s">
        <v>929</v>
      </c>
      <c r="E4089" s="2105">
        <v>69</v>
      </c>
      <c r="F4089" s="2105">
        <v>77.28</v>
      </c>
      <c r="G4089" s="2105">
        <v>49.01</v>
      </c>
      <c r="H4089" s="2105">
        <v>19.989999999999998</v>
      </c>
      <c r="I4089" s="2105" t="s">
        <v>4068</v>
      </c>
      <c r="J4089" s="2106">
        <v>9.6000000000000002E-2</v>
      </c>
      <c r="K4089" s="2106">
        <v>0.10752000000000002</v>
      </c>
      <c r="L4089" s="2106">
        <v>0.22</v>
      </c>
      <c r="M4089" s="2106">
        <v>0.24640000000000004</v>
      </c>
      <c r="N4089" s="2106">
        <v>0.15</v>
      </c>
      <c r="O4089" s="2106">
        <v>0.16800000000000001</v>
      </c>
      <c r="P4089" s="2105" t="s">
        <v>4082</v>
      </c>
      <c r="Q4089" s="2105" t="s">
        <v>4083</v>
      </c>
      <c r="R4089" s="2105" t="s">
        <v>4084</v>
      </c>
      <c r="S4089" s="2107" t="s">
        <v>390</v>
      </c>
    </row>
    <row r="4090" spans="2:19" ht="26.25" customHeight="1" x14ac:dyDescent="0.2">
      <c r="B4090" s="2102" t="s">
        <v>4085</v>
      </c>
      <c r="C4090" s="2103" t="s">
        <v>2030</v>
      </c>
      <c r="D4090" s="2104" t="s">
        <v>929</v>
      </c>
      <c r="E4090" s="2105">
        <v>69</v>
      </c>
      <c r="F4090" s="2105">
        <v>77.28</v>
      </c>
      <c r="G4090" s="2105">
        <v>49.01</v>
      </c>
      <c r="H4090" s="2105">
        <v>19.989999999999998</v>
      </c>
      <c r="I4090" s="2105" t="s">
        <v>4070</v>
      </c>
      <c r="J4090" s="2106">
        <v>9.6000000000000002E-2</v>
      </c>
      <c r="K4090" s="2106">
        <v>0.10752000000000002</v>
      </c>
      <c r="L4090" s="2106">
        <v>0.22</v>
      </c>
      <c r="M4090" s="2106">
        <v>0.24640000000000004</v>
      </c>
      <c r="N4090" s="2106">
        <v>0.15</v>
      </c>
      <c r="O4090" s="2106">
        <v>0.16800000000000001</v>
      </c>
      <c r="P4090" s="2105" t="s">
        <v>4082</v>
      </c>
      <c r="Q4090" s="2105" t="s">
        <v>4083</v>
      </c>
      <c r="R4090" s="2105" t="s">
        <v>4084</v>
      </c>
      <c r="S4090" s="2107" t="s">
        <v>390</v>
      </c>
    </row>
    <row r="4091" spans="2:19" ht="26.25" customHeight="1" x14ac:dyDescent="0.2">
      <c r="B4091" s="2102" t="s">
        <v>4086</v>
      </c>
      <c r="C4091" s="2103" t="s">
        <v>2030</v>
      </c>
      <c r="D4091" s="2104" t="s">
        <v>929</v>
      </c>
      <c r="E4091" s="2105">
        <v>79</v>
      </c>
      <c r="F4091" s="2105">
        <v>88.48</v>
      </c>
      <c r="G4091" s="2105">
        <v>59.01</v>
      </c>
      <c r="H4091" s="2105">
        <v>19.989999999999998</v>
      </c>
      <c r="I4091" s="2105" t="s">
        <v>4068</v>
      </c>
      <c r="J4091" s="2106">
        <v>0.09</v>
      </c>
      <c r="K4091" s="2106">
        <v>0.1008</v>
      </c>
      <c r="L4091" s="2106">
        <v>0.22</v>
      </c>
      <c r="M4091" s="2106">
        <v>0.24640000000000004</v>
      </c>
      <c r="N4091" s="2106">
        <v>0.15</v>
      </c>
      <c r="O4091" s="2106">
        <v>0.16800000000000001</v>
      </c>
      <c r="P4091" s="2105" t="s">
        <v>4087</v>
      </c>
      <c r="Q4091" s="2105" t="s">
        <v>2595</v>
      </c>
      <c r="R4091" s="2105" t="s">
        <v>580</v>
      </c>
      <c r="S4091" s="2107" t="s">
        <v>390</v>
      </c>
    </row>
    <row r="4092" spans="2:19" ht="26.25" customHeight="1" x14ac:dyDescent="0.2">
      <c r="B4092" s="2102" t="s">
        <v>4088</v>
      </c>
      <c r="C4092" s="2103" t="s">
        <v>2030</v>
      </c>
      <c r="D4092" s="2104" t="s">
        <v>929</v>
      </c>
      <c r="E4092" s="2105">
        <v>79</v>
      </c>
      <c r="F4092" s="2105">
        <v>88.48</v>
      </c>
      <c r="G4092" s="2105">
        <v>59.01</v>
      </c>
      <c r="H4092" s="2105">
        <v>19.989999999999998</v>
      </c>
      <c r="I4092" s="2105" t="s">
        <v>4070</v>
      </c>
      <c r="J4092" s="2106">
        <v>0.09</v>
      </c>
      <c r="K4092" s="2106">
        <v>0.1008</v>
      </c>
      <c r="L4092" s="2106">
        <v>0.22</v>
      </c>
      <c r="M4092" s="2106">
        <v>0.24640000000000004</v>
      </c>
      <c r="N4092" s="2106">
        <v>0.15</v>
      </c>
      <c r="O4092" s="2106">
        <v>0.16800000000000001</v>
      </c>
      <c r="P4092" s="2105" t="s">
        <v>4087</v>
      </c>
      <c r="Q4092" s="2105" t="s">
        <v>2595</v>
      </c>
      <c r="R4092" s="2105" t="s">
        <v>580</v>
      </c>
      <c r="S4092" s="2107" t="s">
        <v>390</v>
      </c>
    </row>
    <row r="4093" spans="2:19" ht="26.25" customHeight="1" x14ac:dyDescent="0.2">
      <c r="B4093" s="2102" t="s">
        <v>4089</v>
      </c>
      <c r="C4093" s="2103" t="s">
        <v>2030</v>
      </c>
      <c r="D4093" s="2104" t="s">
        <v>929</v>
      </c>
      <c r="E4093" s="2105">
        <v>99</v>
      </c>
      <c r="F4093" s="2105">
        <v>110.88000000000001</v>
      </c>
      <c r="G4093" s="2105">
        <v>79.010000000000005</v>
      </c>
      <c r="H4093" s="2105">
        <v>19.989999999999998</v>
      </c>
      <c r="I4093" s="2105" t="s">
        <v>4068</v>
      </c>
      <c r="J4093" s="2106">
        <v>8.5999999999999993E-2</v>
      </c>
      <c r="K4093" s="2106">
        <v>9.6320000000000003E-2</v>
      </c>
      <c r="L4093" s="2106">
        <v>0.22</v>
      </c>
      <c r="M4093" s="2106">
        <v>0.24640000000000004</v>
      </c>
      <c r="N4093" s="2106">
        <v>0.15</v>
      </c>
      <c r="O4093" s="2106">
        <v>0.16800000000000001</v>
      </c>
      <c r="P4093" s="2105" t="s">
        <v>4090</v>
      </c>
      <c r="Q4093" s="2105" t="s">
        <v>2917</v>
      </c>
      <c r="R4093" s="2105" t="s">
        <v>4091</v>
      </c>
      <c r="S4093" s="2107" t="s">
        <v>390</v>
      </c>
    </row>
    <row r="4094" spans="2:19" ht="26.25" customHeight="1" x14ac:dyDescent="0.2">
      <c r="B4094" s="2102" t="s">
        <v>4092</v>
      </c>
      <c r="C4094" s="2103" t="s">
        <v>2030</v>
      </c>
      <c r="D4094" s="2104" t="s">
        <v>929</v>
      </c>
      <c r="E4094" s="2105">
        <v>99</v>
      </c>
      <c r="F4094" s="2105">
        <v>110.88000000000001</v>
      </c>
      <c r="G4094" s="2105">
        <v>79.010000000000005</v>
      </c>
      <c r="H4094" s="2105">
        <v>19.989999999999998</v>
      </c>
      <c r="I4094" s="2105" t="s">
        <v>4070</v>
      </c>
      <c r="J4094" s="2106">
        <v>8.5999999999999993E-2</v>
      </c>
      <c r="K4094" s="2106">
        <v>9.6320000000000003E-2</v>
      </c>
      <c r="L4094" s="2106">
        <v>0.22</v>
      </c>
      <c r="M4094" s="2106">
        <v>0.24640000000000004</v>
      </c>
      <c r="N4094" s="2106">
        <v>0.15</v>
      </c>
      <c r="O4094" s="2106">
        <v>0.16800000000000001</v>
      </c>
      <c r="P4094" s="2105" t="s">
        <v>4090</v>
      </c>
      <c r="Q4094" s="2105" t="s">
        <v>2917</v>
      </c>
      <c r="R4094" s="2105" t="s">
        <v>4091</v>
      </c>
      <c r="S4094" s="2107" t="s">
        <v>390</v>
      </c>
    </row>
    <row r="4095" spans="2:19" ht="26.25" customHeight="1" x14ac:dyDescent="0.2">
      <c r="B4095" s="2087"/>
      <c r="C4095" s="2088"/>
      <c r="D4095" s="2089"/>
      <c r="E4095" s="2090"/>
      <c r="F4095" s="2090"/>
      <c r="G4095" s="2090"/>
      <c r="H4095" s="2090"/>
      <c r="I4095" s="2090"/>
      <c r="J4095" s="2090"/>
      <c r="K4095" s="2090"/>
      <c r="L4095" s="2090"/>
      <c r="M4095" s="2090"/>
      <c r="N4095" s="2090"/>
      <c r="O4095" s="2090"/>
      <c r="P4095" s="2090"/>
      <c r="Q4095" s="2090"/>
      <c r="R4095" s="2090"/>
      <c r="S4095" s="2091"/>
    </row>
    <row r="4096" spans="2:19" ht="26.25" customHeight="1" x14ac:dyDescent="0.2">
      <c r="B4096" s="2102" t="s">
        <v>4093</v>
      </c>
      <c r="C4096" s="2103" t="s">
        <v>783</v>
      </c>
      <c r="D4096" s="2104" t="s">
        <v>929</v>
      </c>
      <c r="E4096" s="2105">
        <v>30</v>
      </c>
      <c r="F4096" s="2105">
        <f>E4096*1.12</f>
        <v>33.6</v>
      </c>
      <c r="G4096" s="2105">
        <v>10.01</v>
      </c>
      <c r="H4096" s="2105">
        <v>19.989999999999998</v>
      </c>
      <c r="I4096" s="2105" t="s">
        <v>4094</v>
      </c>
      <c r="J4096" s="2106">
        <v>0.1</v>
      </c>
      <c r="K4096" s="2106">
        <f>J4096*1.12</f>
        <v>0.11200000000000002</v>
      </c>
      <c r="L4096" s="2106">
        <v>0.22</v>
      </c>
      <c r="M4096" s="2106">
        <v>0.24640000000000004</v>
      </c>
      <c r="N4096" s="2106">
        <v>0.15</v>
      </c>
      <c r="O4096" s="2106">
        <v>0.16800000000000001</v>
      </c>
      <c r="P4096" s="2105" t="s">
        <v>2172</v>
      </c>
      <c r="Q4096" s="2105" t="s">
        <v>1781</v>
      </c>
      <c r="R4096" s="2105" t="s">
        <v>3815</v>
      </c>
      <c r="S4096" s="2107" t="s">
        <v>763</v>
      </c>
    </row>
    <row r="4097" spans="2:19" ht="26.25" customHeight="1" x14ac:dyDescent="0.2">
      <c r="B4097" s="2102" t="s">
        <v>4095</v>
      </c>
      <c r="C4097" s="2103" t="s">
        <v>783</v>
      </c>
      <c r="D4097" s="2104" t="s">
        <v>929</v>
      </c>
      <c r="E4097" s="2105">
        <v>30</v>
      </c>
      <c r="F4097" s="2105">
        <f>E4097*1.12</f>
        <v>33.6</v>
      </c>
      <c r="G4097" s="2105">
        <v>10.01</v>
      </c>
      <c r="H4097" s="2105">
        <v>19.989999999999998</v>
      </c>
      <c r="I4097" s="2105" t="s">
        <v>4096</v>
      </c>
      <c r="J4097" s="2106">
        <v>0.1</v>
      </c>
      <c r="K4097" s="2106">
        <f t="shared" ref="K4097:K4111" si="30">J4097*1.12</f>
        <v>0.11200000000000002</v>
      </c>
      <c r="L4097" s="2106">
        <v>0.22</v>
      </c>
      <c r="M4097" s="2106">
        <v>0.24640000000000004</v>
      </c>
      <c r="N4097" s="2106">
        <v>0.15</v>
      </c>
      <c r="O4097" s="2106">
        <v>0.16800000000000001</v>
      </c>
      <c r="P4097" s="2105" t="s">
        <v>2172</v>
      </c>
      <c r="Q4097" s="2105" t="s">
        <v>1781</v>
      </c>
      <c r="R4097" s="2105" t="s">
        <v>3815</v>
      </c>
      <c r="S4097" s="2107" t="s">
        <v>763</v>
      </c>
    </row>
    <row r="4098" spans="2:19" ht="26.25" customHeight="1" x14ac:dyDescent="0.2">
      <c r="B4098" s="2102" t="s">
        <v>4097</v>
      </c>
      <c r="C4098" s="2103" t="s">
        <v>783</v>
      </c>
      <c r="D4098" s="2104" t="s">
        <v>929</v>
      </c>
      <c r="E4098" s="2105">
        <v>34</v>
      </c>
      <c r="F4098" s="2105">
        <f t="shared" ref="F4098:F4111" si="31">E4098*1.12</f>
        <v>38.080000000000005</v>
      </c>
      <c r="G4098" s="2105">
        <v>14.01</v>
      </c>
      <c r="H4098" s="2105">
        <v>19.989999999999998</v>
      </c>
      <c r="I4098" s="2105" t="s">
        <v>4094</v>
      </c>
      <c r="J4098" s="2106">
        <v>0.1</v>
      </c>
      <c r="K4098" s="2106">
        <f t="shared" si="30"/>
        <v>0.11200000000000002</v>
      </c>
      <c r="L4098" s="2106">
        <v>0.22</v>
      </c>
      <c r="M4098" s="2106">
        <v>0.24640000000000004</v>
      </c>
      <c r="N4098" s="2106">
        <v>0.15</v>
      </c>
      <c r="O4098" s="2106">
        <v>0.16800000000000001</v>
      </c>
      <c r="P4098" s="2105" t="s">
        <v>1624</v>
      </c>
      <c r="Q4098" s="2105" t="s">
        <v>4072</v>
      </c>
      <c r="R4098" s="2105" t="s">
        <v>2463</v>
      </c>
      <c r="S4098" s="2107" t="s">
        <v>763</v>
      </c>
    </row>
    <row r="4099" spans="2:19" ht="26.25" customHeight="1" x14ac:dyDescent="0.2">
      <c r="B4099" s="2102" t="s">
        <v>4098</v>
      </c>
      <c r="C4099" s="2103" t="s">
        <v>783</v>
      </c>
      <c r="D4099" s="2104" t="s">
        <v>929</v>
      </c>
      <c r="E4099" s="2105">
        <v>34</v>
      </c>
      <c r="F4099" s="2105">
        <f t="shared" si="31"/>
        <v>38.080000000000005</v>
      </c>
      <c r="G4099" s="2105">
        <v>14.01</v>
      </c>
      <c r="H4099" s="2105">
        <v>19.989999999999998</v>
      </c>
      <c r="I4099" s="2105" t="s">
        <v>4096</v>
      </c>
      <c r="J4099" s="2106">
        <v>0.1</v>
      </c>
      <c r="K4099" s="2106">
        <f t="shared" si="30"/>
        <v>0.11200000000000002</v>
      </c>
      <c r="L4099" s="2106">
        <v>0.22</v>
      </c>
      <c r="M4099" s="2106">
        <v>0.24640000000000004</v>
      </c>
      <c r="N4099" s="2106">
        <v>0.15</v>
      </c>
      <c r="O4099" s="2106">
        <v>0.16800000000000001</v>
      </c>
      <c r="P4099" s="2105" t="s">
        <v>1624</v>
      </c>
      <c r="Q4099" s="2105" t="s">
        <v>4072</v>
      </c>
      <c r="R4099" s="2105" t="s">
        <v>2463</v>
      </c>
      <c r="S4099" s="2107" t="s">
        <v>763</v>
      </c>
    </row>
    <row r="4100" spans="2:19" ht="26.25" customHeight="1" x14ac:dyDescent="0.2">
      <c r="B4100" s="2102" t="s">
        <v>4099</v>
      </c>
      <c r="C4100" s="2103" t="s">
        <v>783</v>
      </c>
      <c r="D4100" s="2104" t="s">
        <v>929</v>
      </c>
      <c r="E4100" s="2105">
        <v>39</v>
      </c>
      <c r="F4100" s="2105">
        <f t="shared" si="31"/>
        <v>43.680000000000007</v>
      </c>
      <c r="G4100" s="2105">
        <v>19.010000000000002</v>
      </c>
      <c r="H4100" s="2105">
        <v>19.989999999999998</v>
      </c>
      <c r="I4100" s="2105" t="s">
        <v>4094</v>
      </c>
      <c r="J4100" s="2106">
        <v>0.1</v>
      </c>
      <c r="K4100" s="2106">
        <f t="shared" si="30"/>
        <v>0.11200000000000002</v>
      </c>
      <c r="L4100" s="2106">
        <v>0.22</v>
      </c>
      <c r="M4100" s="2106">
        <v>0.24640000000000004</v>
      </c>
      <c r="N4100" s="2106">
        <v>0.15</v>
      </c>
      <c r="O4100" s="2106">
        <v>0.16800000000000001</v>
      </c>
      <c r="P4100" s="2105" t="s">
        <v>2988</v>
      </c>
      <c r="Q4100" s="2105" t="s">
        <v>2465</v>
      </c>
      <c r="R4100" s="2105" t="s">
        <v>762</v>
      </c>
      <c r="S4100" s="2107" t="s">
        <v>763</v>
      </c>
    </row>
    <row r="4101" spans="2:19" ht="26.25" customHeight="1" x14ac:dyDescent="0.2">
      <c r="B4101" s="2102" t="s">
        <v>4100</v>
      </c>
      <c r="C4101" s="2103" t="s">
        <v>783</v>
      </c>
      <c r="D4101" s="2104" t="s">
        <v>929</v>
      </c>
      <c r="E4101" s="2105">
        <v>39</v>
      </c>
      <c r="F4101" s="2105">
        <f t="shared" si="31"/>
        <v>43.680000000000007</v>
      </c>
      <c r="G4101" s="2105">
        <v>19.010000000000002</v>
      </c>
      <c r="H4101" s="2105">
        <v>19.989999999999998</v>
      </c>
      <c r="I4101" s="2105" t="s">
        <v>4096</v>
      </c>
      <c r="J4101" s="2106">
        <v>0.1</v>
      </c>
      <c r="K4101" s="2106">
        <f t="shared" si="30"/>
        <v>0.11200000000000002</v>
      </c>
      <c r="L4101" s="2106">
        <v>0.22</v>
      </c>
      <c r="M4101" s="2106">
        <v>0.24640000000000004</v>
      </c>
      <c r="N4101" s="2106">
        <v>0.15</v>
      </c>
      <c r="O4101" s="2106">
        <v>0.16800000000000001</v>
      </c>
      <c r="P4101" s="2105" t="s">
        <v>2988</v>
      </c>
      <c r="Q4101" s="2105" t="s">
        <v>2465</v>
      </c>
      <c r="R4101" s="2105" t="s">
        <v>762</v>
      </c>
      <c r="S4101" s="2107" t="s">
        <v>763</v>
      </c>
    </row>
    <row r="4102" spans="2:19" ht="26.25" customHeight="1" x14ac:dyDescent="0.2">
      <c r="B4102" s="2102" t="s">
        <v>4101</v>
      </c>
      <c r="C4102" s="2103" t="s">
        <v>783</v>
      </c>
      <c r="D4102" s="2104" t="s">
        <v>929</v>
      </c>
      <c r="E4102" s="2105">
        <v>49</v>
      </c>
      <c r="F4102" s="2105">
        <f t="shared" si="31"/>
        <v>54.88</v>
      </c>
      <c r="G4102" s="2105">
        <v>29.01</v>
      </c>
      <c r="H4102" s="2105">
        <v>19.989999999999998</v>
      </c>
      <c r="I4102" s="2105" t="s">
        <v>4094</v>
      </c>
      <c r="J4102" s="2106">
        <v>9.8000000000000004E-2</v>
      </c>
      <c r="K4102" s="2106">
        <f t="shared" si="30"/>
        <v>0.10976000000000001</v>
      </c>
      <c r="L4102" s="2106">
        <v>0.22</v>
      </c>
      <c r="M4102" s="2106">
        <v>0.24640000000000004</v>
      </c>
      <c r="N4102" s="2106">
        <v>0.15</v>
      </c>
      <c r="O4102" s="2106">
        <v>0.16800000000000001</v>
      </c>
      <c r="P4102" s="2105" t="s">
        <v>3340</v>
      </c>
      <c r="Q4102" s="2105" t="s">
        <v>3801</v>
      </c>
      <c r="R4102" s="2105" t="s">
        <v>2971</v>
      </c>
      <c r="S4102" s="2107" t="s">
        <v>763</v>
      </c>
    </row>
    <row r="4103" spans="2:19" ht="26.25" customHeight="1" x14ac:dyDescent="0.2">
      <c r="B4103" s="2102" t="s">
        <v>4102</v>
      </c>
      <c r="C4103" s="2103" t="s">
        <v>783</v>
      </c>
      <c r="D4103" s="2104" t="s">
        <v>929</v>
      </c>
      <c r="E4103" s="2105">
        <v>49</v>
      </c>
      <c r="F4103" s="2105">
        <f t="shared" si="31"/>
        <v>54.88</v>
      </c>
      <c r="G4103" s="2105">
        <v>29.01</v>
      </c>
      <c r="H4103" s="2105">
        <v>19.989999999999998</v>
      </c>
      <c r="I4103" s="2105" t="s">
        <v>4096</v>
      </c>
      <c r="J4103" s="2106">
        <v>9.8000000000000004E-2</v>
      </c>
      <c r="K4103" s="2106">
        <f t="shared" si="30"/>
        <v>0.10976000000000001</v>
      </c>
      <c r="L4103" s="2106">
        <v>0.22</v>
      </c>
      <c r="M4103" s="2106">
        <v>0.24640000000000004</v>
      </c>
      <c r="N4103" s="2106">
        <v>0.15</v>
      </c>
      <c r="O4103" s="2106">
        <v>0.16800000000000001</v>
      </c>
      <c r="P4103" s="2105" t="s">
        <v>3340</v>
      </c>
      <c r="Q4103" s="2105" t="s">
        <v>3801</v>
      </c>
      <c r="R4103" s="2105" t="s">
        <v>2971</v>
      </c>
      <c r="S4103" s="2107" t="s">
        <v>763</v>
      </c>
    </row>
    <row r="4104" spans="2:19" ht="26.25" customHeight="1" x14ac:dyDescent="0.2">
      <c r="B4104" s="2102" t="s">
        <v>4103</v>
      </c>
      <c r="C4104" s="2103" t="s">
        <v>783</v>
      </c>
      <c r="D4104" s="2104" t="s">
        <v>929</v>
      </c>
      <c r="E4104" s="2105">
        <v>59</v>
      </c>
      <c r="F4104" s="2105">
        <f t="shared" si="31"/>
        <v>66.080000000000013</v>
      </c>
      <c r="G4104" s="2105">
        <v>39.01</v>
      </c>
      <c r="H4104" s="2105">
        <v>19.989999999999998</v>
      </c>
      <c r="I4104" s="2105" t="s">
        <v>4094</v>
      </c>
      <c r="J4104" s="2106">
        <v>9.8000000000000004E-2</v>
      </c>
      <c r="K4104" s="2106">
        <f t="shared" si="30"/>
        <v>0.10976000000000001</v>
      </c>
      <c r="L4104" s="2106">
        <v>0.22</v>
      </c>
      <c r="M4104" s="2106">
        <v>0.24640000000000004</v>
      </c>
      <c r="N4104" s="2106">
        <v>0.15</v>
      </c>
      <c r="O4104" s="2106">
        <v>0.16800000000000001</v>
      </c>
      <c r="P4104" s="2105" t="s">
        <v>2186</v>
      </c>
      <c r="Q4104" s="2105" t="s">
        <v>101</v>
      </c>
      <c r="R4104" s="2105" t="s">
        <v>4104</v>
      </c>
      <c r="S4104" s="2107" t="s">
        <v>390</v>
      </c>
    </row>
    <row r="4105" spans="2:19" ht="26.25" customHeight="1" x14ac:dyDescent="0.2">
      <c r="B4105" s="2102" t="s">
        <v>4105</v>
      </c>
      <c r="C4105" s="2103" t="s">
        <v>783</v>
      </c>
      <c r="D4105" s="2104" t="s">
        <v>929</v>
      </c>
      <c r="E4105" s="2105">
        <v>59</v>
      </c>
      <c r="F4105" s="2105">
        <f t="shared" si="31"/>
        <v>66.080000000000013</v>
      </c>
      <c r="G4105" s="2105">
        <v>39.01</v>
      </c>
      <c r="H4105" s="2105">
        <v>19.989999999999998</v>
      </c>
      <c r="I4105" s="2105" t="s">
        <v>4096</v>
      </c>
      <c r="J4105" s="2106">
        <v>9.8000000000000004E-2</v>
      </c>
      <c r="K4105" s="2106">
        <f t="shared" si="30"/>
        <v>0.10976000000000001</v>
      </c>
      <c r="L4105" s="2106">
        <v>0.22</v>
      </c>
      <c r="M4105" s="2106">
        <v>0.24640000000000004</v>
      </c>
      <c r="N4105" s="2106">
        <v>0.15</v>
      </c>
      <c r="O4105" s="2106">
        <v>0.16800000000000001</v>
      </c>
      <c r="P4105" s="2105" t="s">
        <v>2186</v>
      </c>
      <c r="Q4105" s="2105" t="s">
        <v>101</v>
      </c>
      <c r="R4105" s="2105" t="s">
        <v>4104</v>
      </c>
      <c r="S4105" s="2107" t="s">
        <v>390</v>
      </c>
    </row>
    <row r="4106" spans="2:19" ht="26.25" customHeight="1" x14ac:dyDescent="0.2">
      <c r="B4106" s="2102" t="s">
        <v>4106</v>
      </c>
      <c r="C4106" s="2103" t="s">
        <v>783</v>
      </c>
      <c r="D4106" s="2104" t="s">
        <v>929</v>
      </c>
      <c r="E4106" s="2105">
        <v>69</v>
      </c>
      <c r="F4106" s="2105">
        <f t="shared" si="31"/>
        <v>77.28</v>
      </c>
      <c r="G4106" s="2105">
        <v>49.01</v>
      </c>
      <c r="H4106" s="2105">
        <v>19.989999999999998</v>
      </c>
      <c r="I4106" s="2105" t="s">
        <v>4094</v>
      </c>
      <c r="J4106" s="2106">
        <v>9.6000000000000002E-2</v>
      </c>
      <c r="K4106" s="2106">
        <f t="shared" si="30"/>
        <v>0.10752000000000002</v>
      </c>
      <c r="L4106" s="2106">
        <v>0.22</v>
      </c>
      <c r="M4106" s="2106">
        <v>0.24640000000000004</v>
      </c>
      <c r="N4106" s="2106">
        <v>0.15</v>
      </c>
      <c r="O4106" s="2106">
        <v>0.16800000000000001</v>
      </c>
      <c r="P4106" s="2105" t="s">
        <v>4082</v>
      </c>
      <c r="Q4106" s="2105" t="s">
        <v>4083</v>
      </c>
      <c r="R4106" s="2105" t="s">
        <v>4084</v>
      </c>
      <c r="S4106" s="2107" t="s">
        <v>390</v>
      </c>
    </row>
    <row r="4107" spans="2:19" ht="26.25" customHeight="1" x14ac:dyDescent="0.2">
      <c r="B4107" s="2102" t="s">
        <v>4107</v>
      </c>
      <c r="C4107" s="2103" t="s">
        <v>783</v>
      </c>
      <c r="D4107" s="2104" t="s">
        <v>929</v>
      </c>
      <c r="E4107" s="2105">
        <v>69</v>
      </c>
      <c r="F4107" s="2105">
        <f t="shared" si="31"/>
        <v>77.28</v>
      </c>
      <c r="G4107" s="2105">
        <v>49.01</v>
      </c>
      <c r="H4107" s="2105">
        <v>19.989999999999998</v>
      </c>
      <c r="I4107" s="2105" t="s">
        <v>4096</v>
      </c>
      <c r="J4107" s="2106">
        <v>9.6000000000000002E-2</v>
      </c>
      <c r="K4107" s="2106">
        <f t="shared" si="30"/>
        <v>0.10752000000000002</v>
      </c>
      <c r="L4107" s="2106">
        <v>0.22</v>
      </c>
      <c r="M4107" s="2106">
        <v>0.24640000000000004</v>
      </c>
      <c r="N4107" s="2106">
        <v>0.15</v>
      </c>
      <c r="O4107" s="2106">
        <v>0.16800000000000001</v>
      </c>
      <c r="P4107" s="2105" t="s">
        <v>4082</v>
      </c>
      <c r="Q4107" s="2105" t="s">
        <v>4083</v>
      </c>
      <c r="R4107" s="2105" t="s">
        <v>4084</v>
      </c>
      <c r="S4107" s="2107" t="s">
        <v>390</v>
      </c>
    </row>
    <row r="4108" spans="2:19" ht="26.25" customHeight="1" x14ac:dyDescent="0.2">
      <c r="B4108" s="2102" t="s">
        <v>4108</v>
      </c>
      <c r="C4108" s="2103" t="s">
        <v>783</v>
      </c>
      <c r="D4108" s="2104" t="s">
        <v>929</v>
      </c>
      <c r="E4108" s="2105">
        <v>79</v>
      </c>
      <c r="F4108" s="2105">
        <f t="shared" si="31"/>
        <v>88.48</v>
      </c>
      <c r="G4108" s="2105">
        <v>59.01</v>
      </c>
      <c r="H4108" s="2105">
        <v>19.989999999999998</v>
      </c>
      <c r="I4108" s="2105" t="s">
        <v>4094</v>
      </c>
      <c r="J4108" s="2106">
        <v>0.09</v>
      </c>
      <c r="K4108" s="2106">
        <f t="shared" si="30"/>
        <v>0.1008</v>
      </c>
      <c r="L4108" s="2106">
        <v>0.22</v>
      </c>
      <c r="M4108" s="2106">
        <v>0.24640000000000004</v>
      </c>
      <c r="N4108" s="2106">
        <v>0.15</v>
      </c>
      <c r="O4108" s="2106">
        <v>0.16800000000000001</v>
      </c>
      <c r="P4108" s="2105" t="s">
        <v>4087</v>
      </c>
      <c r="Q4108" s="2105" t="s">
        <v>2595</v>
      </c>
      <c r="R4108" s="2105" t="s">
        <v>580</v>
      </c>
      <c r="S4108" s="2107" t="s">
        <v>390</v>
      </c>
    </row>
    <row r="4109" spans="2:19" ht="26.25" customHeight="1" x14ac:dyDescent="0.2">
      <c r="B4109" s="2102" t="s">
        <v>4109</v>
      </c>
      <c r="C4109" s="2103" t="s">
        <v>783</v>
      </c>
      <c r="D4109" s="2104" t="s">
        <v>929</v>
      </c>
      <c r="E4109" s="2105">
        <v>79</v>
      </c>
      <c r="F4109" s="2105">
        <f t="shared" si="31"/>
        <v>88.48</v>
      </c>
      <c r="G4109" s="2105">
        <v>59.01</v>
      </c>
      <c r="H4109" s="2105">
        <v>19.989999999999998</v>
      </c>
      <c r="I4109" s="2105" t="s">
        <v>4096</v>
      </c>
      <c r="J4109" s="2106">
        <v>0.09</v>
      </c>
      <c r="K4109" s="2106">
        <f t="shared" si="30"/>
        <v>0.1008</v>
      </c>
      <c r="L4109" s="2106">
        <v>0.22</v>
      </c>
      <c r="M4109" s="2106">
        <v>0.24640000000000004</v>
      </c>
      <c r="N4109" s="2106">
        <v>0.15</v>
      </c>
      <c r="O4109" s="2106">
        <v>0.16800000000000001</v>
      </c>
      <c r="P4109" s="2105" t="s">
        <v>4087</v>
      </c>
      <c r="Q4109" s="2105" t="s">
        <v>2595</v>
      </c>
      <c r="R4109" s="2105" t="s">
        <v>580</v>
      </c>
      <c r="S4109" s="2107" t="s">
        <v>390</v>
      </c>
    </row>
    <row r="4110" spans="2:19" ht="26.25" customHeight="1" x14ac:dyDescent="0.2">
      <c r="B4110" s="2102" t="s">
        <v>4110</v>
      </c>
      <c r="C4110" s="2103" t="s">
        <v>783</v>
      </c>
      <c r="D4110" s="2104" t="s">
        <v>929</v>
      </c>
      <c r="E4110" s="2105">
        <v>99</v>
      </c>
      <c r="F4110" s="2105">
        <f t="shared" si="31"/>
        <v>110.88000000000001</v>
      </c>
      <c r="G4110" s="2105">
        <v>79.010000000000005</v>
      </c>
      <c r="H4110" s="2105">
        <v>19.989999999999998</v>
      </c>
      <c r="I4110" s="2105" t="s">
        <v>4094</v>
      </c>
      <c r="J4110" s="2106">
        <v>8.5999999999999993E-2</v>
      </c>
      <c r="K4110" s="2106">
        <f t="shared" si="30"/>
        <v>9.6320000000000003E-2</v>
      </c>
      <c r="L4110" s="2106">
        <v>0.22</v>
      </c>
      <c r="M4110" s="2106">
        <v>0.24640000000000004</v>
      </c>
      <c r="N4110" s="2106">
        <v>0.15</v>
      </c>
      <c r="O4110" s="2106">
        <v>0.16800000000000001</v>
      </c>
      <c r="P4110" s="2105" t="s">
        <v>4090</v>
      </c>
      <c r="Q4110" s="2105" t="s">
        <v>2917</v>
      </c>
      <c r="R4110" s="2105" t="s">
        <v>4091</v>
      </c>
      <c r="S4110" s="2107" t="s">
        <v>390</v>
      </c>
    </row>
    <row r="4111" spans="2:19" ht="26.25" customHeight="1" x14ac:dyDescent="0.2">
      <c r="B4111" s="2102" t="s">
        <v>4111</v>
      </c>
      <c r="C4111" s="2103" t="s">
        <v>783</v>
      </c>
      <c r="D4111" s="2104" t="s">
        <v>929</v>
      </c>
      <c r="E4111" s="2105">
        <v>99</v>
      </c>
      <c r="F4111" s="2105">
        <f t="shared" si="31"/>
        <v>110.88000000000001</v>
      </c>
      <c r="G4111" s="2105">
        <v>79.010000000000005</v>
      </c>
      <c r="H4111" s="2105">
        <v>19.989999999999998</v>
      </c>
      <c r="I4111" s="2105" t="s">
        <v>4096</v>
      </c>
      <c r="J4111" s="2106">
        <v>8.5999999999999993E-2</v>
      </c>
      <c r="K4111" s="2106">
        <f t="shared" si="30"/>
        <v>9.6320000000000003E-2</v>
      </c>
      <c r="L4111" s="2106">
        <v>0.22</v>
      </c>
      <c r="M4111" s="2106">
        <v>0.24640000000000004</v>
      </c>
      <c r="N4111" s="2106">
        <v>0.15</v>
      </c>
      <c r="O4111" s="2106">
        <v>0.16800000000000001</v>
      </c>
      <c r="P4111" s="2105" t="s">
        <v>4090</v>
      </c>
      <c r="Q4111" s="2105" t="s">
        <v>2917</v>
      </c>
      <c r="R4111" s="2105" t="s">
        <v>4091</v>
      </c>
      <c r="S4111" s="2107" t="s">
        <v>390</v>
      </c>
    </row>
    <row r="4112" spans="2:19" ht="17.25" customHeight="1" x14ac:dyDescent="0.2">
      <c r="B4112" s="4386" t="s">
        <v>4112</v>
      </c>
      <c r="C4112" s="4387"/>
      <c r="D4112" s="2108"/>
      <c r="E4112" s="2108"/>
      <c r="F4112" s="2108"/>
      <c r="G4112" s="2109"/>
      <c r="H4112" s="2109"/>
      <c r="I4112" s="2109"/>
      <c r="J4112" s="2109"/>
      <c r="K4112" s="2109"/>
      <c r="L4112" s="2109"/>
      <c r="M4112" s="2109"/>
      <c r="N4112" s="2109"/>
      <c r="O4112" s="2109"/>
      <c r="P4112" s="2109"/>
      <c r="Q4112" s="2109"/>
      <c r="R4112" s="2109"/>
      <c r="S4112" s="2110"/>
    </row>
    <row r="4113" spans="2:19" ht="17.25" customHeight="1" x14ac:dyDescent="0.2">
      <c r="B4113" s="4374" t="s">
        <v>3565</v>
      </c>
      <c r="C4113" s="4375"/>
      <c r="D4113" s="4375"/>
      <c r="E4113" s="2108"/>
      <c r="F4113" s="2108"/>
      <c r="G4113" s="2109"/>
      <c r="H4113" s="2109"/>
      <c r="I4113" s="2109"/>
      <c r="J4113" s="2109"/>
      <c r="K4113" s="2109"/>
      <c r="L4113" s="2109"/>
      <c r="M4113" s="2109"/>
      <c r="N4113" s="2109"/>
      <c r="O4113" s="2109"/>
      <c r="P4113" s="2109"/>
      <c r="Q4113" s="2109"/>
      <c r="R4113" s="2109"/>
      <c r="S4113" s="2110"/>
    </row>
    <row r="4114" spans="2:19" ht="17.25" customHeight="1" thickBot="1" x14ac:dyDescent="0.25">
      <c r="B4114" s="2111" t="s">
        <v>4113</v>
      </c>
      <c r="C4114" s="2112"/>
      <c r="D4114" s="2112"/>
      <c r="E4114" s="2112"/>
      <c r="F4114" s="2112"/>
      <c r="G4114" s="2112"/>
      <c r="H4114" s="2112"/>
      <c r="I4114" s="2112"/>
      <c r="J4114" s="2112"/>
      <c r="K4114" s="2112"/>
      <c r="L4114" s="2112"/>
      <c r="M4114" s="2112"/>
      <c r="N4114" s="2112"/>
      <c r="O4114" s="2112"/>
      <c r="P4114" s="2112"/>
      <c r="Q4114" s="2112"/>
      <c r="R4114" s="2112"/>
      <c r="S4114" s="2113"/>
    </row>
    <row r="4115" spans="2:19" ht="17.25" customHeight="1" thickTop="1" x14ac:dyDescent="0.3">
      <c r="B4115" s="4259"/>
      <c r="C4115" s="4259"/>
      <c r="D4115" s="534"/>
      <c r="E4115" s="534"/>
      <c r="F4115" s="534"/>
      <c r="G4115" s="2"/>
    </row>
    <row r="4116" spans="2:19" ht="17.25" customHeight="1" thickBot="1" x14ac:dyDescent="0.35">
      <c r="B4116" s="534"/>
      <c r="C4116" s="534"/>
      <c r="D4116" s="534"/>
      <c r="E4116" s="534"/>
      <c r="F4116" s="534"/>
      <c r="G4116" s="2"/>
    </row>
    <row r="4117" spans="2:19" ht="17.25" customHeight="1" thickTop="1" x14ac:dyDescent="0.2">
      <c r="B4117" s="1519" t="s">
        <v>4044</v>
      </c>
      <c r="C4117" s="1520"/>
      <c r="D4117" s="1520"/>
      <c r="E4117" s="1520"/>
      <c r="F4117" s="1520"/>
      <c r="G4117" s="1521"/>
      <c r="H4117" s="1521"/>
      <c r="I4117" s="1521"/>
      <c r="J4117" s="1521"/>
      <c r="K4117" s="1521"/>
      <c r="L4117" s="1522"/>
      <c r="M4117" s="1522"/>
      <c r="N4117" s="1522"/>
      <c r="O4117" s="1523"/>
    </row>
    <row r="4118" spans="2:19" ht="34.5" customHeight="1" x14ac:dyDescent="0.2">
      <c r="B4118" s="1524" t="s">
        <v>995</v>
      </c>
      <c r="C4118" s="1525" t="s">
        <v>80</v>
      </c>
      <c r="D4118" s="1526" t="s">
        <v>1810</v>
      </c>
      <c r="E4118" s="1527" t="s">
        <v>535</v>
      </c>
      <c r="F4118" s="1527" t="s">
        <v>2955</v>
      </c>
      <c r="G4118" s="1528" t="s">
        <v>536</v>
      </c>
      <c r="H4118" s="1528" t="s">
        <v>537</v>
      </c>
      <c r="I4118" s="1525" t="s">
        <v>2956</v>
      </c>
      <c r="J4118" s="1525" t="s">
        <v>2957</v>
      </c>
      <c r="K4118" s="1525" t="s">
        <v>2958</v>
      </c>
      <c r="L4118" s="1525" t="s">
        <v>2959</v>
      </c>
      <c r="M4118" s="1525" t="s">
        <v>2960</v>
      </c>
      <c r="N4118" s="1529" t="s">
        <v>2961</v>
      </c>
      <c r="O4118" s="1530" t="s">
        <v>2028</v>
      </c>
    </row>
    <row r="4119" spans="2:19" ht="24.75" customHeight="1" x14ac:dyDescent="0.2">
      <c r="B4119" s="2056" t="s">
        <v>4045</v>
      </c>
      <c r="C4119" s="1532" t="s">
        <v>2030</v>
      </c>
      <c r="D4119" s="1570" t="s">
        <v>929</v>
      </c>
      <c r="E4119" s="2083">
        <v>18</v>
      </c>
      <c r="F4119" s="2083">
        <v>8.01</v>
      </c>
      <c r="G4119" s="2084">
        <v>9.99</v>
      </c>
      <c r="H4119" s="2084" t="s">
        <v>4046</v>
      </c>
      <c r="I4119" s="2085">
        <v>0.12</v>
      </c>
      <c r="J4119" s="2085">
        <v>0.22</v>
      </c>
      <c r="K4119" s="2085">
        <v>0.15</v>
      </c>
      <c r="L4119" s="2086" t="s">
        <v>3815</v>
      </c>
      <c r="M4119" s="2086" t="s">
        <v>235</v>
      </c>
      <c r="N4119" s="2086" t="s">
        <v>236</v>
      </c>
      <c r="O4119" s="1572" t="s">
        <v>2034</v>
      </c>
    </row>
    <row r="4120" spans="2:19" ht="24.75" customHeight="1" x14ac:dyDescent="0.2">
      <c r="B4120" s="2056" t="s">
        <v>4047</v>
      </c>
      <c r="C4120" s="1532" t="s">
        <v>2030</v>
      </c>
      <c r="D4120" s="1570" t="s">
        <v>929</v>
      </c>
      <c r="E4120" s="2083">
        <v>18</v>
      </c>
      <c r="F4120" s="2083">
        <v>8.01</v>
      </c>
      <c r="G4120" s="2084">
        <v>9.99</v>
      </c>
      <c r="H4120" s="2084" t="s">
        <v>4048</v>
      </c>
      <c r="I4120" s="2085">
        <v>0.12</v>
      </c>
      <c r="J4120" s="2085">
        <v>0.22</v>
      </c>
      <c r="K4120" s="2085">
        <v>0.15</v>
      </c>
      <c r="L4120" s="2086" t="s">
        <v>3815</v>
      </c>
      <c r="M4120" s="2086" t="s">
        <v>235</v>
      </c>
      <c r="N4120" s="2086" t="s">
        <v>236</v>
      </c>
      <c r="O4120" s="1572" t="s">
        <v>2034</v>
      </c>
    </row>
    <row r="4121" spans="2:19" ht="24.75" customHeight="1" x14ac:dyDescent="0.2">
      <c r="B4121" s="2056" t="s">
        <v>4049</v>
      </c>
      <c r="C4121" s="1532" t="s">
        <v>2030</v>
      </c>
      <c r="D4121" s="1570" t="s">
        <v>929</v>
      </c>
      <c r="E4121" s="2083">
        <v>20</v>
      </c>
      <c r="F4121" s="2083">
        <v>10.01</v>
      </c>
      <c r="G4121" s="2084">
        <v>9.99</v>
      </c>
      <c r="H4121" s="2084" t="s">
        <v>4046</v>
      </c>
      <c r="I4121" s="2085">
        <v>0.12</v>
      </c>
      <c r="J4121" s="2085">
        <v>0.22</v>
      </c>
      <c r="K4121" s="2085">
        <v>0.15</v>
      </c>
      <c r="L4121" s="2086" t="s">
        <v>1769</v>
      </c>
      <c r="M4121" s="2086" t="s">
        <v>1781</v>
      </c>
      <c r="N4121" s="2086" t="s">
        <v>3815</v>
      </c>
      <c r="O4121" s="1572" t="s">
        <v>2034</v>
      </c>
    </row>
    <row r="4122" spans="2:19" ht="24.75" customHeight="1" x14ac:dyDescent="0.2">
      <c r="B4122" s="2056" t="s">
        <v>4050</v>
      </c>
      <c r="C4122" s="1532" t="s">
        <v>2030</v>
      </c>
      <c r="D4122" s="1570" t="s">
        <v>929</v>
      </c>
      <c r="E4122" s="2083">
        <v>20</v>
      </c>
      <c r="F4122" s="2083">
        <v>10.01</v>
      </c>
      <c r="G4122" s="2084">
        <v>9.99</v>
      </c>
      <c r="H4122" s="2084" t="s">
        <v>4048</v>
      </c>
      <c r="I4122" s="2085">
        <v>0.12</v>
      </c>
      <c r="J4122" s="2085">
        <v>0.22</v>
      </c>
      <c r="K4122" s="2085">
        <v>0.15</v>
      </c>
      <c r="L4122" s="2086" t="s">
        <v>1769</v>
      </c>
      <c r="M4122" s="2086" t="s">
        <v>1781</v>
      </c>
      <c r="N4122" s="2086" t="s">
        <v>3815</v>
      </c>
      <c r="O4122" s="1572" t="s">
        <v>2034</v>
      </c>
    </row>
    <row r="4123" spans="2:19" ht="24.75" customHeight="1" x14ac:dyDescent="0.2">
      <c r="B4123" s="2056" t="s">
        <v>4051</v>
      </c>
      <c r="C4123" s="1532" t="s">
        <v>2030</v>
      </c>
      <c r="D4123" s="1570" t="s">
        <v>929</v>
      </c>
      <c r="E4123" s="2083">
        <v>22</v>
      </c>
      <c r="F4123" s="2083">
        <v>12.01</v>
      </c>
      <c r="G4123" s="2084">
        <v>9.99</v>
      </c>
      <c r="H4123" s="2084" t="s">
        <v>4046</v>
      </c>
      <c r="I4123" s="2085">
        <v>0.12</v>
      </c>
      <c r="J4123" s="2085">
        <v>0.22</v>
      </c>
      <c r="K4123" s="2085">
        <v>0.15</v>
      </c>
      <c r="L4123" s="2086" t="s">
        <v>2172</v>
      </c>
      <c r="M4123" s="2086" t="s">
        <v>1779</v>
      </c>
      <c r="N4123" s="2086" t="s">
        <v>2037</v>
      </c>
      <c r="O4123" s="1572" t="s">
        <v>2034</v>
      </c>
    </row>
    <row r="4124" spans="2:19" ht="24.75" customHeight="1" x14ac:dyDescent="0.2">
      <c r="B4124" s="2056" t="s">
        <v>4052</v>
      </c>
      <c r="C4124" s="1532" t="s">
        <v>2030</v>
      </c>
      <c r="D4124" s="1570" t="s">
        <v>929</v>
      </c>
      <c r="E4124" s="2083">
        <v>22</v>
      </c>
      <c r="F4124" s="2083">
        <v>12.01</v>
      </c>
      <c r="G4124" s="2084">
        <v>9.99</v>
      </c>
      <c r="H4124" s="2084" t="s">
        <v>4048</v>
      </c>
      <c r="I4124" s="2085">
        <v>0.12</v>
      </c>
      <c r="J4124" s="2085">
        <v>0.22</v>
      </c>
      <c r="K4124" s="2085">
        <v>0.15</v>
      </c>
      <c r="L4124" s="2086" t="s">
        <v>2172</v>
      </c>
      <c r="M4124" s="2086" t="s">
        <v>1779</v>
      </c>
      <c r="N4124" s="2086" t="s">
        <v>2037</v>
      </c>
      <c r="O4124" s="1572" t="s">
        <v>2034</v>
      </c>
    </row>
    <row r="4125" spans="2:19" ht="24.75" customHeight="1" x14ac:dyDescent="0.2">
      <c r="B4125" s="2056" t="s">
        <v>4053</v>
      </c>
      <c r="C4125" s="1532" t="s">
        <v>2030</v>
      </c>
      <c r="D4125" s="1570" t="s">
        <v>929</v>
      </c>
      <c r="E4125" s="2083">
        <v>25</v>
      </c>
      <c r="F4125" s="2083">
        <v>15.01</v>
      </c>
      <c r="G4125" s="2084">
        <v>9.99</v>
      </c>
      <c r="H4125" s="2084" t="s">
        <v>4046</v>
      </c>
      <c r="I4125" s="2085">
        <v>0.12</v>
      </c>
      <c r="J4125" s="2085">
        <v>0.22</v>
      </c>
      <c r="K4125" s="2085">
        <v>0.15</v>
      </c>
      <c r="L4125" s="2086" t="s">
        <v>1891</v>
      </c>
      <c r="M4125" s="2086" t="s">
        <v>2468</v>
      </c>
      <c r="N4125" s="2086" t="s">
        <v>2172</v>
      </c>
      <c r="O4125" s="1572" t="s">
        <v>2034</v>
      </c>
    </row>
    <row r="4126" spans="2:19" ht="24.75" customHeight="1" x14ac:dyDescent="0.2">
      <c r="B4126" s="2056" t="s">
        <v>4054</v>
      </c>
      <c r="C4126" s="1532" t="s">
        <v>2030</v>
      </c>
      <c r="D4126" s="1570" t="s">
        <v>929</v>
      </c>
      <c r="E4126" s="2083">
        <v>25</v>
      </c>
      <c r="F4126" s="2083">
        <v>15.01</v>
      </c>
      <c r="G4126" s="2084">
        <v>9.99</v>
      </c>
      <c r="H4126" s="2084" t="s">
        <v>4048</v>
      </c>
      <c r="I4126" s="2085">
        <v>0.12</v>
      </c>
      <c r="J4126" s="2085">
        <v>0.22</v>
      </c>
      <c r="K4126" s="2085">
        <v>0.15</v>
      </c>
      <c r="L4126" s="2086" t="s">
        <v>1891</v>
      </c>
      <c r="M4126" s="2086" t="s">
        <v>2468</v>
      </c>
      <c r="N4126" s="2086" t="s">
        <v>2172</v>
      </c>
      <c r="O4126" s="1572" t="s">
        <v>2034</v>
      </c>
    </row>
    <row r="4127" spans="2:19" ht="24.75" customHeight="1" x14ac:dyDescent="0.2">
      <c r="B4127" s="2087"/>
      <c r="C4127" s="2088"/>
      <c r="D4127" s="2089"/>
      <c r="E4127" s="2090"/>
      <c r="F4127" s="2090"/>
      <c r="G4127" s="2090"/>
      <c r="H4127" s="2090"/>
      <c r="I4127" s="2090"/>
      <c r="J4127" s="2090"/>
      <c r="K4127" s="2090"/>
      <c r="L4127" s="2090"/>
      <c r="M4127" s="2090"/>
      <c r="N4127" s="2090"/>
      <c r="O4127" s="2091"/>
    </row>
    <row r="4128" spans="2:19" ht="24.75" customHeight="1" x14ac:dyDescent="0.2">
      <c r="B4128" s="2056" t="s">
        <v>4055</v>
      </c>
      <c r="C4128" s="1583" t="s">
        <v>783</v>
      </c>
      <c r="D4128" s="1570" t="s">
        <v>929</v>
      </c>
      <c r="E4128" s="2083">
        <v>22</v>
      </c>
      <c r="F4128" s="2083">
        <v>12.01</v>
      </c>
      <c r="G4128" s="2084">
        <v>9.99</v>
      </c>
      <c r="H4128" s="2084" t="s">
        <v>4056</v>
      </c>
      <c r="I4128" s="2085">
        <v>0.1</v>
      </c>
      <c r="J4128" s="2092">
        <v>0.22</v>
      </c>
      <c r="K4128" s="2085">
        <v>0.15</v>
      </c>
      <c r="L4128" s="2086" t="s">
        <v>2041</v>
      </c>
      <c r="M4128" s="2086" t="s">
        <v>1779</v>
      </c>
      <c r="N4128" s="2086" t="s">
        <v>2037</v>
      </c>
      <c r="O4128" s="1572" t="s">
        <v>2034</v>
      </c>
    </row>
    <row r="4129" spans="2:15" ht="24.75" customHeight="1" x14ac:dyDescent="0.2">
      <c r="B4129" s="2056" t="s">
        <v>4057</v>
      </c>
      <c r="C4129" s="1583" t="s">
        <v>783</v>
      </c>
      <c r="D4129" s="1570" t="s">
        <v>929</v>
      </c>
      <c r="E4129" s="2083">
        <v>22</v>
      </c>
      <c r="F4129" s="2083">
        <v>12.01</v>
      </c>
      <c r="G4129" s="2084">
        <v>9.99</v>
      </c>
      <c r="H4129" s="2084" t="s">
        <v>4058</v>
      </c>
      <c r="I4129" s="2085">
        <v>0.1</v>
      </c>
      <c r="J4129" s="2092">
        <v>0.22</v>
      </c>
      <c r="K4129" s="2085">
        <v>0.15</v>
      </c>
      <c r="L4129" s="2086" t="s">
        <v>2041</v>
      </c>
      <c r="M4129" s="2086" t="s">
        <v>1779</v>
      </c>
      <c r="N4129" s="2086" t="s">
        <v>2037</v>
      </c>
      <c r="O4129" s="1572" t="s">
        <v>2034</v>
      </c>
    </row>
    <row r="4130" spans="2:15" ht="24.75" customHeight="1" x14ac:dyDescent="0.2">
      <c r="B4130" s="2056" t="s">
        <v>4059</v>
      </c>
      <c r="C4130" s="1583" t="s">
        <v>783</v>
      </c>
      <c r="D4130" s="1570" t="s">
        <v>929</v>
      </c>
      <c r="E4130" s="2083">
        <v>25</v>
      </c>
      <c r="F4130" s="2083">
        <v>15.01</v>
      </c>
      <c r="G4130" s="2084">
        <v>9.99</v>
      </c>
      <c r="H4130" s="2084" t="s">
        <v>4056</v>
      </c>
      <c r="I4130" s="2085">
        <v>0.1</v>
      </c>
      <c r="J4130" s="2092">
        <v>0.22</v>
      </c>
      <c r="K4130" s="2085">
        <v>0.15</v>
      </c>
      <c r="L4130" s="2086" t="s">
        <v>1892</v>
      </c>
      <c r="M4130" s="2086" t="s">
        <v>2468</v>
      </c>
      <c r="N4130" s="2086" t="s">
        <v>2172</v>
      </c>
      <c r="O4130" s="1572" t="s">
        <v>2034</v>
      </c>
    </row>
    <row r="4131" spans="2:15" ht="24.75" customHeight="1" x14ac:dyDescent="0.2">
      <c r="B4131" s="2056" t="s">
        <v>4060</v>
      </c>
      <c r="C4131" s="1583" t="s">
        <v>783</v>
      </c>
      <c r="D4131" s="1570" t="s">
        <v>929</v>
      </c>
      <c r="E4131" s="2093">
        <v>25</v>
      </c>
      <c r="F4131" s="2094">
        <v>15.01</v>
      </c>
      <c r="G4131" s="2084">
        <v>9.99</v>
      </c>
      <c r="H4131" s="2084" t="s">
        <v>4058</v>
      </c>
      <c r="I4131" s="2085">
        <v>0.1</v>
      </c>
      <c r="J4131" s="2092">
        <v>0.22</v>
      </c>
      <c r="K4131" s="2085">
        <v>0.15</v>
      </c>
      <c r="L4131" s="2086" t="s">
        <v>1892</v>
      </c>
      <c r="M4131" s="2086" t="s">
        <v>2468</v>
      </c>
      <c r="N4131" s="2086" t="s">
        <v>2172</v>
      </c>
      <c r="O4131" s="1572" t="s">
        <v>2034</v>
      </c>
    </row>
    <row r="4132" spans="2:15" ht="17.25" customHeight="1" x14ac:dyDescent="0.2">
      <c r="B4132" s="4451" t="s">
        <v>1985</v>
      </c>
      <c r="C4132" s="4452"/>
      <c r="D4132" s="1540"/>
      <c r="E4132" s="1540"/>
      <c r="F4132" s="772"/>
      <c r="G4132" s="772"/>
      <c r="H4132" s="772"/>
      <c r="I4132" s="712"/>
      <c r="J4132" s="712"/>
      <c r="K4132" s="712"/>
      <c r="L4132" s="712"/>
      <c r="M4132" s="712"/>
      <c r="N4132" s="712"/>
      <c r="O4132" s="729"/>
    </row>
    <row r="4133" spans="2:15" ht="17.25" customHeight="1" x14ac:dyDescent="0.2">
      <c r="B4133" s="4374" t="s">
        <v>3565</v>
      </c>
      <c r="C4133" s="4375"/>
      <c r="D4133" s="4375"/>
      <c r="E4133" s="1540"/>
      <c r="F4133" s="772"/>
      <c r="G4133" s="772"/>
      <c r="H4133" s="772"/>
      <c r="I4133" s="712"/>
      <c r="J4133" s="712"/>
      <c r="K4133" s="712"/>
      <c r="L4133" s="712"/>
      <c r="M4133" s="712"/>
      <c r="N4133" s="712"/>
      <c r="O4133" s="729"/>
    </row>
    <row r="4134" spans="2:15" ht="17.25" customHeight="1" thickBot="1" x14ac:dyDescent="0.25">
      <c r="B4134" s="1567" t="s">
        <v>4061</v>
      </c>
      <c r="C4134" s="699"/>
      <c r="D4134" s="699"/>
      <c r="E4134" s="2406"/>
      <c r="F4134" s="776"/>
      <c r="G4134" s="776"/>
      <c r="H4134" s="776"/>
      <c r="I4134" s="699"/>
      <c r="J4134" s="699"/>
      <c r="K4134" s="699"/>
      <c r="L4134" s="699"/>
      <c r="M4134" s="699"/>
      <c r="N4134" s="699"/>
      <c r="O4134" s="700"/>
    </row>
    <row r="4135" spans="2:15" ht="17.25" customHeight="1" thickTop="1" x14ac:dyDescent="0.3">
      <c r="B4135" s="4259"/>
      <c r="C4135" s="4259"/>
      <c r="D4135" s="534"/>
      <c r="E4135" s="534"/>
      <c r="F4135" s="534"/>
      <c r="G4135" s="2"/>
    </row>
    <row r="4136" spans="2:15" ht="17.25" customHeight="1" thickBot="1" x14ac:dyDescent="0.35">
      <c r="B4136" s="534"/>
      <c r="C4136" s="534"/>
      <c r="D4136" s="534"/>
      <c r="E4136" s="534"/>
      <c r="F4136" s="534"/>
      <c r="G4136" s="2"/>
    </row>
    <row r="4137" spans="2:15" ht="25.5" customHeight="1" thickTop="1" x14ac:dyDescent="0.3">
      <c r="B4137" s="4353" t="s">
        <v>4037</v>
      </c>
      <c r="C4137" s="4262"/>
      <c r="D4137" s="534"/>
      <c r="E4137" s="534"/>
      <c r="F4137" s="534"/>
      <c r="G4137" s="2"/>
    </row>
    <row r="4138" spans="2:15" ht="17.25" customHeight="1" x14ac:dyDescent="0.3">
      <c r="B4138" s="1647" t="s">
        <v>4038</v>
      </c>
      <c r="C4138" s="1907" t="s">
        <v>4039</v>
      </c>
      <c r="D4138" s="534"/>
      <c r="E4138" s="534"/>
      <c r="F4138" s="534"/>
      <c r="G4138" s="2"/>
    </row>
    <row r="4139" spans="2:15" ht="17.25" customHeight="1" x14ac:dyDescent="0.3">
      <c r="B4139" s="1908" t="s">
        <v>4040</v>
      </c>
      <c r="C4139" s="2081">
        <v>0.06</v>
      </c>
      <c r="D4139" s="534"/>
      <c r="E4139" s="534"/>
      <c r="F4139" s="534"/>
      <c r="G4139" s="2"/>
    </row>
    <row r="4140" spans="2:15" ht="17.25" customHeight="1" x14ac:dyDescent="0.3">
      <c r="B4140" s="2082" t="s">
        <v>3679</v>
      </c>
      <c r="C4140" s="2081">
        <v>0.13</v>
      </c>
      <c r="D4140" s="534"/>
      <c r="E4140" s="534"/>
      <c r="F4140" s="534"/>
      <c r="G4140" s="2"/>
    </row>
    <row r="4141" spans="2:15" ht="17.25" customHeight="1" x14ac:dyDescent="0.3">
      <c r="B4141" s="4449" t="s">
        <v>4041</v>
      </c>
      <c r="C4141" s="4450"/>
      <c r="D4141" s="534"/>
      <c r="E4141" s="534"/>
      <c r="F4141" s="534"/>
      <c r="G4141" s="2"/>
    </row>
    <row r="4142" spans="2:15" ht="17.25" customHeight="1" x14ac:dyDescent="0.3">
      <c r="B4142" s="4388" t="s">
        <v>4042</v>
      </c>
      <c r="C4142" s="4389"/>
      <c r="D4142" s="534"/>
      <c r="E4142" s="534"/>
      <c r="F4142" s="534"/>
      <c r="G4142" s="2"/>
    </row>
    <row r="4143" spans="2:15" ht="17.25" customHeight="1" thickBot="1" x14ac:dyDescent="0.35">
      <c r="B4143" s="4377" t="s">
        <v>4043</v>
      </c>
      <c r="C4143" s="4379"/>
      <c r="D4143" s="534"/>
      <c r="E4143" s="534"/>
      <c r="F4143" s="534"/>
      <c r="G4143" s="2"/>
    </row>
    <row r="4144" spans="2:15" ht="17.25" customHeight="1" thickTop="1" x14ac:dyDescent="0.3">
      <c r="B4144" s="4259"/>
      <c r="C4144" s="4259"/>
      <c r="D4144" s="534"/>
      <c r="E4144" s="534"/>
      <c r="F4144" s="534"/>
      <c r="G4144" s="2"/>
    </row>
    <row r="4145" spans="2:7" ht="17.25" customHeight="1" thickBot="1" x14ac:dyDescent="0.35">
      <c r="B4145" s="1517"/>
      <c r="C4145" s="1517"/>
      <c r="D4145" s="534"/>
      <c r="E4145" s="534"/>
      <c r="F4145" s="534"/>
      <c r="G4145" s="2"/>
    </row>
    <row r="4146" spans="2:7" ht="28.5" customHeight="1" thickTop="1" thickBot="1" x14ac:dyDescent="0.25">
      <c r="B4146" s="4274" t="s">
        <v>3934</v>
      </c>
      <c r="C4146" s="4275"/>
      <c r="D4146" s="4275"/>
      <c r="E4146" s="4275"/>
      <c r="F4146" s="4276"/>
      <c r="G4146" s="2"/>
    </row>
    <row r="4147" spans="2:7" ht="17.25" customHeight="1" thickTop="1" x14ac:dyDescent="0.2">
      <c r="B4147" s="695"/>
      <c r="C4147" s="696"/>
      <c r="D4147" s="696"/>
      <c r="E4147" s="696"/>
      <c r="F4147" s="697"/>
      <c r="G4147" s="2"/>
    </row>
    <row r="4148" spans="2:7" ht="17.25" customHeight="1" x14ac:dyDescent="0.2">
      <c r="B4148" s="1564" t="s">
        <v>346</v>
      </c>
      <c r="C4148" s="1503" t="s">
        <v>3919</v>
      </c>
      <c r="D4148" s="915"/>
      <c r="E4148" s="915"/>
      <c r="F4148" s="916"/>
      <c r="G4148" s="2"/>
    </row>
    <row r="4149" spans="2:7" ht="17.25" customHeight="1" x14ac:dyDescent="0.2">
      <c r="B4149" s="1564" t="s">
        <v>2943</v>
      </c>
      <c r="C4149" s="1503" t="s">
        <v>3935</v>
      </c>
      <c r="D4149" s="915"/>
      <c r="E4149" s="915"/>
      <c r="F4149" s="916"/>
      <c r="G4149" s="2"/>
    </row>
    <row r="4150" spans="2:7" ht="17.25" customHeight="1" x14ac:dyDescent="0.2">
      <c r="B4150" s="1564" t="s">
        <v>2944</v>
      </c>
      <c r="C4150" s="1503" t="s">
        <v>3925</v>
      </c>
      <c r="D4150" s="915"/>
      <c r="E4150" s="915"/>
      <c r="F4150" s="916"/>
      <c r="G4150" s="2"/>
    </row>
    <row r="4151" spans="2:7" ht="17.25" customHeight="1" x14ac:dyDescent="0.2">
      <c r="B4151" s="1566" t="s">
        <v>2945</v>
      </c>
      <c r="C4151" s="4272" t="s">
        <v>3936</v>
      </c>
      <c r="D4151" s="4272"/>
      <c r="E4151" s="4272"/>
      <c r="F4151" s="4273"/>
      <c r="G4151" s="2"/>
    </row>
    <row r="4152" spans="2:7" ht="37.5" customHeight="1" x14ac:dyDescent="0.2">
      <c r="B4152" s="4277" t="s">
        <v>2951</v>
      </c>
      <c r="C4152" s="4324" t="s">
        <v>3937</v>
      </c>
      <c r="D4152" s="4324"/>
      <c r="E4152" s="4324"/>
      <c r="F4152" s="4325"/>
      <c r="G4152" s="2"/>
    </row>
    <row r="4153" spans="2:7" ht="29.25" customHeight="1" x14ac:dyDescent="0.2">
      <c r="B4153" s="4277"/>
      <c r="C4153" s="4270" t="s">
        <v>3938</v>
      </c>
      <c r="D4153" s="4270"/>
      <c r="E4153" s="4270"/>
      <c r="F4153" s="4271"/>
      <c r="G4153" s="2"/>
    </row>
    <row r="4154" spans="2:7" ht="17.25" customHeight="1" thickBot="1" x14ac:dyDescent="0.25">
      <c r="B4154" s="4278"/>
      <c r="C4154" s="1565"/>
      <c r="D4154" s="699"/>
      <c r="E4154" s="699"/>
      <c r="F4154" s="700"/>
      <c r="G4154" s="2"/>
    </row>
    <row r="4155" spans="2:7" ht="17.25" customHeight="1" thickTop="1" x14ac:dyDescent="0.3">
      <c r="B4155" s="4245"/>
      <c r="C4155" s="4245"/>
      <c r="D4155" s="534"/>
      <c r="E4155" s="534"/>
      <c r="F4155" s="534"/>
      <c r="G4155" s="2"/>
    </row>
    <row r="4156" spans="2:7" ht="17.25" customHeight="1" thickBot="1" x14ac:dyDescent="0.35">
      <c r="B4156" s="1517"/>
      <c r="C4156" s="1517"/>
      <c r="D4156" s="534"/>
      <c r="E4156" s="534"/>
      <c r="F4156" s="534"/>
      <c r="G4156" s="2"/>
    </row>
    <row r="4157" spans="2:7" ht="29.25" customHeight="1" thickTop="1" thickBot="1" x14ac:dyDescent="0.25">
      <c r="B4157" s="4274" t="s">
        <v>3929</v>
      </c>
      <c r="C4157" s="4275"/>
      <c r="D4157" s="4275"/>
      <c r="E4157" s="4275"/>
      <c r="F4157" s="4276"/>
      <c r="G4157" s="2"/>
    </row>
    <row r="4158" spans="2:7" ht="17.25" customHeight="1" thickTop="1" x14ac:dyDescent="0.2">
      <c r="B4158" s="695"/>
      <c r="C4158" s="696"/>
      <c r="D4158" s="696"/>
      <c r="E4158" s="696"/>
      <c r="F4158" s="697"/>
      <c r="G4158" s="2"/>
    </row>
    <row r="4159" spans="2:7" ht="17.25" customHeight="1" x14ac:dyDescent="0.2">
      <c r="B4159" s="1564" t="s">
        <v>346</v>
      </c>
      <c r="C4159" s="1503" t="s">
        <v>3930</v>
      </c>
      <c r="D4159" s="915"/>
      <c r="E4159" s="915"/>
      <c r="F4159" s="916"/>
      <c r="G4159" s="2"/>
    </row>
    <row r="4160" spans="2:7" ht="17.25" customHeight="1" x14ac:dyDescent="0.2">
      <c r="B4160" s="1564" t="s">
        <v>2943</v>
      </c>
      <c r="C4160" s="1503" t="s">
        <v>3924</v>
      </c>
      <c r="D4160" s="915"/>
      <c r="E4160" s="915"/>
      <c r="F4160" s="916"/>
      <c r="G4160" s="2"/>
    </row>
    <row r="4161" spans="2:7" ht="17.25" customHeight="1" x14ac:dyDescent="0.2">
      <c r="B4161" s="1564" t="s">
        <v>2944</v>
      </c>
      <c r="C4161" s="1503" t="s">
        <v>3925</v>
      </c>
      <c r="D4161" s="915"/>
      <c r="E4161" s="915"/>
      <c r="F4161" s="916"/>
      <c r="G4161" s="2"/>
    </row>
    <row r="4162" spans="2:7" ht="17.25" customHeight="1" x14ac:dyDescent="0.2">
      <c r="B4162" s="1566" t="s">
        <v>2945</v>
      </c>
      <c r="C4162" s="4272" t="s">
        <v>3931</v>
      </c>
      <c r="D4162" s="4272"/>
      <c r="E4162" s="4272"/>
      <c r="F4162" s="4273"/>
      <c r="G4162" s="2"/>
    </row>
    <row r="4163" spans="2:7" ht="30.75" customHeight="1" x14ac:dyDescent="0.2">
      <c r="B4163" s="4277" t="s">
        <v>2951</v>
      </c>
      <c r="C4163" s="4324" t="s">
        <v>3932</v>
      </c>
      <c r="D4163" s="4324"/>
      <c r="E4163" s="4324"/>
      <c r="F4163" s="4325"/>
      <c r="G4163" s="2"/>
    </row>
    <row r="4164" spans="2:7" ht="30.75" customHeight="1" x14ac:dyDescent="0.2">
      <c r="B4164" s="4277"/>
      <c r="C4164" s="4270" t="s">
        <v>3933</v>
      </c>
      <c r="D4164" s="4270"/>
      <c r="E4164" s="4270"/>
      <c r="F4164" s="4271"/>
      <c r="G4164" s="2"/>
    </row>
    <row r="4165" spans="2:7" ht="17.25" customHeight="1" thickBot="1" x14ac:dyDescent="0.25">
      <c r="B4165" s="4278"/>
      <c r="C4165" s="1565"/>
      <c r="D4165" s="699"/>
      <c r="E4165" s="699"/>
      <c r="F4165" s="700"/>
      <c r="G4165" s="2"/>
    </row>
    <row r="4166" spans="2:7" ht="17.25" customHeight="1" thickTop="1" x14ac:dyDescent="0.2">
      <c r="B4166" s="4390"/>
      <c r="C4166" s="4390"/>
      <c r="D4166" s="712"/>
      <c r="E4166" s="712"/>
      <c r="F4166" s="712"/>
      <c r="G4166" s="2"/>
    </row>
    <row r="4167" spans="2:7" ht="17.25" customHeight="1" thickBot="1" x14ac:dyDescent="0.35">
      <c r="B4167" s="1517"/>
      <c r="C4167" s="1517"/>
      <c r="D4167" s="534"/>
      <c r="E4167" s="534"/>
      <c r="F4167" s="534"/>
      <c r="G4167" s="2"/>
    </row>
    <row r="4168" spans="2:7" ht="27" customHeight="1" thickTop="1" thickBot="1" x14ac:dyDescent="0.25">
      <c r="B4168" s="4274" t="s">
        <v>3922</v>
      </c>
      <c r="C4168" s="4275"/>
      <c r="D4168" s="4275"/>
      <c r="E4168" s="4275"/>
      <c r="F4168" s="4276"/>
      <c r="G4168" s="2"/>
    </row>
    <row r="4169" spans="2:7" ht="17.25" customHeight="1" thickTop="1" x14ac:dyDescent="0.2">
      <c r="B4169" s="695"/>
      <c r="C4169" s="696"/>
      <c r="D4169" s="696"/>
      <c r="E4169" s="696"/>
      <c r="F4169" s="697"/>
      <c r="G4169" s="2"/>
    </row>
    <row r="4170" spans="2:7" ht="17.25" customHeight="1" x14ac:dyDescent="0.2">
      <c r="B4170" s="1564" t="s">
        <v>346</v>
      </c>
      <c r="C4170" s="1503" t="s">
        <v>3923</v>
      </c>
      <c r="D4170" s="915"/>
      <c r="E4170" s="915"/>
      <c r="F4170" s="916"/>
      <c r="G4170" s="2"/>
    </row>
    <row r="4171" spans="2:7" ht="17.25" customHeight="1" x14ac:dyDescent="0.2">
      <c r="B4171" s="1564" t="s">
        <v>2943</v>
      </c>
      <c r="C4171" s="1503" t="s">
        <v>3924</v>
      </c>
      <c r="D4171" s="915"/>
      <c r="E4171" s="915"/>
      <c r="F4171" s="916"/>
      <c r="G4171" s="2"/>
    </row>
    <row r="4172" spans="2:7" ht="17.25" customHeight="1" x14ac:dyDescent="0.2">
      <c r="B4172" s="1564" t="s">
        <v>2944</v>
      </c>
      <c r="C4172" s="1503" t="s">
        <v>3925</v>
      </c>
      <c r="D4172" s="915"/>
      <c r="E4172" s="915"/>
      <c r="F4172" s="916"/>
      <c r="G4172" s="2"/>
    </row>
    <row r="4173" spans="2:7" ht="17.25" customHeight="1" x14ac:dyDescent="0.2">
      <c r="B4173" s="1566" t="s">
        <v>2945</v>
      </c>
      <c r="C4173" s="4272" t="s">
        <v>3926</v>
      </c>
      <c r="D4173" s="4272"/>
      <c r="E4173" s="4272"/>
      <c r="F4173" s="4273"/>
      <c r="G4173" s="2"/>
    </row>
    <row r="4174" spans="2:7" ht="47.25" customHeight="1" x14ac:dyDescent="0.2">
      <c r="B4174" s="4277" t="s">
        <v>2951</v>
      </c>
      <c r="C4174" s="4324" t="s">
        <v>3927</v>
      </c>
      <c r="D4174" s="4324"/>
      <c r="E4174" s="4324"/>
      <c r="F4174" s="4325"/>
      <c r="G4174" s="2"/>
    </row>
    <row r="4175" spans="2:7" ht="27" customHeight="1" x14ac:dyDescent="0.2">
      <c r="B4175" s="4277"/>
      <c r="C4175" s="4270" t="s">
        <v>3928</v>
      </c>
      <c r="D4175" s="4270"/>
      <c r="E4175" s="4270"/>
      <c r="F4175" s="4271"/>
      <c r="G4175" s="2"/>
    </row>
    <row r="4176" spans="2:7" ht="17.25" customHeight="1" thickBot="1" x14ac:dyDescent="0.25">
      <c r="B4176" s="4278"/>
      <c r="C4176" s="1565"/>
      <c r="D4176" s="699"/>
      <c r="E4176" s="699"/>
      <c r="F4176" s="700"/>
      <c r="G4176" s="2"/>
    </row>
    <row r="4177" spans="2:7" ht="17.25" customHeight="1" thickTop="1" x14ac:dyDescent="0.3">
      <c r="B4177" s="4259"/>
      <c r="C4177" s="4259"/>
      <c r="D4177" s="534"/>
      <c r="E4177" s="534"/>
      <c r="F4177" s="534"/>
      <c r="G4177" s="2"/>
    </row>
    <row r="4178" spans="2:7" ht="17.25" customHeight="1" thickBot="1" x14ac:dyDescent="0.35">
      <c r="B4178" s="1517"/>
      <c r="C4178" s="1517"/>
      <c r="D4178" s="534"/>
      <c r="E4178" s="534"/>
      <c r="F4178" s="534"/>
      <c r="G4178" s="2"/>
    </row>
    <row r="4179" spans="2:7" ht="25.5" customHeight="1" thickTop="1" thickBot="1" x14ac:dyDescent="0.25">
      <c r="B4179" s="4274" t="s">
        <v>3918</v>
      </c>
      <c r="C4179" s="4275"/>
      <c r="D4179" s="4275"/>
      <c r="E4179" s="4275"/>
      <c r="F4179" s="4276"/>
      <c r="G4179" s="2"/>
    </row>
    <row r="4180" spans="2:7" ht="17.25" customHeight="1" thickTop="1" x14ac:dyDescent="0.2">
      <c r="B4180" s="695"/>
      <c r="C4180" s="696"/>
      <c r="D4180" s="696"/>
      <c r="E4180" s="696"/>
      <c r="F4180" s="697"/>
      <c r="G4180" s="2"/>
    </row>
    <row r="4181" spans="2:7" ht="17.25" customHeight="1" x14ac:dyDescent="0.2">
      <c r="B4181" s="1564" t="s">
        <v>346</v>
      </c>
      <c r="C4181" s="1503" t="s">
        <v>3919</v>
      </c>
      <c r="D4181" s="915"/>
      <c r="E4181" s="915"/>
      <c r="F4181" s="916"/>
      <c r="G4181" s="2"/>
    </row>
    <row r="4182" spans="2:7" ht="17.25" customHeight="1" x14ac:dyDescent="0.2">
      <c r="B4182" s="1564" t="s">
        <v>2943</v>
      </c>
      <c r="C4182" s="1503" t="s">
        <v>1864</v>
      </c>
      <c r="D4182" s="915"/>
      <c r="E4182" s="915"/>
      <c r="F4182" s="916"/>
      <c r="G4182" s="2"/>
    </row>
    <row r="4183" spans="2:7" ht="17.25" customHeight="1" x14ac:dyDescent="0.2">
      <c r="B4183" s="1564" t="s">
        <v>2944</v>
      </c>
      <c r="C4183" s="1503" t="s">
        <v>3920</v>
      </c>
      <c r="D4183" s="915"/>
      <c r="E4183" s="915"/>
      <c r="F4183" s="916"/>
      <c r="G4183" s="2"/>
    </row>
    <row r="4184" spans="2:7" ht="17.25" customHeight="1" x14ac:dyDescent="0.2">
      <c r="B4184" s="1566" t="s">
        <v>2945</v>
      </c>
      <c r="C4184" s="4383" t="s">
        <v>3921</v>
      </c>
      <c r="D4184" s="4383"/>
      <c r="E4184" s="4383"/>
      <c r="F4184" s="4384"/>
      <c r="G4184" s="2"/>
    </row>
    <row r="4185" spans="2:7" ht="17.25" customHeight="1" thickBot="1" x14ac:dyDescent="0.25">
      <c r="B4185" s="1650"/>
      <c r="C4185" s="1565"/>
      <c r="D4185" s="699"/>
      <c r="E4185" s="699"/>
      <c r="F4185" s="700"/>
      <c r="G4185" s="2"/>
    </row>
    <row r="4186" spans="2:7" ht="17.25" customHeight="1" thickTop="1" x14ac:dyDescent="0.3">
      <c r="B4186" s="4259"/>
      <c r="C4186" s="4259"/>
      <c r="D4186" s="534"/>
      <c r="E4186" s="534"/>
      <c r="F4186" s="534"/>
      <c r="G4186" s="2"/>
    </row>
    <row r="4187" spans="2:7" ht="17.25" customHeight="1" thickBot="1" x14ac:dyDescent="0.35">
      <c r="B4187" s="2073"/>
      <c r="C4187" s="2073"/>
      <c r="D4187" s="2073"/>
      <c r="E4187" s="534"/>
      <c r="F4187" s="534"/>
      <c r="G4187" s="2"/>
    </row>
    <row r="4188" spans="2:7" ht="17.25" customHeight="1" thickTop="1" x14ac:dyDescent="0.3">
      <c r="B4188" s="4456" t="s">
        <v>4027</v>
      </c>
      <c r="C4188" s="4447"/>
      <c r="D4188" s="4448"/>
      <c r="E4188" s="534"/>
      <c r="F4188" s="534"/>
      <c r="G4188" s="2"/>
    </row>
    <row r="4189" spans="2:7" ht="17.25" customHeight="1" x14ac:dyDescent="0.3">
      <c r="B4189" s="1647" t="s">
        <v>381</v>
      </c>
      <c r="C4189" s="1700" t="s">
        <v>215</v>
      </c>
      <c r="D4189" s="1907" t="s">
        <v>3767</v>
      </c>
      <c r="E4189" s="534"/>
      <c r="F4189" s="534"/>
      <c r="G4189" s="2"/>
    </row>
    <row r="4190" spans="2:7" ht="17.25" customHeight="1" thickBot="1" x14ac:dyDescent="0.35">
      <c r="B4190" s="1978" t="s">
        <v>4028</v>
      </c>
      <c r="C4190" s="1731">
        <v>49</v>
      </c>
      <c r="D4190" s="1979" t="s">
        <v>1709</v>
      </c>
      <c r="E4190" s="534"/>
      <c r="F4190" s="534"/>
      <c r="G4190" s="2"/>
    </row>
    <row r="4191" spans="2:7" ht="17.25" customHeight="1" thickBot="1" x14ac:dyDescent="0.35">
      <c r="B4191" s="1978" t="s">
        <v>4029</v>
      </c>
      <c r="C4191" s="1731">
        <v>49</v>
      </c>
      <c r="D4191" s="1979" t="s">
        <v>1709</v>
      </c>
      <c r="E4191" s="534"/>
      <c r="F4191" s="534"/>
      <c r="G4191" s="2"/>
    </row>
    <row r="4192" spans="2:7" ht="17.25" customHeight="1" x14ac:dyDescent="0.3">
      <c r="B4192" s="1980" t="s">
        <v>1667</v>
      </c>
      <c r="C4192" s="1734"/>
      <c r="D4192" s="1735"/>
      <c r="E4192" s="534"/>
      <c r="F4192" s="534"/>
      <c r="G4192" s="2"/>
    </row>
    <row r="4193" spans="2:7" ht="17.25" customHeight="1" x14ac:dyDescent="0.3">
      <c r="B4193" s="4380" t="s">
        <v>4030</v>
      </c>
      <c r="C4193" s="4415"/>
      <c r="D4193" s="4416"/>
      <c r="E4193" s="534"/>
      <c r="F4193" s="534"/>
      <c r="G4193" s="2"/>
    </row>
    <row r="4194" spans="2:7" ht="17.25" customHeight="1" thickBot="1" x14ac:dyDescent="0.35">
      <c r="B4194" s="1737"/>
      <c r="C4194" s="1738"/>
      <c r="D4194" s="1739"/>
      <c r="E4194" s="534"/>
      <c r="F4194" s="534"/>
      <c r="G4194" s="2"/>
    </row>
    <row r="4195" spans="2:7" ht="17.25" customHeight="1" thickTop="1" x14ac:dyDescent="0.3">
      <c r="B4195" s="2073"/>
      <c r="C4195" s="2073"/>
      <c r="D4195" s="2073"/>
      <c r="E4195" s="534"/>
      <c r="F4195" s="534"/>
      <c r="G4195" s="2"/>
    </row>
    <row r="4196" spans="2:7" ht="17.25" customHeight="1" thickBot="1" x14ac:dyDescent="0.35">
      <c r="B4196" s="1517"/>
      <c r="C4196" s="1517"/>
      <c r="D4196" s="534"/>
      <c r="E4196" s="534"/>
      <c r="F4196" s="534"/>
      <c r="G4196" s="2"/>
    </row>
    <row r="4197" spans="2:7" ht="29.25" customHeight="1" thickTop="1" x14ac:dyDescent="0.3">
      <c r="B4197" s="4507" t="s">
        <v>3939</v>
      </c>
      <c r="C4197" s="4508"/>
      <c r="D4197" s="4508"/>
      <c r="E4197" s="4509"/>
      <c r="F4197" s="534"/>
      <c r="G4197" s="2"/>
    </row>
    <row r="4198" spans="2:7" ht="23.25" customHeight="1" x14ac:dyDescent="0.3">
      <c r="B4198" s="1524" t="s">
        <v>995</v>
      </c>
      <c r="C4198" s="1527" t="s">
        <v>3940</v>
      </c>
      <c r="D4198" s="1527" t="s">
        <v>3941</v>
      </c>
      <c r="E4198" s="1530" t="s">
        <v>3942</v>
      </c>
      <c r="F4198" s="534"/>
      <c r="G4198" s="2"/>
    </row>
    <row r="4199" spans="2:7" ht="17.25" customHeight="1" x14ac:dyDescent="0.3">
      <c r="B4199" s="2056" t="s">
        <v>3943</v>
      </c>
      <c r="C4199" s="1533">
        <v>1.75</v>
      </c>
      <c r="D4199" s="2057">
        <v>60</v>
      </c>
      <c r="E4199" s="1905">
        <v>0.03</v>
      </c>
      <c r="F4199" s="534"/>
      <c r="G4199" s="2"/>
    </row>
    <row r="4200" spans="2:7" ht="17.25" customHeight="1" x14ac:dyDescent="0.3">
      <c r="B4200" s="1573" t="s">
        <v>3944</v>
      </c>
      <c r="C4200" s="1533">
        <v>2.5</v>
      </c>
      <c r="D4200" s="2057">
        <v>110</v>
      </c>
      <c r="E4200" s="1905">
        <v>0.03</v>
      </c>
      <c r="F4200" s="534"/>
      <c r="G4200" s="2"/>
    </row>
    <row r="4201" spans="2:7" ht="17.25" customHeight="1" x14ac:dyDescent="0.3">
      <c r="B4201" s="4370" t="s">
        <v>1985</v>
      </c>
      <c r="C4201" s="4371"/>
      <c r="D4201" s="4371"/>
      <c r="E4201" s="4792"/>
      <c r="F4201" s="534"/>
      <c r="G4201" s="2"/>
    </row>
    <row r="4202" spans="2:7" ht="17.25" customHeight="1" x14ac:dyDescent="0.3">
      <c r="B4202" s="2054" t="s">
        <v>3945</v>
      </c>
      <c r="C4202" s="1540"/>
      <c r="D4202" s="772"/>
      <c r="E4202" s="729"/>
      <c r="F4202" s="534"/>
      <c r="G4202" s="2"/>
    </row>
    <row r="4203" spans="2:7" ht="17.25" customHeight="1" x14ac:dyDescent="0.3">
      <c r="B4203" s="4374" t="s">
        <v>3946</v>
      </c>
      <c r="C4203" s="4375"/>
      <c r="D4203" s="4375"/>
      <c r="E4203" s="4376"/>
      <c r="F4203" s="534"/>
      <c r="G4203" s="2"/>
    </row>
    <row r="4204" spans="2:7" ht="17.25" customHeight="1" x14ac:dyDescent="0.3">
      <c r="B4204" s="4374" t="s">
        <v>3947</v>
      </c>
      <c r="C4204" s="4375"/>
      <c r="D4204" s="4375"/>
      <c r="E4204" s="4376"/>
      <c r="F4204" s="534"/>
      <c r="G4204" s="2"/>
    </row>
    <row r="4205" spans="2:7" ht="17.25" customHeight="1" thickBot="1" x14ac:dyDescent="0.35">
      <c r="B4205" s="1567" t="s">
        <v>3816</v>
      </c>
      <c r="C4205" s="699"/>
      <c r="D4205" s="776"/>
      <c r="E4205" s="700"/>
      <c r="F4205" s="534"/>
      <c r="G4205" s="2"/>
    </row>
    <row r="4206" spans="2:7" ht="17.25" customHeight="1" thickTop="1" x14ac:dyDescent="0.3">
      <c r="B4206" s="4259"/>
      <c r="C4206" s="4259"/>
      <c r="D4206" s="534"/>
      <c r="E4206" s="534"/>
      <c r="F4206" s="534"/>
      <c r="G4206" s="2"/>
    </row>
    <row r="4207" spans="2:7" ht="17.25" customHeight="1" thickBot="1" x14ac:dyDescent="0.35">
      <c r="B4207" s="1517"/>
      <c r="C4207" s="1517"/>
      <c r="D4207" s="534"/>
      <c r="E4207" s="534"/>
      <c r="F4207" s="534"/>
      <c r="G4207" s="2"/>
    </row>
    <row r="4208" spans="2:7" ht="27.75" customHeight="1" thickTop="1" thickBot="1" x14ac:dyDescent="0.35">
      <c r="B4208" s="4260" t="s">
        <v>3906</v>
      </c>
      <c r="C4208" s="4368"/>
      <c r="D4208" s="4369"/>
      <c r="E4208" s="534"/>
      <c r="F4208" s="534"/>
      <c r="G4208" s="2"/>
    </row>
    <row r="4209" spans="2:7" ht="17.25" customHeight="1" thickBot="1" x14ac:dyDescent="0.35">
      <c r="B4209" s="4786" t="s">
        <v>3907</v>
      </c>
      <c r="C4209" s="4787"/>
      <c r="D4209" s="4788"/>
      <c r="E4209" s="534"/>
      <c r="F4209" s="534"/>
      <c r="G4209" s="2"/>
    </row>
    <row r="4210" spans="2:7" ht="17.25" customHeight="1" thickBot="1" x14ac:dyDescent="0.35">
      <c r="B4210" s="2044" t="s">
        <v>1153</v>
      </c>
      <c r="C4210" s="2045" t="s">
        <v>3908</v>
      </c>
      <c r="D4210" s="2046" t="s">
        <v>3909</v>
      </c>
      <c r="E4210" s="534"/>
      <c r="F4210" s="534"/>
      <c r="G4210" s="2"/>
    </row>
    <row r="4211" spans="2:7" ht="17.25" customHeight="1" x14ac:dyDescent="0.3">
      <c r="B4211" s="2047" t="s">
        <v>3910</v>
      </c>
      <c r="C4211" s="2048">
        <v>0.44</v>
      </c>
      <c r="D4211" s="2049">
        <f>+C4211*1.12</f>
        <v>0.49280000000000007</v>
      </c>
      <c r="E4211" s="534"/>
      <c r="F4211" s="534"/>
      <c r="G4211" s="2"/>
    </row>
    <row r="4212" spans="2:7" ht="17.25" customHeight="1" x14ac:dyDescent="0.3">
      <c r="B4212" s="2017" t="s">
        <v>1379</v>
      </c>
      <c r="C4212" s="1745">
        <v>0.44</v>
      </c>
      <c r="D4212" s="1905">
        <f>+C4212*1.12</f>
        <v>0.49280000000000007</v>
      </c>
      <c r="E4212" s="534"/>
      <c r="F4212" s="534"/>
      <c r="G4212" s="2"/>
    </row>
    <row r="4213" spans="2:7" ht="17.25" customHeight="1" thickBot="1" x14ac:dyDescent="0.35">
      <c r="B4213" s="1976"/>
      <c r="C4213" s="1965"/>
      <c r="D4213" s="1977"/>
      <c r="E4213" s="534"/>
      <c r="F4213" s="534"/>
      <c r="G4213" s="2"/>
    </row>
    <row r="4214" spans="2:7" ht="17.25" customHeight="1" thickBot="1" x14ac:dyDescent="0.35">
      <c r="B4214" s="4789" t="s">
        <v>3911</v>
      </c>
      <c r="C4214" s="4790"/>
      <c r="D4214" s="4791"/>
      <c r="E4214" s="534"/>
      <c r="F4214" s="534"/>
      <c r="G4214" s="2"/>
    </row>
    <row r="4215" spans="2:7" ht="17.25" customHeight="1" thickBot="1" x14ac:dyDescent="0.35">
      <c r="B4215" s="2044" t="s">
        <v>1153</v>
      </c>
      <c r="C4215" s="2045" t="s">
        <v>3908</v>
      </c>
      <c r="D4215" s="2046" t="s">
        <v>3909</v>
      </c>
      <c r="E4215" s="534"/>
      <c r="F4215" s="534"/>
      <c r="G4215" s="2"/>
    </row>
    <row r="4216" spans="2:7" ht="17.25" customHeight="1" x14ac:dyDescent="0.3">
      <c r="B4216" s="2017" t="s">
        <v>3912</v>
      </c>
      <c r="C4216" s="2018">
        <v>0.16</v>
      </c>
      <c r="D4216" s="2025">
        <f>+C4216*1.12</f>
        <v>0.17920000000000003</v>
      </c>
      <c r="E4216" s="534"/>
      <c r="F4216" s="534"/>
      <c r="G4216" s="2"/>
    </row>
    <row r="4217" spans="2:7" ht="17.25" customHeight="1" x14ac:dyDescent="0.3">
      <c r="B4217" s="2017" t="s">
        <v>3913</v>
      </c>
      <c r="C4217" s="2018">
        <v>0.16</v>
      </c>
      <c r="D4217" s="2025">
        <f>+C4217*1.12</f>
        <v>0.17920000000000003</v>
      </c>
      <c r="E4217" s="534"/>
      <c r="F4217" s="534"/>
      <c r="G4217" s="2"/>
    </row>
    <row r="4218" spans="2:7" ht="17.25" customHeight="1" thickBot="1" x14ac:dyDescent="0.35">
      <c r="B4218" s="1978" t="s">
        <v>3914</v>
      </c>
      <c r="C4218" s="2021">
        <v>0.22</v>
      </c>
      <c r="D4218" s="2050">
        <f>+C4218*1.12</f>
        <v>0.24640000000000004</v>
      </c>
      <c r="E4218" s="534"/>
      <c r="F4218" s="534"/>
      <c r="G4218" s="2"/>
    </row>
    <row r="4219" spans="2:7" ht="17.25" customHeight="1" x14ac:dyDescent="0.3">
      <c r="B4219" s="4363" t="s">
        <v>3886</v>
      </c>
      <c r="C4219" s="4361"/>
      <c r="D4219" s="4362"/>
      <c r="E4219" s="534"/>
      <c r="F4219" s="534"/>
      <c r="G4219" s="2"/>
    </row>
    <row r="4220" spans="2:7" ht="17.25" customHeight="1" thickBot="1" x14ac:dyDescent="0.35">
      <c r="B4220" s="1976"/>
      <c r="C4220" s="1965"/>
      <c r="D4220" s="1977"/>
      <c r="E4220" s="534"/>
      <c r="F4220" s="534"/>
      <c r="G4220" s="2"/>
    </row>
    <row r="4221" spans="2:7" ht="17.25" customHeight="1" thickBot="1" x14ac:dyDescent="0.35">
      <c r="B4221" s="2044" t="s">
        <v>1153</v>
      </c>
      <c r="C4221" s="2045" t="s">
        <v>3908</v>
      </c>
      <c r="D4221" s="2046" t="s">
        <v>3909</v>
      </c>
      <c r="E4221" s="534"/>
      <c r="F4221" s="534"/>
      <c r="G4221" s="2"/>
    </row>
    <row r="4222" spans="2:7" ht="17.25" customHeight="1" x14ac:dyDescent="0.3">
      <c r="B4222" s="2047" t="s">
        <v>3910</v>
      </c>
      <c r="C4222" s="2051">
        <v>0.44</v>
      </c>
      <c r="D4222" s="2052">
        <f>+C4222*1.12</f>
        <v>0.49280000000000007</v>
      </c>
      <c r="E4222" s="534"/>
      <c r="F4222" s="534"/>
      <c r="G4222" s="2"/>
    </row>
    <row r="4223" spans="2:7" ht="17.25" customHeight="1" x14ac:dyDescent="0.3">
      <c r="B4223" s="2017" t="s">
        <v>1379</v>
      </c>
      <c r="C4223" s="1745">
        <v>0.44</v>
      </c>
      <c r="D4223" s="1905">
        <f>+C4223*1.12</f>
        <v>0.49280000000000007</v>
      </c>
      <c r="E4223" s="534"/>
      <c r="F4223" s="534"/>
      <c r="G4223" s="2"/>
    </row>
    <row r="4224" spans="2:7" ht="29.25" customHeight="1" x14ac:dyDescent="0.3">
      <c r="B4224" s="2017" t="s">
        <v>1377</v>
      </c>
      <c r="C4224" s="1745">
        <v>0.44</v>
      </c>
      <c r="D4224" s="1905">
        <f>+C4224*1.12</f>
        <v>0.49280000000000007</v>
      </c>
      <c r="E4224" s="534"/>
      <c r="F4224" s="534"/>
      <c r="G4224" s="2"/>
    </row>
    <row r="4225" spans="2:8" ht="17.25" customHeight="1" x14ac:dyDescent="0.3">
      <c r="B4225" s="4425" t="s">
        <v>3915</v>
      </c>
      <c r="C4225" s="4426"/>
      <c r="D4225" s="4427"/>
      <c r="E4225" s="534"/>
      <c r="F4225" s="534"/>
      <c r="G4225" s="2"/>
    </row>
    <row r="4226" spans="2:8" ht="17.25" customHeight="1" thickBot="1" x14ac:dyDescent="0.35">
      <c r="B4226" s="1921" t="s">
        <v>3905</v>
      </c>
      <c r="C4226" s="1923"/>
      <c r="D4226" s="2053"/>
      <c r="E4226" s="534"/>
      <c r="F4226" s="534"/>
      <c r="G4226" s="2"/>
    </row>
    <row r="4227" spans="2:8" ht="17.25" customHeight="1" thickTop="1" x14ac:dyDescent="0.3">
      <c r="B4227" s="4259"/>
      <c r="C4227" s="4259"/>
      <c r="D4227" s="534"/>
      <c r="E4227" s="534"/>
      <c r="F4227" s="534"/>
      <c r="G4227" s="2"/>
    </row>
    <row r="4228" spans="2:8" ht="17.25" customHeight="1" thickBot="1" x14ac:dyDescent="0.35">
      <c r="B4228" s="1517"/>
      <c r="C4228" s="1517"/>
      <c r="D4228" s="534"/>
      <c r="E4228" s="534"/>
      <c r="F4228" s="534"/>
      <c r="G4228" s="2"/>
    </row>
    <row r="4229" spans="2:8" ht="29.25" customHeight="1" thickTop="1" thickBot="1" x14ac:dyDescent="0.3">
      <c r="B4229" s="4260" t="s">
        <v>3880</v>
      </c>
      <c r="C4229" s="4368"/>
      <c r="D4229" s="4368"/>
      <c r="E4229" s="4368"/>
      <c r="F4229" s="4368"/>
      <c r="G4229" s="4368"/>
      <c r="H4229" s="4369"/>
    </row>
    <row r="4230" spans="2:8" ht="17.25" customHeight="1" thickBot="1" x14ac:dyDescent="0.3">
      <c r="B4230" s="4786" t="s">
        <v>340</v>
      </c>
      <c r="C4230" s="4787"/>
      <c r="D4230" s="4787"/>
      <c r="E4230" s="4787"/>
      <c r="F4230" s="4787"/>
      <c r="G4230" s="4787"/>
      <c r="H4230" s="4788"/>
    </row>
    <row r="4231" spans="2:8" ht="17.25" customHeight="1" thickBot="1" x14ac:dyDescent="0.3">
      <c r="B4231" s="2011" t="s">
        <v>3881</v>
      </c>
      <c r="C4231" s="4453" t="s">
        <v>340</v>
      </c>
      <c r="D4231" s="4454"/>
      <c r="E4231" s="4454"/>
      <c r="F4231" s="4454"/>
      <c r="G4231" s="4455"/>
      <c r="H4231" s="2012"/>
    </row>
    <row r="4232" spans="2:8" ht="17.25" customHeight="1" x14ac:dyDescent="0.2">
      <c r="B4232" s="2013" t="s">
        <v>3882</v>
      </c>
      <c r="C4232" s="2014">
        <v>30</v>
      </c>
      <c r="D4232" s="2014">
        <v>50</v>
      </c>
      <c r="E4232" s="2014">
        <v>90</v>
      </c>
      <c r="F4232" s="2014">
        <v>160</v>
      </c>
      <c r="G4232" s="2015">
        <v>240</v>
      </c>
      <c r="H4232" s="2016"/>
    </row>
    <row r="4233" spans="2:8" ht="17.25" customHeight="1" x14ac:dyDescent="0.2">
      <c r="B4233" s="2017" t="s">
        <v>3883</v>
      </c>
      <c r="C4233" s="2018">
        <v>1.25</v>
      </c>
      <c r="D4233" s="2018">
        <v>1.8</v>
      </c>
      <c r="E4233" s="2018">
        <v>2.5</v>
      </c>
      <c r="F4233" s="2018">
        <v>4</v>
      </c>
      <c r="G4233" s="2019">
        <v>6.25</v>
      </c>
      <c r="H4233" s="2020"/>
    </row>
    <row r="4234" spans="2:8" ht="17.25" customHeight="1" x14ac:dyDescent="0.2">
      <c r="B4234" s="2017" t="s">
        <v>3884</v>
      </c>
      <c r="C4234" s="2018">
        <v>0.04</v>
      </c>
      <c r="D4234" s="2018">
        <v>0.04</v>
      </c>
      <c r="E4234" s="2018">
        <v>0.03</v>
      </c>
      <c r="F4234" s="2018">
        <v>0.03</v>
      </c>
      <c r="G4234" s="2019">
        <v>0.03</v>
      </c>
      <c r="H4234" s="2020"/>
    </row>
    <row r="4235" spans="2:8" ht="17.25" customHeight="1" thickBot="1" x14ac:dyDescent="0.25">
      <c r="B4235" s="1978" t="s">
        <v>3885</v>
      </c>
      <c r="C4235" s="2021">
        <v>0.06</v>
      </c>
      <c r="D4235" s="2021">
        <v>0.06</v>
      </c>
      <c r="E4235" s="2021">
        <v>0.06</v>
      </c>
      <c r="F4235" s="2021">
        <v>0.06</v>
      </c>
      <c r="G4235" s="2022">
        <v>0.06</v>
      </c>
      <c r="H4235" s="2020"/>
    </row>
    <row r="4236" spans="2:8" ht="17.25" customHeight="1" x14ac:dyDescent="0.2">
      <c r="B4236" s="4363" t="s">
        <v>3886</v>
      </c>
      <c r="C4236" s="4361"/>
      <c r="D4236" s="4361"/>
      <c r="E4236" s="4361"/>
      <c r="F4236" s="4361"/>
      <c r="G4236" s="4361"/>
      <c r="H4236" s="1977"/>
    </row>
    <row r="4237" spans="2:8" ht="17.25" customHeight="1" thickBot="1" x14ac:dyDescent="0.25">
      <c r="B4237" s="1976"/>
      <c r="C4237" s="1965"/>
      <c r="D4237" s="1965"/>
      <c r="E4237" s="1965"/>
      <c r="F4237" s="1965"/>
      <c r="G4237" s="1965"/>
      <c r="H4237" s="1977"/>
    </row>
    <row r="4238" spans="2:8" ht="17.25" customHeight="1" thickBot="1" x14ac:dyDescent="0.3">
      <c r="B4238" s="2011" t="s">
        <v>3887</v>
      </c>
      <c r="C4238" s="4453" t="s">
        <v>340</v>
      </c>
      <c r="D4238" s="4454"/>
      <c r="E4238" s="4454"/>
      <c r="F4238" s="4454"/>
      <c r="G4238" s="4455"/>
      <c r="H4238" s="2012"/>
    </row>
    <row r="4239" spans="2:8" ht="17.25" customHeight="1" x14ac:dyDescent="0.2">
      <c r="B4239" s="2013" t="s">
        <v>3882</v>
      </c>
      <c r="C4239" s="2014">
        <v>30</v>
      </c>
      <c r="D4239" s="2014">
        <v>50</v>
      </c>
      <c r="E4239" s="2014">
        <v>90</v>
      </c>
      <c r="F4239" s="2014">
        <v>160</v>
      </c>
      <c r="G4239" s="2015">
        <v>240</v>
      </c>
      <c r="H4239" s="2016"/>
    </row>
    <row r="4240" spans="2:8" ht="17.25" customHeight="1" x14ac:dyDescent="0.2">
      <c r="B4240" s="2017" t="s">
        <v>3883</v>
      </c>
      <c r="C4240" s="2018">
        <v>1</v>
      </c>
      <c r="D4240" s="2018">
        <v>1.5</v>
      </c>
      <c r="E4240" s="2018">
        <v>2</v>
      </c>
      <c r="F4240" s="2018">
        <v>3.25</v>
      </c>
      <c r="G4240" s="2019">
        <v>5</v>
      </c>
      <c r="H4240" s="2020"/>
    </row>
    <row r="4241" spans="2:8" ht="17.25" customHeight="1" x14ac:dyDescent="0.2">
      <c r="B4241" s="2017" t="s">
        <v>3884</v>
      </c>
      <c r="C4241" s="2018">
        <v>0.03</v>
      </c>
      <c r="D4241" s="2018">
        <v>0.03</v>
      </c>
      <c r="E4241" s="2018">
        <v>0.02</v>
      </c>
      <c r="F4241" s="2018">
        <v>0.02</v>
      </c>
      <c r="G4241" s="2019">
        <v>0.02</v>
      </c>
      <c r="H4241" s="2020"/>
    </row>
    <row r="4242" spans="2:8" ht="17.25" customHeight="1" thickBot="1" x14ac:dyDescent="0.25">
      <c r="B4242" s="1978" t="s">
        <v>3885</v>
      </c>
      <c r="C4242" s="2021">
        <v>0.06</v>
      </c>
      <c r="D4242" s="2021">
        <v>0.06</v>
      </c>
      <c r="E4242" s="2021">
        <v>0.06</v>
      </c>
      <c r="F4242" s="2021">
        <v>0.06</v>
      </c>
      <c r="G4242" s="2022">
        <v>0.06</v>
      </c>
      <c r="H4242" s="2020"/>
    </row>
    <row r="4243" spans="2:8" ht="17.25" customHeight="1" x14ac:dyDescent="0.2">
      <c r="B4243" s="4363" t="s">
        <v>3886</v>
      </c>
      <c r="C4243" s="4361"/>
      <c r="D4243" s="4361"/>
      <c r="E4243" s="4361"/>
      <c r="F4243" s="4361"/>
      <c r="G4243" s="4361"/>
      <c r="H4243" s="2020"/>
    </row>
    <row r="4244" spans="2:8" ht="17.25" customHeight="1" thickBot="1" x14ac:dyDescent="0.25">
      <c r="B4244" s="1976"/>
      <c r="C4244" s="1965"/>
      <c r="D4244" s="1965"/>
      <c r="E4244" s="1965"/>
      <c r="F4244" s="1965"/>
      <c r="G4244" s="1965"/>
      <c r="H4244" s="1977"/>
    </row>
    <row r="4245" spans="2:8" ht="17.25" customHeight="1" thickBot="1" x14ac:dyDescent="0.3">
      <c r="B4245" s="2011" t="s">
        <v>2240</v>
      </c>
      <c r="C4245" s="4289" t="s">
        <v>340</v>
      </c>
      <c r="D4245" s="4290"/>
      <c r="E4245" s="4290"/>
      <c r="F4245" s="4290"/>
      <c r="G4245" s="4290"/>
      <c r="H4245" s="4291"/>
    </row>
    <row r="4246" spans="2:8" ht="17.25" customHeight="1" x14ac:dyDescent="0.2">
      <c r="B4246" s="2017" t="s">
        <v>3882</v>
      </c>
      <c r="C4246" s="2023">
        <v>30</v>
      </c>
      <c r="D4246" s="2023">
        <v>50</v>
      </c>
      <c r="E4246" s="2023">
        <v>90</v>
      </c>
      <c r="F4246" s="2023">
        <v>160</v>
      </c>
      <c r="G4246" s="2023">
        <v>240</v>
      </c>
      <c r="H4246" s="2024">
        <v>2800</v>
      </c>
    </row>
    <row r="4247" spans="2:8" ht="17.25" customHeight="1" x14ac:dyDescent="0.2">
      <c r="B4247" s="2017" t="s">
        <v>3883</v>
      </c>
      <c r="C4247" s="2018">
        <v>0.75</v>
      </c>
      <c r="D4247" s="2018">
        <v>1.2</v>
      </c>
      <c r="E4247" s="2018">
        <v>1.5</v>
      </c>
      <c r="F4247" s="2018">
        <v>2.5</v>
      </c>
      <c r="G4247" s="2018">
        <v>3.75</v>
      </c>
      <c r="H4247" s="2025">
        <v>11.99</v>
      </c>
    </row>
    <row r="4248" spans="2:8" ht="17.25" customHeight="1" x14ac:dyDescent="0.2">
      <c r="B4248" s="2017" t="s">
        <v>3884</v>
      </c>
      <c r="C4248" s="2026">
        <v>2.5000000000000001E-2</v>
      </c>
      <c r="D4248" s="2026">
        <v>2.4E-2</v>
      </c>
      <c r="E4248" s="2026">
        <v>1.7000000000000001E-2</v>
      </c>
      <c r="F4248" s="2026">
        <v>1.6E-2</v>
      </c>
      <c r="G4248" s="2026">
        <v>1.6E-2</v>
      </c>
      <c r="H4248" s="2027">
        <v>4.0000000000000001E-3</v>
      </c>
    </row>
    <row r="4249" spans="2:8" ht="17.25" customHeight="1" x14ac:dyDescent="0.2">
      <c r="B4249" s="2017" t="s">
        <v>3885</v>
      </c>
      <c r="C4249" s="2018">
        <v>0.06</v>
      </c>
      <c r="D4249" s="2018">
        <v>0.06</v>
      </c>
      <c r="E4249" s="2018">
        <v>0.06</v>
      </c>
      <c r="F4249" s="2018">
        <v>0.06</v>
      </c>
      <c r="G4249" s="2018">
        <v>0.06</v>
      </c>
      <c r="H4249" s="2025">
        <v>0.06</v>
      </c>
    </row>
    <row r="4250" spans="2:8" ht="17.25" customHeight="1" thickBot="1" x14ac:dyDescent="0.25">
      <c r="B4250" s="4282" t="s">
        <v>3886</v>
      </c>
      <c r="C4250" s="4283"/>
      <c r="D4250" s="4283"/>
      <c r="E4250" s="4283"/>
      <c r="F4250" s="4283"/>
      <c r="G4250" s="4283"/>
      <c r="H4250" s="2028"/>
    </row>
    <row r="4251" spans="2:8" ht="17.25" customHeight="1" x14ac:dyDescent="0.2">
      <c r="B4251" s="4279" t="s">
        <v>3888</v>
      </c>
      <c r="C4251" s="4280"/>
      <c r="D4251" s="4280"/>
      <c r="E4251" s="4280"/>
      <c r="F4251" s="4280"/>
      <c r="G4251" s="4280"/>
      <c r="H4251" s="4281"/>
    </row>
    <row r="4252" spans="2:8" ht="17.25" customHeight="1" thickBot="1" x14ac:dyDescent="0.25">
      <c r="B4252" s="1976"/>
      <c r="C4252" s="1965"/>
      <c r="D4252" s="1965"/>
      <c r="E4252" s="1965"/>
      <c r="F4252" s="1965"/>
      <c r="G4252" s="1965"/>
      <c r="H4252" s="1977"/>
    </row>
    <row r="4253" spans="2:8" ht="17.25" customHeight="1" x14ac:dyDescent="0.2">
      <c r="B4253" s="2029" t="s">
        <v>71</v>
      </c>
      <c r="C4253" s="2030"/>
      <c r="D4253" s="1965"/>
      <c r="E4253" s="1965"/>
      <c r="F4253" s="1965"/>
      <c r="G4253" s="1965"/>
      <c r="H4253" s="1977"/>
    </row>
    <row r="4254" spans="2:8" ht="17.25" customHeight="1" x14ac:dyDescent="0.2">
      <c r="B4254" s="2017" t="s">
        <v>3889</v>
      </c>
      <c r="C4254" s="2031">
        <v>0.13</v>
      </c>
      <c r="D4254" s="1965"/>
      <c r="E4254" s="1965"/>
      <c r="F4254" s="1965"/>
      <c r="G4254" s="1965"/>
      <c r="H4254" s="1977"/>
    </row>
    <row r="4255" spans="2:8" ht="17.25" customHeight="1" thickBot="1" x14ac:dyDescent="0.25">
      <c r="B4255" s="4286" t="s">
        <v>3886</v>
      </c>
      <c r="C4255" s="4288"/>
      <c r="D4255" s="1316"/>
      <c r="E4255" s="1316"/>
      <c r="F4255" s="1316"/>
      <c r="G4255" s="1316"/>
      <c r="H4255" s="1977"/>
    </row>
    <row r="4256" spans="2:8" ht="17.25" customHeight="1" x14ac:dyDescent="0.2">
      <c r="B4256" s="4279" t="s">
        <v>3890</v>
      </c>
      <c r="C4256" s="4280"/>
      <c r="D4256" s="1316"/>
      <c r="E4256" s="1316"/>
      <c r="F4256" s="1316"/>
      <c r="G4256" s="1316"/>
      <c r="H4256" s="1977"/>
    </row>
    <row r="4257" spans="2:8" ht="17.25" customHeight="1" x14ac:dyDescent="0.2">
      <c r="B4257" s="1976"/>
      <c r="C4257" s="1965"/>
      <c r="D4257" s="1965"/>
      <c r="E4257" s="1965"/>
      <c r="F4257" s="1965"/>
      <c r="G4257" s="1965"/>
      <c r="H4257" s="1977"/>
    </row>
    <row r="4258" spans="2:8" ht="17.25" customHeight="1" thickBot="1" x14ac:dyDescent="0.25">
      <c r="B4258" s="2032" t="s">
        <v>225</v>
      </c>
      <c r="C4258" s="1965"/>
      <c r="D4258" s="1965"/>
      <c r="E4258" s="1965"/>
      <c r="F4258" s="1965"/>
      <c r="G4258" s="1965"/>
      <c r="H4258" s="1977"/>
    </row>
    <row r="4259" spans="2:8" ht="17.25" customHeight="1" thickBot="1" x14ac:dyDescent="0.25">
      <c r="B4259" s="2011" t="s">
        <v>3881</v>
      </c>
      <c r="C4259" s="4284" t="s">
        <v>3891</v>
      </c>
      <c r="D4259" s="4285"/>
      <c r="E4259" s="1965"/>
      <c r="F4259" s="1965"/>
      <c r="G4259" s="1965"/>
      <c r="H4259" s="1977"/>
    </row>
    <row r="4260" spans="2:8" ht="17.25" customHeight="1" x14ac:dyDescent="0.2">
      <c r="B4260" s="2017" t="s">
        <v>3882</v>
      </c>
      <c r="C4260" s="2023">
        <v>100</v>
      </c>
      <c r="D4260" s="2033">
        <v>500</v>
      </c>
      <c r="E4260" s="1965"/>
      <c r="F4260" s="1965"/>
      <c r="G4260" s="1965"/>
      <c r="H4260" s="1977"/>
    </row>
    <row r="4261" spans="2:8" ht="17.25" customHeight="1" x14ac:dyDescent="0.2">
      <c r="B4261" s="2017" t="s">
        <v>3883</v>
      </c>
      <c r="C4261" s="2018">
        <v>4.2</v>
      </c>
      <c r="D4261" s="2019">
        <v>18</v>
      </c>
      <c r="E4261" s="1965"/>
      <c r="F4261" s="1965"/>
      <c r="G4261" s="1965"/>
      <c r="H4261" s="1977"/>
    </row>
    <row r="4262" spans="2:8" ht="17.25" customHeight="1" x14ac:dyDescent="0.2">
      <c r="B4262" s="2017" t="s">
        <v>3892</v>
      </c>
      <c r="C4262" s="2026">
        <v>4.2000000000000003E-2</v>
      </c>
      <c r="D4262" s="2034">
        <v>3.5999999999999997E-2</v>
      </c>
      <c r="E4262" s="1965"/>
      <c r="F4262" s="1965"/>
      <c r="G4262" s="1965"/>
      <c r="H4262" s="1977"/>
    </row>
    <row r="4263" spans="2:8" ht="17.25" customHeight="1" x14ac:dyDescent="0.2">
      <c r="B4263" s="2017" t="s">
        <v>3893</v>
      </c>
      <c r="C4263" s="2018">
        <v>2.0499999999999998</v>
      </c>
      <c r="D4263" s="2019">
        <v>2.0499999999999998</v>
      </c>
      <c r="E4263" s="1965"/>
      <c r="F4263" s="1965"/>
      <c r="G4263" s="1965"/>
      <c r="H4263" s="1977"/>
    </row>
    <row r="4264" spans="2:8" ht="17.25" customHeight="1" thickBot="1" x14ac:dyDescent="0.25">
      <c r="B4264" s="4286" t="s">
        <v>3886</v>
      </c>
      <c r="C4264" s="4287"/>
      <c r="D4264" s="4288"/>
      <c r="E4264" s="1965"/>
      <c r="F4264" s="1965"/>
      <c r="G4264" s="1965"/>
      <c r="H4264" s="1977"/>
    </row>
    <row r="4265" spans="2:8" ht="17.25" customHeight="1" thickBot="1" x14ac:dyDescent="0.25">
      <c r="B4265" s="1976"/>
      <c r="C4265" s="1965"/>
      <c r="D4265" s="1965"/>
      <c r="E4265" s="1965"/>
      <c r="F4265" s="1965"/>
      <c r="G4265" s="1965"/>
      <c r="H4265" s="1977"/>
    </row>
    <row r="4266" spans="2:8" ht="17.25" customHeight="1" thickBot="1" x14ac:dyDescent="0.25">
      <c r="B4266" s="2011" t="s">
        <v>3887</v>
      </c>
      <c r="C4266" s="4284" t="s">
        <v>3891</v>
      </c>
      <c r="D4266" s="4285"/>
      <c r="E4266" s="1965"/>
      <c r="F4266" s="1965"/>
      <c r="G4266" s="1965"/>
      <c r="H4266" s="1977"/>
    </row>
    <row r="4267" spans="2:8" ht="17.25" customHeight="1" x14ac:dyDescent="0.2">
      <c r="B4267" s="2017" t="s">
        <v>3882</v>
      </c>
      <c r="C4267" s="2023">
        <v>100</v>
      </c>
      <c r="D4267" s="2033">
        <v>500</v>
      </c>
      <c r="E4267" s="1965"/>
      <c r="F4267" s="1965"/>
      <c r="G4267" s="1965"/>
      <c r="H4267" s="1977"/>
    </row>
    <row r="4268" spans="2:8" ht="17.25" customHeight="1" x14ac:dyDescent="0.2">
      <c r="B4268" s="2017" t="s">
        <v>3883</v>
      </c>
      <c r="C4268" s="2018">
        <v>3.5</v>
      </c>
      <c r="D4268" s="2019">
        <v>15</v>
      </c>
      <c r="E4268" s="1965"/>
      <c r="F4268" s="1965"/>
      <c r="G4268" s="1965"/>
      <c r="H4268" s="1977"/>
    </row>
    <row r="4269" spans="2:8" ht="17.25" customHeight="1" x14ac:dyDescent="0.2">
      <c r="B4269" s="2017" t="s">
        <v>3892</v>
      </c>
      <c r="C4269" s="2026">
        <v>3.5000000000000003E-2</v>
      </c>
      <c r="D4269" s="2034">
        <v>0.03</v>
      </c>
      <c r="E4269" s="1965"/>
      <c r="F4269" s="1965"/>
      <c r="G4269" s="1965"/>
      <c r="H4269" s="1977"/>
    </row>
    <row r="4270" spans="2:8" ht="17.25" customHeight="1" x14ac:dyDescent="0.2">
      <c r="B4270" s="2017" t="s">
        <v>3893</v>
      </c>
      <c r="C4270" s="2018">
        <v>2.0499999999999998</v>
      </c>
      <c r="D4270" s="2019">
        <v>2.0499999999999998</v>
      </c>
      <c r="E4270" s="1965"/>
      <c r="F4270" s="1965"/>
      <c r="G4270" s="1965"/>
      <c r="H4270" s="1977"/>
    </row>
    <row r="4271" spans="2:8" ht="17.25" customHeight="1" thickBot="1" x14ac:dyDescent="0.25">
      <c r="B4271" s="4286" t="s">
        <v>3886</v>
      </c>
      <c r="C4271" s="4287"/>
      <c r="D4271" s="4288"/>
      <c r="E4271" s="1965"/>
      <c r="F4271" s="1965"/>
      <c r="G4271" s="1965"/>
      <c r="H4271" s="1977"/>
    </row>
    <row r="4272" spans="2:8" ht="17.25" customHeight="1" thickBot="1" x14ac:dyDescent="0.25">
      <c r="B4272" s="2035"/>
      <c r="C4272" s="1919"/>
      <c r="D4272" s="1919"/>
      <c r="E4272" s="1919"/>
      <c r="F4272" s="1919"/>
      <c r="G4272" s="1756"/>
      <c r="H4272" s="1767"/>
    </row>
    <row r="4273" spans="2:8" ht="17.25" customHeight="1" x14ac:dyDescent="0.2">
      <c r="B4273" s="2011" t="s">
        <v>2240</v>
      </c>
      <c r="C4273" s="4365" t="s">
        <v>3891</v>
      </c>
      <c r="D4273" s="4366"/>
      <c r="E4273" s="4367"/>
      <c r="F4273" s="1919"/>
      <c r="G4273" s="1756"/>
      <c r="H4273" s="1767"/>
    </row>
    <row r="4274" spans="2:8" ht="17.25" customHeight="1" x14ac:dyDescent="0.2">
      <c r="B4274" s="2017" t="s">
        <v>3882</v>
      </c>
      <c r="C4274" s="2036">
        <v>100</v>
      </c>
      <c r="D4274" s="2036">
        <v>500</v>
      </c>
      <c r="E4274" s="2037">
        <v>1000</v>
      </c>
      <c r="F4274" s="1919"/>
      <c r="G4274" s="1756"/>
      <c r="H4274" s="1767"/>
    </row>
    <row r="4275" spans="2:8" ht="17.25" customHeight="1" x14ac:dyDescent="0.2">
      <c r="B4275" s="2017" t="s">
        <v>3883</v>
      </c>
      <c r="C4275" s="2018">
        <v>3</v>
      </c>
      <c r="D4275" s="2018">
        <v>12.5</v>
      </c>
      <c r="E4275" s="2038">
        <v>19</v>
      </c>
      <c r="F4275" s="1919"/>
      <c r="G4275" s="1756"/>
      <c r="H4275" s="1767"/>
    </row>
    <row r="4276" spans="2:8" ht="17.25" customHeight="1" x14ac:dyDescent="0.2">
      <c r="B4276" s="2017" t="s">
        <v>3892</v>
      </c>
      <c r="C4276" s="2026">
        <v>0.03</v>
      </c>
      <c r="D4276" s="2026">
        <v>2.5000000000000001E-2</v>
      </c>
      <c r="E4276" s="2039">
        <v>1.9E-2</v>
      </c>
      <c r="F4276" s="1919"/>
      <c r="G4276" s="1756"/>
      <c r="H4276" s="1767"/>
    </row>
    <row r="4277" spans="2:8" ht="17.25" customHeight="1" thickBot="1" x14ac:dyDescent="0.25">
      <c r="B4277" s="4286" t="s">
        <v>3886</v>
      </c>
      <c r="C4277" s="4287"/>
      <c r="D4277" s="4287"/>
      <c r="E4277" s="4288"/>
      <c r="F4277" s="1919"/>
      <c r="G4277" s="1756"/>
      <c r="H4277" s="1767"/>
    </row>
    <row r="4278" spans="2:8" ht="17.25" customHeight="1" x14ac:dyDescent="0.2">
      <c r="B4278" s="2035"/>
      <c r="C4278" s="1919"/>
      <c r="D4278" s="1919"/>
      <c r="E4278" s="1919"/>
      <c r="F4278" s="1919"/>
      <c r="G4278" s="1756"/>
      <c r="H4278" s="1767"/>
    </row>
    <row r="4279" spans="2:8" ht="17.25" customHeight="1" x14ac:dyDescent="0.2">
      <c r="B4279" s="4363" t="s">
        <v>3894</v>
      </c>
      <c r="C4279" s="4361"/>
      <c r="D4279" s="4361"/>
      <c r="E4279" s="4361"/>
      <c r="F4279" s="4361"/>
      <c r="G4279" s="4361"/>
      <c r="H4279" s="1767"/>
    </row>
    <row r="4280" spans="2:8" ht="17.25" customHeight="1" x14ac:dyDescent="0.2">
      <c r="B4280" s="4363" t="s">
        <v>3895</v>
      </c>
      <c r="C4280" s="4361"/>
      <c r="D4280" s="4361"/>
      <c r="E4280" s="4361"/>
      <c r="F4280" s="4361"/>
      <c r="G4280" s="4361"/>
      <c r="H4280" s="1767"/>
    </row>
    <row r="4281" spans="2:8" ht="17.25" customHeight="1" x14ac:dyDescent="0.2">
      <c r="B4281" s="4363" t="s">
        <v>3896</v>
      </c>
      <c r="C4281" s="4361"/>
      <c r="D4281" s="4361"/>
      <c r="E4281" s="4361"/>
      <c r="F4281" s="4361"/>
      <c r="G4281" s="4361"/>
      <c r="H4281" s="1767"/>
    </row>
    <row r="4282" spans="2:8" ht="17.25" customHeight="1" x14ac:dyDescent="0.2">
      <c r="B4282" s="4363" t="s">
        <v>3897</v>
      </c>
      <c r="C4282" s="4361"/>
      <c r="D4282" s="4361"/>
      <c r="E4282" s="4361"/>
      <c r="F4282" s="4361"/>
      <c r="G4282" s="4361"/>
      <c r="H4282" s="1767"/>
    </row>
    <row r="4283" spans="2:8" ht="17.25" customHeight="1" thickBot="1" x14ac:dyDescent="0.25">
      <c r="B4283" s="2035"/>
      <c r="C4283" s="1919"/>
      <c r="D4283" s="1919"/>
      <c r="E4283" s="1919"/>
      <c r="F4283" s="1919"/>
      <c r="G4283" s="1756"/>
      <c r="H4283" s="1767"/>
    </row>
    <row r="4284" spans="2:8" ht="17.25" customHeight="1" thickBot="1" x14ac:dyDescent="0.25">
      <c r="B4284" s="4422" t="s">
        <v>3898</v>
      </c>
      <c r="C4284" s="4457"/>
      <c r="D4284" s="1919"/>
      <c r="E4284" s="1919"/>
      <c r="F4284" s="1919"/>
      <c r="G4284" s="1756"/>
      <c r="H4284" s="1767"/>
    </row>
    <row r="4285" spans="2:8" ht="17.25" customHeight="1" thickBot="1" x14ac:dyDescent="0.25">
      <c r="B4285" s="1983" t="s">
        <v>165</v>
      </c>
      <c r="C4285" s="856" t="s">
        <v>3898</v>
      </c>
      <c r="D4285" s="1919"/>
      <c r="E4285" s="1919"/>
      <c r="F4285" s="1919"/>
      <c r="G4285" s="1756"/>
      <c r="H4285" s="1767"/>
    </row>
    <row r="4286" spans="2:8" ht="17.25" customHeight="1" x14ac:dyDescent="0.2">
      <c r="B4286" s="2017" t="s">
        <v>3529</v>
      </c>
      <c r="C4286" s="2040">
        <v>1</v>
      </c>
      <c r="D4286" s="1919"/>
      <c r="E4286" s="1919"/>
      <c r="F4286" s="1919"/>
      <c r="G4286" s="1756"/>
      <c r="H4286" s="1767"/>
    </row>
    <row r="4287" spans="2:8" ht="17.25" customHeight="1" x14ac:dyDescent="0.2">
      <c r="B4287" s="2041" t="s">
        <v>3365</v>
      </c>
      <c r="C4287" s="2042">
        <v>3</v>
      </c>
      <c r="D4287" s="1919"/>
      <c r="E4287" s="1919"/>
      <c r="F4287" s="1919"/>
      <c r="G4287" s="1756"/>
      <c r="H4287" s="1767"/>
    </row>
    <row r="4288" spans="2:8" ht="17.25" customHeight="1" x14ac:dyDescent="0.2">
      <c r="B4288" s="2041" t="s">
        <v>3899</v>
      </c>
      <c r="C4288" s="2043">
        <v>2.0499999999999998</v>
      </c>
      <c r="D4288" s="1919"/>
      <c r="E4288" s="1919"/>
      <c r="F4288" s="1919"/>
      <c r="G4288" s="1756"/>
      <c r="H4288" s="1767"/>
    </row>
    <row r="4289" spans="2:8" ht="17.25" customHeight="1" thickBot="1" x14ac:dyDescent="0.25">
      <c r="B4289" s="4286" t="s">
        <v>3886</v>
      </c>
      <c r="C4289" s="4288"/>
      <c r="D4289" s="1919"/>
      <c r="E4289" s="1919"/>
      <c r="F4289" s="1919"/>
      <c r="G4289" s="1756"/>
      <c r="H4289" s="1767"/>
    </row>
    <row r="4290" spans="2:8" ht="17.25" customHeight="1" x14ac:dyDescent="0.2">
      <c r="B4290" s="4279" t="s">
        <v>3900</v>
      </c>
      <c r="C4290" s="4280"/>
      <c r="D4290" s="4361" t="s">
        <v>3901</v>
      </c>
      <c r="E4290" s="4361"/>
      <c r="F4290" s="4361"/>
      <c r="G4290" s="1756"/>
      <c r="H4290" s="1767"/>
    </row>
    <row r="4291" spans="2:8" ht="17.25" customHeight="1" x14ac:dyDescent="0.2">
      <c r="B4291" s="1976"/>
      <c r="C4291" s="1965"/>
      <c r="D4291" s="4361" t="s">
        <v>3902</v>
      </c>
      <c r="E4291" s="4361"/>
      <c r="F4291" s="1965"/>
      <c r="G4291" s="1756"/>
      <c r="H4291" s="1767"/>
    </row>
    <row r="4292" spans="2:8" ht="17.25" customHeight="1" x14ac:dyDescent="0.2">
      <c r="B4292" s="1976"/>
      <c r="C4292" s="1965"/>
      <c r="D4292" s="1965" t="s">
        <v>3903</v>
      </c>
      <c r="E4292" s="1965"/>
      <c r="F4292" s="1965"/>
      <c r="G4292" s="1756"/>
      <c r="H4292" s="1767"/>
    </row>
    <row r="4293" spans="2:8" ht="17.25" customHeight="1" x14ac:dyDescent="0.2">
      <c r="B4293" s="1976"/>
      <c r="C4293" s="1965"/>
      <c r="D4293" s="4361" t="s">
        <v>3904</v>
      </c>
      <c r="E4293" s="4361"/>
      <c r="F4293" s="1965"/>
      <c r="G4293" s="1756"/>
      <c r="H4293" s="1767"/>
    </row>
    <row r="4294" spans="2:8" ht="17.25" customHeight="1" x14ac:dyDescent="0.2">
      <c r="B4294" s="2035"/>
      <c r="C4294" s="1919"/>
      <c r="D4294" s="1919"/>
      <c r="E4294" s="1919"/>
      <c r="F4294" s="1919"/>
      <c r="G4294" s="1756"/>
      <c r="H4294" s="1767"/>
    </row>
    <row r="4295" spans="2:8" ht="17.25" customHeight="1" thickBot="1" x14ac:dyDescent="0.25">
      <c r="B4295" s="1921" t="s">
        <v>3905</v>
      </c>
      <c r="C4295" s="1923"/>
      <c r="D4295" s="1923"/>
      <c r="E4295" s="1923"/>
      <c r="F4295" s="1923"/>
      <c r="G4295" s="1922"/>
      <c r="H4295" s="1924"/>
    </row>
    <row r="4296" spans="2:8" ht="17.25" customHeight="1" thickTop="1" x14ac:dyDescent="0.3">
      <c r="B4296" s="4259"/>
      <c r="C4296" s="4259"/>
      <c r="D4296" s="534"/>
      <c r="E4296" s="534"/>
      <c r="F4296" s="534"/>
      <c r="G4296" s="2"/>
    </row>
    <row r="4297" spans="2:8" s="249" customFormat="1" ht="17.25" customHeight="1" thickBot="1" x14ac:dyDescent="0.25">
      <c r="B4297" s="1985"/>
      <c r="C4297" s="1985"/>
      <c r="D4297" s="1985"/>
      <c r="E4297" s="1985"/>
      <c r="F4297" s="1985"/>
      <c r="G4297" s="1986"/>
    </row>
    <row r="4298" spans="2:8" s="249" customFormat="1" ht="17.25" customHeight="1" thickTop="1" x14ac:dyDescent="0.2">
      <c r="B4298" s="4274" t="s">
        <v>3817</v>
      </c>
      <c r="C4298" s="4275"/>
      <c r="D4298" s="4275"/>
      <c r="E4298" s="4276"/>
      <c r="F4298" s="1985"/>
      <c r="G4298" s="1986"/>
    </row>
    <row r="4299" spans="2:8" s="249" customFormat="1" ht="17.25" customHeight="1" x14ac:dyDescent="0.2">
      <c r="B4299" s="4729" t="s">
        <v>3818</v>
      </c>
      <c r="C4299" s="4730"/>
      <c r="D4299" s="4731" t="s">
        <v>3819</v>
      </c>
      <c r="E4299" s="4732"/>
      <c r="F4299" s="1985"/>
      <c r="G4299" s="1986"/>
    </row>
    <row r="4300" spans="2:8" s="249" customFormat="1" ht="17.25" customHeight="1" x14ac:dyDescent="0.2">
      <c r="B4300" s="1990" t="s">
        <v>3820</v>
      </c>
      <c r="C4300" s="1991" t="s">
        <v>3821</v>
      </c>
      <c r="D4300" s="1991" t="s">
        <v>3822</v>
      </c>
      <c r="E4300" s="1992" t="s">
        <v>3823</v>
      </c>
      <c r="F4300" s="1985"/>
      <c r="G4300" s="1986"/>
    </row>
    <row r="4301" spans="2:8" s="249" customFormat="1" ht="17.25" customHeight="1" x14ac:dyDescent="0.2">
      <c r="B4301" s="1993" t="s">
        <v>165</v>
      </c>
      <c r="C4301" s="1994" t="s">
        <v>165</v>
      </c>
      <c r="D4301" s="1995" t="s">
        <v>3824</v>
      </c>
      <c r="E4301" s="1996" t="s">
        <v>3825</v>
      </c>
      <c r="F4301" s="1985"/>
      <c r="G4301" s="1986"/>
    </row>
    <row r="4302" spans="2:8" s="249" customFormat="1" ht="17.25" customHeight="1" x14ac:dyDescent="0.2">
      <c r="B4302" s="1993" t="s">
        <v>3826</v>
      </c>
      <c r="C4302" s="1994" t="s">
        <v>165</v>
      </c>
      <c r="D4302" s="1995" t="s">
        <v>3824</v>
      </c>
      <c r="E4302" s="1996" t="s">
        <v>3825</v>
      </c>
      <c r="F4302" s="1985"/>
      <c r="G4302" s="1986"/>
    </row>
    <row r="4303" spans="2:8" s="249" customFormat="1" ht="17.25" customHeight="1" x14ac:dyDescent="0.2">
      <c r="B4303" s="1993" t="s">
        <v>3826</v>
      </c>
      <c r="C4303" s="1994" t="s">
        <v>3827</v>
      </c>
      <c r="D4303" s="1995" t="s">
        <v>3824</v>
      </c>
      <c r="E4303" s="1996" t="s">
        <v>3825</v>
      </c>
      <c r="F4303" s="1985"/>
      <c r="G4303" s="1986"/>
    </row>
    <row r="4304" spans="2:8" s="249" customFormat="1" ht="17.25" customHeight="1" x14ac:dyDescent="0.2">
      <c r="B4304" s="1993" t="s">
        <v>3826</v>
      </c>
      <c r="C4304" s="1994" t="s">
        <v>3827</v>
      </c>
      <c r="D4304" s="1995" t="s">
        <v>3824</v>
      </c>
      <c r="E4304" s="1996" t="s">
        <v>3825</v>
      </c>
      <c r="F4304" s="1985"/>
      <c r="G4304" s="1986"/>
    </row>
    <row r="4305" spans="2:7" s="249" customFormat="1" ht="17.25" customHeight="1" x14ac:dyDescent="0.2">
      <c r="B4305" s="1993" t="s">
        <v>3827</v>
      </c>
      <c r="C4305" s="1994" t="s">
        <v>165</v>
      </c>
      <c r="D4305" s="1995" t="s">
        <v>3824</v>
      </c>
      <c r="E4305" s="1996" t="s">
        <v>3825</v>
      </c>
      <c r="F4305" s="1985"/>
      <c r="G4305" s="1986"/>
    </row>
    <row r="4306" spans="2:7" s="249" customFormat="1" ht="17.25" customHeight="1" x14ac:dyDescent="0.2">
      <c r="B4306" s="914"/>
      <c r="C4306" s="915"/>
      <c r="D4306" s="915"/>
      <c r="E4306" s="916"/>
      <c r="F4306" s="1985"/>
      <c r="G4306" s="1986"/>
    </row>
    <row r="4307" spans="2:7" s="249" customFormat="1" ht="17.25" customHeight="1" x14ac:dyDescent="0.2">
      <c r="B4307" s="1564" t="s">
        <v>2951</v>
      </c>
      <c r="C4307" s="1503"/>
      <c r="D4307" s="915"/>
      <c r="E4307" s="916"/>
      <c r="F4307" s="1985"/>
      <c r="G4307" s="1986"/>
    </row>
    <row r="4308" spans="2:7" s="249" customFormat="1" ht="17.25" customHeight="1" x14ac:dyDescent="0.2">
      <c r="B4308" s="917" t="s">
        <v>3828</v>
      </c>
      <c r="C4308" s="1503"/>
      <c r="D4308" s="915"/>
      <c r="E4308" s="916"/>
      <c r="F4308" s="1985"/>
      <c r="G4308" s="1986"/>
    </row>
    <row r="4309" spans="2:7" s="249" customFormat="1" ht="17.25" customHeight="1" x14ac:dyDescent="0.2">
      <c r="B4309" s="917" t="s">
        <v>3829</v>
      </c>
      <c r="C4309" s="1503"/>
      <c r="D4309" s="1997"/>
      <c r="E4309" s="1998"/>
      <c r="F4309" s="1985"/>
      <c r="G4309" s="1986"/>
    </row>
    <row r="4310" spans="2:7" s="249" customFormat="1" ht="17.25" customHeight="1" x14ac:dyDescent="0.2">
      <c r="B4310" s="4401" t="s">
        <v>3830</v>
      </c>
      <c r="C4310" s="4402"/>
      <c r="D4310" s="4402"/>
      <c r="E4310" s="4403"/>
      <c r="F4310" s="1985"/>
      <c r="G4310" s="1986"/>
    </row>
    <row r="4311" spans="2:7" s="249" customFormat="1" ht="17.25" customHeight="1" x14ac:dyDescent="0.2">
      <c r="B4311" s="917" t="s">
        <v>3831</v>
      </c>
      <c r="C4311" s="1503"/>
      <c r="D4311" s="1997"/>
      <c r="E4311" s="1998"/>
      <c r="F4311" s="1985"/>
      <c r="G4311" s="1986"/>
    </row>
    <row r="4312" spans="2:7" s="249" customFormat="1" ht="17.25" customHeight="1" x14ac:dyDescent="0.2">
      <c r="B4312" s="4401" t="s">
        <v>3832</v>
      </c>
      <c r="C4312" s="4402"/>
      <c r="D4312" s="4402"/>
      <c r="E4312" s="4403"/>
      <c r="F4312" s="1985"/>
      <c r="G4312" s="1986"/>
    </row>
    <row r="4313" spans="2:7" s="249" customFormat="1" ht="17.25" customHeight="1" x14ac:dyDescent="0.2">
      <c r="B4313" s="917" t="s">
        <v>3833</v>
      </c>
      <c r="C4313" s="1503"/>
      <c r="D4313" s="1997"/>
      <c r="E4313" s="1998"/>
      <c r="F4313" s="1985"/>
      <c r="G4313" s="1986"/>
    </row>
    <row r="4314" spans="2:7" s="249" customFormat="1" ht="17.25" customHeight="1" x14ac:dyDescent="0.2">
      <c r="B4314" s="917" t="s">
        <v>3834</v>
      </c>
      <c r="C4314" s="712"/>
      <c r="D4314" s="712"/>
      <c r="E4314" s="729"/>
      <c r="F4314" s="1985"/>
      <c r="G4314" s="1986"/>
    </row>
    <row r="4315" spans="2:7" s="249" customFormat="1" ht="17.25" customHeight="1" x14ac:dyDescent="0.2">
      <c r="B4315" s="917" t="s">
        <v>3835</v>
      </c>
      <c r="C4315" s="712"/>
      <c r="D4315" s="712"/>
      <c r="E4315" s="729"/>
      <c r="F4315" s="1985"/>
      <c r="G4315" s="1986"/>
    </row>
    <row r="4316" spans="2:7" s="249" customFormat="1" ht="17.25" customHeight="1" x14ac:dyDescent="0.2">
      <c r="B4316" s="4401" t="s">
        <v>3836</v>
      </c>
      <c r="C4316" s="4402"/>
      <c r="D4316" s="4402"/>
      <c r="E4316" s="4403"/>
      <c r="F4316" s="1985"/>
      <c r="G4316" s="1986"/>
    </row>
    <row r="4317" spans="2:7" s="249" customFormat="1" ht="33" customHeight="1" x14ac:dyDescent="0.2">
      <c r="B4317" s="4401" t="s">
        <v>3837</v>
      </c>
      <c r="C4317" s="4402"/>
      <c r="D4317" s="4402"/>
      <c r="E4317" s="4403"/>
      <c r="F4317" s="1985"/>
      <c r="G4317" s="1986"/>
    </row>
    <row r="4318" spans="2:7" s="249" customFormat="1" ht="19.5" customHeight="1" x14ac:dyDescent="0.2">
      <c r="B4318" s="4401" t="s">
        <v>3838</v>
      </c>
      <c r="C4318" s="4192"/>
      <c r="D4318" s="4192"/>
      <c r="E4318" s="4193"/>
      <c r="F4318" s="1985"/>
      <c r="G4318" s="1986"/>
    </row>
    <row r="4319" spans="2:7" s="249" customFormat="1" ht="30.75" customHeight="1" thickBot="1" x14ac:dyDescent="0.25">
      <c r="B4319" s="4780" t="s">
        <v>3839</v>
      </c>
      <c r="C4319" s="4781"/>
      <c r="D4319" s="4781"/>
      <c r="E4319" s="4782"/>
      <c r="F4319" s="1985"/>
      <c r="G4319" s="1986"/>
    </row>
    <row r="4320" spans="2:7" s="249" customFormat="1" ht="17.25" customHeight="1" thickTop="1" x14ac:dyDescent="0.2">
      <c r="B4320" s="4245"/>
      <c r="C4320" s="4245"/>
      <c r="D4320" s="1985"/>
      <c r="E4320" s="1985"/>
      <c r="F4320" s="1985"/>
      <c r="G4320" s="1986"/>
    </row>
    <row r="4321" spans="2:15" s="249" customFormat="1" ht="17.25" customHeight="1" thickBot="1" x14ac:dyDescent="0.25">
      <c r="B4321" s="1985"/>
      <c r="C4321" s="1985"/>
      <c r="D4321" s="1985"/>
      <c r="E4321" s="1985"/>
      <c r="F4321" s="1985"/>
      <c r="G4321" s="1986"/>
    </row>
    <row r="4322" spans="2:15" s="249" customFormat="1" ht="17.25" customHeight="1" thickTop="1" x14ac:dyDescent="0.2">
      <c r="B4322" s="1519" t="s">
        <v>3813</v>
      </c>
      <c r="C4322" s="1520"/>
      <c r="D4322" s="1520"/>
      <c r="E4322" s="1520"/>
      <c r="F4322" s="1520"/>
      <c r="G4322" s="1521"/>
      <c r="H4322" s="1521"/>
      <c r="I4322" s="1521"/>
      <c r="J4322" s="1521"/>
      <c r="K4322" s="1521"/>
      <c r="L4322" s="1522"/>
      <c r="M4322" s="1522"/>
      <c r="N4322" s="1522"/>
      <c r="O4322" s="1523"/>
    </row>
    <row r="4323" spans="2:15" s="249" customFormat="1" ht="38.25" customHeight="1" x14ac:dyDescent="0.2">
      <c r="B4323" s="1524" t="s">
        <v>995</v>
      </c>
      <c r="C4323" s="1525" t="s">
        <v>80</v>
      </c>
      <c r="D4323" s="1526" t="s">
        <v>1810</v>
      </c>
      <c r="E4323" s="1527" t="s">
        <v>535</v>
      </c>
      <c r="F4323" s="1527" t="s">
        <v>2955</v>
      </c>
      <c r="G4323" s="1528" t="s">
        <v>536</v>
      </c>
      <c r="H4323" s="1528" t="s">
        <v>537</v>
      </c>
      <c r="I4323" s="1525" t="s">
        <v>2956</v>
      </c>
      <c r="J4323" s="1525" t="s">
        <v>2957</v>
      </c>
      <c r="K4323" s="1525" t="s">
        <v>2958</v>
      </c>
      <c r="L4323" s="1525" t="s">
        <v>2959</v>
      </c>
      <c r="M4323" s="1525" t="s">
        <v>2960</v>
      </c>
      <c r="N4323" s="1529" t="s">
        <v>2961</v>
      </c>
      <c r="O4323" s="1530" t="s">
        <v>2028</v>
      </c>
    </row>
    <row r="4324" spans="2:15" s="249" customFormat="1" ht="27.75" customHeight="1" x14ac:dyDescent="0.2">
      <c r="B4324" s="1531" t="s">
        <v>3917</v>
      </c>
      <c r="C4324" s="1532" t="s">
        <v>2030</v>
      </c>
      <c r="D4324" s="1532" t="s">
        <v>3814</v>
      </c>
      <c r="E4324" s="1533">
        <f>+F4324</f>
        <v>10</v>
      </c>
      <c r="F4324" s="1534">
        <v>10</v>
      </c>
      <c r="G4324" s="1535" t="s">
        <v>1534</v>
      </c>
      <c r="H4324" s="1535" t="s">
        <v>1534</v>
      </c>
      <c r="I4324" s="1536">
        <v>0.12</v>
      </c>
      <c r="J4324" s="1569">
        <v>0.22</v>
      </c>
      <c r="K4324" s="1536">
        <v>0.15</v>
      </c>
      <c r="L4324" s="1570" t="s">
        <v>1769</v>
      </c>
      <c r="M4324" s="1536" t="s">
        <v>1770</v>
      </c>
      <c r="N4324" s="1571" t="s">
        <v>3815</v>
      </c>
      <c r="O4324" s="1572" t="s">
        <v>2034</v>
      </c>
    </row>
    <row r="4325" spans="2:15" s="249" customFormat="1" ht="17.25" customHeight="1" x14ac:dyDescent="0.2">
      <c r="B4325" s="4370" t="s">
        <v>1985</v>
      </c>
      <c r="C4325" s="4371"/>
      <c r="D4325" s="1540"/>
      <c r="E4325" s="1540"/>
      <c r="F4325" s="772"/>
      <c r="G4325" s="772"/>
      <c r="H4325" s="772"/>
      <c r="I4325" s="712"/>
      <c r="J4325" s="712"/>
      <c r="K4325" s="712"/>
      <c r="L4325" s="712"/>
      <c r="M4325" s="712"/>
      <c r="N4325" s="712"/>
      <c r="O4325" s="729"/>
    </row>
    <row r="4326" spans="2:15" s="249" customFormat="1" ht="17.25" customHeight="1" x14ac:dyDescent="0.2">
      <c r="B4326" s="4374" t="s">
        <v>3565</v>
      </c>
      <c r="C4326" s="4375"/>
      <c r="D4326" s="4375"/>
      <c r="E4326" s="1540"/>
      <c r="F4326" s="772"/>
      <c r="G4326" s="772"/>
      <c r="H4326" s="772"/>
      <c r="I4326" s="712"/>
      <c r="J4326" s="712"/>
      <c r="K4326" s="712"/>
      <c r="L4326" s="712"/>
      <c r="M4326" s="712"/>
      <c r="N4326" s="712"/>
      <c r="O4326" s="729"/>
    </row>
    <row r="4327" spans="2:15" s="249" customFormat="1" ht="17.25" customHeight="1" thickBot="1" x14ac:dyDescent="0.25">
      <c r="B4327" s="1567" t="s">
        <v>3816</v>
      </c>
      <c r="C4327" s="699"/>
      <c r="D4327" s="699"/>
      <c r="E4327" s="699"/>
      <c r="F4327" s="776"/>
      <c r="G4327" s="776"/>
      <c r="H4327" s="776"/>
      <c r="I4327" s="699"/>
      <c r="J4327" s="699"/>
      <c r="K4327" s="699"/>
      <c r="L4327" s="699"/>
      <c r="M4327" s="699"/>
      <c r="N4327" s="699"/>
      <c r="O4327" s="700"/>
    </row>
    <row r="4328" spans="2:15" s="249" customFormat="1" ht="17.25" customHeight="1" thickTop="1" x14ac:dyDescent="0.2">
      <c r="B4328" s="4259"/>
      <c r="C4328" s="4259"/>
      <c r="D4328" s="1985"/>
      <c r="E4328" s="1985"/>
      <c r="F4328" s="1985"/>
      <c r="G4328" s="1986"/>
    </row>
    <row r="4329" spans="2:15" s="249" customFormat="1" ht="17.25" customHeight="1" thickBot="1" x14ac:dyDescent="0.25">
      <c r="B4329" s="1985"/>
      <c r="C4329" s="1985"/>
      <c r="D4329" s="1985"/>
      <c r="E4329" s="1985"/>
      <c r="F4329" s="1985"/>
      <c r="G4329" s="1986"/>
    </row>
    <row r="4330" spans="2:15" s="249" customFormat="1" ht="17.25" customHeight="1" thickTop="1" x14ac:dyDescent="0.25">
      <c r="B4330" s="4353" t="s">
        <v>3142</v>
      </c>
      <c r="C4330" s="4261"/>
      <c r="D4330" s="4261"/>
      <c r="E4330" s="4262"/>
      <c r="F4330" s="1985"/>
      <c r="G4330" s="1986"/>
    </row>
    <row r="4331" spans="2:15" s="249" customFormat="1" ht="17.25" customHeight="1" x14ac:dyDescent="0.25">
      <c r="B4331" s="4354" t="s">
        <v>3810</v>
      </c>
      <c r="C4331" s="4391"/>
      <c r="D4331" s="4391"/>
      <c r="E4331" s="4393"/>
      <c r="F4331" s="1985"/>
      <c r="G4331" s="1986"/>
    </row>
    <row r="4332" spans="2:15" s="249" customFormat="1" ht="35.25" customHeight="1" x14ac:dyDescent="0.2">
      <c r="B4332" s="1647" t="s">
        <v>3571</v>
      </c>
      <c r="C4332" s="1700" t="s">
        <v>215</v>
      </c>
      <c r="D4332" s="1700" t="s">
        <v>3365</v>
      </c>
      <c r="E4332" s="1907" t="s">
        <v>3288</v>
      </c>
      <c r="F4332" s="1985"/>
      <c r="G4332" s="1986"/>
    </row>
    <row r="4333" spans="2:15" s="249" customFormat="1" ht="17.25" customHeight="1" thickBot="1" x14ac:dyDescent="0.25">
      <c r="B4333" s="1978" t="s">
        <v>3811</v>
      </c>
      <c r="C4333" s="1731">
        <v>14</v>
      </c>
      <c r="D4333" s="1732">
        <v>600</v>
      </c>
      <c r="E4333" s="1911">
        <v>0.1</v>
      </c>
      <c r="F4333" s="1985"/>
      <c r="G4333" s="1986"/>
    </row>
    <row r="4334" spans="2:15" s="249" customFormat="1" ht="17.25" customHeight="1" x14ac:dyDescent="0.2">
      <c r="B4334" s="4424" t="s">
        <v>3577</v>
      </c>
      <c r="C4334" s="4381"/>
      <c r="D4334" s="4381"/>
      <c r="E4334" s="4382"/>
      <c r="F4334" s="1985"/>
      <c r="G4334" s="1986"/>
    </row>
    <row r="4335" spans="2:15" s="249" customFormat="1" ht="17.25" customHeight="1" thickBot="1" x14ac:dyDescent="0.25">
      <c r="B4335" s="4377" t="s">
        <v>3812</v>
      </c>
      <c r="C4335" s="4378"/>
      <c r="D4335" s="4378"/>
      <c r="E4335" s="4379"/>
      <c r="F4335" s="1985"/>
      <c r="G4335" s="1986"/>
    </row>
    <row r="4336" spans="2:15" s="249" customFormat="1" ht="17.25" customHeight="1" thickTop="1" x14ac:dyDescent="0.2">
      <c r="B4336" s="4259"/>
      <c r="C4336" s="4259"/>
      <c r="D4336" s="1985"/>
      <c r="E4336" s="1985"/>
      <c r="F4336" s="1985"/>
      <c r="G4336" s="1986"/>
    </row>
    <row r="4337" spans="2:15" ht="17.25" customHeight="1" thickBot="1" x14ac:dyDescent="0.35">
      <c r="D4337" s="534"/>
      <c r="E4337" s="534"/>
      <c r="F4337" s="534"/>
      <c r="G4337" s="2"/>
    </row>
    <row r="4338" spans="2:15" ht="17.25" customHeight="1" thickTop="1" x14ac:dyDescent="0.2">
      <c r="B4338" s="1519" t="s">
        <v>3797</v>
      </c>
      <c r="C4338" s="1520"/>
      <c r="D4338" s="1520"/>
      <c r="E4338" s="1520"/>
      <c r="F4338" s="1520"/>
      <c r="G4338" s="1521"/>
      <c r="H4338" s="1521"/>
      <c r="I4338" s="1521"/>
      <c r="J4338" s="1521"/>
      <c r="K4338" s="1521"/>
      <c r="L4338" s="1522"/>
      <c r="M4338" s="1522"/>
      <c r="N4338" s="1522"/>
      <c r="O4338" s="1523"/>
    </row>
    <row r="4339" spans="2:15" ht="45.75" customHeight="1" x14ac:dyDescent="0.2">
      <c r="B4339" s="1524" t="s">
        <v>995</v>
      </c>
      <c r="C4339" s="1525" t="s">
        <v>80</v>
      </c>
      <c r="D4339" s="1526" t="s">
        <v>1810</v>
      </c>
      <c r="E4339" s="1527" t="s">
        <v>535</v>
      </c>
      <c r="F4339" s="1527" t="s">
        <v>2955</v>
      </c>
      <c r="G4339" s="1528" t="s">
        <v>536</v>
      </c>
      <c r="H4339" s="1528" t="s">
        <v>537</v>
      </c>
      <c r="I4339" s="1525" t="s">
        <v>2956</v>
      </c>
      <c r="J4339" s="1525" t="s">
        <v>2957</v>
      </c>
      <c r="K4339" s="1525" t="s">
        <v>2958</v>
      </c>
      <c r="L4339" s="1525" t="s">
        <v>2959</v>
      </c>
      <c r="M4339" s="1525" t="s">
        <v>2960</v>
      </c>
      <c r="N4339" s="1529" t="s">
        <v>2961</v>
      </c>
      <c r="O4339" s="1530" t="s">
        <v>2028</v>
      </c>
    </row>
    <row r="4340" spans="2:15" ht="52.5" customHeight="1" x14ac:dyDescent="0.2">
      <c r="B4340" s="1573" t="s">
        <v>3798</v>
      </c>
      <c r="C4340" s="1532" t="s">
        <v>2030</v>
      </c>
      <c r="D4340" s="1532" t="s">
        <v>233</v>
      </c>
      <c r="E4340" s="1533">
        <f>+F4340+G4340</f>
        <v>48.989999999999995</v>
      </c>
      <c r="F4340" s="1534">
        <v>29</v>
      </c>
      <c r="G4340" s="1535">
        <v>19.989999999999998</v>
      </c>
      <c r="H4340" s="1568" t="s">
        <v>3799</v>
      </c>
      <c r="I4340" s="1536">
        <v>0.108</v>
      </c>
      <c r="J4340" s="1569">
        <v>0.22</v>
      </c>
      <c r="K4340" s="1536">
        <v>0.15</v>
      </c>
      <c r="L4340" s="1570" t="s">
        <v>3800</v>
      </c>
      <c r="M4340" s="1536" t="s">
        <v>3801</v>
      </c>
      <c r="N4340" s="1571" t="s">
        <v>2971</v>
      </c>
      <c r="O4340" s="1572" t="s">
        <v>763</v>
      </c>
    </row>
    <row r="4341" spans="2:15" ht="78" customHeight="1" x14ac:dyDescent="0.2">
      <c r="B4341" s="1573" t="s">
        <v>3802</v>
      </c>
      <c r="C4341" s="1532" t="s">
        <v>2030</v>
      </c>
      <c r="D4341" s="1532" t="s">
        <v>233</v>
      </c>
      <c r="E4341" s="1533">
        <f>+F4341+G4341</f>
        <v>79</v>
      </c>
      <c r="F4341" s="1534">
        <v>50</v>
      </c>
      <c r="G4341" s="1535">
        <v>29</v>
      </c>
      <c r="H4341" s="1568" t="s">
        <v>3803</v>
      </c>
      <c r="I4341" s="1536">
        <v>0.09</v>
      </c>
      <c r="J4341" s="1569">
        <v>0.22</v>
      </c>
      <c r="K4341" s="1536">
        <v>0.15</v>
      </c>
      <c r="L4341" s="1570" t="s">
        <v>3804</v>
      </c>
      <c r="M4341" s="1536" t="s">
        <v>2292</v>
      </c>
      <c r="N4341" s="1571" t="s">
        <v>1462</v>
      </c>
      <c r="O4341" s="1572" t="s">
        <v>390</v>
      </c>
    </row>
    <row r="4342" spans="2:15" ht="66.75" customHeight="1" x14ac:dyDescent="0.2">
      <c r="B4342" s="1573" t="s">
        <v>3805</v>
      </c>
      <c r="C4342" s="1532" t="s">
        <v>2030</v>
      </c>
      <c r="D4342" s="1532" t="s">
        <v>233</v>
      </c>
      <c r="E4342" s="1533">
        <f>+F4342+G4342</f>
        <v>99</v>
      </c>
      <c r="F4342" s="1534">
        <v>60</v>
      </c>
      <c r="G4342" s="1535">
        <v>39</v>
      </c>
      <c r="H4342" s="1568" t="s">
        <v>3806</v>
      </c>
      <c r="I4342" s="1536">
        <v>8.5999999999999993E-2</v>
      </c>
      <c r="J4342" s="1569">
        <v>0.22</v>
      </c>
      <c r="K4342" s="1536">
        <v>0.15</v>
      </c>
      <c r="L4342" s="1570" t="s">
        <v>3807</v>
      </c>
      <c r="M4342" s="1536" t="s">
        <v>3808</v>
      </c>
      <c r="N4342" s="1571" t="s">
        <v>2038</v>
      </c>
      <c r="O4342" s="1572" t="s">
        <v>390</v>
      </c>
    </row>
    <row r="4343" spans="2:15" ht="17.25" customHeight="1" x14ac:dyDescent="0.2">
      <c r="B4343" s="1574"/>
      <c r="C4343" s="1575"/>
      <c r="D4343" s="1575"/>
      <c r="E4343" s="1576"/>
      <c r="F4343" s="1577"/>
      <c r="G4343" s="1576"/>
      <c r="H4343" s="1576"/>
      <c r="I4343" s="1578"/>
      <c r="J4343" s="1579"/>
      <c r="K4343" s="1578"/>
      <c r="L4343" s="1580"/>
      <c r="M4343" s="1578"/>
      <c r="N4343" s="1581"/>
      <c r="O4343" s="1582"/>
    </row>
    <row r="4344" spans="2:15" ht="70.5" customHeight="1" x14ac:dyDescent="0.2">
      <c r="B4344" s="1573" t="s">
        <v>3798</v>
      </c>
      <c r="C4344" s="1583" t="s">
        <v>783</v>
      </c>
      <c r="D4344" s="1532" t="s">
        <v>233</v>
      </c>
      <c r="E4344" s="1533">
        <f>+F4344+G4344</f>
        <v>48.989999999999995</v>
      </c>
      <c r="F4344" s="1534">
        <v>29</v>
      </c>
      <c r="G4344" s="1535">
        <v>19.989999999999998</v>
      </c>
      <c r="H4344" s="1568" t="s">
        <v>3799</v>
      </c>
      <c r="I4344" s="1536">
        <v>0.1</v>
      </c>
      <c r="J4344" s="1569">
        <v>0.22</v>
      </c>
      <c r="K4344" s="1536">
        <v>0.15</v>
      </c>
      <c r="L4344" s="1570" t="s">
        <v>110</v>
      </c>
      <c r="M4344" s="1536" t="s">
        <v>3801</v>
      </c>
      <c r="N4344" s="1571" t="s">
        <v>2971</v>
      </c>
      <c r="O4344" s="1572" t="s">
        <v>763</v>
      </c>
    </row>
    <row r="4345" spans="2:15" ht="70.5" customHeight="1" x14ac:dyDescent="0.2">
      <c r="B4345" s="1573" t="s">
        <v>3802</v>
      </c>
      <c r="C4345" s="1583" t="s">
        <v>783</v>
      </c>
      <c r="D4345" s="1532" t="s">
        <v>233</v>
      </c>
      <c r="E4345" s="1533">
        <f>+F4345+G4345</f>
        <v>79</v>
      </c>
      <c r="F4345" s="1534">
        <v>50</v>
      </c>
      <c r="G4345" s="1535">
        <v>29</v>
      </c>
      <c r="H4345" s="1568" t="s">
        <v>3803</v>
      </c>
      <c r="I4345" s="1536">
        <v>0.09</v>
      </c>
      <c r="J4345" s="1569">
        <v>0.22</v>
      </c>
      <c r="K4345" s="1536">
        <v>0.15</v>
      </c>
      <c r="L4345" s="1570" t="s">
        <v>3804</v>
      </c>
      <c r="M4345" s="1536" t="s">
        <v>2292</v>
      </c>
      <c r="N4345" s="1571" t="s">
        <v>1462</v>
      </c>
      <c r="O4345" s="1572" t="s">
        <v>390</v>
      </c>
    </row>
    <row r="4346" spans="2:15" ht="70.5" customHeight="1" x14ac:dyDescent="0.2">
      <c r="B4346" s="1573" t="s">
        <v>3805</v>
      </c>
      <c r="C4346" s="1583" t="s">
        <v>783</v>
      </c>
      <c r="D4346" s="1532" t="s">
        <v>233</v>
      </c>
      <c r="E4346" s="1533">
        <f>+F4346+G4346</f>
        <v>99</v>
      </c>
      <c r="F4346" s="1534">
        <v>60</v>
      </c>
      <c r="G4346" s="1535">
        <v>39</v>
      </c>
      <c r="H4346" s="1568" t="s">
        <v>3806</v>
      </c>
      <c r="I4346" s="1536">
        <v>8.5999999999999993E-2</v>
      </c>
      <c r="J4346" s="1569">
        <v>0.22</v>
      </c>
      <c r="K4346" s="1536">
        <v>0.15</v>
      </c>
      <c r="L4346" s="1570" t="s">
        <v>3807</v>
      </c>
      <c r="M4346" s="1536" t="s">
        <v>3808</v>
      </c>
      <c r="N4346" s="1571" t="s">
        <v>2038</v>
      </c>
      <c r="O4346" s="1572" t="s">
        <v>390</v>
      </c>
    </row>
    <row r="4347" spans="2:15" ht="17.25" customHeight="1" x14ac:dyDescent="0.2">
      <c r="B4347" s="4370" t="s">
        <v>1985</v>
      </c>
      <c r="C4347" s="4371"/>
      <c r="D4347" s="1540"/>
      <c r="E4347" s="1540"/>
      <c r="F4347" s="772"/>
      <c r="G4347" s="772"/>
      <c r="H4347" s="772"/>
      <c r="I4347" s="712"/>
      <c r="J4347" s="712"/>
      <c r="K4347" s="712"/>
      <c r="L4347" s="712"/>
      <c r="M4347" s="712"/>
      <c r="N4347" s="712"/>
      <c r="O4347" s="729"/>
    </row>
    <row r="4348" spans="2:15" ht="17.25" customHeight="1" x14ac:dyDescent="0.2">
      <c r="B4348" s="4372" t="s">
        <v>3565</v>
      </c>
      <c r="C4348" s="4373"/>
      <c r="D4348" s="4373"/>
      <c r="E4348" s="1540"/>
      <c r="F4348" s="772"/>
      <c r="G4348" s="772"/>
      <c r="H4348" s="772"/>
      <c r="I4348" s="712"/>
      <c r="J4348" s="712"/>
      <c r="K4348" s="712"/>
      <c r="L4348" s="712"/>
      <c r="M4348" s="712"/>
      <c r="N4348" s="712"/>
      <c r="O4348" s="729"/>
    </row>
    <row r="4349" spans="2:15" ht="17.25" customHeight="1" thickBot="1" x14ac:dyDescent="0.25">
      <c r="B4349" s="1567" t="s">
        <v>3809</v>
      </c>
      <c r="C4349" s="699"/>
      <c r="D4349" s="699"/>
      <c r="E4349" s="699"/>
      <c r="F4349" s="776"/>
      <c r="G4349" s="776"/>
      <c r="H4349" s="776"/>
      <c r="I4349" s="699"/>
      <c r="J4349" s="699"/>
      <c r="K4349" s="699"/>
      <c r="L4349" s="699"/>
      <c r="M4349" s="699"/>
      <c r="N4349" s="699"/>
      <c r="O4349" s="700"/>
    </row>
    <row r="4350" spans="2:15" ht="17.25" customHeight="1" thickTop="1" x14ac:dyDescent="0.3">
      <c r="B4350" s="4245"/>
      <c r="C4350" s="4245"/>
      <c r="D4350" s="534"/>
      <c r="E4350" s="534"/>
      <c r="F4350" s="534"/>
      <c r="G4350" s="2"/>
    </row>
    <row r="4351" spans="2:15" ht="17.25" customHeight="1" thickBot="1" x14ac:dyDescent="0.35">
      <c r="B4351" s="1517"/>
      <c r="C4351" s="1517"/>
      <c r="D4351" s="534"/>
      <c r="E4351" s="534"/>
      <c r="F4351" s="534"/>
      <c r="G4351" s="2"/>
    </row>
    <row r="4352" spans="2:15" ht="34.5" customHeight="1" thickTop="1" x14ac:dyDescent="0.3">
      <c r="B4352" s="4260" t="s">
        <v>3770</v>
      </c>
      <c r="C4352" s="4261"/>
      <c r="D4352" s="4262"/>
      <c r="E4352" s="534"/>
      <c r="F4352" s="534"/>
      <c r="G4352" s="2"/>
    </row>
    <row r="4353" spans="2:7" ht="17.25" customHeight="1" x14ac:dyDescent="0.3">
      <c r="B4353" s="4264" t="s">
        <v>3771</v>
      </c>
      <c r="C4353" s="4268" t="s">
        <v>3772</v>
      </c>
      <c r="D4353" s="4315" t="s">
        <v>3773</v>
      </c>
      <c r="E4353" s="534"/>
      <c r="F4353" s="534"/>
      <c r="G4353" s="2"/>
    </row>
    <row r="4354" spans="2:7" ht="29.25" customHeight="1" x14ac:dyDescent="0.3">
      <c r="B4354" s="4265"/>
      <c r="C4354" s="4269"/>
      <c r="D4354" s="4316"/>
      <c r="E4354" s="534"/>
      <c r="F4354" s="534"/>
      <c r="G4354" s="2"/>
    </row>
    <row r="4355" spans="2:7" ht="17.25" customHeight="1" x14ac:dyDescent="0.3">
      <c r="B4355" s="1728" t="s">
        <v>3774</v>
      </c>
      <c r="C4355" s="1981">
        <v>1.2</v>
      </c>
      <c r="D4355" s="1905">
        <v>1.5</v>
      </c>
      <c r="E4355" s="534"/>
      <c r="F4355" s="534"/>
      <c r="G4355" s="2"/>
    </row>
    <row r="4356" spans="2:7" ht="17.25" customHeight="1" x14ac:dyDescent="0.3">
      <c r="B4356" s="1728" t="s">
        <v>3775</v>
      </c>
      <c r="C4356" s="1981">
        <v>1.5</v>
      </c>
      <c r="D4356" s="1905">
        <v>2.1</v>
      </c>
      <c r="E4356" s="534"/>
      <c r="F4356" s="534"/>
      <c r="G4356" s="2"/>
    </row>
    <row r="4357" spans="2:7" ht="17.25" customHeight="1" x14ac:dyDescent="0.3">
      <c r="B4357" s="1728" t="s">
        <v>2993</v>
      </c>
      <c r="C4357" s="1981">
        <v>2.1</v>
      </c>
      <c r="D4357" s="1905">
        <v>2.1</v>
      </c>
      <c r="E4357" s="534"/>
      <c r="F4357" s="534"/>
      <c r="G4357" s="2"/>
    </row>
    <row r="4358" spans="2:7" ht="17.25" customHeight="1" thickBot="1" x14ac:dyDescent="0.35">
      <c r="B4358" s="1744" t="s">
        <v>3776</v>
      </c>
      <c r="C4358" s="1982">
        <v>1.2</v>
      </c>
      <c r="D4358" s="1904">
        <v>1.5</v>
      </c>
      <c r="E4358" s="534"/>
      <c r="F4358" s="534"/>
      <c r="G4358" s="2"/>
    </row>
    <row r="4359" spans="2:7" ht="17.25" customHeight="1" x14ac:dyDescent="0.3">
      <c r="B4359" s="1983"/>
      <c r="C4359" s="1919"/>
      <c r="D4359" s="1767"/>
      <c r="E4359" s="534"/>
      <c r="F4359" s="534"/>
      <c r="G4359" s="2"/>
    </row>
    <row r="4360" spans="2:7" ht="17.25" customHeight="1" x14ac:dyDescent="0.3">
      <c r="B4360" s="4404" t="s">
        <v>3777</v>
      </c>
      <c r="C4360" s="4405"/>
      <c r="D4360" s="4406"/>
      <c r="E4360" s="534"/>
      <c r="F4360" s="534"/>
      <c r="G4360" s="2"/>
    </row>
    <row r="4361" spans="2:7" ht="17.25" customHeight="1" x14ac:dyDescent="0.3">
      <c r="B4361" s="4404" t="s">
        <v>3778</v>
      </c>
      <c r="C4361" s="4405"/>
      <c r="D4361" s="4406"/>
      <c r="E4361" s="534"/>
      <c r="F4361" s="534"/>
      <c r="G4361" s="2"/>
    </row>
    <row r="4362" spans="2:7" ht="48" customHeight="1" x14ac:dyDescent="0.3">
      <c r="B4362" s="4425" t="s">
        <v>4351</v>
      </c>
      <c r="C4362" s="4426"/>
      <c r="D4362" s="4427"/>
      <c r="E4362" s="534"/>
      <c r="F4362" s="534"/>
      <c r="G4362" s="2"/>
    </row>
    <row r="4363" spans="2:7" ht="18.75" customHeight="1" x14ac:dyDescent="0.3">
      <c r="B4363" s="4363" t="s">
        <v>3779</v>
      </c>
      <c r="C4363" s="4361"/>
      <c r="D4363" s="4362"/>
      <c r="E4363" s="534"/>
      <c r="F4363" s="534"/>
      <c r="G4363" s="2"/>
    </row>
    <row r="4364" spans="2:7" ht="17.25" customHeight="1" x14ac:dyDescent="0.3">
      <c r="B4364" s="1984" t="s">
        <v>3780</v>
      </c>
      <c r="C4364" s="1965"/>
      <c r="D4364" s="1977"/>
      <c r="E4364" s="534"/>
      <c r="F4364" s="534"/>
      <c r="G4364" s="2"/>
    </row>
    <row r="4365" spans="2:7" ht="29.25" customHeight="1" x14ac:dyDescent="0.3">
      <c r="B4365" s="1984" t="s">
        <v>3781</v>
      </c>
      <c r="C4365" s="4361" t="s">
        <v>3782</v>
      </c>
      <c r="D4365" s="4362"/>
      <c r="E4365" s="534"/>
      <c r="F4365" s="534"/>
      <c r="G4365" s="2"/>
    </row>
    <row r="4366" spans="2:7" ht="54" customHeight="1" x14ac:dyDescent="0.3">
      <c r="B4366" s="1984" t="s">
        <v>3783</v>
      </c>
      <c r="C4366" s="4361" t="s">
        <v>3784</v>
      </c>
      <c r="D4366" s="4362"/>
      <c r="E4366" s="534"/>
      <c r="F4366" s="534"/>
      <c r="G4366" s="2"/>
    </row>
    <row r="4367" spans="2:7" ht="47.25" customHeight="1" x14ac:dyDescent="0.3">
      <c r="B4367" s="1984" t="s">
        <v>3122</v>
      </c>
      <c r="C4367" s="4361" t="s">
        <v>3785</v>
      </c>
      <c r="D4367" s="4362"/>
      <c r="E4367" s="534"/>
      <c r="F4367" s="534"/>
      <c r="G4367" s="2"/>
    </row>
    <row r="4368" spans="2:7" ht="35.25" customHeight="1" thickBot="1" x14ac:dyDescent="0.35">
      <c r="B4368" s="1984" t="s">
        <v>3786</v>
      </c>
      <c r="C4368" s="4361" t="s">
        <v>3787</v>
      </c>
      <c r="D4368" s="4362"/>
      <c r="E4368" s="534"/>
      <c r="F4368" s="534"/>
      <c r="G4368" s="2"/>
    </row>
    <row r="4369" spans="2:7" ht="46.5" customHeight="1" thickTop="1" x14ac:dyDescent="0.3">
      <c r="B4369" s="4260" t="s">
        <v>4352</v>
      </c>
      <c r="C4369" s="4261"/>
      <c r="D4369" s="4262"/>
      <c r="E4369" s="534"/>
      <c r="F4369" s="534"/>
      <c r="G4369" s="2"/>
    </row>
    <row r="4370" spans="2:7" ht="35.25" customHeight="1" x14ac:dyDescent="0.3">
      <c r="B4370" s="4264" t="s">
        <v>4353</v>
      </c>
      <c r="C4370" s="4268" t="s">
        <v>3772</v>
      </c>
      <c r="D4370" s="4315" t="s">
        <v>3773</v>
      </c>
      <c r="E4370" s="534"/>
      <c r="F4370" s="534"/>
      <c r="G4370" s="2"/>
    </row>
    <row r="4371" spans="2:7" ht="11.25" customHeight="1" x14ac:dyDescent="0.3">
      <c r="B4371" s="4265"/>
      <c r="C4371" s="4269"/>
      <c r="D4371" s="4316"/>
      <c r="E4371" s="534"/>
      <c r="F4371" s="534"/>
      <c r="G4371" s="2"/>
    </row>
    <row r="4372" spans="2:7" ht="21" customHeight="1" x14ac:dyDescent="0.3">
      <c r="B4372" s="1728" t="s">
        <v>3593</v>
      </c>
      <c r="C4372" s="1981">
        <v>0.3</v>
      </c>
      <c r="D4372" s="1905">
        <v>0.4</v>
      </c>
      <c r="E4372" s="534"/>
      <c r="F4372" s="534"/>
      <c r="G4372" s="2"/>
    </row>
    <row r="4373" spans="2:7" ht="21" customHeight="1" x14ac:dyDescent="0.3">
      <c r="B4373" s="1728" t="s">
        <v>3089</v>
      </c>
      <c r="C4373" s="1981" t="s">
        <v>2201</v>
      </c>
      <c r="D4373" s="1905">
        <v>0.25</v>
      </c>
      <c r="E4373" s="534"/>
      <c r="F4373" s="534"/>
      <c r="G4373" s="2"/>
    </row>
    <row r="4374" spans="2:7" ht="21" customHeight="1" x14ac:dyDescent="0.3">
      <c r="B4374" s="1728" t="s">
        <v>4354</v>
      </c>
      <c r="C4374" s="1981">
        <v>0.8</v>
      </c>
      <c r="D4374" s="1905" t="s">
        <v>4355</v>
      </c>
      <c r="E4374" s="534"/>
      <c r="F4374" s="534"/>
      <c r="G4374" s="2"/>
    </row>
    <row r="4375" spans="2:7" ht="21" customHeight="1" thickBot="1" x14ac:dyDescent="0.35">
      <c r="B4375" s="1744" t="s">
        <v>4356</v>
      </c>
      <c r="C4375" s="1982">
        <v>0.45</v>
      </c>
      <c r="D4375" s="1904" t="s">
        <v>4357</v>
      </c>
      <c r="E4375" s="534"/>
      <c r="F4375" s="534"/>
      <c r="G4375" s="2"/>
    </row>
    <row r="4376" spans="2:7" ht="18" customHeight="1" x14ac:dyDescent="0.3">
      <c r="B4376" s="4404" t="s">
        <v>4358</v>
      </c>
      <c r="C4376" s="4405"/>
      <c r="D4376" s="4406"/>
      <c r="E4376" s="534"/>
      <c r="F4376" s="534"/>
      <c r="G4376" s="2"/>
    </row>
    <row r="4377" spans="2:7" ht="18" customHeight="1" x14ac:dyDescent="0.3">
      <c r="B4377" s="4363" t="s">
        <v>3779</v>
      </c>
      <c r="C4377" s="4361"/>
      <c r="D4377" s="4362"/>
      <c r="E4377" s="534"/>
      <c r="F4377" s="534"/>
      <c r="G4377" s="2"/>
    </row>
    <row r="4378" spans="2:7" ht="18" customHeight="1" thickBot="1" x14ac:dyDescent="0.35">
      <c r="B4378" s="2213" t="s">
        <v>3796</v>
      </c>
      <c r="C4378" s="1923"/>
      <c r="D4378" s="1924"/>
      <c r="E4378" s="534"/>
      <c r="F4378" s="534"/>
      <c r="G4378" s="2"/>
    </row>
    <row r="4379" spans="2:7" ht="19.5" customHeight="1" thickTop="1" x14ac:dyDescent="0.3">
      <c r="B4379" s="1984"/>
      <c r="C4379" s="1965"/>
      <c r="D4379" s="1977"/>
      <c r="E4379" s="534"/>
      <c r="F4379" s="534"/>
      <c r="G4379" s="2"/>
    </row>
    <row r="4380" spans="2:7" ht="51.75" customHeight="1" x14ac:dyDescent="0.3">
      <c r="B4380" s="1984" t="s">
        <v>3788</v>
      </c>
      <c r="C4380" s="4361" t="s">
        <v>3789</v>
      </c>
      <c r="D4380" s="4362"/>
      <c r="E4380" s="534"/>
      <c r="F4380" s="534"/>
      <c r="G4380" s="2"/>
    </row>
    <row r="4381" spans="2:7" ht="57" customHeight="1" x14ac:dyDescent="0.3">
      <c r="B4381" s="1984" t="s">
        <v>3790</v>
      </c>
      <c r="C4381" s="4361" t="s">
        <v>3791</v>
      </c>
      <c r="D4381" s="4362"/>
      <c r="E4381" s="534"/>
      <c r="F4381" s="534"/>
      <c r="G4381" s="2"/>
    </row>
    <row r="4382" spans="2:7" ht="48" customHeight="1" x14ac:dyDescent="0.3">
      <c r="B4382" s="1984" t="s">
        <v>3792</v>
      </c>
      <c r="C4382" s="4361" t="s">
        <v>3793</v>
      </c>
      <c r="D4382" s="4362"/>
      <c r="E4382" s="534"/>
      <c r="F4382" s="534"/>
      <c r="G4382" s="2"/>
    </row>
    <row r="4383" spans="2:7" ht="54" customHeight="1" x14ac:dyDescent="0.3">
      <c r="B4383" s="1984" t="s">
        <v>3794</v>
      </c>
      <c r="C4383" s="4361" t="s">
        <v>3795</v>
      </c>
      <c r="D4383" s="4362"/>
      <c r="E4383" s="534"/>
      <c r="F4383" s="534"/>
      <c r="G4383" s="2"/>
    </row>
    <row r="4384" spans="2:7" ht="17.25" customHeight="1" x14ac:dyDescent="0.3">
      <c r="B4384" s="1976"/>
      <c r="C4384" s="1965"/>
      <c r="D4384" s="1977"/>
      <c r="E4384" s="534"/>
      <c r="F4384" s="534"/>
      <c r="G4384" s="2"/>
    </row>
    <row r="4385" spans="2:9" ht="17.25" customHeight="1" thickBot="1" x14ac:dyDescent="0.35">
      <c r="B4385" s="1921" t="s">
        <v>3796</v>
      </c>
      <c r="C4385" s="1923"/>
      <c r="D4385" s="1924"/>
      <c r="E4385" s="534"/>
      <c r="F4385" s="534"/>
      <c r="G4385" s="2"/>
    </row>
    <row r="4386" spans="2:9" ht="17.25" customHeight="1" thickTop="1" x14ac:dyDescent="0.3">
      <c r="B4386" s="4245"/>
      <c r="C4386" s="4245"/>
      <c r="D4386" s="534"/>
      <c r="E4386" s="534"/>
      <c r="F4386" s="534"/>
      <c r="G4386" s="2"/>
    </row>
    <row r="4387" spans="2:9" ht="17.25" customHeight="1" thickBot="1" x14ac:dyDescent="0.35">
      <c r="B4387" s="1517"/>
      <c r="C4387" s="1517"/>
      <c r="D4387" s="534"/>
      <c r="E4387" s="534"/>
      <c r="F4387" s="534"/>
      <c r="G4387" s="2"/>
    </row>
    <row r="4388" spans="2:9" ht="24.75" customHeight="1" thickTop="1" x14ac:dyDescent="0.3">
      <c r="B4388" s="4446" t="s">
        <v>3682</v>
      </c>
      <c r="C4388" s="4447"/>
      <c r="D4388" s="4447"/>
      <c r="E4388" s="4448"/>
      <c r="F4388" s="534"/>
      <c r="G4388" s="2"/>
    </row>
    <row r="4389" spans="2:9" ht="17.25" customHeight="1" x14ac:dyDescent="0.3">
      <c r="B4389" s="1647" t="s">
        <v>381</v>
      </c>
      <c r="C4389" s="1700" t="s">
        <v>215</v>
      </c>
      <c r="D4389" s="1700" t="s">
        <v>3766</v>
      </c>
      <c r="E4389" s="1907" t="s">
        <v>3767</v>
      </c>
      <c r="F4389" s="534"/>
      <c r="G4389" s="2"/>
    </row>
    <row r="4390" spans="2:9" ht="17.25" customHeight="1" thickBot="1" x14ac:dyDescent="0.35">
      <c r="B4390" s="1978" t="s">
        <v>3768</v>
      </c>
      <c r="C4390" s="1731">
        <v>49</v>
      </c>
      <c r="D4390" s="1731">
        <v>0.1</v>
      </c>
      <c r="E4390" s="1979" t="s">
        <v>58</v>
      </c>
      <c r="F4390" s="534"/>
      <c r="G4390" s="2"/>
    </row>
    <row r="4391" spans="2:9" ht="17.25" customHeight="1" x14ac:dyDescent="0.3">
      <c r="B4391" s="1980" t="s">
        <v>1667</v>
      </c>
      <c r="C4391" s="1734"/>
      <c r="D4391" s="1734"/>
      <c r="E4391" s="1735"/>
      <c r="F4391" s="534"/>
      <c r="G4391" s="2"/>
    </row>
    <row r="4392" spans="2:9" ht="17.25" customHeight="1" x14ac:dyDescent="0.3">
      <c r="B4392" s="4380" t="s">
        <v>3769</v>
      </c>
      <c r="C4392" s="4415"/>
      <c r="D4392" s="4415"/>
      <c r="E4392" s="4416"/>
      <c r="F4392" s="534"/>
      <c r="G4392" s="2"/>
    </row>
    <row r="4393" spans="2:9" ht="17.25" customHeight="1" thickBot="1" x14ac:dyDescent="0.35">
      <c r="B4393" s="1737"/>
      <c r="C4393" s="1738"/>
      <c r="D4393" s="1738"/>
      <c r="E4393" s="1739"/>
      <c r="F4393" s="534"/>
      <c r="G4393" s="2"/>
    </row>
    <row r="4394" spans="2:9" ht="17.25" customHeight="1" thickTop="1" x14ac:dyDescent="0.3">
      <c r="B4394" s="4259"/>
      <c r="C4394" s="4259"/>
      <c r="D4394" s="534"/>
      <c r="E4394" s="534"/>
      <c r="F4394" s="534"/>
      <c r="G4394" s="2"/>
    </row>
    <row r="4395" spans="2:9" ht="17.25" customHeight="1" thickBot="1" x14ac:dyDescent="0.35">
      <c r="B4395" s="534"/>
      <c r="C4395" s="534"/>
      <c r="D4395" s="534"/>
      <c r="E4395" s="534"/>
      <c r="F4395" s="534"/>
      <c r="G4395" s="2"/>
    </row>
    <row r="4396" spans="2:9" ht="36.75" customHeight="1" thickTop="1" x14ac:dyDescent="0.25">
      <c r="B4396" s="4260" t="s">
        <v>3591</v>
      </c>
      <c r="C4396" s="4261"/>
      <c r="D4396" s="4261"/>
      <c r="E4396" s="4261"/>
      <c r="F4396" s="4262"/>
      <c r="G4396" s="2"/>
    </row>
    <row r="4397" spans="2:9" ht="17.25" customHeight="1" x14ac:dyDescent="0.2">
      <c r="B4397" s="4263" t="s">
        <v>2213</v>
      </c>
      <c r="C4397" s="4266" t="s">
        <v>3592</v>
      </c>
      <c r="D4397" s="4267"/>
      <c r="E4397" s="1700" t="s">
        <v>3593</v>
      </c>
      <c r="F4397" s="1906" t="s">
        <v>3593</v>
      </c>
      <c r="G4397" s="2"/>
    </row>
    <row r="4398" spans="2:9" ht="17.25" customHeight="1" x14ac:dyDescent="0.2">
      <c r="B4398" s="4264"/>
      <c r="C4398" s="1903" t="s">
        <v>3594</v>
      </c>
      <c r="D4398" s="1903" t="s">
        <v>1150</v>
      </c>
      <c r="E4398" s="4268" t="s">
        <v>3594</v>
      </c>
      <c r="F4398" s="4315" t="s">
        <v>1150</v>
      </c>
      <c r="G4398" s="2"/>
      <c r="I4398" s="1305"/>
    </row>
    <row r="4399" spans="2:9" ht="17.25" customHeight="1" x14ac:dyDescent="0.2">
      <c r="B4399" s="4265"/>
      <c r="C4399" s="1903" t="s">
        <v>2872</v>
      </c>
      <c r="D4399" s="1903" t="s">
        <v>2872</v>
      </c>
      <c r="E4399" s="4269"/>
      <c r="F4399" s="4316"/>
      <c r="G4399" s="2"/>
    </row>
    <row r="4400" spans="2:9" ht="17.25" customHeight="1" x14ac:dyDescent="0.2">
      <c r="B4400" s="1728" t="s">
        <v>259</v>
      </c>
      <c r="C4400" s="1729">
        <v>4.99</v>
      </c>
      <c r="D4400" s="1729">
        <v>14.99</v>
      </c>
      <c r="E4400" s="1917">
        <v>0.25</v>
      </c>
      <c r="F4400" s="1905">
        <v>0.35</v>
      </c>
      <c r="G4400" s="2"/>
    </row>
    <row r="4401" spans="2:7" ht="17.25" customHeight="1" x14ac:dyDescent="0.2">
      <c r="B4401" s="1728" t="s">
        <v>3595</v>
      </c>
      <c r="C4401" s="1729">
        <v>14.99</v>
      </c>
      <c r="D4401" s="1729">
        <v>49.99</v>
      </c>
      <c r="E4401" s="1917">
        <v>0.25</v>
      </c>
      <c r="F4401" s="1905">
        <v>0.35</v>
      </c>
      <c r="G4401" s="2"/>
    </row>
    <row r="4402" spans="2:7" ht="17.25" customHeight="1" x14ac:dyDescent="0.2">
      <c r="B4402" s="1728" t="s">
        <v>3003</v>
      </c>
      <c r="C4402" s="1729">
        <v>29.99</v>
      </c>
      <c r="D4402" s="1729">
        <v>99.99</v>
      </c>
      <c r="E4402" s="1917">
        <v>0.25</v>
      </c>
      <c r="F4402" s="2364">
        <v>0.35</v>
      </c>
      <c r="G4402" s="2"/>
    </row>
    <row r="4403" spans="2:7" ht="17.25" customHeight="1" x14ac:dyDescent="0.2">
      <c r="B4403" s="1728" t="s">
        <v>3596</v>
      </c>
      <c r="C4403" s="1729">
        <v>49.99</v>
      </c>
      <c r="D4403" s="1729">
        <v>199.99</v>
      </c>
      <c r="E4403" s="1917">
        <v>0.25</v>
      </c>
      <c r="F4403" s="2364">
        <v>0.35</v>
      </c>
      <c r="G4403" s="2"/>
    </row>
    <row r="4404" spans="2:7" ht="17.25" customHeight="1" x14ac:dyDescent="0.2">
      <c r="B4404" s="1728" t="s">
        <v>370</v>
      </c>
      <c r="C4404" s="1729">
        <v>99.99</v>
      </c>
      <c r="D4404" s="1729">
        <v>499.99</v>
      </c>
      <c r="E4404" s="1917">
        <v>0.25</v>
      </c>
      <c r="F4404" s="2364">
        <v>0.35</v>
      </c>
      <c r="G4404" s="2"/>
    </row>
    <row r="4405" spans="2:7" ht="17.25" customHeight="1" x14ac:dyDescent="0.2">
      <c r="B4405" s="1728" t="s">
        <v>47</v>
      </c>
      <c r="C4405" s="1729">
        <v>199.99</v>
      </c>
      <c r="D4405" s="1729">
        <v>999.99</v>
      </c>
      <c r="E4405" s="1917">
        <v>0.25</v>
      </c>
      <c r="F4405" s="2364">
        <v>0.35</v>
      </c>
      <c r="G4405" s="2"/>
    </row>
    <row r="4406" spans="2:7" ht="17.25" customHeight="1" thickBot="1" x14ac:dyDescent="0.25">
      <c r="B4406" s="1744" t="s">
        <v>3597</v>
      </c>
      <c r="C4406" s="1731">
        <v>2.4900000000000002</v>
      </c>
      <c r="D4406" s="1731">
        <v>6.99</v>
      </c>
      <c r="E4406" s="1918">
        <v>0</v>
      </c>
      <c r="F4406" s="1904">
        <v>0</v>
      </c>
      <c r="G4406" s="2"/>
    </row>
    <row r="4407" spans="2:7" ht="17.25" customHeight="1" x14ac:dyDescent="0.2">
      <c r="B4407" s="4422" t="s">
        <v>3598</v>
      </c>
      <c r="C4407" s="4423"/>
      <c r="D4407" s="1756"/>
      <c r="E4407" s="1919"/>
      <c r="F4407" s="1767"/>
      <c r="G4407" s="2"/>
    </row>
    <row r="4408" spans="2:7" ht="17.25" customHeight="1" x14ac:dyDescent="0.2">
      <c r="B4408" s="4404" t="s">
        <v>3599</v>
      </c>
      <c r="C4408" s="4405"/>
      <c r="D4408" s="4405"/>
      <c r="E4408" s="1920"/>
      <c r="F4408" s="1914"/>
      <c r="G4408" s="2"/>
    </row>
    <row r="4409" spans="2:7" ht="17.25" customHeight="1" thickBot="1" x14ac:dyDescent="0.25">
      <c r="B4409" s="2366" t="s">
        <v>4917</v>
      </c>
      <c r="C4409" s="1922"/>
      <c r="D4409" s="1922"/>
      <c r="E4409" s="1923"/>
      <c r="F4409" s="1924"/>
      <c r="G4409" s="2"/>
    </row>
    <row r="4410" spans="2:7" ht="17.25" customHeight="1" thickTop="1" x14ac:dyDescent="0.3">
      <c r="B4410" s="4259"/>
      <c r="C4410" s="4259"/>
      <c r="D4410" s="534"/>
      <c r="E4410" s="534"/>
      <c r="F4410" s="534"/>
      <c r="G4410" s="2"/>
    </row>
    <row r="4411" spans="2:7" ht="17.25" customHeight="1" thickBot="1" x14ac:dyDescent="0.35">
      <c r="B4411" s="534"/>
      <c r="C4411" s="534"/>
      <c r="D4411" s="534"/>
      <c r="E4411" s="534"/>
      <c r="F4411" s="534"/>
      <c r="G4411" s="2"/>
    </row>
    <row r="4412" spans="2:7" ht="33.75" customHeight="1" thickTop="1" thickBot="1" x14ac:dyDescent="0.35">
      <c r="B4412" s="4189" t="s">
        <v>3678</v>
      </c>
      <c r="C4412" s="4417"/>
      <c r="D4412" s="534"/>
      <c r="E4412" s="534"/>
      <c r="F4412" s="534"/>
      <c r="G4412" s="2"/>
    </row>
    <row r="4413" spans="2:7" ht="17.25" customHeight="1" thickTop="1" x14ac:dyDescent="0.3">
      <c r="B4413" s="1879" t="s">
        <v>3528</v>
      </c>
      <c r="C4413" s="1881" t="s">
        <v>3529</v>
      </c>
      <c r="D4413" s="534"/>
      <c r="E4413" s="534"/>
      <c r="F4413" s="534"/>
      <c r="G4413" s="2"/>
    </row>
    <row r="4414" spans="2:7" ht="17.25" customHeight="1" x14ac:dyDescent="0.3">
      <c r="B4414" s="1953" t="s">
        <v>3679</v>
      </c>
      <c r="C4414" s="1954">
        <v>0.5</v>
      </c>
      <c r="D4414" s="534"/>
      <c r="E4414" s="534"/>
      <c r="F4414" s="534"/>
      <c r="G4414" s="2"/>
    </row>
    <row r="4415" spans="2:7" ht="17.25" customHeight="1" thickBot="1" x14ac:dyDescent="0.35">
      <c r="B4415" s="1885" t="s">
        <v>1517</v>
      </c>
      <c r="C4415" s="1888"/>
      <c r="D4415" s="534"/>
      <c r="E4415" s="534"/>
      <c r="F4415" s="534"/>
      <c r="G4415" s="2"/>
    </row>
    <row r="4416" spans="2:7" ht="17.25" customHeight="1" x14ac:dyDescent="0.3">
      <c r="B4416" s="4418" t="s">
        <v>3680</v>
      </c>
      <c r="C4416" s="4419"/>
      <c r="D4416" s="534"/>
      <c r="E4416" s="534"/>
      <c r="F4416" s="534"/>
      <c r="G4416" s="2"/>
    </row>
    <row r="4417" spans="2:7" ht="17.25" customHeight="1" x14ac:dyDescent="0.3">
      <c r="B4417" s="917" t="s">
        <v>3681</v>
      </c>
      <c r="C4417" s="916"/>
      <c r="D4417" s="534"/>
      <c r="E4417" s="534"/>
      <c r="F4417" s="534"/>
      <c r="G4417" s="2"/>
    </row>
    <row r="4418" spans="2:7" ht="13.5" customHeight="1" thickBot="1" x14ac:dyDescent="0.35">
      <c r="B4418" s="1741"/>
      <c r="C4418" s="1743"/>
      <c r="D4418" s="534"/>
      <c r="E4418" s="534"/>
      <c r="F4418" s="534"/>
      <c r="G4418" s="2"/>
    </row>
    <row r="4419" spans="2:7" ht="17.25" customHeight="1" thickTop="1" x14ac:dyDescent="0.3">
      <c r="B4419" s="4259"/>
      <c r="C4419" s="4259"/>
      <c r="D4419" s="534"/>
      <c r="E4419" s="534"/>
      <c r="F4419" s="534"/>
      <c r="G4419" s="2"/>
    </row>
    <row r="4420" spans="2:7" s="1305" customFormat="1" ht="17.25" customHeight="1" thickBot="1" x14ac:dyDescent="0.35">
      <c r="B4420" s="534"/>
      <c r="C4420" s="534"/>
      <c r="D4420" s="534"/>
      <c r="E4420" s="534"/>
      <c r="F4420" s="534"/>
      <c r="G4420" s="506"/>
    </row>
    <row r="4421" spans="2:7" ht="40.5" customHeight="1" thickTop="1" x14ac:dyDescent="0.25">
      <c r="B4421" s="4260" t="s">
        <v>3916</v>
      </c>
      <c r="C4421" s="4261"/>
      <c r="D4421" s="4261"/>
      <c r="E4421" s="4261"/>
      <c r="F4421" s="4262"/>
      <c r="G4421" s="2"/>
    </row>
    <row r="4422" spans="2:7" ht="17.25" customHeight="1" x14ac:dyDescent="0.2">
      <c r="B4422" s="4263" t="s">
        <v>2213</v>
      </c>
      <c r="C4422" s="4266" t="s">
        <v>3592</v>
      </c>
      <c r="D4422" s="4267"/>
      <c r="E4422" s="1700" t="s">
        <v>3593</v>
      </c>
      <c r="F4422" s="1906" t="s">
        <v>3593</v>
      </c>
      <c r="G4422" s="2"/>
    </row>
    <row r="4423" spans="2:7" ht="17.25" customHeight="1" x14ac:dyDescent="0.2">
      <c r="B4423" s="4264"/>
      <c r="C4423" s="1903" t="s">
        <v>3594</v>
      </c>
      <c r="D4423" s="1903" t="s">
        <v>1150</v>
      </c>
      <c r="E4423" s="4268" t="s">
        <v>3594</v>
      </c>
      <c r="F4423" s="4315" t="s">
        <v>1150</v>
      </c>
      <c r="G4423" s="2"/>
    </row>
    <row r="4424" spans="2:7" ht="17.25" customHeight="1" x14ac:dyDescent="0.2">
      <c r="B4424" s="4265"/>
      <c r="C4424" s="1903" t="s">
        <v>2872</v>
      </c>
      <c r="D4424" s="1903" t="s">
        <v>2872</v>
      </c>
      <c r="E4424" s="4269"/>
      <c r="F4424" s="4316"/>
      <c r="G4424" s="2"/>
    </row>
    <row r="4425" spans="2:7" ht="17.25" customHeight="1" x14ac:dyDescent="0.2">
      <c r="B4425" s="1728" t="s">
        <v>259</v>
      </c>
      <c r="C4425" s="1729">
        <v>4.99</v>
      </c>
      <c r="D4425" s="1729">
        <v>14.99</v>
      </c>
      <c r="E4425" s="1917">
        <v>0.3</v>
      </c>
      <c r="F4425" s="1905">
        <v>0.4</v>
      </c>
      <c r="G4425" s="2"/>
    </row>
    <row r="4426" spans="2:7" ht="17.25" customHeight="1" x14ac:dyDescent="0.2">
      <c r="B4426" s="1728" t="s">
        <v>3595</v>
      </c>
      <c r="C4426" s="1729">
        <v>14.99</v>
      </c>
      <c r="D4426" s="1729">
        <v>49.99</v>
      </c>
      <c r="E4426" s="1917">
        <v>0.3</v>
      </c>
      <c r="F4426" s="1905">
        <v>0.4</v>
      </c>
      <c r="G4426" s="2"/>
    </row>
    <row r="4427" spans="2:7" ht="17.25" customHeight="1" x14ac:dyDescent="0.2">
      <c r="B4427" s="1728" t="s">
        <v>3003</v>
      </c>
      <c r="C4427" s="1729">
        <v>29.99</v>
      </c>
      <c r="D4427" s="1729">
        <v>99.99</v>
      </c>
      <c r="E4427" s="1917">
        <v>0.3</v>
      </c>
      <c r="F4427" s="1905">
        <v>0.4</v>
      </c>
      <c r="G4427" s="2"/>
    </row>
    <row r="4428" spans="2:7" ht="17.25" customHeight="1" x14ac:dyDescent="0.2">
      <c r="B4428" s="1728" t="s">
        <v>3596</v>
      </c>
      <c r="C4428" s="1729">
        <v>49.99</v>
      </c>
      <c r="D4428" s="1729">
        <v>199.99</v>
      </c>
      <c r="E4428" s="1917">
        <v>0.3</v>
      </c>
      <c r="F4428" s="1905">
        <v>0.4</v>
      </c>
      <c r="G4428" s="2"/>
    </row>
    <row r="4429" spans="2:7" ht="17.25" customHeight="1" x14ac:dyDescent="0.2">
      <c r="B4429" s="1728" t="s">
        <v>370</v>
      </c>
      <c r="C4429" s="1729">
        <v>99.99</v>
      </c>
      <c r="D4429" s="1729">
        <v>499.99</v>
      </c>
      <c r="E4429" s="1917">
        <v>0.3</v>
      </c>
      <c r="F4429" s="1905">
        <v>0.4</v>
      </c>
      <c r="G4429" s="2"/>
    </row>
    <row r="4430" spans="2:7" ht="17.25" customHeight="1" x14ac:dyDescent="0.2">
      <c r="B4430" s="1728" t="s">
        <v>47</v>
      </c>
      <c r="C4430" s="1729">
        <v>199.99</v>
      </c>
      <c r="D4430" s="1729">
        <v>999.99</v>
      </c>
      <c r="E4430" s="1917">
        <v>0.3</v>
      </c>
      <c r="F4430" s="1905">
        <v>0.4</v>
      </c>
      <c r="G4430" s="2"/>
    </row>
    <row r="4431" spans="2:7" ht="17.25" customHeight="1" thickBot="1" x14ac:dyDescent="0.25">
      <c r="B4431" s="1744" t="s">
        <v>3597</v>
      </c>
      <c r="C4431" s="1731">
        <v>2.4900000000000002</v>
      </c>
      <c r="D4431" s="1731">
        <v>6.99</v>
      </c>
      <c r="E4431" s="1918">
        <v>0</v>
      </c>
      <c r="F4431" s="1904">
        <v>0</v>
      </c>
      <c r="G4431" s="2"/>
    </row>
    <row r="4432" spans="2:7" ht="17.25" customHeight="1" x14ac:dyDescent="0.2">
      <c r="B4432" s="4422" t="s">
        <v>3598</v>
      </c>
      <c r="C4432" s="4423"/>
      <c r="D4432" s="1756"/>
      <c r="E4432" s="1919"/>
      <c r="F4432" s="1767"/>
      <c r="G4432" s="2"/>
    </row>
    <row r="4433" spans="2:7" ht="17.25" customHeight="1" x14ac:dyDescent="0.2">
      <c r="B4433" s="4404" t="s">
        <v>3599</v>
      </c>
      <c r="C4433" s="4405"/>
      <c r="D4433" s="4405"/>
      <c r="E4433" s="1920"/>
      <c r="F4433" s="1914"/>
      <c r="G4433" s="2"/>
    </row>
    <row r="4434" spans="2:7" ht="32.25" customHeight="1" x14ac:dyDescent="0.2">
      <c r="B4434" s="4425" t="s">
        <v>3600</v>
      </c>
      <c r="C4434" s="4426"/>
      <c r="D4434" s="4426"/>
      <c r="E4434" s="4426"/>
      <c r="F4434" s="4427"/>
      <c r="G4434" s="2"/>
    </row>
    <row r="4435" spans="2:7" ht="17.25" customHeight="1" thickBot="1" x14ac:dyDescent="0.25">
      <c r="B4435" s="1921" t="s">
        <v>3601</v>
      </c>
      <c r="C4435" s="1922"/>
      <c r="D4435" s="1922"/>
      <c r="E4435" s="1923"/>
      <c r="F4435" s="1924"/>
      <c r="G4435" s="2"/>
    </row>
    <row r="4436" spans="2:7" ht="17.25" customHeight="1" thickTop="1" x14ac:dyDescent="0.3">
      <c r="B4436" s="4259"/>
      <c r="C4436" s="4259"/>
      <c r="D4436" s="534"/>
      <c r="E4436" s="534"/>
      <c r="F4436" s="534"/>
      <c r="G4436" s="2"/>
    </row>
    <row r="4437" spans="2:7" ht="17.25" customHeight="1" thickBot="1" x14ac:dyDescent="0.35">
      <c r="B4437" s="534"/>
      <c r="C4437" s="534"/>
      <c r="D4437" s="534"/>
      <c r="E4437" s="534"/>
      <c r="F4437" s="534"/>
      <c r="G4437" s="2"/>
    </row>
    <row r="4438" spans="2:7" ht="17.25" customHeight="1" thickTop="1" x14ac:dyDescent="0.3">
      <c r="B4438" s="4353" t="s">
        <v>3142</v>
      </c>
      <c r="C4438" s="4261"/>
      <c r="D4438" s="4261"/>
      <c r="E4438" s="4262"/>
      <c r="F4438" s="534"/>
      <c r="G4438" s="2"/>
    </row>
    <row r="4439" spans="2:7" ht="17.25" customHeight="1" x14ac:dyDescent="0.3">
      <c r="B4439" s="1749" t="s">
        <v>3378</v>
      </c>
      <c r="C4439" s="1750"/>
      <c r="D4439" s="1750"/>
      <c r="E4439" s="1751"/>
      <c r="F4439" s="534"/>
      <c r="G4439" s="2"/>
    </row>
    <row r="4440" spans="2:7" ht="17.25" customHeight="1" x14ac:dyDescent="0.3">
      <c r="B4440" s="4354" t="s">
        <v>3386</v>
      </c>
      <c r="C4440" s="4391"/>
      <c r="D4440" s="4391"/>
      <c r="E4440" s="4393"/>
      <c r="F4440" s="534"/>
      <c r="G4440" s="2"/>
    </row>
    <row r="4441" spans="2:7" ht="28.5" customHeight="1" x14ac:dyDescent="0.3">
      <c r="B4441" s="1647" t="s">
        <v>2213</v>
      </c>
      <c r="C4441" s="1700" t="s">
        <v>3529</v>
      </c>
      <c r="D4441" s="1700" t="s">
        <v>3583</v>
      </c>
      <c r="E4441" s="1370" t="s">
        <v>3382</v>
      </c>
      <c r="F4441" s="534"/>
      <c r="G4441" s="2"/>
    </row>
    <row r="4442" spans="2:7" ht="17.25" customHeight="1" x14ac:dyDescent="0.3">
      <c r="B4442" s="1728" t="s">
        <v>3584</v>
      </c>
      <c r="C4442" s="1729">
        <v>39</v>
      </c>
      <c r="D4442" s="1912">
        <v>3000</v>
      </c>
      <c r="E4442" s="1905">
        <v>0.1</v>
      </c>
      <c r="F4442" s="534"/>
      <c r="G4442" s="2"/>
    </row>
    <row r="4443" spans="2:7" ht="17.25" customHeight="1" x14ac:dyDescent="0.3">
      <c r="B4443" s="1728" t="s">
        <v>3585</v>
      </c>
      <c r="C4443" s="1729">
        <v>49</v>
      </c>
      <c r="D4443" s="1912">
        <v>5000</v>
      </c>
      <c r="E4443" s="1905">
        <v>0.1</v>
      </c>
      <c r="F4443" s="534"/>
      <c r="G4443" s="2"/>
    </row>
    <row r="4444" spans="2:7" ht="17.25" customHeight="1" x14ac:dyDescent="0.3">
      <c r="B4444" s="1747" t="s">
        <v>3586</v>
      </c>
      <c r="C4444" s="2227"/>
      <c r="D4444" s="2228"/>
      <c r="E4444" s="2229"/>
      <c r="F4444" s="534"/>
      <c r="G4444" s="2"/>
    </row>
    <row r="4445" spans="2:7" ht="17.25" customHeight="1" x14ac:dyDescent="0.3">
      <c r="B4445" s="1749"/>
      <c r="C4445" s="1750"/>
      <c r="D4445" s="1750"/>
      <c r="E4445" s="1751"/>
      <c r="F4445" s="534"/>
      <c r="G4445" s="2"/>
    </row>
    <row r="4446" spans="2:7" ht="17.25" customHeight="1" x14ac:dyDescent="0.3">
      <c r="B4446" s="4354" t="s">
        <v>3379</v>
      </c>
      <c r="C4446" s="4391"/>
      <c r="D4446" s="4391"/>
      <c r="E4446" s="4393"/>
      <c r="F4446" s="534"/>
      <c r="G4446" s="2"/>
    </row>
    <row r="4447" spans="2:7" ht="24" customHeight="1" x14ac:dyDescent="0.3">
      <c r="B4447" s="1647" t="s">
        <v>2213</v>
      </c>
      <c r="C4447" s="1700" t="s">
        <v>3529</v>
      </c>
      <c r="D4447" s="1700" t="s">
        <v>3583</v>
      </c>
      <c r="E4447" s="1370" t="s">
        <v>3382</v>
      </c>
      <c r="F4447" s="534"/>
      <c r="G4447" s="2"/>
    </row>
    <row r="4448" spans="2:7" ht="17.25" customHeight="1" x14ac:dyDescent="0.3">
      <c r="B4448" s="1728" t="s">
        <v>3587</v>
      </c>
      <c r="C4448" s="1729">
        <v>39</v>
      </c>
      <c r="D4448" s="1912">
        <v>3000</v>
      </c>
      <c r="E4448" s="1905">
        <v>0.1</v>
      </c>
      <c r="F4448" s="534"/>
      <c r="G4448" s="2"/>
    </row>
    <row r="4449" spans="2:7" ht="17.25" customHeight="1" x14ac:dyDescent="0.3">
      <c r="B4449" s="1728" t="s">
        <v>3588</v>
      </c>
      <c r="C4449" s="1745">
        <v>49</v>
      </c>
      <c r="D4449" s="1988">
        <v>5000</v>
      </c>
      <c r="E4449" s="1905">
        <v>0.1</v>
      </c>
      <c r="F4449" s="534"/>
      <c r="G4449" s="2"/>
    </row>
    <row r="4450" spans="2:7" ht="17.25" customHeight="1" x14ac:dyDescent="0.3">
      <c r="B4450" s="1747" t="s">
        <v>3377</v>
      </c>
      <c r="C4450" s="2230"/>
      <c r="D4450" s="2231"/>
      <c r="E4450" s="2232"/>
      <c r="F4450" s="534"/>
      <c r="G4450" s="2"/>
    </row>
    <row r="4451" spans="2:7" ht="17.25" customHeight="1" x14ac:dyDescent="0.3">
      <c r="B4451" s="728"/>
      <c r="C4451" s="1750"/>
      <c r="D4451" s="1750"/>
      <c r="E4451" s="1751"/>
      <c r="F4451" s="534"/>
      <c r="G4451" s="2"/>
    </row>
    <row r="4452" spans="2:7" ht="17.25" customHeight="1" x14ac:dyDescent="0.3">
      <c r="B4452" s="4354" t="s">
        <v>3390</v>
      </c>
      <c r="C4452" s="4391"/>
      <c r="D4452" s="4391"/>
      <c r="E4452" s="4393"/>
      <c r="F4452" s="534"/>
      <c r="G4452" s="2"/>
    </row>
    <row r="4453" spans="2:7" ht="24.75" customHeight="1" x14ac:dyDescent="0.3">
      <c r="B4453" s="1647" t="s">
        <v>2213</v>
      </c>
      <c r="C4453" s="1700" t="s">
        <v>3529</v>
      </c>
      <c r="D4453" s="1700" t="s">
        <v>3583</v>
      </c>
      <c r="E4453" s="1370" t="s">
        <v>3382</v>
      </c>
      <c r="F4453" s="534"/>
      <c r="G4453" s="2"/>
    </row>
    <row r="4454" spans="2:7" ht="17.25" customHeight="1" x14ac:dyDescent="0.3">
      <c r="B4454" s="1728" t="s">
        <v>3589</v>
      </c>
      <c r="C4454" s="1729">
        <v>39</v>
      </c>
      <c r="D4454" s="1912">
        <v>3000</v>
      </c>
      <c r="E4454" s="1905">
        <v>0.1</v>
      </c>
      <c r="F4454" s="534"/>
      <c r="G4454" s="2"/>
    </row>
    <row r="4455" spans="2:7" ht="17.25" customHeight="1" x14ac:dyDescent="0.3">
      <c r="B4455" s="1987" t="s">
        <v>3590</v>
      </c>
      <c r="C4455" s="1765">
        <v>49</v>
      </c>
      <c r="D4455" s="1988">
        <v>5000</v>
      </c>
      <c r="E4455" s="1905">
        <v>0.1</v>
      </c>
      <c r="F4455" s="534"/>
      <c r="G4455" s="2"/>
    </row>
    <row r="4456" spans="2:7" ht="17.25" customHeight="1" x14ac:dyDescent="0.3">
      <c r="B4456" s="2237" t="s">
        <v>3377</v>
      </c>
      <c r="C4456" s="2238"/>
      <c r="D4456" s="2238"/>
      <c r="E4456" s="2239"/>
      <c r="F4456" s="534"/>
      <c r="G4456" s="2"/>
    </row>
    <row r="4457" spans="2:7" ht="17.25" customHeight="1" thickBot="1" x14ac:dyDescent="0.35">
      <c r="B4457" s="698"/>
      <c r="C4457" s="1915"/>
      <c r="D4457" s="1915"/>
      <c r="E4457" s="1916"/>
      <c r="F4457" s="534"/>
      <c r="G4457" s="2"/>
    </row>
    <row r="4458" spans="2:7" ht="17.25" customHeight="1" thickTop="1" x14ac:dyDescent="0.3">
      <c r="B4458" s="4259"/>
      <c r="C4458" s="4259"/>
      <c r="D4458" s="534"/>
      <c r="E4458" s="534"/>
      <c r="F4458" s="534"/>
      <c r="G4458" s="2"/>
    </row>
    <row r="4459" spans="2:7" ht="17.25" customHeight="1" thickBot="1" x14ac:dyDescent="0.35">
      <c r="B4459" s="534"/>
      <c r="C4459" s="534"/>
      <c r="D4459" s="534"/>
      <c r="E4459" s="534"/>
      <c r="F4459" s="534"/>
      <c r="G4459" s="2"/>
    </row>
    <row r="4460" spans="2:7" ht="17.25" customHeight="1" thickTop="1" x14ac:dyDescent="0.3">
      <c r="B4460" s="4353" t="s">
        <v>3142</v>
      </c>
      <c r="C4460" s="4261"/>
      <c r="D4460" s="4261"/>
      <c r="E4460" s="4262"/>
      <c r="F4460" s="534"/>
      <c r="G4460" s="2"/>
    </row>
    <row r="4461" spans="2:7" ht="17.25" customHeight="1" x14ac:dyDescent="0.3">
      <c r="B4461" s="4354" t="s">
        <v>3570</v>
      </c>
      <c r="C4461" s="4391"/>
      <c r="D4461" s="4391"/>
      <c r="E4461" s="4393"/>
      <c r="F4461" s="534"/>
      <c r="G4461" s="2"/>
    </row>
    <row r="4462" spans="2:7" ht="36.75" customHeight="1" x14ac:dyDescent="0.3">
      <c r="B4462" s="1647" t="s">
        <v>3571</v>
      </c>
      <c r="C4462" s="1700" t="s">
        <v>215</v>
      </c>
      <c r="D4462" s="1700" t="s">
        <v>3365</v>
      </c>
      <c r="E4462" s="1907" t="s">
        <v>3288</v>
      </c>
      <c r="F4462" s="534"/>
      <c r="G4462" s="2"/>
    </row>
    <row r="4463" spans="2:7" ht="17.25" customHeight="1" x14ac:dyDescent="0.3">
      <c r="B4463" s="1908" t="s">
        <v>3572</v>
      </c>
      <c r="C4463" s="1729">
        <v>12</v>
      </c>
      <c r="D4463" s="1730">
        <v>700</v>
      </c>
      <c r="E4463" s="1909">
        <v>0.12</v>
      </c>
      <c r="F4463" s="534"/>
      <c r="G4463" s="2"/>
    </row>
    <row r="4464" spans="2:7" ht="17.25" customHeight="1" x14ac:dyDescent="0.3">
      <c r="B4464" s="1908" t="s">
        <v>3573</v>
      </c>
      <c r="C4464" s="1729">
        <v>19</v>
      </c>
      <c r="D4464" s="1730">
        <v>1500</v>
      </c>
      <c r="E4464" s="1910">
        <v>0.1</v>
      </c>
      <c r="F4464" s="534"/>
      <c r="G4464" s="2"/>
    </row>
    <row r="4465" spans="2:7" ht="17.25" customHeight="1" x14ac:dyDescent="0.3">
      <c r="B4465" s="1908" t="s">
        <v>3574</v>
      </c>
      <c r="C4465" s="1729">
        <v>29</v>
      </c>
      <c r="D4465" s="1730">
        <v>2500</v>
      </c>
      <c r="E4465" s="1910">
        <v>0.1</v>
      </c>
      <c r="F4465" s="534"/>
      <c r="G4465" s="2"/>
    </row>
    <row r="4466" spans="2:7" ht="17.25" customHeight="1" x14ac:dyDescent="0.3">
      <c r="B4466" s="1908" t="s">
        <v>3575</v>
      </c>
      <c r="C4466" s="1729">
        <v>39</v>
      </c>
      <c r="D4466" s="1730">
        <v>3500</v>
      </c>
      <c r="E4466" s="1909">
        <v>0.1</v>
      </c>
      <c r="F4466" s="534"/>
      <c r="G4466" s="2"/>
    </row>
    <row r="4467" spans="2:7" ht="17.25" customHeight="1" thickBot="1" x14ac:dyDescent="0.35">
      <c r="B4467" s="1908" t="s">
        <v>3576</v>
      </c>
      <c r="C4467" s="1731">
        <v>49</v>
      </c>
      <c r="D4467" s="1732">
        <v>5500</v>
      </c>
      <c r="E4467" s="1911">
        <v>0.1</v>
      </c>
      <c r="F4467" s="534"/>
      <c r="G4467" s="2"/>
    </row>
    <row r="4468" spans="2:7" ht="17.25" customHeight="1" x14ac:dyDescent="0.3">
      <c r="B4468" s="4409"/>
      <c r="C4468" s="4410"/>
      <c r="D4468" s="4410"/>
      <c r="E4468" s="4411"/>
      <c r="F4468" s="534"/>
      <c r="G4468" s="2"/>
    </row>
    <row r="4469" spans="2:7" ht="17.25" customHeight="1" x14ac:dyDescent="0.3">
      <c r="B4469" s="4380" t="s">
        <v>3577</v>
      </c>
      <c r="C4469" s="4415"/>
      <c r="D4469" s="4415"/>
      <c r="E4469" s="4416"/>
      <c r="F4469" s="534"/>
      <c r="G4469" s="2"/>
    </row>
    <row r="4470" spans="2:7" ht="17.25" customHeight="1" x14ac:dyDescent="0.3">
      <c r="B4470" s="1733"/>
      <c r="C4470" s="1734"/>
      <c r="D4470" s="1734"/>
      <c r="E4470" s="1735"/>
      <c r="F4470" s="534"/>
      <c r="G4470" s="2"/>
    </row>
    <row r="4471" spans="2:7" ht="17.25" customHeight="1" x14ac:dyDescent="0.3">
      <c r="B4471" s="1749" t="s">
        <v>3578</v>
      </c>
      <c r="C4471" s="1750"/>
      <c r="D4471" s="1750"/>
      <c r="E4471" s="1751"/>
      <c r="F4471" s="534"/>
      <c r="G4471" s="2"/>
    </row>
    <row r="4472" spans="2:7" ht="30.75" customHeight="1" x14ac:dyDescent="0.3">
      <c r="B4472" s="4354" t="s">
        <v>3379</v>
      </c>
      <c r="C4472" s="4391"/>
      <c r="D4472" s="4391"/>
      <c r="E4472" s="4393"/>
      <c r="F4472" s="534"/>
      <c r="G4472" s="2"/>
    </row>
    <row r="4473" spans="2:7" ht="30.75" customHeight="1" x14ac:dyDescent="0.3">
      <c r="B4473" s="1647" t="s">
        <v>3571</v>
      </c>
      <c r="C4473" s="1700" t="s">
        <v>215</v>
      </c>
      <c r="D4473" s="1700" t="s">
        <v>3365</v>
      </c>
      <c r="E4473" s="1907" t="s">
        <v>3288</v>
      </c>
      <c r="F4473" s="534"/>
      <c r="G4473" s="2"/>
    </row>
    <row r="4474" spans="2:7" ht="17.25" customHeight="1" x14ac:dyDescent="0.3">
      <c r="B4474" s="1908" t="s">
        <v>3579</v>
      </c>
      <c r="C4474" s="1729">
        <v>29</v>
      </c>
      <c r="D4474" s="1912">
        <v>2000</v>
      </c>
      <c r="E4474" s="1905">
        <v>0.1</v>
      </c>
      <c r="F4474" s="534"/>
      <c r="G4474" s="2"/>
    </row>
    <row r="4475" spans="2:7" ht="17.25" customHeight="1" x14ac:dyDescent="0.3">
      <c r="B4475" s="1908" t="s">
        <v>3580</v>
      </c>
      <c r="C4475" s="1729">
        <v>29</v>
      </c>
      <c r="D4475" s="1912">
        <v>2000</v>
      </c>
      <c r="E4475" s="1905">
        <v>0.1</v>
      </c>
      <c r="F4475" s="534"/>
      <c r="G4475" s="2"/>
    </row>
    <row r="4476" spans="2:7" ht="17.25" customHeight="1" thickBot="1" x14ac:dyDescent="0.35">
      <c r="B4476" s="1908" t="s">
        <v>3581</v>
      </c>
      <c r="C4476" s="1729">
        <v>29</v>
      </c>
      <c r="D4476" s="1913">
        <v>2000</v>
      </c>
      <c r="E4476" s="1904">
        <v>0.1</v>
      </c>
      <c r="F4476" s="534"/>
      <c r="G4476" s="2"/>
    </row>
    <row r="4477" spans="2:7" ht="17.25" customHeight="1" x14ac:dyDescent="0.3">
      <c r="B4477" s="4380" t="s">
        <v>3577</v>
      </c>
      <c r="C4477" s="4415"/>
      <c r="D4477" s="4415"/>
      <c r="E4477" s="4416"/>
      <c r="F4477" s="534"/>
      <c r="G4477" s="2"/>
    </row>
    <row r="4478" spans="2:7" ht="17.25" customHeight="1" x14ac:dyDescent="0.3">
      <c r="B4478" s="728"/>
      <c r="C4478" s="712"/>
      <c r="D4478" s="1750"/>
      <c r="E4478" s="1751"/>
      <c r="F4478" s="534"/>
      <c r="G4478" s="2"/>
    </row>
    <row r="4479" spans="2:7" ht="17.25" customHeight="1" x14ac:dyDescent="0.3">
      <c r="B4479" s="1747" t="s">
        <v>3582</v>
      </c>
      <c r="C4479" s="1765"/>
      <c r="D4479" s="1766"/>
      <c r="E4479" s="1767"/>
      <c r="F4479" s="534"/>
      <c r="G4479" s="2"/>
    </row>
    <row r="4480" spans="2:7" ht="17.25" customHeight="1" thickBot="1" x14ac:dyDescent="0.35">
      <c r="B4480" s="1737"/>
      <c r="C4480" s="1738"/>
      <c r="D4480" s="1738"/>
      <c r="E4480" s="1739"/>
      <c r="F4480" s="534"/>
      <c r="G4480" s="2"/>
    </row>
    <row r="4481" spans="2:15" ht="17.25" customHeight="1" thickTop="1" x14ac:dyDescent="0.3">
      <c r="B4481" s="4259"/>
      <c r="C4481" s="4259"/>
      <c r="D4481" s="534"/>
      <c r="E4481" s="534"/>
      <c r="F4481" s="534"/>
      <c r="G4481" s="2"/>
    </row>
    <row r="4482" spans="2:15" ht="17.25" customHeight="1" thickBot="1" x14ac:dyDescent="0.35">
      <c r="B4482" s="534"/>
      <c r="C4482" s="534"/>
      <c r="D4482" s="534"/>
      <c r="E4482" s="534"/>
      <c r="F4482" s="534"/>
      <c r="G4482" s="2"/>
    </row>
    <row r="4483" spans="2:15" ht="17.25" customHeight="1" thickTop="1" thickBot="1" x14ac:dyDescent="0.25">
      <c r="B4483" s="4274" t="s">
        <v>3529</v>
      </c>
      <c r="C4483" s="4275"/>
      <c r="D4483" s="4275"/>
      <c r="E4483" s="4275"/>
      <c r="F4483" s="4276"/>
      <c r="G4483" s="2"/>
    </row>
    <row r="4484" spans="2:15" ht="17.25" customHeight="1" thickTop="1" x14ac:dyDescent="0.2">
      <c r="B4484" s="695"/>
      <c r="C4484" s="696"/>
      <c r="D4484" s="696"/>
      <c r="E4484" s="696"/>
      <c r="F4484" s="697"/>
      <c r="G4484" s="2"/>
    </row>
    <row r="4485" spans="2:15" ht="17.25" customHeight="1" x14ac:dyDescent="0.2">
      <c r="B4485" s="1564" t="s">
        <v>2943</v>
      </c>
      <c r="C4485" s="1503" t="s">
        <v>3529</v>
      </c>
      <c r="D4485" s="915"/>
      <c r="E4485" s="915"/>
      <c r="F4485" s="916"/>
      <c r="G4485" s="2"/>
    </row>
    <row r="4486" spans="2:15" ht="17.25" customHeight="1" x14ac:dyDescent="0.2">
      <c r="B4486" s="1564" t="s">
        <v>2944</v>
      </c>
      <c r="C4486" s="1503" t="s">
        <v>3567</v>
      </c>
      <c r="D4486" s="915"/>
      <c r="E4486" s="915"/>
      <c r="F4486" s="916"/>
      <c r="G4486" s="2"/>
    </row>
    <row r="4487" spans="2:15" ht="17.25" customHeight="1" x14ac:dyDescent="0.2">
      <c r="B4487" s="1566" t="s">
        <v>2945</v>
      </c>
      <c r="C4487" s="4192" t="s">
        <v>3526</v>
      </c>
      <c r="D4487" s="4192"/>
      <c r="E4487" s="4192"/>
      <c r="F4487" s="4193"/>
      <c r="G4487" s="2"/>
    </row>
    <row r="4488" spans="2:15" ht="27" customHeight="1" x14ac:dyDescent="0.2">
      <c r="B4488" s="1900" t="s">
        <v>2946</v>
      </c>
      <c r="C4488" s="4192" t="s">
        <v>3568</v>
      </c>
      <c r="D4488" s="4192"/>
      <c r="E4488" s="4192"/>
      <c r="F4488" s="4193"/>
      <c r="G4488" s="2"/>
    </row>
    <row r="4489" spans="2:15" ht="29.25" customHeight="1" x14ac:dyDescent="0.2">
      <c r="B4489" s="1740" t="s">
        <v>2919</v>
      </c>
      <c r="C4489" s="4324" t="s">
        <v>3569</v>
      </c>
      <c r="D4489" s="4324"/>
      <c r="E4489" s="4324"/>
      <c r="F4489" s="4325"/>
      <c r="G4489" s="2"/>
    </row>
    <row r="4490" spans="2:15" ht="17.25" customHeight="1" thickBot="1" x14ac:dyDescent="0.25">
      <c r="B4490" s="1741"/>
      <c r="C4490" s="1565"/>
      <c r="D4490" s="1742"/>
      <c r="E4490" s="1742"/>
      <c r="F4490" s="1743"/>
      <c r="G4490" s="2"/>
    </row>
    <row r="4491" spans="2:15" ht="17.25" customHeight="1" thickTop="1" x14ac:dyDescent="0.3">
      <c r="B4491" s="4259"/>
      <c r="C4491" s="4259"/>
      <c r="D4491" s="534"/>
      <c r="E4491" s="534"/>
      <c r="F4491" s="534"/>
      <c r="G4491" s="2"/>
    </row>
    <row r="4492" spans="2:15" ht="17.25" customHeight="1" thickBot="1" x14ac:dyDescent="0.35">
      <c r="B4492" s="534"/>
      <c r="C4492" s="534"/>
      <c r="D4492" s="534"/>
      <c r="E4492" s="534"/>
      <c r="F4492" s="534"/>
      <c r="G4492" s="2"/>
    </row>
    <row r="4493" spans="2:15" ht="17.25" customHeight="1" thickTop="1" x14ac:dyDescent="0.2">
      <c r="B4493" s="1519" t="s">
        <v>3303</v>
      </c>
      <c r="C4493" s="1520"/>
      <c r="D4493" s="1520"/>
      <c r="E4493" s="1520"/>
      <c r="F4493" s="1520"/>
      <c r="G4493" s="1521"/>
      <c r="H4493" s="1521"/>
      <c r="I4493" s="1521"/>
      <c r="J4493" s="1521"/>
      <c r="K4493" s="1521"/>
      <c r="L4493" s="1522"/>
      <c r="M4493" s="1522"/>
      <c r="N4493" s="1522"/>
      <c r="O4493" s="1523"/>
    </row>
    <row r="4494" spans="2:15" ht="34.5" customHeight="1" x14ac:dyDescent="0.2">
      <c r="B4494" s="1524" t="s">
        <v>995</v>
      </c>
      <c r="C4494" s="1525" t="s">
        <v>80</v>
      </c>
      <c r="D4494" s="1526" t="s">
        <v>1810</v>
      </c>
      <c r="E4494" s="1527" t="s">
        <v>535</v>
      </c>
      <c r="F4494" s="1527" t="s">
        <v>2955</v>
      </c>
      <c r="G4494" s="1528" t="s">
        <v>536</v>
      </c>
      <c r="H4494" s="1528" t="s">
        <v>537</v>
      </c>
      <c r="I4494" s="1525" t="s">
        <v>2956</v>
      </c>
      <c r="J4494" s="1525" t="s">
        <v>2957</v>
      </c>
      <c r="K4494" s="1525" t="s">
        <v>2958</v>
      </c>
      <c r="L4494" s="1525" t="s">
        <v>2959</v>
      </c>
      <c r="M4494" s="1525" t="s">
        <v>2960</v>
      </c>
      <c r="N4494" s="1529" t="s">
        <v>2961</v>
      </c>
      <c r="O4494" s="1530" t="s">
        <v>2028</v>
      </c>
    </row>
    <row r="4495" spans="2:15" ht="17.25" customHeight="1" x14ac:dyDescent="0.2">
      <c r="B4495" s="1531" t="s">
        <v>3562</v>
      </c>
      <c r="C4495" s="1532" t="s">
        <v>2030</v>
      </c>
      <c r="D4495" s="1532" t="s">
        <v>233</v>
      </c>
      <c r="E4495" s="1533">
        <f>+F4495+G4495</f>
        <v>22</v>
      </c>
      <c r="F4495" s="1534">
        <v>12.01</v>
      </c>
      <c r="G4495" s="1535">
        <v>9.99</v>
      </c>
      <c r="H4495" s="1568" t="s">
        <v>3305</v>
      </c>
      <c r="I4495" s="1536">
        <v>0.12</v>
      </c>
      <c r="J4495" s="1569">
        <v>0.22</v>
      </c>
      <c r="K4495" s="1536">
        <v>0.15</v>
      </c>
      <c r="L4495" s="1570" t="s">
        <v>2172</v>
      </c>
      <c r="M4495" s="1536" t="s">
        <v>1779</v>
      </c>
      <c r="N4495" s="1571" t="s">
        <v>2037</v>
      </c>
      <c r="O4495" s="1572" t="s">
        <v>2034</v>
      </c>
    </row>
    <row r="4496" spans="2:15" ht="17.25" customHeight="1" x14ac:dyDescent="0.2">
      <c r="B4496" s="1531" t="s">
        <v>3563</v>
      </c>
      <c r="C4496" s="1532" t="s">
        <v>2030</v>
      </c>
      <c r="D4496" s="1532" t="s">
        <v>233</v>
      </c>
      <c r="E4496" s="1533">
        <f>+F4496+G4496</f>
        <v>22</v>
      </c>
      <c r="F4496" s="1534">
        <v>12.01</v>
      </c>
      <c r="G4496" s="1535">
        <v>9.99</v>
      </c>
      <c r="H4496" s="1568" t="s">
        <v>3305</v>
      </c>
      <c r="I4496" s="1536">
        <v>0.12</v>
      </c>
      <c r="J4496" s="1569">
        <v>0.22</v>
      </c>
      <c r="K4496" s="1536">
        <v>0.15</v>
      </c>
      <c r="L4496" s="1570" t="s">
        <v>2172</v>
      </c>
      <c r="M4496" s="1536" t="s">
        <v>1779</v>
      </c>
      <c r="N4496" s="1571" t="s">
        <v>2037</v>
      </c>
      <c r="O4496" s="1572" t="s">
        <v>2034</v>
      </c>
    </row>
    <row r="4497" spans="2:15" ht="17.25" customHeight="1" x14ac:dyDescent="0.2">
      <c r="B4497" s="1531" t="s">
        <v>3564</v>
      </c>
      <c r="C4497" s="1532" t="s">
        <v>2030</v>
      </c>
      <c r="D4497" s="1532" t="s">
        <v>233</v>
      </c>
      <c r="E4497" s="1533">
        <f>+F4497+G4497</f>
        <v>22</v>
      </c>
      <c r="F4497" s="1534">
        <v>12.01</v>
      </c>
      <c r="G4497" s="1535">
        <v>9.99</v>
      </c>
      <c r="H4497" s="1568" t="s">
        <v>3305</v>
      </c>
      <c r="I4497" s="1536">
        <v>0.12</v>
      </c>
      <c r="J4497" s="1569">
        <v>0.22</v>
      </c>
      <c r="K4497" s="1536">
        <v>0.15</v>
      </c>
      <c r="L4497" s="1570" t="s">
        <v>2172</v>
      </c>
      <c r="M4497" s="1536" t="s">
        <v>1779</v>
      </c>
      <c r="N4497" s="1571" t="s">
        <v>2037</v>
      </c>
      <c r="O4497" s="1572" t="s">
        <v>2034</v>
      </c>
    </row>
    <row r="4498" spans="2:15" ht="17.25" customHeight="1" x14ac:dyDescent="0.2">
      <c r="B4498" s="1574"/>
      <c r="C4498" s="1575"/>
      <c r="D4498" s="1575"/>
      <c r="E4498" s="1576"/>
      <c r="F4498" s="1577"/>
      <c r="G4498" s="1576"/>
      <c r="H4498" s="1576"/>
      <c r="I4498" s="1578"/>
      <c r="J4498" s="1579"/>
      <c r="K4498" s="1578"/>
      <c r="L4498" s="1580"/>
      <c r="M4498" s="1578"/>
      <c r="N4498" s="1581"/>
      <c r="O4498" s="1582"/>
    </row>
    <row r="4499" spans="2:15" ht="17.25" customHeight="1" x14ac:dyDescent="0.2">
      <c r="B4499" s="1531" t="s">
        <v>3562</v>
      </c>
      <c r="C4499" s="1583" t="s">
        <v>783</v>
      </c>
      <c r="D4499" s="1532" t="s">
        <v>233</v>
      </c>
      <c r="E4499" s="1533">
        <f>+F4499+G4499</f>
        <v>22</v>
      </c>
      <c r="F4499" s="1534">
        <v>12.01</v>
      </c>
      <c r="G4499" s="1535">
        <v>9.99</v>
      </c>
      <c r="H4499" s="1568" t="s">
        <v>3305</v>
      </c>
      <c r="I4499" s="1536">
        <v>0.1</v>
      </c>
      <c r="J4499" s="1569">
        <v>0.22</v>
      </c>
      <c r="K4499" s="1536">
        <v>0.15</v>
      </c>
      <c r="L4499" s="1570" t="s">
        <v>2041</v>
      </c>
      <c r="M4499" s="1536" t="s">
        <v>1779</v>
      </c>
      <c r="N4499" s="1571" t="s">
        <v>2037</v>
      </c>
      <c r="O4499" s="1572" t="s">
        <v>2034</v>
      </c>
    </row>
    <row r="4500" spans="2:15" ht="17.25" customHeight="1" x14ac:dyDescent="0.2">
      <c r="B4500" s="1531" t="s">
        <v>3563</v>
      </c>
      <c r="C4500" s="1583" t="s">
        <v>783</v>
      </c>
      <c r="D4500" s="1532" t="s">
        <v>233</v>
      </c>
      <c r="E4500" s="1533">
        <f>+F4500+G4500</f>
        <v>22</v>
      </c>
      <c r="F4500" s="1534">
        <v>12.01</v>
      </c>
      <c r="G4500" s="1535">
        <v>9.99</v>
      </c>
      <c r="H4500" s="1568" t="s">
        <v>3305</v>
      </c>
      <c r="I4500" s="1536">
        <v>0.1</v>
      </c>
      <c r="J4500" s="1569">
        <v>0.22</v>
      </c>
      <c r="K4500" s="1536">
        <v>0.15</v>
      </c>
      <c r="L4500" s="1570" t="s">
        <v>2041</v>
      </c>
      <c r="M4500" s="1536" t="s">
        <v>1779</v>
      </c>
      <c r="N4500" s="1571" t="s">
        <v>2037</v>
      </c>
      <c r="O4500" s="1572" t="s">
        <v>2034</v>
      </c>
    </row>
    <row r="4501" spans="2:15" ht="17.25" customHeight="1" x14ac:dyDescent="0.2">
      <c r="B4501" s="1531" t="s">
        <v>3564</v>
      </c>
      <c r="C4501" s="1583" t="s">
        <v>783</v>
      </c>
      <c r="D4501" s="1532" t="s">
        <v>233</v>
      </c>
      <c r="E4501" s="1533">
        <f>+F4501+G4501</f>
        <v>22</v>
      </c>
      <c r="F4501" s="1534">
        <v>12.01</v>
      </c>
      <c r="G4501" s="1535">
        <v>9.99</v>
      </c>
      <c r="H4501" s="1568" t="s">
        <v>3305</v>
      </c>
      <c r="I4501" s="1536">
        <v>0.1</v>
      </c>
      <c r="J4501" s="1569">
        <v>0.22</v>
      </c>
      <c r="K4501" s="1536">
        <v>0.15</v>
      </c>
      <c r="L4501" s="1570" t="s">
        <v>2041</v>
      </c>
      <c r="M4501" s="1536" t="s">
        <v>1779</v>
      </c>
      <c r="N4501" s="1571" t="s">
        <v>2037</v>
      </c>
      <c r="O4501" s="1572" t="s">
        <v>2034</v>
      </c>
    </row>
    <row r="4502" spans="2:15" ht="17.25" customHeight="1" x14ac:dyDescent="0.2">
      <c r="B4502" s="4370" t="s">
        <v>1985</v>
      </c>
      <c r="C4502" s="4371"/>
      <c r="D4502" s="1540"/>
      <c r="E4502" s="1540"/>
      <c r="F4502" s="772"/>
      <c r="G4502" s="772"/>
      <c r="H4502" s="772"/>
      <c r="I4502" s="712"/>
      <c r="J4502" s="712"/>
      <c r="K4502" s="712"/>
      <c r="L4502" s="712"/>
      <c r="M4502" s="712"/>
      <c r="N4502" s="712"/>
      <c r="O4502" s="729"/>
    </row>
    <row r="4503" spans="2:15" ht="17.25" customHeight="1" x14ac:dyDescent="0.2">
      <c r="B4503" s="4372" t="s">
        <v>3565</v>
      </c>
      <c r="C4503" s="4373"/>
      <c r="D4503" s="4373"/>
      <c r="E4503" s="1540"/>
      <c r="F4503" s="772"/>
      <c r="G4503" s="772"/>
      <c r="H4503" s="772"/>
      <c r="I4503" s="712"/>
      <c r="J4503" s="712"/>
      <c r="K4503" s="712"/>
      <c r="L4503" s="712"/>
      <c r="M4503" s="712"/>
      <c r="N4503" s="712"/>
      <c r="O4503" s="729"/>
    </row>
    <row r="4504" spans="2:15" ht="17.25" customHeight="1" thickBot="1" x14ac:dyDescent="0.25">
      <c r="B4504" s="1567" t="s">
        <v>3566</v>
      </c>
      <c r="C4504" s="699"/>
      <c r="D4504" s="699"/>
      <c r="E4504" s="699"/>
      <c r="F4504" s="776"/>
      <c r="G4504" s="776"/>
      <c r="H4504" s="776"/>
      <c r="I4504" s="699"/>
      <c r="J4504" s="699"/>
      <c r="K4504" s="699"/>
      <c r="L4504" s="699"/>
      <c r="M4504" s="699"/>
      <c r="N4504" s="699"/>
      <c r="O4504" s="700"/>
    </row>
    <row r="4505" spans="2:15" ht="17.25" customHeight="1" thickTop="1" x14ac:dyDescent="0.3">
      <c r="B4505" s="4259"/>
      <c r="C4505" s="4259"/>
      <c r="D4505" s="534"/>
      <c r="E4505" s="534"/>
      <c r="F4505" s="534"/>
      <c r="G4505" s="2"/>
    </row>
    <row r="4506" spans="2:15" ht="17.25" customHeight="1" thickBot="1" x14ac:dyDescent="0.35">
      <c r="B4506" s="534"/>
      <c r="C4506" s="534"/>
      <c r="D4506" s="534"/>
      <c r="E4506" s="534"/>
      <c r="F4506" s="534"/>
      <c r="G4506" s="2"/>
    </row>
    <row r="4507" spans="2:15" ht="27" customHeight="1" thickTop="1" thickBot="1" x14ac:dyDescent="0.35">
      <c r="B4507" s="4189" t="s">
        <v>3527</v>
      </c>
      <c r="C4507" s="4433"/>
      <c r="D4507" s="4433"/>
      <c r="E4507" s="4417"/>
      <c r="F4507" s="534"/>
      <c r="G4507" s="2"/>
    </row>
    <row r="4508" spans="2:15" ht="17.25" customHeight="1" thickTop="1" x14ac:dyDescent="0.3">
      <c r="B4508" s="1879" t="s">
        <v>3528</v>
      </c>
      <c r="C4508" s="1880" t="s">
        <v>1154</v>
      </c>
      <c r="D4508" s="1880" t="s">
        <v>3529</v>
      </c>
      <c r="E4508" s="1881" t="s">
        <v>1220</v>
      </c>
      <c r="F4508" s="534"/>
      <c r="G4508" s="2"/>
    </row>
    <row r="4509" spans="2:15" ht="17.25" customHeight="1" x14ac:dyDescent="0.3">
      <c r="B4509" s="4434" t="s">
        <v>71</v>
      </c>
      <c r="C4509" s="1882" t="s">
        <v>3530</v>
      </c>
      <c r="D4509" s="1883">
        <v>1.5</v>
      </c>
      <c r="E4509" s="1884">
        <v>10</v>
      </c>
      <c r="F4509" s="534"/>
      <c r="G4509" s="2"/>
    </row>
    <row r="4510" spans="2:15" ht="17.25" customHeight="1" x14ac:dyDescent="0.3">
      <c r="B4510" s="4435"/>
      <c r="C4510" s="1882" t="s">
        <v>3531</v>
      </c>
      <c r="D4510" s="1883">
        <v>2.99</v>
      </c>
      <c r="E4510" s="1884">
        <v>25</v>
      </c>
      <c r="F4510" s="534"/>
      <c r="G4510" s="2"/>
    </row>
    <row r="4511" spans="2:15" ht="17.25" customHeight="1" x14ac:dyDescent="0.3">
      <c r="B4511" s="4436"/>
      <c r="C4511" s="1882" t="s">
        <v>3532</v>
      </c>
      <c r="D4511" s="1883">
        <v>6.99</v>
      </c>
      <c r="E4511" s="1884">
        <v>70</v>
      </c>
      <c r="F4511" s="534"/>
      <c r="G4511" s="2"/>
    </row>
    <row r="4512" spans="2:15" ht="17.25" customHeight="1" thickBot="1" x14ac:dyDescent="0.35">
      <c r="B4512" s="1885" t="s">
        <v>1517</v>
      </c>
      <c r="C4512" s="1886"/>
      <c r="D4512" s="1887"/>
      <c r="E4512" s="1888"/>
      <c r="F4512" s="534"/>
      <c r="G4512" s="2"/>
    </row>
    <row r="4513" spans="2:8" ht="17.25" customHeight="1" thickBot="1" x14ac:dyDescent="0.35">
      <c r="B4513" s="1896" t="s">
        <v>2944</v>
      </c>
      <c r="C4513" s="1897" t="s">
        <v>3533</v>
      </c>
      <c r="D4513" s="1898"/>
      <c r="E4513" s="1899"/>
      <c r="F4513" s="534"/>
      <c r="G4513" s="2"/>
    </row>
    <row r="4514" spans="2:8" ht="17.25" customHeight="1" thickTop="1" x14ac:dyDescent="0.3">
      <c r="B4514" s="4245"/>
      <c r="C4514" s="4245"/>
      <c r="D4514" s="534"/>
      <c r="E4514" s="534"/>
      <c r="F4514" s="534"/>
      <c r="G4514" s="2"/>
    </row>
    <row r="4515" spans="2:8" ht="17.25" customHeight="1" thickBot="1" x14ac:dyDescent="0.35">
      <c r="B4515" s="534"/>
      <c r="C4515" s="534"/>
      <c r="D4515" s="534"/>
      <c r="E4515" s="534"/>
      <c r="F4515" s="534"/>
      <c r="G4515" s="2"/>
    </row>
    <row r="4516" spans="2:8" s="1305" customFormat="1" ht="18" customHeight="1" thickTop="1" x14ac:dyDescent="0.25">
      <c r="B4516" s="4353" t="s">
        <v>3142</v>
      </c>
      <c r="C4516" s="4261"/>
      <c r="D4516" s="4261"/>
      <c r="E4516" s="4261"/>
      <c r="F4516" s="4261"/>
      <c r="G4516" s="4261"/>
      <c r="H4516" s="4262"/>
    </row>
    <row r="4517" spans="2:8" s="1305" customFormat="1" ht="18" customHeight="1" x14ac:dyDescent="0.25">
      <c r="B4517" s="4354" t="s">
        <v>3364</v>
      </c>
      <c r="C4517" s="4391"/>
      <c r="D4517" s="4391"/>
      <c r="E4517" s="4391"/>
      <c r="F4517" s="4391"/>
      <c r="G4517" s="4392"/>
      <c r="H4517" s="4393"/>
    </row>
    <row r="4518" spans="2:8" s="1305" customFormat="1" ht="18" customHeight="1" x14ac:dyDescent="0.2">
      <c r="B4518" s="1647" t="s">
        <v>2213</v>
      </c>
      <c r="C4518" s="1700" t="s">
        <v>1171</v>
      </c>
      <c r="D4518" s="1700" t="s">
        <v>2872</v>
      </c>
      <c r="E4518" s="1700" t="s">
        <v>3365</v>
      </c>
      <c r="F4518" s="1700" t="s">
        <v>3366</v>
      </c>
      <c r="G4518" s="4266" t="s">
        <v>3367</v>
      </c>
      <c r="H4518" s="4432"/>
    </row>
    <row r="4519" spans="2:8" s="1305" customFormat="1" ht="18" customHeight="1" x14ac:dyDescent="0.2">
      <c r="B4519" s="1728" t="s">
        <v>3368</v>
      </c>
      <c r="C4519" s="1729">
        <v>3</v>
      </c>
      <c r="D4519" s="1729">
        <v>3.36</v>
      </c>
      <c r="E4519" s="1730">
        <v>100</v>
      </c>
      <c r="F4519" s="1729">
        <v>0.1</v>
      </c>
      <c r="G4519" s="4407">
        <v>0.112</v>
      </c>
      <c r="H4519" s="4408"/>
    </row>
    <row r="4520" spans="2:8" s="1305" customFormat="1" ht="18" customHeight="1" x14ac:dyDescent="0.2">
      <c r="B4520" s="1728" t="s">
        <v>3369</v>
      </c>
      <c r="C4520" s="1729">
        <v>12.5</v>
      </c>
      <c r="D4520" s="1729">
        <v>14</v>
      </c>
      <c r="E4520" s="1730">
        <v>500</v>
      </c>
      <c r="F4520" s="1729">
        <v>0.1</v>
      </c>
      <c r="G4520" s="4407">
        <v>0.112</v>
      </c>
      <c r="H4520" s="4408"/>
    </row>
    <row r="4521" spans="2:8" s="1305" customFormat="1" ht="18" customHeight="1" thickBot="1" x14ac:dyDescent="0.25">
      <c r="B4521" s="1744" t="s">
        <v>3370</v>
      </c>
      <c r="C4521" s="1731">
        <v>19</v>
      </c>
      <c r="D4521" s="1731">
        <v>21.28</v>
      </c>
      <c r="E4521" s="1732">
        <v>1000</v>
      </c>
      <c r="F4521" s="1731">
        <v>0.1</v>
      </c>
      <c r="G4521" s="4420">
        <v>0.112</v>
      </c>
      <c r="H4521" s="4421"/>
    </row>
    <row r="4522" spans="2:8" s="1305" customFormat="1" ht="18" customHeight="1" x14ac:dyDescent="0.2">
      <c r="B4522" s="4409"/>
      <c r="C4522" s="4410"/>
      <c r="D4522" s="4410"/>
      <c r="E4522" s="4410"/>
      <c r="F4522" s="4410"/>
      <c r="G4522" s="4410"/>
      <c r="H4522" s="4411"/>
    </row>
    <row r="4523" spans="2:8" s="1305" customFormat="1" ht="18" customHeight="1" x14ac:dyDescent="0.2">
      <c r="B4523" s="4380" t="s">
        <v>3371</v>
      </c>
      <c r="C4523" s="4415"/>
      <c r="D4523" s="4415"/>
      <c r="E4523" s="4415"/>
      <c r="F4523" s="4415"/>
      <c r="G4523" s="4415"/>
      <c r="H4523" s="4416"/>
    </row>
    <row r="4524" spans="2:8" s="1305" customFormat="1" ht="18" customHeight="1" x14ac:dyDescent="0.2">
      <c r="B4524" s="1733"/>
      <c r="C4524" s="1734"/>
      <c r="D4524" s="1734"/>
      <c r="E4524" s="1734"/>
      <c r="F4524" s="1734"/>
      <c r="G4524" s="1734"/>
      <c r="H4524" s="1735"/>
    </row>
    <row r="4525" spans="2:8" s="1305" customFormat="1" ht="18" customHeight="1" x14ac:dyDescent="0.25">
      <c r="B4525" s="4428" t="s">
        <v>3372</v>
      </c>
      <c r="C4525" s="4429"/>
      <c r="D4525" s="4429"/>
      <c r="E4525" s="4429"/>
      <c r="F4525" s="4429"/>
      <c r="G4525" s="4430"/>
      <c r="H4525" s="4431"/>
    </row>
    <row r="4526" spans="2:8" s="1305" customFormat="1" ht="18" customHeight="1" x14ac:dyDescent="0.2">
      <c r="B4526" s="1647" t="s">
        <v>2213</v>
      </c>
      <c r="C4526" s="1700" t="s">
        <v>1171</v>
      </c>
      <c r="D4526" s="1700" t="s">
        <v>2872</v>
      </c>
      <c r="E4526" s="1700" t="s">
        <v>3365</v>
      </c>
      <c r="F4526" s="4394" t="s">
        <v>3373</v>
      </c>
      <c r="G4526" s="4395"/>
      <c r="H4526" s="4396"/>
    </row>
    <row r="4527" spans="2:8" s="1305" customFormat="1" ht="18" customHeight="1" x14ac:dyDescent="0.2">
      <c r="B4527" s="1728" t="s">
        <v>3374</v>
      </c>
      <c r="C4527" s="1729">
        <v>3.5</v>
      </c>
      <c r="D4527" s="1729">
        <v>3.92</v>
      </c>
      <c r="E4527" s="1730">
        <v>100</v>
      </c>
      <c r="F4527" s="4412">
        <v>2.29</v>
      </c>
      <c r="G4527" s="4413"/>
      <c r="H4527" s="4414"/>
    </row>
    <row r="4528" spans="2:8" s="1305" customFormat="1" ht="18" customHeight="1" x14ac:dyDescent="0.2">
      <c r="B4528" s="1728" t="s">
        <v>3375</v>
      </c>
      <c r="C4528" s="1729">
        <v>15</v>
      </c>
      <c r="D4528" s="1729">
        <v>16.8</v>
      </c>
      <c r="E4528" s="1730">
        <v>500</v>
      </c>
      <c r="F4528" s="4412">
        <v>2.29</v>
      </c>
      <c r="G4528" s="4413"/>
      <c r="H4528" s="4414"/>
    </row>
    <row r="4529" spans="2:8" s="1305" customFormat="1" ht="18" customHeight="1" thickBot="1" x14ac:dyDescent="0.25">
      <c r="B4529" s="1728" t="s">
        <v>3376</v>
      </c>
      <c r="C4529" s="1729">
        <v>25</v>
      </c>
      <c r="D4529" s="1731">
        <v>28</v>
      </c>
      <c r="E4529" s="1732">
        <v>1000</v>
      </c>
      <c r="F4529" s="4397">
        <v>2.29</v>
      </c>
      <c r="G4529" s="4398"/>
      <c r="H4529" s="4399"/>
    </row>
    <row r="4530" spans="2:8" s="1305" customFormat="1" ht="18" customHeight="1" x14ac:dyDescent="0.2">
      <c r="B4530" s="1747" t="s">
        <v>3377</v>
      </c>
      <c r="C4530" s="1748"/>
      <c r="D4530" s="1734"/>
      <c r="E4530" s="1734"/>
      <c r="F4530" s="1734"/>
      <c r="G4530" s="1734"/>
      <c r="H4530" s="1735"/>
    </row>
    <row r="4531" spans="2:8" s="1305" customFormat="1" ht="18" customHeight="1" x14ac:dyDescent="0.25">
      <c r="B4531" s="1749" t="s">
        <v>3378</v>
      </c>
      <c r="C4531" s="1750"/>
      <c r="D4531" s="1750"/>
      <c r="E4531" s="1750"/>
      <c r="F4531" s="1750"/>
      <c r="G4531" s="1750"/>
      <c r="H4531" s="1751"/>
    </row>
    <row r="4532" spans="2:8" s="1305" customFormat="1" ht="18" customHeight="1" x14ac:dyDescent="0.25">
      <c r="B4532" s="4354" t="s">
        <v>3379</v>
      </c>
      <c r="C4532" s="4391"/>
      <c r="D4532" s="4391"/>
      <c r="E4532" s="4391"/>
      <c r="F4532" s="4391"/>
      <c r="G4532" s="4392"/>
      <c r="H4532" s="4393"/>
    </row>
    <row r="4533" spans="2:8" s="1305" customFormat="1" ht="44.25" customHeight="1" x14ac:dyDescent="0.2">
      <c r="B4533" s="1647" t="s">
        <v>2213</v>
      </c>
      <c r="C4533" s="1700" t="s">
        <v>3380</v>
      </c>
      <c r="D4533" s="1700" t="s">
        <v>1171</v>
      </c>
      <c r="E4533" s="1700" t="s">
        <v>2872</v>
      </c>
      <c r="F4533" s="1700" t="s">
        <v>3381</v>
      </c>
      <c r="G4533" s="1347" t="s">
        <v>3382</v>
      </c>
      <c r="H4533" s="1370" t="s">
        <v>3367</v>
      </c>
    </row>
    <row r="4534" spans="2:8" s="1305" customFormat="1" ht="18" customHeight="1" x14ac:dyDescent="0.2">
      <c r="B4534" s="1728" t="s">
        <v>3383</v>
      </c>
      <c r="C4534" s="1730">
        <v>30</v>
      </c>
      <c r="D4534" s="1729">
        <v>9.99</v>
      </c>
      <c r="E4534" s="1729">
        <v>11.19</v>
      </c>
      <c r="F4534" s="1752">
        <v>0.33300000000000002</v>
      </c>
      <c r="G4534" s="1745">
        <v>0.1</v>
      </c>
      <c r="H4534" s="1753">
        <v>0.112</v>
      </c>
    </row>
    <row r="4535" spans="2:8" s="1305" customFormat="1" ht="18" customHeight="1" x14ac:dyDescent="0.2">
      <c r="B4535" s="1728" t="s">
        <v>3384</v>
      </c>
      <c r="C4535" s="1730">
        <v>60</v>
      </c>
      <c r="D4535" s="1729">
        <v>14.99</v>
      </c>
      <c r="E4535" s="1729">
        <v>16.79</v>
      </c>
      <c r="F4535" s="1752">
        <v>0.24979999999999999</v>
      </c>
      <c r="G4535" s="1745">
        <v>0.1</v>
      </c>
      <c r="H4535" s="1753">
        <v>0.112</v>
      </c>
    </row>
    <row r="4536" spans="2:8" s="1305" customFormat="1" ht="18" customHeight="1" thickBot="1" x14ac:dyDescent="0.25">
      <c r="B4536" s="1744" t="s">
        <v>3385</v>
      </c>
      <c r="C4536" s="1732">
        <v>1000</v>
      </c>
      <c r="D4536" s="1731">
        <v>19.989999999999998</v>
      </c>
      <c r="E4536" s="1731">
        <v>22.39</v>
      </c>
      <c r="F4536" s="1754">
        <v>0.02</v>
      </c>
      <c r="G4536" s="1746">
        <v>0.1</v>
      </c>
      <c r="H4536" s="1755">
        <v>0.112</v>
      </c>
    </row>
    <row r="4537" spans="2:8" s="1305" customFormat="1" ht="18" customHeight="1" x14ac:dyDescent="0.2">
      <c r="B4537" s="1747" t="s">
        <v>3377</v>
      </c>
      <c r="C4537" s="1748"/>
      <c r="D4537" s="1756"/>
      <c r="E4537" s="1756"/>
      <c r="F4537" s="1757"/>
      <c r="G4537" s="1756"/>
      <c r="H4537" s="1758"/>
    </row>
    <row r="4538" spans="2:8" s="1305" customFormat="1" ht="18" customHeight="1" x14ac:dyDescent="0.2">
      <c r="B4538" s="728"/>
      <c r="C4538" s="712"/>
      <c r="D4538" s="1750"/>
      <c r="E4538" s="1750"/>
      <c r="F4538" s="1750"/>
      <c r="G4538" s="1750"/>
      <c r="H4538" s="1751"/>
    </row>
    <row r="4539" spans="2:8" s="1305" customFormat="1" ht="18" customHeight="1" x14ac:dyDescent="0.25">
      <c r="B4539" s="4354" t="s">
        <v>3386</v>
      </c>
      <c r="C4539" s="4391"/>
      <c r="D4539" s="4391"/>
      <c r="E4539" s="4391"/>
      <c r="F4539" s="4391"/>
      <c r="G4539" s="4392"/>
      <c r="H4539" s="4393"/>
    </row>
    <row r="4540" spans="2:8" s="1305" customFormat="1" ht="40.5" customHeight="1" x14ac:dyDescent="0.2">
      <c r="B4540" s="1647" t="s">
        <v>2213</v>
      </c>
      <c r="C4540" s="1700" t="s">
        <v>3380</v>
      </c>
      <c r="D4540" s="1700" t="s">
        <v>1171</v>
      </c>
      <c r="E4540" s="1700" t="s">
        <v>2872</v>
      </c>
      <c r="F4540" s="1700" t="s">
        <v>3381</v>
      </c>
      <c r="G4540" s="1347" t="s">
        <v>3382</v>
      </c>
      <c r="H4540" s="1370" t="s">
        <v>3367</v>
      </c>
    </row>
    <row r="4541" spans="2:8" s="1305" customFormat="1" ht="18" customHeight="1" x14ac:dyDescent="0.2">
      <c r="B4541" s="1728" t="s">
        <v>3387</v>
      </c>
      <c r="C4541" s="1730">
        <v>30</v>
      </c>
      <c r="D4541" s="1729">
        <v>9.99</v>
      </c>
      <c r="E4541" s="1729">
        <v>11.19</v>
      </c>
      <c r="F4541" s="1752">
        <v>0.33300000000000002</v>
      </c>
      <c r="G4541" s="1745">
        <v>0.1</v>
      </c>
      <c r="H4541" s="1753">
        <v>0.112</v>
      </c>
    </row>
    <row r="4542" spans="2:8" s="1305" customFormat="1" ht="18" customHeight="1" x14ac:dyDescent="0.2">
      <c r="B4542" s="1728" t="s">
        <v>3388</v>
      </c>
      <c r="C4542" s="1730">
        <v>60</v>
      </c>
      <c r="D4542" s="1729">
        <v>14.99</v>
      </c>
      <c r="E4542" s="1729">
        <v>16.79</v>
      </c>
      <c r="F4542" s="1752">
        <v>0.24979999999999999</v>
      </c>
      <c r="G4542" s="1745">
        <v>0.1</v>
      </c>
      <c r="H4542" s="1753">
        <v>0.112</v>
      </c>
    </row>
    <row r="4543" spans="2:8" s="1305" customFormat="1" ht="18" customHeight="1" thickBot="1" x14ac:dyDescent="0.25">
      <c r="B4543" s="1728" t="s">
        <v>3389</v>
      </c>
      <c r="C4543" s="1730">
        <v>1000</v>
      </c>
      <c r="D4543" s="1731">
        <v>19.989999999999998</v>
      </c>
      <c r="E4543" s="1731">
        <v>22.39</v>
      </c>
      <c r="F4543" s="1754">
        <v>0.02</v>
      </c>
      <c r="G4543" s="1746">
        <v>0.1</v>
      </c>
      <c r="H4543" s="1755">
        <v>0.112</v>
      </c>
    </row>
    <row r="4544" spans="2:8" s="1305" customFormat="1" ht="18" customHeight="1" x14ac:dyDescent="0.2">
      <c r="B4544" s="1747" t="s">
        <v>3377</v>
      </c>
      <c r="C4544" s="1759"/>
      <c r="D4544" s="1736"/>
      <c r="E4544" s="1736"/>
      <c r="F4544" s="1760"/>
      <c r="G4544" s="1736"/>
      <c r="H4544" s="1761"/>
    </row>
    <row r="4545" spans="2:8" s="1305" customFormat="1" ht="18" customHeight="1" x14ac:dyDescent="0.2">
      <c r="B4545" s="1747"/>
      <c r="C4545" s="1762"/>
      <c r="D4545" s="1762"/>
      <c r="E4545" s="1762"/>
      <c r="F4545" s="1762"/>
      <c r="G4545" s="1762"/>
      <c r="H4545" s="1763"/>
    </row>
    <row r="4546" spans="2:8" s="1305" customFormat="1" ht="18" customHeight="1" x14ac:dyDescent="0.25">
      <c r="B4546" s="4354" t="s">
        <v>3390</v>
      </c>
      <c r="C4546" s="4391"/>
      <c r="D4546" s="4391"/>
      <c r="E4546" s="4391"/>
      <c r="F4546" s="4391"/>
      <c r="G4546" s="4392"/>
      <c r="H4546" s="4393"/>
    </row>
    <row r="4547" spans="2:8" s="1305" customFormat="1" ht="48.75" customHeight="1" x14ac:dyDescent="0.2">
      <c r="B4547" s="1647" t="s">
        <v>2213</v>
      </c>
      <c r="C4547" s="1700" t="s">
        <v>3380</v>
      </c>
      <c r="D4547" s="1700" t="s">
        <v>1171</v>
      </c>
      <c r="E4547" s="1700" t="s">
        <v>2872</v>
      </c>
      <c r="F4547" s="1700" t="s">
        <v>3381</v>
      </c>
      <c r="G4547" s="1347" t="s">
        <v>3382</v>
      </c>
      <c r="H4547" s="1370" t="s">
        <v>3367</v>
      </c>
    </row>
    <row r="4548" spans="2:8" s="1305" customFormat="1" ht="18" customHeight="1" x14ac:dyDescent="0.2">
      <c r="B4548" s="1728" t="s">
        <v>3391</v>
      </c>
      <c r="C4548" s="1730">
        <v>30</v>
      </c>
      <c r="D4548" s="1729">
        <v>9.99</v>
      </c>
      <c r="E4548" s="1729">
        <v>11.19</v>
      </c>
      <c r="F4548" s="1752">
        <v>0.33300000000000002</v>
      </c>
      <c r="G4548" s="1745">
        <v>0.1</v>
      </c>
      <c r="H4548" s="1753">
        <v>0.112</v>
      </c>
    </row>
    <row r="4549" spans="2:8" s="1305" customFormat="1" ht="18" customHeight="1" x14ac:dyDescent="0.2">
      <c r="B4549" s="1728" t="s">
        <v>3392</v>
      </c>
      <c r="C4549" s="1730">
        <v>60</v>
      </c>
      <c r="D4549" s="1729">
        <v>14.99</v>
      </c>
      <c r="E4549" s="1729">
        <v>16.79</v>
      </c>
      <c r="F4549" s="1752">
        <v>0.24979999999999999</v>
      </c>
      <c r="G4549" s="1745">
        <v>0.1</v>
      </c>
      <c r="H4549" s="1753">
        <v>0.112</v>
      </c>
    </row>
    <row r="4550" spans="2:8" s="1305" customFormat="1" ht="18" customHeight="1" thickBot="1" x14ac:dyDescent="0.25">
      <c r="B4550" s="1728" t="s">
        <v>3393</v>
      </c>
      <c r="C4550" s="1730">
        <v>1000</v>
      </c>
      <c r="D4550" s="1731">
        <v>19.989999999999998</v>
      </c>
      <c r="E4550" s="1731">
        <v>22.39</v>
      </c>
      <c r="F4550" s="1754">
        <v>0.02</v>
      </c>
      <c r="G4550" s="1746">
        <v>0.1</v>
      </c>
      <c r="H4550" s="1755">
        <v>0.112</v>
      </c>
    </row>
    <row r="4551" spans="2:8" s="1305" customFormat="1" ht="18" customHeight="1" x14ac:dyDescent="0.2">
      <c r="B4551" s="1747" t="s">
        <v>3377</v>
      </c>
      <c r="C4551" s="1748"/>
      <c r="D4551" s="1734"/>
      <c r="E4551" s="1734"/>
      <c r="F4551" s="1734"/>
      <c r="G4551" s="1734"/>
      <c r="H4551" s="1735"/>
    </row>
    <row r="4552" spans="2:8" s="1305" customFormat="1" ht="18" customHeight="1" x14ac:dyDescent="0.2">
      <c r="B4552" s="728"/>
      <c r="C4552" s="1734"/>
      <c r="D4552" s="1734"/>
      <c r="E4552" s="1734"/>
      <c r="F4552" s="1734"/>
      <c r="G4552" s="1734"/>
      <c r="H4552" s="1735"/>
    </row>
    <row r="4553" spans="2:8" s="1305" customFormat="1" ht="18" customHeight="1" x14ac:dyDescent="0.25">
      <c r="B4553" s="1764" t="s">
        <v>3394</v>
      </c>
      <c r="C4553" s="1734"/>
      <c r="D4553" s="1734"/>
      <c r="E4553" s="1734"/>
      <c r="F4553" s="1734"/>
      <c r="G4553" s="1734"/>
      <c r="H4553" s="1735"/>
    </row>
    <row r="4554" spans="2:8" s="1305" customFormat="1" ht="18" customHeight="1" x14ac:dyDescent="0.25">
      <c r="B4554" s="4428" t="s">
        <v>3395</v>
      </c>
      <c r="C4554" s="4429"/>
      <c r="D4554" s="4429"/>
      <c r="E4554" s="4429"/>
      <c r="F4554" s="4429"/>
      <c r="G4554" s="4430"/>
      <c r="H4554" s="4431"/>
    </row>
    <row r="4555" spans="2:8" s="1305" customFormat="1" ht="18" customHeight="1" x14ac:dyDescent="0.2">
      <c r="B4555" s="1647" t="s">
        <v>369</v>
      </c>
      <c r="C4555" s="1700" t="s">
        <v>1171</v>
      </c>
      <c r="D4555" s="1700" t="s">
        <v>2872</v>
      </c>
      <c r="E4555" s="1700" t="s">
        <v>2868</v>
      </c>
      <c r="F4555" s="4394" t="s">
        <v>3373</v>
      </c>
      <c r="G4555" s="4395"/>
      <c r="H4555" s="4396"/>
    </row>
    <row r="4556" spans="2:8" s="1305" customFormat="1" ht="18" customHeight="1" thickBot="1" x14ac:dyDescent="0.25">
      <c r="B4556" s="1728" t="s">
        <v>3396</v>
      </c>
      <c r="C4556" s="1729">
        <v>1</v>
      </c>
      <c r="D4556" s="1731">
        <v>1.1200000000000001</v>
      </c>
      <c r="E4556" s="1732">
        <v>3</v>
      </c>
      <c r="F4556" s="4397">
        <v>2.29</v>
      </c>
      <c r="G4556" s="4398"/>
      <c r="H4556" s="4399"/>
    </row>
    <row r="4557" spans="2:8" s="1305" customFormat="1" ht="18" customHeight="1" x14ac:dyDescent="0.2">
      <c r="B4557" s="1747" t="s">
        <v>3377</v>
      </c>
      <c r="C4557" s="1765"/>
      <c r="D4557" s="1756"/>
      <c r="E4557" s="1766"/>
      <c r="F4557" s="1756"/>
      <c r="G4557" s="1756"/>
      <c r="H4557" s="1767"/>
    </row>
    <row r="4558" spans="2:8" s="1305" customFormat="1" ht="18" customHeight="1" x14ac:dyDescent="0.2">
      <c r="B4558" s="1768"/>
      <c r="C4558" s="1769"/>
      <c r="D4558" s="1769"/>
      <c r="E4558" s="1770"/>
      <c r="F4558" s="1769"/>
      <c r="G4558" s="1769"/>
      <c r="H4558" s="1771"/>
    </row>
    <row r="4559" spans="2:8" s="1305" customFormat="1" ht="18" customHeight="1" x14ac:dyDescent="0.25">
      <c r="B4559" s="4428" t="s">
        <v>3397</v>
      </c>
      <c r="C4559" s="4429"/>
      <c r="D4559" s="4429"/>
      <c r="E4559" s="4429"/>
      <c r="F4559" s="4429"/>
      <c r="G4559" s="4430"/>
      <c r="H4559" s="4431"/>
    </row>
    <row r="4560" spans="2:8" s="1305" customFormat="1" ht="18" customHeight="1" x14ac:dyDescent="0.2">
      <c r="B4560" s="1647" t="s">
        <v>2213</v>
      </c>
      <c r="C4560" s="1700" t="s">
        <v>1171</v>
      </c>
      <c r="D4560" s="1700" t="s">
        <v>2872</v>
      </c>
      <c r="E4560" s="1700" t="s">
        <v>3365</v>
      </c>
      <c r="F4560" s="4394" t="s">
        <v>3373</v>
      </c>
      <c r="G4560" s="4395"/>
      <c r="H4560" s="4396"/>
    </row>
    <row r="4561" spans="2:15" s="1305" customFormat="1" ht="18" customHeight="1" x14ac:dyDescent="0.2">
      <c r="B4561" s="1728" t="s">
        <v>3398</v>
      </c>
      <c r="C4561" s="1729">
        <v>3.5</v>
      </c>
      <c r="D4561" s="1729">
        <v>3.92</v>
      </c>
      <c r="E4561" s="1730">
        <v>100</v>
      </c>
      <c r="F4561" s="4412">
        <v>2.29</v>
      </c>
      <c r="G4561" s="4413"/>
      <c r="H4561" s="4414"/>
    </row>
    <row r="4562" spans="2:15" s="1305" customFormat="1" ht="18" customHeight="1" x14ac:dyDescent="0.2">
      <c r="B4562" s="1728" t="s">
        <v>3399</v>
      </c>
      <c r="C4562" s="1729">
        <v>15</v>
      </c>
      <c r="D4562" s="1729">
        <v>16.8</v>
      </c>
      <c r="E4562" s="1730">
        <v>500</v>
      </c>
      <c r="F4562" s="4412">
        <v>2.29</v>
      </c>
      <c r="G4562" s="4413"/>
      <c r="H4562" s="4414"/>
    </row>
    <row r="4563" spans="2:15" s="1305" customFormat="1" ht="18" customHeight="1" thickBot="1" x14ac:dyDescent="0.25">
      <c r="B4563" s="1728" t="s">
        <v>3400</v>
      </c>
      <c r="C4563" s="1729">
        <v>25</v>
      </c>
      <c r="D4563" s="1731">
        <v>28</v>
      </c>
      <c r="E4563" s="1732">
        <v>1000</v>
      </c>
      <c r="F4563" s="4397">
        <v>2.29</v>
      </c>
      <c r="G4563" s="4398"/>
      <c r="H4563" s="4399"/>
    </row>
    <row r="4564" spans="2:15" s="1305" customFormat="1" ht="18" customHeight="1" x14ac:dyDescent="0.2">
      <c r="B4564" s="1772" t="s">
        <v>3377</v>
      </c>
      <c r="C4564" s="1765"/>
      <c r="D4564" s="1756"/>
      <c r="E4564" s="1766"/>
      <c r="F4564" s="1756"/>
      <c r="G4564" s="1756"/>
      <c r="H4564" s="1767"/>
    </row>
    <row r="4565" spans="2:15" s="1305" customFormat="1" ht="18" customHeight="1" thickBot="1" x14ac:dyDescent="0.25">
      <c r="B4565" s="1737"/>
      <c r="C4565" s="1738"/>
      <c r="D4565" s="1738"/>
      <c r="E4565" s="1738"/>
      <c r="F4565" s="1738"/>
      <c r="G4565" s="1738"/>
      <c r="H4565" s="1739"/>
    </row>
    <row r="4566" spans="2:15" s="1305" customFormat="1" ht="18" customHeight="1" thickTop="1" x14ac:dyDescent="0.3">
      <c r="B4566" s="4245"/>
      <c r="C4566" s="4245"/>
      <c r="D4566" s="534"/>
      <c r="E4566" s="534"/>
      <c r="F4566" s="534"/>
      <c r="G4566" s="506"/>
    </row>
    <row r="4567" spans="2:15" s="1305" customFormat="1" ht="18" customHeight="1" thickBot="1" x14ac:dyDescent="0.35">
      <c r="B4567" s="534"/>
      <c r="C4567" s="534"/>
      <c r="D4567" s="534"/>
      <c r="E4567" s="534"/>
      <c r="F4567" s="534"/>
      <c r="G4567" s="506"/>
    </row>
    <row r="4568" spans="2:15" s="1305" customFormat="1" ht="18" customHeight="1" thickTop="1" thickBot="1" x14ac:dyDescent="0.25">
      <c r="B4568" s="742"/>
      <c r="C4568" s="1042"/>
      <c r="D4568" s="1042"/>
      <c r="E4568" s="1042"/>
      <c r="F4568" s="1042"/>
      <c r="G4568" s="1042"/>
      <c r="H4568" s="1042"/>
      <c r="I4568" s="1042"/>
      <c r="J4568" s="1042"/>
      <c r="K4568" s="1042"/>
      <c r="L4568" s="1042"/>
      <c r="M4568" s="1042"/>
      <c r="N4568" s="1042"/>
      <c r="O4568" s="734"/>
    </row>
    <row r="4569" spans="2:15" s="1305" customFormat="1" ht="18" customHeight="1" thickTop="1" x14ac:dyDescent="0.2">
      <c r="B4569" s="1519" t="s">
        <v>3342</v>
      </c>
      <c r="C4569" s="1520"/>
      <c r="D4569" s="1520"/>
      <c r="E4569" s="1520"/>
      <c r="F4569" s="1520"/>
      <c r="G4569" s="1521"/>
      <c r="H4569" s="1521"/>
      <c r="I4569" s="1521"/>
      <c r="J4569" s="1521"/>
      <c r="K4569" s="1521"/>
      <c r="L4569" s="1522"/>
      <c r="M4569" s="1522"/>
      <c r="N4569" s="1522"/>
      <c r="O4569" s="1523"/>
    </row>
    <row r="4570" spans="2:15" s="1305" customFormat="1" ht="42" customHeight="1" x14ac:dyDescent="0.2">
      <c r="B4570" s="1524" t="s">
        <v>995</v>
      </c>
      <c r="C4570" s="1525" t="s">
        <v>80</v>
      </c>
      <c r="D4570" s="1526" t="s">
        <v>1810</v>
      </c>
      <c r="E4570" s="1527" t="s">
        <v>535</v>
      </c>
      <c r="F4570" s="1527" t="s">
        <v>2955</v>
      </c>
      <c r="G4570" s="1528" t="s">
        <v>536</v>
      </c>
      <c r="H4570" s="1528" t="s">
        <v>537</v>
      </c>
      <c r="I4570" s="1525" t="s">
        <v>2956</v>
      </c>
      <c r="J4570" s="1525" t="s">
        <v>2957</v>
      </c>
      <c r="K4570" s="1525" t="s">
        <v>2958</v>
      </c>
      <c r="L4570" s="1525" t="s">
        <v>2959</v>
      </c>
      <c r="M4570" s="1525" t="s">
        <v>2960</v>
      </c>
      <c r="N4570" s="1529" t="s">
        <v>2961</v>
      </c>
      <c r="O4570" s="1530" t="s">
        <v>2028</v>
      </c>
    </row>
    <row r="4571" spans="2:15" s="1305" customFormat="1" ht="27.75" customHeight="1" x14ac:dyDescent="0.2">
      <c r="B4571" s="1573" t="s">
        <v>3343</v>
      </c>
      <c r="C4571" s="1532" t="s">
        <v>2030</v>
      </c>
      <c r="D4571" s="1532" t="s">
        <v>233</v>
      </c>
      <c r="E4571" s="1533">
        <f>+F4571+G4571</f>
        <v>30</v>
      </c>
      <c r="F4571" s="1534">
        <v>10.01</v>
      </c>
      <c r="G4571" s="1535">
        <v>19.989999999999998</v>
      </c>
      <c r="H4571" s="1568" t="s">
        <v>58</v>
      </c>
      <c r="I4571" s="1536">
        <v>0.12</v>
      </c>
      <c r="J4571" s="1569">
        <v>0.22</v>
      </c>
      <c r="K4571" s="1536">
        <v>0.15</v>
      </c>
      <c r="L4571" s="1570" t="s">
        <v>1769</v>
      </c>
      <c r="M4571" s="1536" t="s">
        <v>1770</v>
      </c>
      <c r="N4571" s="1571" t="s">
        <v>1771</v>
      </c>
      <c r="O4571" s="1572" t="s">
        <v>763</v>
      </c>
    </row>
    <row r="4572" spans="2:15" s="1305" customFormat="1" ht="27.75" customHeight="1" x14ac:dyDescent="0.2">
      <c r="B4572" s="1531" t="s">
        <v>2963</v>
      </c>
      <c r="C4572" s="1532" t="s">
        <v>2030</v>
      </c>
      <c r="D4572" s="1532" t="s">
        <v>233</v>
      </c>
      <c r="E4572" s="1533">
        <f t="shared" ref="E4572:E4591" si="32">+F4572+G4572</f>
        <v>30</v>
      </c>
      <c r="F4572" s="1534">
        <v>10.01</v>
      </c>
      <c r="G4572" s="1535">
        <v>19.989999999999998</v>
      </c>
      <c r="H4572" s="1568" t="s">
        <v>58</v>
      </c>
      <c r="I4572" s="1536">
        <v>0.12</v>
      </c>
      <c r="J4572" s="1569">
        <v>0.22</v>
      </c>
      <c r="K4572" s="1536">
        <v>0.15</v>
      </c>
      <c r="L4572" s="1570" t="s">
        <v>1769</v>
      </c>
      <c r="M4572" s="1536" t="s">
        <v>1770</v>
      </c>
      <c r="N4572" s="1571" t="s">
        <v>1771</v>
      </c>
      <c r="O4572" s="1572" t="s">
        <v>763</v>
      </c>
    </row>
    <row r="4573" spans="2:15" s="1305" customFormat="1" ht="27.75" customHeight="1" x14ac:dyDescent="0.2">
      <c r="B4573" s="1531" t="s">
        <v>3344</v>
      </c>
      <c r="C4573" s="1532" t="s">
        <v>2030</v>
      </c>
      <c r="D4573" s="1532" t="s">
        <v>233</v>
      </c>
      <c r="E4573" s="1533">
        <f t="shared" si="32"/>
        <v>30</v>
      </c>
      <c r="F4573" s="1534">
        <v>10.01</v>
      </c>
      <c r="G4573" s="1535">
        <v>19.989999999999998</v>
      </c>
      <c r="H4573" s="1568" t="s">
        <v>58</v>
      </c>
      <c r="I4573" s="1536">
        <v>0.12</v>
      </c>
      <c r="J4573" s="1569">
        <v>0.22</v>
      </c>
      <c r="K4573" s="1536">
        <v>0.15</v>
      </c>
      <c r="L4573" s="1570" t="s">
        <v>1769</v>
      </c>
      <c r="M4573" s="1536" t="s">
        <v>1770</v>
      </c>
      <c r="N4573" s="1571" t="s">
        <v>1771</v>
      </c>
      <c r="O4573" s="1572" t="s">
        <v>763</v>
      </c>
    </row>
    <row r="4574" spans="2:15" s="1305" customFormat="1" ht="27.75" customHeight="1" x14ac:dyDescent="0.2">
      <c r="B4574" s="1573" t="s">
        <v>3345</v>
      </c>
      <c r="C4574" s="1532" t="s">
        <v>2030</v>
      </c>
      <c r="D4574" s="1532" t="s">
        <v>233</v>
      </c>
      <c r="E4574" s="1533">
        <f t="shared" si="32"/>
        <v>39</v>
      </c>
      <c r="F4574" s="1534">
        <v>19.010000000000002</v>
      </c>
      <c r="G4574" s="1535">
        <v>19.989999999999998</v>
      </c>
      <c r="H4574" s="1568" t="s">
        <v>58</v>
      </c>
      <c r="I4574" s="1536">
        <v>0.11</v>
      </c>
      <c r="J4574" s="1569">
        <v>0.22</v>
      </c>
      <c r="K4574" s="1536">
        <v>0.15</v>
      </c>
      <c r="L4574" s="1570" t="s">
        <v>2187</v>
      </c>
      <c r="M4574" s="1536" t="s">
        <v>2465</v>
      </c>
      <c r="N4574" s="1571" t="s">
        <v>89</v>
      </c>
      <c r="O4574" s="1572" t="s">
        <v>763</v>
      </c>
    </row>
    <row r="4575" spans="2:15" s="1305" customFormat="1" ht="27.75" customHeight="1" x14ac:dyDescent="0.2">
      <c r="B4575" s="1573" t="s">
        <v>3346</v>
      </c>
      <c r="C4575" s="1532" t="s">
        <v>2030</v>
      </c>
      <c r="D4575" s="1532" t="s">
        <v>233</v>
      </c>
      <c r="E4575" s="1533">
        <f t="shared" si="32"/>
        <v>39</v>
      </c>
      <c r="F4575" s="1534">
        <v>19.010000000000002</v>
      </c>
      <c r="G4575" s="1535">
        <v>19.989999999999998</v>
      </c>
      <c r="H4575" s="1568" t="s">
        <v>58</v>
      </c>
      <c r="I4575" s="1536">
        <v>0.11</v>
      </c>
      <c r="J4575" s="1569">
        <v>0.22</v>
      </c>
      <c r="K4575" s="1536">
        <v>0.15</v>
      </c>
      <c r="L4575" s="1570" t="s">
        <v>2187</v>
      </c>
      <c r="M4575" s="1536" t="s">
        <v>2465</v>
      </c>
      <c r="N4575" s="1571" t="s">
        <v>89</v>
      </c>
      <c r="O4575" s="1572" t="s">
        <v>763</v>
      </c>
    </row>
    <row r="4576" spans="2:15" s="1305" customFormat="1" ht="27.75" customHeight="1" x14ac:dyDescent="0.2">
      <c r="B4576" s="1573" t="s">
        <v>3347</v>
      </c>
      <c r="C4576" s="1532" t="s">
        <v>2030</v>
      </c>
      <c r="D4576" s="1532" t="s">
        <v>233</v>
      </c>
      <c r="E4576" s="1533">
        <f t="shared" si="32"/>
        <v>39</v>
      </c>
      <c r="F4576" s="1534">
        <v>19.010000000000002</v>
      </c>
      <c r="G4576" s="1535">
        <v>19.989999999999998</v>
      </c>
      <c r="H4576" s="1568" t="s">
        <v>58</v>
      </c>
      <c r="I4576" s="1536">
        <v>0.11</v>
      </c>
      <c r="J4576" s="1569">
        <v>0.22</v>
      </c>
      <c r="K4576" s="1536">
        <v>0.15</v>
      </c>
      <c r="L4576" s="1570" t="s">
        <v>2187</v>
      </c>
      <c r="M4576" s="1536" t="s">
        <v>2465</v>
      </c>
      <c r="N4576" s="1571" t="s">
        <v>89</v>
      </c>
      <c r="O4576" s="1572" t="s">
        <v>763</v>
      </c>
    </row>
    <row r="4577" spans="2:15" s="1305" customFormat="1" ht="27.75" customHeight="1" x14ac:dyDescent="0.2">
      <c r="B4577" s="1573" t="s">
        <v>3348</v>
      </c>
      <c r="C4577" s="1532" t="s">
        <v>2030</v>
      </c>
      <c r="D4577" s="1532" t="s">
        <v>233</v>
      </c>
      <c r="E4577" s="1533">
        <f t="shared" si="32"/>
        <v>49</v>
      </c>
      <c r="F4577" s="1534">
        <v>29.01</v>
      </c>
      <c r="G4577" s="1535">
        <v>19.989999999999998</v>
      </c>
      <c r="H4577" s="1568" t="s">
        <v>58</v>
      </c>
      <c r="I4577" s="1536">
        <v>0.11</v>
      </c>
      <c r="J4577" s="1569">
        <v>0.22</v>
      </c>
      <c r="K4577" s="1536">
        <v>0.15</v>
      </c>
      <c r="L4577" s="1570" t="s">
        <v>2969</v>
      </c>
      <c r="M4577" s="1536" t="s">
        <v>2970</v>
      </c>
      <c r="N4577" s="1571" t="s">
        <v>2971</v>
      </c>
      <c r="O4577" s="1572" t="s">
        <v>763</v>
      </c>
    </row>
    <row r="4578" spans="2:15" s="1305" customFormat="1" ht="27.75" customHeight="1" x14ac:dyDescent="0.2">
      <c r="B4578" s="1573" t="s">
        <v>3349</v>
      </c>
      <c r="C4578" s="1532" t="s">
        <v>2030</v>
      </c>
      <c r="D4578" s="1532" t="s">
        <v>233</v>
      </c>
      <c r="E4578" s="1533">
        <f t="shared" si="32"/>
        <v>49</v>
      </c>
      <c r="F4578" s="1534">
        <v>29.01</v>
      </c>
      <c r="G4578" s="1535">
        <v>19.989999999999998</v>
      </c>
      <c r="H4578" s="1568" t="s">
        <v>58</v>
      </c>
      <c r="I4578" s="1536">
        <v>0.11</v>
      </c>
      <c r="J4578" s="1569">
        <v>0.22</v>
      </c>
      <c r="K4578" s="1536">
        <v>0.15</v>
      </c>
      <c r="L4578" s="1570" t="s">
        <v>2969</v>
      </c>
      <c r="M4578" s="1536" t="s">
        <v>2970</v>
      </c>
      <c r="N4578" s="1571" t="s">
        <v>2971</v>
      </c>
      <c r="O4578" s="1572" t="s">
        <v>763</v>
      </c>
    </row>
    <row r="4579" spans="2:15" s="1305" customFormat="1" ht="27.75" customHeight="1" x14ac:dyDescent="0.2">
      <c r="B4579" s="1573" t="s">
        <v>3350</v>
      </c>
      <c r="C4579" s="1532" t="s">
        <v>2030</v>
      </c>
      <c r="D4579" s="1532" t="s">
        <v>233</v>
      </c>
      <c r="E4579" s="1533">
        <f t="shared" si="32"/>
        <v>49</v>
      </c>
      <c r="F4579" s="1534">
        <v>29.01</v>
      </c>
      <c r="G4579" s="1535">
        <v>19.989999999999998</v>
      </c>
      <c r="H4579" s="1568" t="s">
        <v>58</v>
      </c>
      <c r="I4579" s="1536">
        <v>0.11</v>
      </c>
      <c r="J4579" s="1569">
        <v>0.22</v>
      </c>
      <c r="K4579" s="1536">
        <v>0.15</v>
      </c>
      <c r="L4579" s="1570" t="s">
        <v>2969</v>
      </c>
      <c r="M4579" s="1536" t="s">
        <v>2970</v>
      </c>
      <c r="N4579" s="1571" t="s">
        <v>2971</v>
      </c>
      <c r="O4579" s="1572" t="s">
        <v>763</v>
      </c>
    </row>
    <row r="4580" spans="2:15" s="1305" customFormat="1" ht="27.75" customHeight="1" x14ac:dyDescent="0.2">
      <c r="B4580" s="1573" t="s">
        <v>3351</v>
      </c>
      <c r="C4580" s="1532" t="s">
        <v>2030</v>
      </c>
      <c r="D4580" s="1532" t="s">
        <v>233</v>
      </c>
      <c r="E4580" s="1533">
        <f t="shared" si="32"/>
        <v>59</v>
      </c>
      <c r="F4580" s="1534">
        <v>39.01</v>
      </c>
      <c r="G4580" s="1535">
        <v>19.989999999999998</v>
      </c>
      <c r="H4580" s="1568" t="s">
        <v>58</v>
      </c>
      <c r="I4580" s="1536">
        <v>9.8000000000000004E-2</v>
      </c>
      <c r="J4580" s="1569">
        <v>0.22</v>
      </c>
      <c r="K4580" s="1536">
        <v>0.15</v>
      </c>
      <c r="L4580" s="1570" t="s">
        <v>2186</v>
      </c>
      <c r="M4580" s="1536" t="s">
        <v>101</v>
      </c>
      <c r="N4580" s="1571" t="s">
        <v>102</v>
      </c>
      <c r="O4580" s="1572" t="s">
        <v>390</v>
      </c>
    </row>
    <row r="4581" spans="2:15" s="1305" customFormat="1" ht="27.75" customHeight="1" x14ac:dyDescent="0.2">
      <c r="B4581" s="1573" t="s">
        <v>3352</v>
      </c>
      <c r="C4581" s="1532" t="s">
        <v>2030</v>
      </c>
      <c r="D4581" s="1532" t="s">
        <v>233</v>
      </c>
      <c r="E4581" s="1533">
        <f t="shared" si="32"/>
        <v>59</v>
      </c>
      <c r="F4581" s="1534">
        <v>39.01</v>
      </c>
      <c r="G4581" s="1535">
        <v>19.989999999999998</v>
      </c>
      <c r="H4581" s="1568" t="s">
        <v>58</v>
      </c>
      <c r="I4581" s="1536">
        <v>9.8000000000000004E-2</v>
      </c>
      <c r="J4581" s="1569">
        <v>0.22</v>
      </c>
      <c r="K4581" s="1536">
        <v>0.15</v>
      </c>
      <c r="L4581" s="1570" t="s">
        <v>2186</v>
      </c>
      <c r="M4581" s="1536" t="s">
        <v>101</v>
      </c>
      <c r="N4581" s="1571" t="s">
        <v>102</v>
      </c>
      <c r="O4581" s="1572" t="s">
        <v>390</v>
      </c>
    </row>
    <row r="4582" spans="2:15" s="1305" customFormat="1" ht="27.75" customHeight="1" x14ac:dyDescent="0.2">
      <c r="B4582" s="1573" t="s">
        <v>3353</v>
      </c>
      <c r="C4582" s="1532" t="s">
        <v>2030</v>
      </c>
      <c r="D4582" s="1532" t="s">
        <v>233</v>
      </c>
      <c r="E4582" s="1533">
        <f t="shared" si="32"/>
        <v>59</v>
      </c>
      <c r="F4582" s="1534">
        <v>39.01</v>
      </c>
      <c r="G4582" s="1535">
        <v>19.989999999999998</v>
      </c>
      <c r="H4582" s="1568" t="s">
        <v>58</v>
      </c>
      <c r="I4582" s="1536">
        <v>9.8000000000000004E-2</v>
      </c>
      <c r="J4582" s="1569">
        <v>0.22</v>
      </c>
      <c r="K4582" s="1536">
        <v>0.15</v>
      </c>
      <c r="L4582" s="1570" t="s">
        <v>2186</v>
      </c>
      <c r="M4582" s="1536" t="s">
        <v>101</v>
      </c>
      <c r="N4582" s="1571" t="s">
        <v>102</v>
      </c>
      <c r="O4582" s="1572" t="s">
        <v>390</v>
      </c>
    </row>
    <row r="4583" spans="2:15" s="1305" customFormat="1" ht="27.75" customHeight="1" x14ac:dyDescent="0.2">
      <c r="B4583" s="1573" t="s">
        <v>3354</v>
      </c>
      <c r="C4583" s="1532" t="s">
        <v>2030</v>
      </c>
      <c r="D4583" s="1532" t="s">
        <v>233</v>
      </c>
      <c r="E4583" s="1533">
        <f t="shared" si="32"/>
        <v>79</v>
      </c>
      <c r="F4583" s="1534">
        <v>59.01</v>
      </c>
      <c r="G4583" s="1535">
        <v>19.989999999999998</v>
      </c>
      <c r="H4583" s="1568" t="s">
        <v>58</v>
      </c>
      <c r="I4583" s="1536">
        <v>0.09</v>
      </c>
      <c r="J4583" s="1569">
        <v>0.22</v>
      </c>
      <c r="K4583" s="1536">
        <v>0.15</v>
      </c>
      <c r="L4583" s="1570" t="s">
        <v>107</v>
      </c>
      <c r="M4583" s="1536" t="s">
        <v>2595</v>
      </c>
      <c r="N4583" s="1571" t="s">
        <v>580</v>
      </c>
      <c r="O4583" s="1572" t="s">
        <v>390</v>
      </c>
    </row>
    <row r="4584" spans="2:15" s="1305" customFormat="1" ht="27.75" customHeight="1" x14ac:dyDescent="0.2">
      <c r="B4584" s="1573" t="s">
        <v>3355</v>
      </c>
      <c r="C4584" s="1532" t="s">
        <v>2030</v>
      </c>
      <c r="D4584" s="1532" t="s">
        <v>233</v>
      </c>
      <c r="E4584" s="1533">
        <f t="shared" si="32"/>
        <v>79</v>
      </c>
      <c r="F4584" s="1534">
        <v>59.01</v>
      </c>
      <c r="G4584" s="1535">
        <v>19.989999999999998</v>
      </c>
      <c r="H4584" s="1568" t="s">
        <v>58</v>
      </c>
      <c r="I4584" s="1536">
        <v>0.09</v>
      </c>
      <c r="J4584" s="1569">
        <v>0.22</v>
      </c>
      <c r="K4584" s="1536">
        <v>0.15</v>
      </c>
      <c r="L4584" s="1570" t="s">
        <v>107</v>
      </c>
      <c r="M4584" s="1536" t="s">
        <v>2595</v>
      </c>
      <c r="N4584" s="1571" t="s">
        <v>580</v>
      </c>
      <c r="O4584" s="1572" t="s">
        <v>390</v>
      </c>
    </row>
    <row r="4585" spans="2:15" s="1305" customFormat="1" ht="27.75" customHeight="1" x14ac:dyDescent="0.2">
      <c r="B4585" s="1573" t="s">
        <v>3356</v>
      </c>
      <c r="C4585" s="1532" t="s">
        <v>2030</v>
      </c>
      <c r="D4585" s="1532" t="s">
        <v>233</v>
      </c>
      <c r="E4585" s="1533">
        <f t="shared" si="32"/>
        <v>79</v>
      </c>
      <c r="F4585" s="1534">
        <v>59.01</v>
      </c>
      <c r="G4585" s="1535">
        <v>19.989999999999998</v>
      </c>
      <c r="H4585" s="1568" t="s">
        <v>58</v>
      </c>
      <c r="I4585" s="1536">
        <v>0.09</v>
      </c>
      <c r="J4585" s="1569">
        <v>0.22</v>
      </c>
      <c r="K4585" s="1536">
        <v>0.15</v>
      </c>
      <c r="L4585" s="1570" t="s">
        <v>107</v>
      </c>
      <c r="M4585" s="1536" t="s">
        <v>2595</v>
      </c>
      <c r="N4585" s="1571" t="s">
        <v>580</v>
      </c>
      <c r="O4585" s="1572" t="s">
        <v>390</v>
      </c>
    </row>
    <row r="4586" spans="2:15" s="1305" customFormat="1" ht="27.75" customHeight="1" x14ac:dyDescent="0.2">
      <c r="B4586" s="1573" t="s">
        <v>3357</v>
      </c>
      <c r="C4586" s="1532" t="s">
        <v>2030</v>
      </c>
      <c r="D4586" s="1532" t="s">
        <v>233</v>
      </c>
      <c r="E4586" s="1533">
        <f t="shared" si="32"/>
        <v>99</v>
      </c>
      <c r="F4586" s="1534">
        <v>79.010000000000005</v>
      </c>
      <c r="G4586" s="1535">
        <v>19.989999999999998</v>
      </c>
      <c r="H4586" s="1568" t="s">
        <v>58</v>
      </c>
      <c r="I4586" s="1536">
        <v>8.5999999999999993E-2</v>
      </c>
      <c r="J4586" s="1569">
        <v>0.22</v>
      </c>
      <c r="K4586" s="1536">
        <v>0.15</v>
      </c>
      <c r="L4586" s="1570" t="s">
        <v>2916</v>
      </c>
      <c r="M4586" s="1536" t="s">
        <v>2917</v>
      </c>
      <c r="N4586" s="1571" t="s">
        <v>883</v>
      </c>
      <c r="O4586" s="1572" t="s">
        <v>390</v>
      </c>
    </row>
    <row r="4587" spans="2:15" s="1305" customFormat="1" ht="27.75" customHeight="1" x14ac:dyDescent="0.2">
      <c r="B4587" s="1573" t="s">
        <v>3358</v>
      </c>
      <c r="C4587" s="1532" t="s">
        <v>2030</v>
      </c>
      <c r="D4587" s="1532" t="s">
        <v>233</v>
      </c>
      <c r="E4587" s="1533">
        <f t="shared" si="32"/>
        <v>99</v>
      </c>
      <c r="F4587" s="1534">
        <v>79.010000000000005</v>
      </c>
      <c r="G4587" s="1535">
        <v>19.989999999999998</v>
      </c>
      <c r="H4587" s="1568" t="s">
        <v>58</v>
      </c>
      <c r="I4587" s="1536">
        <v>8.5999999999999993E-2</v>
      </c>
      <c r="J4587" s="1569">
        <v>0.22</v>
      </c>
      <c r="K4587" s="1536">
        <v>0.15</v>
      </c>
      <c r="L4587" s="1570" t="s">
        <v>2916</v>
      </c>
      <c r="M4587" s="1536" t="s">
        <v>2917</v>
      </c>
      <c r="N4587" s="1571" t="s">
        <v>883</v>
      </c>
      <c r="O4587" s="1572" t="s">
        <v>390</v>
      </c>
    </row>
    <row r="4588" spans="2:15" s="1305" customFormat="1" ht="42" customHeight="1" x14ac:dyDescent="0.2">
      <c r="B4588" s="1573" t="s">
        <v>3359</v>
      </c>
      <c r="C4588" s="1532" t="s">
        <v>2030</v>
      </c>
      <c r="D4588" s="1532" t="s">
        <v>233</v>
      </c>
      <c r="E4588" s="1533">
        <f t="shared" si="32"/>
        <v>99</v>
      </c>
      <c r="F4588" s="1534">
        <v>79.010000000000005</v>
      </c>
      <c r="G4588" s="1535">
        <v>19.989999999999998</v>
      </c>
      <c r="H4588" s="1568" t="s">
        <v>58</v>
      </c>
      <c r="I4588" s="1536">
        <v>8.5999999999999993E-2</v>
      </c>
      <c r="J4588" s="1569">
        <v>0.22</v>
      </c>
      <c r="K4588" s="1536">
        <v>0.15</v>
      </c>
      <c r="L4588" s="1570" t="s">
        <v>2916</v>
      </c>
      <c r="M4588" s="1536" t="s">
        <v>2917</v>
      </c>
      <c r="N4588" s="1571" t="s">
        <v>883</v>
      </c>
      <c r="O4588" s="1572" t="s">
        <v>390</v>
      </c>
    </row>
    <row r="4589" spans="2:15" s="1305" customFormat="1" ht="27.75" customHeight="1" x14ac:dyDescent="0.2">
      <c r="B4589" s="1573" t="s">
        <v>3360</v>
      </c>
      <c r="C4589" s="1532" t="s">
        <v>2030</v>
      </c>
      <c r="D4589" s="1532" t="s">
        <v>233</v>
      </c>
      <c r="E4589" s="1533">
        <f t="shared" si="32"/>
        <v>120</v>
      </c>
      <c r="F4589" s="1534">
        <v>100.01</v>
      </c>
      <c r="G4589" s="1535">
        <v>19.989999999999998</v>
      </c>
      <c r="H4589" s="1568" t="s">
        <v>58</v>
      </c>
      <c r="I4589" s="1536">
        <v>8.5999999999999993E-2</v>
      </c>
      <c r="J4589" s="1569">
        <v>0.22</v>
      </c>
      <c r="K4589" s="1536">
        <v>0.15</v>
      </c>
      <c r="L4589" s="1570" t="s">
        <v>2984</v>
      </c>
      <c r="M4589" s="1536" t="s">
        <v>2985</v>
      </c>
      <c r="N4589" s="1571" t="s">
        <v>1463</v>
      </c>
      <c r="O4589" s="1572" t="s">
        <v>390</v>
      </c>
    </row>
    <row r="4590" spans="2:15" s="1305" customFormat="1" ht="27.75" customHeight="1" x14ac:dyDescent="0.2">
      <c r="B4590" s="1573" t="s">
        <v>3361</v>
      </c>
      <c r="C4590" s="1532" t="s">
        <v>2030</v>
      </c>
      <c r="D4590" s="1532" t="s">
        <v>233</v>
      </c>
      <c r="E4590" s="1533">
        <f t="shared" si="32"/>
        <v>120</v>
      </c>
      <c r="F4590" s="1534">
        <v>100.01</v>
      </c>
      <c r="G4590" s="1535">
        <v>19.989999999999998</v>
      </c>
      <c r="H4590" s="1568" t="s">
        <v>58</v>
      </c>
      <c r="I4590" s="1536">
        <v>8.5999999999999993E-2</v>
      </c>
      <c r="J4590" s="1569">
        <v>0.22</v>
      </c>
      <c r="K4590" s="1536">
        <v>0.15</v>
      </c>
      <c r="L4590" s="1570" t="s">
        <v>2984</v>
      </c>
      <c r="M4590" s="1536" t="s">
        <v>2985</v>
      </c>
      <c r="N4590" s="1571" t="s">
        <v>1463</v>
      </c>
      <c r="O4590" s="1572" t="s">
        <v>390</v>
      </c>
    </row>
    <row r="4591" spans="2:15" s="1305" customFormat="1" ht="27.75" customHeight="1" x14ac:dyDescent="0.2">
      <c r="B4591" s="1573" t="s">
        <v>3362</v>
      </c>
      <c r="C4591" s="1532" t="s">
        <v>2030</v>
      </c>
      <c r="D4591" s="1532" t="s">
        <v>233</v>
      </c>
      <c r="E4591" s="1533">
        <f t="shared" si="32"/>
        <v>120</v>
      </c>
      <c r="F4591" s="1534">
        <v>100.01</v>
      </c>
      <c r="G4591" s="1535">
        <v>19.989999999999998</v>
      </c>
      <c r="H4591" s="1568" t="s">
        <v>58</v>
      </c>
      <c r="I4591" s="1536">
        <v>8.5999999999999993E-2</v>
      </c>
      <c r="J4591" s="1569">
        <v>0.22</v>
      </c>
      <c r="K4591" s="1536">
        <v>0.15</v>
      </c>
      <c r="L4591" s="1570" t="s">
        <v>2984</v>
      </c>
      <c r="M4591" s="1536" t="s">
        <v>2985</v>
      </c>
      <c r="N4591" s="1571" t="s">
        <v>1463</v>
      </c>
      <c r="O4591" s="1572" t="s">
        <v>390</v>
      </c>
    </row>
    <row r="4592" spans="2:15" s="1305" customFormat="1" ht="18" customHeight="1" x14ac:dyDescent="0.2">
      <c r="B4592" s="1574"/>
      <c r="C4592" s="1575"/>
      <c r="D4592" s="1575"/>
      <c r="E4592" s="1576"/>
      <c r="F4592" s="1577"/>
      <c r="G4592" s="1576"/>
      <c r="H4592" s="1576"/>
      <c r="I4592" s="1578"/>
      <c r="J4592" s="1579"/>
      <c r="K4592" s="1578"/>
      <c r="L4592" s="1580"/>
      <c r="M4592" s="1578"/>
      <c r="N4592" s="1581"/>
      <c r="O4592" s="1582"/>
    </row>
    <row r="4593" spans="2:15" s="1305" customFormat="1" ht="32.25" customHeight="1" x14ac:dyDescent="0.2">
      <c r="B4593" s="1531" t="s">
        <v>3343</v>
      </c>
      <c r="C4593" s="1583" t="s">
        <v>783</v>
      </c>
      <c r="D4593" s="1532" t="s">
        <v>233</v>
      </c>
      <c r="E4593" s="1533">
        <f>+F4593+G4593</f>
        <v>30</v>
      </c>
      <c r="F4593" s="1534">
        <v>10.01</v>
      </c>
      <c r="G4593" s="1535">
        <v>19.989999999999998</v>
      </c>
      <c r="H4593" s="1568" t="s">
        <v>58</v>
      </c>
      <c r="I4593" s="1536">
        <v>0.1</v>
      </c>
      <c r="J4593" s="1569">
        <v>0.22</v>
      </c>
      <c r="K4593" s="1536">
        <v>0.15</v>
      </c>
      <c r="L4593" s="1570" t="s">
        <v>2172</v>
      </c>
      <c r="M4593" s="1536" t="s">
        <v>1770</v>
      </c>
      <c r="N4593" s="1571" t="s">
        <v>1771</v>
      </c>
      <c r="O4593" s="1572" t="s">
        <v>763</v>
      </c>
    </row>
    <row r="4594" spans="2:15" s="1305" customFormat="1" ht="32.25" customHeight="1" x14ac:dyDescent="0.2">
      <c r="B4594" s="1531" t="s">
        <v>3363</v>
      </c>
      <c r="C4594" s="1583" t="s">
        <v>783</v>
      </c>
      <c r="D4594" s="1532" t="s">
        <v>233</v>
      </c>
      <c r="E4594" s="1533">
        <f t="shared" ref="E4594:E4613" si="33">+F4594+G4594</f>
        <v>30</v>
      </c>
      <c r="F4594" s="1534">
        <v>10.01</v>
      </c>
      <c r="G4594" s="1535">
        <v>19.989999999999998</v>
      </c>
      <c r="H4594" s="1568" t="s">
        <v>58</v>
      </c>
      <c r="I4594" s="1536">
        <v>0.1</v>
      </c>
      <c r="J4594" s="1569">
        <v>0.22</v>
      </c>
      <c r="K4594" s="1536">
        <v>0.15</v>
      </c>
      <c r="L4594" s="1570" t="s">
        <v>2172</v>
      </c>
      <c r="M4594" s="1536" t="s">
        <v>1770</v>
      </c>
      <c r="N4594" s="1571" t="s">
        <v>1771</v>
      </c>
      <c r="O4594" s="1572" t="s">
        <v>763</v>
      </c>
    </row>
    <row r="4595" spans="2:15" s="1305" customFormat="1" ht="32.25" customHeight="1" x14ac:dyDescent="0.2">
      <c r="B4595" s="1531" t="s">
        <v>3344</v>
      </c>
      <c r="C4595" s="1583" t="s">
        <v>783</v>
      </c>
      <c r="D4595" s="1532" t="s">
        <v>233</v>
      </c>
      <c r="E4595" s="1533">
        <f t="shared" si="33"/>
        <v>30</v>
      </c>
      <c r="F4595" s="1534">
        <v>10.01</v>
      </c>
      <c r="G4595" s="1535">
        <v>19.989999999999998</v>
      </c>
      <c r="H4595" s="1568" t="s">
        <v>58</v>
      </c>
      <c r="I4595" s="1536">
        <v>0.1</v>
      </c>
      <c r="J4595" s="1569">
        <v>0.22</v>
      </c>
      <c r="K4595" s="1536">
        <v>0.15</v>
      </c>
      <c r="L4595" s="1570" t="s">
        <v>2172</v>
      </c>
      <c r="M4595" s="1536" t="s">
        <v>1770</v>
      </c>
      <c r="N4595" s="1571" t="s">
        <v>1771</v>
      </c>
      <c r="O4595" s="1572" t="s">
        <v>763</v>
      </c>
    </row>
    <row r="4596" spans="2:15" s="1305" customFormat="1" ht="32.25" customHeight="1" x14ac:dyDescent="0.2">
      <c r="B4596" s="1573" t="s">
        <v>3345</v>
      </c>
      <c r="C4596" s="1583" t="s">
        <v>783</v>
      </c>
      <c r="D4596" s="1532" t="s">
        <v>233</v>
      </c>
      <c r="E4596" s="1533">
        <f t="shared" si="33"/>
        <v>39</v>
      </c>
      <c r="F4596" s="1534">
        <v>19.010000000000002</v>
      </c>
      <c r="G4596" s="1535">
        <v>19.989999999999998</v>
      </c>
      <c r="H4596" s="1568" t="s">
        <v>58</v>
      </c>
      <c r="I4596" s="1536">
        <v>0.1</v>
      </c>
      <c r="J4596" s="1569">
        <v>0.22</v>
      </c>
      <c r="K4596" s="1536">
        <v>0.15</v>
      </c>
      <c r="L4596" s="1570" t="s">
        <v>2988</v>
      </c>
      <c r="M4596" s="1536" t="s">
        <v>2465</v>
      </c>
      <c r="N4596" s="1571" t="s">
        <v>89</v>
      </c>
      <c r="O4596" s="1572" t="s">
        <v>763</v>
      </c>
    </row>
    <row r="4597" spans="2:15" s="1305" customFormat="1" ht="32.25" customHeight="1" x14ac:dyDescent="0.2">
      <c r="B4597" s="1573" t="s">
        <v>3346</v>
      </c>
      <c r="C4597" s="1583" t="s">
        <v>783</v>
      </c>
      <c r="D4597" s="1532" t="s">
        <v>233</v>
      </c>
      <c r="E4597" s="1533">
        <f t="shared" si="33"/>
        <v>39</v>
      </c>
      <c r="F4597" s="1534">
        <v>19.010000000000002</v>
      </c>
      <c r="G4597" s="1535">
        <v>19.989999999999998</v>
      </c>
      <c r="H4597" s="1568" t="s">
        <v>58</v>
      </c>
      <c r="I4597" s="1536">
        <v>0.1</v>
      </c>
      <c r="J4597" s="1569">
        <v>0.22</v>
      </c>
      <c r="K4597" s="1536">
        <v>0.15</v>
      </c>
      <c r="L4597" s="1570" t="s">
        <v>2988</v>
      </c>
      <c r="M4597" s="1536" t="s">
        <v>2465</v>
      </c>
      <c r="N4597" s="1571" t="s">
        <v>89</v>
      </c>
      <c r="O4597" s="1572" t="s">
        <v>763</v>
      </c>
    </row>
    <row r="4598" spans="2:15" s="1305" customFormat="1" ht="32.25" customHeight="1" x14ac:dyDescent="0.2">
      <c r="B4598" s="1573" t="s">
        <v>3347</v>
      </c>
      <c r="C4598" s="1583" t="s">
        <v>783</v>
      </c>
      <c r="D4598" s="1532" t="s">
        <v>233</v>
      </c>
      <c r="E4598" s="1533">
        <f t="shared" si="33"/>
        <v>39</v>
      </c>
      <c r="F4598" s="1534">
        <v>19.010000000000002</v>
      </c>
      <c r="G4598" s="1535">
        <v>19.989999999999998</v>
      </c>
      <c r="H4598" s="1568" t="s">
        <v>58</v>
      </c>
      <c r="I4598" s="1536">
        <v>0.1</v>
      </c>
      <c r="J4598" s="1569">
        <v>0.22</v>
      </c>
      <c r="K4598" s="1536">
        <v>0.15</v>
      </c>
      <c r="L4598" s="1570" t="s">
        <v>2988</v>
      </c>
      <c r="M4598" s="1536" t="s">
        <v>2465</v>
      </c>
      <c r="N4598" s="1571" t="s">
        <v>89</v>
      </c>
      <c r="O4598" s="1572" t="s">
        <v>763</v>
      </c>
    </row>
    <row r="4599" spans="2:15" s="1305" customFormat="1" ht="32.25" customHeight="1" x14ac:dyDescent="0.2">
      <c r="B4599" s="1573" t="s">
        <v>3348</v>
      </c>
      <c r="C4599" s="1583" t="s">
        <v>783</v>
      </c>
      <c r="D4599" s="1532" t="s">
        <v>233</v>
      </c>
      <c r="E4599" s="1533">
        <f t="shared" si="33"/>
        <v>49</v>
      </c>
      <c r="F4599" s="1534">
        <v>29.01</v>
      </c>
      <c r="G4599" s="1535">
        <v>19.989999999999998</v>
      </c>
      <c r="H4599" s="1568" t="s">
        <v>58</v>
      </c>
      <c r="I4599" s="1536">
        <v>0.1</v>
      </c>
      <c r="J4599" s="1569">
        <v>0.22</v>
      </c>
      <c r="K4599" s="1536">
        <v>0.15</v>
      </c>
      <c r="L4599" s="1570" t="s">
        <v>110</v>
      </c>
      <c r="M4599" s="1536" t="s">
        <v>2970</v>
      </c>
      <c r="N4599" s="1571" t="s">
        <v>2971</v>
      </c>
      <c r="O4599" s="1572" t="s">
        <v>763</v>
      </c>
    </row>
    <row r="4600" spans="2:15" s="1305" customFormat="1" ht="32.25" customHeight="1" x14ac:dyDescent="0.2">
      <c r="B4600" s="1573" t="s">
        <v>3349</v>
      </c>
      <c r="C4600" s="1583" t="s">
        <v>783</v>
      </c>
      <c r="D4600" s="1532" t="s">
        <v>233</v>
      </c>
      <c r="E4600" s="1533">
        <f t="shared" si="33"/>
        <v>49</v>
      </c>
      <c r="F4600" s="1534">
        <v>29.01</v>
      </c>
      <c r="G4600" s="1535">
        <v>19.989999999999998</v>
      </c>
      <c r="H4600" s="1568" t="s">
        <v>58</v>
      </c>
      <c r="I4600" s="1536">
        <v>0.1</v>
      </c>
      <c r="J4600" s="1569">
        <v>0.22</v>
      </c>
      <c r="K4600" s="1536">
        <v>0.15</v>
      </c>
      <c r="L4600" s="1570" t="s">
        <v>110</v>
      </c>
      <c r="M4600" s="1536" t="s">
        <v>2970</v>
      </c>
      <c r="N4600" s="1571" t="s">
        <v>2971</v>
      </c>
      <c r="O4600" s="1572" t="s">
        <v>763</v>
      </c>
    </row>
    <row r="4601" spans="2:15" s="1305" customFormat="1" ht="32.25" customHeight="1" x14ac:dyDescent="0.2">
      <c r="B4601" s="1573" t="s">
        <v>3350</v>
      </c>
      <c r="C4601" s="1583" t="s">
        <v>783</v>
      </c>
      <c r="D4601" s="1532" t="s">
        <v>233</v>
      </c>
      <c r="E4601" s="1533">
        <f t="shared" si="33"/>
        <v>49</v>
      </c>
      <c r="F4601" s="1534">
        <v>29.01</v>
      </c>
      <c r="G4601" s="1535">
        <v>19.989999999999998</v>
      </c>
      <c r="H4601" s="1568" t="s">
        <v>58</v>
      </c>
      <c r="I4601" s="1536">
        <v>0.1</v>
      </c>
      <c r="J4601" s="1569">
        <v>0.22</v>
      </c>
      <c r="K4601" s="1536">
        <v>0.15</v>
      </c>
      <c r="L4601" s="1570" t="s">
        <v>110</v>
      </c>
      <c r="M4601" s="1536" t="s">
        <v>2970</v>
      </c>
      <c r="N4601" s="1571" t="s">
        <v>2971</v>
      </c>
      <c r="O4601" s="1572" t="s">
        <v>763</v>
      </c>
    </row>
    <row r="4602" spans="2:15" s="1305" customFormat="1" ht="32.25" customHeight="1" x14ac:dyDescent="0.2">
      <c r="B4602" s="1573" t="s">
        <v>3351</v>
      </c>
      <c r="C4602" s="1583" t="s">
        <v>783</v>
      </c>
      <c r="D4602" s="1532" t="s">
        <v>233</v>
      </c>
      <c r="E4602" s="1533">
        <f t="shared" si="33"/>
        <v>59</v>
      </c>
      <c r="F4602" s="1534">
        <v>39.01</v>
      </c>
      <c r="G4602" s="1535">
        <v>19.989999999999998</v>
      </c>
      <c r="H4602" s="1568" t="s">
        <v>58</v>
      </c>
      <c r="I4602" s="1536">
        <v>9.8000000000000004E-2</v>
      </c>
      <c r="J4602" s="1569">
        <v>0.22</v>
      </c>
      <c r="K4602" s="1536">
        <v>0.15</v>
      </c>
      <c r="L4602" s="1570" t="s">
        <v>2186</v>
      </c>
      <c r="M4602" s="1536" t="s">
        <v>101</v>
      </c>
      <c r="N4602" s="1571" t="s">
        <v>102</v>
      </c>
      <c r="O4602" s="1572" t="s">
        <v>390</v>
      </c>
    </row>
    <row r="4603" spans="2:15" s="1305" customFormat="1" ht="32.25" customHeight="1" x14ac:dyDescent="0.2">
      <c r="B4603" s="1573" t="s">
        <v>3352</v>
      </c>
      <c r="C4603" s="1583" t="s">
        <v>783</v>
      </c>
      <c r="D4603" s="1532" t="s">
        <v>233</v>
      </c>
      <c r="E4603" s="1533">
        <f t="shared" si="33"/>
        <v>59</v>
      </c>
      <c r="F4603" s="1534">
        <v>39.01</v>
      </c>
      <c r="G4603" s="1535">
        <v>19.989999999999998</v>
      </c>
      <c r="H4603" s="1568" t="s">
        <v>58</v>
      </c>
      <c r="I4603" s="1536">
        <v>9.8000000000000004E-2</v>
      </c>
      <c r="J4603" s="1569">
        <v>0.22</v>
      </c>
      <c r="K4603" s="1536">
        <v>0.15</v>
      </c>
      <c r="L4603" s="1570" t="s">
        <v>2186</v>
      </c>
      <c r="M4603" s="1536" t="s">
        <v>101</v>
      </c>
      <c r="N4603" s="1571" t="s">
        <v>102</v>
      </c>
      <c r="O4603" s="1572" t="s">
        <v>390</v>
      </c>
    </row>
    <row r="4604" spans="2:15" s="1305" customFormat="1" ht="32.25" customHeight="1" x14ac:dyDescent="0.2">
      <c r="B4604" s="1573" t="s">
        <v>3353</v>
      </c>
      <c r="C4604" s="1583" t="s">
        <v>783</v>
      </c>
      <c r="D4604" s="1532" t="s">
        <v>233</v>
      </c>
      <c r="E4604" s="1533">
        <f t="shared" si="33"/>
        <v>59</v>
      </c>
      <c r="F4604" s="1534">
        <v>39.01</v>
      </c>
      <c r="G4604" s="1535">
        <v>19.989999999999998</v>
      </c>
      <c r="H4604" s="1568" t="s">
        <v>58</v>
      </c>
      <c r="I4604" s="1536">
        <v>9.8000000000000004E-2</v>
      </c>
      <c r="J4604" s="1569">
        <v>0.22</v>
      </c>
      <c r="K4604" s="1536">
        <v>0.15</v>
      </c>
      <c r="L4604" s="1570" t="s">
        <v>2186</v>
      </c>
      <c r="M4604" s="1536" t="s">
        <v>101</v>
      </c>
      <c r="N4604" s="1571" t="s">
        <v>102</v>
      </c>
      <c r="O4604" s="1572" t="s">
        <v>390</v>
      </c>
    </row>
    <row r="4605" spans="2:15" s="1305" customFormat="1" ht="32.25" customHeight="1" x14ac:dyDescent="0.2">
      <c r="B4605" s="1573" t="s">
        <v>3354</v>
      </c>
      <c r="C4605" s="1583" t="s">
        <v>783</v>
      </c>
      <c r="D4605" s="1532" t="s">
        <v>233</v>
      </c>
      <c r="E4605" s="1533">
        <f t="shared" si="33"/>
        <v>79</v>
      </c>
      <c r="F4605" s="1534">
        <v>59.01</v>
      </c>
      <c r="G4605" s="1535">
        <v>19.989999999999998</v>
      </c>
      <c r="H4605" s="1568" t="s">
        <v>58</v>
      </c>
      <c r="I4605" s="1536">
        <v>0.09</v>
      </c>
      <c r="J4605" s="1569">
        <v>0.22</v>
      </c>
      <c r="K4605" s="1536">
        <v>0.15</v>
      </c>
      <c r="L4605" s="1570" t="s">
        <v>107</v>
      </c>
      <c r="M4605" s="1536" t="s">
        <v>2595</v>
      </c>
      <c r="N4605" s="1571" t="s">
        <v>580</v>
      </c>
      <c r="O4605" s="1572" t="s">
        <v>390</v>
      </c>
    </row>
    <row r="4606" spans="2:15" s="1305" customFormat="1" ht="32.25" customHeight="1" x14ac:dyDescent="0.2">
      <c r="B4606" s="1573" t="s">
        <v>3355</v>
      </c>
      <c r="C4606" s="1583" t="s">
        <v>783</v>
      </c>
      <c r="D4606" s="1532" t="s">
        <v>233</v>
      </c>
      <c r="E4606" s="1533">
        <f t="shared" si="33"/>
        <v>79</v>
      </c>
      <c r="F4606" s="1534">
        <v>59.01</v>
      </c>
      <c r="G4606" s="1535">
        <v>19.989999999999998</v>
      </c>
      <c r="H4606" s="1568" t="s">
        <v>58</v>
      </c>
      <c r="I4606" s="1536">
        <v>0.09</v>
      </c>
      <c r="J4606" s="1569">
        <v>0.22</v>
      </c>
      <c r="K4606" s="1536">
        <v>0.15</v>
      </c>
      <c r="L4606" s="1570" t="s">
        <v>107</v>
      </c>
      <c r="M4606" s="1536" t="s">
        <v>2595</v>
      </c>
      <c r="N4606" s="1571" t="s">
        <v>580</v>
      </c>
      <c r="O4606" s="1572" t="s">
        <v>390</v>
      </c>
    </row>
    <row r="4607" spans="2:15" s="1305" customFormat="1" ht="32.25" customHeight="1" x14ac:dyDescent="0.2">
      <c r="B4607" s="1573" t="s">
        <v>3356</v>
      </c>
      <c r="C4607" s="1583" t="s">
        <v>783</v>
      </c>
      <c r="D4607" s="1532" t="s">
        <v>233</v>
      </c>
      <c r="E4607" s="1533">
        <f t="shared" si="33"/>
        <v>79</v>
      </c>
      <c r="F4607" s="1534">
        <v>59.01</v>
      </c>
      <c r="G4607" s="1535">
        <v>19.989999999999998</v>
      </c>
      <c r="H4607" s="1568" t="s">
        <v>58</v>
      </c>
      <c r="I4607" s="1536">
        <v>0.09</v>
      </c>
      <c r="J4607" s="1569">
        <v>0.22</v>
      </c>
      <c r="K4607" s="1536">
        <v>0.15</v>
      </c>
      <c r="L4607" s="1570" t="s">
        <v>107</v>
      </c>
      <c r="M4607" s="1536" t="s">
        <v>2595</v>
      </c>
      <c r="N4607" s="1571" t="s">
        <v>580</v>
      </c>
      <c r="O4607" s="1572" t="s">
        <v>390</v>
      </c>
    </row>
    <row r="4608" spans="2:15" s="1305" customFormat="1" ht="32.25" customHeight="1" x14ac:dyDescent="0.2">
      <c r="B4608" s="1573" t="s">
        <v>3357</v>
      </c>
      <c r="C4608" s="1583" t="s">
        <v>783</v>
      </c>
      <c r="D4608" s="1532" t="s">
        <v>233</v>
      </c>
      <c r="E4608" s="1533">
        <f t="shared" si="33"/>
        <v>99</v>
      </c>
      <c r="F4608" s="1534">
        <v>79.010000000000005</v>
      </c>
      <c r="G4608" s="1535">
        <v>19.989999999999998</v>
      </c>
      <c r="H4608" s="1568" t="s">
        <v>58</v>
      </c>
      <c r="I4608" s="1536">
        <v>8.5999999999999993E-2</v>
      </c>
      <c r="J4608" s="1569">
        <v>0.22</v>
      </c>
      <c r="K4608" s="1536">
        <v>0.15</v>
      </c>
      <c r="L4608" s="1570" t="s">
        <v>2916</v>
      </c>
      <c r="M4608" s="1536" t="s">
        <v>2917</v>
      </c>
      <c r="N4608" s="1571" t="s">
        <v>883</v>
      </c>
      <c r="O4608" s="1572" t="s">
        <v>390</v>
      </c>
    </row>
    <row r="4609" spans="2:15" s="1305" customFormat="1" ht="32.25" customHeight="1" x14ac:dyDescent="0.2">
      <c r="B4609" s="1573" t="s">
        <v>3358</v>
      </c>
      <c r="C4609" s="1583" t="s">
        <v>783</v>
      </c>
      <c r="D4609" s="1532" t="s">
        <v>233</v>
      </c>
      <c r="E4609" s="1533">
        <f t="shared" si="33"/>
        <v>99</v>
      </c>
      <c r="F4609" s="1534">
        <v>79.010000000000005</v>
      </c>
      <c r="G4609" s="1535">
        <v>19.989999999999998</v>
      </c>
      <c r="H4609" s="1568" t="s">
        <v>58</v>
      </c>
      <c r="I4609" s="1536">
        <v>8.5999999999999993E-2</v>
      </c>
      <c r="J4609" s="1569">
        <v>0.22</v>
      </c>
      <c r="K4609" s="1536">
        <v>0.15</v>
      </c>
      <c r="L4609" s="1570" t="s">
        <v>2916</v>
      </c>
      <c r="M4609" s="1536" t="s">
        <v>2917</v>
      </c>
      <c r="N4609" s="1571" t="s">
        <v>883</v>
      </c>
      <c r="O4609" s="1572" t="s">
        <v>390</v>
      </c>
    </row>
    <row r="4610" spans="2:15" s="1305" customFormat="1" ht="32.25" customHeight="1" x14ac:dyDescent="0.2">
      <c r="B4610" s="1573" t="s">
        <v>3359</v>
      </c>
      <c r="C4610" s="1583" t="s">
        <v>783</v>
      </c>
      <c r="D4610" s="1532" t="s">
        <v>233</v>
      </c>
      <c r="E4610" s="1533">
        <f t="shared" si="33"/>
        <v>99</v>
      </c>
      <c r="F4610" s="1534">
        <v>79.010000000000005</v>
      </c>
      <c r="G4610" s="1535">
        <v>19.989999999999998</v>
      </c>
      <c r="H4610" s="1568" t="s">
        <v>58</v>
      </c>
      <c r="I4610" s="1536">
        <v>8.5999999999999993E-2</v>
      </c>
      <c r="J4610" s="1569">
        <v>0.22</v>
      </c>
      <c r="K4610" s="1536">
        <v>0.15</v>
      </c>
      <c r="L4610" s="1570" t="s">
        <v>2916</v>
      </c>
      <c r="M4610" s="1536" t="s">
        <v>2917</v>
      </c>
      <c r="N4610" s="1571" t="s">
        <v>883</v>
      </c>
      <c r="O4610" s="1572" t="s">
        <v>390</v>
      </c>
    </row>
    <row r="4611" spans="2:15" s="1305" customFormat="1" ht="32.25" customHeight="1" x14ac:dyDescent="0.2">
      <c r="B4611" s="1573" t="s">
        <v>3360</v>
      </c>
      <c r="C4611" s="1583" t="s">
        <v>783</v>
      </c>
      <c r="D4611" s="1532" t="s">
        <v>233</v>
      </c>
      <c r="E4611" s="1533">
        <f t="shared" si="33"/>
        <v>120</v>
      </c>
      <c r="F4611" s="1534">
        <v>100.01</v>
      </c>
      <c r="G4611" s="1535">
        <v>19.989999999999998</v>
      </c>
      <c r="H4611" s="1568" t="s">
        <v>58</v>
      </c>
      <c r="I4611" s="1536">
        <v>8.5999999999999993E-2</v>
      </c>
      <c r="J4611" s="1569">
        <v>0.22</v>
      </c>
      <c r="K4611" s="1536">
        <v>0.15</v>
      </c>
      <c r="L4611" s="1570" t="s">
        <v>2984</v>
      </c>
      <c r="M4611" s="1536" t="s">
        <v>2985</v>
      </c>
      <c r="N4611" s="1571" t="s">
        <v>1463</v>
      </c>
      <c r="O4611" s="1572" t="s">
        <v>390</v>
      </c>
    </row>
    <row r="4612" spans="2:15" s="1305" customFormat="1" ht="32.25" customHeight="1" x14ac:dyDescent="0.2">
      <c r="B4612" s="1573" t="s">
        <v>3361</v>
      </c>
      <c r="C4612" s="1583" t="s">
        <v>783</v>
      </c>
      <c r="D4612" s="1532" t="s">
        <v>233</v>
      </c>
      <c r="E4612" s="1533">
        <f t="shared" si="33"/>
        <v>120</v>
      </c>
      <c r="F4612" s="1534">
        <v>100.01</v>
      </c>
      <c r="G4612" s="1535">
        <v>19.989999999999998</v>
      </c>
      <c r="H4612" s="1568" t="s">
        <v>58</v>
      </c>
      <c r="I4612" s="1536">
        <v>8.5999999999999993E-2</v>
      </c>
      <c r="J4612" s="1569">
        <v>0.22</v>
      </c>
      <c r="K4612" s="1536">
        <v>0.15</v>
      </c>
      <c r="L4612" s="1570" t="s">
        <v>2984</v>
      </c>
      <c r="M4612" s="1536" t="s">
        <v>2985</v>
      </c>
      <c r="N4612" s="1571" t="s">
        <v>1463</v>
      </c>
      <c r="O4612" s="1572" t="s">
        <v>390</v>
      </c>
    </row>
    <row r="4613" spans="2:15" s="1305" customFormat="1" ht="40.5" customHeight="1" x14ac:dyDescent="0.2">
      <c r="B4613" s="1573" t="s">
        <v>3362</v>
      </c>
      <c r="C4613" s="1583" t="s">
        <v>783</v>
      </c>
      <c r="D4613" s="1532" t="s">
        <v>233</v>
      </c>
      <c r="E4613" s="1533">
        <f t="shared" si="33"/>
        <v>120</v>
      </c>
      <c r="F4613" s="1534">
        <v>100.01</v>
      </c>
      <c r="G4613" s="1535">
        <v>19.989999999999998</v>
      </c>
      <c r="H4613" s="1568" t="s">
        <v>58</v>
      </c>
      <c r="I4613" s="1536">
        <v>8.5999999999999993E-2</v>
      </c>
      <c r="J4613" s="1569">
        <v>0.22</v>
      </c>
      <c r="K4613" s="1536">
        <v>0.15</v>
      </c>
      <c r="L4613" s="1570" t="s">
        <v>2984</v>
      </c>
      <c r="M4613" s="1536" t="s">
        <v>2985</v>
      </c>
      <c r="N4613" s="1571" t="s">
        <v>1463</v>
      </c>
      <c r="O4613" s="1572" t="s">
        <v>390</v>
      </c>
    </row>
    <row r="4614" spans="2:15" s="1305" customFormat="1" ht="18" customHeight="1" x14ac:dyDescent="0.2">
      <c r="B4614" s="4370" t="s">
        <v>1985</v>
      </c>
      <c r="C4614" s="4371"/>
      <c r="D4614" s="1540"/>
      <c r="E4614" s="1540"/>
      <c r="F4614" s="772"/>
      <c r="G4614" s="772"/>
      <c r="H4614" s="772"/>
      <c r="I4614" s="712"/>
      <c r="J4614" s="712"/>
      <c r="K4614" s="712"/>
      <c r="L4614" s="712"/>
      <c r="M4614" s="712"/>
      <c r="N4614" s="712"/>
      <c r="O4614" s="729"/>
    </row>
    <row r="4615" spans="2:15" s="1305" customFormat="1" ht="18" customHeight="1" thickBot="1" x14ac:dyDescent="0.25">
      <c r="B4615" s="1567" t="s">
        <v>3341</v>
      </c>
      <c r="C4615" s="699"/>
      <c r="D4615" s="699"/>
      <c r="E4615" s="699"/>
      <c r="F4615" s="776"/>
      <c r="G4615" s="776"/>
      <c r="H4615" s="776"/>
      <c r="I4615" s="699"/>
      <c r="J4615" s="699"/>
      <c r="K4615" s="699"/>
      <c r="L4615" s="699"/>
      <c r="M4615" s="699"/>
      <c r="N4615" s="699"/>
      <c r="O4615" s="700"/>
    </row>
    <row r="4616" spans="2:15" s="1305" customFormat="1" ht="18" customHeight="1" thickTop="1" x14ac:dyDescent="0.3">
      <c r="B4616" s="4400"/>
      <c r="C4616" s="4400"/>
      <c r="D4616" s="534"/>
      <c r="E4616" s="534"/>
      <c r="F4616" s="534"/>
      <c r="G4616" s="506"/>
    </row>
    <row r="4617" spans="2:15" s="1305" customFormat="1" ht="18" customHeight="1" thickBot="1" x14ac:dyDescent="0.35">
      <c r="B4617" s="534"/>
      <c r="C4617" s="534"/>
      <c r="D4617" s="534"/>
      <c r="E4617" s="534"/>
      <c r="F4617" s="534"/>
      <c r="G4617" s="506"/>
    </row>
    <row r="4618" spans="2:15" s="1305" customFormat="1" ht="18" customHeight="1" thickTop="1" thickBot="1" x14ac:dyDescent="0.25">
      <c r="B4618" s="742"/>
      <c r="C4618" s="1042"/>
      <c r="D4618" s="1042"/>
      <c r="E4618" s="1042"/>
      <c r="F4618" s="1042"/>
      <c r="G4618" s="1042"/>
      <c r="H4618" s="1042"/>
      <c r="I4618" s="1042"/>
      <c r="J4618" s="1042"/>
      <c r="K4618" s="1042"/>
      <c r="L4618" s="1042"/>
      <c r="M4618" s="1042"/>
      <c r="N4618" s="1042"/>
      <c r="O4618" s="734"/>
    </row>
    <row r="4619" spans="2:15" s="1305" customFormat="1" ht="18" customHeight="1" thickTop="1" x14ac:dyDescent="0.2">
      <c r="B4619" s="1519" t="s">
        <v>3303</v>
      </c>
      <c r="C4619" s="1520"/>
      <c r="D4619" s="1520"/>
      <c r="E4619" s="1520"/>
      <c r="F4619" s="1520"/>
      <c r="G4619" s="1521"/>
      <c r="H4619" s="1521"/>
      <c r="I4619" s="1521"/>
      <c r="J4619" s="1521"/>
      <c r="K4619" s="1521"/>
      <c r="L4619" s="1522"/>
      <c r="M4619" s="1522"/>
      <c r="N4619" s="1522"/>
      <c r="O4619" s="1523"/>
    </row>
    <row r="4620" spans="2:15" s="1305" customFormat="1" ht="47.25" customHeight="1" x14ac:dyDescent="0.2">
      <c r="B4620" s="1524" t="s">
        <v>995</v>
      </c>
      <c r="C4620" s="1525" t="s">
        <v>80</v>
      </c>
      <c r="D4620" s="1526" t="s">
        <v>1810</v>
      </c>
      <c r="E4620" s="1527" t="s">
        <v>535</v>
      </c>
      <c r="F4620" s="1527" t="s">
        <v>2955</v>
      </c>
      <c r="G4620" s="1528" t="s">
        <v>536</v>
      </c>
      <c r="H4620" s="1528" t="s">
        <v>537</v>
      </c>
      <c r="I4620" s="1525" t="s">
        <v>2956</v>
      </c>
      <c r="J4620" s="1525" t="s">
        <v>2957</v>
      </c>
      <c r="K4620" s="1525" t="s">
        <v>2958</v>
      </c>
      <c r="L4620" s="1525" t="s">
        <v>2959</v>
      </c>
      <c r="M4620" s="1525" t="s">
        <v>2960</v>
      </c>
      <c r="N4620" s="1529" t="s">
        <v>2961</v>
      </c>
      <c r="O4620" s="1530" t="s">
        <v>2028</v>
      </c>
    </row>
    <row r="4621" spans="2:15" s="1305" customFormat="1" ht="18" customHeight="1" x14ac:dyDescent="0.2">
      <c r="B4621" s="1710" t="s">
        <v>3304</v>
      </c>
      <c r="C4621" s="1532" t="s">
        <v>2030</v>
      </c>
      <c r="D4621" s="1532" t="s">
        <v>233</v>
      </c>
      <c r="E4621" s="1533">
        <v>18</v>
      </c>
      <c r="F4621" s="1535">
        <v>8.01</v>
      </c>
      <c r="G4621" s="1535">
        <f>+E4621-F4621</f>
        <v>9.99</v>
      </c>
      <c r="H4621" s="1568" t="s">
        <v>3305</v>
      </c>
      <c r="I4621" s="1711">
        <v>0.12</v>
      </c>
      <c r="J4621" s="1569">
        <v>0.22</v>
      </c>
      <c r="K4621" s="1711">
        <v>0.15</v>
      </c>
      <c r="L4621" s="1570" t="s">
        <v>1771</v>
      </c>
      <c r="M4621" s="1536" t="s">
        <v>235</v>
      </c>
      <c r="N4621" s="1571" t="s">
        <v>236</v>
      </c>
      <c r="O4621" s="1572" t="s">
        <v>2034</v>
      </c>
    </row>
    <row r="4622" spans="2:15" s="1305" customFormat="1" ht="18" customHeight="1" x14ac:dyDescent="0.2">
      <c r="B4622" s="1710" t="s">
        <v>3306</v>
      </c>
      <c r="C4622" s="1532" t="s">
        <v>2030</v>
      </c>
      <c r="D4622" s="1532" t="s">
        <v>233</v>
      </c>
      <c r="E4622" s="1533">
        <v>18</v>
      </c>
      <c r="F4622" s="1535">
        <v>8.01</v>
      </c>
      <c r="G4622" s="1535">
        <f t="shared" ref="G4622:G4654" si="34">+E4622-F4622</f>
        <v>9.99</v>
      </c>
      <c r="H4622" s="1568" t="s">
        <v>3305</v>
      </c>
      <c r="I4622" s="1711">
        <v>0.12</v>
      </c>
      <c r="J4622" s="1569">
        <v>0.22</v>
      </c>
      <c r="K4622" s="1711">
        <v>0.15</v>
      </c>
      <c r="L4622" s="1570" t="s">
        <v>1771</v>
      </c>
      <c r="M4622" s="1536" t="s">
        <v>235</v>
      </c>
      <c r="N4622" s="1571" t="s">
        <v>236</v>
      </c>
      <c r="O4622" s="1572" t="s">
        <v>2034</v>
      </c>
    </row>
    <row r="4623" spans="2:15" s="1305" customFormat="1" ht="18" customHeight="1" x14ac:dyDescent="0.2">
      <c r="B4623" s="1710" t="s">
        <v>3307</v>
      </c>
      <c r="C4623" s="1532" t="s">
        <v>2030</v>
      </c>
      <c r="D4623" s="1532" t="s">
        <v>233</v>
      </c>
      <c r="E4623" s="1533">
        <v>20</v>
      </c>
      <c r="F4623" s="1535">
        <v>10.01</v>
      </c>
      <c r="G4623" s="1535">
        <f t="shared" si="34"/>
        <v>9.99</v>
      </c>
      <c r="H4623" s="1568" t="s">
        <v>3305</v>
      </c>
      <c r="I4623" s="1711">
        <v>0.12</v>
      </c>
      <c r="J4623" s="1569">
        <v>0.22</v>
      </c>
      <c r="K4623" s="1711">
        <v>0.15</v>
      </c>
      <c r="L4623" s="1570" t="s">
        <v>1769</v>
      </c>
      <c r="M4623" s="1536" t="s">
        <v>1770</v>
      </c>
      <c r="N4623" s="1571" t="s">
        <v>1771</v>
      </c>
      <c r="O4623" s="1572" t="s">
        <v>2034</v>
      </c>
    </row>
    <row r="4624" spans="2:15" s="1305" customFormat="1" ht="18" customHeight="1" x14ac:dyDescent="0.2">
      <c r="B4624" s="1710" t="s">
        <v>3308</v>
      </c>
      <c r="C4624" s="1532" t="s">
        <v>2030</v>
      </c>
      <c r="D4624" s="1532" t="s">
        <v>233</v>
      </c>
      <c r="E4624" s="1533">
        <v>20</v>
      </c>
      <c r="F4624" s="1535">
        <v>10.01</v>
      </c>
      <c r="G4624" s="1535">
        <f t="shared" si="34"/>
        <v>9.99</v>
      </c>
      <c r="H4624" s="1568" t="s">
        <v>3305</v>
      </c>
      <c r="I4624" s="1711">
        <v>0.12</v>
      </c>
      <c r="J4624" s="1569">
        <v>0.22</v>
      </c>
      <c r="K4624" s="1711">
        <v>0.15</v>
      </c>
      <c r="L4624" s="1570" t="s">
        <v>1769</v>
      </c>
      <c r="M4624" s="1536" t="s">
        <v>1770</v>
      </c>
      <c r="N4624" s="1571" t="s">
        <v>1771</v>
      </c>
      <c r="O4624" s="1572" t="s">
        <v>2034</v>
      </c>
    </row>
    <row r="4625" spans="2:15" s="1305" customFormat="1" ht="18" customHeight="1" x14ac:dyDescent="0.2">
      <c r="B4625" s="1710" t="s">
        <v>3309</v>
      </c>
      <c r="C4625" s="1532" t="s">
        <v>2030</v>
      </c>
      <c r="D4625" s="1532" t="s">
        <v>233</v>
      </c>
      <c r="E4625" s="1533">
        <v>20</v>
      </c>
      <c r="F4625" s="1534">
        <v>10.01</v>
      </c>
      <c r="G4625" s="1535">
        <f t="shared" si="34"/>
        <v>9.99</v>
      </c>
      <c r="H4625" s="1568" t="s">
        <v>3305</v>
      </c>
      <c r="I4625" s="1711">
        <v>0.12</v>
      </c>
      <c r="J4625" s="1569">
        <v>0.22</v>
      </c>
      <c r="K4625" s="1711">
        <v>0.15</v>
      </c>
      <c r="L4625" s="1570" t="s">
        <v>1769</v>
      </c>
      <c r="M4625" s="1536" t="s">
        <v>1770</v>
      </c>
      <c r="N4625" s="1571" t="s">
        <v>1771</v>
      </c>
      <c r="O4625" s="1572" t="s">
        <v>2034</v>
      </c>
    </row>
    <row r="4626" spans="2:15" s="1305" customFormat="1" ht="18" customHeight="1" x14ac:dyDescent="0.2">
      <c r="B4626" s="1710" t="s">
        <v>3310</v>
      </c>
      <c r="C4626" s="1532" t="s">
        <v>2030</v>
      </c>
      <c r="D4626" s="1532" t="s">
        <v>233</v>
      </c>
      <c r="E4626" s="1533">
        <v>25</v>
      </c>
      <c r="F4626" s="1534">
        <v>15.01</v>
      </c>
      <c r="G4626" s="1535">
        <f t="shared" si="34"/>
        <v>9.99</v>
      </c>
      <c r="H4626" s="1568" t="s">
        <v>3305</v>
      </c>
      <c r="I4626" s="1711">
        <v>0.12</v>
      </c>
      <c r="J4626" s="1569">
        <v>0.22</v>
      </c>
      <c r="K4626" s="1711">
        <v>0.15</v>
      </c>
      <c r="L4626" s="1570" t="s">
        <v>1891</v>
      </c>
      <c r="M4626" s="1536" t="s">
        <v>2468</v>
      </c>
      <c r="N4626" s="1571" t="s">
        <v>2172</v>
      </c>
      <c r="O4626" s="1572" t="s">
        <v>2034</v>
      </c>
    </row>
    <row r="4627" spans="2:15" s="1305" customFormat="1" ht="18" customHeight="1" x14ac:dyDescent="0.2">
      <c r="B4627" s="1712" t="s">
        <v>3311</v>
      </c>
      <c r="C4627" s="1532" t="s">
        <v>2030</v>
      </c>
      <c r="D4627" s="1532" t="s">
        <v>233</v>
      </c>
      <c r="E4627" s="1533">
        <v>25</v>
      </c>
      <c r="F4627" s="1534">
        <v>15.01</v>
      </c>
      <c r="G4627" s="1535">
        <f t="shared" si="34"/>
        <v>9.99</v>
      </c>
      <c r="H4627" s="1568" t="s">
        <v>3305</v>
      </c>
      <c r="I4627" s="1711">
        <v>0.12</v>
      </c>
      <c r="J4627" s="1569">
        <v>0.22</v>
      </c>
      <c r="K4627" s="1711">
        <v>0.15</v>
      </c>
      <c r="L4627" s="1570" t="s">
        <v>1891</v>
      </c>
      <c r="M4627" s="1536" t="s">
        <v>2468</v>
      </c>
      <c r="N4627" s="1571" t="s">
        <v>2172</v>
      </c>
      <c r="O4627" s="1572" t="s">
        <v>2034</v>
      </c>
    </row>
    <row r="4628" spans="2:15" s="1305" customFormat="1" ht="18" customHeight="1" x14ac:dyDescent="0.2">
      <c r="B4628" s="1712" t="s">
        <v>3312</v>
      </c>
      <c r="C4628" s="1532" t="s">
        <v>2030</v>
      </c>
      <c r="D4628" s="1532" t="s">
        <v>233</v>
      </c>
      <c r="E4628" s="1533">
        <v>25</v>
      </c>
      <c r="F4628" s="1534">
        <v>15.01</v>
      </c>
      <c r="G4628" s="1535">
        <f t="shared" si="34"/>
        <v>9.99</v>
      </c>
      <c r="H4628" s="1568" t="s">
        <v>3305</v>
      </c>
      <c r="I4628" s="1711">
        <v>0.12</v>
      </c>
      <c r="J4628" s="1569">
        <v>0.22</v>
      </c>
      <c r="K4628" s="1711">
        <v>0.15</v>
      </c>
      <c r="L4628" s="1570" t="s">
        <v>1891</v>
      </c>
      <c r="M4628" s="1536" t="s">
        <v>2468</v>
      </c>
      <c r="N4628" s="1571" t="s">
        <v>2172</v>
      </c>
      <c r="O4628" s="1572" t="s">
        <v>2034</v>
      </c>
    </row>
    <row r="4629" spans="2:15" s="1305" customFormat="1" ht="18" customHeight="1" x14ac:dyDescent="0.2">
      <c r="B4629" s="1713" t="s">
        <v>3313</v>
      </c>
      <c r="C4629" s="1532" t="s">
        <v>2030</v>
      </c>
      <c r="D4629" s="1532" t="s">
        <v>233</v>
      </c>
      <c r="E4629" s="1533">
        <v>30</v>
      </c>
      <c r="F4629" s="1534">
        <v>10.01</v>
      </c>
      <c r="G4629" s="1535">
        <f t="shared" si="34"/>
        <v>19.990000000000002</v>
      </c>
      <c r="H4629" s="1568" t="s">
        <v>58</v>
      </c>
      <c r="I4629" s="1711">
        <v>0.12</v>
      </c>
      <c r="J4629" s="1569">
        <v>0.22</v>
      </c>
      <c r="K4629" s="1711">
        <v>0.15</v>
      </c>
      <c r="L4629" s="1570" t="s">
        <v>1769</v>
      </c>
      <c r="M4629" s="1536" t="s">
        <v>1770</v>
      </c>
      <c r="N4629" s="1571" t="s">
        <v>1771</v>
      </c>
      <c r="O4629" s="1572" t="s">
        <v>763</v>
      </c>
    </row>
    <row r="4630" spans="2:15" s="1305" customFormat="1" ht="18" customHeight="1" x14ac:dyDescent="0.2">
      <c r="B4630" s="1713" t="s">
        <v>3314</v>
      </c>
      <c r="C4630" s="1532" t="s">
        <v>2030</v>
      </c>
      <c r="D4630" s="1532" t="s">
        <v>233</v>
      </c>
      <c r="E4630" s="1533">
        <v>30</v>
      </c>
      <c r="F4630" s="1534">
        <v>10.01</v>
      </c>
      <c r="G4630" s="1535">
        <f t="shared" si="34"/>
        <v>19.990000000000002</v>
      </c>
      <c r="H4630" s="1568" t="s">
        <v>58</v>
      </c>
      <c r="I4630" s="1711">
        <v>0.12</v>
      </c>
      <c r="J4630" s="1569">
        <v>0.22</v>
      </c>
      <c r="K4630" s="1711">
        <v>0.15</v>
      </c>
      <c r="L4630" s="1570" t="s">
        <v>1769</v>
      </c>
      <c r="M4630" s="1536" t="s">
        <v>1770</v>
      </c>
      <c r="N4630" s="1571" t="s">
        <v>1771</v>
      </c>
      <c r="O4630" s="1572" t="s">
        <v>763</v>
      </c>
    </row>
    <row r="4631" spans="2:15" s="1305" customFormat="1" ht="18" customHeight="1" x14ac:dyDescent="0.2">
      <c r="B4631" s="1713" t="s">
        <v>3315</v>
      </c>
      <c r="C4631" s="1532" t="s">
        <v>2030</v>
      </c>
      <c r="D4631" s="1532" t="s">
        <v>233</v>
      </c>
      <c r="E4631" s="1533">
        <v>30</v>
      </c>
      <c r="F4631" s="1534">
        <v>10.01</v>
      </c>
      <c r="G4631" s="1535">
        <f t="shared" si="34"/>
        <v>19.990000000000002</v>
      </c>
      <c r="H4631" s="1568" t="s">
        <v>58</v>
      </c>
      <c r="I4631" s="1711">
        <v>0.12</v>
      </c>
      <c r="J4631" s="1569">
        <v>0.22</v>
      </c>
      <c r="K4631" s="1711">
        <v>0.15</v>
      </c>
      <c r="L4631" s="1570" t="s">
        <v>1769</v>
      </c>
      <c r="M4631" s="1536" t="s">
        <v>1770</v>
      </c>
      <c r="N4631" s="1571" t="s">
        <v>1771</v>
      </c>
      <c r="O4631" s="1572" t="s">
        <v>763</v>
      </c>
    </row>
    <row r="4632" spans="2:15" s="1305" customFormat="1" ht="18" customHeight="1" x14ac:dyDescent="0.2">
      <c r="B4632" s="1714" t="s">
        <v>3316</v>
      </c>
      <c r="C4632" s="1532" t="s">
        <v>2030</v>
      </c>
      <c r="D4632" s="1532" t="s">
        <v>233</v>
      </c>
      <c r="E4632" s="1533">
        <v>34</v>
      </c>
      <c r="F4632" s="1534">
        <v>14.01</v>
      </c>
      <c r="G4632" s="1535">
        <f t="shared" si="34"/>
        <v>19.990000000000002</v>
      </c>
      <c r="H4632" s="1568" t="s">
        <v>58</v>
      </c>
      <c r="I4632" s="1711">
        <v>0.11</v>
      </c>
      <c r="J4632" s="1569">
        <v>0.22</v>
      </c>
      <c r="K4632" s="1711">
        <v>0.15</v>
      </c>
      <c r="L4632" s="1570" t="s">
        <v>762</v>
      </c>
      <c r="M4632" s="1536" t="s">
        <v>1777</v>
      </c>
      <c r="N4632" s="1571" t="s">
        <v>2463</v>
      </c>
      <c r="O4632" s="1572" t="s">
        <v>763</v>
      </c>
    </row>
    <row r="4633" spans="2:15" s="1305" customFormat="1" ht="18" customHeight="1" x14ac:dyDescent="0.2">
      <c r="B4633" s="1714" t="s">
        <v>3317</v>
      </c>
      <c r="C4633" s="1532" t="s">
        <v>2030</v>
      </c>
      <c r="D4633" s="1532" t="s">
        <v>233</v>
      </c>
      <c r="E4633" s="1533">
        <v>34</v>
      </c>
      <c r="F4633" s="1534">
        <v>14.01</v>
      </c>
      <c r="G4633" s="1535">
        <f t="shared" si="34"/>
        <v>19.990000000000002</v>
      </c>
      <c r="H4633" s="1568" t="s">
        <v>58</v>
      </c>
      <c r="I4633" s="1711">
        <v>0.11</v>
      </c>
      <c r="J4633" s="1569">
        <v>0.22</v>
      </c>
      <c r="K4633" s="1711">
        <v>0.15</v>
      </c>
      <c r="L4633" s="1570" t="s">
        <v>762</v>
      </c>
      <c r="M4633" s="1536" t="s">
        <v>1777</v>
      </c>
      <c r="N4633" s="1571" t="s">
        <v>2463</v>
      </c>
      <c r="O4633" s="1572" t="s">
        <v>763</v>
      </c>
    </row>
    <row r="4634" spans="2:15" s="1305" customFormat="1" ht="18" customHeight="1" x14ac:dyDescent="0.2">
      <c r="B4634" s="1714" t="s">
        <v>3318</v>
      </c>
      <c r="C4634" s="1532" t="s">
        <v>2030</v>
      </c>
      <c r="D4634" s="1532" t="s">
        <v>233</v>
      </c>
      <c r="E4634" s="1533">
        <v>34</v>
      </c>
      <c r="F4634" s="1534">
        <v>14.01</v>
      </c>
      <c r="G4634" s="1535">
        <f t="shared" si="34"/>
        <v>19.990000000000002</v>
      </c>
      <c r="H4634" s="1568" t="s">
        <v>58</v>
      </c>
      <c r="I4634" s="1711">
        <v>0.11</v>
      </c>
      <c r="J4634" s="1569">
        <v>0.22</v>
      </c>
      <c r="K4634" s="1711">
        <v>0.15</v>
      </c>
      <c r="L4634" s="1570" t="s">
        <v>762</v>
      </c>
      <c r="M4634" s="1536" t="s">
        <v>1777</v>
      </c>
      <c r="N4634" s="1571" t="s">
        <v>2463</v>
      </c>
      <c r="O4634" s="1572" t="s">
        <v>763</v>
      </c>
    </row>
    <row r="4635" spans="2:15" s="1305" customFormat="1" ht="18" customHeight="1" x14ac:dyDescent="0.2">
      <c r="B4635" s="1715" t="s">
        <v>3319</v>
      </c>
      <c r="C4635" s="1532" t="s">
        <v>2030</v>
      </c>
      <c r="D4635" s="1532" t="s">
        <v>233</v>
      </c>
      <c r="E4635" s="1533">
        <v>39</v>
      </c>
      <c r="F4635" s="1534">
        <v>19.010000000000002</v>
      </c>
      <c r="G4635" s="1535">
        <f t="shared" si="34"/>
        <v>19.989999999999998</v>
      </c>
      <c r="H4635" s="1568" t="s">
        <v>58</v>
      </c>
      <c r="I4635" s="1711">
        <v>0.11</v>
      </c>
      <c r="J4635" s="1569">
        <v>0.22</v>
      </c>
      <c r="K4635" s="1711">
        <v>0.15</v>
      </c>
      <c r="L4635" s="1570" t="s">
        <v>2187</v>
      </c>
      <c r="M4635" s="1536" t="s">
        <v>2465</v>
      </c>
      <c r="N4635" s="1571" t="s">
        <v>89</v>
      </c>
      <c r="O4635" s="1572" t="s">
        <v>763</v>
      </c>
    </row>
    <row r="4636" spans="2:15" s="1305" customFormat="1" ht="18" customHeight="1" x14ac:dyDescent="0.2">
      <c r="B4636" s="1715" t="s">
        <v>3320</v>
      </c>
      <c r="C4636" s="1532" t="s">
        <v>2030</v>
      </c>
      <c r="D4636" s="1532" t="s">
        <v>233</v>
      </c>
      <c r="E4636" s="1533">
        <v>39</v>
      </c>
      <c r="F4636" s="1534">
        <v>19.010000000000002</v>
      </c>
      <c r="G4636" s="1535">
        <f t="shared" si="34"/>
        <v>19.989999999999998</v>
      </c>
      <c r="H4636" s="1568" t="s">
        <v>58</v>
      </c>
      <c r="I4636" s="1711">
        <v>0.11</v>
      </c>
      <c r="J4636" s="1569">
        <v>0.22</v>
      </c>
      <c r="K4636" s="1711">
        <v>0.15</v>
      </c>
      <c r="L4636" s="1570" t="s">
        <v>2187</v>
      </c>
      <c r="M4636" s="1536" t="s">
        <v>2465</v>
      </c>
      <c r="N4636" s="1571" t="s">
        <v>89</v>
      </c>
      <c r="O4636" s="1572" t="s">
        <v>763</v>
      </c>
    </row>
    <row r="4637" spans="2:15" s="1305" customFormat="1" ht="18" customHeight="1" x14ac:dyDescent="0.2">
      <c r="B4637" s="1715" t="s">
        <v>3321</v>
      </c>
      <c r="C4637" s="1532" t="s">
        <v>2030</v>
      </c>
      <c r="D4637" s="1532" t="s">
        <v>233</v>
      </c>
      <c r="E4637" s="1533">
        <v>39</v>
      </c>
      <c r="F4637" s="1534">
        <v>19.010000000000002</v>
      </c>
      <c r="G4637" s="1535">
        <f t="shared" si="34"/>
        <v>19.989999999999998</v>
      </c>
      <c r="H4637" s="1568" t="s">
        <v>58</v>
      </c>
      <c r="I4637" s="1711">
        <v>0.11</v>
      </c>
      <c r="J4637" s="1569">
        <v>0.22</v>
      </c>
      <c r="K4637" s="1711">
        <v>0.15</v>
      </c>
      <c r="L4637" s="1570" t="s">
        <v>2187</v>
      </c>
      <c r="M4637" s="1536" t="s">
        <v>2465</v>
      </c>
      <c r="N4637" s="1571" t="s">
        <v>89</v>
      </c>
      <c r="O4637" s="1572" t="s">
        <v>763</v>
      </c>
    </row>
    <row r="4638" spans="2:15" s="1305" customFormat="1" ht="18" customHeight="1" x14ac:dyDescent="0.2">
      <c r="B4638" s="1715" t="s">
        <v>3322</v>
      </c>
      <c r="C4638" s="1532" t="s">
        <v>2030</v>
      </c>
      <c r="D4638" s="1532" t="s">
        <v>233</v>
      </c>
      <c r="E4638" s="1533">
        <v>49</v>
      </c>
      <c r="F4638" s="1534">
        <v>29.01</v>
      </c>
      <c r="G4638" s="1535">
        <f t="shared" si="34"/>
        <v>19.989999999999998</v>
      </c>
      <c r="H4638" s="1568" t="s">
        <v>58</v>
      </c>
      <c r="I4638" s="1711">
        <v>0.108</v>
      </c>
      <c r="J4638" s="1569">
        <v>0.22</v>
      </c>
      <c r="K4638" s="1711">
        <v>0.15</v>
      </c>
      <c r="L4638" s="1570" t="s">
        <v>2595</v>
      </c>
      <c r="M4638" s="1536" t="s">
        <v>1256</v>
      </c>
      <c r="N4638" s="1571" t="s">
        <v>1257</v>
      </c>
      <c r="O4638" s="1572" t="s">
        <v>763</v>
      </c>
    </row>
    <row r="4639" spans="2:15" s="1305" customFormat="1" ht="18" customHeight="1" x14ac:dyDescent="0.2">
      <c r="B4639" s="1715" t="s">
        <v>3323</v>
      </c>
      <c r="C4639" s="1532" t="s">
        <v>2030</v>
      </c>
      <c r="D4639" s="1532" t="s">
        <v>233</v>
      </c>
      <c r="E4639" s="1533">
        <v>49</v>
      </c>
      <c r="F4639" s="1534">
        <v>29.01</v>
      </c>
      <c r="G4639" s="1535">
        <f t="shared" si="34"/>
        <v>19.989999999999998</v>
      </c>
      <c r="H4639" s="1568" t="s">
        <v>58</v>
      </c>
      <c r="I4639" s="1711">
        <v>0.108</v>
      </c>
      <c r="J4639" s="1569">
        <v>0.22</v>
      </c>
      <c r="K4639" s="1711">
        <v>0.15</v>
      </c>
      <c r="L4639" s="1570" t="s">
        <v>2595</v>
      </c>
      <c r="M4639" s="1536" t="s">
        <v>1256</v>
      </c>
      <c r="N4639" s="1571" t="s">
        <v>1257</v>
      </c>
      <c r="O4639" s="1572" t="s">
        <v>763</v>
      </c>
    </row>
    <row r="4640" spans="2:15" s="1305" customFormat="1" ht="18" customHeight="1" x14ac:dyDescent="0.2">
      <c r="B4640" s="1715" t="s">
        <v>3324</v>
      </c>
      <c r="C4640" s="1532" t="s">
        <v>2030</v>
      </c>
      <c r="D4640" s="1532" t="s">
        <v>233</v>
      </c>
      <c r="E4640" s="1533">
        <v>49</v>
      </c>
      <c r="F4640" s="1534">
        <v>29.01</v>
      </c>
      <c r="G4640" s="1535">
        <f t="shared" si="34"/>
        <v>19.989999999999998</v>
      </c>
      <c r="H4640" s="1568" t="s">
        <v>58</v>
      </c>
      <c r="I4640" s="1711">
        <v>0.108</v>
      </c>
      <c r="J4640" s="1569">
        <v>0.22</v>
      </c>
      <c r="K4640" s="1711">
        <v>0.15</v>
      </c>
      <c r="L4640" s="1570" t="s">
        <v>2595</v>
      </c>
      <c r="M4640" s="1536" t="s">
        <v>1256</v>
      </c>
      <c r="N4640" s="1571" t="s">
        <v>1257</v>
      </c>
      <c r="O4640" s="1572" t="s">
        <v>763</v>
      </c>
    </row>
    <row r="4641" spans="2:15" s="1305" customFormat="1" ht="18" customHeight="1" x14ac:dyDescent="0.2">
      <c r="B4641" s="1573" t="s">
        <v>3325</v>
      </c>
      <c r="C4641" s="1532" t="s">
        <v>2030</v>
      </c>
      <c r="D4641" s="1532" t="s">
        <v>233</v>
      </c>
      <c r="E4641" s="1533">
        <v>59</v>
      </c>
      <c r="F4641" s="1534">
        <v>39.01</v>
      </c>
      <c r="G4641" s="1535">
        <f t="shared" si="34"/>
        <v>19.990000000000002</v>
      </c>
      <c r="H4641" s="1568" t="s">
        <v>58</v>
      </c>
      <c r="I4641" s="1711">
        <v>9.8000000000000004E-2</v>
      </c>
      <c r="J4641" s="1569">
        <v>0.22</v>
      </c>
      <c r="K4641" s="1711">
        <v>0.15</v>
      </c>
      <c r="L4641" s="1570" t="s">
        <v>2186</v>
      </c>
      <c r="M4641" s="1536" t="s">
        <v>101</v>
      </c>
      <c r="N4641" s="1571" t="s">
        <v>102</v>
      </c>
      <c r="O4641" s="1572" t="s">
        <v>390</v>
      </c>
    </row>
    <row r="4642" spans="2:15" s="1305" customFormat="1" ht="18" customHeight="1" x14ac:dyDescent="0.2">
      <c r="B4642" s="1573" t="s">
        <v>3326</v>
      </c>
      <c r="C4642" s="1532" t="s">
        <v>2030</v>
      </c>
      <c r="D4642" s="1532" t="s">
        <v>233</v>
      </c>
      <c r="E4642" s="1533">
        <v>59</v>
      </c>
      <c r="F4642" s="1534">
        <v>39.01</v>
      </c>
      <c r="G4642" s="1535">
        <f t="shared" si="34"/>
        <v>19.990000000000002</v>
      </c>
      <c r="H4642" s="1568" t="s">
        <v>58</v>
      </c>
      <c r="I4642" s="1711">
        <v>9.8000000000000004E-2</v>
      </c>
      <c r="J4642" s="1569">
        <v>0.22</v>
      </c>
      <c r="K4642" s="1711">
        <v>0.15</v>
      </c>
      <c r="L4642" s="1570" t="s">
        <v>2186</v>
      </c>
      <c r="M4642" s="1536" t="s">
        <v>101</v>
      </c>
      <c r="N4642" s="1571" t="s">
        <v>102</v>
      </c>
      <c r="O4642" s="1572" t="s">
        <v>390</v>
      </c>
    </row>
    <row r="4643" spans="2:15" s="1305" customFormat="1" ht="18" customHeight="1" x14ac:dyDescent="0.2">
      <c r="B4643" s="1573" t="s">
        <v>3327</v>
      </c>
      <c r="C4643" s="1532" t="s">
        <v>2030</v>
      </c>
      <c r="D4643" s="1532" t="s">
        <v>233</v>
      </c>
      <c r="E4643" s="1533">
        <v>59</v>
      </c>
      <c r="F4643" s="1534">
        <v>39.01</v>
      </c>
      <c r="G4643" s="1535">
        <f t="shared" si="34"/>
        <v>19.990000000000002</v>
      </c>
      <c r="H4643" s="1568" t="s">
        <v>58</v>
      </c>
      <c r="I4643" s="1711">
        <v>9.8000000000000004E-2</v>
      </c>
      <c r="J4643" s="1569">
        <v>0.22</v>
      </c>
      <c r="K4643" s="1711">
        <v>0.15</v>
      </c>
      <c r="L4643" s="1570" t="s">
        <v>2186</v>
      </c>
      <c r="M4643" s="1536" t="s">
        <v>101</v>
      </c>
      <c r="N4643" s="1571" t="s">
        <v>102</v>
      </c>
      <c r="O4643" s="1572" t="s">
        <v>390</v>
      </c>
    </row>
    <row r="4644" spans="2:15" s="1305" customFormat="1" ht="18" customHeight="1" x14ac:dyDescent="0.2">
      <c r="B4644" s="1573" t="s">
        <v>3328</v>
      </c>
      <c r="C4644" s="1532" t="s">
        <v>2030</v>
      </c>
      <c r="D4644" s="1532" t="s">
        <v>233</v>
      </c>
      <c r="E4644" s="1533">
        <v>59</v>
      </c>
      <c r="F4644" s="1534">
        <v>39.01</v>
      </c>
      <c r="G4644" s="1535">
        <f t="shared" si="34"/>
        <v>19.990000000000002</v>
      </c>
      <c r="H4644" s="1568" t="s">
        <v>58</v>
      </c>
      <c r="I4644" s="1711">
        <v>9.8000000000000004E-2</v>
      </c>
      <c r="J4644" s="1569">
        <v>0.22</v>
      </c>
      <c r="K4644" s="1711">
        <v>0.15</v>
      </c>
      <c r="L4644" s="1570" t="s">
        <v>3329</v>
      </c>
      <c r="M4644" s="1536" t="s">
        <v>101</v>
      </c>
      <c r="N4644" s="1571" t="s">
        <v>102</v>
      </c>
      <c r="O4644" s="1572" t="s">
        <v>390</v>
      </c>
    </row>
    <row r="4645" spans="2:15" s="1305" customFormat="1" ht="18" customHeight="1" x14ac:dyDescent="0.2">
      <c r="B4645" s="1573" t="s">
        <v>3330</v>
      </c>
      <c r="C4645" s="1532" t="s">
        <v>2030</v>
      </c>
      <c r="D4645" s="1532" t="s">
        <v>233</v>
      </c>
      <c r="E4645" s="1533">
        <v>69</v>
      </c>
      <c r="F4645" s="1534">
        <v>49.01</v>
      </c>
      <c r="G4645" s="1535">
        <f t="shared" si="34"/>
        <v>19.990000000000002</v>
      </c>
      <c r="H4645" s="1568" t="s">
        <v>58</v>
      </c>
      <c r="I4645" s="1711">
        <v>9.6000000000000002E-2</v>
      </c>
      <c r="J4645" s="1569">
        <v>0.22</v>
      </c>
      <c r="K4645" s="1711">
        <v>0.15</v>
      </c>
      <c r="L4645" s="1570" t="s">
        <v>3329</v>
      </c>
      <c r="M4645" s="1536" t="s">
        <v>2036</v>
      </c>
      <c r="N4645" s="1571" t="s">
        <v>879</v>
      </c>
      <c r="O4645" s="1572" t="s">
        <v>390</v>
      </c>
    </row>
    <row r="4646" spans="2:15" s="1305" customFormat="1" ht="18" customHeight="1" x14ac:dyDescent="0.2">
      <c r="B4646" s="1573" t="s">
        <v>3331</v>
      </c>
      <c r="C4646" s="1532" t="s">
        <v>2030</v>
      </c>
      <c r="D4646" s="1532" t="s">
        <v>233</v>
      </c>
      <c r="E4646" s="1533">
        <v>69</v>
      </c>
      <c r="F4646" s="1534">
        <v>49.01</v>
      </c>
      <c r="G4646" s="1535">
        <f t="shared" si="34"/>
        <v>19.990000000000002</v>
      </c>
      <c r="H4646" s="1568" t="s">
        <v>58</v>
      </c>
      <c r="I4646" s="1711">
        <v>9.6000000000000002E-2</v>
      </c>
      <c r="J4646" s="1569">
        <v>0.22</v>
      </c>
      <c r="K4646" s="1711">
        <v>0.15</v>
      </c>
      <c r="L4646" s="1570" t="s">
        <v>3329</v>
      </c>
      <c r="M4646" s="1536" t="s">
        <v>2036</v>
      </c>
      <c r="N4646" s="1571" t="s">
        <v>879</v>
      </c>
      <c r="O4646" s="1572" t="s">
        <v>390</v>
      </c>
    </row>
    <row r="4647" spans="2:15" s="1305" customFormat="1" ht="18" customHeight="1" x14ac:dyDescent="0.2">
      <c r="B4647" s="1573" t="s">
        <v>3332</v>
      </c>
      <c r="C4647" s="1532" t="s">
        <v>2030</v>
      </c>
      <c r="D4647" s="1532" t="s">
        <v>233</v>
      </c>
      <c r="E4647" s="1533">
        <v>69</v>
      </c>
      <c r="F4647" s="1534">
        <v>49.01</v>
      </c>
      <c r="G4647" s="1535">
        <f t="shared" si="34"/>
        <v>19.990000000000002</v>
      </c>
      <c r="H4647" s="1568" t="s">
        <v>58</v>
      </c>
      <c r="I4647" s="1711">
        <v>9.6000000000000002E-2</v>
      </c>
      <c r="J4647" s="1569">
        <v>0.22</v>
      </c>
      <c r="K4647" s="1711">
        <v>0.15</v>
      </c>
      <c r="L4647" s="1570" t="s">
        <v>107</v>
      </c>
      <c r="M4647" s="1536" t="s">
        <v>2036</v>
      </c>
      <c r="N4647" s="1571" t="s">
        <v>879</v>
      </c>
      <c r="O4647" s="1572" t="s">
        <v>390</v>
      </c>
    </row>
    <row r="4648" spans="2:15" s="1305" customFormat="1" ht="18" customHeight="1" x14ac:dyDescent="0.2">
      <c r="B4648" s="1573" t="s">
        <v>3333</v>
      </c>
      <c r="C4648" s="1532" t="s">
        <v>2030</v>
      </c>
      <c r="D4648" s="1532" t="s">
        <v>233</v>
      </c>
      <c r="E4648" s="1533">
        <v>79</v>
      </c>
      <c r="F4648" s="1534">
        <v>59.01</v>
      </c>
      <c r="G4648" s="1535">
        <f t="shared" si="34"/>
        <v>19.990000000000002</v>
      </c>
      <c r="H4648" s="1568" t="s">
        <v>58</v>
      </c>
      <c r="I4648" s="1711">
        <v>0.09</v>
      </c>
      <c r="J4648" s="1569">
        <v>0.22</v>
      </c>
      <c r="K4648" s="1711">
        <v>0.15</v>
      </c>
      <c r="L4648" s="1570" t="s">
        <v>107</v>
      </c>
      <c r="M4648" s="1536" t="s">
        <v>2595</v>
      </c>
      <c r="N4648" s="1571" t="s">
        <v>580</v>
      </c>
      <c r="O4648" s="1572" t="s">
        <v>390</v>
      </c>
    </row>
    <row r="4649" spans="2:15" s="1305" customFormat="1" ht="18" customHeight="1" x14ac:dyDescent="0.2">
      <c r="B4649" s="1573" t="s">
        <v>3334</v>
      </c>
      <c r="C4649" s="1532" t="s">
        <v>2030</v>
      </c>
      <c r="D4649" s="1532" t="s">
        <v>233</v>
      </c>
      <c r="E4649" s="1533">
        <v>79</v>
      </c>
      <c r="F4649" s="1534">
        <v>59.01</v>
      </c>
      <c r="G4649" s="1535">
        <f t="shared" si="34"/>
        <v>19.990000000000002</v>
      </c>
      <c r="H4649" s="1568" t="s">
        <v>58</v>
      </c>
      <c r="I4649" s="1711">
        <v>0.09</v>
      </c>
      <c r="J4649" s="1569">
        <v>0.22</v>
      </c>
      <c r="K4649" s="1711">
        <v>0.15</v>
      </c>
      <c r="L4649" s="1570" t="s">
        <v>107</v>
      </c>
      <c r="M4649" s="1536" t="s">
        <v>2595</v>
      </c>
      <c r="N4649" s="1571" t="s">
        <v>580</v>
      </c>
      <c r="O4649" s="1572" t="s">
        <v>390</v>
      </c>
    </row>
    <row r="4650" spans="2:15" s="1305" customFormat="1" ht="18" customHeight="1" x14ac:dyDescent="0.2">
      <c r="B4650" s="1573" t="s">
        <v>3335</v>
      </c>
      <c r="C4650" s="1532" t="s">
        <v>2030</v>
      </c>
      <c r="D4650" s="1532" t="s">
        <v>233</v>
      </c>
      <c r="E4650" s="1533">
        <v>79</v>
      </c>
      <c r="F4650" s="1534">
        <v>59.01</v>
      </c>
      <c r="G4650" s="1535">
        <f t="shared" si="34"/>
        <v>19.990000000000002</v>
      </c>
      <c r="H4650" s="1568" t="s">
        <v>58</v>
      </c>
      <c r="I4650" s="1711">
        <v>0.09</v>
      </c>
      <c r="J4650" s="1569">
        <v>0.22</v>
      </c>
      <c r="K4650" s="1711">
        <v>0.15</v>
      </c>
      <c r="L4650" s="1570" t="s">
        <v>107</v>
      </c>
      <c r="M4650" s="1536" t="s">
        <v>2595</v>
      </c>
      <c r="N4650" s="1571" t="s">
        <v>580</v>
      </c>
      <c r="O4650" s="1572" t="s">
        <v>390</v>
      </c>
    </row>
    <row r="4651" spans="2:15" s="1305" customFormat="1" ht="18" customHeight="1" x14ac:dyDescent="0.2">
      <c r="B4651" s="1573" t="s">
        <v>3336</v>
      </c>
      <c r="C4651" s="1532" t="s">
        <v>2030</v>
      </c>
      <c r="D4651" s="1532" t="s">
        <v>233</v>
      </c>
      <c r="E4651" s="1533">
        <v>99</v>
      </c>
      <c r="F4651" s="1534">
        <v>79.010000000000005</v>
      </c>
      <c r="G4651" s="1535">
        <f t="shared" si="34"/>
        <v>19.989999999999995</v>
      </c>
      <c r="H4651" s="1568" t="s">
        <v>58</v>
      </c>
      <c r="I4651" s="1711">
        <v>8.5999999999999993E-2</v>
      </c>
      <c r="J4651" s="1569">
        <v>0.22</v>
      </c>
      <c r="K4651" s="1711">
        <v>0.15</v>
      </c>
      <c r="L4651" s="1570" t="s">
        <v>2916</v>
      </c>
      <c r="M4651" s="1536" t="s">
        <v>2917</v>
      </c>
      <c r="N4651" s="1571" t="s">
        <v>883</v>
      </c>
      <c r="O4651" s="1572" t="s">
        <v>390</v>
      </c>
    </row>
    <row r="4652" spans="2:15" s="1305" customFormat="1" ht="18" customHeight="1" x14ac:dyDescent="0.2">
      <c r="B4652" s="1573" t="s">
        <v>3337</v>
      </c>
      <c r="C4652" s="1532" t="s">
        <v>2030</v>
      </c>
      <c r="D4652" s="1532" t="s">
        <v>233</v>
      </c>
      <c r="E4652" s="1533">
        <v>99</v>
      </c>
      <c r="F4652" s="1534">
        <v>79.010000000000005</v>
      </c>
      <c r="G4652" s="1535">
        <f t="shared" si="34"/>
        <v>19.989999999999995</v>
      </c>
      <c r="H4652" s="1568" t="s">
        <v>58</v>
      </c>
      <c r="I4652" s="1711">
        <v>8.5999999999999993E-2</v>
      </c>
      <c r="J4652" s="1569">
        <v>0.22</v>
      </c>
      <c r="K4652" s="1711">
        <v>0.15</v>
      </c>
      <c r="L4652" s="1570" t="s">
        <v>2916</v>
      </c>
      <c r="M4652" s="1536" t="s">
        <v>2917</v>
      </c>
      <c r="N4652" s="1571" t="s">
        <v>883</v>
      </c>
      <c r="O4652" s="1572" t="s">
        <v>390</v>
      </c>
    </row>
    <row r="4653" spans="2:15" s="1305" customFormat="1" ht="25.5" customHeight="1" x14ac:dyDescent="0.2">
      <c r="B4653" s="1573" t="s">
        <v>3338</v>
      </c>
      <c r="C4653" s="1532" t="s">
        <v>2030</v>
      </c>
      <c r="D4653" s="1532" t="s">
        <v>233</v>
      </c>
      <c r="E4653" s="1533">
        <v>99</v>
      </c>
      <c r="F4653" s="1534">
        <v>79.010000000000005</v>
      </c>
      <c r="G4653" s="1535">
        <f t="shared" si="34"/>
        <v>19.989999999999995</v>
      </c>
      <c r="H4653" s="1568" t="s">
        <v>58</v>
      </c>
      <c r="I4653" s="1711">
        <v>8.5999999999999993E-2</v>
      </c>
      <c r="J4653" s="1569">
        <v>0.22</v>
      </c>
      <c r="K4653" s="1711">
        <v>0.15</v>
      </c>
      <c r="L4653" s="1570" t="s">
        <v>2916</v>
      </c>
      <c r="M4653" s="1536" t="s">
        <v>2917</v>
      </c>
      <c r="N4653" s="1571" t="s">
        <v>883</v>
      </c>
      <c r="O4653" s="1572" t="s">
        <v>390</v>
      </c>
    </row>
    <row r="4654" spans="2:15" s="1305" customFormat="1" ht="18" customHeight="1" x14ac:dyDescent="0.2">
      <c r="B4654" s="1573" t="s">
        <v>3339</v>
      </c>
      <c r="C4654" s="1532" t="s">
        <v>2030</v>
      </c>
      <c r="D4654" s="1532" t="s">
        <v>233</v>
      </c>
      <c r="E4654" s="1533">
        <v>99</v>
      </c>
      <c r="F4654" s="1534">
        <v>79.010000000000005</v>
      </c>
      <c r="G4654" s="1535">
        <f t="shared" si="34"/>
        <v>19.989999999999995</v>
      </c>
      <c r="H4654" s="1568" t="s">
        <v>58</v>
      </c>
      <c r="I4654" s="1711">
        <v>8.5999999999999993E-2</v>
      </c>
      <c r="J4654" s="1569">
        <v>0.22</v>
      </c>
      <c r="K4654" s="1711">
        <v>0.15</v>
      </c>
      <c r="L4654" s="1570" t="s">
        <v>2916</v>
      </c>
      <c r="M4654" s="1536" t="s">
        <v>2917</v>
      </c>
      <c r="N4654" s="1571" t="s">
        <v>883</v>
      </c>
      <c r="O4654" s="1572" t="s">
        <v>390</v>
      </c>
    </row>
    <row r="4655" spans="2:15" s="1305" customFormat="1" ht="18" customHeight="1" x14ac:dyDescent="0.2">
      <c r="B4655" s="1716"/>
      <c r="C4655" s="1717"/>
      <c r="D4655" s="1718"/>
      <c r="E4655" s="1719"/>
      <c r="F4655" s="1720"/>
      <c r="G4655" s="1719"/>
      <c r="H4655" s="1721"/>
      <c r="I4655" s="1722"/>
      <c r="J4655" s="1723"/>
      <c r="K4655" s="1722"/>
      <c r="L4655" s="1724"/>
      <c r="M4655" s="1725"/>
      <c r="N4655" s="1726"/>
      <c r="O4655" s="1727"/>
    </row>
    <row r="4656" spans="2:15" s="1305" customFormat="1" ht="18" customHeight="1" x14ac:dyDescent="0.2">
      <c r="B4656" s="1710" t="s">
        <v>3310</v>
      </c>
      <c r="C4656" s="1583" t="s">
        <v>783</v>
      </c>
      <c r="D4656" s="1532" t="s">
        <v>233</v>
      </c>
      <c r="E4656" s="1533">
        <v>25</v>
      </c>
      <c r="F4656" s="1534">
        <v>15.01</v>
      </c>
      <c r="G4656" s="1535">
        <f t="shared" ref="G4656:G4682" si="35">+E4656-F4656</f>
        <v>9.99</v>
      </c>
      <c r="H4656" s="1568" t="s">
        <v>3305</v>
      </c>
      <c r="I4656" s="1711">
        <v>0.12</v>
      </c>
      <c r="J4656" s="1569">
        <v>0.22</v>
      </c>
      <c r="K4656" s="1711">
        <v>0.15</v>
      </c>
      <c r="L4656" s="1570" t="s">
        <v>1892</v>
      </c>
      <c r="M4656" s="1536" t="s">
        <v>2468</v>
      </c>
      <c r="N4656" s="1571" t="s">
        <v>2172</v>
      </c>
      <c r="O4656" s="1572" t="s">
        <v>2034</v>
      </c>
    </row>
    <row r="4657" spans="2:15" s="1305" customFormat="1" ht="18" customHeight="1" x14ac:dyDescent="0.2">
      <c r="B4657" s="1712" t="s">
        <v>3311</v>
      </c>
      <c r="C4657" s="1583" t="s">
        <v>783</v>
      </c>
      <c r="D4657" s="1532" t="s">
        <v>233</v>
      </c>
      <c r="E4657" s="1533">
        <v>25</v>
      </c>
      <c r="F4657" s="1534">
        <v>15.01</v>
      </c>
      <c r="G4657" s="1535">
        <f t="shared" si="35"/>
        <v>9.99</v>
      </c>
      <c r="H4657" s="1568" t="s">
        <v>3305</v>
      </c>
      <c r="I4657" s="1711">
        <v>0.12</v>
      </c>
      <c r="J4657" s="1569">
        <v>0.22</v>
      </c>
      <c r="K4657" s="1711">
        <v>0.15</v>
      </c>
      <c r="L4657" s="1570" t="s">
        <v>1892</v>
      </c>
      <c r="M4657" s="1536" t="s">
        <v>2468</v>
      </c>
      <c r="N4657" s="1571" t="s">
        <v>2172</v>
      </c>
      <c r="O4657" s="1572" t="s">
        <v>2034</v>
      </c>
    </row>
    <row r="4658" spans="2:15" s="1305" customFormat="1" ht="18" customHeight="1" x14ac:dyDescent="0.2">
      <c r="B4658" s="1712" t="s">
        <v>3312</v>
      </c>
      <c r="C4658" s="1583" t="s">
        <v>783</v>
      </c>
      <c r="D4658" s="1532" t="s">
        <v>233</v>
      </c>
      <c r="E4658" s="1533">
        <v>25</v>
      </c>
      <c r="F4658" s="1534">
        <v>15.01</v>
      </c>
      <c r="G4658" s="1535">
        <f t="shared" si="35"/>
        <v>9.99</v>
      </c>
      <c r="H4658" s="1568" t="s">
        <v>3305</v>
      </c>
      <c r="I4658" s="1711">
        <v>0.12</v>
      </c>
      <c r="J4658" s="1569">
        <v>0.22</v>
      </c>
      <c r="K4658" s="1711">
        <v>0.15</v>
      </c>
      <c r="L4658" s="1570" t="s">
        <v>1892</v>
      </c>
      <c r="M4658" s="1536" t="s">
        <v>2468</v>
      </c>
      <c r="N4658" s="1571" t="s">
        <v>2172</v>
      </c>
      <c r="O4658" s="1572" t="s">
        <v>2034</v>
      </c>
    </row>
    <row r="4659" spans="2:15" s="1305" customFormat="1" ht="18" customHeight="1" x14ac:dyDescent="0.2">
      <c r="B4659" s="1713" t="s">
        <v>3313</v>
      </c>
      <c r="C4659" s="1583" t="s">
        <v>783</v>
      </c>
      <c r="D4659" s="1532" t="s">
        <v>233</v>
      </c>
      <c r="E4659" s="1533">
        <v>30</v>
      </c>
      <c r="F4659" s="1534">
        <v>10.01</v>
      </c>
      <c r="G4659" s="1535">
        <f t="shared" si="35"/>
        <v>19.990000000000002</v>
      </c>
      <c r="H4659" s="1568" t="s">
        <v>58</v>
      </c>
      <c r="I4659" s="1711">
        <v>0.12</v>
      </c>
      <c r="J4659" s="1569">
        <v>0.22</v>
      </c>
      <c r="K4659" s="1711">
        <v>0.15</v>
      </c>
      <c r="L4659" s="1570" t="s">
        <v>2172</v>
      </c>
      <c r="M4659" s="1536" t="s">
        <v>1770</v>
      </c>
      <c r="N4659" s="1571" t="s">
        <v>1771</v>
      </c>
      <c r="O4659" s="1572" t="s">
        <v>763</v>
      </c>
    </row>
    <row r="4660" spans="2:15" s="1305" customFormat="1" ht="18" customHeight="1" x14ac:dyDescent="0.2">
      <c r="B4660" s="1713" t="s">
        <v>3314</v>
      </c>
      <c r="C4660" s="1583" t="s">
        <v>783</v>
      </c>
      <c r="D4660" s="1532" t="s">
        <v>233</v>
      </c>
      <c r="E4660" s="1533">
        <v>30</v>
      </c>
      <c r="F4660" s="1534">
        <v>10.01</v>
      </c>
      <c r="G4660" s="1535">
        <f t="shared" si="35"/>
        <v>19.990000000000002</v>
      </c>
      <c r="H4660" s="1568" t="s">
        <v>58</v>
      </c>
      <c r="I4660" s="1711">
        <v>0.12</v>
      </c>
      <c r="J4660" s="1569">
        <v>0.22</v>
      </c>
      <c r="K4660" s="1711">
        <v>0.15</v>
      </c>
      <c r="L4660" s="1570" t="s">
        <v>2172</v>
      </c>
      <c r="M4660" s="1536" t="s">
        <v>1770</v>
      </c>
      <c r="N4660" s="1571" t="s">
        <v>1771</v>
      </c>
      <c r="O4660" s="1572" t="s">
        <v>763</v>
      </c>
    </row>
    <row r="4661" spans="2:15" s="1305" customFormat="1" ht="18" customHeight="1" x14ac:dyDescent="0.2">
      <c r="B4661" s="1713" t="s">
        <v>3315</v>
      </c>
      <c r="C4661" s="1583" t="s">
        <v>783</v>
      </c>
      <c r="D4661" s="1532" t="s">
        <v>233</v>
      </c>
      <c r="E4661" s="1533">
        <v>30</v>
      </c>
      <c r="F4661" s="1534">
        <v>10.01</v>
      </c>
      <c r="G4661" s="1535">
        <f t="shared" si="35"/>
        <v>19.990000000000002</v>
      </c>
      <c r="H4661" s="1568" t="s">
        <v>58</v>
      </c>
      <c r="I4661" s="1711">
        <v>0.12</v>
      </c>
      <c r="J4661" s="1569">
        <v>0.22</v>
      </c>
      <c r="K4661" s="1711">
        <v>0.15</v>
      </c>
      <c r="L4661" s="1570" t="s">
        <v>2172</v>
      </c>
      <c r="M4661" s="1536" t="s">
        <v>1770</v>
      </c>
      <c r="N4661" s="1571" t="s">
        <v>1771</v>
      </c>
      <c r="O4661" s="1572" t="s">
        <v>763</v>
      </c>
    </row>
    <row r="4662" spans="2:15" s="1305" customFormat="1" ht="18" customHeight="1" x14ac:dyDescent="0.2">
      <c r="B4662" s="1714" t="s">
        <v>3316</v>
      </c>
      <c r="C4662" s="1583" t="s">
        <v>783</v>
      </c>
      <c r="D4662" s="1532" t="s">
        <v>233</v>
      </c>
      <c r="E4662" s="1533">
        <v>34</v>
      </c>
      <c r="F4662" s="1534">
        <v>14.01</v>
      </c>
      <c r="G4662" s="1535">
        <f t="shared" si="35"/>
        <v>19.990000000000002</v>
      </c>
      <c r="H4662" s="1568" t="s">
        <v>58</v>
      </c>
      <c r="I4662" s="1711">
        <v>0.11</v>
      </c>
      <c r="J4662" s="1569">
        <v>0.22</v>
      </c>
      <c r="K4662" s="1711">
        <v>0.15</v>
      </c>
      <c r="L4662" s="1570" t="s">
        <v>1624</v>
      </c>
      <c r="M4662" s="1536" t="s">
        <v>1777</v>
      </c>
      <c r="N4662" s="1571" t="s">
        <v>2463</v>
      </c>
      <c r="O4662" s="1572" t="s">
        <v>763</v>
      </c>
    </row>
    <row r="4663" spans="2:15" s="1305" customFormat="1" ht="18" customHeight="1" x14ac:dyDescent="0.2">
      <c r="B4663" s="1714" t="s">
        <v>3317</v>
      </c>
      <c r="C4663" s="1583" t="s">
        <v>783</v>
      </c>
      <c r="D4663" s="1532" t="s">
        <v>233</v>
      </c>
      <c r="E4663" s="1533">
        <v>34</v>
      </c>
      <c r="F4663" s="1534">
        <v>14.01</v>
      </c>
      <c r="G4663" s="1535">
        <f t="shared" si="35"/>
        <v>19.990000000000002</v>
      </c>
      <c r="H4663" s="1568" t="s">
        <v>58</v>
      </c>
      <c r="I4663" s="1711">
        <v>0.11</v>
      </c>
      <c r="J4663" s="1569">
        <v>0.22</v>
      </c>
      <c r="K4663" s="1711">
        <v>0.15</v>
      </c>
      <c r="L4663" s="1570" t="s">
        <v>1624</v>
      </c>
      <c r="M4663" s="1536" t="s">
        <v>1777</v>
      </c>
      <c r="N4663" s="1571" t="s">
        <v>2463</v>
      </c>
      <c r="O4663" s="1572" t="s">
        <v>763</v>
      </c>
    </row>
    <row r="4664" spans="2:15" s="1305" customFormat="1" ht="18" customHeight="1" x14ac:dyDescent="0.2">
      <c r="B4664" s="1714" t="s">
        <v>3318</v>
      </c>
      <c r="C4664" s="1583" t="s">
        <v>783</v>
      </c>
      <c r="D4664" s="1532" t="s">
        <v>233</v>
      </c>
      <c r="E4664" s="1533">
        <v>34</v>
      </c>
      <c r="F4664" s="1534">
        <v>14.01</v>
      </c>
      <c r="G4664" s="1535">
        <f t="shared" si="35"/>
        <v>19.990000000000002</v>
      </c>
      <c r="H4664" s="1568" t="s">
        <v>58</v>
      </c>
      <c r="I4664" s="1711">
        <v>0.11</v>
      </c>
      <c r="J4664" s="1569">
        <v>0.22</v>
      </c>
      <c r="K4664" s="1711">
        <v>0.15</v>
      </c>
      <c r="L4664" s="1570" t="s">
        <v>1624</v>
      </c>
      <c r="M4664" s="1536" t="s">
        <v>1777</v>
      </c>
      <c r="N4664" s="1571" t="s">
        <v>2463</v>
      </c>
      <c r="O4664" s="1572" t="s">
        <v>763</v>
      </c>
    </row>
    <row r="4665" spans="2:15" s="1305" customFormat="1" ht="18" customHeight="1" x14ac:dyDescent="0.2">
      <c r="B4665" s="1715" t="s">
        <v>3319</v>
      </c>
      <c r="C4665" s="1583" t="s">
        <v>783</v>
      </c>
      <c r="D4665" s="1532" t="s">
        <v>233</v>
      </c>
      <c r="E4665" s="1533">
        <v>39</v>
      </c>
      <c r="F4665" s="1534">
        <v>19.010000000000002</v>
      </c>
      <c r="G4665" s="1535">
        <f t="shared" si="35"/>
        <v>19.989999999999998</v>
      </c>
      <c r="H4665" s="1568" t="s">
        <v>58</v>
      </c>
      <c r="I4665" s="1711">
        <v>0.11</v>
      </c>
      <c r="J4665" s="1569">
        <v>0.22</v>
      </c>
      <c r="K4665" s="1711">
        <v>0.15</v>
      </c>
      <c r="L4665" s="1570" t="s">
        <v>2988</v>
      </c>
      <c r="M4665" s="1536" t="s">
        <v>2465</v>
      </c>
      <c r="N4665" s="1571" t="s">
        <v>89</v>
      </c>
      <c r="O4665" s="1572" t="s">
        <v>763</v>
      </c>
    </row>
    <row r="4666" spans="2:15" s="1305" customFormat="1" ht="18" customHeight="1" x14ac:dyDescent="0.2">
      <c r="B4666" s="1715" t="s">
        <v>3320</v>
      </c>
      <c r="C4666" s="1583" t="s">
        <v>783</v>
      </c>
      <c r="D4666" s="1532" t="s">
        <v>233</v>
      </c>
      <c r="E4666" s="1533">
        <v>39</v>
      </c>
      <c r="F4666" s="1534">
        <v>19.010000000000002</v>
      </c>
      <c r="G4666" s="1535">
        <f t="shared" si="35"/>
        <v>19.989999999999998</v>
      </c>
      <c r="H4666" s="1568" t="s">
        <v>58</v>
      </c>
      <c r="I4666" s="1711">
        <v>0.11</v>
      </c>
      <c r="J4666" s="1569">
        <v>0.22</v>
      </c>
      <c r="K4666" s="1711">
        <v>0.15</v>
      </c>
      <c r="L4666" s="1570" t="s">
        <v>2988</v>
      </c>
      <c r="M4666" s="1536" t="s">
        <v>2465</v>
      </c>
      <c r="N4666" s="1571" t="s">
        <v>89</v>
      </c>
      <c r="O4666" s="1572" t="s">
        <v>763</v>
      </c>
    </row>
    <row r="4667" spans="2:15" s="1305" customFormat="1" ht="18" customHeight="1" x14ac:dyDescent="0.2">
      <c r="B4667" s="1715" t="s">
        <v>3321</v>
      </c>
      <c r="C4667" s="1583" t="s">
        <v>783</v>
      </c>
      <c r="D4667" s="1532" t="s">
        <v>233</v>
      </c>
      <c r="E4667" s="1533">
        <v>39</v>
      </c>
      <c r="F4667" s="1534">
        <v>19.010000000000002</v>
      </c>
      <c r="G4667" s="1535">
        <f t="shared" si="35"/>
        <v>19.989999999999998</v>
      </c>
      <c r="H4667" s="1568" t="s">
        <v>58</v>
      </c>
      <c r="I4667" s="1711">
        <v>0.11</v>
      </c>
      <c r="J4667" s="1569">
        <v>0.22</v>
      </c>
      <c r="K4667" s="1711">
        <v>0.15</v>
      </c>
      <c r="L4667" s="1570" t="s">
        <v>2988</v>
      </c>
      <c r="M4667" s="1536" t="s">
        <v>2465</v>
      </c>
      <c r="N4667" s="1571" t="s">
        <v>89</v>
      </c>
      <c r="O4667" s="1572" t="s">
        <v>763</v>
      </c>
    </row>
    <row r="4668" spans="2:15" s="1305" customFormat="1" ht="18" customHeight="1" x14ac:dyDescent="0.2">
      <c r="B4668" s="1715" t="s">
        <v>3322</v>
      </c>
      <c r="C4668" s="1583" t="s">
        <v>783</v>
      </c>
      <c r="D4668" s="1532" t="s">
        <v>233</v>
      </c>
      <c r="E4668" s="1533">
        <v>49</v>
      </c>
      <c r="F4668" s="1534">
        <v>29.01</v>
      </c>
      <c r="G4668" s="1535">
        <f t="shared" si="35"/>
        <v>19.989999999999998</v>
      </c>
      <c r="H4668" s="1568" t="s">
        <v>58</v>
      </c>
      <c r="I4668" s="1711">
        <v>0.108</v>
      </c>
      <c r="J4668" s="1569">
        <v>0.22</v>
      </c>
      <c r="K4668" s="1711">
        <v>0.15</v>
      </c>
      <c r="L4668" s="1570" t="s">
        <v>3340</v>
      </c>
      <c r="M4668" s="1536" t="s">
        <v>2970</v>
      </c>
      <c r="N4668" s="1571" t="s">
        <v>2971</v>
      </c>
      <c r="O4668" s="1572" t="s">
        <v>763</v>
      </c>
    </row>
    <row r="4669" spans="2:15" s="1305" customFormat="1" ht="18" customHeight="1" x14ac:dyDescent="0.2">
      <c r="B4669" s="1715" t="s">
        <v>3323</v>
      </c>
      <c r="C4669" s="1583" t="s">
        <v>783</v>
      </c>
      <c r="D4669" s="1532" t="s">
        <v>233</v>
      </c>
      <c r="E4669" s="1533">
        <v>49</v>
      </c>
      <c r="F4669" s="1534">
        <v>29.01</v>
      </c>
      <c r="G4669" s="1535">
        <f t="shared" si="35"/>
        <v>19.989999999999998</v>
      </c>
      <c r="H4669" s="1568" t="s">
        <v>58</v>
      </c>
      <c r="I4669" s="1711">
        <v>0.108</v>
      </c>
      <c r="J4669" s="1569">
        <v>0.22</v>
      </c>
      <c r="K4669" s="1711">
        <v>0.15</v>
      </c>
      <c r="L4669" s="1570" t="s">
        <v>3340</v>
      </c>
      <c r="M4669" s="1536" t="s">
        <v>2970</v>
      </c>
      <c r="N4669" s="1571" t="s">
        <v>2971</v>
      </c>
      <c r="O4669" s="1572" t="s">
        <v>763</v>
      </c>
    </row>
    <row r="4670" spans="2:15" s="1305" customFormat="1" ht="18" customHeight="1" x14ac:dyDescent="0.2">
      <c r="B4670" s="1715" t="s">
        <v>3324</v>
      </c>
      <c r="C4670" s="1583" t="s">
        <v>783</v>
      </c>
      <c r="D4670" s="1532" t="s">
        <v>233</v>
      </c>
      <c r="E4670" s="1533">
        <v>49</v>
      </c>
      <c r="F4670" s="1534">
        <v>29.01</v>
      </c>
      <c r="G4670" s="1535">
        <f t="shared" si="35"/>
        <v>19.989999999999998</v>
      </c>
      <c r="H4670" s="1568" t="s">
        <v>58</v>
      </c>
      <c r="I4670" s="1711">
        <v>0.108</v>
      </c>
      <c r="J4670" s="1569">
        <v>0.22</v>
      </c>
      <c r="K4670" s="1711">
        <v>0.15</v>
      </c>
      <c r="L4670" s="1570" t="s">
        <v>3340</v>
      </c>
      <c r="M4670" s="1536" t="s">
        <v>2970</v>
      </c>
      <c r="N4670" s="1571" t="s">
        <v>2971</v>
      </c>
      <c r="O4670" s="1572" t="s">
        <v>763</v>
      </c>
    </row>
    <row r="4671" spans="2:15" s="1305" customFormat="1" ht="18" customHeight="1" x14ac:dyDescent="0.2">
      <c r="B4671" s="1573" t="s">
        <v>3326</v>
      </c>
      <c r="C4671" s="1583" t="s">
        <v>783</v>
      </c>
      <c r="D4671" s="1532" t="s">
        <v>233</v>
      </c>
      <c r="E4671" s="1533">
        <v>59</v>
      </c>
      <c r="F4671" s="1534">
        <v>39.01</v>
      </c>
      <c r="G4671" s="1535">
        <f t="shared" si="35"/>
        <v>19.990000000000002</v>
      </c>
      <c r="H4671" s="1568" t="s">
        <v>58</v>
      </c>
      <c r="I4671" s="1711">
        <v>9.8000000000000004E-2</v>
      </c>
      <c r="J4671" s="1569">
        <v>0.22</v>
      </c>
      <c r="K4671" s="1711">
        <v>0.15</v>
      </c>
      <c r="L4671" s="1570" t="s">
        <v>2186</v>
      </c>
      <c r="M4671" s="1536" t="s">
        <v>101</v>
      </c>
      <c r="N4671" s="1571" t="s">
        <v>102</v>
      </c>
      <c r="O4671" s="1572" t="s">
        <v>390</v>
      </c>
    </row>
    <row r="4672" spans="2:15" s="1305" customFormat="1" ht="18" customHeight="1" x14ac:dyDescent="0.2">
      <c r="B4672" s="1573" t="s">
        <v>3327</v>
      </c>
      <c r="C4672" s="1532" t="s">
        <v>2030</v>
      </c>
      <c r="D4672" s="1532" t="s">
        <v>233</v>
      </c>
      <c r="E4672" s="1533">
        <v>59</v>
      </c>
      <c r="F4672" s="1534">
        <v>39.01</v>
      </c>
      <c r="G4672" s="1535">
        <f t="shared" si="35"/>
        <v>19.990000000000002</v>
      </c>
      <c r="H4672" s="1568" t="s">
        <v>58</v>
      </c>
      <c r="I4672" s="1711">
        <v>9.8000000000000004E-2</v>
      </c>
      <c r="J4672" s="1569">
        <v>0.22</v>
      </c>
      <c r="K4672" s="1711">
        <v>0.15</v>
      </c>
      <c r="L4672" s="1570" t="s">
        <v>2186</v>
      </c>
      <c r="M4672" s="1536" t="s">
        <v>101</v>
      </c>
      <c r="N4672" s="1571" t="s">
        <v>102</v>
      </c>
      <c r="O4672" s="1572" t="s">
        <v>390</v>
      </c>
    </row>
    <row r="4673" spans="2:15" s="1305" customFormat="1" ht="18" customHeight="1" x14ac:dyDescent="0.2">
      <c r="B4673" s="1573" t="s">
        <v>3328</v>
      </c>
      <c r="C4673" s="1532" t="s">
        <v>2030</v>
      </c>
      <c r="D4673" s="1532" t="s">
        <v>233</v>
      </c>
      <c r="E4673" s="1533">
        <v>59</v>
      </c>
      <c r="F4673" s="1534">
        <v>39.01</v>
      </c>
      <c r="G4673" s="1535">
        <f t="shared" si="35"/>
        <v>19.990000000000002</v>
      </c>
      <c r="H4673" s="1568" t="s">
        <v>58</v>
      </c>
      <c r="I4673" s="1711">
        <v>9.8000000000000004E-2</v>
      </c>
      <c r="J4673" s="1569">
        <v>0.22</v>
      </c>
      <c r="K4673" s="1711">
        <v>0.15</v>
      </c>
      <c r="L4673" s="1570" t="s">
        <v>2186</v>
      </c>
      <c r="M4673" s="1536" t="s">
        <v>101</v>
      </c>
      <c r="N4673" s="1571" t="s">
        <v>102</v>
      </c>
      <c r="O4673" s="1572" t="s">
        <v>390</v>
      </c>
    </row>
    <row r="4674" spans="2:15" s="1305" customFormat="1" ht="18" customHeight="1" x14ac:dyDescent="0.2">
      <c r="B4674" s="1573" t="s">
        <v>3330</v>
      </c>
      <c r="C4674" s="1532" t="s">
        <v>2030</v>
      </c>
      <c r="D4674" s="1532" t="s">
        <v>233</v>
      </c>
      <c r="E4674" s="1533">
        <v>69</v>
      </c>
      <c r="F4674" s="1534">
        <v>49.01</v>
      </c>
      <c r="G4674" s="1535">
        <f t="shared" si="35"/>
        <v>19.990000000000002</v>
      </c>
      <c r="H4674" s="1568" t="s">
        <v>58</v>
      </c>
      <c r="I4674" s="1711">
        <v>9.6000000000000002E-2</v>
      </c>
      <c r="J4674" s="1569">
        <v>0.22</v>
      </c>
      <c r="K4674" s="1711">
        <v>0.15</v>
      </c>
      <c r="L4674" s="1570" t="s">
        <v>3329</v>
      </c>
      <c r="M4674" s="1536" t="s">
        <v>2036</v>
      </c>
      <c r="N4674" s="1571" t="s">
        <v>879</v>
      </c>
      <c r="O4674" s="1572" t="s">
        <v>390</v>
      </c>
    </row>
    <row r="4675" spans="2:15" s="1305" customFormat="1" ht="18" customHeight="1" x14ac:dyDescent="0.2">
      <c r="B4675" s="1573" t="s">
        <v>3331</v>
      </c>
      <c r="C4675" s="1532" t="s">
        <v>2030</v>
      </c>
      <c r="D4675" s="1532" t="s">
        <v>233</v>
      </c>
      <c r="E4675" s="1533">
        <v>69</v>
      </c>
      <c r="F4675" s="1534">
        <v>49.01</v>
      </c>
      <c r="G4675" s="1535">
        <f t="shared" si="35"/>
        <v>19.990000000000002</v>
      </c>
      <c r="H4675" s="1568" t="s">
        <v>58</v>
      </c>
      <c r="I4675" s="1711">
        <v>9.6000000000000002E-2</v>
      </c>
      <c r="J4675" s="1569">
        <v>0.22</v>
      </c>
      <c r="K4675" s="1711">
        <v>0.15</v>
      </c>
      <c r="L4675" s="1570" t="s">
        <v>3329</v>
      </c>
      <c r="M4675" s="1536" t="s">
        <v>2036</v>
      </c>
      <c r="N4675" s="1571" t="s">
        <v>879</v>
      </c>
      <c r="O4675" s="1572" t="s">
        <v>390</v>
      </c>
    </row>
    <row r="4676" spans="2:15" s="1305" customFormat="1" ht="18" customHeight="1" x14ac:dyDescent="0.2">
      <c r="B4676" s="1573" t="s">
        <v>3332</v>
      </c>
      <c r="C4676" s="1532" t="s">
        <v>2030</v>
      </c>
      <c r="D4676" s="1532" t="s">
        <v>233</v>
      </c>
      <c r="E4676" s="1533">
        <v>69</v>
      </c>
      <c r="F4676" s="1534">
        <v>49.01</v>
      </c>
      <c r="G4676" s="1535">
        <f t="shared" si="35"/>
        <v>19.990000000000002</v>
      </c>
      <c r="H4676" s="1568" t="s">
        <v>58</v>
      </c>
      <c r="I4676" s="1711">
        <v>9.6000000000000002E-2</v>
      </c>
      <c r="J4676" s="1569">
        <v>0.22</v>
      </c>
      <c r="K4676" s="1711">
        <v>0.15</v>
      </c>
      <c r="L4676" s="1570" t="s">
        <v>3329</v>
      </c>
      <c r="M4676" s="1536" t="s">
        <v>2036</v>
      </c>
      <c r="N4676" s="1571" t="s">
        <v>879</v>
      </c>
      <c r="O4676" s="1572" t="s">
        <v>390</v>
      </c>
    </row>
    <row r="4677" spans="2:15" s="1305" customFormat="1" ht="18" customHeight="1" x14ac:dyDescent="0.2">
      <c r="B4677" s="1573" t="s">
        <v>3333</v>
      </c>
      <c r="C4677" s="1532" t="s">
        <v>2030</v>
      </c>
      <c r="D4677" s="1532" t="s">
        <v>233</v>
      </c>
      <c r="E4677" s="1533">
        <v>79</v>
      </c>
      <c r="F4677" s="1534">
        <v>59.01</v>
      </c>
      <c r="G4677" s="1535">
        <f t="shared" si="35"/>
        <v>19.990000000000002</v>
      </c>
      <c r="H4677" s="1568" t="s">
        <v>58</v>
      </c>
      <c r="I4677" s="1711">
        <v>0.09</v>
      </c>
      <c r="J4677" s="1569">
        <v>0.22</v>
      </c>
      <c r="K4677" s="1711">
        <v>0.15</v>
      </c>
      <c r="L4677" s="1570" t="s">
        <v>107</v>
      </c>
      <c r="M4677" s="1536" t="s">
        <v>2595</v>
      </c>
      <c r="N4677" s="1571" t="s">
        <v>580</v>
      </c>
      <c r="O4677" s="1572" t="s">
        <v>390</v>
      </c>
    </row>
    <row r="4678" spans="2:15" s="1305" customFormat="1" ht="18" customHeight="1" x14ac:dyDescent="0.2">
      <c r="B4678" s="1573" t="s">
        <v>3334</v>
      </c>
      <c r="C4678" s="1532" t="s">
        <v>2030</v>
      </c>
      <c r="D4678" s="1532" t="s">
        <v>233</v>
      </c>
      <c r="E4678" s="1533">
        <v>79</v>
      </c>
      <c r="F4678" s="1534">
        <v>59.01</v>
      </c>
      <c r="G4678" s="1535">
        <f t="shared" si="35"/>
        <v>19.990000000000002</v>
      </c>
      <c r="H4678" s="1568" t="s">
        <v>58</v>
      </c>
      <c r="I4678" s="1711">
        <v>0.09</v>
      </c>
      <c r="J4678" s="1569">
        <v>0.22</v>
      </c>
      <c r="K4678" s="1711">
        <v>0.15</v>
      </c>
      <c r="L4678" s="1570" t="s">
        <v>107</v>
      </c>
      <c r="M4678" s="1536" t="s">
        <v>2595</v>
      </c>
      <c r="N4678" s="1571" t="s">
        <v>580</v>
      </c>
      <c r="O4678" s="1572" t="s">
        <v>390</v>
      </c>
    </row>
    <row r="4679" spans="2:15" s="1305" customFormat="1" ht="18" customHeight="1" x14ac:dyDescent="0.2">
      <c r="B4679" s="1573" t="s">
        <v>3335</v>
      </c>
      <c r="C4679" s="1532" t="s">
        <v>2030</v>
      </c>
      <c r="D4679" s="1532" t="s">
        <v>233</v>
      </c>
      <c r="E4679" s="1533">
        <v>79</v>
      </c>
      <c r="F4679" s="1534">
        <v>59.01</v>
      </c>
      <c r="G4679" s="1535">
        <f t="shared" si="35"/>
        <v>19.990000000000002</v>
      </c>
      <c r="H4679" s="1568" t="s">
        <v>58</v>
      </c>
      <c r="I4679" s="1711">
        <v>0.09</v>
      </c>
      <c r="J4679" s="1569">
        <v>0.22</v>
      </c>
      <c r="K4679" s="1711">
        <v>0.15</v>
      </c>
      <c r="L4679" s="1570" t="s">
        <v>107</v>
      </c>
      <c r="M4679" s="1536" t="s">
        <v>2595</v>
      </c>
      <c r="N4679" s="1571" t="s">
        <v>580</v>
      </c>
      <c r="O4679" s="1572" t="s">
        <v>390</v>
      </c>
    </row>
    <row r="4680" spans="2:15" s="1305" customFormat="1" ht="18" customHeight="1" x14ac:dyDescent="0.2">
      <c r="B4680" s="1573" t="s">
        <v>3336</v>
      </c>
      <c r="C4680" s="1532" t="s">
        <v>2030</v>
      </c>
      <c r="D4680" s="1532" t="s">
        <v>233</v>
      </c>
      <c r="E4680" s="1533">
        <v>99</v>
      </c>
      <c r="F4680" s="1534">
        <v>79.010000000000005</v>
      </c>
      <c r="G4680" s="1535">
        <f t="shared" si="35"/>
        <v>19.989999999999995</v>
      </c>
      <c r="H4680" s="1568" t="s">
        <v>58</v>
      </c>
      <c r="I4680" s="1711">
        <v>8.5999999999999993E-2</v>
      </c>
      <c r="J4680" s="1569">
        <v>0.22</v>
      </c>
      <c r="K4680" s="1711">
        <v>0.15</v>
      </c>
      <c r="L4680" s="1570" t="s">
        <v>2916</v>
      </c>
      <c r="M4680" s="1536" t="s">
        <v>2917</v>
      </c>
      <c r="N4680" s="1571" t="s">
        <v>883</v>
      </c>
      <c r="O4680" s="1572" t="s">
        <v>390</v>
      </c>
    </row>
    <row r="4681" spans="2:15" s="1305" customFormat="1" ht="18" customHeight="1" x14ac:dyDescent="0.2">
      <c r="B4681" s="1573" t="s">
        <v>3337</v>
      </c>
      <c r="C4681" s="1532" t="s">
        <v>2030</v>
      </c>
      <c r="D4681" s="1532" t="s">
        <v>233</v>
      </c>
      <c r="E4681" s="1533">
        <v>99</v>
      </c>
      <c r="F4681" s="1534">
        <v>79.010000000000005</v>
      </c>
      <c r="G4681" s="1535">
        <f t="shared" si="35"/>
        <v>19.989999999999995</v>
      </c>
      <c r="H4681" s="1568" t="s">
        <v>58</v>
      </c>
      <c r="I4681" s="1711">
        <v>8.5999999999999993E-2</v>
      </c>
      <c r="J4681" s="1569">
        <v>0.22</v>
      </c>
      <c r="K4681" s="1711">
        <v>0.15</v>
      </c>
      <c r="L4681" s="1570" t="s">
        <v>2916</v>
      </c>
      <c r="M4681" s="1536" t="s">
        <v>2917</v>
      </c>
      <c r="N4681" s="1571" t="s">
        <v>883</v>
      </c>
      <c r="O4681" s="1572" t="s">
        <v>390</v>
      </c>
    </row>
    <row r="4682" spans="2:15" s="1305" customFormat="1" ht="18" customHeight="1" x14ac:dyDescent="0.2">
      <c r="B4682" s="1573" t="s">
        <v>3339</v>
      </c>
      <c r="C4682" s="1532" t="s">
        <v>2030</v>
      </c>
      <c r="D4682" s="1532" t="s">
        <v>233</v>
      </c>
      <c r="E4682" s="1533">
        <v>99</v>
      </c>
      <c r="F4682" s="1534">
        <v>79.010000000000005</v>
      </c>
      <c r="G4682" s="1535">
        <f t="shared" si="35"/>
        <v>19.989999999999995</v>
      </c>
      <c r="H4682" s="1568" t="s">
        <v>58</v>
      </c>
      <c r="I4682" s="1711">
        <v>8.5999999999999993E-2</v>
      </c>
      <c r="J4682" s="1569">
        <v>0.22</v>
      </c>
      <c r="K4682" s="1711">
        <v>0.15</v>
      </c>
      <c r="L4682" s="1570" t="s">
        <v>2916</v>
      </c>
      <c r="M4682" s="1536" t="s">
        <v>2917</v>
      </c>
      <c r="N4682" s="1571" t="s">
        <v>883</v>
      </c>
      <c r="O4682" s="1572" t="s">
        <v>390</v>
      </c>
    </row>
    <row r="4683" spans="2:15" s="1305" customFormat="1" ht="18" customHeight="1" x14ac:dyDescent="0.2">
      <c r="B4683" s="4370" t="s">
        <v>1985</v>
      </c>
      <c r="C4683" s="4371"/>
      <c r="D4683" s="1540"/>
      <c r="E4683" s="1540"/>
      <c r="F4683" s="772"/>
      <c r="G4683" s="772"/>
      <c r="H4683" s="772"/>
      <c r="I4683" s="712"/>
      <c r="J4683" s="712"/>
      <c r="K4683" s="712"/>
      <c r="L4683" s="712"/>
      <c r="M4683" s="712"/>
      <c r="N4683" s="712"/>
      <c r="O4683" s="729"/>
    </row>
    <row r="4684" spans="2:15" s="1305" customFormat="1" ht="18" customHeight="1" thickBot="1" x14ac:dyDescent="0.25">
      <c r="B4684" s="1567" t="s">
        <v>3341</v>
      </c>
      <c r="C4684" s="699"/>
      <c r="D4684" s="699"/>
      <c r="E4684" s="699"/>
      <c r="F4684" s="776"/>
      <c r="G4684" s="776"/>
      <c r="H4684" s="776"/>
      <c r="I4684" s="699"/>
      <c r="J4684" s="699"/>
      <c r="K4684" s="699"/>
      <c r="L4684" s="699"/>
      <c r="M4684" s="699"/>
      <c r="N4684" s="699"/>
      <c r="O4684" s="700"/>
    </row>
    <row r="4685" spans="2:15" s="1305" customFormat="1" ht="18" customHeight="1" thickTop="1" x14ac:dyDescent="0.3">
      <c r="B4685" s="4259"/>
      <c r="C4685" s="4259"/>
      <c r="D4685" s="534"/>
      <c r="E4685" s="534"/>
      <c r="F4685" s="534"/>
      <c r="G4685" s="506"/>
    </row>
    <row r="4686" spans="2:15" s="1305" customFormat="1" ht="17.25" customHeight="1" thickBot="1" x14ac:dyDescent="0.35">
      <c r="B4686" s="1517"/>
      <c r="C4686" s="1517"/>
      <c r="D4686" s="534"/>
      <c r="E4686" s="534"/>
      <c r="F4686" s="534"/>
      <c r="G4686" s="506"/>
    </row>
    <row r="4687" spans="2:15" s="1305" customFormat="1" ht="17.25" customHeight="1" thickTop="1" x14ac:dyDescent="0.25">
      <c r="B4687" s="4446" t="s">
        <v>3142</v>
      </c>
      <c r="C4687" s="4447"/>
      <c r="D4687" s="4447"/>
      <c r="E4687" s="4447"/>
      <c r="F4687" s="4447"/>
      <c r="G4687" s="4447"/>
      <c r="H4687" s="4447"/>
      <c r="I4687" s="4447"/>
      <c r="J4687" s="4447"/>
      <c r="K4687" s="4448"/>
    </row>
    <row r="4688" spans="2:15" s="1305" customFormat="1" ht="17.25" customHeight="1" x14ac:dyDescent="0.25">
      <c r="B4688" s="4445" t="s">
        <v>3292</v>
      </c>
      <c r="C4688" s="4392"/>
      <c r="D4688" s="4392"/>
      <c r="E4688" s="4392"/>
      <c r="F4688" s="4392"/>
      <c r="G4688" s="4392"/>
      <c r="H4688" s="4392"/>
      <c r="I4688" s="4392"/>
      <c r="J4688" s="4392"/>
      <c r="K4688" s="4393"/>
    </row>
    <row r="4689" spans="2:11" s="1305" customFormat="1" ht="49.5" customHeight="1" x14ac:dyDescent="0.2">
      <c r="B4689" s="1647" t="s">
        <v>995</v>
      </c>
      <c r="C4689" s="1700" t="s">
        <v>1218</v>
      </c>
      <c r="D4689" s="1700" t="s">
        <v>1864</v>
      </c>
      <c r="E4689" s="1700" t="s">
        <v>81</v>
      </c>
      <c r="F4689" s="1700" t="s">
        <v>3293</v>
      </c>
      <c r="G4689" s="1700" t="s">
        <v>3294</v>
      </c>
      <c r="H4689" s="1700" t="s">
        <v>3295</v>
      </c>
      <c r="I4689" s="1700" t="s">
        <v>3296</v>
      </c>
      <c r="J4689" s="1347" t="s">
        <v>3297</v>
      </c>
      <c r="K4689" s="1370" t="s">
        <v>3298</v>
      </c>
    </row>
    <row r="4690" spans="2:11" s="1305" customFormat="1" ht="17.25" customHeight="1" thickBot="1" x14ac:dyDescent="0.25">
      <c r="B4690" s="710" t="s">
        <v>3292</v>
      </c>
      <c r="C4690" s="1705" t="s">
        <v>783</v>
      </c>
      <c r="D4690" s="1705" t="s">
        <v>3299</v>
      </c>
      <c r="E4690" s="1706">
        <v>300</v>
      </c>
      <c r="F4690" s="1706">
        <v>300</v>
      </c>
      <c r="G4690" s="1707">
        <v>0.05</v>
      </c>
      <c r="H4690" s="1707">
        <v>0.1</v>
      </c>
      <c r="I4690" s="1707">
        <v>0.1</v>
      </c>
      <c r="J4690" s="1708" t="s">
        <v>3300</v>
      </c>
      <c r="K4690" s="1709" t="s">
        <v>3301</v>
      </c>
    </row>
    <row r="4691" spans="2:11" s="1305" customFormat="1" ht="17.25" customHeight="1" x14ac:dyDescent="0.2">
      <c r="B4691" s="4358" t="s">
        <v>3302</v>
      </c>
      <c r="C4691" s="4359"/>
      <c r="D4691" s="4359"/>
      <c r="E4691" s="4359"/>
      <c r="F4691" s="4359"/>
      <c r="G4691" s="4359"/>
      <c r="H4691" s="4359"/>
      <c r="I4691" s="4359"/>
      <c r="J4691" s="4359"/>
      <c r="K4691" s="4360"/>
    </row>
    <row r="4692" spans="2:11" s="1305" customFormat="1" ht="17.25" customHeight="1" thickBot="1" x14ac:dyDescent="0.25">
      <c r="B4692" s="1490"/>
      <c r="C4692" s="1491"/>
      <c r="D4692" s="1491"/>
      <c r="E4692" s="1491"/>
      <c r="F4692" s="1491"/>
      <c r="G4692" s="1491"/>
      <c r="H4692" s="1491"/>
      <c r="I4692" s="1491"/>
      <c r="J4692" s="1491"/>
      <c r="K4692" s="1492"/>
    </row>
    <row r="4693" spans="2:11" s="1305" customFormat="1" ht="17.25" customHeight="1" thickTop="1" x14ac:dyDescent="0.3">
      <c r="B4693" s="4259"/>
      <c r="C4693" s="4259"/>
      <c r="D4693" s="534"/>
      <c r="E4693" s="534"/>
      <c r="F4693" s="534"/>
      <c r="G4693" s="506"/>
    </row>
    <row r="4694" spans="2:11" s="1305" customFormat="1" ht="17.25" customHeight="1" thickBot="1" x14ac:dyDescent="0.35">
      <c r="B4694" s="1517"/>
      <c r="C4694" s="1517"/>
      <c r="D4694" s="534"/>
      <c r="E4694" s="534"/>
      <c r="F4694" s="534"/>
      <c r="G4694" s="506"/>
    </row>
    <row r="4695" spans="2:11" s="1305" customFormat="1" ht="17.25" customHeight="1" thickTop="1" thickBot="1" x14ac:dyDescent="0.25">
      <c r="B4695" s="4274" t="s">
        <v>3175</v>
      </c>
      <c r="C4695" s="4275"/>
      <c r="D4695" s="4275"/>
      <c r="E4695" s="4275"/>
      <c r="F4695" s="4276"/>
      <c r="G4695" s="506"/>
    </row>
    <row r="4696" spans="2:11" s="1305" customFormat="1" ht="17.25" customHeight="1" thickTop="1" x14ac:dyDescent="0.2">
      <c r="B4696" s="695"/>
      <c r="C4696" s="696"/>
      <c r="D4696" s="696"/>
      <c r="E4696" s="696"/>
      <c r="F4696" s="697"/>
      <c r="G4696" s="506"/>
    </row>
    <row r="4697" spans="2:11" s="1305" customFormat="1" ht="17.25" customHeight="1" x14ac:dyDescent="0.2">
      <c r="B4697" s="1564" t="s">
        <v>346</v>
      </c>
      <c r="C4697" s="1503" t="s">
        <v>3176</v>
      </c>
      <c r="D4697" s="915"/>
      <c r="E4697" s="915"/>
      <c r="F4697" s="916"/>
      <c r="G4697" s="506"/>
    </row>
    <row r="4698" spans="2:11" s="1305" customFormat="1" ht="17.25" customHeight="1" x14ac:dyDescent="0.2">
      <c r="B4698" s="1564" t="s">
        <v>2945</v>
      </c>
      <c r="C4698" s="1503" t="s">
        <v>3177</v>
      </c>
      <c r="D4698" s="915"/>
      <c r="E4698" s="915"/>
      <c r="F4698" s="916"/>
      <c r="G4698" s="506"/>
    </row>
    <row r="4699" spans="2:11" s="1305" customFormat="1" ht="17.25" customHeight="1" x14ac:dyDescent="0.2">
      <c r="B4699" s="1564" t="s">
        <v>3178</v>
      </c>
      <c r="C4699" s="1503">
        <v>150</v>
      </c>
      <c r="D4699" s="915"/>
      <c r="E4699" s="915"/>
      <c r="F4699" s="916"/>
      <c r="G4699" s="506"/>
    </row>
    <row r="4700" spans="2:11" s="1305" customFormat="1" ht="17.25" customHeight="1" x14ac:dyDescent="0.2">
      <c r="B4700" s="1564" t="s">
        <v>2944</v>
      </c>
      <c r="C4700" s="1503" t="s">
        <v>3179</v>
      </c>
      <c r="D4700" s="915"/>
      <c r="E4700" s="915"/>
      <c r="F4700" s="916"/>
      <c r="G4700" s="506"/>
    </row>
    <row r="4701" spans="2:11" s="1305" customFormat="1" ht="43.5" customHeight="1" x14ac:dyDescent="0.2">
      <c r="B4701" s="1564" t="s">
        <v>2946</v>
      </c>
      <c r="C4701" s="4192" t="s">
        <v>3180</v>
      </c>
      <c r="D4701" s="4192"/>
      <c r="E4701" s="4192"/>
      <c r="F4701" s="4193"/>
      <c r="G4701" s="506"/>
    </row>
    <row r="4702" spans="2:11" s="1305" customFormat="1" ht="17.25" customHeight="1" x14ac:dyDescent="0.2">
      <c r="B4702" s="1564" t="s">
        <v>3169</v>
      </c>
      <c r="C4702" s="4192" t="s">
        <v>2240</v>
      </c>
      <c r="D4702" s="4192"/>
      <c r="E4702" s="4192"/>
      <c r="F4702" s="4193"/>
      <c r="G4702" s="506"/>
    </row>
    <row r="4703" spans="2:11" s="1305" customFormat="1" ht="17.25" customHeight="1" thickBot="1" x14ac:dyDescent="0.25">
      <c r="B4703" s="1650"/>
      <c r="C4703" s="1565"/>
      <c r="D4703" s="699"/>
      <c r="E4703" s="699"/>
      <c r="F4703" s="700"/>
      <c r="G4703" s="506"/>
    </row>
    <row r="4704" spans="2:11" s="1305" customFormat="1" ht="17.25" customHeight="1" thickTop="1" x14ac:dyDescent="0.3">
      <c r="B4704" s="4259"/>
      <c r="C4704" s="4259"/>
      <c r="D4704" s="534"/>
      <c r="E4704" s="534"/>
      <c r="F4704" s="534"/>
      <c r="G4704" s="506"/>
    </row>
    <row r="4705" spans="2:7" s="1305" customFormat="1" ht="17.25" customHeight="1" thickBot="1" x14ac:dyDescent="0.35">
      <c r="B4705" s="1517"/>
      <c r="C4705" s="1517"/>
      <c r="D4705" s="534"/>
      <c r="E4705" s="534"/>
      <c r="F4705" s="534"/>
      <c r="G4705" s="506"/>
    </row>
    <row r="4706" spans="2:7" s="1305" customFormat="1" ht="33" customHeight="1" thickTop="1" thickBot="1" x14ac:dyDescent="0.25">
      <c r="B4706" s="4274" t="s">
        <v>3164</v>
      </c>
      <c r="C4706" s="4275"/>
      <c r="D4706" s="4275"/>
      <c r="E4706" s="4275"/>
      <c r="F4706" s="4276"/>
      <c r="G4706" s="506"/>
    </row>
    <row r="4707" spans="2:7" s="1305" customFormat="1" ht="17.25" customHeight="1" thickTop="1" x14ac:dyDescent="0.2">
      <c r="B4707" s="695"/>
      <c r="C4707" s="696"/>
      <c r="D4707" s="696"/>
      <c r="E4707" s="696"/>
      <c r="F4707" s="697"/>
      <c r="G4707" s="506"/>
    </row>
    <row r="4708" spans="2:7" s="1305" customFormat="1" ht="17.25" customHeight="1" x14ac:dyDescent="0.2">
      <c r="B4708" s="1564" t="s">
        <v>346</v>
      </c>
      <c r="C4708" s="1503" t="s">
        <v>3165</v>
      </c>
      <c r="D4708" s="915"/>
      <c r="E4708" s="915"/>
      <c r="F4708" s="916"/>
      <c r="G4708" s="506"/>
    </row>
    <row r="4709" spans="2:7" s="1305" customFormat="1" ht="17.25" customHeight="1" x14ac:dyDescent="0.2">
      <c r="B4709" s="1564" t="s">
        <v>2945</v>
      </c>
      <c r="C4709" s="1503" t="s">
        <v>3166</v>
      </c>
      <c r="D4709" s="915"/>
      <c r="E4709" s="915"/>
      <c r="F4709" s="916"/>
      <c r="G4709" s="506"/>
    </row>
    <row r="4710" spans="2:7" s="1305" customFormat="1" ht="17.25" customHeight="1" x14ac:dyDescent="0.2">
      <c r="B4710" s="1564" t="s">
        <v>2944</v>
      </c>
      <c r="C4710" s="1503" t="s">
        <v>3167</v>
      </c>
      <c r="D4710" s="915"/>
      <c r="E4710" s="915"/>
      <c r="F4710" s="916"/>
      <c r="G4710" s="506"/>
    </row>
    <row r="4711" spans="2:7" s="1305" customFormat="1" ht="17.25" customHeight="1" x14ac:dyDescent="0.2">
      <c r="B4711" s="1564" t="s">
        <v>2946</v>
      </c>
      <c r="C4711" s="4192" t="s">
        <v>3168</v>
      </c>
      <c r="D4711" s="4192"/>
      <c r="E4711" s="4192"/>
      <c r="F4711" s="4193"/>
      <c r="G4711" s="506"/>
    </row>
    <row r="4712" spans="2:7" s="1305" customFormat="1" ht="17.25" customHeight="1" x14ac:dyDescent="0.2">
      <c r="B4712" s="1564" t="s">
        <v>3169</v>
      </c>
      <c r="C4712" s="4192" t="s">
        <v>3170</v>
      </c>
      <c r="D4712" s="4192"/>
      <c r="E4712" s="4192"/>
      <c r="F4712" s="4193"/>
      <c r="G4712" s="506"/>
    </row>
    <row r="4713" spans="2:7" s="1305" customFormat="1" ht="27" customHeight="1" x14ac:dyDescent="0.2">
      <c r="B4713" s="4277" t="s">
        <v>2919</v>
      </c>
      <c r="C4713" s="4324" t="s">
        <v>3171</v>
      </c>
      <c r="D4713" s="4324"/>
      <c r="E4713" s="4324"/>
      <c r="F4713" s="4325"/>
      <c r="G4713" s="506"/>
    </row>
    <row r="4714" spans="2:7" s="1305" customFormat="1" ht="42.75" customHeight="1" x14ac:dyDescent="0.2">
      <c r="B4714" s="4277"/>
      <c r="C4714" s="4324" t="s">
        <v>3172</v>
      </c>
      <c r="D4714" s="4324"/>
      <c r="E4714" s="4324"/>
      <c r="F4714" s="4325"/>
      <c r="G4714" s="506"/>
    </row>
    <row r="4715" spans="2:7" s="1305" customFormat="1" ht="15.75" customHeight="1" x14ac:dyDescent="0.2">
      <c r="B4715" s="4277"/>
      <c r="C4715" s="4493" t="s">
        <v>3173</v>
      </c>
      <c r="D4715" s="4493"/>
      <c r="E4715" s="4493"/>
      <c r="F4715" s="4494"/>
      <c r="G4715" s="506"/>
    </row>
    <row r="4716" spans="2:7" s="1305" customFormat="1" ht="31.5" customHeight="1" x14ac:dyDescent="0.2">
      <c r="B4716" s="4277"/>
      <c r="C4716" s="4324" t="s">
        <v>3174</v>
      </c>
      <c r="D4716" s="4324"/>
      <c r="E4716" s="4324"/>
      <c r="F4716" s="4325"/>
      <c r="G4716" s="506"/>
    </row>
    <row r="4717" spans="2:7" s="1305" customFormat="1" ht="13.5" customHeight="1" thickBot="1" x14ac:dyDescent="0.25">
      <c r="B4717" s="4278"/>
      <c r="C4717" s="1565"/>
      <c r="D4717" s="699"/>
      <c r="E4717" s="699"/>
      <c r="F4717" s="700"/>
      <c r="G4717" s="506"/>
    </row>
    <row r="4718" spans="2:7" s="1305" customFormat="1" ht="17.25" customHeight="1" thickTop="1" x14ac:dyDescent="0.3">
      <c r="B4718" s="4259"/>
      <c r="C4718" s="4259"/>
      <c r="D4718" s="534"/>
      <c r="E4718" s="534"/>
      <c r="F4718" s="534"/>
      <c r="G4718" s="506"/>
    </row>
    <row r="4719" spans="2:7" s="1305" customFormat="1" ht="17.25" customHeight="1" thickBot="1" x14ac:dyDescent="0.35">
      <c r="B4719" s="1517"/>
      <c r="C4719" s="1517"/>
      <c r="D4719" s="534"/>
      <c r="E4719" s="534"/>
      <c r="F4719" s="534"/>
      <c r="G4719" s="506"/>
    </row>
    <row r="4720" spans="2:7" s="1305" customFormat="1" ht="17.25" customHeight="1" thickTop="1" x14ac:dyDescent="0.3">
      <c r="B4720" s="4353" t="s">
        <v>3142</v>
      </c>
      <c r="C4720" s="4261"/>
      <c r="D4720" s="4261"/>
      <c r="E4720" s="4262"/>
      <c r="F4720" s="534"/>
      <c r="G4720" s="506"/>
    </row>
    <row r="4721" spans="2:7" s="1305" customFormat="1" ht="17.25" customHeight="1" x14ac:dyDescent="0.3">
      <c r="B4721" s="4354" t="s">
        <v>3143</v>
      </c>
      <c r="C4721" s="4355"/>
      <c r="D4721" s="4355"/>
      <c r="E4721" s="4357"/>
      <c r="F4721" s="534"/>
      <c r="G4721" s="506"/>
    </row>
    <row r="4722" spans="2:7" s="1305" customFormat="1" ht="17.25" customHeight="1" x14ac:dyDescent="0.3">
      <c r="B4722" s="1647" t="s">
        <v>381</v>
      </c>
      <c r="C4722" s="1347" t="s">
        <v>215</v>
      </c>
      <c r="D4722" s="1347" t="s">
        <v>2659</v>
      </c>
      <c r="E4722" s="1370" t="s">
        <v>239</v>
      </c>
      <c r="F4722" s="534"/>
      <c r="G4722" s="506"/>
    </row>
    <row r="4723" spans="2:7" s="1305" customFormat="1" ht="17.25" customHeight="1" thickBot="1" x14ac:dyDescent="0.35">
      <c r="B4723" s="710" t="s">
        <v>3144</v>
      </c>
      <c r="C4723" s="1461">
        <v>49</v>
      </c>
      <c r="D4723" s="1461">
        <v>0.1</v>
      </c>
      <c r="E4723" s="1648" t="s">
        <v>3145</v>
      </c>
      <c r="F4723" s="534"/>
      <c r="G4723" s="506"/>
    </row>
    <row r="4724" spans="2:7" s="1305" customFormat="1" ht="17.25" customHeight="1" x14ac:dyDescent="0.3">
      <c r="B4724" s="4344"/>
      <c r="C4724" s="4345"/>
      <c r="D4724" s="4345"/>
      <c r="E4724" s="4346"/>
      <c r="F4724" s="534"/>
      <c r="G4724" s="506"/>
    </row>
    <row r="4725" spans="2:7" s="1305" customFormat="1" ht="17.25" customHeight="1" x14ac:dyDescent="0.3">
      <c r="B4725" s="4347" t="s">
        <v>3146</v>
      </c>
      <c r="C4725" s="4348"/>
      <c r="D4725" s="4348"/>
      <c r="E4725" s="4349"/>
      <c r="F4725" s="534"/>
      <c r="G4725" s="506"/>
    </row>
    <row r="4726" spans="2:7" s="1305" customFormat="1" ht="17.25" customHeight="1" x14ac:dyDescent="0.3">
      <c r="B4726" s="4358" t="s">
        <v>3147</v>
      </c>
      <c r="C4726" s="4359"/>
      <c r="D4726" s="4359"/>
      <c r="E4726" s="4360"/>
      <c r="F4726" s="534"/>
      <c r="G4726" s="506"/>
    </row>
    <row r="4727" spans="2:7" s="1305" customFormat="1" ht="17.25" customHeight="1" thickBot="1" x14ac:dyDescent="0.35">
      <c r="B4727" s="1490"/>
      <c r="C4727" s="1491"/>
      <c r="D4727" s="1491"/>
      <c r="E4727" s="1492"/>
      <c r="F4727" s="534"/>
      <c r="G4727" s="506"/>
    </row>
    <row r="4728" spans="2:7" s="1305" customFormat="1" ht="17.25" customHeight="1" thickTop="1" x14ac:dyDescent="0.3">
      <c r="B4728" s="4259"/>
      <c r="C4728" s="4259"/>
      <c r="D4728" s="534"/>
      <c r="E4728" s="534"/>
      <c r="F4728" s="534"/>
      <c r="G4728" s="506"/>
    </row>
    <row r="4729" spans="2:7" s="1305" customFormat="1" ht="17.25" customHeight="1" thickBot="1" x14ac:dyDescent="0.35">
      <c r="B4729" s="534"/>
      <c r="C4729" s="534"/>
      <c r="D4729" s="534"/>
      <c r="E4729" s="534"/>
      <c r="F4729" s="534"/>
      <c r="G4729" s="506"/>
    </row>
    <row r="4730" spans="2:7" s="1305" customFormat="1" ht="17.25" customHeight="1" thickTop="1" thickBot="1" x14ac:dyDescent="0.35">
      <c r="B4730" s="742"/>
      <c r="C4730" s="1042"/>
      <c r="D4730" s="1042"/>
      <c r="E4730" s="734"/>
      <c r="F4730" s="534"/>
      <c r="G4730" s="506"/>
    </row>
    <row r="4731" spans="2:7" s="1305" customFormat="1" ht="27" customHeight="1" thickTop="1" x14ac:dyDescent="0.3">
      <c r="B4731" s="4507" t="s">
        <v>3141</v>
      </c>
      <c r="C4731" s="4508"/>
      <c r="D4731" s="4508"/>
      <c r="E4731" s="4509"/>
      <c r="F4731" s="534"/>
      <c r="G4731" s="506"/>
    </row>
    <row r="4732" spans="2:7" s="1305" customFormat="1" ht="17.25" customHeight="1" x14ac:dyDescent="0.3">
      <c r="B4732" s="1524" t="s">
        <v>1727</v>
      </c>
      <c r="C4732" s="1525" t="s">
        <v>1154</v>
      </c>
      <c r="D4732" s="1526" t="s">
        <v>2990</v>
      </c>
      <c r="E4732" s="1584" t="s">
        <v>1220</v>
      </c>
      <c r="F4732" s="534"/>
      <c r="G4732" s="506"/>
    </row>
    <row r="4733" spans="2:7" s="1305" customFormat="1" ht="17.25" customHeight="1" thickBot="1" x14ac:dyDescent="0.35">
      <c r="B4733" s="4500" t="s">
        <v>2991</v>
      </c>
      <c r="C4733" s="4501"/>
      <c r="D4733" s="4501"/>
      <c r="E4733" s="4502"/>
      <c r="F4733" s="534"/>
      <c r="G4733" s="506"/>
    </row>
    <row r="4734" spans="2:7" s="1305" customFormat="1" ht="17.25" customHeight="1" x14ac:dyDescent="0.3">
      <c r="B4734" s="4506" t="s">
        <v>1360</v>
      </c>
      <c r="C4734" s="1585" t="s">
        <v>2992</v>
      </c>
      <c r="D4734" s="1586">
        <v>1.5</v>
      </c>
      <c r="E4734" s="1587" t="s">
        <v>163</v>
      </c>
      <c r="F4734" s="534"/>
      <c r="G4734" s="506"/>
    </row>
    <row r="4735" spans="2:7" s="1305" customFormat="1" ht="17.25" customHeight="1" x14ac:dyDescent="0.3">
      <c r="B4735" s="4495"/>
      <c r="C4735" s="1375" t="s">
        <v>2993</v>
      </c>
      <c r="D4735" s="1588">
        <v>1.99</v>
      </c>
      <c r="E4735" s="1589" t="s">
        <v>163</v>
      </c>
      <c r="F4735" s="534"/>
      <c r="G4735" s="506"/>
    </row>
    <row r="4736" spans="2:7" s="1305" customFormat="1" ht="17.25" customHeight="1" x14ac:dyDescent="0.3">
      <c r="B4736" s="4495"/>
      <c r="C4736" s="1375" t="s">
        <v>1363</v>
      </c>
      <c r="D4736" s="1588">
        <v>1.5</v>
      </c>
      <c r="E4736" s="1589" t="s">
        <v>163</v>
      </c>
      <c r="F4736" s="534"/>
      <c r="G4736" s="506"/>
    </row>
    <row r="4737" spans="2:7" s="1305" customFormat="1" ht="17.25" customHeight="1" x14ac:dyDescent="0.3">
      <c r="B4737" s="4495" t="s">
        <v>340</v>
      </c>
      <c r="C4737" s="887" t="s">
        <v>1364</v>
      </c>
      <c r="D4737" s="1588">
        <v>0.4</v>
      </c>
      <c r="E4737" s="1589" t="s">
        <v>2505</v>
      </c>
      <c r="F4737" s="534"/>
      <c r="G4737" s="506"/>
    </row>
    <row r="4738" spans="2:7" s="1305" customFormat="1" ht="17.25" customHeight="1" x14ac:dyDescent="0.3">
      <c r="B4738" s="4495"/>
      <c r="C4738" s="887" t="s">
        <v>1365</v>
      </c>
      <c r="D4738" s="1588">
        <v>0.25</v>
      </c>
      <c r="E4738" s="1589" t="s">
        <v>2505</v>
      </c>
      <c r="F4738" s="534"/>
      <c r="G4738" s="506"/>
    </row>
    <row r="4739" spans="2:7" s="1305" customFormat="1" ht="17.25" customHeight="1" x14ac:dyDescent="0.3">
      <c r="B4739" s="4495" t="s">
        <v>71</v>
      </c>
      <c r="C4739" s="887" t="s">
        <v>1364</v>
      </c>
      <c r="D4739" s="1588">
        <v>0.8</v>
      </c>
      <c r="E4739" s="1589" t="s">
        <v>2505</v>
      </c>
      <c r="F4739" s="534"/>
      <c r="G4739" s="506"/>
    </row>
    <row r="4740" spans="2:7" s="1305" customFormat="1" ht="17.25" customHeight="1" x14ac:dyDescent="0.3">
      <c r="B4740" s="4495"/>
      <c r="C4740" s="887" t="s">
        <v>1365</v>
      </c>
      <c r="D4740" s="1588">
        <v>0.45</v>
      </c>
      <c r="E4740" s="1589" t="s">
        <v>2505</v>
      </c>
      <c r="F4740" s="534"/>
      <c r="G4740" s="506"/>
    </row>
    <row r="4741" spans="2:7" s="1305" customFormat="1" ht="17.25" customHeight="1" x14ac:dyDescent="0.3">
      <c r="B4741" s="1590" t="s">
        <v>2507</v>
      </c>
      <c r="C4741" s="887" t="s">
        <v>1366</v>
      </c>
      <c r="D4741" s="1588">
        <v>0.02</v>
      </c>
      <c r="E4741" s="1589" t="s">
        <v>2994</v>
      </c>
      <c r="F4741" s="534"/>
      <c r="G4741" s="506"/>
    </row>
    <row r="4742" spans="2:7" s="1305" customFormat="1" ht="17.25" customHeight="1" x14ac:dyDescent="0.3">
      <c r="B4742" s="4503" t="s">
        <v>2995</v>
      </c>
      <c r="C4742" s="4504"/>
      <c r="D4742" s="4504"/>
      <c r="E4742" s="4505"/>
      <c r="F4742" s="534"/>
      <c r="G4742" s="506"/>
    </row>
    <row r="4743" spans="2:7" s="1305" customFormat="1" ht="17.25" customHeight="1" x14ac:dyDescent="0.3">
      <c r="B4743" s="4495" t="s">
        <v>1360</v>
      </c>
      <c r="C4743" s="1375" t="s">
        <v>2992</v>
      </c>
      <c r="D4743" s="1588">
        <v>0.99</v>
      </c>
      <c r="E4743" s="1589" t="s">
        <v>163</v>
      </c>
      <c r="F4743" s="534"/>
      <c r="G4743" s="506"/>
    </row>
    <row r="4744" spans="2:7" s="1305" customFormat="1" ht="17.25" customHeight="1" x14ac:dyDescent="0.3">
      <c r="B4744" s="4495"/>
      <c r="C4744" s="1375" t="s">
        <v>2993</v>
      </c>
      <c r="D4744" s="1588">
        <v>1.2</v>
      </c>
      <c r="E4744" s="1589" t="s">
        <v>163</v>
      </c>
      <c r="F4744" s="534"/>
      <c r="G4744" s="506"/>
    </row>
    <row r="4745" spans="2:7" s="1305" customFormat="1" ht="17.25" customHeight="1" x14ac:dyDescent="0.3">
      <c r="B4745" s="4495"/>
      <c r="C4745" s="1375" t="s">
        <v>1363</v>
      </c>
      <c r="D4745" s="1588">
        <v>0.99</v>
      </c>
      <c r="E4745" s="1589" t="s">
        <v>163</v>
      </c>
      <c r="F4745" s="534"/>
      <c r="G4745" s="506"/>
    </row>
    <row r="4746" spans="2:7" s="1305" customFormat="1" ht="17.25" customHeight="1" x14ac:dyDescent="0.3">
      <c r="B4746" s="4495" t="s">
        <v>340</v>
      </c>
      <c r="C4746" s="887" t="s">
        <v>1364</v>
      </c>
      <c r="D4746" s="1588">
        <v>0.3</v>
      </c>
      <c r="E4746" s="1589" t="s">
        <v>2505</v>
      </c>
      <c r="F4746" s="534"/>
      <c r="G4746" s="506"/>
    </row>
    <row r="4747" spans="2:7" s="1305" customFormat="1" ht="17.25" customHeight="1" x14ac:dyDescent="0.3">
      <c r="B4747" s="4495"/>
      <c r="C4747" s="887" t="s">
        <v>1365</v>
      </c>
      <c r="D4747" s="1588"/>
      <c r="E4747" s="1589" t="s">
        <v>2505</v>
      </c>
      <c r="F4747" s="534"/>
      <c r="G4747" s="506"/>
    </row>
    <row r="4748" spans="2:7" s="1305" customFormat="1" ht="17.25" customHeight="1" x14ac:dyDescent="0.3">
      <c r="B4748" s="4495" t="s">
        <v>71</v>
      </c>
      <c r="C4748" s="887" t="s">
        <v>1364</v>
      </c>
      <c r="D4748" s="1588">
        <v>0.8</v>
      </c>
      <c r="E4748" s="1589" t="s">
        <v>2505</v>
      </c>
      <c r="F4748" s="534"/>
      <c r="G4748" s="506"/>
    </row>
    <row r="4749" spans="2:7" s="1305" customFormat="1" ht="17.25" customHeight="1" x14ac:dyDescent="0.3">
      <c r="B4749" s="4495"/>
      <c r="C4749" s="887" t="s">
        <v>1365</v>
      </c>
      <c r="D4749" s="1588">
        <v>0.45</v>
      </c>
      <c r="E4749" s="1589" t="s">
        <v>2505</v>
      </c>
      <c r="F4749" s="534"/>
      <c r="G4749" s="506"/>
    </row>
    <row r="4750" spans="2:7" s="1305" customFormat="1" ht="17.25" customHeight="1" x14ac:dyDescent="0.3">
      <c r="B4750" s="1590" t="s">
        <v>2507</v>
      </c>
      <c r="C4750" s="887" t="s">
        <v>1366</v>
      </c>
      <c r="D4750" s="1588">
        <v>0.02</v>
      </c>
      <c r="E4750" s="1589" t="s">
        <v>2994</v>
      </c>
      <c r="F4750" s="534"/>
      <c r="G4750" s="506"/>
    </row>
    <row r="4751" spans="2:7" s="1305" customFormat="1" ht="17.25" customHeight="1" x14ac:dyDescent="0.3">
      <c r="B4751" s="824"/>
      <c r="C4751" s="757"/>
      <c r="D4751" s="1588"/>
      <c r="E4751" s="864"/>
      <c r="F4751" s="534"/>
      <c r="G4751" s="506"/>
    </row>
    <row r="4752" spans="2:7" s="1305" customFormat="1" ht="17.25" customHeight="1" x14ac:dyDescent="0.3">
      <c r="B4752" s="4497" t="s">
        <v>2996</v>
      </c>
      <c r="C4752" s="1375" t="s">
        <v>1711</v>
      </c>
      <c r="D4752" s="1591">
        <v>2.5000000000000001E-2</v>
      </c>
      <c r="E4752" s="1589" t="s">
        <v>2994</v>
      </c>
      <c r="F4752" s="534"/>
      <c r="G4752" s="506"/>
    </row>
    <row r="4753" spans="2:15" s="1305" customFormat="1" ht="17.25" customHeight="1" x14ac:dyDescent="0.3">
      <c r="B4753" s="4498"/>
      <c r="C4753" s="1375" t="s">
        <v>1280</v>
      </c>
      <c r="D4753" s="1588">
        <v>3.9</v>
      </c>
      <c r="E4753" s="1589" t="s">
        <v>1281</v>
      </c>
      <c r="F4753" s="534"/>
      <c r="G4753" s="506"/>
    </row>
    <row r="4754" spans="2:15" s="1305" customFormat="1" ht="17.25" customHeight="1" thickBot="1" x14ac:dyDescent="0.35">
      <c r="B4754" s="4499"/>
      <c r="C4754" s="1376" t="s">
        <v>2997</v>
      </c>
      <c r="D4754" s="1592">
        <v>19.989999999999998</v>
      </c>
      <c r="E4754" s="1593" t="s">
        <v>1944</v>
      </c>
      <c r="F4754" s="534"/>
      <c r="G4754" s="506"/>
    </row>
    <row r="4755" spans="2:15" s="1305" customFormat="1" ht="17.25" customHeight="1" x14ac:dyDescent="0.3">
      <c r="B4755" s="1594" t="s">
        <v>2998</v>
      </c>
      <c r="C4755" s="712"/>
      <c r="D4755" s="712"/>
      <c r="E4755" s="729"/>
      <c r="F4755" s="534"/>
      <c r="G4755" s="506"/>
    </row>
    <row r="4756" spans="2:15" s="1305" customFormat="1" ht="17.25" customHeight="1" thickBot="1" x14ac:dyDescent="0.35">
      <c r="B4756" s="728"/>
      <c r="C4756" s="712"/>
      <c r="D4756" s="712"/>
      <c r="E4756" s="729"/>
      <c r="F4756" s="534"/>
      <c r="G4756" s="506"/>
    </row>
    <row r="4757" spans="2:15" s="1305" customFormat="1" ht="17.25" customHeight="1" thickBot="1" x14ac:dyDescent="0.35">
      <c r="B4757" s="1595" t="s">
        <v>2996</v>
      </c>
      <c r="C4757" s="1596" t="s">
        <v>2999</v>
      </c>
      <c r="D4757" s="1597">
        <v>29.99</v>
      </c>
      <c r="E4757" s="1598" t="s">
        <v>1505</v>
      </c>
      <c r="F4757" s="534"/>
      <c r="G4757" s="506"/>
    </row>
    <row r="4758" spans="2:15" s="1305" customFormat="1" ht="17.25" customHeight="1" x14ac:dyDescent="0.3">
      <c r="B4758" s="1594" t="s">
        <v>3000</v>
      </c>
      <c r="C4758" s="712"/>
      <c r="D4758" s="1599"/>
      <c r="E4758" s="729"/>
      <c r="F4758" s="534"/>
      <c r="G4758" s="506"/>
    </row>
    <row r="4759" spans="2:15" s="1305" customFormat="1" ht="17.25" customHeight="1" thickBot="1" x14ac:dyDescent="0.35">
      <c r="B4759" s="728"/>
      <c r="C4759" s="712"/>
      <c r="D4759" s="1599"/>
      <c r="E4759" s="729"/>
      <c r="F4759" s="534"/>
      <c r="G4759" s="506"/>
    </row>
    <row r="4760" spans="2:15" s="1305" customFormat="1" ht="17.25" customHeight="1" x14ac:dyDescent="0.3">
      <c r="B4760" s="1600" t="s">
        <v>3001</v>
      </c>
      <c r="C4760" s="1585" t="s">
        <v>3002</v>
      </c>
      <c r="D4760" s="1586">
        <v>39.99</v>
      </c>
      <c r="E4760" s="1587" t="s">
        <v>3003</v>
      </c>
      <c r="F4760" s="534"/>
      <c r="G4760" s="506"/>
    </row>
    <row r="4761" spans="2:15" s="1305" customFormat="1" ht="17.25" customHeight="1" x14ac:dyDescent="0.3">
      <c r="B4761" s="1590" t="s">
        <v>3004</v>
      </c>
      <c r="C4761" s="1375" t="s">
        <v>3002</v>
      </c>
      <c r="D4761" s="1588">
        <v>99.99</v>
      </c>
      <c r="E4761" s="1589" t="s">
        <v>370</v>
      </c>
      <c r="F4761" s="534"/>
      <c r="G4761" s="506"/>
    </row>
    <row r="4762" spans="2:15" s="1305" customFormat="1" ht="17.25" customHeight="1" thickBot="1" x14ac:dyDescent="0.35">
      <c r="B4762" s="1601" t="s">
        <v>3005</v>
      </c>
      <c r="C4762" s="1376" t="s">
        <v>3002</v>
      </c>
      <c r="D4762" s="1592">
        <v>199.99</v>
      </c>
      <c r="E4762" s="1593" t="s">
        <v>47</v>
      </c>
      <c r="F4762" s="534"/>
      <c r="G4762" s="506"/>
    </row>
    <row r="4763" spans="2:15" s="1305" customFormat="1" ht="17.25" customHeight="1" thickBot="1" x14ac:dyDescent="0.35">
      <c r="B4763" s="1567" t="s">
        <v>3006</v>
      </c>
      <c r="C4763" s="699"/>
      <c r="D4763" s="1602"/>
      <c r="E4763" s="700"/>
      <c r="F4763" s="534"/>
      <c r="G4763" s="506"/>
    </row>
    <row r="4764" spans="2:15" s="1305" customFormat="1" ht="17.25" customHeight="1" thickTop="1" x14ac:dyDescent="0.3">
      <c r="B4764" s="4245"/>
      <c r="C4764" s="4245"/>
      <c r="D4764" s="534"/>
      <c r="E4764" s="534"/>
      <c r="F4764" s="534"/>
      <c r="G4764" s="506"/>
    </row>
    <row r="4765" spans="2:15" s="1305" customFormat="1" ht="17.25" customHeight="1" thickBot="1" x14ac:dyDescent="0.35">
      <c r="B4765" s="534"/>
      <c r="C4765" s="534"/>
      <c r="D4765" s="534"/>
      <c r="E4765" s="534"/>
      <c r="F4765" s="534"/>
      <c r="G4765" s="506"/>
    </row>
    <row r="4766" spans="2:15" s="1305" customFormat="1" ht="17.25" customHeight="1" thickTop="1" thickBot="1" x14ac:dyDescent="0.25">
      <c r="B4766" s="742"/>
      <c r="C4766" s="1042"/>
      <c r="D4766" s="1042"/>
      <c r="E4766" s="1042"/>
      <c r="F4766" s="1042"/>
      <c r="G4766" s="1042"/>
      <c r="H4766" s="1042"/>
      <c r="I4766" s="1042"/>
      <c r="J4766" s="1042"/>
      <c r="K4766" s="1042"/>
      <c r="L4766" s="1042"/>
      <c r="M4766" s="1042"/>
      <c r="N4766" s="1042"/>
      <c r="O4766" s="734"/>
    </row>
    <row r="4767" spans="2:15" s="1305" customFormat="1" ht="17.25" customHeight="1" thickTop="1" x14ac:dyDescent="0.2">
      <c r="B4767" s="1519" t="s">
        <v>2954</v>
      </c>
      <c r="C4767" s="1520"/>
      <c r="D4767" s="1520"/>
      <c r="E4767" s="1520"/>
      <c r="F4767" s="1520"/>
      <c r="G4767" s="1521"/>
      <c r="H4767" s="1521"/>
      <c r="I4767" s="1521"/>
      <c r="J4767" s="1521"/>
      <c r="K4767" s="1521"/>
      <c r="L4767" s="1522"/>
      <c r="M4767" s="1522"/>
      <c r="N4767" s="1522"/>
      <c r="O4767" s="1523"/>
    </row>
    <row r="4768" spans="2:15" s="1305" customFormat="1" ht="51.75" customHeight="1" x14ac:dyDescent="0.2">
      <c r="B4768" s="1524" t="s">
        <v>995</v>
      </c>
      <c r="C4768" s="1525" t="s">
        <v>80</v>
      </c>
      <c r="D4768" s="1526" t="s">
        <v>1810</v>
      </c>
      <c r="E4768" s="1527" t="s">
        <v>535</v>
      </c>
      <c r="F4768" s="1527" t="s">
        <v>2955</v>
      </c>
      <c r="G4768" s="1528" t="s">
        <v>536</v>
      </c>
      <c r="H4768" s="1528" t="s">
        <v>537</v>
      </c>
      <c r="I4768" s="1525" t="s">
        <v>2956</v>
      </c>
      <c r="J4768" s="1525" t="s">
        <v>2957</v>
      </c>
      <c r="K4768" s="1525" t="s">
        <v>2958</v>
      </c>
      <c r="L4768" s="1525" t="s">
        <v>2959</v>
      </c>
      <c r="M4768" s="1525" t="s">
        <v>2960</v>
      </c>
      <c r="N4768" s="1529" t="s">
        <v>2961</v>
      </c>
      <c r="O4768" s="1530" t="s">
        <v>2028</v>
      </c>
    </row>
    <row r="4769" spans="2:15" s="1305" customFormat="1" ht="54.75" customHeight="1" x14ac:dyDescent="0.2">
      <c r="B4769" s="1531" t="s">
        <v>2962</v>
      </c>
      <c r="C4769" s="1532" t="s">
        <v>2030</v>
      </c>
      <c r="D4769" s="1532" t="s">
        <v>233</v>
      </c>
      <c r="E4769" s="1533">
        <f>+F4769+G4769</f>
        <v>30</v>
      </c>
      <c r="F4769" s="1534">
        <v>10.01</v>
      </c>
      <c r="G4769" s="1535">
        <v>19.989999999999998</v>
      </c>
      <c r="H4769" s="1568" t="s">
        <v>2915</v>
      </c>
      <c r="I4769" s="1536">
        <v>0.12</v>
      </c>
      <c r="J4769" s="1569">
        <v>0.22</v>
      </c>
      <c r="K4769" s="1536">
        <v>0.15</v>
      </c>
      <c r="L4769" s="1570" t="s">
        <v>1769</v>
      </c>
      <c r="M4769" s="1536" t="s">
        <v>1770</v>
      </c>
      <c r="N4769" s="1571" t="s">
        <v>1771</v>
      </c>
      <c r="O4769" s="1572" t="s">
        <v>763</v>
      </c>
    </row>
    <row r="4770" spans="2:15" s="1305" customFormat="1" ht="54.75" customHeight="1" x14ac:dyDescent="0.2">
      <c r="B4770" s="1531" t="s">
        <v>2963</v>
      </c>
      <c r="C4770" s="1532" t="s">
        <v>2030</v>
      </c>
      <c r="D4770" s="1532" t="s">
        <v>233</v>
      </c>
      <c r="E4770" s="1533">
        <f t="shared" ref="E4770:E4789" si="36">+F4770+G4770</f>
        <v>30</v>
      </c>
      <c r="F4770" s="1534">
        <v>10.01</v>
      </c>
      <c r="G4770" s="1535">
        <v>19.989999999999998</v>
      </c>
      <c r="H4770" s="1568" t="s">
        <v>2915</v>
      </c>
      <c r="I4770" s="1536">
        <v>0.12</v>
      </c>
      <c r="J4770" s="1569">
        <v>0.22</v>
      </c>
      <c r="K4770" s="1536">
        <v>0.15</v>
      </c>
      <c r="L4770" s="1570" t="s">
        <v>1769</v>
      </c>
      <c r="M4770" s="1536" t="s">
        <v>1770</v>
      </c>
      <c r="N4770" s="1571" t="s">
        <v>1771</v>
      </c>
      <c r="O4770" s="1572" t="s">
        <v>763</v>
      </c>
    </row>
    <row r="4771" spans="2:15" s="1305" customFormat="1" ht="54.75" customHeight="1" x14ac:dyDescent="0.2">
      <c r="B4771" s="1531" t="s">
        <v>2964</v>
      </c>
      <c r="C4771" s="1532" t="s">
        <v>2030</v>
      </c>
      <c r="D4771" s="1532" t="s">
        <v>233</v>
      </c>
      <c r="E4771" s="1533">
        <f t="shared" si="36"/>
        <v>30</v>
      </c>
      <c r="F4771" s="1534">
        <v>10.01</v>
      </c>
      <c r="G4771" s="1535">
        <v>19.989999999999998</v>
      </c>
      <c r="H4771" s="1568" t="s">
        <v>2915</v>
      </c>
      <c r="I4771" s="1536">
        <v>0.12</v>
      </c>
      <c r="J4771" s="1569">
        <v>0.22</v>
      </c>
      <c r="K4771" s="1536">
        <v>0.15</v>
      </c>
      <c r="L4771" s="1570" t="s">
        <v>1769</v>
      </c>
      <c r="M4771" s="1536" t="s">
        <v>1770</v>
      </c>
      <c r="N4771" s="1571" t="s">
        <v>1771</v>
      </c>
      <c r="O4771" s="1572" t="s">
        <v>763</v>
      </c>
    </row>
    <row r="4772" spans="2:15" s="1305" customFormat="1" ht="54.75" customHeight="1" x14ac:dyDescent="0.2">
      <c r="B4772" s="1573" t="s">
        <v>2965</v>
      </c>
      <c r="C4772" s="1532" t="s">
        <v>2030</v>
      </c>
      <c r="D4772" s="1532" t="s">
        <v>233</v>
      </c>
      <c r="E4772" s="1533">
        <f t="shared" si="36"/>
        <v>39</v>
      </c>
      <c r="F4772" s="1534">
        <v>19.010000000000002</v>
      </c>
      <c r="G4772" s="1535">
        <v>19.989999999999998</v>
      </c>
      <c r="H4772" s="1568" t="s">
        <v>2915</v>
      </c>
      <c r="I4772" s="1536">
        <v>0.11</v>
      </c>
      <c r="J4772" s="1569">
        <v>0.22</v>
      </c>
      <c r="K4772" s="1536">
        <v>0.15</v>
      </c>
      <c r="L4772" s="1570" t="s">
        <v>2187</v>
      </c>
      <c r="M4772" s="1536" t="s">
        <v>2465</v>
      </c>
      <c r="N4772" s="1571" t="s">
        <v>89</v>
      </c>
      <c r="O4772" s="1572" t="s">
        <v>763</v>
      </c>
    </row>
    <row r="4773" spans="2:15" s="1305" customFormat="1" ht="54.75" customHeight="1" x14ac:dyDescent="0.2">
      <c r="B4773" s="1573" t="s">
        <v>2966</v>
      </c>
      <c r="C4773" s="1532" t="s">
        <v>2030</v>
      </c>
      <c r="D4773" s="1532" t="s">
        <v>233</v>
      </c>
      <c r="E4773" s="1533">
        <f t="shared" si="36"/>
        <v>39</v>
      </c>
      <c r="F4773" s="1534">
        <v>19.010000000000002</v>
      </c>
      <c r="G4773" s="1535">
        <v>19.989999999999998</v>
      </c>
      <c r="H4773" s="1568" t="s">
        <v>2915</v>
      </c>
      <c r="I4773" s="1536">
        <v>0.11</v>
      </c>
      <c r="J4773" s="1569">
        <v>0.22</v>
      </c>
      <c r="K4773" s="1536">
        <v>0.15</v>
      </c>
      <c r="L4773" s="1570" t="s">
        <v>2187</v>
      </c>
      <c r="M4773" s="1536" t="s">
        <v>2465</v>
      </c>
      <c r="N4773" s="1571" t="s">
        <v>89</v>
      </c>
      <c r="O4773" s="1572" t="s">
        <v>763</v>
      </c>
    </row>
    <row r="4774" spans="2:15" s="1305" customFormat="1" ht="54.75" customHeight="1" x14ac:dyDescent="0.2">
      <c r="B4774" s="1573" t="s">
        <v>2967</v>
      </c>
      <c r="C4774" s="1532" t="s">
        <v>2030</v>
      </c>
      <c r="D4774" s="1532" t="s">
        <v>233</v>
      </c>
      <c r="E4774" s="1533">
        <f t="shared" si="36"/>
        <v>39</v>
      </c>
      <c r="F4774" s="1534">
        <v>19.010000000000002</v>
      </c>
      <c r="G4774" s="1535">
        <v>19.989999999999998</v>
      </c>
      <c r="H4774" s="1568" t="s">
        <v>2915</v>
      </c>
      <c r="I4774" s="1536">
        <v>0.11</v>
      </c>
      <c r="J4774" s="1569">
        <v>0.22</v>
      </c>
      <c r="K4774" s="1536">
        <v>0.15</v>
      </c>
      <c r="L4774" s="1570" t="s">
        <v>2187</v>
      </c>
      <c r="M4774" s="1536" t="s">
        <v>2465</v>
      </c>
      <c r="N4774" s="1571" t="s">
        <v>89</v>
      </c>
      <c r="O4774" s="1572" t="s">
        <v>763</v>
      </c>
    </row>
    <row r="4775" spans="2:15" s="1305" customFormat="1" ht="54.75" customHeight="1" x14ac:dyDescent="0.2">
      <c r="B4775" s="1573" t="s">
        <v>2968</v>
      </c>
      <c r="C4775" s="1532" t="s">
        <v>2030</v>
      </c>
      <c r="D4775" s="1532" t="s">
        <v>233</v>
      </c>
      <c r="E4775" s="1533">
        <f t="shared" si="36"/>
        <v>49</v>
      </c>
      <c r="F4775" s="1534">
        <v>29.01</v>
      </c>
      <c r="G4775" s="1535">
        <v>19.989999999999998</v>
      </c>
      <c r="H4775" s="1568" t="s">
        <v>2915</v>
      </c>
      <c r="I4775" s="1536">
        <v>0.11</v>
      </c>
      <c r="J4775" s="1569">
        <v>0.22</v>
      </c>
      <c r="K4775" s="1536">
        <v>0.15</v>
      </c>
      <c r="L4775" s="1570" t="s">
        <v>2969</v>
      </c>
      <c r="M4775" s="1536" t="s">
        <v>2970</v>
      </c>
      <c r="N4775" s="1571" t="s">
        <v>2971</v>
      </c>
      <c r="O4775" s="1572" t="s">
        <v>763</v>
      </c>
    </row>
    <row r="4776" spans="2:15" s="1305" customFormat="1" ht="54.75" customHeight="1" x14ac:dyDescent="0.2">
      <c r="B4776" s="1573" t="s">
        <v>2972</v>
      </c>
      <c r="C4776" s="1532" t="s">
        <v>2030</v>
      </c>
      <c r="D4776" s="1532" t="s">
        <v>233</v>
      </c>
      <c r="E4776" s="1533">
        <f t="shared" si="36"/>
        <v>49</v>
      </c>
      <c r="F4776" s="1534">
        <v>29.01</v>
      </c>
      <c r="G4776" s="1535">
        <v>19.989999999999998</v>
      </c>
      <c r="H4776" s="1568" t="s">
        <v>2915</v>
      </c>
      <c r="I4776" s="1536">
        <v>0.11</v>
      </c>
      <c r="J4776" s="1569">
        <v>0.22</v>
      </c>
      <c r="K4776" s="1536">
        <v>0.15</v>
      </c>
      <c r="L4776" s="1570" t="s">
        <v>2969</v>
      </c>
      <c r="M4776" s="1536" t="s">
        <v>2970</v>
      </c>
      <c r="N4776" s="1571" t="s">
        <v>2971</v>
      </c>
      <c r="O4776" s="1572" t="s">
        <v>763</v>
      </c>
    </row>
    <row r="4777" spans="2:15" s="1305" customFormat="1" ht="54.75" customHeight="1" x14ac:dyDescent="0.2">
      <c r="B4777" s="1573" t="s">
        <v>2973</v>
      </c>
      <c r="C4777" s="1532" t="s">
        <v>2030</v>
      </c>
      <c r="D4777" s="1532" t="s">
        <v>233</v>
      </c>
      <c r="E4777" s="1533">
        <f t="shared" si="36"/>
        <v>49</v>
      </c>
      <c r="F4777" s="1534">
        <v>29.01</v>
      </c>
      <c r="G4777" s="1535">
        <v>19.989999999999998</v>
      </c>
      <c r="H4777" s="1568" t="s">
        <v>2915</v>
      </c>
      <c r="I4777" s="1536">
        <v>0.11</v>
      </c>
      <c r="J4777" s="1569">
        <v>0.22</v>
      </c>
      <c r="K4777" s="1536">
        <v>0.15</v>
      </c>
      <c r="L4777" s="1570" t="s">
        <v>2969</v>
      </c>
      <c r="M4777" s="1536" t="s">
        <v>2970</v>
      </c>
      <c r="N4777" s="1571" t="s">
        <v>2971</v>
      </c>
      <c r="O4777" s="1572" t="s">
        <v>763</v>
      </c>
    </row>
    <row r="4778" spans="2:15" s="1305" customFormat="1" ht="54.75" customHeight="1" x14ac:dyDescent="0.2">
      <c r="B4778" s="1573" t="s">
        <v>2974</v>
      </c>
      <c r="C4778" s="1532" t="s">
        <v>2030</v>
      </c>
      <c r="D4778" s="1532" t="s">
        <v>233</v>
      </c>
      <c r="E4778" s="1533">
        <f t="shared" si="36"/>
        <v>59</v>
      </c>
      <c r="F4778" s="1534">
        <v>39.01</v>
      </c>
      <c r="G4778" s="1535">
        <v>19.989999999999998</v>
      </c>
      <c r="H4778" s="1568" t="s">
        <v>2915</v>
      </c>
      <c r="I4778" s="1536">
        <v>9.8000000000000004E-2</v>
      </c>
      <c r="J4778" s="1569">
        <v>0.22</v>
      </c>
      <c r="K4778" s="1536">
        <v>0.15</v>
      </c>
      <c r="L4778" s="1570" t="s">
        <v>2186</v>
      </c>
      <c r="M4778" s="1536" t="s">
        <v>101</v>
      </c>
      <c r="N4778" s="1571" t="s">
        <v>102</v>
      </c>
      <c r="O4778" s="1572" t="s">
        <v>390</v>
      </c>
    </row>
    <row r="4779" spans="2:15" s="1305" customFormat="1" ht="54.75" customHeight="1" x14ac:dyDescent="0.2">
      <c r="B4779" s="1573" t="s">
        <v>2975</v>
      </c>
      <c r="C4779" s="1532" t="s">
        <v>2030</v>
      </c>
      <c r="D4779" s="1532" t="s">
        <v>233</v>
      </c>
      <c r="E4779" s="1533">
        <f t="shared" si="36"/>
        <v>59</v>
      </c>
      <c r="F4779" s="1534">
        <v>39.01</v>
      </c>
      <c r="G4779" s="1535">
        <v>19.989999999999998</v>
      </c>
      <c r="H4779" s="1568" t="s">
        <v>2915</v>
      </c>
      <c r="I4779" s="1536">
        <v>9.8000000000000004E-2</v>
      </c>
      <c r="J4779" s="1569">
        <v>0.22</v>
      </c>
      <c r="K4779" s="1536">
        <v>0.15</v>
      </c>
      <c r="L4779" s="1570" t="s">
        <v>2186</v>
      </c>
      <c r="M4779" s="1536" t="s">
        <v>101</v>
      </c>
      <c r="N4779" s="1571" t="s">
        <v>102</v>
      </c>
      <c r="O4779" s="1572" t="s">
        <v>390</v>
      </c>
    </row>
    <row r="4780" spans="2:15" s="1305" customFormat="1" ht="54.75" customHeight="1" x14ac:dyDescent="0.2">
      <c r="B4780" s="1573" t="s">
        <v>2976</v>
      </c>
      <c r="C4780" s="1532" t="s">
        <v>2030</v>
      </c>
      <c r="D4780" s="1532" t="s">
        <v>233</v>
      </c>
      <c r="E4780" s="1533">
        <f t="shared" si="36"/>
        <v>59</v>
      </c>
      <c r="F4780" s="1534">
        <v>39.01</v>
      </c>
      <c r="G4780" s="1535">
        <v>19.989999999999998</v>
      </c>
      <c r="H4780" s="1568" t="s">
        <v>2915</v>
      </c>
      <c r="I4780" s="1536">
        <v>9.8000000000000004E-2</v>
      </c>
      <c r="J4780" s="1569">
        <v>0.22</v>
      </c>
      <c r="K4780" s="1536">
        <v>0.15</v>
      </c>
      <c r="L4780" s="1570" t="s">
        <v>2186</v>
      </c>
      <c r="M4780" s="1536" t="s">
        <v>101</v>
      </c>
      <c r="N4780" s="1571" t="s">
        <v>102</v>
      </c>
      <c r="O4780" s="1572" t="s">
        <v>390</v>
      </c>
    </row>
    <row r="4781" spans="2:15" s="1305" customFormat="1" ht="54.75" customHeight="1" x14ac:dyDescent="0.2">
      <c r="B4781" s="1573" t="s">
        <v>2977</v>
      </c>
      <c r="C4781" s="1532" t="s">
        <v>2030</v>
      </c>
      <c r="D4781" s="1532" t="s">
        <v>233</v>
      </c>
      <c r="E4781" s="1533">
        <f t="shared" si="36"/>
        <v>79</v>
      </c>
      <c r="F4781" s="1534">
        <v>59.01</v>
      </c>
      <c r="G4781" s="1535">
        <v>19.989999999999998</v>
      </c>
      <c r="H4781" s="1568" t="s">
        <v>2915</v>
      </c>
      <c r="I4781" s="1536">
        <v>0.09</v>
      </c>
      <c r="J4781" s="1569">
        <v>0.22</v>
      </c>
      <c r="K4781" s="1536">
        <v>0.15</v>
      </c>
      <c r="L4781" s="1570" t="s">
        <v>107</v>
      </c>
      <c r="M4781" s="1536" t="s">
        <v>2595</v>
      </c>
      <c r="N4781" s="1571" t="s">
        <v>580</v>
      </c>
      <c r="O4781" s="1572" t="s">
        <v>390</v>
      </c>
    </row>
    <row r="4782" spans="2:15" s="1305" customFormat="1" ht="54.75" customHeight="1" x14ac:dyDescent="0.2">
      <c r="B4782" s="1573" t="s">
        <v>2978</v>
      </c>
      <c r="C4782" s="1532" t="s">
        <v>2030</v>
      </c>
      <c r="D4782" s="1532" t="s">
        <v>233</v>
      </c>
      <c r="E4782" s="1533">
        <f t="shared" si="36"/>
        <v>79</v>
      </c>
      <c r="F4782" s="1534">
        <v>59.01</v>
      </c>
      <c r="G4782" s="1535">
        <v>19.989999999999998</v>
      </c>
      <c r="H4782" s="1568" t="s">
        <v>2915</v>
      </c>
      <c r="I4782" s="1536">
        <v>0.09</v>
      </c>
      <c r="J4782" s="1569">
        <v>0.22</v>
      </c>
      <c r="K4782" s="1536">
        <v>0.15</v>
      </c>
      <c r="L4782" s="1570" t="s">
        <v>107</v>
      </c>
      <c r="M4782" s="1536" t="s">
        <v>2595</v>
      </c>
      <c r="N4782" s="1571" t="s">
        <v>580</v>
      </c>
      <c r="O4782" s="1572" t="s">
        <v>390</v>
      </c>
    </row>
    <row r="4783" spans="2:15" s="1305" customFormat="1" ht="54.75" customHeight="1" x14ac:dyDescent="0.2">
      <c r="B4783" s="1573" t="s">
        <v>2979</v>
      </c>
      <c r="C4783" s="1532" t="s">
        <v>2030</v>
      </c>
      <c r="D4783" s="1532" t="s">
        <v>233</v>
      </c>
      <c r="E4783" s="1533">
        <f t="shared" si="36"/>
        <v>79</v>
      </c>
      <c r="F4783" s="1534">
        <v>59.01</v>
      </c>
      <c r="G4783" s="1535">
        <v>19.989999999999998</v>
      </c>
      <c r="H4783" s="1568" t="s">
        <v>2915</v>
      </c>
      <c r="I4783" s="1536">
        <v>0.09</v>
      </c>
      <c r="J4783" s="1569">
        <v>0.22</v>
      </c>
      <c r="K4783" s="1536">
        <v>0.15</v>
      </c>
      <c r="L4783" s="1570" t="s">
        <v>107</v>
      </c>
      <c r="M4783" s="1536" t="s">
        <v>2595</v>
      </c>
      <c r="N4783" s="1571" t="s">
        <v>580</v>
      </c>
      <c r="O4783" s="1572" t="s">
        <v>390</v>
      </c>
    </row>
    <row r="4784" spans="2:15" s="1305" customFormat="1" ht="54.75" customHeight="1" x14ac:dyDescent="0.2">
      <c r="B4784" s="1573" t="s">
        <v>2980</v>
      </c>
      <c r="C4784" s="1532" t="s">
        <v>2030</v>
      </c>
      <c r="D4784" s="1532" t="s">
        <v>233</v>
      </c>
      <c r="E4784" s="1533">
        <f t="shared" si="36"/>
        <v>99</v>
      </c>
      <c r="F4784" s="1534">
        <v>79.010000000000005</v>
      </c>
      <c r="G4784" s="1535">
        <v>19.989999999999998</v>
      </c>
      <c r="H4784" s="1568" t="s">
        <v>2915</v>
      </c>
      <c r="I4784" s="1536">
        <v>8.5999999999999993E-2</v>
      </c>
      <c r="J4784" s="1569">
        <v>0.22</v>
      </c>
      <c r="K4784" s="1536">
        <v>0.15</v>
      </c>
      <c r="L4784" s="1570" t="s">
        <v>2916</v>
      </c>
      <c r="M4784" s="1536" t="s">
        <v>2917</v>
      </c>
      <c r="N4784" s="1571" t="s">
        <v>883</v>
      </c>
      <c r="O4784" s="1572" t="s">
        <v>390</v>
      </c>
    </row>
    <row r="4785" spans="2:15" s="1305" customFormat="1" ht="54.75" customHeight="1" x14ac:dyDescent="0.2">
      <c r="B4785" s="1573" t="s">
        <v>2981</v>
      </c>
      <c r="C4785" s="1532" t="s">
        <v>2030</v>
      </c>
      <c r="D4785" s="1532" t="s">
        <v>233</v>
      </c>
      <c r="E4785" s="1533">
        <f t="shared" si="36"/>
        <v>99</v>
      </c>
      <c r="F4785" s="1534">
        <v>79.010000000000005</v>
      </c>
      <c r="G4785" s="1535">
        <v>19.989999999999998</v>
      </c>
      <c r="H4785" s="1568" t="s">
        <v>2915</v>
      </c>
      <c r="I4785" s="1536">
        <v>8.5999999999999993E-2</v>
      </c>
      <c r="J4785" s="1569">
        <v>0.22</v>
      </c>
      <c r="K4785" s="1536">
        <v>0.15</v>
      </c>
      <c r="L4785" s="1570" t="s">
        <v>2916</v>
      </c>
      <c r="M4785" s="1536" t="s">
        <v>2917</v>
      </c>
      <c r="N4785" s="1571" t="s">
        <v>883</v>
      </c>
      <c r="O4785" s="1572" t="s">
        <v>390</v>
      </c>
    </row>
    <row r="4786" spans="2:15" s="1305" customFormat="1" ht="54.75" customHeight="1" x14ac:dyDescent="0.2">
      <c r="B4786" s="1573" t="s">
        <v>2982</v>
      </c>
      <c r="C4786" s="1532" t="s">
        <v>2030</v>
      </c>
      <c r="D4786" s="1532" t="s">
        <v>233</v>
      </c>
      <c r="E4786" s="1533">
        <f t="shared" si="36"/>
        <v>99</v>
      </c>
      <c r="F4786" s="1534">
        <v>79.010000000000005</v>
      </c>
      <c r="G4786" s="1535">
        <v>19.989999999999998</v>
      </c>
      <c r="H4786" s="1568" t="s">
        <v>2915</v>
      </c>
      <c r="I4786" s="1536">
        <v>8.5999999999999993E-2</v>
      </c>
      <c r="J4786" s="1569">
        <v>0.22</v>
      </c>
      <c r="K4786" s="1536">
        <v>0.15</v>
      </c>
      <c r="L4786" s="1570" t="s">
        <v>2916</v>
      </c>
      <c r="M4786" s="1536" t="s">
        <v>2917</v>
      </c>
      <c r="N4786" s="1571" t="s">
        <v>883</v>
      </c>
      <c r="O4786" s="1572" t="s">
        <v>390</v>
      </c>
    </row>
    <row r="4787" spans="2:15" s="1305" customFormat="1" ht="54.75" customHeight="1" x14ac:dyDescent="0.2">
      <c r="B4787" s="1573" t="s">
        <v>2983</v>
      </c>
      <c r="C4787" s="1532" t="s">
        <v>2030</v>
      </c>
      <c r="D4787" s="1532" t="s">
        <v>233</v>
      </c>
      <c r="E4787" s="1533">
        <f t="shared" si="36"/>
        <v>120</v>
      </c>
      <c r="F4787" s="1534">
        <v>100.01</v>
      </c>
      <c r="G4787" s="1535">
        <v>19.989999999999998</v>
      </c>
      <c r="H4787" s="1568" t="s">
        <v>2915</v>
      </c>
      <c r="I4787" s="1536">
        <v>8.5999999999999993E-2</v>
      </c>
      <c r="J4787" s="1569">
        <v>0.22</v>
      </c>
      <c r="K4787" s="1536">
        <v>0.15</v>
      </c>
      <c r="L4787" s="1570" t="s">
        <v>2984</v>
      </c>
      <c r="M4787" s="1536" t="s">
        <v>2985</v>
      </c>
      <c r="N4787" s="1571" t="s">
        <v>1463</v>
      </c>
      <c r="O4787" s="1572" t="s">
        <v>390</v>
      </c>
    </row>
    <row r="4788" spans="2:15" s="1305" customFormat="1" ht="54.75" customHeight="1" x14ac:dyDescent="0.2">
      <c r="B4788" s="1573" t="s">
        <v>2986</v>
      </c>
      <c r="C4788" s="1532" t="s">
        <v>2030</v>
      </c>
      <c r="D4788" s="1532" t="s">
        <v>233</v>
      </c>
      <c r="E4788" s="1533">
        <f t="shared" si="36"/>
        <v>120</v>
      </c>
      <c r="F4788" s="1534">
        <v>100.01</v>
      </c>
      <c r="G4788" s="1535">
        <v>19.989999999999998</v>
      </c>
      <c r="H4788" s="1568" t="s">
        <v>2915</v>
      </c>
      <c r="I4788" s="1536">
        <v>8.5999999999999993E-2</v>
      </c>
      <c r="J4788" s="1569">
        <v>0.22</v>
      </c>
      <c r="K4788" s="1536">
        <v>0.15</v>
      </c>
      <c r="L4788" s="1570" t="s">
        <v>2984</v>
      </c>
      <c r="M4788" s="1536" t="s">
        <v>2985</v>
      </c>
      <c r="N4788" s="1571" t="s">
        <v>1463</v>
      </c>
      <c r="O4788" s="1572" t="s">
        <v>390</v>
      </c>
    </row>
    <row r="4789" spans="2:15" s="1305" customFormat="1" ht="54.75" customHeight="1" x14ac:dyDescent="0.2">
      <c r="B4789" s="1573" t="s">
        <v>2987</v>
      </c>
      <c r="C4789" s="1532" t="s">
        <v>2030</v>
      </c>
      <c r="D4789" s="1532" t="s">
        <v>233</v>
      </c>
      <c r="E4789" s="1533">
        <f t="shared" si="36"/>
        <v>120</v>
      </c>
      <c r="F4789" s="1534">
        <v>100.01</v>
      </c>
      <c r="G4789" s="1535">
        <v>19.989999999999998</v>
      </c>
      <c r="H4789" s="1568" t="s">
        <v>2915</v>
      </c>
      <c r="I4789" s="1536">
        <v>8.5999999999999993E-2</v>
      </c>
      <c r="J4789" s="1569">
        <v>0.22</v>
      </c>
      <c r="K4789" s="1536">
        <v>0.15</v>
      </c>
      <c r="L4789" s="1570" t="s">
        <v>2984</v>
      </c>
      <c r="M4789" s="1536" t="s">
        <v>2985</v>
      </c>
      <c r="N4789" s="1571" t="s">
        <v>1463</v>
      </c>
      <c r="O4789" s="1572" t="s">
        <v>390</v>
      </c>
    </row>
    <row r="4790" spans="2:15" s="1305" customFormat="1" ht="15" customHeight="1" x14ac:dyDescent="0.2">
      <c r="B4790" s="1574"/>
      <c r="C4790" s="1575"/>
      <c r="D4790" s="1575"/>
      <c r="E4790" s="1576"/>
      <c r="F4790" s="1577"/>
      <c r="G4790" s="1576"/>
      <c r="H4790" s="1576"/>
      <c r="I4790" s="1578"/>
      <c r="J4790" s="1579"/>
      <c r="K4790" s="1578"/>
      <c r="L4790" s="1580"/>
      <c r="M4790" s="1578"/>
      <c r="N4790" s="1581"/>
      <c r="O4790" s="1582"/>
    </row>
    <row r="4791" spans="2:15" s="1305" customFormat="1" ht="54.75" customHeight="1" x14ac:dyDescent="0.2">
      <c r="B4791" s="1531" t="s">
        <v>2962</v>
      </c>
      <c r="C4791" s="1583" t="s">
        <v>783</v>
      </c>
      <c r="D4791" s="1532" t="s">
        <v>233</v>
      </c>
      <c r="E4791" s="1533">
        <f>+F4791+G4791</f>
        <v>30</v>
      </c>
      <c r="F4791" s="1534">
        <v>10.01</v>
      </c>
      <c r="G4791" s="1535">
        <v>19.989999999999998</v>
      </c>
      <c r="H4791" s="1568" t="s">
        <v>2915</v>
      </c>
      <c r="I4791" s="1536">
        <v>0.1</v>
      </c>
      <c r="J4791" s="1569">
        <v>0.22</v>
      </c>
      <c r="K4791" s="1536">
        <v>0.15</v>
      </c>
      <c r="L4791" s="1570" t="s">
        <v>2172</v>
      </c>
      <c r="M4791" s="1536" t="s">
        <v>1770</v>
      </c>
      <c r="N4791" s="1571" t="s">
        <v>1771</v>
      </c>
      <c r="O4791" s="1572" t="s">
        <v>763</v>
      </c>
    </row>
    <row r="4792" spans="2:15" s="1305" customFormat="1" ht="54.75" customHeight="1" x14ac:dyDescent="0.2">
      <c r="B4792" s="1531" t="s">
        <v>2963</v>
      </c>
      <c r="C4792" s="1583" t="s">
        <v>783</v>
      </c>
      <c r="D4792" s="1532" t="s">
        <v>233</v>
      </c>
      <c r="E4792" s="1533">
        <f t="shared" ref="E4792:E4811" si="37">+F4792+G4792</f>
        <v>30</v>
      </c>
      <c r="F4792" s="1534">
        <v>10.01</v>
      </c>
      <c r="G4792" s="1535">
        <v>19.989999999999998</v>
      </c>
      <c r="H4792" s="1568" t="s">
        <v>2915</v>
      </c>
      <c r="I4792" s="1536">
        <v>0.1</v>
      </c>
      <c r="J4792" s="1569">
        <v>0.22</v>
      </c>
      <c r="K4792" s="1536">
        <v>0.15</v>
      </c>
      <c r="L4792" s="1570" t="s">
        <v>2172</v>
      </c>
      <c r="M4792" s="1536" t="s">
        <v>1770</v>
      </c>
      <c r="N4792" s="1571" t="s">
        <v>1771</v>
      </c>
      <c r="O4792" s="1572" t="s">
        <v>763</v>
      </c>
    </row>
    <row r="4793" spans="2:15" s="1305" customFormat="1" ht="54.75" customHeight="1" x14ac:dyDescent="0.2">
      <c r="B4793" s="1531" t="s">
        <v>2964</v>
      </c>
      <c r="C4793" s="1583" t="s">
        <v>783</v>
      </c>
      <c r="D4793" s="1532" t="s">
        <v>233</v>
      </c>
      <c r="E4793" s="1533">
        <f t="shared" si="37"/>
        <v>30</v>
      </c>
      <c r="F4793" s="1534">
        <v>10.01</v>
      </c>
      <c r="G4793" s="1535">
        <v>19.989999999999998</v>
      </c>
      <c r="H4793" s="1568" t="s">
        <v>2915</v>
      </c>
      <c r="I4793" s="1536">
        <v>0.1</v>
      </c>
      <c r="J4793" s="1569">
        <v>0.22</v>
      </c>
      <c r="K4793" s="1536">
        <v>0.15</v>
      </c>
      <c r="L4793" s="1570" t="s">
        <v>2172</v>
      </c>
      <c r="M4793" s="1536" t="s">
        <v>1770</v>
      </c>
      <c r="N4793" s="1571" t="s">
        <v>1771</v>
      </c>
      <c r="O4793" s="1572" t="s">
        <v>763</v>
      </c>
    </row>
    <row r="4794" spans="2:15" s="1305" customFormat="1" ht="54.75" customHeight="1" x14ac:dyDescent="0.2">
      <c r="B4794" s="1573" t="s">
        <v>2965</v>
      </c>
      <c r="C4794" s="1583" t="s">
        <v>783</v>
      </c>
      <c r="D4794" s="1532" t="s">
        <v>233</v>
      </c>
      <c r="E4794" s="1533">
        <f t="shared" si="37"/>
        <v>39</v>
      </c>
      <c r="F4794" s="1534">
        <v>19.010000000000002</v>
      </c>
      <c r="G4794" s="1535">
        <v>19.989999999999998</v>
      </c>
      <c r="H4794" s="1568" t="s">
        <v>2915</v>
      </c>
      <c r="I4794" s="1536">
        <v>0.1</v>
      </c>
      <c r="J4794" s="1569">
        <v>0.22</v>
      </c>
      <c r="K4794" s="1536">
        <v>0.15</v>
      </c>
      <c r="L4794" s="1570" t="s">
        <v>2988</v>
      </c>
      <c r="M4794" s="1536" t="s">
        <v>2465</v>
      </c>
      <c r="N4794" s="1571" t="s">
        <v>89</v>
      </c>
      <c r="O4794" s="1572" t="s">
        <v>763</v>
      </c>
    </row>
    <row r="4795" spans="2:15" s="1305" customFormat="1" ht="54.75" customHeight="1" x14ac:dyDescent="0.2">
      <c r="B4795" s="1573" t="s">
        <v>2966</v>
      </c>
      <c r="C4795" s="1583" t="s">
        <v>783</v>
      </c>
      <c r="D4795" s="1532" t="s">
        <v>233</v>
      </c>
      <c r="E4795" s="1533">
        <f t="shared" si="37"/>
        <v>39</v>
      </c>
      <c r="F4795" s="1534">
        <v>19.010000000000002</v>
      </c>
      <c r="G4795" s="1535">
        <v>19.989999999999998</v>
      </c>
      <c r="H4795" s="1568" t="s">
        <v>2915</v>
      </c>
      <c r="I4795" s="1536">
        <v>0.1</v>
      </c>
      <c r="J4795" s="1569">
        <v>0.22</v>
      </c>
      <c r="K4795" s="1536">
        <v>0.15</v>
      </c>
      <c r="L4795" s="1570" t="s">
        <v>2988</v>
      </c>
      <c r="M4795" s="1536" t="s">
        <v>2465</v>
      </c>
      <c r="N4795" s="1571" t="s">
        <v>89</v>
      </c>
      <c r="O4795" s="1572" t="s">
        <v>763</v>
      </c>
    </row>
    <row r="4796" spans="2:15" s="1305" customFormat="1" ht="54.75" customHeight="1" x14ac:dyDescent="0.2">
      <c r="B4796" s="1573" t="s">
        <v>2967</v>
      </c>
      <c r="C4796" s="1583" t="s">
        <v>783</v>
      </c>
      <c r="D4796" s="1532" t="s">
        <v>233</v>
      </c>
      <c r="E4796" s="1533">
        <f t="shared" si="37"/>
        <v>39</v>
      </c>
      <c r="F4796" s="1534">
        <v>19.010000000000002</v>
      </c>
      <c r="G4796" s="1535">
        <v>19.989999999999998</v>
      </c>
      <c r="H4796" s="1568" t="s">
        <v>2915</v>
      </c>
      <c r="I4796" s="1536">
        <v>0.1</v>
      </c>
      <c r="J4796" s="1569">
        <v>0.22</v>
      </c>
      <c r="K4796" s="1536">
        <v>0.15</v>
      </c>
      <c r="L4796" s="1570" t="s">
        <v>2988</v>
      </c>
      <c r="M4796" s="1536" t="s">
        <v>2465</v>
      </c>
      <c r="N4796" s="1571" t="s">
        <v>89</v>
      </c>
      <c r="O4796" s="1572" t="s">
        <v>763</v>
      </c>
    </row>
    <row r="4797" spans="2:15" s="1305" customFormat="1" ht="54.75" customHeight="1" x14ac:dyDescent="0.2">
      <c r="B4797" s="1573" t="s">
        <v>2968</v>
      </c>
      <c r="C4797" s="1583" t="s">
        <v>783</v>
      </c>
      <c r="D4797" s="1532" t="s">
        <v>233</v>
      </c>
      <c r="E4797" s="1533">
        <f t="shared" si="37"/>
        <v>49</v>
      </c>
      <c r="F4797" s="1534">
        <v>29.01</v>
      </c>
      <c r="G4797" s="1535">
        <v>19.989999999999998</v>
      </c>
      <c r="H4797" s="1568" t="s">
        <v>2915</v>
      </c>
      <c r="I4797" s="1536">
        <v>0.1</v>
      </c>
      <c r="J4797" s="1569">
        <v>0.22</v>
      </c>
      <c r="K4797" s="1536">
        <v>0.15</v>
      </c>
      <c r="L4797" s="1570" t="s">
        <v>110</v>
      </c>
      <c r="M4797" s="1536" t="s">
        <v>2970</v>
      </c>
      <c r="N4797" s="1571" t="s">
        <v>2971</v>
      </c>
      <c r="O4797" s="1572" t="s">
        <v>763</v>
      </c>
    </row>
    <row r="4798" spans="2:15" s="1305" customFormat="1" ht="54.75" customHeight="1" x14ac:dyDescent="0.2">
      <c r="B4798" s="1573" t="s">
        <v>2972</v>
      </c>
      <c r="C4798" s="1583" t="s">
        <v>783</v>
      </c>
      <c r="D4798" s="1532" t="s">
        <v>233</v>
      </c>
      <c r="E4798" s="1533">
        <f t="shared" si="37"/>
        <v>49</v>
      </c>
      <c r="F4798" s="1534">
        <v>29.01</v>
      </c>
      <c r="G4798" s="1535">
        <v>19.989999999999998</v>
      </c>
      <c r="H4798" s="1568" t="s">
        <v>2915</v>
      </c>
      <c r="I4798" s="1536">
        <v>0.1</v>
      </c>
      <c r="J4798" s="1569">
        <v>0.22</v>
      </c>
      <c r="K4798" s="1536">
        <v>0.15</v>
      </c>
      <c r="L4798" s="1570" t="s">
        <v>110</v>
      </c>
      <c r="M4798" s="1536" t="s">
        <v>2970</v>
      </c>
      <c r="N4798" s="1571" t="s">
        <v>2971</v>
      </c>
      <c r="O4798" s="1572" t="s">
        <v>763</v>
      </c>
    </row>
    <row r="4799" spans="2:15" s="1305" customFormat="1" ht="54.75" customHeight="1" x14ac:dyDescent="0.2">
      <c r="B4799" s="1573" t="s">
        <v>2973</v>
      </c>
      <c r="C4799" s="1583" t="s">
        <v>783</v>
      </c>
      <c r="D4799" s="1532" t="s">
        <v>233</v>
      </c>
      <c r="E4799" s="1533">
        <f t="shared" si="37"/>
        <v>49</v>
      </c>
      <c r="F4799" s="1534">
        <v>29.01</v>
      </c>
      <c r="G4799" s="1535">
        <v>19.989999999999998</v>
      </c>
      <c r="H4799" s="1568" t="s">
        <v>2915</v>
      </c>
      <c r="I4799" s="1536">
        <v>0.1</v>
      </c>
      <c r="J4799" s="1569">
        <v>0.22</v>
      </c>
      <c r="K4799" s="1536">
        <v>0.15</v>
      </c>
      <c r="L4799" s="1570" t="s">
        <v>110</v>
      </c>
      <c r="M4799" s="1536" t="s">
        <v>2970</v>
      </c>
      <c r="N4799" s="1571" t="s">
        <v>2971</v>
      </c>
      <c r="O4799" s="1572" t="s">
        <v>763</v>
      </c>
    </row>
    <row r="4800" spans="2:15" s="1305" customFormat="1" ht="54.75" customHeight="1" x14ac:dyDescent="0.2">
      <c r="B4800" s="1573" t="s">
        <v>2974</v>
      </c>
      <c r="C4800" s="1583" t="s">
        <v>783</v>
      </c>
      <c r="D4800" s="1532" t="s">
        <v>233</v>
      </c>
      <c r="E4800" s="1533">
        <f t="shared" si="37"/>
        <v>59</v>
      </c>
      <c r="F4800" s="1534">
        <v>39.01</v>
      </c>
      <c r="G4800" s="1535">
        <v>19.989999999999998</v>
      </c>
      <c r="H4800" s="1568" t="s">
        <v>2915</v>
      </c>
      <c r="I4800" s="1536">
        <v>9.8000000000000004E-2</v>
      </c>
      <c r="J4800" s="1569">
        <v>0.22</v>
      </c>
      <c r="K4800" s="1536">
        <v>0.15</v>
      </c>
      <c r="L4800" s="1570" t="s">
        <v>2186</v>
      </c>
      <c r="M4800" s="1536" t="s">
        <v>101</v>
      </c>
      <c r="N4800" s="1571" t="s">
        <v>102</v>
      </c>
      <c r="O4800" s="1572" t="s">
        <v>390</v>
      </c>
    </row>
    <row r="4801" spans="2:15" s="1305" customFormat="1" ht="54.75" customHeight="1" x14ac:dyDescent="0.2">
      <c r="B4801" s="1573" t="s">
        <v>2975</v>
      </c>
      <c r="C4801" s="1583" t="s">
        <v>783</v>
      </c>
      <c r="D4801" s="1532" t="s">
        <v>233</v>
      </c>
      <c r="E4801" s="1533">
        <f t="shared" si="37"/>
        <v>59</v>
      </c>
      <c r="F4801" s="1534">
        <v>39.01</v>
      </c>
      <c r="G4801" s="1535">
        <v>19.989999999999998</v>
      </c>
      <c r="H4801" s="1568" t="s">
        <v>2915</v>
      </c>
      <c r="I4801" s="1536">
        <v>9.8000000000000004E-2</v>
      </c>
      <c r="J4801" s="1569">
        <v>0.22</v>
      </c>
      <c r="K4801" s="1536">
        <v>0.15</v>
      </c>
      <c r="L4801" s="1570" t="s">
        <v>2186</v>
      </c>
      <c r="M4801" s="1536" t="s">
        <v>101</v>
      </c>
      <c r="N4801" s="1571" t="s">
        <v>102</v>
      </c>
      <c r="O4801" s="1572" t="s">
        <v>390</v>
      </c>
    </row>
    <row r="4802" spans="2:15" s="1305" customFormat="1" ht="54.75" customHeight="1" x14ac:dyDescent="0.2">
      <c r="B4802" s="1573" t="s">
        <v>2976</v>
      </c>
      <c r="C4802" s="1583" t="s">
        <v>783</v>
      </c>
      <c r="D4802" s="1532" t="s">
        <v>233</v>
      </c>
      <c r="E4802" s="1533">
        <f t="shared" si="37"/>
        <v>59</v>
      </c>
      <c r="F4802" s="1534">
        <v>39.01</v>
      </c>
      <c r="G4802" s="1535">
        <v>19.989999999999998</v>
      </c>
      <c r="H4802" s="1568" t="s">
        <v>2915</v>
      </c>
      <c r="I4802" s="1536">
        <v>9.8000000000000004E-2</v>
      </c>
      <c r="J4802" s="1569">
        <v>0.22</v>
      </c>
      <c r="K4802" s="1536">
        <v>0.15</v>
      </c>
      <c r="L4802" s="1570" t="s">
        <v>2186</v>
      </c>
      <c r="M4802" s="1536" t="s">
        <v>101</v>
      </c>
      <c r="N4802" s="1571" t="s">
        <v>102</v>
      </c>
      <c r="O4802" s="1572" t="s">
        <v>390</v>
      </c>
    </row>
    <row r="4803" spans="2:15" s="1305" customFormat="1" ht="54.75" customHeight="1" x14ac:dyDescent="0.2">
      <c r="B4803" s="1573" t="s">
        <v>2977</v>
      </c>
      <c r="C4803" s="1583" t="s">
        <v>783</v>
      </c>
      <c r="D4803" s="1532" t="s">
        <v>233</v>
      </c>
      <c r="E4803" s="1533">
        <f t="shared" si="37"/>
        <v>79</v>
      </c>
      <c r="F4803" s="1534">
        <v>59.01</v>
      </c>
      <c r="G4803" s="1535">
        <v>19.989999999999998</v>
      </c>
      <c r="H4803" s="1568" t="s">
        <v>2915</v>
      </c>
      <c r="I4803" s="1536">
        <v>0.09</v>
      </c>
      <c r="J4803" s="1569">
        <v>0.22</v>
      </c>
      <c r="K4803" s="1536">
        <v>0.15</v>
      </c>
      <c r="L4803" s="1570" t="s">
        <v>107</v>
      </c>
      <c r="M4803" s="1536" t="s">
        <v>2595</v>
      </c>
      <c r="N4803" s="1571" t="s">
        <v>580</v>
      </c>
      <c r="O4803" s="1572" t="s">
        <v>390</v>
      </c>
    </row>
    <row r="4804" spans="2:15" s="1305" customFormat="1" ht="54.75" customHeight="1" x14ac:dyDescent="0.2">
      <c r="B4804" s="1573" t="s">
        <v>2978</v>
      </c>
      <c r="C4804" s="1583" t="s">
        <v>783</v>
      </c>
      <c r="D4804" s="1532" t="s">
        <v>233</v>
      </c>
      <c r="E4804" s="1533">
        <f t="shared" si="37"/>
        <v>79</v>
      </c>
      <c r="F4804" s="1534">
        <v>59.01</v>
      </c>
      <c r="G4804" s="1535">
        <v>19.989999999999998</v>
      </c>
      <c r="H4804" s="1568" t="s">
        <v>2915</v>
      </c>
      <c r="I4804" s="1536">
        <v>0.09</v>
      </c>
      <c r="J4804" s="1569">
        <v>0.22</v>
      </c>
      <c r="K4804" s="1536">
        <v>0.15</v>
      </c>
      <c r="L4804" s="1570" t="s">
        <v>107</v>
      </c>
      <c r="M4804" s="1536" t="s">
        <v>2595</v>
      </c>
      <c r="N4804" s="1571" t="s">
        <v>580</v>
      </c>
      <c r="O4804" s="1572" t="s">
        <v>390</v>
      </c>
    </row>
    <row r="4805" spans="2:15" s="1305" customFormat="1" ht="54.75" customHeight="1" x14ac:dyDescent="0.2">
      <c r="B4805" s="1573" t="s">
        <v>2979</v>
      </c>
      <c r="C4805" s="1583" t="s">
        <v>783</v>
      </c>
      <c r="D4805" s="1532" t="s">
        <v>233</v>
      </c>
      <c r="E4805" s="1533">
        <f t="shared" si="37"/>
        <v>79</v>
      </c>
      <c r="F4805" s="1534">
        <v>59.01</v>
      </c>
      <c r="G4805" s="1535">
        <v>19.989999999999998</v>
      </c>
      <c r="H4805" s="1568" t="s">
        <v>2915</v>
      </c>
      <c r="I4805" s="1536">
        <v>0.09</v>
      </c>
      <c r="J4805" s="1569">
        <v>0.22</v>
      </c>
      <c r="K4805" s="1536">
        <v>0.15</v>
      </c>
      <c r="L4805" s="1570" t="s">
        <v>107</v>
      </c>
      <c r="M4805" s="1536" t="s">
        <v>2595</v>
      </c>
      <c r="N4805" s="1571" t="s">
        <v>580</v>
      </c>
      <c r="O4805" s="1572" t="s">
        <v>390</v>
      </c>
    </row>
    <row r="4806" spans="2:15" s="1305" customFormat="1" ht="54.75" customHeight="1" x14ac:dyDescent="0.2">
      <c r="B4806" s="1573" t="s">
        <v>2980</v>
      </c>
      <c r="C4806" s="1583" t="s">
        <v>783</v>
      </c>
      <c r="D4806" s="1532" t="s">
        <v>233</v>
      </c>
      <c r="E4806" s="1533">
        <f t="shared" si="37"/>
        <v>99</v>
      </c>
      <c r="F4806" s="1534">
        <v>79.010000000000005</v>
      </c>
      <c r="G4806" s="1535">
        <v>19.989999999999998</v>
      </c>
      <c r="H4806" s="1568" t="s">
        <v>2915</v>
      </c>
      <c r="I4806" s="1536">
        <v>8.5999999999999993E-2</v>
      </c>
      <c r="J4806" s="1569">
        <v>0.22</v>
      </c>
      <c r="K4806" s="1536">
        <v>0.15</v>
      </c>
      <c r="L4806" s="1570" t="s">
        <v>2916</v>
      </c>
      <c r="M4806" s="1536" t="s">
        <v>2917</v>
      </c>
      <c r="N4806" s="1571" t="s">
        <v>883</v>
      </c>
      <c r="O4806" s="1572" t="s">
        <v>390</v>
      </c>
    </row>
    <row r="4807" spans="2:15" s="1305" customFormat="1" ht="54.75" customHeight="1" x14ac:dyDescent="0.2">
      <c r="B4807" s="1573" t="s">
        <v>2981</v>
      </c>
      <c r="C4807" s="1583" t="s">
        <v>783</v>
      </c>
      <c r="D4807" s="1532" t="s">
        <v>233</v>
      </c>
      <c r="E4807" s="1533">
        <f t="shared" si="37"/>
        <v>99</v>
      </c>
      <c r="F4807" s="1534">
        <v>79.010000000000005</v>
      </c>
      <c r="G4807" s="1535">
        <v>19.989999999999998</v>
      </c>
      <c r="H4807" s="1568" t="s">
        <v>2915</v>
      </c>
      <c r="I4807" s="1536">
        <v>8.5999999999999993E-2</v>
      </c>
      <c r="J4807" s="1569">
        <v>0.22</v>
      </c>
      <c r="K4807" s="1536">
        <v>0.15</v>
      </c>
      <c r="L4807" s="1570" t="s">
        <v>2916</v>
      </c>
      <c r="M4807" s="1536" t="s">
        <v>2917</v>
      </c>
      <c r="N4807" s="1571" t="s">
        <v>883</v>
      </c>
      <c r="O4807" s="1572" t="s">
        <v>390</v>
      </c>
    </row>
    <row r="4808" spans="2:15" s="1305" customFormat="1" ht="54.75" customHeight="1" x14ac:dyDescent="0.2">
      <c r="B4808" s="1573" t="s">
        <v>2982</v>
      </c>
      <c r="C4808" s="1583" t="s">
        <v>783</v>
      </c>
      <c r="D4808" s="1532" t="s">
        <v>233</v>
      </c>
      <c r="E4808" s="1533">
        <f t="shared" si="37"/>
        <v>99</v>
      </c>
      <c r="F4808" s="1534">
        <v>79.010000000000005</v>
      </c>
      <c r="G4808" s="1535">
        <v>19.989999999999998</v>
      </c>
      <c r="H4808" s="1568" t="s">
        <v>2915</v>
      </c>
      <c r="I4808" s="1536">
        <v>8.5999999999999993E-2</v>
      </c>
      <c r="J4808" s="1569">
        <v>0.22</v>
      </c>
      <c r="K4808" s="1536">
        <v>0.15</v>
      </c>
      <c r="L4808" s="1570" t="s">
        <v>2916</v>
      </c>
      <c r="M4808" s="1536" t="s">
        <v>2917</v>
      </c>
      <c r="N4808" s="1571" t="s">
        <v>883</v>
      </c>
      <c r="O4808" s="1572" t="s">
        <v>390</v>
      </c>
    </row>
    <row r="4809" spans="2:15" s="1305" customFormat="1" ht="54.75" customHeight="1" x14ac:dyDescent="0.2">
      <c r="B4809" s="1573" t="s">
        <v>2983</v>
      </c>
      <c r="C4809" s="1583" t="s">
        <v>783</v>
      </c>
      <c r="D4809" s="1532" t="s">
        <v>233</v>
      </c>
      <c r="E4809" s="1533">
        <f t="shared" si="37"/>
        <v>120</v>
      </c>
      <c r="F4809" s="1534">
        <v>100.01</v>
      </c>
      <c r="G4809" s="1535">
        <v>19.989999999999998</v>
      </c>
      <c r="H4809" s="1568" t="s">
        <v>2915</v>
      </c>
      <c r="I4809" s="1536">
        <v>8.5999999999999993E-2</v>
      </c>
      <c r="J4809" s="1569">
        <v>0.22</v>
      </c>
      <c r="K4809" s="1536">
        <v>0.15</v>
      </c>
      <c r="L4809" s="1570" t="s">
        <v>2984</v>
      </c>
      <c r="M4809" s="1536" t="s">
        <v>2985</v>
      </c>
      <c r="N4809" s="1571" t="s">
        <v>1463</v>
      </c>
      <c r="O4809" s="1572" t="s">
        <v>390</v>
      </c>
    </row>
    <row r="4810" spans="2:15" s="1305" customFormat="1" ht="54.75" customHeight="1" x14ac:dyDescent="0.2">
      <c r="B4810" s="1573" t="s">
        <v>2986</v>
      </c>
      <c r="C4810" s="1583" t="s">
        <v>783</v>
      </c>
      <c r="D4810" s="1532" t="s">
        <v>233</v>
      </c>
      <c r="E4810" s="1533">
        <f t="shared" si="37"/>
        <v>120</v>
      </c>
      <c r="F4810" s="1534">
        <v>100.01</v>
      </c>
      <c r="G4810" s="1535">
        <v>19.989999999999998</v>
      </c>
      <c r="H4810" s="1568" t="s">
        <v>2915</v>
      </c>
      <c r="I4810" s="1536">
        <v>8.5999999999999993E-2</v>
      </c>
      <c r="J4810" s="1569">
        <v>0.22</v>
      </c>
      <c r="K4810" s="1536">
        <v>0.15</v>
      </c>
      <c r="L4810" s="1570" t="s">
        <v>2984</v>
      </c>
      <c r="M4810" s="1536" t="s">
        <v>2985</v>
      </c>
      <c r="N4810" s="1571" t="s">
        <v>1463</v>
      </c>
      <c r="O4810" s="1572" t="s">
        <v>390</v>
      </c>
    </row>
    <row r="4811" spans="2:15" s="1305" customFormat="1" ht="54.75" customHeight="1" x14ac:dyDescent="0.2">
      <c r="B4811" s="1573" t="s">
        <v>2987</v>
      </c>
      <c r="C4811" s="1583" t="s">
        <v>783</v>
      </c>
      <c r="D4811" s="1532" t="s">
        <v>233</v>
      </c>
      <c r="E4811" s="1533">
        <f t="shared" si="37"/>
        <v>120</v>
      </c>
      <c r="F4811" s="1534">
        <v>100.01</v>
      </c>
      <c r="G4811" s="1535">
        <v>19.989999999999998</v>
      </c>
      <c r="H4811" s="1568" t="s">
        <v>2915</v>
      </c>
      <c r="I4811" s="1536">
        <v>8.5999999999999993E-2</v>
      </c>
      <c r="J4811" s="1569">
        <v>0.22</v>
      </c>
      <c r="K4811" s="1536">
        <v>0.15</v>
      </c>
      <c r="L4811" s="1570" t="s">
        <v>2984</v>
      </c>
      <c r="M4811" s="1536" t="s">
        <v>2985</v>
      </c>
      <c r="N4811" s="1571" t="s">
        <v>1463</v>
      </c>
      <c r="O4811" s="1572" t="s">
        <v>390</v>
      </c>
    </row>
    <row r="4812" spans="2:15" s="1305" customFormat="1" ht="17.25" customHeight="1" x14ac:dyDescent="0.2">
      <c r="B4812" s="4370" t="s">
        <v>1985</v>
      </c>
      <c r="C4812" s="4371"/>
      <c r="D4812" s="1540"/>
      <c r="E4812" s="1540"/>
      <c r="F4812" s="772"/>
      <c r="G4812" s="772"/>
      <c r="H4812" s="772"/>
      <c r="I4812" s="712"/>
      <c r="J4812" s="712"/>
      <c r="K4812" s="712"/>
      <c r="L4812" s="712"/>
      <c r="M4812" s="712"/>
      <c r="N4812" s="712"/>
      <c r="O4812" s="729"/>
    </row>
    <row r="4813" spans="2:15" s="1305" customFormat="1" ht="17.25" customHeight="1" thickBot="1" x14ac:dyDescent="0.25">
      <c r="B4813" s="1567" t="s">
        <v>2989</v>
      </c>
      <c r="C4813" s="699"/>
      <c r="D4813" s="699"/>
      <c r="E4813" s="699"/>
      <c r="F4813" s="776"/>
      <c r="G4813" s="776"/>
      <c r="H4813" s="776"/>
      <c r="I4813" s="699"/>
      <c r="J4813" s="699"/>
      <c r="K4813" s="699"/>
      <c r="L4813" s="699"/>
      <c r="M4813" s="699"/>
      <c r="N4813" s="699"/>
      <c r="O4813" s="700"/>
    </row>
    <row r="4814" spans="2:15" s="1305" customFormat="1" ht="17.25" customHeight="1" thickTop="1" x14ac:dyDescent="0.3">
      <c r="B4814" s="4259"/>
      <c r="C4814" s="4259"/>
      <c r="D4814" s="534"/>
      <c r="E4814" s="534"/>
      <c r="F4814" s="534"/>
      <c r="G4814" s="506"/>
    </row>
    <row r="4815" spans="2:15" s="1305" customFormat="1" ht="17.25" customHeight="1" thickBot="1" x14ac:dyDescent="0.35">
      <c r="B4815" s="534"/>
      <c r="C4815" s="534"/>
      <c r="D4815" s="534"/>
      <c r="E4815" s="534"/>
      <c r="F4815" s="534"/>
      <c r="G4815" s="506"/>
    </row>
    <row r="4816" spans="2:15" s="1305" customFormat="1" ht="17.25" customHeight="1" thickTop="1" x14ac:dyDescent="0.2">
      <c r="B4816" s="4274" t="s">
        <v>2947</v>
      </c>
      <c r="C4816" s="4275"/>
      <c r="D4816" s="4275"/>
      <c r="E4816" s="4275"/>
      <c r="F4816" s="4276"/>
      <c r="G4816" s="506"/>
    </row>
    <row r="4817" spans="2:15" s="1305" customFormat="1" ht="17.25" customHeight="1" x14ac:dyDescent="0.2">
      <c r="B4817" s="1564" t="s">
        <v>346</v>
      </c>
      <c r="C4817" s="1503" t="s">
        <v>2948</v>
      </c>
      <c r="D4817" s="915"/>
      <c r="E4817" s="915"/>
      <c r="F4817" s="916"/>
      <c r="G4817" s="506"/>
    </row>
    <row r="4818" spans="2:15" s="1305" customFormat="1" ht="17.25" customHeight="1" x14ac:dyDescent="0.2">
      <c r="B4818" s="1564" t="s">
        <v>2943</v>
      </c>
      <c r="C4818" s="1503" t="s">
        <v>1864</v>
      </c>
      <c r="D4818" s="915"/>
      <c r="E4818" s="915"/>
      <c r="F4818" s="916"/>
      <c r="G4818" s="506"/>
    </row>
    <row r="4819" spans="2:15" s="1305" customFormat="1" ht="17.25" customHeight="1" x14ac:dyDescent="0.2">
      <c r="B4819" s="1564" t="s">
        <v>2944</v>
      </c>
      <c r="C4819" s="1503" t="s">
        <v>2949</v>
      </c>
      <c r="D4819" s="915"/>
      <c r="E4819" s="915"/>
      <c r="F4819" s="916"/>
      <c r="G4819" s="506"/>
    </row>
    <row r="4820" spans="2:15" s="1305" customFormat="1" ht="17.25" customHeight="1" x14ac:dyDescent="0.2">
      <c r="B4820" s="1566" t="s">
        <v>2945</v>
      </c>
      <c r="C4820" s="4383" t="s">
        <v>2950</v>
      </c>
      <c r="D4820" s="4383"/>
      <c r="E4820" s="4383"/>
      <c r="F4820" s="4384"/>
      <c r="G4820" s="506"/>
    </row>
    <row r="4821" spans="2:15" s="1305" customFormat="1" ht="27.75" customHeight="1" x14ac:dyDescent="0.2">
      <c r="B4821" s="4277" t="s">
        <v>2951</v>
      </c>
      <c r="C4821" s="4324" t="s">
        <v>2952</v>
      </c>
      <c r="D4821" s="4324"/>
      <c r="E4821" s="4324"/>
      <c r="F4821" s="4325"/>
      <c r="G4821" s="506"/>
    </row>
    <row r="4822" spans="2:15" s="1305" customFormat="1" ht="29.25" customHeight="1" x14ac:dyDescent="0.2">
      <c r="B4822" s="4277"/>
      <c r="C4822" s="4324" t="s">
        <v>2953</v>
      </c>
      <c r="D4822" s="4324"/>
      <c r="E4822" s="4324"/>
      <c r="F4822" s="4325"/>
      <c r="G4822" s="506"/>
    </row>
    <row r="4823" spans="2:15" s="1305" customFormat="1" ht="17.25" customHeight="1" thickBot="1" x14ac:dyDescent="0.25">
      <c r="B4823" s="4278"/>
      <c r="C4823" s="1565"/>
      <c r="D4823" s="699"/>
      <c r="E4823" s="699"/>
      <c r="F4823" s="700"/>
      <c r="G4823" s="506"/>
    </row>
    <row r="4824" spans="2:15" s="1305" customFormat="1" ht="17.25" customHeight="1" thickTop="1" x14ac:dyDescent="0.3">
      <c r="B4824" s="4259"/>
      <c r="C4824" s="4259"/>
      <c r="D4824" s="534"/>
      <c r="E4824" s="534"/>
      <c r="F4824" s="534"/>
      <c r="G4824" s="506"/>
    </row>
    <row r="4825" spans="2:15" s="1305" customFormat="1" ht="16.5" customHeight="1" thickBot="1" x14ac:dyDescent="0.35">
      <c r="B4825" s="534"/>
      <c r="C4825" s="534"/>
      <c r="D4825" s="534"/>
      <c r="E4825" s="534"/>
      <c r="F4825" s="534"/>
      <c r="G4825" s="506"/>
    </row>
    <row r="4826" spans="2:15" s="1305" customFormat="1" ht="24" customHeight="1" thickTop="1" thickBot="1" x14ac:dyDescent="0.25">
      <c r="B4826" s="742"/>
      <c r="C4826" s="1042"/>
      <c r="D4826" s="1042"/>
      <c r="E4826" s="1042"/>
      <c r="F4826" s="1042"/>
      <c r="G4826" s="1042"/>
      <c r="H4826" s="1042"/>
      <c r="I4826" s="1042"/>
      <c r="J4826" s="1042"/>
      <c r="K4826" s="1042"/>
      <c r="L4826" s="1042"/>
      <c r="M4826" s="1042"/>
      <c r="N4826" s="1042"/>
      <c r="O4826" s="734"/>
    </row>
    <row r="4827" spans="2:15" s="1305" customFormat="1" ht="24" customHeight="1" thickTop="1" x14ac:dyDescent="0.2">
      <c r="B4827" s="1519" t="s">
        <v>2911</v>
      </c>
      <c r="C4827" s="1520"/>
      <c r="D4827" s="1520"/>
      <c r="E4827" s="1520"/>
      <c r="F4827" s="1520"/>
      <c r="G4827" s="1521"/>
      <c r="H4827" s="1521"/>
      <c r="I4827" s="1521"/>
      <c r="J4827" s="1521"/>
      <c r="K4827" s="1521"/>
      <c r="L4827" s="1522"/>
      <c r="M4827" s="1522"/>
      <c r="N4827" s="1522"/>
      <c r="O4827" s="1523"/>
    </row>
    <row r="4828" spans="2:15" s="1305" customFormat="1" ht="24" customHeight="1" x14ac:dyDescent="0.2">
      <c r="B4828" s="1524" t="s">
        <v>995</v>
      </c>
      <c r="C4828" s="1525" t="s">
        <v>80</v>
      </c>
      <c r="D4828" s="1526" t="s">
        <v>1810</v>
      </c>
      <c r="E4828" s="1527" t="s">
        <v>535</v>
      </c>
      <c r="F4828" s="1527" t="s">
        <v>93</v>
      </c>
      <c r="G4828" s="1528" t="s">
        <v>536</v>
      </c>
      <c r="H4828" s="1528" t="s">
        <v>537</v>
      </c>
      <c r="I4828" s="1525" t="s">
        <v>255</v>
      </c>
      <c r="J4828" s="1525" t="s">
        <v>2204</v>
      </c>
      <c r="K4828" s="1525" t="s">
        <v>2205</v>
      </c>
      <c r="L4828" s="1525" t="s">
        <v>302</v>
      </c>
      <c r="M4828" s="1525" t="s">
        <v>2206</v>
      </c>
      <c r="N4828" s="1529" t="s">
        <v>2207</v>
      </c>
      <c r="O4828" s="1530" t="s">
        <v>2028</v>
      </c>
    </row>
    <row r="4829" spans="2:15" s="1305" customFormat="1" ht="24" customHeight="1" x14ac:dyDescent="0.2">
      <c r="B4829" s="1531" t="s">
        <v>2912</v>
      </c>
      <c r="C4829" s="1532" t="s">
        <v>2030</v>
      </c>
      <c r="D4829" s="1532" t="s">
        <v>233</v>
      </c>
      <c r="E4829" s="1533">
        <f>+F4829+G4829</f>
        <v>20</v>
      </c>
      <c r="F4829" s="1534">
        <v>10.01</v>
      </c>
      <c r="G4829" s="1535">
        <v>9.99</v>
      </c>
      <c r="H4829" s="1535" t="s">
        <v>234</v>
      </c>
      <c r="I4829" s="1536">
        <v>0.12</v>
      </c>
      <c r="J4829" s="1533">
        <v>0.22</v>
      </c>
      <c r="K4829" s="1536">
        <v>0.15</v>
      </c>
      <c r="L4829" s="1537" t="s">
        <v>1769</v>
      </c>
      <c r="M4829" s="1538" t="s">
        <v>1770</v>
      </c>
      <c r="N4829" s="1538" t="s">
        <v>1771</v>
      </c>
      <c r="O4829" s="1539" t="s">
        <v>2034</v>
      </c>
    </row>
    <row r="4830" spans="2:15" s="1305" customFormat="1" ht="24" customHeight="1" x14ac:dyDescent="0.2">
      <c r="B4830" s="1531" t="s">
        <v>2913</v>
      </c>
      <c r="C4830" s="1532" t="s">
        <v>2030</v>
      </c>
      <c r="D4830" s="1532" t="s">
        <v>233</v>
      </c>
      <c r="E4830" s="1533">
        <f>+F4830+G4830</f>
        <v>20</v>
      </c>
      <c r="F4830" s="1534">
        <v>10.01</v>
      </c>
      <c r="G4830" s="1535">
        <v>9.99</v>
      </c>
      <c r="H4830" s="1535" t="s">
        <v>234</v>
      </c>
      <c r="I4830" s="1536">
        <v>0.12</v>
      </c>
      <c r="J4830" s="1533">
        <v>0.22</v>
      </c>
      <c r="K4830" s="1536">
        <v>0.15</v>
      </c>
      <c r="L4830" s="1537" t="s">
        <v>1769</v>
      </c>
      <c r="M4830" s="1538" t="s">
        <v>1770</v>
      </c>
      <c r="N4830" s="1538" t="s">
        <v>1771</v>
      </c>
      <c r="O4830" s="1539" t="s">
        <v>2034</v>
      </c>
    </row>
    <row r="4831" spans="2:15" s="1305" customFormat="1" ht="24" customHeight="1" x14ac:dyDescent="0.2">
      <c r="B4831" s="1531" t="s">
        <v>2914</v>
      </c>
      <c r="C4831" s="1532" t="s">
        <v>2030</v>
      </c>
      <c r="D4831" s="1532" t="s">
        <v>233</v>
      </c>
      <c r="E4831" s="1533">
        <f>+F4831+G4831</f>
        <v>99</v>
      </c>
      <c r="F4831" s="1534">
        <v>79.010000000000005</v>
      </c>
      <c r="G4831" s="1535">
        <v>19.989999999999998</v>
      </c>
      <c r="H4831" s="1535" t="s">
        <v>2915</v>
      </c>
      <c r="I4831" s="1536">
        <v>8.5999999999999993E-2</v>
      </c>
      <c r="J4831" s="1533">
        <v>0.22</v>
      </c>
      <c r="K4831" s="1536">
        <v>0.15</v>
      </c>
      <c r="L4831" s="1537" t="s">
        <v>2916</v>
      </c>
      <c r="M4831" s="1538" t="s">
        <v>2917</v>
      </c>
      <c r="N4831" s="1538" t="s">
        <v>883</v>
      </c>
      <c r="O4831" s="1539" t="s">
        <v>390</v>
      </c>
    </row>
    <row r="4832" spans="2:15" s="1305" customFormat="1" ht="24" customHeight="1" x14ac:dyDescent="0.2">
      <c r="B4832" s="4372" t="s">
        <v>1985</v>
      </c>
      <c r="C4832" s="4373"/>
      <c r="D4832" s="1540"/>
      <c r="E4832" s="1540"/>
      <c r="F4832" s="772"/>
      <c r="G4832" s="772"/>
      <c r="H4832" s="772"/>
      <c r="I4832" s="712"/>
      <c r="J4832" s="712"/>
      <c r="K4832" s="712"/>
      <c r="L4832" s="712"/>
      <c r="M4832" s="712"/>
      <c r="N4832" s="712"/>
      <c r="O4832" s="729"/>
    </row>
    <row r="4833" spans="2:15" s="1305" customFormat="1" ht="24" customHeight="1" thickBot="1" x14ac:dyDescent="0.25">
      <c r="B4833" s="698" t="s">
        <v>2918</v>
      </c>
      <c r="C4833" s="699"/>
      <c r="D4833" s="699"/>
      <c r="E4833" s="699"/>
      <c r="F4833" s="776"/>
      <c r="G4833" s="776"/>
      <c r="H4833" s="776"/>
      <c r="I4833" s="699"/>
      <c r="J4833" s="699"/>
      <c r="K4833" s="699"/>
      <c r="L4833" s="699"/>
      <c r="M4833" s="699"/>
      <c r="N4833" s="699"/>
      <c r="O4833" s="700"/>
    </row>
    <row r="4834" spans="2:15" s="1305" customFormat="1" ht="18" customHeight="1" thickTop="1" x14ac:dyDescent="0.3">
      <c r="B4834" s="4259"/>
      <c r="C4834" s="4259"/>
      <c r="D4834" s="534"/>
      <c r="E4834" s="534"/>
      <c r="F4834" s="534"/>
      <c r="G4834" s="506"/>
    </row>
    <row r="4835" spans="2:15" s="1305" customFormat="1" ht="16.5" customHeight="1" thickBot="1" x14ac:dyDescent="0.35">
      <c r="B4835" s="534"/>
      <c r="C4835" s="534"/>
      <c r="D4835" s="534"/>
      <c r="E4835" s="534"/>
      <c r="F4835" s="534"/>
      <c r="G4835" s="506"/>
    </row>
    <row r="4836" spans="2:15" s="1305" customFormat="1" ht="16.5" customHeight="1" thickTop="1" x14ac:dyDescent="0.2">
      <c r="B4836" s="4437" t="s">
        <v>2502</v>
      </c>
      <c r="C4836" s="4438"/>
      <c r="D4836" s="4438"/>
      <c r="E4836" s="4438"/>
      <c r="F4836" s="4439"/>
      <c r="G4836" s="506"/>
    </row>
    <row r="4837" spans="2:15" s="1305" customFormat="1" ht="16.5" customHeight="1" thickBot="1" x14ac:dyDescent="0.25">
      <c r="B4837" s="4440" t="s">
        <v>2503</v>
      </c>
      <c r="C4837" s="4441"/>
      <c r="D4837" s="4441"/>
      <c r="E4837" s="4441"/>
      <c r="F4837" s="4442"/>
      <c r="G4837" s="506"/>
    </row>
    <row r="4838" spans="2:15" s="1305" customFormat="1" ht="16.5" customHeight="1" x14ac:dyDescent="0.2">
      <c r="B4838" s="905" t="s">
        <v>1810</v>
      </c>
      <c r="C4838" s="907" t="s">
        <v>1154</v>
      </c>
      <c r="D4838" s="907" t="s">
        <v>1152</v>
      </c>
      <c r="E4838" s="907" t="s">
        <v>1220</v>
      </c>
      <c r="F4838" s="1456" t="s">
        <v>1218</v>
      </c>
      <c r="G4838" s="506"/>
    </row>
    <row r="4839" spans="2:15" s="1305" customFormat="1" ht="16.5" customHeight="1" x14ac:dyDescent="0.2">
      <c r="B4839" s="4479" t="s">
        <v>340</v>
      </c>
      <c r="C4839" s="757" t="s">
        <v>2376</v>
      </c>
      <c r="D4839" s="756">
        <v>1</v>
      </c>
      <c r="E4839" s="757">
        <v>30</v>
      </c>
      <c r="F4839" s="4475" t="s">
        <v>336</v>
      </c>
      <c r="G4839" s="506"/>
    </row>
    <row r="4840" spans="2:15" s="1305" customFormat="1" ht="16.5" customHeight="1" x14ac:dyDescent="0.2">
      <c r="B4840" s="4480"/>
      <c r="C4840" s="757" t="s">
        <v>2377</v>
      </c>
      <c r="D4840" s="756">
        <v>1.5</v>
      </c>
      <c r="E4840" s="757">
        <v>50</v>
      </c>
      <c r="F4840" s="4476"/>
      <c r="G4840" s="506"/>
    </row>
    <row r="4841" spans="2:15" s="1305" customFormat="1" ht="16.5" customHeight="1" x14ac:dyDescent="0.2">
      <c r="B4841" s="4480"/>
      <c r="C4841" s="757" t="s">
        <v>2504</v>
      </c>
      <c r="D4841" s="756">
        <v>2</v>
      </c>
      <c r="E4841" s="757">
        <v>90</v>
      </c>
      <c r="F4841" s="4476"/>
      <c r="G4841" s="506"/>
    </row>
    <row r="4842" spans="2:15" s="1305" customFormat="1" ht="16.5" customHeight="1" x14ac:dyDescent="0.2">
      <c r="B4842" s="4480"/>
      <c r="C4842" s="757" t="s">
        <v>2378</v>
      </c>
      <c r="D4842" s="756">
        <v>3.25</v>
      </c>
      <c r="E4842" s="757">
        <v>160</v>
      </c>
      <c r="F4842" s="4476"/>
      <c r="G4842" s="506"/>
    </row>
    <row r="4843" spans="2:15" s="1305" customFormat="1" ht="16.5" customHeight="1" x14ac:dyDescent="0.2">
      <c r="B4843" s="4480"/>
      <c r="C4843" s="757" t="s">
        <v>2516</v>
      </c>
      <c r="D4843" s="756">
        <v>5</v>
      </c>
      <c r="E4843" s="757">
        <v>240</v>
      </c>
      <c r="F4843" s="4476"/>
      <c r="G4843" s="506"/>
    </row>
    <row r="4844" spans="2:15" s="1305" customFormat="1" ht="16.5" customHeight="1" x14ac:dyDescent="0.2">
      <c r="B4844" s="4480"/>
      <c r="C4844" s="757" t="s">
        <v>2379</v>
      </c>
      <c r="D4844" s="756">
        <v>11.99</v>
      </c>
      <c r="E4844" s="757">
        <v>2800</v>
      </c>
      <c r="F4844" s="4476"/>
      <c r="G4844" s="506"/>
    </row>
    <row r="4845" spans="2:15" s="1305" customFormat="1" ht="16.5" customHeight="1" x14ac:dyDescent="0.2">
      <c r="B4845" s="4480"/>
      <c r="C4845" s="757" t="s">
        <v>1711</v>
      </c>
      <c r="D4845" s="756">
        <v>0.06</v>
      </c>
      <c r="E4845" s="757" t="s">
        <v>2505</v>
      </c>
      <c r="F4845" s="4476"/>
      <c r="G4845" s="506"/>
    </row>
    <row r="4846" spans="2:15" s="1305" customFormat="1" ht="16.5" customHeight="1" x14ac:dyDescent="0.2">
      <c r="B4846" s="4481"/>
      <c r="C4846" s="757" t="s">
        <v>2506</v>
      </c>
      <c r="D4846" s="756">
        <v>0.06</v>
      </c>
      <c r="E4846" s="757" t="s">
        <v>2505</v>
      </c>
      <c r="F4846" s="4476"/>
      <c r="G4846" s="506"/>
    </row>
    <row r="4847" spans="2:15" s="1305" customFormat="1" ht="16.5" customHeight="1" x14ac:dyDescent="0.2">
      <c r="B4847" s="4478" t="s">
        <v>71</v>
      </c>
      <c r="C4847" s="757" t="s">
        <v>2380</v>
      </c>
      <c r="D4847" s="756">
        <v>2.99</v>
      </c>
      <c r="E4847" s="757">
        <v>20</v>
      </c>
      <c r="F4847" s="4476"/>
      <c r="G4847" s="506"/>
    </row>
    <row r="4848" spans="2:15" s="1305" customFormat="1" ht="16.5" customHeight="1" x14ac:dyDescent="0.2">
      <c r="B4848" s="4478"/>
      <c r="C4848" s="757" t="s">
        <v>2381</v>
      </c>
      <c r="D4848" s="756">
        <v>6.99</v>
      </c>
      <c r="E4848" s="757">
        <v>50</v>
      </c>
      <c r="F4848" s="4476"/>
      <c r="G4848" s="506"/>
    </row>
    <row r="4849" spans="2:7" s="1305" customFormat="1" ht="16.5" customHeight="1" x14ac:dyDescent="0.2">
      <c r="B4849" s="4443" t="s">
        <v>2507</v>
      </c>
      <c r="C4849" s="757" t="s">
        <v>2382</v>
      </c>
      <c r="D4849" s="756">
        <v>3</v>
      </c>
      <c r="E4849" s="757">
        <v>4</v>
      </c>
      <c r="F4849" s="4476"/>
      <c r="G4849" s="506"/>
    </row>
    <row r="4850" spans="2:7" s="1305" customFormat="1" ht="16.5" customHeight="1" x14ac:dyDescent="0.2">
      <c r="B4850" s="4444"/>
      <c r="C4850" s="757" t="s">
        <v>2383</v>
      </c>
      <c r="D4850" s="756">
        <v>5</v>
      </c>
      <c r="E4850" s="757">
        <v>8</v>
      </c>
      <c r="F4850" s="4476"/>
      <c r="G4850" s="506"/>
    </row>
    <row r="4851" spans="2:7" s="1305" customFormat="1" ht="16.5" customHeight="1" x14ac:dyDescent="0.2">
      <c r="B4851" s="1457" t="s">
        <v>2648</v>
      </c>
      <c r="C4851" s="757" t="s">
        <v>2649</v>
      </c>
      <c r="D4851" s="756">
        <v>2.67</v>
      </c>
      <c r="E4851" s="973" t="s">
        <v>1726</v>
      </c>
      <c r="F4851" s="4476"/>
      <c r="G4851" s="506"/>
    </row>
    <row r="4852" spans="2:7" s="1305" customFormat="1" ht="16.5" customHeight="1" x14ac:dyDescent="0.2">
      <c r="B4852" s="1458" t="s">
        <v>2648</v>
      </c>
      <c r="C4852" s="757" t="s">
        <v>2650</v>
      </c>
      <c r="D4852" s="756">
        <v>14.28</v>
      </c>
      <c r="E4852" s="973" t="s">
        <v>1726</v>
      </c>
      <c r="F4852" s="4477"/>
      <c r="G4852" s="506"/>
    </row>
    <row r="4853" spans="2:7" s="1305" customFormat="1" ht="16.5" customHeight="1" x14ac:dyDescent="0.2">
      <c r="B4853" s="4772"/>
      <c r="C4853" s="4773"/>
      <c r="D4853" s="4773"/>
      <c r="E4853" s="4773"/>
      <c r="F4853" s="4774"/>
      <c r="G4853" s="506"/>
    </row>
    <row r="4854" spans="2:7" s="1305" customFormat="1" ht="16.5" customHeight="1" x14ac:dyDescent="0.2">
      <c r="B4854" s="4443" t="s">
        <v>2386</v>
      </c>
      <c r="C4854" s="757" t="s">
        <v>2388</v>
      </c>
      <c r="D4854" s="836">
        <v>25</v>
      </c>
      <c r="E4854" s="973">
        <v>100</v>
      </c>
      <c r="F4854" s="4783" t="s">
        <v>2651</v>
      </c>
      <c r="G4854" s="506"/>
    </row>
    <row r="4855" spans="2:7" s="1305" customFormat="1" ht="16.5" customHeight="1" x14ac:dyDescent="0.2">
      <c r="B4855" s="4444"/>
      <c r="C4855" s="757" t="s">
        <v>2389</v>
      </c>
      <c r="D4855" s="836">
        <v>39</v>
      </c>
      <c r="E4855" s="973">
        <v>200</v>
      </c>
      <c r="F4855" s="4783"/>
      <c r="G4855" s="506"/>
    </row>
    <row r="4856" spans="2:7" s="1305" customFormat="1" ht="16.5" customHeight="1" x14ac:dyDescent="0.2">
      <c r="B4856" s="4444"/>
      <c r="C4856" s="757" t="s">
        <v>2390</v>
      </c>
      <c r="D4856" s="836">
        <v>45</v>
      </c>
      <c r="E4856" s="973">
        <v>300</v>
      </c>
      <c r="F4856" s="4783"/>
      <c r="G4856" s="506"/>
    </row>
    <row r="4857" spans="2:7" s="1305" customFormat="1" ht="16.5" customHeight="1" x14ac:dyDescent="0.2">
      <c r="B4857" s="4444"/>
      <c r="C4857" s="757" t="s">
        <v>2391</v>
      </c>
      <c r="D4857" s="836">
        <v>49</v>
      </c>
      <c r="E4857" s="973">
        <v>400</v>
      </c>
      <c r="F4857" s="4783"/>
      <c r="G4857" s="506"/>
    </row>
    <row r="4858" spans="2:7" s="1305" customFormat="1" ht="16.5" customHeight="1" x14ac:dyDescent="0.2">
      <c r="B4858" s="4444"/>
      <c r="C4858" s="757" t="s">
        <v>2392</v>
      </c>
      <c r="D4858" s="836">
        <v>79</v>
      </c>
      <c r="E4858" s="973">
        <v>800</v>
      </c>
      <c r="F4858" s="4783"/>
      <c r="G4858" s="506"/>
    </row>
    <row r="4859" spans="2:7" s="1305" customFormat="1" ht="16.5" customHeight="1" x14ac:dyDescent="0.2">
      <c r="B4859" s="4444"/>
      <c r="C4859" s="757" t="s">
        <v>2393</v>
      </c>
      <c r="D4859" s="836">
        <v>99</v>
      </c>
      <c r="E4859" s="973">
        <v>1000</v>
      </c>
      <c r="F4859" s="4783"/>
      <c r="G4859" s="506"/>
    </row>
    <row r="4860" spans="2:7" s="1305" customFormat="1" ht="16.5" customHeight="1" x14ac:dyDescent="0.2">
      <c r="B4860" s="4444"/>
      <c r="C4860" s="757" t="s">
        <v>2394</v>
      </c>
      <c r="D4860" s="836">
        <v>180</v>
      </c>
      <c r="E4860" s="973">
        <v>2000</v>
      </c>
      <c r="F4860" s="4783"/>
      <c r="G4860" s="506"/>
    </row>
    <row r="4861" spans="2:7" s="1305" customFormat="1" ht="16.5" customHeight="1" x14ac:dyDescent="0.2">
      <c r="B4861" s="4496"/>
      <c r="C4861" s="757" t="s">
        <v>2395</v>
      </c>
      <c r="D4861" s="836">
        <v>280</v>
      </c>
      <c r="E4861" s="973">
        <v>3000</v>
      </c>
      <c r="F4861" s="4783"/>
      <c r="G4861" s="506"/>
    </row>
    <row r="4862" spans="2:7" s="1305" customFormat="1" ht="16.5" customHeight="1" x14ac:dyDescent="0.2">
      <c r="B4862" s="824"/>
      <c r="C4862" s="757"/>
      <c r="D4862" s="757"/>
      <c r="E4862" s="757"/>
      <c r="F4862" s="864"/>
      <c r="G4862" s="506"/>
    </row>
    <row r="4863" spans="2:7" s="1305" customFormat="1" ht="24.75" customHeight="1" x14ac:dyDescent="0.2">
      <c r="B4863" s="4784" t="s">
        <v>1366</v>
      </c>
      <c r="C4863" s="757" t="s">
        <v>1711</v>
      </c>
      <c r="D4863" s="1459" t="s">
        <v>2652</v>
      </c>
      <c r="E4863" s="1101" t="s">
        <v>2653</v>
      </c>
      <c r="F4863" s="4510" t="s">
        <v>2654</v>
      </c>
      <c r="G4863" s="506"/>
    </row>
    <row r="4864" spans="2:7" s="1305" customFormat="1" ht="16.5" customHeight="1" x14ac:dyDescent="0.2">
      <c r="B4864" s="4785"/>
      <c r="C4864" s="1460" t="s">
        <v>1716</v>
      </c>
      <c r="D4864" s="756">
        <v>4.99</v>
      </c>
      <c r="E4864" s="973" t="s">
        <v>2655</v>
      </c>
      <c r="F4864" s="4511"/>
      <c r="G4864" s="506"/>
    </row>
    <row r="4865" spans="2:7" s="1305" customFormat="1" ht="16.5" customHeight="1" x14ac:dyDescent="0.2">
      <c r="B4865" s="4785"/>
      <c r="C4865" s="1460" t="s">
        <v>2656</v>
      </c>
      <c r="D4865" s="756">
        <v>9.99</v>
      </c>
      <c r="E4865" s="973" t="s">
        <v>2657</v>
      </c>
      <c r="F4865" s="4511"/>
      <c r="G4865" s="506"/>
    </row>
    <row r="4866" spans="2:7" s="1305" customFormat="1" ht="16.5" customHeight="1" x14ac:dyDescent="0.2">
      <c r="B4866" s="4785"/>
      <c r="C4866" s="1460" t="s">
        <v>2413</v>
      </c>
      <c r="D4866" s="756">
        <v>14.99</v>
      </c>
      <c r="E4866" s="973" t="s">
        <v>2658</v>
      </c>
      <c r="F4866" s="4511"/>
      <c r="G4866" s="506"/>
    </row>
    <row r="4867" spans="2:7" s="1305" customFormat="1" ht="16.5" customHeight="1" x14ac:dyDescent="0.2">
      <c r="B4867" s="4785"/>
      <c r="C4867" s="757" t="s">
        <v>330</v>
      </c>
      <c r="D4867" s="756">
        <v>29.99</v>
      </c>
      <c r="E4867" s="973" t="s">
        <v>1726</v>
      </c>
      <c r="F4867" s="4511"/>
      <c r="G4867" s="506"/>
    </row>
    <row r="4868" spans="2:7" s="1305" customFormat="1" ht="16.5" customHeight="1" thickBot="1" x14ac:dyDescent="0.25">
      <c r="B4868" s="698"/>
      <c r="C4868" s="699"/>
      <c r="D4868" s="699"/>
      <c r="E4868" s="699"/>
      <c r="F4868" s="700"/>
      <c r="G4868" s="506"/>
    </row>
    <row r="4869" spans="2:7" s="1305" customFormat="1" ht="16.5" customHeight="1" thickTop="1" x14ac:dyDescent="0.3">
      <c r="B4869" s="4259"/>
      <c r="C4869" s="4259"/>
      <c r="D4869" s="534"/>
      <c r="E4869" s="534"/>
      <c r="F4869" s="534"/>
      <c r="G4869" s="506"/>
    </row>
    <row r="4870" spans="2:7" s="1305" customFormat="1" ht="16.5" customHeight="1" thickBot="1" x14ac:dyDescent="0.35">
      <c r="B4870" s="796"/>
      <c r="C4870" s="796"/>
      <c r="D4870" s="796"/>
      <c r="E4870" s="534"/>
      <c r="F4870" s="534"/>
      <c r="G4870" s="506"/>
    </row>
    <row r="4871" spans="2:7" s="1305" customFormat="1" ht="16.5" customHeight="1" thickTop="1" thickBot="1" x14ac:dyDescent="0.25">
      <c r="B4871" s="4719" t="s">
        <v>392</v>
      </c>
      <c r="C4871" s="4720"/>
      <c r="D4871" s="4720"/>
      <c r="E4871" s="4720"/>
      <c r="F4871" s="4721"/>
      <c r="G4871" s="506"/>
    </row>
    <row r="4872" spans="2:7" s="1305" customFormat="1" ht="16.5" customHeight="1" thickTop="1" thickBot="1" x14ac:dyDescent="0.25">
      <c r="B4872" s="4550" t="s">
        <v>393</v>
      </c>
      <c r="C4872" s="4551"/>
      <c r="D4872" s="4551"/>
      <c r="E4872" s="4551"/>
      <c r="F4872" s="4552"/>
      <c r="G4872" s="506"/>
    </row>
    <row r="4873" spans="2:7" s="1305" customFormat="1" ht="30.75" customHeight="1" x14ac:dyDescent="0.2">
      <c r="B4873" s="905" t="s">
        <v>381</v>
      </c>
      <c r="C4873" s="906" t="s">
        <v>215</v>
      </c>
      <c r="D4873" s="907" t="s">
        <v>217</v>
      </c>
      <c r="E4873" s="908" t="s">
        <v>1228</v>
      </c>
      <c r="F4873" s="908" t="s">
        <v>2713</v>
      </c>
      <c r="G4873" s="506"/>
    </row>
    <row r="4874" spans="2:7" s="1305" customFormat="1" ht="16.5" customHeight="1" x14ac:dyDescent="0.2">
      <c r="B4874" s="824"/>
      <c r="C4874" s="757"/>
      <c r="D4874" s="757"/>
      <c r="E4874" s="909"/>
      <c r="F4874" s="864"/>
      <c r="G4874" s="506"/>
    </row>
    <row r="4875" spans="2:7" s="1305" customFormat="1" ht="30" customHeight="1" x14ac:dyDescent="0.2">
      <c r="B4875" s="910" t="s">
        <v>241</v>
      </c>
      <c r="C4875" s="756">
        <v>39</v>
      </c>
      <c r="D4875" s="757">
        <v>3000</v>
      </c>
      <c r="E4875" s="909">
        <v>1.2999999999999999E-2</v>
      </c>
      <c r="F4875" s="1371">
        <v>0.1</v>
      </c>
      <c r="G4875" s="506"/>
    </row>
    <row r="4876" spans="2:7" s="1305" customFormat="1" ht="16.5" customHeight="1" x14ac:dyDescent="0.2">
      <c r="B4876" s="1372"/>
      <c r="C4876" s="1373"/>
      <c r="D4876" s="712"/>
      <c r="E4876" s="712"/>
      <c r="F4876" s="1374"/>
      <c r="G4876" s="506"/>
    </row>
    <row r="4877" spans="2:7" s="1305" customFormat="1" ht="16.5" customHeight="1" thickBot="1" x14ac:dyDescent="0.25">
      <c r="B4877" s="710" t="s">
        <v>240</v>
      </c>
      <c r="C4877" s="714"/>
      <c r="D4877" s="714"/>
      <c r="E4877" s="913"/>
      <c r="F4877" s="827"/>
      <c r="G4877" s="506"/>
    </row>
    <row r="4878" spans="2:7" s="1305" customFormat="1" ht="16.5" customHeight="1" thickBot="1" x14ac:dyDescent="0.25">
      <c r="B4878" s="698" t="s">
        <v>1970</v>
      </c>
      <c r="C4878" s="699"/>
      <c r="D4878" s="699"/>
      <c r="E4878" s="699"/>
      <c r="F4878" s="700"/>
      <c r="G4878" s="506"/>
    </row>
    <row r="4879" spans="2:7" s="1305" customFormat="1" ht="16.5" customHeight="1" thickTop="1" x14ac:dyDescent="0.3">
      <c r="B4879" s="4465"/>
      <c r="C4879" s="4465"/>
      <c r="D4879" s="796"/>
      <c r="E4879" s="534"/>
      <c r="F4879" s="534"/>
      <c r="G4879" s="506"/>
    </row>
    <row r="4880" spans="2:7" s="1305" customFormat="1" ht="16.5" customHeight="1" thickBot="1" x14ac:dyDescent="0.35">
      <c r="B4880" s="796"/>
      <c r="C4880" s="796"/>
      <c r="D4880" s="796"/>
      <c r="E4880" s="534"/>
      <c r="F4880" s="534"/>
      <c r="G4880" s="506"/>
    </row>
    <row r="4881" spans="2:15" s="1305" customFormat="1" ht="16.5" customHeight="1" thickTop="1" thickBot="1" x14ac:dyDescent="0.25">
      <c r="B4881" s="742"/>
      <c r="C4881" s="1042"/>
      <c r="D4881" s="1042"/>
      <c r="E4881" s="1042"/>
      <c r="F4881" s="1042"/>
      <c r="G4881" s="1042"/>
      <c r="H4881" s="1042"/>
      <c r="I4881" s="1042"/>
      <c r="J4881" s="1042"/>
      <c r="K4881" s="1042"/>
      <c r="L4881" s="1042"/>
      <c r="M4881" s="1042"/>
      <c r="N4881" s="1042"/>
      <c r="O4881" s="734"/>
    </row>
    <row r="4882" spans="2:15" s="1305" customFormat="1" ht="16.5" customHeight="1" thickTop="1" x14ac:dyDescent="0.2">
      <c r="B4882" s="100" t="s">
        <v>2203</v>
      </c>
      <c r="C4882" s="178"/>
      <c r="D4882" s="178"/>
      <c r="E4882" s="178"/>
      <c r="F4882" s="178"/>
      <c r="G4882" s="114"/>
      <c r="H4882" s="114"/>
      <c r="I4882" s="114"/>
      <c r="J4882" s="114"/>
      <c r="K4882" s="114"/>
      <c r="L4882" s="115"/>
      <c r="M4882" s="115"/>
      <c r="N4882" s="115"/>
      <c r="O4882" s="122"/>
    </row>
    <row r="4883" spans="2:15" s="1305" customFormat="1" ht="37.5" customHeight="1" x14ac:dyDescent="0.2">
      <c r="B4883" s="405" t="s">
        <v>995</v>
      </c>
      <c r="C4883" s="359" t="s">
        <v>80</v>
      </c>
      <c r="D4883" s="396" t="s">
        <v>1810</v>
      </c>
      <c r="E4883" s="767" t="s">
        <v>535</v>
      </c>
      <c r="F4883" s="767" t="s">
        <v>93</v>
      </c>
      <c r="G4883" s="397" t="s">
        <v>536</v>
      </c>
      <c r="H4883" s="397" t="s">
        <v>537</v>
      </c>
      <c r="I4883" s="359" t="s">
        <v>255</v>
      </c>
      <c r="J4883" s="359" t="s">
        <v>2204</v>
      </c>
      <c r="K4883" s="359" t="s">
        <v>2205</v>
      </c>
      <c r="L4883" s="359" t="s">
        <v>302</v>
      </c>
      <c r="M4883" s="359" t="s">
        <v>2206</v>
      </c>
      <c r="N4883" s="1271" t="s">
        <v>2207</v>
      </c>
      <c r="O4883" s="398" t="s">
        <v>2028</v>
      </c>
    </row>
    <row r="4884" spans="2:15" s="1305" customFormat="1" ht="30.75" customHeight="1" x14ac:dyDescent="0.2">
      <c r="B4884" s="50" t="s">
        <v>232</v>
      </c>
      <c r="C4884" s="1272" t="s">
        <v>2030</v>
      </c>
      <c r="D4884" s="1272" t="s">
        <v>233</v>
      </c>
      <c r="E4884" s="412">
        <v>18</v>
      </c>
      <c r="F4884" s="1273">
        <v>8.01</v>
      </c>
      <c r="G4884" s="1274">
        <v>9.99</v>
      </c>
      <c r="H4884" s="1274" t="s">
        <v>234</v>
      </c>
      <c r="I4884" s="441">
        <v>0.12</v>
      </c>
      <c r="J4884" s="412">
        <v>0.22</v>
      </c>
      <c r="K4884" s="441">
        <v>0.15</v>
      </c>
      <c r="L4884" s="273" t="s">
        <v>1771</v>
      </c>
      <c r="M4884" s="441" t="s">
        <v>235</v>
      </c>
      <c r="N4884" s="1276" t="s">
        <v>236</v>
      </c>
      <c r="O4884" s="1277" t="s">
        <v>2034</v>
      </c>
    </row>
    <row r="4885" spans="2:15" s="1305" customFormat="1" ht="27.75" customHeight="1" x14ac:dyDescent="0.2">
      <c r="B4885" s="1278" t="s">
        <v>237</v>
      </c>
      <c r="C4885" s="1291" t="s">
        <v>2030</v>
      </c>
      <c r="D4885" s="1291" t="s">
        <v>233</v>
      </c>
      <c r="E4885" s="1292">
        <v>18</v>
      </c>
      <c r="F4885" s="1293">
        <v>8.01</v>
      </c>
      <c r="G4885" s="1292">
        <v>9.99</v>
      </c>
      <c r="H4885" s="1292" t="s">
        <v>234</v>
      </c>
      <c r="I4885" s="1367">
        <v>0.12</v>
      </c>
      <c r="J4885" s="1292">
        <v>0.22</v>
      </c>
      <c r="K4885" s="1367">
        <v>0.15</v>
      </c>
      <c r="L4885" s="1368" t="s">
        <v>1771</v>
      </c>
      <c r="M4885" s="1367" t="s">
        <v>235</v>
      </c>
      <c r="N4885" s="1369" t="s">
        <v>236</v>
      </c>
      <c r="O4885" s="1295" t="s">
        <v>2034</v>
      </c>
    </row>
    <row r="4886" spans="2:15" s="1305" customFormat="1" ht="16.5" customHeight="1" x14ac:dyDescent="0.2">
      <c r="B4886" s="4487" t="s">
        <v>1985</v>
      </c>
      <c r="C4886" s="4488"/>
      <c r="D4886" s="1086"/>
      <c r="E4886" s="1086"/>
      <c r="F4886" s="772"/>
      <c r="G4886" s="772"/>
      <c r="H4886" s="772"/>
      <c r="I4886" s="712"/>
      <c r="J4886" s="712"/>
      <c r="K4886" s="712"/>
      <c r="L4886" s="712"/>
      <c r="M4886" s="712"/>
      <c r="N4886" s="712"/>
      <c r="O4886" s="729"/>
    </row>
    <row r="4887" spans="2:15" s="1305" customFormat="1" ht="16.5" customHeight="1" thickBot="1" x14ac:dyDescent="0.25">
      <c r="B4887" s="698" t="s">
        <v>238</v>
      </c>
      <c r="C4887" s="699"/>
      <c r="D4887" s="699"/>
      <c r="E4887" s="699"/>
      <c r="F4887" s="776"/>
      <c r="G4887" s="776"/>
      <c r="H4887" s="776"/>
      <c r="I4887" s="699"/>
      <c r="J4887" s="699"/>
      <c r="K4887" s="699"/>
      <c r="L4887" s="699"/>
      <c r="M4887" s="699"/>
      <c r="N4887" s="699"/>
      <c r="O4887" s="700"/>
    </row>
    <row r="4888" spans="2:15" s="1305" customFormat="1" ht="16.5" customHeight="1" thickTop="1" x14ac:dyDescent="0.3">
      <c r="B4888" s="4465"/>
      <c r="C4888" s="4465"/>
      <c r="D4888" s="796"/>
      <c r="E4888" s="534"/>
      <c r="F4888" s="534"/>
      <c r="G4888" s="506"/>
    </row>
    <row r="4889" spans="2:15" s="1305" customFormat="1" ht="16.5" customHeight="1" thickBot="1" x14ac:dyDescent="0.35">
      <c r="B4889" s="534"/>
      <c r="C4889" s="534"/>
      <c r="D4889" s="534"/>
      <c r="E4889" s="534"/>
      <c r="F4889" s="534"/>
      <c r="G4889" s="506"/>
    </row>
    <row r="4890" spans="2:15" s="1305" customFormat="1" ht="31.5" customHeight="1" thickTop="1" thickBot="1" x14ac:dyDescent="0.25">
      <c r="B4890" s="4775" t="s">
        <v>2101</v>
      </c>
      <c r="C4890" s="4776"/>
      <c r="D4890" s="4776"/>
      <c r="E4890" s="4776"/>
      <c r="F4890" s="4776"/>
      <c r="G4890" s="4777"/>
    </row>
    <row r="4891" spans="2:15" s="1305" customFormat="1" ht="16.5" customHeight="1" thickBot="1" x14ac:dyDescent="0.25">
      <c r="B4891" s="853" t="s">
        <v>346</v>
      </c>
      <c r="C4891" s="1098" t="s">
        <v>1171</v>
      </c>
      <c r="D4891" s="833" t="s">
        <v>1057</v>
      </c>
      <c r="E4891" s="833" t="s">
        <v>2102</v>
      </c>
      <c r="F4891" s="833" t="s">
        <v>2103</v>
      </c>
      <c r="G4891" s="1095" t="s">
        <v>2117</v>
      </c>
    </row>
    <row r="4892" spans="2:15" s="1305" customFormat="1" ht="16.5" customHeight="1" x14ac:dyDescent="0.2">
      <c r="B4892" s="706" t="s">
        <v>2104</v>
      </c>
      <c r="C4892" s="753">
        <v>9.99</v>
      </c>
      <c r="D4892" s="1307" t="s">
        <v>2105</v>
      </c>
      <c r="E4892" s="752">
        <v>0.15</v>
      </c>
      <c r="F4892" s="1308" t="s">
        <v>2106</v>
      </c>
      <c r="G4892" s="1309" t="s">
        <v>1534</v>
      </c>
    </row>
    <row r="4893" spans="2:15" s="1305" customFormat="1" ht="16.5" customHeight="1" x14ac:dyDescent="0.2">
      <c r="B4893" s="824" t="s">
        <v>2107</v>
      </c>
      <c r="C4893" s="757">
        <v>14.99</v>
      </c>
      <c r="D4893" s="836" t="s">
        <v>2875</v>
      </c>
      <c r="E4893" s="756">
        <v>0.1</v>
      </c>
      <c r="F4893" s="1306" t="s">
        <v>2106</v>
      </c>
      <c r="G4893" s="1310" t="s">
        <v>1534</v>
      </c>
    </row>
    <row r="4894" spans="2:15" s="1305" customFormat="1" ht="16.5" customHeight="1" x14ac:dyDescent="0.2">
      <c r="B4894" s="824" t="s">
        <v>2108</v>
      </c>
      <c r="C4894" s="757">
        <v>19.989999999999998</v>
      </c>
      <c r="D4894" s="836" t="s">
        <v>1709</v>
      </c>
      <c r="E4894" s="1311" t="s">
        <v>1534</v>
      </c>
      <c r="F4894" s="1306" t="s">
        <v>2106</v>
      </c>
      <c r="G4894" s="1310" t="s">
        <v>2109</v>
      </c>
    </row>
    <row r="4895" spans="2:15" s="1305" customFormat="1" ht="16.5" customHeight="1" x14ac:dyDescent="0.2">
      <c r="B4895" s="824" t="s">
        <v>2110</v>
      </c>
      <c r="C4895" s="757">
        <v>39.99</v>
      </c>
      <c r="D4895" s="836" t="s">
        <v>1709</v>
      </c>
      <c r="E4895" s="1311" t="s">
        <v>1534</v>
      </c>
      <c r="F4895" s="1306" t="s">
        <v>2111</v>
      </c>
      <c r="G4895" s="1310" t="s">
        <v>2112</v>
      </c>
    </row>
    <row r="4896" spans="2:15" s="1305" customFormat="1" ht="16.5" customHeight="1" thickBot="1" x14ac:dyDescent="0.25">
      <c r="B4896" s="710"/>
      <c r="C4896" s="714"/>
      <c r="D4896" s="760"/>
      <c r="E4896" s="714"/>
      <c r="F4896" s="1312"/>
      <c r="G4896" s="827"/>
    </row>
    <row r="4897" spans="2:15" s="1305" customFormat="1" ht="16.5" customHeight="1" x14ac:dyDescent="0.2">
      <c r="B4897" s="741" t="s">
        <v>2113</v>
      </c>
      <c r="C4897" s="712"/>
      <c r="D4897" s="712"/>
      <c r="E4897" s="712"/>
      <c r="F4897" s="712"/>
      <c r="G4897" s="729"/>
    </row>
    <row r="4898" spans="2:15" s="1305" customFormat="1" ht="16.5" customHeight="1" x14ac:dyDescent="0.2">
      <c r="B4898" s="741" t="s">
        <v>2114</v>
      </c>
      <c r="C4898" s="712"/>
      <c r="D4898" s="712"/>
      <c r="E4898" s="712"/>
      <c r="F4898" s="712"/>
      <c r="G4898" s="729"/>
    </row>
    <row r="4899" spans="2:15" s="1305" customFormat="1" ht="16.5" customHeight="1" x14ac:dyDescent="0.2">
      <c r="B4899" s="741" t="s">
        <v>2115</v>
      </c>
      <c r="C4899" s="712"/>
      <c r="D4899" s="712"/>
      <c r="E4899" s="712"/>
      <c r="F4899" s="712"/>
      <c r="G4899" s="729"/>
    </row>
    <row r="4900" spans="2:15" s="1305" customFormat="1" ht="16.5" customHeight="1" x14ac:dyDescent="0.2">
      <c r="B4900" s="741" t="s">
        <v>2116</v>
      </c>
      <c r="C4900" s="712"/>
      <c r="D4900" s="712"/>
      <c r="E4900" s="712"/>
      <c r="F4900" s="712"/>
      <c r="G4900" s="729"/>
    </row>
    <row r="4901" spans="2:15" s="1305" customFormat="1" ht="16.5" customHeight="1" thickBot="1" x14ac:dyDescent="0.25">
      <c r="B4901" s="698" t="s">
        <v>1623</v>
      </c>
      <c r="C4901" s="699"/>
      <c r="D4901" s="699"/>
      <c r="E4901" s="699"/>
      <c r="F4901" s="699"/>
      <c r="G4901" s="700"/>
    </row>
    <row r="4902" spans="2:15" s="1305" customFormat="1" ht="16.5" customHeight="1" thickTop="1" x14ac:dyDescent="0.3">
      <c r="B4902" s="4259"/>
      <c r="C4902" s="4259"/>
      <c r="D4902" s="534"/>
      <c r="E4902" s="534"/>
      <c r="F4902" s="534"/>
      <c r="G4902" s="506"/>
    </row>
    <row r="4903" spans="2:15" s="1305" customFormat="1" ht="16.5" customHeight="1" thickBot="1" x14ac:dyDescent="0.35">
      <c r="B4903" s="534"/>
      <c r="C4903" s="534"/>
      <c r="D4903" s="534"/>
      <c r="E4903" s="534"/>
      <c r="F4903" s="534"/>
      <c r="G4903" s="506"/>
    </row>
    <row r="4904" spans="2:15" s="1305" customFormat="1" ht="16.5" customHeight="1" thickTop="1" x14ac:dyDescent="0.2">
      <c r="B4904" s="4678" t="s">
        <v>875</v>
      </c>
      <c r="C4904" s="4679"/>
      <c r="D4904" s="4679"/>
      <c r="E4904" s="4679"/>
      <c r="F4904" s="4679"/>
      <c r="G4904" s="4679"/>
      <c r="H4904" s="4679"/>
      <c r="I4904" s="4679"/>
      <c r="J4904" s="4679"/>
      <c r="K4904" s="4679"/>
      <c r="L4904" s="4680"/>
    </row>
    <row r="4905" spans="2:15" s="1305" customFormat="1" ht="37.5" customHeight="1" x14ac:dyDescent="0.2">
      <c r="B4905" s="405" t="s">
        <v>995</v>
      </c>
      <c r="C4905" s="396" t="s">
        <v>1218</v>
      </c>
      <c r="D4905" s="396" t="s">
        <v>1810</v>
      </c>
      <c r="E4905" s="767" t="s">
        <v>535</v>
      </c>
      <c r="F4905" s="767" t="s">
        <v>93</v>
      </c>
      <c r="G4905" s="397" t="s">
        <v>536</v>
      </c>
      <c r="H4905" s="397" t="s">
        <v>537</v>
      </c>
      <c r="I4905" s="359" t="s">
        <v>255</v>
      </c>
      <c r="J4905" s="359" t="s">
        <v>2204</v>
      </c>
      <c r="K4905" s="359" t="s">
        <v>2205</v>
      </c>
      <c r="L4905" s="398" t="s">
        <v>302</v>
      </c>
    </row>
    <row r="4906" spans="2:15" s="1305" customFormat="1" ht="22.5" customHeight="1" x14ac:dyDescent="0.2">
      <c r="B4906" s="50" t="s">
        <v>875</v>
      </c>
      <c r="C4906" s="1272" t="s">
        <v>783</v>
      </c>
      <c r="D4906" s="1272" t="s">
        <v>1627</v>
      </c>
      <c r="E4906" s="412">
        <v>1184</v>
      </c>
      <c r="F4906" s="1273">
        <v>1184</v>
      </c>
      <c r="G4906" s="1274">
        <v>0</v>
      </c>
      <c r="H4906" s="1274" t="s">
        <v>876</v>
      </c>
      <c r="I4906" s="779">
        <v>0.02</v>
      </c>
      <c r="J4906" s="412">
        <v>0.1</v>
      </c>
      <c r="K4906" s="779">
        <v>0.1</v>
      </c>
      <c r="L4906" s="271" t="s">
        <v>877</v>
      </c>
    </row>
    <row r="4907" spans="2:15" s="1305" customFormat="1" ht="16.5" customHeight="1" x14ac:dyDescent="0.2">
      <c r="B4907" s="4487" t="s">
        <v>1985</v>
      </c>
      <c r="C4907" s="4488"/>
      <c r="D4907" s="1086"/>
      <c r="E4907" s="1086"/>
      <c r="F4907" s="772"/>
      <c r="G4907" s="772"/>
      <c r="H4907" s="772"/>
      <c r="I4907" s="712"/>
      <c r="J4907" s="712"/>
      <c r="K4907" s="712"/>
      <c r="L4907" s="729"/>
    </row>
    <row r="4908" spans="2:15" s="1305" customFormat="1" ht="16.5" customHeight="1" thickBot="1" x14ac:dyDescent="0.25">
      <c r="B4908" s="698" t="s">
        <v>878</v>
      </c>
      <c r="C4908" s="699"/>
      <c r="D4908" s="699"/>
      <c r="E4908" s="699"/>
      <c r="F4908" s="776"/>
      <c r="G4908" s="776"/>
      <c r="H4908" s="776"/>
      <c r="I4908" s="699"/>
      <c r="J4908" s="699"/>
      <c r="K4908" s="699"/>
      <c r="L4908" s="700"/>
    </row>
    <row r="4909" spans="2:15" s="1305" customFormat="1" ht="16.5" customHeight="1" thickTop="1" x14ac:dyDescent="0.3">
      <c r="B4909" s="4259"/>
      <c r="C4909" s="4259"/>
      <c r="D4909" s="534"/>
      <c r="E4909" s="534"/>
      <c r="F4909" s="534"/>
      <c r="G4909" s="506"/>
    </row>
    <row r="4910" spans="2:15" customFormat="1" ht="15.75" customHeight="1" thickBot="1" x14ac:dyDescent="0.25">
      <c r="B4910" s="99"/>
      <c r="C4910" s="99"/>
      <c r="D4910" s="99"/>
    </row>
    <row r="4911" spans="2:15" customFormat="1" ht="15.75" customHeight="1" thickTop="1" thickBot="1" x14ac:dyDescent="0.25">
      <c r="B4911" s="742"/>
      <c r="C4911" s="1042"/>
      <c r="D4911" s="1042"/>
      <c r="E4911" s="1042"/>
      <c r="F4911" s="1042"/>
      <c r="G4911" s="1042"/>
      <c r="H4911" s="1042"/>
      <c r="I4911" s="1042"/>
      <c r="J4911" s="1042"/>
      <c r="K4911" s="1042"/>
      <c r="L4911" s="1042"/>
      <c r="M4911" s="1042"/>
      <c r="N4911" s="1042"/>
      <c r="O4911" s="734"/>
    </row>
    <row r="4912" spans="2:15" customFormat="1" ht="15.75" customHeight="1" thickTop="1" x14ac:dyDescent="0.2">
      <c r="B4912" s="100" t="s">
        <v>2203</v>
      </c>
      <c r="C4912" s="178"/>
      <c r="D4912" s="178"/>
      <c r="E4912" s="178"/>
      <c r="F4912" s="178"/>
      <c r="G4912" s="114"/>
      <c r="H4912" s="114"/>
      <c r="I4912" s="114"/>
      <c r="J4912" s="114"/>
      <c r="K4912" s="114"/>
      <c r="L4912" s="115"/>
      <c r="M4912" s="115"/>
      <c r="N4912" s="115"/>
      <c r="O4912" s="122"/>
    </row>
    <row r="4913" spans="2:15" customFormat="1" ht="34.5" customHeight="1" x14ac:dyDescent="0.2">
      <c r="B4913" s="405" t="s">
        <v>995</v>
      </c>
      <c r="C4913" s="396" t="s">
        <v>1218</v>
      </c>
      <c r="D4913" s="396" t="s">
        <v>1810</v>
      </c>
      <c r="E4913" s="767" t="s">
        <v>535</v>
      </c>
      <c r="F4913" s="767" t="s">
        <v>93</v>
      </c>
      <c r="G4913" s="397" t="s">
        <v>536</v>
      </c>
      <c r="H4913" s="397" t="s">
        <v>537</v>
      </c>
      <c r="I4913" s="359" t="s">
        <v>255</v>
      </c>
      <c r="J4913" s="359" t="s">
        <v>2204</v>
      </c>
      <c r="K4913" s="359" t="s">
        <v>2205</v>
      </c>
      <c r="L4913" s="359" t="s">
        <v>302</v>
      </c>
      <c r="M4913" s="359" t="s">
        <v>2206</v>
      </c>
      <c r="N4913" s="1271" t="s">
        <v>2207</v>
      </c>
      <c r="O4913" s="398" t="s">
        <v>2028</v>
      </c>
    </row>
    <row r="4914" spans="2:15" customFormat="1" ht="27" customHeight="1" x14ac:dyDescent="0.2">
      <c r="B4914" s="50" t="s">
        <v>303</v>
      </c>
      <c r="C4914" s="1272" t="s">
        <v>2030</v>
      </c>
      <c r="D4914" s="1272" t="s">
        <v>304</v>
      </c>
      <c r="E4914" s="412">
        <v>25</v>
      </c>
      <c r="F4914" s="1273">
        <v>12.01</v>
      </c>
      <c r="G4914" s="1274">
        <v>12.99</v>
      </c>
      <c r="H4914" s="1275" t="s">
        <v>305</v>
      </c>
      <c r="I4914" s="441">
        <v>0.12</v>
      </c>
      <c r="J4914" s="412">
        <v>0.22</v>
      </c>
      <c r="K4914" s="441">
        <v>0.15</v>
      </c>
      <c r="L4914" s="273" t="s">
        <v>2172</v>
      </c>
      <c r="M4914" s="441" t="s">
        <v>306</v>
      </c>
      <c r="N4914" s="1276" t="s">
        <v>2037</v>
      </c>
      <c r="O4914" s="1277" t="s">
        <v>2034</v>
      </c>
    </row>
    <row r="4915" spans="2:15" customFormat="1" ht="15.75" customHeight="1" x14ac:dyDescent="0.2">
      <c r="B4915" s="1278" t="s">
        <v>307</v>
      </c>
      <c r="C4915" s="1279" t="s">
        <v>308</v>
      </c>
      <c r="D4915" s="1279" t="s">
        <v>308</v>
      </c>
      <c r="E4915" s="1279" t="s">
        <v>308</v>
      </c>
      <c r="F4915" s="1279" t="s">
        <v>308</v>
      </c>
      <c r="G4915" s="1280" t="s">
        <v>308</v>
      </c>
      <c r="H4915" s="1281" t="s">
        <v>309</v>
      </c>
      <c r="I4915" s="1282" t="s">
        <v>308</v>
      </c>
      <c r="J4915" s="1279" t="s">
        <v>308</v>
      </c>
      <c r="K4915" s="1282" t="s">
        <v>308</v>
      </c>
      <c r="L4915" s="1279" t="s">
        <v>308</v>
      </c>
      <c r="M4915" s="1282" t="s">
        <v>308</v>
      </c>
      <c r="N4915" s="1283" t="s">
        <v>308</v>
      </c>
      <c r="O4915" s="1284" t="s">
        <v>763</v>
      </c>
    </row>
    <row r="4916" spans="2:15" customFormat="1" ht="23.25" customHeight="1" x14ac:dyDescent="0.2">
      <c r="B4916" s="1285" t="s">
        <v>310</v>
      </c>
      <c r="C4916" s="1286" t="s">
        <v>308</v>
      </c>
      <c r="D4916" s="1286" t="s">
        <v>308</v>
      </c>
      <c r="E4916" s="1286" t="s">
        <v>308</v>
      </c>
      <c r="F4916" s="1286" t="s">
        <v>308</v>
      </c>
      <c r="G4916" s="1287" t="s">
        <v>308</v>
      </c>
      <c r="H4916" s="1275" t="s">
        <v>309</v>
      </c>
      <c r="I4916" s="1288" t="s">
        <v>308</v>
      </c>
      <c r="J4916" s="1286" t="s">
        <v>308</v>
      </c>
      <c r="K4916" s="1288" t="s">
        <v>308</v>
      </c>
      <c r="L4916" s="1286" t="s">
        <v>308</v>
      </c>
      <c r="M4916" s="1288" t="s">
        <v>308</v>
      </c>
      <c r="N4916" s="1289" t="s">
        <v>308</v>
      </c>
      <c r="O4916" s="1290" t="s">
        <v>763</v>
      </c>
    </row>
    <row r="4917" spans="2:15" customFormat="1" ht="26.25" customHeight="1" x14ac:dyDescent="0.2">
      <c r="B4917" s="1278" t="s">
        <v>311</v>
      </c>
      <c r="C4917" s="1291" t="s">
        <v>783</v>
      </c>
      <c r="D4917" s="1291" t="s">
        <v>304</v>
      </c>
      <c r="E4917" s="1292">
        <v>25</v>
      </c>
      <c r="F4917" s="1292">
        <v>12.01</v>
      </c>
      <c r="G4917" s="1292">
        <v>12</v>
      </c>
      <c r="H4917" s="1281" t="s">
        <v>305</v>
      </c>
      <c r="I4917" s="1293">
        <v>0.1</v>
      </c>
      <c r="J4917" s="1292">
        <v>0.22</v>
      </c>
      <c r="K4917" s="1293">
        <v>0.15</v>
      </c>
      <c r="L4917" s="1291" t="s">
        <v>2041</v>
      </c>
      <c r="M4917" s="446" t="s">
        <v>306</v>
      </c>
      <c r="N4917" s="1294" t="s">
        <v>2037</v>
      </c>
      <c r="O4917" s="1295" t="s">
        <v>2034</v>
      </c>
    </row>
    <row r="4918" spans="2:15" customFormat="1" ht="15.75" customHeight="1" x14ac:dyDescent="0.2">
      <c r="B4918" s="4487" t="s">
        <v>1985</v>
      </c>
      <c r="C4918" s="4488"/>
      <c r="D4918" s="1086"/>
      <c r="E4918" s="1086"/>
      <c r="F4918" s="772"/>
      <c r="G4918" s="772"/>
      <c r="H4918" s="772"/>
      <c r="I4918" s="712"/>
      <c r="J4918" s="712"/>
      <c r="K4918" s="712"/>
      <c r="L4918" s="712"/>
      <c r="M4918" s="712"/>
      <c r="N4918" s="712"/>
      <c r="O4918" s="729"/>
    </row>
    <row r="4919" spans="2:15" customFormat="1" ht="15.75" customHeight="1" thickBot="1" x14ac:dyDescent="0.25">
      <c r="B4919" s="698" t="s">
        <v>312</v>
      </c>
      <c r="C4919" s="699"/>
      <c r="D4919" s="699"/>
      <c r="E4919" s="699"/>
      <c r="F4919" s="776"/>
      <c r="G4919" s="776"/>
      <c r="H4919" s="776"/>
      <c r="I4919" s="699"/>
      <c r="J4919" s="699"/>
      <c r="K4919" s="699"/>
      <c r="L4919" s="699"/>
      <c r="M4919" s="699"/>
      <c r="N4919" s="699"/>
      <c r="O4919" s="700"/>
    </row>
    <row r="4920" spans="2:15" customFormat="1" ht="15.75" customHeight="1" thickTop="1" x14ac:dyDescent="0.2">
      <c r="B4920" s="4482"/>
      <c r="C4920" s="4482"/>
      <c r="D4920" s="4482"/>
    </row>
    <row r="4921" spans="2:15" customFormat="1" ht="15.75" customHeight="1" thickBot="1" x14ac:dyDescent="0.25">
      <c r="B4921" s="99"/>
      <c r="C4921" s="99"/>
      <c r="D4921" s="99"/>
    </row>
    <row r="4922" spans="2:15" customFormat="1" ht="21.75" customHeight="1" thickTop="1" x14ac:dyDescent="0.2">
      <c r="B4922" s="4466" t="s">
        <v>552</v>
      </c>
      <c r="C4922" s="4275"/>
      <c r="D4922" s="4276"/>
    </row>
    <row r="4923" spans="2:15" customFormat="1" ht="15.75" customHeight="1" thickBot="1" x14ac:dyDescent="0.25">
      <c r="B4923" s="728"/>
      <c r="C4923" s="712"/>
      <c r="D4923" s="729"/>
    </row>
    <row r="4924" spans="2:15" customFormat="1" ht="15.75" customHeight="1" x14ac:dyDescent="0.2">
      <c r="B4924" s="1269" t="s">
        <v>1153</v>
      </c>
      <c r="C4924" s="4778" t="s">
        <v>2555</v>
      </c>
      <c r="D4924" s="4779"/>
    </row>
    <row r="4925" spans="2:15" customFormat="1" ht="15.75" customHeight="1" x14ac:dyDescent="0.2">
      <c r="B4925" s="824" t="s">
        <v>553</v>
      </c>
      <c r="C4925" s="4770">
        <v>0.05</v>
      </c>
      <c r="D4925" s="4771"/>
    </row>
    <row r="4926" spans="2:15" customFormat="1" ht="15.75" customHeight="1" x14ac:dyDescent="0.2">
      <c r="B4926" s="933" t="s">
        <v>554</v>
      </c>
      <c r="C4926" s="4491">
        <v>0.06</v>
      </c>
      <c r="D4926" s="4492"/>
    </row>
    <row r="4927" spans="2:15" customFormat="1" ht="15.75" customHeight="1" x14ac:dyDescent="0.2">
      <c r="B4927" s="933" t="s">
        <v>2197</v>
      </c>
      <c r="C4927" s="4770">
        <v>0.06</v>
      </c>
      <c r="D4927" s="4771"/>
    </row>
    <row r="4928" spans="2:15" customFormat="1" ht="15.75" customHeight="1" x14ac:dyDescent="0.2">
      <c r="B4928" s="4483" t="s">
        <v>2198</v>
      </c>
      <c r="C4928" s="4330"/>
      <c r="D4928" s="4484"/>
    </row>
    <row r="4929" spans="2:4" customFormat="1" ht="15.75" customHeight="1" x14ac:dyDescent="0.2">
      <c r="B4929" s="4489" t="s">
        <v>550</v>
      </c>
      <c r="C4929" s="4402"/>
      <c r="D4929" s="4403"/>
    </row>
    <row r="4930" spans="2:4" customFormat="1" ht="15.75" customHeight="1" x14ac:dyDescent="0.2">
      <c r="B4930" s="4489" t="s">
        <v>2199</v>
      </c>
      <c r="C4930" s="4402"/>
      <c r="D4930" s="4403"/>
    </row>
    <row r="4931" spans="2:4" customFormat="1" ht="15.75" customHeight="1" x14ac:dyDescent="0.2">
      <c r="B4931" s="728" t="s">
        <v>1970</v>
      </c>
      <c r="C4931" s="900"/>
      <c r="D4931" s="1233"/>
    </row>
    <row r="4932" spans="2:4" customFormat="1" ht="15.75" customHeight="1" thickBot="1" x14ac:dyDescent="0.25">
      <c r="B4932" s="698" t="s">
        <v>2200</v>
      </c>
      <c r="C4932" s="699"/>
      <c r="D4932" s="700"/>
    </row>
    <row r="4933" spans="2:4" customFormat="1" ht="15.75" customHeight="1" thickTop="1" x14ac:dyDescent="0.2">
      <c r="B4933" s="4482"/>
      <c r="C4933" s="4482"/>
      <c r="D4933" s="4482"/>
    </row>
    <row r="4934" spans="2:4" customFormat="1" ht="15.75" customHeight="1" thickBot="1" x14ac:dyDescent="0.25"/>
    <row r="4935" spans="2:4" customFormat="1" ht="15.75" customHeight="1" thickTop="1" x14ac:dyDescent="0.2">
      <c r="B4935" s="4466" t="s">
        <v>545</v>
      </c>
      <c r="C4935" s="4275"/>
      <c r="D4935" s="4276"/>
    </row>
    <row r="4936" spans="2:4" customFormat="1" ht="15.75" customHeight="1" thickBot="1" x14ac:dyDescent="0.25">
      <c r="B4936" s="728"/>
      <c r="C4936" s="712"/>
      <c r="D4936" s="729"/>
    </row>
    <row r="4937" spans="2:4" customFormat="1" ht="15.75" customHeight="1" thickBot="1" x14ac:dyDescent="0.25">
      <c r="B4937" s="1270" t="s">
        <v>1153</v>
      </c>
      <c r="C4937" s="4284" t="s">
        <v>2555</v>
      </c>
      <c r="D4937" s="4490"/>
    </row>
    <row r="4938" spans="2:4" customFormat="1" ht="15.75" customHeight="1" x14ac:dyDescent="0.2">
      <c r="B4938" s="706" t="s">
        <v>546</v>
      </c>
      <c r="C4938" s="4726">
        <v>0.04</v>
      </c>
      <c r="D4938" s="4346"/>
    </row>
    <row r="4939" spans="2:4" customFormat="1" ht="15.75" customHeight="1" x14ac:dyDescent="0.2">
      <c r="B4939" s="933" t="s">
        <v>554</v>
      </c>
      <c r="C4939" s="4727" t="s">
        <v>2201</v>
      </c>
      <c r="D4939" s="4728"/>
    </row>
    <row r="4940" spans="2:4" customFormat="1" ht="15.75" customHeight="1" thickBot="1" x14ac:dyDescent="0.25">
      <c r="B4940" s="933" t="s">
        <v>2197</v>
      </c>
      <c r="C4940" s="4527" t="s">
        <v>2201</v>
      </c>
      <c r="D4940" s="4528"/>
    </row>
    <row r="4941" spans="2:4" customFormat="1" ht="15.75" customHeight="1" x14ac:dyDescent="0.2">
      <c r="B4941" s="4483" t="s">
        <v>2198</v>
      </c>
      <c r="C4941" s="4330"/>
      <c r="D4941" s="4484"/>
    </row>
    <row r="4942" spans="2:4" customFormat="1" ht="15.75" customHeight="1" x14ac:dyDescent="0.2">
      <c r="B4942" s="4489" t="s">
        <v>550</v>
      </c>
      <c r="C4942" s="4402"/>
      <c r="D4942" s="4403"/>
    </row>
    <row r="4943" spans="2:4" customFormat="1" ht="15.75" customHeight="1" x14ac:dyDescent="0.2">
      <c r="B4943" s="4489" t="s">
        <v>2202</v>
      </c>
      <c r="C4943" s="4402"/>
      <c r="D4943" s="4403"/>
    </row>
    <row r="4944" spans="2:4" customFormat="1" ht="15.75" customHeight="1" x14ac:dyDescent="0.2">
      <c r="B4944" s="728" t="s">
        <v>1970</v>
      </c>
      <c r="C4944" s="900"/>
      <c r="D4944" s="1233"/>
    </row>
    <row r="4945" spans="2:5" customFormat="1" ht="15.75" customHeight="1" thickBot="1" x14ac:dyDescent="0.25">
      <c r="B4945" s="698" t="s">
        <v>2200</v>
      </c>
      <c r="C4945" s="699"/>
      <c r="D4945" s="700"/>
    </row>
    <row r="4946" spans="2:5" customFormat="1" ht="15.75" customHeight="1" thickTop="1" x14ac:dyDescent="0.2">
      <c r="B4946" s="4482"/>
      <c r="C4946" s="4482"/>
      <c r="D4946" s="4482"/>
    </row>
    <row r="4947" spans="2:5" customFormat="1" ht="15.75" customHeight="1" thickBot="1" x14ac:dyDescent="0.25">
      <c r="B4947" s="99"/>
      <c r="C4947" s="99"/>
      <c r="D4947" s="99"/>
    </row>
    <row r="4948" spans="2:5" customFormat="1" ht="15.75" customHeight="1" thickTop="1" x14ac:dyDescent="0.2">
      <c r="B4948" s="4437" t="s">
        <v>400</v>
      </c>
      <c r="C4948" s="4438"/>
      <c r="D4948" s="4438"/>
      <c r="E4948" s="4439"/>
    </row>
    <row r="4949" spans="2:5" customFormat="1" ht="15.75" customHeight="1" x14ac:dyDescent="0.25">
      <c r="B4949" s="4538" t="s">
        <v>401</v>
      </c>
      <c r="C4949" s="4539"/>
      <c r="D4949" s="4539"/>
      <c r="E4949" s="4541"/>
    </row>
    <row r="4950" spans="2:5" customFormat="1" ht="25.5" customHeight="1" x14ac:dyDescent="0.2">
      <c r="B4950" s="1247" t="s">
        <v>448</v>
      </c>
      <c r="C4950" s="1248" t="s">
        <v>402</v>
      </c>
      <c r="D4950" s="1248" t="s">
        <v>403</v>
      </c>
      <c r="E4950" s="1249" t="s">
        <v>1057</v>
      </c>
    </row>
    <row r="4951" spans="2:5" customFormat="1" ht="25.5" customHeight="1" x14ac:dyDescent="0.2">
      <c r="B4951" s="1250" t="s">
        <v>404</v>
      </c>
      <c r="C4951" s="1251" t="s">
        <v>405</v>
      </c>
      <c r="D4951" s="1252">
        <v>0.1</v>
      </c>
      <c r="E4951" s="1253" t="s">
        <v>406</v>
      </c>
    </row>
    <row r="4952" spans="2:5" customFormat="1" ht="15.75" customHeight="1" x14ac:dyDescent="0.2">
      <c r="B4952" s="1250" t="s">
        <v>2881</v>
      </c>
      <c r="C4952" s="1251" t="s">
        <v>2882</v>
      </c>
      <c r="D4952" s="1252">
        <v>0.1</v>
      </c>
      <c r="E4952" s="1253" t="s">
        <v>2883</v>
      </c>
    </row>
    <row r="4953" spans="2:5" customFormat="1" ht="15.75" customHeight="1" thickBot="1" x14ac:dyDescent="0.25">
      <c r="B4953" s="1254" t="s">
        <v>407</v>
      </c>
      <c r="C4953" s="1255" t="s">
        <v>408</v>
      </c>
      <c r="D4953" s="1256">
        <v>0.1</v>
      </c>
      <c r="E4953" s="1257" t="s">
        <v>1174</v>
      </c>
    </row>
    <row r="4954" spans="2:5" customFormat="1" ht="15.75" customHeight="1" x14ac:dyDescent="0.2">
      <c r="B4954" s="728"/>
      <c r="C4954" s="712"/>
      <c r="D4954" s="712"/>
      <c r="E4954" s="729"/>
    </row>
    <row r="4955" spans="2:5" customFormat="1" ht="44.25" customHeight="1" x14ac:dyDescent="0.2">
      <c r="B4955" s="4532" t="s">
        <v>2884</v>
      </c>
      <c r="C4955" s="4533"/>
      <c r="D4955" s="4533"/>
      <c r="E4955" s="4534"/>
    </row>
    <row r="4956" spans="2:5" customFormat="1" ht="14.25" customHeight="1" x14ac:dyDescent="0.2">
      <c r="B4956" s="4535" t="s">
        <v>2885</v>
      </c>
      <c r="C4956" s="4536"/>
      <c r="D4956" s="4536"/>
      <c r="E4956" s="4537"/>
    </row>
    <row r="4957" spans="2:5" customFormat="1" ht="27" customHeight="1" x14ac:dyDescent="0.2">
      <c r="B4957" s="4535" t="s">
        <v>2193</v>
      </c>
      <c r="C4957" s="4536"/>
      <c r="D4957" s="4536"/>
      <c r="E4957" s="4537"/>
    </row>
    <row r="4958" spans="2:5" customFormat="1" ht="15.75" customHeight="1" x14ac:dyDescent="0.2">
      <c r="B4958" s="728"/>
      <c r="C4958" s="712"/>
      <c r="D4958" s="712"/>
      <c r="E4958" s="729"/>
    </row>
    <row r="4959" spans="2:5" customFormat="1" ht="15.75" customHeight="1" thickBot="1" x14ac:dyDescent="0.3">
      <c r="B4959" s="4538" t="s">
        <v>2866</v>
      </c>
      <c r="C4959" s="4539"/>
      <c r="D4959" s="4539"/>
      <c r="E4959" s="4541"/>
    </row>
    <row r="4960" spans="2:5" customFormat="1" ht="31.5" customHeight="1" thickBot="1" x14ac:dyDescent="0.25">
      <c r="B4960" s="1258" t="s">
        <v>2867</v>
      </c>
      <c r="C4960" s="4485" t="s">
        <v>2868</v>
      </c>
      <c r="D4960" s="4486"/>
      <c r="E4960" s="856" t="s">
        <v>2194</v>
      </c>
    </row>
    <row r="4961" spans="2:5" customFormat="1" ht="15.75" customHeight="1" thickBot="1" x14ac:dyDescent="0.25">
      <c r="B4961" s="1259" t="s">
        <v>2869</v>
      </c>
      <c r="C4961" s="4561" t="s">
        <v>2195</v>
      </c>
      <c r="D4961" s="4562"/>
      <c r="E4961" s="1268">
        <v>2.2399999999999998E-3</v>
      </c>
    </row>
    <row r="4962" spans="2:5" customFormat="1" ht="15.75" customHeight="1" thickBot="1" x14ac:dyDescent="0.25">
      <c r="B4962" s="728"/>
      <c r="C4962" s="712"/>
      <c r="D4962" s="712"/>
      <c r="E4962" s="729"/>
    </row>
    <row r="4963" spans="2:5" customFormat="1" ht="29.25" customHeight="1" thickBot="1" x14ac:dyDescent="0.25">
      <c r="B4963" s="1260" t="s">
        <v>2871</v>
      </c>
      <c r="C4963" s="1261" t="s">
        <v>2872</v>
      </c>
      <c r="D4963" s="1262" t="s">
        <v>2873</v>
      </c>
      <c r="E4963" s="729"/>
    </row>
    <row r="4964" spans="2:5" customFormat="1" ht="15.75" customHeight="1" x14ac:dyDescent="0.2">
      <c r="B4964" s="1263" t="s">
        <v>2874</v>
      </c>
      <c r="C4964" s="1264">
        <v>3</v>
      </c>
      <c r="D4964" s="1265" t="s">
        <v>2875</v>
      </c>
      <c r="E4964" s="729"/>
    </row>
    <row r="4965" spans="2:5" customFormat="1" ht="15.75" customHeight="1" x14ac:dyDescent="0.2">
      <c r="B4965" s="1266" t="s">
        <v>2876</v>
      </c>
      <c r="C4965" s="1267">
        <v>16</v>
      </c>
      <c r="D4965" s="973" t="s">
        <v>2877</v>
      </c>
      <c r="E4965" s="729"/>
    </row>
    <row r="4966" spans="2:5" customFormat="1" ht="15.75" customHeight="1" x14ac:dyDescent="0.2">
      <c r="B4966" s="1266" t="s">
        <v>2878</v>
      </c>
      <c r="C4966" s="1267">
        <v>30</v>
      </c>
      <c r="D4966" s="973" t="s">
        <v>2879</v>
      </c>
      <c r="E4966" s="729"/>
    </row>
    <row r="4967" spans="2:5" customFormat="1" ht="15.75" customHeight="1" thickBot="1" x14ac:dyDescent="0.25">
      <c r="B4967" s="698" t="s">
        <v>2196</v>
      </c>
      <c r="C4967" s="699"/>
      <c r="D4967" s="699"/>
      <c r="E4967" s="700"/>
    </row>
    <row r="4968" spans="2:5" customFormat="1" ht="15.75" customHeight="1" thickTop="1" x14ac:dyDescent="0.2">
      <c r="B4968" s="4482"/>
      <c r="C4968" s="4482"/>
      <c r="D4968" s="4482"/>
    </row>
    <row r="4969" spans="2:5" customFormat="1" ht="15.75" customHeight="1" thickBot="1" x14ac:dyDescent="0.25">
      <c r="B4969" s="99"/>
      <c r="C4969" s="99"/>
      <c r="D4969" s="99"/>
    </row>
    <row r="4970" spans="2:5" customFormat="1" ht="15.75" customHeight="1" thickTop="1" x14ac:dyDescent="0.2">
      <c r="B4970" s="733" t="s">
        <v>400</v>
      </c>
      <c r="C4970" s="1042"/>
      <c r="D4970" s="1042"/>
      <c r="E4970" s="734"/>
    </row>
    <row r="4971" spans="2:5" customFormat="1" ht="15.75" customHeight="1" x14ac:dyDescent="0.25">
      <c r="B4971" s="4538" t="s">
        <v>401</v>
      </c>
      <c r="C4971" s="4539"/>
      <c r="D4971" s="4539"/>
      <c r="E4971" s="4541"/>
    </row>
    <row r="4972" spans="2:5" customFormat="1" ht="28.5" customHeight="1" x14ac:dyDescent="0.2">
      <c r="B4972" s="1247" t="s">
        <v>448</v>
      </c>
      <c r="C4972" s="1248" t="s">
        <v>402</v>
      </c>
      <c r="D4972" s="1248" t="s">
        <v>403</v>
      </c>
      <c r="E4972" s="1249" t="s">
        <v>1057</v>
      </c>
    </row>
    <row r="4973" spans="2:5" customFormat="1" ht="14.25" customHeight="1" x14ac:dyDescent="0.2">
      <c r="B4973" s="1250" t="s">
        <v>404</v>
      </c>
      <c r="C4973" s="1251" t="s">
        <v>405</v>
      </c>
      <c r="D4973" s="1252">
        <v>0.1</v>
      </c>
      <c r="E4973" s="1253" t="s">
        <v>406</v>
      </c>
    </row>
    <row r="4974" spans="2:5" customFormat="1" ht="15.75" customHeight="1" thickBot="1" x14ac:dyDescent="0.25">
      <c r="B4974" s="1254" t="s">
        <v>407</v>
      </c>
      <c r="C4974" s="1255" t="s">
        <v>408</v>
      </c>
      <c r="D4974" s="1256">
        <v>0.1</v>
      </c>
      <c r="E4974" s="1257" t="s">
        <v>1174</v>
      </c>
    </row>
    <row r="4975" spans="2:5" customFormat="1" ht="15.75" customHeight="1" x14ac:dyDescent="0.2">
      <c r="B4975" s="728"/>
      <c r="C4975" s="712"/>
      <c r="D4975" s="712"/>
      <c r="E4975" s="729"/>
    </row>
    <row r="4976" spans="2:5" customFormat="1" ht="39" customHeight="1" x14ac:dyDescent="0.2">
      <c r="B4976" s="4535" t="s">
        <v>409</v>
      </c>
      <c r="C4976" s="4536"/>
      <c r="D4976" s="4536"/>
      <c r="E4976" s="4537"/>
    </row>
    <row r="4977" spans="2:5" customFormat="1" ht="17.25" customHeight="1" x14ac:dyDescent="0.2">
      <c r="B4977" s="4535" t="s">
        <v>410</v>
      </c>
      <c r="C4977" s="4536"/>
      <c r="D4977" s="4536"/>
      <c r="E4977" s="4537"/>
    </row>
    <row r="4978" spans="2:5" customFormat="1" ht="36.75" customHeight="1" x14ac:dyDescent="0.2">
      <c r="B4978" s="4535" t="s">
        <v>2865</v>
      </c>
      <c r="C4978" s="4536"/>
      <c r="D4978" s="4536"/>
      <c r="E4978" s="4537"/>
    </row>
    <row r="4979" spans="2:5" customFormat="1" ht="15.75" customHeight="1" x14ac:dyDescent="0.2">
      <c r="B4979" s="728"/>
      <c r="C4979" s="712"/>
      <c r="D4979" s="712"/>
      <c r="E4979" s="729"/>
    </row>
    <row r="4980" spans="2:5" customFormat="1" ht="15.75" customHeight="1" x14ac:dyDescent="0.25">
      <c r="B4980" s="4538" t="s">
        <v>2866</v>
      </c>
      <c r="C4980" s="4539"/>
      <c r="D4980" s="4540"/>
      <c r="E4980" s="729"/>
    </row>
    <row r="4981" spans="2:5" customFormat="1" ht="15.75" customHeight="1" thickBot="1" x14ac:dyDescent="0.25">
      <c r="B4981" s="1258" t="s">
        <v>2867</v>
      </c>
      <c r="C4981" s="4485" t="s">
        <v>2868</v>
      </c>
      <c r="D4981" s="4748"/>
      <c r="E4981" s="729"/>
    </row>
    <row r="4982" spans="2:5" customFormat="1" ht="22.5" customHeight="1" thickBot="1" x14ac:dyDescent="0.25">
      <c r="B4982" s="1259" t="s">
        <v>2869</v>
      </c>
      <c r="C4982" s="4561" t="s">
        <v>2870</v>
      </c>
      <c r="D4982" s="4769"/>
      <c r="E4982" s="729"/>
    </row>
    <row r="4983" spans="2:5" customFormat="1" ht="15.75" customHeight="1" thickBot="1" x14ac:dyDescent="0.25">
      <c r="B4983" s="728"/>
      <c r="C4983" s="712"/>
      <c r="D4983" s="712"/>
      <c r="E4983" s="729"/>
    </row>
    <row r="4984" spans="2:5" customFormat="1" ht="33" customHeight="1" thickBot="1" x14ac:dyDescent="0.25">
      <c r="B4984" s="1260" t="s">
        <v>2871</v>
      </c>
      <c r="C4984" s="1261" t="s">
        <v>2872</v>
      </c>
      <c r="D4984" s="1262" t="s">
        <v>2873</v>
      </c>
      <c r="E4984" s="729"/>
    </row>
    <row r="4985" spans="2:5" customFormat="1" ht="15.75" customHeight="1" x14ac:dyDescent="0.2">
      <c r="B4985" s="1263" t="s">
        <v>2874</v>
      </c>
      <c r="C4985" s="1264">
        <v>3</v>
      </c>
      <c r="D4985" s="1265" t="s">
        <v>2875</v>
      </c>
      <c r="E4985" s="729"/>
    </row>
    <row r="4986" spans="2:5" customFormat="1" ht="15.75" customHeight="1" x14ac:dyDescent="0.2">
      <c r="B4986" s="1266" t="s">
        <v>2876</v>
      </c>
      <c r="C4986" s="1267">
        <v>16</v>
      </c>
      <c r="D4986" s="973" t="s">
        <v>2877</v>
      </c>
      <c r="E4986" s="729"/>
    </row>
    <row r="4987" spans="2:5" customFormat="1" ht="15.75" customHeight="1" x14ac:dyDescent="0.2">
      <c r="B4987" s="1266" t="s">
        <v>2878</v>
      </c>
      <c r="C4987" s="1267">
        <v>30</v>
      </c>
      <c r="D4987" s="973" t="s">
        <v>2879</v>
      </c>
      <c r="E4987" s="729"/>
    </row>
    <row r="4988" spans="2:5" customFormat="1" ht="15.75" customHeight="1" thickBot="1" x14ac:dyDescent="0.25">
      <c r="B4988" s="698" t="s">
        <v>2880</v>
      </c>
      <c r="C4988" s="699"/>
      <c r="D4988" s="699"/>
      <c r="E4988" s="700"/>
    </row>
    <row r="4989" spans="2:5" customFormat="1" ht="15.75" customHeight="1" thickTop="1" x14ac:dyDescent="0.2">
      <c r="B4989" s="4482"/>
      <c r="C4989" s="4482"/>
      <c r="D4989" s="4482"/>
    </row>
    <row r="4990" spans="2:5" customFormat="1" ht="15.75" customHeight="1" thickBot="1" x14ac:dyDescent="0.25">
      <c r="B4990" s="99"/>
      <c r="C4990" s="99"/>
      <c r="D4990" s="99"/>
    </row>
    <row r="4991" spans="2:5" customFormat="1" ht="15.75" customHeight="1" thickTop="1" thickBot="1" x14ac:dyDescent="0.25">
      <c r="B4991" s="4719" t="s">
        <v>392</v>
      </c>
      <c r="C4991" s="4720"/>
      <c r="D4991" s="4720"/>
      <c r="E4991" s="4721"/>
    </row>
    <row r="4992" spans="2:5" customFormat="1" ht="15.75" customHeight="1" thickTop="1" thickBot="1" x14ac:dyDescent="0.25">
      <c r="B4992" s="4550" t="s">
        <v>393</v>
      </c>
      <c r="C4992" s="4551"/>
      <c r="D4992" s="4551"/>
      <c r="E4992" s="4552"/>
    </row>
    <row r="4993" spans="2:15" customFormat="1" ht="15.75" customHeight="1" x14ac:dyDescent="0.2">
      <c r="B4993" s="905" t="s">
        <v>381</v>
      </c>
      <c r="C4993" s="906" t="s">
        <v>215</v>
      </c>
      <c r="D4993" s="907" t="s">
        <v>217</v>
      </c>
      <c r="E4993" s="908" t="s">
        <v>2713</v>
      </c>
    </row>
    <row r="4994" spans="2:15" customFormat="1" ht="15.75" customHeight="1" x14ac:dyDescent="0.2">
      <c r="B4994" s="824"/>
      <c r="C4994" s="757"/>
      <c r="D4994" s="757"/>
      <c r="E4994" s="864"/>
    </row>
    <row r="4995" spans="2:15" customFormat="1" ht="23.25" customHeight="1" x14ac:dyDescent="0.2">
      <c r="B4995" s="910" t="s">
        <v>394</v>
      </c>
      <c r="C4995" s="756">
        <v>19</v>
      </c>
      <c r="D4995" s="757">
        <v>1000</v>
      </c>
      <c r="E4995" s="1245">
        <v>0.1</v>
      </c>
    </row>
    <row r="4996" spans="2:15" customFormat="1" ht="27.75" customHeight="1" x14ac:dyDescent="0.2">
      <c r="B4996" s="1083" t="s">
        <v>395</v>
      </c>
      <c r="C4996" s="756">
        <v>29</v>
      </c>
      <c r="D4996" s="757">
        <v>3000</v>
      </c>
      <c r="E4996" s="1245">
        <v>0.1</v>
      </c>
    </row>
    <row r="4997" spans="2:15" customFormat="1" ht="27" customHeight="1" thickBot="1" x14ac:dyDescent="0.25">
      <c r="B4997" s="4745" t="s">
        <v>396</v>
      </c>
      <c r="C4997" s="4746"/>
      <c r="D4997" s="4746"/>
      <c r="E4997" s="4747"/>
    </row>
    <row r="4998" spans="2:15" customFormat="1" ht="15.75" customHeight="1" thickTop="1" x14ac:dyDescent="0.2">
      <c r="B4998" s="4241" t="s">
        <v>397</v>
      </c>
      <c r="C4998" s="4242"/>
      <c r="D4998" s="4242"/>
      <c r="E4998" s="4243"/>
    </row>
    <row r="4999" spans="2:15" customFormat="1" ht="27.75" customHeight="1" x14ac:dyDescent="0.2">
      <c r="B4999" s="910" t="s">
        <v>394</v>
      </c>
      <c r="C4999" s="756">
        <v>39</v>
      </c>
      <c r="D4999" s="757">
        <v>1200</v>
      </c>
      <c r="E4999" s="1245">
        <v>0.1</v>
      </c>
    </row>
    <row r="5000" spans="2:15" customFormat="1" ht="26.25" customHeight="1" x14ac:dyDescent="0.2">
      <c r="B5000" s="1083" t="s">
        <v>395</v>
      </c>
      <c r="C5000" s="756">
        <v>49</v>
      </c>
      <c r="D5000" s="757">
        <v>2500</v>
      </c>
      <c r="E5000" s="1245">
        <v>0.1</v>
      </c>
    </row>
    <row r="5001" spans="2:15" customFormat="1" ht="27.75" customHeight="1" thickBot="1" x14ac:dyDescent="0.25">
      <c r="B5001" s="1240" t="s">
        <v>398</v>
      </c>
      <c r="C5001" s="760">
        <v>65</v>
      </c>
      <c r="D5001" s="714">
        <v>5000</v>
      </c>
      <c r="E5001" s="1246">
        <v>0.1</v>
      </c>
    </row>
    <row r="5002" spans="2:15" customFormat="1" ht="15.75" customHeight="1" thickBot="1" x14ac:dyDescent="0.25">
      <c r="B5002" s="710" t="s">
        <v>399</v>
      </c>
      <c r="C5002" s="714"/>
      <c r="D5002" s="714"/>
      <c r="E5002" s="827"/>
    </row>
    <row r="5003" spans="2:15" customFormat="1" ht="15.75" customHeight="1" thickBot="1" x14ac:dyDescent="0.25">
      <c r="B5003" s="698" t="s">
        <v>1970</v>
      </c>
      <c r="C5003" s="699"/>
      <c r="D5003" s="699"/>
      <c r="E5003" s="700"/>
    </row>
    <row r="5004" spans="2:15" customFormat="1" ht="15.75" customHeight="1" thickTop="1" x14ac:dyDescent="0.2">
      <c r="B5004" s="4482"/>
      <c r="C5004" s="4482"/>
      <c r="D5004" s="4482"/>
    </row>
    <row r="5005" spans="2:15" customFormat="1" ht="15.75" customHeight="1" thickBot="1" x14ac:dyDescent="0.25">
      <c r="B5005" s="99"/>
      <c r="C5005" s="99"/>
      <c r="D5005" s="99"/>
    </row>
    <row r="5006" spans="2:15" customFormat="1" ht="15.75" customHeight="1" thickTop="1" thickBot="1" x14ac:dyDescent="0.25">
      <c r="B5006" s="1040" t="s">
        <v>2475</v>
      </c>
      <c r="C5006" s="1041"/>
      <c r="D5006" s="1041"/>
      <c r="E5006" s="1041"/>
      <c r="F5006" s="1041"/>
      <c r="G5006" s="1041"/>
      <c r="H5006" s="1041"/>
      <c r="I5006" s="1041"/>
      <c r="J5006" s="1042"/>
      <c r="K5006" s="1042"/>
      <c r="L5006" s="1043"/>
      <c r="M5006" s="1042"/>
      <c r="N5006" s="1042"/>
      <c r="O5006" s="734"/>
    </row>
    <row r="5007" spans="2:15" customFormat="1" ht="33" customHeight="1" x14ac:dyDescent="0.2">
      <c r="B5007" s="1044" t="s">
        <v>995</v>
      </c>
      <c r="C5007" s="1045" t="s">
        <v>2698</v>
      </c>
      <c r="D5007" s="1045" t="s">
        <v>1864</v>
      </c>
      <c r="E5007" s="1046" t="s">
        <v>81</v>
      </c>
      <c r="F5007" s="1046" t="s">
        <v>2699</v>
      </c>
      <c r="G5007" s="1046" t="s">
        <v>2700</v>
      </c>
      <c r="H5007" s="1047" t="s">
        <v>2701</v>
      </c>
      <c r="I5007" s="1047" t="s">
        <v>255</v>
      </c>
      <c r="J5007" s="1047" t="s">
        <v>1812</v>
      </c>
      <c r="K5007" s="1047" t="s">
        <v>2023</v>
      </c>
      <c r="L5007" s="1048" t="s">
        <v>302</v>
      </c>
      <c r="M5007" s="1047" t="s">
        <v>2477</v>
      </c>
      <c r="N5007" s="1047" t="s">
        <v>2478</v>
      </c>
      <c r="O5007" s="1050" t="s">
        <v>2028</v>
      </c>
    </row>
    <row r="5008" spans="2:15" customFormat="1" ht="25.5" customHeight="1" x14ac:dyDescent="0.2">
      <c r="B5008" s="1078" t="s">
        <v>2714</v>
      </c>
      <c r="C5008" s="1059" t="s">
        <v>783</v>
      </c>
      <c r="D5008" s="1066" t="s">
        <v>2715</v>
      </c>
      <c r="E5008" s="1060">
        <f>+F5008+G5008</f>
        <v>49</v>
      </c>
      <c r="F5008" s="1060">
        <v>26.01</v>
      </c>
      <c r="G5008" s="1060">
        <v>22.99</v>
      </c>
      <c r="H5008" s="1065" t="s">
        <v>2716</v>
      </c>
      <c r="I5008" s="1241">
        <v>9.8000000000000004E-2</v>
      </c>
      <c r="J5008" s="1062">
        <v>0.22</v>
      </c>
      <c r="K5008" s="1062">
        <v>0.15</v>
      </c>
      <c r="L5008" s="1063" t="s">
        <v>2717</v>
      </c>
      <c r="M5008" s="1063" t="s">
        <v>1256</v>
      </c>
      <c r="N5008" s="1067" t="s">
        <v>1257</v>
      </c>
      <c r="O5008" s="1064" t="s">
        <v>763</v>
      </c>
    </row>
    <row r="5009" spans="2:15" customFormat="1" ht="42.75" customHeight="1" x14ac:dyDescent="0.2">
      <c r="B5009" s="1078" t="s">
        <v>1258</v>
      </c>
      <c r="C5009" s="1059" t="s">
        <v>783</v>
      </c>
      <c r="D5009" s="1066" t="s">
        <v>2715</v>
      </c>
      <c r="E5009" s="1060">
        <f>+F5009+G5009</f>
        <v>49</v>
      </c>
      <c r="F5009" s="1060">
        <v>26.01</v>
      </c>
      <c r="G5009" s="1060">
        <v>22.99</v>
      </c>
      <c r="H5009" s="1065" t="s">
        <v>2716</v>
      </c>
      <c r="I5009" s="1241">
        <v>9.8000000000000004E-2</v>
      </c>
      <c r="J5009" s="1062">
        <v>0.22</v>
      </c>
      <c r="K5009" s="1062">
        <v>0.15</v>
      </c>
      <c r="L5009" s="1063" t="s">
        <v>2717</v>
      </c>
      <c r="M5009" s="1063" t="s">
        <v>1256</v>
      </c>
      <c r="N5009" s="1067" t="s">
        <v>1257</v>
      </c>
      <c r="O5009" s="1064" t="s">
        <v>763</v>
      </c>
    </row>
    <row r="5010" spans="2:15" customFormat="1" ht="39" customHeight="1" x14ac:dyDescent="0.2">
      <c r="B5010" s="1078" t="s">
        <v>1259</v>
      </c>
      <c r="C5010" s="1059" t="s">
        <v>783</v>
      </c>
      <c r="D5010" s="1066" t="s">
        <v>2715</v>
      </c>
      <c r="E5010" s="1060">
        <f>+F5010+G5010</f>
        <v>49</v>
      </c>
      <c r="F5010" s="1060">
        <v>26.01</v>
      </c>
      <c r="G5010" s="1060">
        <v>22.99</v>
      </c>
      <c r="H5010" s="1065" t="s">
        <v>2716</v>
      </c>
      <c r="I5010" s="1241">
        <v>9.8000000000000004E-2</v>
      </c>
      <c r="J5010" s="1062">
        <v>0.22</v>
      </c>
      <c r="K5010" s="1062">
        <v>0.15</v>
      </c>
      <c r="L5010" s="1063" t="s">
        <v>2717</v>
      </c>
      <c r="M5010" s="1063" t="s">
        <v>1256</v>
      </c>
      <c r="N5010" s="1067" t="s">
        <v>1257</v>
      </c>
      <c r="O5010" s="1064" t="s">
        <v>763</v>
      </c>
    </row>
    <row r="5011" spans="2:15" customFormat="1" ht="11.25" customHeight="1" x14ac:dyDescent="0.2">
      <c r="B5011" s="1068"/>
      <c r="C5011" s="1069"/>
      <c r="D5011" s="1069"/>
      <c r="E5011" s="1070"/>
      <c r="F5011" s="1070"/>
      <c r="G5011" s="1070"/>
      <c r="H5011" s="1071"/>
      <c r="I5011" s="1072"/>
      <c r="J5011" s="1073"/>
      <c r="K5011" s="1073"/>
      <c r="L5011" s="1074"/>
      <c r="M5011" s="1074"/>
      <c r="N5011" s="1074"/>
      <c r="O5011" s="1076"/>
    </row>
    <row r="5012" spans="2:15" customFormat="1" ht="15.75" customHeight="1" x14ac:dyDescent="0.2">
      <c r="B5012" s="1058" t="s">
        <v>1260</v>
      </c>
      <c r="C5012" s="1059" t="s">
        <v>2030</v>
      </c>
      <c r="D5012" s="1059" t="s">
        <v>88</v>
      </c>
      <c r="E5012" s="1060">
        <f>+F5012+G5012</f>
        <v>20</v>
      </c>
      <c r="F5012" s="1060">
        <v>10.01</v>
      </c>
      <c r="G5012" s="1060">
        <v>9.99</v>
      </c>
      <c r="H5012" s="1065" t="s">
        <v>1261</v>
      </c>
      <c r="I5012" s="1241">
        <v>0.12</v>
      </c>
      <c r="J5012" s="1062">
        <v>0.22</v>
      </c>
      <c r="K5012" s="1062">
        <v>0.15</v>
      </c>
      <c r="L5012" s="1063" t="s">
        <v>1769</v>
      </c>
      <c r="M5012" s="1063" t="s">
        <v>1770</v>
      </c>
      <c r="N5012" s="1063" t="s">
        <v>1771</v>
      </c>
      <c r="O5012" s="1064" t="s">
        <v>2034</v>
      </c>
    </row>
    <row r="5013" spans="2:15" customFormat="1" ht="42.75" customHeight="1" x14ac:dyDescent="0.2">
      <c r="B5013" s="1078" t="s">
        <v>2714</v>
      </c>
      <c r="C5013" s="1066" t="s">
        <v>2030</v>
      </c>
      <c r="D5013" s="1066" t="s">
        <v>2715</v>
      </c>
      <c r="E5013" s="1060">
        <f>+F5013+G5013</f>
        <v>49</v>
      </c>
      <c r="F5013" s="1060">
        <v>26.01</v>
      </c>
      <c r="G5013" s="1060">
        <v>22.99</v>
      </c>
      <c r="H5013" s="1065" t="s">
        <v>2716</v>
      </c>
      <c r="I5013" s="1241">
        <v>0.108</v>
      </c>
      <c r="J5013" s="1062">
        <v>0.22</v>
      </c>
      <c r="K5013" s="1062">
        <v>0.15</v>
      </c>
      <c r="L5013" s="1063" t="s">
        <v>1262</v>
      </c>
      <c r="M5013" s="1063" t="s">
        <v>1256</v>
      </c>
      <c r="N5013" s="1067" t="s">
        <v>1257</v>
      </c>
      <c r="O5013" s="1064" t="s">
        <v>763</v>
      </c>
    </row>
    <row r="5014" spans="2:15" customFormat="1" ht="40.5" customHeight="1" x14ac:dyDescent="0.2">
      <c r="B5014" s="1078" t="s">
        <v>1258</v>
      </c>
      <c r="C5014" s="1066" t="s">
        <v>2030</v>
      </c>
      <c r="D5014" s="1066" t="s">
        <v>2715</v>
      </c>
      <c r="E5014" s="1060">
        <f>+F5014+G5014</f>
        <v>49</v>
      </c>
      <c r="F5014" s="1060">
        <v>26.01</v>
      </c>
      <c r="G5014" s="1060">
        <v>22.99</v>
      </c>
      <c r="H5014" s="1065" t="s">
        <v>2716</v>
      </c>
      <c r="I5014" s="1241">
        <v>0.108</v>
      </c>
      <c r="J5014" s="1062">
        <v>0.22</v>
      </c>
      <c r="K5014" s="1062">
        <v>0.15</v>
      </c>
      <c r="L5014" s="1063" t="s">
        <v>1262</v>
      </c>
      <c r="M5014" s="1063" t="s">
        <v>1256</v>
      </c>
      <c r="N5014" s="1067" t="s">
        <v>1257</v>
      </c>
      <c r="O5014" s="1064" t="s">
        <v>763</v>
      </c>
    </row>
    <row r="5015" spans="2:15" customFormat="1" ht="40.5" customHeight="1" x14ac:dyDescent="0.2">
      <c r="B5015" s="1078" t="s">
        <v>1259</v>
      </c>
      <c r="C5015" s="1066" t="s">
        <v>2030</v>
      </c>
      <c r="D5015" s="1066" t="s">
        <v>2715</v>
      </c>
      <c r="E5015" s="1060">
        <f>+F5015+G5015</f>
        <v>49</v>
      </c>
      <c r="F5015" s="1060">
        <v>26.01</v>
      </c>
      <c r="G5015" s="1060">
        <v>22.99</v>
      </c>
      <c r="H5015" s="1065" t="s">
        <v>2716</v>
      </c>
      <c r="I5015" s="1241">
        <v>0.108</v>
      </c>
      <c r="J5015" s="1062">
        <v>0.22</v>
      </c>
      <c r="K5015" s="1062">
        <v>0.15</v>
      </c>
      <c r="L5015" s="1063" t="s">
        <v>1262</v>
      </c>
      <c r="M5015" s="1063" t="s">
        <v>1256</v>
      </c>
      <c r="N5015" s="1067" t="s">
        <v>1257</v>
      </c>
      <c r="O5015" s="1064" t="s">
        <v>763</v>
      </c>
    </row>
    <row r="5016" spans="2:15" customFormat="1" ht="15.75" customHeight="1" thickBot="1" x14ac:dyDescent="0.25">
      <c r="B5016" s="1079"/>
      <c r="C5016" s="1080"/>
      <c r="D5016" s="1080"/>
      <c r="E5016" s="1080"/>
      <c r="F5016" s="1080"/>
      <c r="G5016" s="1080"/>
      <c r="H5016" s="1080"/>
      <c r="I5016" s="1080"/>
      <c r="J5016" s="1080"/>
      <c r="K5016" s="1080"/>
      <c r="L5016" s="1080"/>
      <c r="M5016" s="1080"/>
      <c r="N5016" s="1080"/>
      <c r="O5016" s="1081"/>
    </row>
    <row r="5017" spans="2:15" customFormat="1" ht="15.75" customHeight="1" thickBot="1" x14ac:dyDescent="0.25">
      <c r="B5017" s="1082" t="s">
        <v>1623</v>
      </c>
      <c r="C5017" s="699"/>
      <c r="D5017" s="699"/>
      <c r="E5017" s="699"/>
      <c r="F5017" s="699"/>
      <c r="G5017" s="699"/>
      <c r="H5017" s="699"/>
      <c r="I5017" s="699"/>
      <c r="J5017" s="699"/>
      <c r="K5017" s="699"/>
      <c r="L5017" s="699"/>
      <c r="M5017" s="699"/>
      <c r="N5017" s="699"/>
      <c r="O5017" s="700"/>
    </row>
    <row r="5018" spans="2:15" customFormat="1" ht="15.75" customHeight="1" thickTop="1" x14ac:dyDescent="0.2">
      <c r="B5018" s="4482"/>
      <c r="C5018" s="4482"/>
      <c r="D5018" s="4482"/>
    </row>
    <row r="5019" spans="2:15" customFormat="1" ht="15.75" customHeight="1" thickBot="1" x14ac:dyDescent="0.25">
      <c r="B5019" s="99"/>
      <c r="C5019" s="99"/>
      <c r="D5019" s="99"/>
    </row>
    <row r="5020" spans="2:15" customFormat="1" ht="15.75" customHeight="1" thickTop="1" thickBot="1" x14ac:dyDescent="0.25">
      <c r="B5020" s="4529" t="s">
        <v>1226</v>
      </c>
      <c r="C5020" s="4530"/>
      <c r="D5020" s="4530"/>
      <c r="E5020" s="4530"/>
      <c r="F5020" s="4531"/>
    </row>
    <row r="5021" spans="2:15" customFormat="1" ht="15.75" customHeight="1" thickTop="1" thickBot="1" x14ac:dyDescent="0.25">
      <c r="B5021" s="4550" t="s">
        <v>1227</v>
      </c>
      <c r="C5021" s="4551"/>
      <c r="D5021" s="4551"/>
      <c r="E5021" s="4551"/>
      <c r="F5021" s="4552"/>
    </row>
    <row r="5022" spans="2:15" customFormat="1" ht="31.5" customHeight="1" x14ac:dyDescent="0.2">
      <c r="B5022" s="905" t="s">
        <v>381</v>
      </c>
      <c r="C5022" s="906" t="s">
        <v>215</v>
      </c>
      <c r="D5022" s="907" t="s">
        <v>217</v>
      </c>
      <c r="E5022" s="906" t="s">
        <v>1228</v>
      </c>
      <c r="F5022" s="908" t="s">
        <v>1229</v>
      </c>
    </row>
    <row r="5023" spans="2:15" customFormat="1" ht="15.75" customHeight="1" x14ac:dyDescent="0.2">
      <c r="B5023" s="824"/>
      <c r="C5023" s="757"/>
      <c r="D5023" s="757"/>
      <c r="E5023" s="909"/>
      <c r="F5023" s="864"/>
    </row>
    <row r="5024" spans="2:15" customFormat="1" ht="25.5" customHeight="1" x14ac:dyDescent="0.2">
      <c r="B5024" s="910" t="s">
        <v>268</v>
      </c>
      <c r="C5024" s="756">
        <v>19</v>
      </c>
      <c r="D5024" s="757">
        <v>1000</v>
      </c>
      <c r="E5024" s="911">
        <v>1.9E-2</v>
      </c>
      <c r="F5024" s="912">
        <v>0.1</v>
      </c>
    </row>
    <row r="5025" spans="2:25" customFormat="1" ht="26.25" customHeight="1" x14ac:dyDescent="0.2">
      <c r="B5025" s="910" t="s">
        <v>269</v>
      </c>
      <c r="C5025" s="756">
        <v>29</v>
      </c>
      <c r="D5025" s="757">
        <v>2000</v>
      </c>
      <c r="E5025" s="911">
        <v>1.4999999999999999E-2</v>
      </c>
      <c r="F5025" s="912">
        <v>0.1</v>
      </c>
    </row>
    <row r="5026" spans="2:25" customFormat="1" ht="26.25" customHeight="1" x14ac:dyDescent="0.2">
      <c r="B5026" s="910" t="s">
        <v>270</v>
      </c>
      <c r="C5026" s="756">
        <v>49</v>
      </c>
      <c r="D5026" s="757">
        <v>5000</v>
      </c>
      <c r="E5026" s="911">
        <v>0.01</v>
      </c>
      <c r="F5026" s="912">
        <v>0.1</v>
      </c>
    </row>
    <row r="5027" spans="2:25" customFormat="1" ht="15.75" customHeight="1" thickBot="1" x14ac:dyDescent="0.25">
      <c r="B5027" s="710"/>
      <c r="C5027" s="714"/>
      <c r="D5027" s="714"/>
      <c r="E5027" s="913"/>
      <c r="F5027" s="827"/>
    </row>
    <row r="5028" spans="2:25" customFormat="1" ht="15.75" customHeight="1" thickBot="1" x14ac:dyDescent="0.25">
      <c r="B5028" s="698" t="s">
        <v>1970</v>
      </c>
      <c r="C5028" s="699"/>
      <c r="D5028" s="699"/>
      <c r="E5028" s="699"/>
      <c r="F5028" s="700"/>
    </row>
    <row r="5029" spans="2:25" customFormat="1" ht="15.75" customHeight="1" thickTop="1" x14ac:dyDescent="0.2">
      <c r="B5029" s="99"/>
      <c r="C5029" s="99"/>
      <c r="D5029" s="99"/>
    </row>
    <row r="5030" spans="2:25" customFormat="1" ht="15.75" customHeight="1" thickBot="1" x14ac:dyDescent="0.25">
      <c r="B5030" s="99"/>
      <c r="C5030" s="99"/>
      <c r="D5030" s="99"/>
    </row>
    <row r="5031" spans="2:25" customFormat="1" ht="15.75" customHeight="1" thickTop="1" thickBot="1" x14ac:dyDescent="0.25">
      <c r="B5031" s="4466" t="s">
        <v>2709</v>
      </c>
      <c r="C5031" s="4275"/>
      <c r="D5031" s="4276"/>
    </row>
    <row r="5032" spans="2:25" customFormat="1" ht="15.75" customHeight="1" thickTop="1" thickBot="1" x14ac:dyDescent="0.25">
      <c r="B5032" s="695"/>
      <c r="C5032" s="696"/>
      <c r="D5032" s="697"/>
    </row>
    <row r="5033" spans="2:25" customFormat="1" ht="15.75" customHeight="1" x14ac:dyDescent="0.2">
      <c r="B5033" s="701" t="s">
        <v>1810</v>
      </c>
      <c r="C5033" s="920" t="s">
        <v>1171</v>
      </c>
      <c r="D5033" s="829" t="s">
        <v>1218</v>
      </c>
    </row>
    <row r="5034" spans="2:25" customFormat="1" ht="42" customHeight="1" x14ac:dyDescent="0.2">
      <c r="B5034" s="1238" t="s">
        <v>2708</v>
      </c>
      <c r="C5034" s="838">
        <v>2</v>
      </c>
      <c r="D5034" s="1239" t="s">
        <v>2710</v>
      </c>
    </row>
    <row r="5035" spans="2:25" customFormat="1" ht="15.75" customHeight="1" x14ac:dyDescent="0.2">
      <c r="B5035" s="4558" t="s">
        <v>2711</v>
      </c>
      <c r="C5035" s="4559"/>
      <c r="D5035" s="4560"/>
    </row>
    <row r="5036" spans="2:25" customFormat="1" ht="15.75" customHeight="1" x14ac:dyDescent="0.2">
      <c r="B5036" s="4749" t="s">
        <v>2712</v>
      </c>
      <c r="C5036" s="4750"/>
      <c r="D5036" s="4751"/>
    </row>
    <row r="5037" spans="2:25" customFormat="1" ht="15.75" customHeight="1" thickBot="1" x14ac:dyDescent="0.25">
      <c r="B5037" s="698" t="s">
        <v>1970</v>
      </c>
      <c r="C5037" s="699"/>
      <c r="D5037" s="700"/>
    </row>
    <row r="5038" spans="2:25" customFormat="1" ht="15.75" customHeight="1" thickTop="1" x14ac:dyDescent="0.2">
      <c r="B5038" s="4544"/>
      <c r="C5038" s="4544"/>
      <c r="D5038" s="99"/>
    </row>
    <row r="5039" spans="2:25" customFormat="1" ht="15.75" customHeight="1" thickBot="1" x14ac:dyDescent="0.25">
      <c r="B5039" s="99"/>
      <c r="C5039" s="99"/>
      <c r="D5039" s="99"/>
      <c r="M5039">
        <v>9.1499999999999998E-2</v>
      </c>
      <c r="O5039">
        <v>6.3899999999999998E-2</v>
      </c>
      <c r="Q5039">
        <v>1.6199999999999999E-2</v>
      </c>
    </row>
    <row r="5040" spans="2:25" customFormat="1" ht="15.75" customHeight="1" thickTop="1" thickBot="1" x14ac:dyDescent="0.25">
      <c r="B5040" s="4756" t="s">
        <v>761</v>
      </c>
      <c r="C5040" s="4757"/>
      <c r="D5040" s="4757"/>
      <c r="E5040" s="4757"/>
      <c r="F5040" s="4757"/>
      <c r="G5040" s="4757"/>
      <c r="H5040" s="4757"/>
      <c r="I5040" s="4757"/>
      <c r="J5040" s="4757"/>
      <c r="K5040" s="4757"/>
      <c r="L5040" s="4757"/>
      <c r="M5040" s="4757"/>
      <c r="N5040" s="4757"/>
      <c r="O5040" s="4757"/>
      <c r="P5040" s="4757"/>
      <c r="Q5040" s="4757"/>
      <c r="R5040" s="4757"/>
      <c r="S5040" s="4757"/>
      <c r="T5040" s="4757"/>
      <c r="U5040" s="4757"/>
      <c r="V5040" s="4757"/>
      <c r="W5040" s="4757"/>
      <c r="X5040" s="4757"/>
      <c r="Y5040" s="4758"/>
    </row>
    <row r="5041" spans="2:25" customFormat="1" ht="15.75" customHeight="1" thickBot="1" x14ac:dyDescent="0.25">
      <c r="B5041" s="4542" t="s">
        <v>381</v>
      </c>
      <c r="C5041" s="4754" t="s">
        <v>80</v>
      </c>
      <c r="D5041" s="4545" t="s">
        <v>1864</v>
      </c>
      <c r="E5041" s="4762" t="s">
        <v>2787</v>
      </c>
      <c r="F5041" s="4460" t="s">
        <v>224</v>
      </c>
      <c r="G5041" s="4461"/>
      <c r="H5041" s="4460" t="s">
        <v>340</v>
      </c>
      <c r="I5041" s="4461"/>
      <c r="J5041" s="4462" t="s">
        <v>225</v>
      </c>
      <c r="K5041" s="4462"/>
      <c r="L5041" s="4759" t="s">
        <v>2788</v>
      </c>
      <c r="M5041" s="4760"/>
      <c r="N5041" s="4760"/>
      <c r="O5041" s="4760"/>
      <c r="P5041" s="4760"/>
      <c r="Q5041" s="4760"/>
      <c r="R5041" s="4761"/>
      <c r="S5041" s="4759" t="s">
        <v>2789</v>
      </c>
      <c r="T5041" s="4760"/>
      <c r="U5041" s="4760"/>
      <c r="V5041" s="4760"/>
      <c r="W5041" s="4761"/>
      <c r="X5041" s="4458" t="s">
        <v>2790</v>
      </c>
      <c r="Y5041" s="4764" t="s">
        <v>2002</v>
      </c>
    </row>
    <row r="5042" spans="2:25" customFormat="1" ht="96.75" customHeight="1" x14ac:dyDescent="0.2">
      <c r="B5042" s="4543"/>
      <c r="C5042" s="4755"/>
      <c r="D5042" s="4546"/>
      <c r="E5042" s="4763"/>
      <c r="F5042" s="1087" t="s">
        <v>2791</v>
      </c>
      <c r="G5042" s="1117" t="s">
        <v>2792</v>
      </c>
      <c r="H5042" s="1087" t="s">
        <v>1993</v>
      </c>
      <c r="I5042" s="1088" t="s">
        <v>2793</v>
      </c>
      <c r="J5042" s="1088" t="s">
        <v>2794</v>
      </c>
      <c r="K5042" s="1088" t="s">
        <v>1996</v>
      </c>
      <c r="L5042" s="1118" t="s">
        <v>2453</v>
      </c>
      <c r="M5042" s="1088" t="s">
        <v>1669</v>
      </c>
      <c r="N5042" s="1088" t="s">
        <v>2797</v>
      </c>
      <c r="O5042" s="1088" t="s">
        <v>1670</v>
      </c>
      <c r="P5042" s="1088" t="s">
        <v>2797</v>
      </c>
      <c r="Q5042" s="1088" t="s">
        <v>2798</v>
      </c>
      <c r="R5042" s="1088" t="s">
        <v>2797</v>
      </c>
      <c r="S5042" s="1118" t="s">
        <v>2453</v>
      </c>
      <c r="T5042" s="1088" t="s">
        <v>2796</v>
      </c>
      <c r="U5042" s="1088" t="s">
        <v>2797</v>
      </c>
      <c r="V5042" s="1088" t="s">
        <v>2798</v>
      </c>
      <c r="W5042" s="1088" t="s">
        <v>2797</v>
      </c>
      <c r="X5042" s="4459"/>
      <c r="Y5042" s="4765"/>
    </row>
    <row r="5043" spans="2:25" customFormat="1" ht="15.75" customHeight="1" x14ac:dyDescent="0.2">
      <c r="B5043" s="1227" t="s">
        <v>1671</v>
      </c>
      <c r="C5043" s="1198" t="s">
        <v>783</v>
      </c>
      <c r="D5043" s="1198" t="s">
        <v>1627</v>
      </c>
      <c r="E5043" s="1199">
        <v>22</v>
      </c>
      <c r="F5043" s="1199">
        <v>22</v>
      </c>
      <c r="G5043" s="1200">
        <v>220</v>
      </c>
      <c r="H5043" s="1201"/>
      <c r="I5043" s="1198"/>
      <c r="J5043" s="1199"/>
      <c r="K5043" s="1198"/>
      <c r="L5043" s="1202">
        <v>0.1</v>
      </c>
      <c r="M5043" s="1202">
        <f>+N5043-$M$5039</f>
        <v>0.1285</v>
      </c>
      <c r="N5043" s="1202">
        <v>0.22</v>
      </c>
      <c r="O5043" s="1203">
        <f>+P5043-$O$5039</f>
        <v>0.15610000000000002</v>
      </c>
      <c r="P5043" s="1202">
        <v>0.22</v>
      </c>
      <c r="Q5043" s="1203">
        <f>+R5043-$Q$5039</f>
        <v>0.1338</v>
      </c>
      <c r="R5043" s="1202">
        <v>0.15</v>
      </c>
      <c r="S5043" s="1197"/>
      <c r="T5043" s="1197"/>
      <c r="U5043" s="1197"/>
      <c r="V5043" s="1197"/>
      <c r="W5043" s="1197"/>
      <c r="X5043" s="1204" t="s">
        <v>1672</v>
      </c>
      <c r="Y5043" s="729"/>
    </row>
    <row r="5044" spans="2:25" customFormat="1" ht="15.75" customHeight="1" x14ac:dyDescent="0.2">
      <c r="B5044" s="1227" t="s">
        <v>1673</v>
      </c>
      <c r="C5044" s="1198" t="s">
        <v>783</v>
      </c>
      <c r="D5044" s="1198" t="s">
        <v>1627</v>
      </c>
      <c r="E5044" s="1199">
        <v>25</v>
      </c>
      <c r="F5044" s="1199">
        <v>25</v>
      </c>
      <c r="G5044" s="1200">
        <v>250</v>
      </c>
      <c r="H5044" s="1201"/>
      <c r="I5044" s="1198"/>
      <c r="J5044" s="1199"/>
      <c r="K5044" s="1198"/>
      <c r="L5044" s="1202">
        <v>0.1</v>
      </c>
      <c r="M5044" s="1202">
        <f>+N5044-$M$5039</f>
        <v>0.1285</v>
      </c>
      <c r="N5044" s="1202">
        <v>0.22</v>
      </c>
      <c r="O5044" s="1203">
        <f>+P5044-$O$5039</f>
        <v>0.15610000000000002</v>
      </c>
      <c r="P5044" s="1202">
        <v>0.22</v>
      </c>
      <c r="Q5044" s="1203">
        <f>+R5044-$Q$5039</f>
        <v>0.1338</v>
      </c>
      <c r="R5044" s="1202">
        <v>0.15</v>
      </c>
      <c r="S5044" s="1197"/>
      <c r="T5044" s="1197"/>
      <c r="U5044" s="1197"/>
      <c r="V5044" s="1197"/>
      <c r="W5044" s="1197"/>
      <c r="X5044" s="1204" t="s">
        <v>1672</v>
      </c>
      <c r="Y5044" s="729"/>
    </row>
    <row r="5045" spans="2:25" customFormat="1" ht="15.75" customHeight="1" x14ac:dyDescent="0.2">
      <c r="B5045" s="1227" t="s">
        <v>1674</v>
      </c>
      <c r="C5045" s="1198" t="s">
        <v>783</v>
      </c>
      <c r="D5045" s="1198" t="s">
        <v>929</v>
      </c>
      <c r="E5045" s="1199">
        <v>25</v>
      </c>
      <c r="F5045" s="1199">
        <v>15.01</v>
      </c>
      <c r="G5045" s="1200">
        <v>150</v>
      </c>
      <c r="H5045" s="1201"/>
      <c r="I5045" s="1198"/>
      <c r="J5045" s="1199">
        <v>9.99</v>
      </c>
      <c r="K5045" s="1198" t="s">
        <v>1675</v>
      </c>
      <c r="L5045" s="1202">
        <v>0.1</v>
      </c>
      <c r="M5045" s="1202">
        <f t="shared" ref="M5045:M5108" si="38">+N5045-$M$5039</f>
        <v>0.1285</v>
      </c>
      <c r="N5045" s="1202">
        <v>0.22</v>
      </c>
      <c r="O5045" s="1203">
        <f t="shared" ref="O5045:O5108" si="39">+P5045-$O$5039</f>
        <v>0.15610000000000002</v>
      </c>
      <c r="P5045" s="1202">
        <v>0.22</v>
      </c>
      <c r="Q5045" s="1203">
        <f t="shared" ref="Q5045:Q5108" si="40">+R5045-$Q$5039</f>
        <v>0.1338</v>
      </c>
      <c r="R5045" s="1202">
        <v>0.15</v>
      </c>
      <c r="S5045" s="1197"/>
      <c r="T5045" s="1197"/>
      <c r="U5045" s="1197"/>
      <c r="V5045" s="1197"/>
      <c r="W5045" s="1197"/>
      <c r="X5045" s="1204" t="s">
        <v>1672</v>
      </c>
      <c r="Y5045" s="729"/>
    </row>
    <row r="5046" spans="2:25" customFormat="1" ht="15.75" customHeight="1" x14ac:dyDescent="0.2">
      <c r="B5046" s="1227" t="s">
        <v>1676</v>
      </c>
      <c r="C5046" s="1198" t="s">
        <v>783</v>
      </c>
      <c r="D5046" s="1198" t="s">
        <v>929</v>
      </c>
      <c r="E5046" s="1199">
        <v>25</v>
      </c>
      <c r="F5046" s="1199">
        <v>15.01</v>
      </c>
      <c r="G5046" s="1200">
        <v>150</v>
      </c>
      <c r="H5046" s="1201"/>
      <c r="I5046" s="1198"/>
      <c r="J5046" s="1199">
        <v>9.99</v>
      </c>
      <c r="K5046" s="1198" t="s">
        <v>2419</v>
      </c>
      <c r="L5046" s="1202">
        <v>0.1</v>
      </c>
      <c r="M5046" s="1202">
        <f t="shared" si="38"/>
        <v>0.1285</v>
      </c>
      <c r="N5046" s="1202">
        <v>0.22</v>
      </c>
      <c r="O5046" s="1203">
        <f t="shared" si="39"/>
        <v>0.15610000000000002</v>
      </c>
      <c r="P5046" s="1202">
        <v>0.22</v>
      </c>
      <c r="Q5046" s="1203">
        <f t="shared" si="40"/>
        <v>0.1338</v>
      </c>
      <c r="R5046" s="1202">
        <v>0.15</v>
      </c>
      <c r="S5046" s="1197"/>
      <c r="T5046" s="1197"/>
      <c r="U5046" s="1197"/>
      <c r="V5046" s="1197"/>
      <c r="W5046" s="1197"/>
      <c r="X5046" s="1204" t="s">
        <v>1672</v>
      </c>
      <c r="Y5046" s="729"/>
    </row>
    <row r="5047" spans="2:25" customFormat="1" ht="15.75" customHeight="1" x14ac:dyDescent="0.2">
      <c r="B5047" s="1227" t="s">
        <v>1677</v>
      </c>
      <c r="C5047" s="1198" t="s">
        <v>783</v>
      </c>
      <c r="D5047" s="1198" t="s">
        <v>929</v>
      </c>
      <c r="E5047" s="1199">
        <v>25</v>
      </c>
      <c r="F5047" s="1199">
        <v>12.01</v>
      </c>
      <c r="G5047" s="1200">
        <v>120</v>
      </c>
      <c r="H5047" s="1201">
        <v>3</v>
      </c>
      <c r="I5047" s="1198" t="s">
        <v>1678</v>
      </c>
      <c r="J5047" s="1199">
        <v>9.99</v>
      </c>
      <c r="K5047" s="1198" t="s">
        <v>1679</v>
      </c>
      <c r="L5047" s="1202">
        <v>0.1</v>
      </c>
      <c r="M5047" s="1202">
        <f t="shared" si="38"/>
        <v>0.1285</v>
      </c>
      <c r="N5047" s="1202">
        <v>0.22</v>
      </c>
      <c r="O5047" s="1203">
        <f t="shared" si="39"/>
        <v>0.15610000000000002</v>
      </c>
      <c r="P5047" s="1202">
        <v>0.22</v>
      </c>
      <c r="Q5047" s="1203">
        <f t="shared" si="40"/>
        <v>0.1338</v>
      </c>
      <c r="R5047" s="1202">
        <v>0.15</v>
      </c>
      <c r="S5047" s="1197"/>
      <c r="T5047" s="1197"/>
      <c r="U5047" s="1197"/>
      <c r="V5047" s="1197"/>
      <c r="W5047" s="1197"/>
      <c r="X5047" s="1204" t="s">
        <v>1672</v>
      </c>
      <c r="Y5047" s="729"/>
    </row>
    <row r="5048" spans="2:25" customFormat="1" ht="15.75" customHeight="1" x14ac:dyDescent="0.2">
      <c r="B5048" s="1227" t="s">
        <v>1680</v>
      </c>
      <c r="C5048" s="1198" t="s">
        <v>783</v>
      </c>
      <c r="D5048" s="1198" t="s">
        <v>1627</v>
      </c>
      <c r="E5048" s="1199">
        <v>34</v>
      </c>
      <c r="F5048" s="1199">
        <v>34</v>
      </c>
      <c r="G5048" s="1200">
        <v>340</v>
      </c>
      <c r="H5048" s="1201"/>
      <c r="I5048" s="1198"/>
      <c r="J5048" s="1199"/>
      <c r="K5048" s="1198"/>
      <c r="L5048" s="1202">
        <v>0.1</v>
      </c>
      <c r="M5048" s="1202">
        <f t="shared" si="38"/>
        <v>0.1285</v>
      </c>
      <c r="N5048" s="1202">
        <v>0.22</v>
      </c>
      <c r="O5048" s="1203">
        <f t="shared" si="39"/>
        <v>0.15610000000000002</v>
      </c>
      <c r="P5048" s="1202">
        <v>0.22</v>
      </c>
      <c r="Q5048" s="1203">
        <f t="shared" si="40"/>
        <v>0.1338</v>
      </c>
      <c r="R5048" s="1202">
        <v>0.15</v>
      </c>
      <c r="S5048" s="1197"/>
      <c r="T5048" s="1197"/>
      <c r="U5048" s="1197"/>
      <c r="V5048" s="1197"/>
      <c r="W5048" s="1197"/>
      <c r="X5048" s="1204" t="s">
        <v>763</v>
      </c>
      <c r="Y5048" s="729"/>
    </row>
    <row r="5049" spans="2:25" customFormat="1" ht="15.75" customHeight="1" x14ac:dyDescent="0.2">
      <c r="B5049" s="1227" t="s">
        <v>1681</v>
      </c>
      <c r="C5049" s="1198" t="s">
        <v>783</v>
      </c>
      <c r="D5049" s="1198" t="s">
        <v>929</v>
      </c>
      <c r="E5049" s="1199">
        <v>34</v>
      </c>
      <c r="F5049" s="1199">
        <v>14.01</v>
      </c>
      <c r="G5049" s="1200">
        <v>140</v>
      </c>
      <c r="H5049" s="1201"/>
      <c r="I5049" s="1198"/>
      <c r="J5049" s="1199">
        <v>19.989999999999998</v>
      </c>
      <c r="K5049" s="1198" t="s">
        <v>1682</v>
      </c>
      <c r="L5049" s="1202">
        <v>0.1</v>
      </c>
      <c r="M5049" s="1202">
        <f t="shared" si="38"/>
        <v>0.1285</v>
      </c>
      <c r="N5049" s="1202">
        <v>0.22</v>
      </c>
      <c r="O5049" s="1203">
        <f t="shared" si="39"/>
        <v>0.15610000000000002</v>
      </c>
      <c r="P5049" s="1202">
        <v>0.22</v>
      </c>
      <c r="Q5049" s="1203">
        <f t="shared" si="40"/>
        <v>0.1338</v>
      </c>
      <c r="R5049" s="1202">
        <v>0.15</v>
      </c>
      <c r="S5049" s="1197"/>
      <c r="T5049" s="1197"/>
      <c r="U5049" s="1197"/>
      <c r="V5049" s="1197"/>
      <c r="W5049" s="1197"/>
      <c r="X5049" s="1204" t="s">
        <v>763</v>
      </c>
      <c r="Y5049" s="729"/>
    </row>
    <row r="5050" spans="2:25" customFormat="1" ht="15.75" customHeight="1" x14ac:dyDescent="0.2">
      <c r="B5050" s="1227" t="s">
        <v>1683</v>
      </c>
      <c r="C5050" s="1198" t="s">
        <v>783</v>
      </c>
      <c r="D5050" s="1198" t="s">
        <v>929</v>
      </c>
      <c r="E5050" s="1199">
        <v>34</v>
      </c>
      <c r="F5050" s="1199">
        <v>14.01</v>
      </c>
      <c r="G5050" s="1200">
        <v>140</v>
      </c>
      <c r="H5050" s="1201"/>
      <c r="I5050" s="1198"/>
      <c r="J5050" s="1199">
        <v>19.989999999999998</v>
      </c>
      <c r="K5050" s="1198" t="s">
        <v>1682</v>
      </c>
      <c r="L5050" s="1202">
        <v>0.1</v>
      </c>
      <c r="M5050" s="1202">
        <f t="shared" si="38"/>
        <v>0.1285</v>
      </c>
      <c r="N5050" s="1202">
        <v>0.22</v>
      </c>
      <c r="O5050" s="1203">
        <f t="shared" si="39"/>
        <v>0.15610000000000002</v>
      </c>
      <c r="P5050" s="1202">
        <v>0.22</v>
      </c>
      <c r="Q5050" s="1203">
        <f t="shared" si="40"/>
        <v>0.1338</v>
      </c>
      <c r="R5050" s="1202">
        <v>0.15</v>
      </c>
      <c r="S5050" s="1197"/>
      <c r="T5050" s="1197"/>
      <c r="U5050" s="1197"/>
      <c r="V5050" s="1197"/>
      <c r="W5050" s="1197"/>
      <c r="X5050" s="1204" t="s">
        <v>763</v>
      </c>
      <c r="Y5050" s="729"/>
    </row>
    <row r="5051" spans="2:25" customFormat="1" ht="15.75" customHeight="1" x14ac:dyDescent="0.2">
      <c r="B5051" s="1227" t="s">
        <v>1684</v>
      </c>
      <c r="C5051" s="1198" t="s">
        <v>783</v>
      </c>
      <c r="D5051" s="1198" t="s">
        <v>929</v>
      </c>
      <c r="E5051" s="1199">
        <v>34</v>
      </c>
      <c r="F5051" s="1199">
        <v>14.01</v>
      </c>
      <c r="G5051" s="1200">
        <v>140</v>
      </c>
      <c r="H5051" s="1201"/>
      <c r="I5051" s="1198"/>
      <c r="J5051" s="1199">
        <v>19.989999999999998</v>
      </c>
      <c r="K5051" s="1198" t="s">
        <v>1682</v>
      </c>
      <c r="L5051" s="1202">
        <v>0.1</v>
      </c>
      <c r="M5051" s="1202">
        <f t="shared" si="38"/>
        <v>0.1285</v>
      </c>
      <c r="N5051" s="1202">
        <v>0.22</v>
      </c>
      <c r="O5051" s="1203">
        <f t="shared" si="39"/>
        <v>0.15610000000000002</v>
      </c>
      <c r="P5051" s="1202">
        <v>0.22</v>
      </c>
      <c r="Q5051" s="1203">
        <f t="shared" si="40"/>
        <v>0.1338</v>
      </c>
      <c r="R5051" s="1202">
        <v>0.15</v>
      </c>
      <c r="S5051" s="1197"/>
      <c r="T5051" s="1197"/>
      <c r="U5051" s="1197"/>
      <c r="V5051" s="1197"/>
      <c r="W5051" s="1197"/>
      <c r="X5051" s="1204" t="s">
        <v>763</v>
      </c>
      <c r="Y5051" s="729"/>
    </row>
    <row r="5052" spans="2:25" customFormat="1" ht="15.75" customHeight="1" x14ac:dyDescent="0.2">
      <c r="B5052" s="1227" t="s">
        <v>1685</v>
      </c>
      <c r="C5052" s="1198" t="s">
        <v>783</v>
      </c>
      <c r="D5052" s="1198" t="s">
        <v>2284</v>
      </c>
      <c r="E5052" s="1199">
        <v>30</v>
      </c>
      <c r="F5052" s="1199">
        <v>20</v>
      </c>
      <c r="G5052" s="1200">
        <v>200</v>
      </c>
      <c r="H5052" s="1201">
        <v>10</v>
      </c>
      <c r="I5052" s="1198" t="s">
        <v>1686</v>
      </c>
      <c r="J5052" s="1197"/>
      <c r="K5052" s="1198"/>
      <c r="L5052" s="1202">
        <v>0.1</v>
      </c>
      <c r="M5052" s="1202">
        <f t="shared" si="38"/>
        <v>0.1285</v>
      </c>
      <c r="N5052" s="1202">
        <v>0.22</v>
      </c>
      <c r="O5052" s="1203">
        <f t="shared" si="39"/>
        <v>0.15610000000000002</v>
      </c>
      <c r="P5052" s="1202">
        <v>0.22</v>
      </c>
      <c r="Q5052" s="1203">
        <f t="shared" si="40"/>
        <v>0.1338</v>
      </c>
      <c r="R5052" s="1202">
        <v>0.15</v>
      </c>
      <c r="S5052" s="1197"/>
      <c r="T5052" s="1197"/>
      <c r="U5052" s="1197"/>
      <c r="V5052" s="1197"/>
      <c r="W5052" s="1197"/>
      <c r="X5052" s="1205" t="s">
        <v>763</v>
      </c>
      <c r="Y5052" s="729"/>
    </row>
    <row r="5053" spans="2:25" customFormat="1" ht="15.75" customHeight="1" x14ac:dyDescent="0.2">
      <c r="B5053" s="1227" t="s">
        <v>1687</v>
      </c>
      <c r="C5053" s="1198" t="s">
        <v>783</v>
      </c>
      <c r="D5053" s="1198" t="s">
        <v>929</v>
      </c>
      <c r="E5053" s="1199">
        <v>30</v>
      </c>
      <c r="F5053" s="1199">
        <v>15</v>
      </c>
      <c r="G5053" s="1200">
        <v>150</v>
      </c>
      <c r="H5053" s="1201"/>
      <c r="I5053" s="1198"/>
      <c r="J5053" s="1199">
        <v>15</v>
      </c>
      <c r="K5053" s="1198" t="s">
        <v>1682</v>
      </c>
      <c r="L5053" s="1202">
        <v>0.1</v>
      </c>
      <c r="M5053" s="1202">
        <f t="shared" si="38"/>
        <v>0.1285</v>
      </c>
      <c r="N5053" s="1202">
        <v>0.22</v>
      </c>
      <c r="O5053" s="1203">
        <f t="shared" si="39"/>
        <v>0.15610000000000002</v>
      </c>
      <c r="P5053" s="1202">
        <v>0.22</v>
      </c>
      <c r="Q5053" s="1203">
        <f t="shared" si="40"/>
        <v>0.1338</v>
      </c>
      <c r="R5053" s="1202">
        <v>0.15</v>
      </c>
      <c r="S5053" s="1197"/>
      <c r="T5053" s="1197"/>
      <c r="U5053" s="1197"/>
      <c r="V5053" s="1197"/>
      <c r="W5053" s="1197"/>
      <c r="X5053" s="1205" t="s">
        <v>763</v>
      </c>
      <c r="Y5053" s="729"/>
    </row>
    <row r="5054" spans="2:25" customFormat="1" ht="15.75" customHeight="1" x14ac:dyDescent="0.2">
      <c r="B5054" s="1227" t="s">
        <v>1688</v>
      </c>
      <c r="C5054" s="1198" t="s">
        <v>783</v>
      </c>
      <c r="D5054" s="1198" t="s">
        <v>929</v>
      </c>
      <c r="E5054" s="1199">
        <v>39</v>
      </c>
      <c r="F5054" s="1199">
        <v>20</v>
      </c>
      <c r="G5054" s="1200">
        <v>200</v>
      </c>
      <c r="H5054" s="1201"/>
      <c r="I5054" s="1198"/>
      <c r="J5054" s="1199">
        <v>19</v>
      </c>
      <c r="K5054" s="1198" t="s">
        <v>1682</v>
      </c>
      <c r="L5054" s="1202">
        <v>0.1</v>
      </c>
      <c r="M5054" s="1202">
        <f t="shared" si="38"/>
        <v>0.1285</v>
      </c>
      <c r="N5054" s="1202">
        <v>0.22</v>
      </c>
      <c r="O5054" s="1203">
        <f t="shared" si="39"/>
        <v>0.15610000000000002</v>
      </c>
      <c r="P5054" s="1202">
        <v>0.22</v>
      </c>
      <c r="Q5054" s="1203">
        <f t="shared" si="40"/>
        <v>0.1338</v>
      </c>
      <c r="R5054" s="1202">
        <v>0.15</v>
      </c>
      <c r="S5054" s="1197"/>
      <c r="T5054" s="1197"/>
      <c r="U5054" s="1197"/>
      <c r="V5054" s="1197"/>
      <c r="W5054" s="1197"/>
      <c r="X5054" s="1204" t="s">
        <v>763</v>
      </c>
      <c r="Y5054" s="729"/>
    </row>
    <row r="5055" spans="2:25" customFormat="1" ht="15.75" customHeight="1" x14ac:dyDescent="0.2">
      <c r="B5055" s="1227" t="s">
        <v>1089</v>
      </c>
      <c r="C5055" s="1198" t="s">
        <v>783</v>
      </c>
      <c r="D5055" s="1198" t="s">
        <v>929</v>
      </c>
      <c r="E5055" s="1199">
        <v>39</v>
      </c>
      <c r="F5055" s="1199">
        <v>20</v>
      </c>
      <c r="G5055" s="1200">
        <v>200</v>
      </c>
      <c r="H5055" s="1201"/>
      <c r="I5055" s="1198"/>
      <c r="J5055" s="1199">
        <v>19</v>
      </c>
      <c r="K5055" s="1198" t="s">
        <v>1682</v>
      </c>
      <c r="L5055" s="1202">
        <v>0.1</v>
      </c>
      <c r="M5055" s="1202">
        <f t="shared" si="38"/>
        <v>0.1285</v>
      </c>
      <c r="N5055" s="1202">
        <v>0.22</v>
      </c>
      <c r="O5055" s="1203">
        <f t="shared" si="39"/>
        <v>0.15610000000000002</v>
      </c>
      <c r="P5055" s="1202">
        <v>0.22</v>
      </c>
      <c r="Q5055" s="1203">
        <f t="shared" si="40"/>
        <v>0.1338</v>
      </c>
      <c r="R5055" s="1202">
        <v>0.15</v>
      </c>
      <c r="S5055" s="1197"/>
      <c r="T5055" s="1197"/>
      <c r="U5055" s="1197"/>
      <c r="V5055" s="1197"/>
      <c r="W5055" s="1197"/>
      <c r="X5055" s="1204" t="s">
        <v>763</v>
      </c>
      <c r="Y5055" s="729"/>
    </row>
    <row r="5056" spans="2:25" customFormat="1" ht="15.75" customHeight="1" x14ac:dyDescent="0.2">
      <c r="B5056" s="1227" t="s">
        <v>1090</v>
      </c>
      <c r="C5056" s="1198" t="s">
        <v>783</v>
      </c>
      <c r="D5056" s="1198" t="s">
        <v>929</v>
      </c>
      <c r="E5056" s="1199">
        <v>39</v>
      </c>
      <c r="F5056" s="1199">
        <v>20</v>
      </c>
      <c r="G5056" s="1200">
        <v>200</v>
      </c>
      <c r="H5056" s="1201"/>
      <c r="I5056" s="1198"/>
      <c r="J5056" s="1199">
        <v>19</v>
      </c>
      <c r="K5056" s="1198" t="s">
        <v>1682</v>
      </c>
      <c r="L5056" s="1202">
        <v>0.1</v>
      </c>
      <c r="M5056" s="1202">
        <f t="shared" si="38"/>
        <v>0.1285</v>
      </c>
      <c r="N5056" s="1202">
        <v>0.22</v>
      </c>
      <c r="O5056" s="1203">
        <f t="shared" si="39"/>
        <v>0.15610000000000002</v>
      </c>
      <c r="P5056" s="1202">
        <v>0.22</v>
      </c>
      <c r="Q5056" s="1203">
        <f t="shared" si="40"/>
        <v>0.1338</v>
      </c>
      <c r="R5056" s="1202">
        <v>0.15</v>
      </c>
      <c r="S5056" s="1197"/>
      <c r="T5056" s="1197"/>
      <c r="U5056" s="1197"/>
      <c r="V5056" s="1197"/>
      <c r="W5056" s="1197"/>
      <c r="X5056" s="1204" t="s">
        <v>763</v>
      </c>
      <c r="Y5056" s="729"/>
    </row>
    <row r="5057" spans="2:25" customFormat="1" ht="15.75" customHeight="1" x14ac:dyDescent="0.2">
      <c r="B5057" s="1227" t="s">
        <v>1091</v>
      </c>
      <c r="C5057" s="1198" t="s">
        <v>783</v>
      </c>
      <c r="D5057" s="1198" t="s">
        <v>1627</v>
      </c>
      <c r="E5057" s="1199">
        <v>43</v>
      </c>
      <c r="F5057" s="1199">
        <v>43</v>
      </c>
      <c r="G5057" s="1200">
        <v>438</v>
      </c>
      <c r="H5057" s="1201"/>
      <c r="I5057" s="1198"/>
      <c r="J5057" s="1199"/>
      <c r="K5057" s="1198"/>
      <c r="L5057" s="1202">
        <v>9.8000000000000004E-2</v>
      </c>
      <c r="M5057" s="1202">
        <f t="shared" si="38"/>
        <v>0.1285</v>
      </c>
      <c r="N5057" s="1202">
        <v>0.22</v>
      </c>
      <c r="O5057" s="1203">
        <f t="shared" si="39"/>
        <v>0.15610000000000002</v>
      </c>
      <c r="P5057" s="1202">
        <v>0.22</v>
      </c>
      <c r="Q5057" s="1203">
        <f t="shared" si="40"/>
        <v>0.1338</v>
      </c>
      <c r="R5057" s="1202">
        <v>0.15</v>
      </c>
      <c r="S5057" s="1197"/>
      <c r="T5057" s="1197"/>
      <c r="U5057" s="1197"/>
      <c r="V5057" s="1197"/>
      <c r="W5057" s="1197"/>
      <c r="X5057" s="1204" t="s">
        <v>763</v>
      </c>
      <c r="Y5057" s="729"/>
    </row>
    <row r="5058" spans="2:25" customFormat="1" ht="15.75" customHeight="1" x14ac:dyDescent="0.2">
      <c r="B5058" s="1227" t="s">
        <v>1092</v>
      </c>
      <c r="C5058" s="1198" t="s">
        <v>783</v>
      </c>
      <c r="D5058" s="1198" t="s">
        <v>929</v>
      </c>
      <c r="E5058" s="1199">
        <v>49</v>
      </c>
      <c r="F5058" s="1199">
        <v>34</v>
      </c>
      <c r="G5058" s="1200">
        <v>346</v>
      </c>
      <c r="H5058" s="1201"/>
      <c r="I5058" s="1198"/>
      <c r="J5058" s="1199">
        <v>15</v>
      </c>
      <c r="K5058" s="1198" t="s">
        <v>1682</v>
      </c>
      <c r="L5058" s="1202">
        <v>9.8000000000000004E-2</v>
      </c>
      <c r="M5058" s="1202">
        <f t="shared" si="38"/>
        <v>0.1285</v>
      </c>
      <c r="N5058" s="1202">
        <v>0.22</v>
      </c>
      <c r="O5058" s="1203">
        <f t="shared" si="39"/>
        <v>0.15610000000000002</v>
      </c>
      <c r="P5058" s="1202">
        <v>0.22</v>
      </c>
      <c r="Q5058" s="1203">
        <f t="shared" si="40"/>
        <v>0.1338</v>
      </c>
      <c r="R5058" s="1202">
        <v>0.15</v>
      </c>
      <c r="S5058" s="1197"/>
      <c r="T5058" s="1197"/>
      <c r="U5058" s="1197"/>
      <c r="V5058" s="1197"/>
      <c r="W5058" s="1197"/>
      <c r="X5058" s="1204" t="s">
        <v>763</v>
      </c>
      <c r="Y5058" s="729"/>
    </row>
    <row r="5059" spans="2:25" customFormat="1" ht="15.75" customHeight="1" x14ac:dyDescent="0.2">
      <c r="B5059" s="1227" t="s">
        <v>1093</v>
      </c>
      <c r="C5059" s="1198" t="s">
        <v>783</v>
      </c>
      <c r="D5059" s="1198" t="s">
        <v>929</v>
      </c>
      <c r="E5059" s="1199">
        <v>49</v>
      </c>
      <c r="F5059" s="1199">
        <v>34</v>
      </c>
      <c r="G5059" s="1200">
        <v>346</v>
      </c>
      <c r="H5059" s="1201"/>
      <c r="I5059" s="1198"/>
      <c r="J5059" s="1199">
        <v>15</v>
      </c>
      <c r="K5059" s="1198" t="s">
        <v>1682</v>
      </c>
      <c r="L5059" s="1202">
        <v>9.8000000000000004E-2</v>
      </c>
      <c r="M5059" s="1202">
        <f t="shared" si="38"/>
        <v>0.1285</v>
      </c>
      <c r="N5059" s="1202">
        <v>0.22</v>
      </c>
      <c r="O5059" s="1203">
        <f t="shared" si="39"/>
        <v>0.15610000000000002</v>
      </c>
      <c r="P5059" s="1202">
        <v>0.22</v>
      </c>
      <c r="Q5059" s="1203">
        <f t="shared" si="40"/>
        <v>0.1338</v>
      </c>
      <c r="R5059" s="1202">
        <v>0.15</v>
      </c>
      <c r="S5059" s="1197"/>
      <c r="T5059" s="1197"/>
      <c r="U5059" s="1197"/>
      <c r="V5059" s="1197"/>
      <c r="W5059" s="1197"/>
      <c r="X5059" s="1204" t="s">
        <v>763</v>
      </c>
      <c r="Y5059" s="729"/>
    </row>
    <row r="5060" spans="2:25" customFormat="1" ht="15.75" customHeight="1" x14ac:dyDescent="0.2">
      <c r="B5060" s="1227" t="s">
        <v>1094</v>
      </c>
      <c r="C5060" s="1198" t="s">
        <v>783</v>
      </c>
      <c r="D5060" s="1198" t="s">
        <v>929</v>
      </c>
      <c r="E5060" s="1199">
        <v>49</v>
      </c>
      <c r="F5060" s="1199">
        <v>34</v>
      </c>
      <c r="G5060" s="1200">
        <v>346</v>
      </c>
      <c r="H5060" s="1201"/>
      <c r="I5060" s="1198"/>
      <c r="J5060" s="1199">
        <v>15</v>
      </c>
      <c r="K5060" s="1198" t="s">
        <v>1682</v>
      </c>
      <c r="L5060" s="1202">
        <v>9.8000000000000004E-2</v>
      </c>
      <c r="M5060" s="1202">
        <f t="shared" si="38"/>
        <v>0.1285</v>
      </c>
      <c r="N5060" s="1202">
        <v>0.22</v>
      </c>
      <c r="O5060" s="1203">
        <f t="shared" si="39"/>
        <v>0.15610000000000002</v>
      </c>
      <c r="P5060" s="1202">
        <v>0.22</v>
      </c>
      <c r="Q5060" s="1203">
        <f t="shared" si="40"/>
        <v>0.1338</v>
      </c>
      <c r="R5060" s="1202">
        <v>0.15</v>
      </c>
      <c r="S5060" s="1197"/>
      <c r="T5060" s="1197"/>
      <c r="U5060" s="1197"/>
      <c r="V5060" s="1197"/>
      <c r="W5060" s="1197"/>
      <c r="X5060" s="1204" t="s">
        <v>763</v>
      </c>
      <c r="Y5060" s="729"/>
    </row>
    <row r="5061" spans="2:25" customFormat="1" ht="15.75" customHeight="1" x14ac:dyDescent="0.2">
      <c r="B5061" s="1227" t="s">
        <v>1095</v>
      </c>
      <c r="C5061" s="1198" t="s">
        <v>783</v>
      </c>
      <c r="D5061" s="1198" t="s">
        <v>929</v>
      </c>
      <c r="E5061" s="1199">
        <v>49</v>
      </c>
      <c r="F5061" s="1199">
        <v>34</v>
      </c>
      <c r="G5061" s="1200">
        <v>346</v>
      </c>
      <c r="H5061" s="1201"/>
      <c r="I5061" s="1198"/>
      <c r="J5061" s="1199">
        <v>15</v>
      </c>
      <c r="K5061" s="1198" t="s">
        <v>1682</v>
      </c>
      <c r="L5061" s="1202">
        <v>9.8000000000000004E-2</v>
      </c>
      <c r="M5061" s="1202">
        <f t="shared" si="38"/>
        <v>0.1285</v>
      </c>
      <c r="N5061" s="1202">
        <v>0.22</v>
      </c>
      <c r="O5061" s="1203">
        <f t="shared" si="39"/>
        <v>0.15610000000000002</v>
      </c>
      <c r="P5061" s="1202">
        <v>0.22</v>
      </c>
      <c r="Q5061" s="1203">
        <f t="shared" si="40"/>
        <v>0.1338</v>
      </c>
      <c r="R5061" s="1202">
        <v>0.15</v>
      </c>
      <c r="S5061" s="1197"/>
      <c r="T5061" s="1197"/>
      <c r="U5061" s="1197"/>
      <c r="V5061" s="1197"/>
      <c r="W5061" s="1197"/>
      <c r="X5061" s="1204" t="s">
        <v>763</v>
      </c>
      <c r="Y5061" s="729"/>
    </row>
    <row r="5062" spans="2:25" customFormat="1" ht="15.75" customHeight="1" x14ac:dyDescent="0.2">
      <c r="B5062" s="1227" t="s">
        <v>1096</v>
      </c>
      <c r="C5062" s="1198" t="s">
        <v>783</v>
      </c>
      <c r="D5062" s="1198" t="s">
        <v>1097</v>
      </c>
      <c r="E5062" s="1199">
        <v>49</v>
      </c>
      <c r="F5062" s="1199">
        <v>19.020000000000003</v>
      </c>
      <c r="G5062" s="1200">
        <v>194</v>
      </c>
      <c r="H5062" s="1201">
        <v>9.99</v>
      </c>
      <c r="I5062" s="1198" t="s">
        <v>1098</v>
      </c>
      <c r="J5062" s="1199">
        <v>19.989999999999998</v>
      </c>
      <c r="K5062" s="1198" t="s">
        <v>1682</v>
      </c>
      <c r="L5062" s="1202">
        <v>9.8000000000000004E-2</v>
      </c>
      <c r="M5062" s="1202">
        <f t="shared" si="38"/>
        <v>0.1285</v>
      </c>
      <c r="N5062" s="1202">
        <v>0.22</v>
      </c>
      <c r="O5062" s="1203">
        <f t="shared" si="39"/>
        <v>0.15610000000000002</v>
      </c>
      <c r="P5062" s="1202">
        <v>0.22</v>
      </c>
      <c r="Q5062" s="1203">
        <f t="shared" si="40"/>
        <v>0.1338</v>
      </c>
      <c r="R5062" s="1202">
        <v>0.15</v>
      </c>
      <c r="S5062" s="1197"/>
      <c r="T5062" s="1197"/>
      <c r="U5062" s="1197"/>
      <c r="V5062" s="1197"/>
      <c r="W5062" s="1197"/>
      <c r="X5062" s="1204" t="s">
        <v>763</v>
      </c>
      <c r="Y5062" s="729"/>
    </row>
    <row r="5063" spans="2:25" customFormat="1" ht="15.75" customHeight="1" x14ac:dyDescent="0.2">
      <c r="B5063" s="1227" t="s">
        <v>1099</v>
      </c>
      <c r="C5063" s="1198" t="s">
        <v>783</v>
      </c>
      <c r="D5063" s="1198" t="s">
        <v>1097</v>
      </c>
      <c r="E5063" s="1199">
        <v>49</v>
      </c>
      <c r="F5063" s="1199">
        <v>19.020000000000003</v>
      </c>
      <c r="G5063" s="1200">
        <v>194</v>
      </c>
      <c r="H5063" s="1201">
        <v>9.99</v>
      </c>
      <c r="I5063" s="1198" t="s">
        <v>1098</v>
      </c>
      <c r="J5063" s="1199">
        <v>19.989999999999998</v>
      </c>
      <c r="K5063" s="1198" t="s">
        <v>1682</v>
      </c>
      <c r="L5063" s="1202">
        <v>9.8000000000000004E-2</v>
      </c>
      <c r="M5063" s="1202">
        <f t="shared" si="38"/>
        <v>0.1285</v>
      </c>
      <c r="N5063" s="1202">
        <v>0.22</v>
      </c>
      <c r="O5063" s="1203">
        <f t="shared" si="39"/>
        <v>0.15610000000000002</v>
      </c>
      <c r="P5063" s="1202">
        <v>0.22</v>
      </c>
      <c r="Q5063" s="1203">
        <f t="shared" si="40"/>
        <v>0.1338</v>
      </c>
      <c r="R5063" s="1202">
        <v>0.15</v>
      </c>
      <c r="S5063" s="1197"/>
      <c r="T5063" s="1197"/>
      <c r="U5063" s="1197"/>
      <c r="V5063" s="1197"/>
      <c r="W5063" s="1197"/>
      <c r="X5063" s="1204" t="s">
        <v>763</v>
      </c>
      <c r="Y5063" s="729"/>
    </row>
    <row r="5064" spans="2:25" customFormat="1" ht="15.75" customHeight="1" x14ac:dyDescent="0.2">
      <c r="B5064" s="1227" t="s">
        <v>1100</v>
      </c>
      <c r="C5064" s="1198" t="s">
        <v>783</v>
      </c>
      <c r="D5064" s="1198" t="s">
        <v>1097</v>
      </c>
      <c r="E5064" s="1199">
        <v>49</v>
      </c>
      <c r="F5064" s="1199">
        <v>19.020000000000003</v>
      </c>
      <c r="G5064" s="1200">
        <v>194</v>
      </c>
      <c r="H5064" s="1201">
        <v>9.99</v>
      </c>
      <c r="I5064" s="1198" t="s">
        <v>1098</v>
      </c>
      <c r="J5064" s="1199">
        <v>19.989999999999998</v>
      </c>
      <c r="K5064" s="1198" t="s">
        <v>1682</v>
      </c>
      <c r="L5064" s="1202">
        <v>9.8000000000000004E-2</v>
      </c>
      <c r="M5064" s="1202">
        <f t="shared" si="38"/>
        <v>0.1285</v>
      </c>
      <c r="N5064" s="1202">
        <v>0.22</v>
      </c>
      <c r="O5064" s="1203">
        <f t="shared" si="39"/>
        <v>0.15610000000000002</v>
      </c>
      <c r="P5064" s="1202">
        <v>0.22</v>
      </c>
      <c r="Q5064" s="1203">
        <f t="shared" si="40"/>
        <v>0.1338</v>
      </c>
      <c r="R5064" s="1202">
        <v>0.15</v>
      </c>
      <c r="S5064" s="1197"/>
      <c r="T5064" s="1197"/>
      <c r="U5064" s="1197"/>
      <c r="V5064" s="1197"/>
      <c r="W5064" s="1197"/>
      <c r="X5064" s="1204" t="s">
        <v>763</v>
      </c>
      <c r="Y5064" s="729"/>
    </row>
    <row r="5065" spans="2:25" customFormat="1" ht="15.75" customHeight="1" x14ac:dyDescent="0.2">
      <c r="B5065" s="1227" t="s">
        <v>1101</v>
      </c>
      <c r="C5065" s="1198" t="s">
        <v>783</v>
      </c>
      <c r="D5065" s="1198" t="s">
        <v>1627</v>
      </c>
      <c r="E5065" s="1199">
        <v>54</v>
      </c>
      <c r="F5065" s="1199">
        <v>54</v>
      </c>
      <c r="G5065" s="1200">
        <v>562</v>
      </c>
      <c r="H5065" s="1201"/>
      <c r="I5065" s="1198"/>
      <c r="J5065" s="1199"/>
      <c r="K5065" s="1198"/>
      <c r="L5065" s="1202">
        <v>9.6000000000000002E-2</v>
      </c>
      <c r="M5065" s="1202">
        <f t="shared" si="38"/>
        <v>0.1285</v>
      </c>
      <c r="N5065" s="1202">
        <v>0.22</v>
      </c>
      <c r="O5065" s="1203">
        <f t="shared" si="39"/>
        <v>0.15610000000000002</v>
      </c>
      <c r="P5065" s="1202">
        <v>0.22</v>
      </c>
      <c r="Q5065" s="1203">
        <f t="shared" si="40"/>
        <v>0.1338</v>
      </c>
      <c r="R5065" s="1202">
        <v>0.15</v>
      </c>
      <c r="S5065" s="1197"/>
      <c r="T5065" s="1197"/>
      <c r="U5065" s="1197"/>
      <c r="V5065" s="1197"/>
      <c r="W5065" s="1197"/>
      <c r="X5065" s="1204" t="s">
        <v>763</v>
      </c>
      <c r="Y5065" s="729"/>
    </row>
    <row r="5066" spans="2:25" customFormat="1" ht="15.75" customHeight="1" x14ac:dyDescent="0.2">
      <c r="B5066" s="1227" t="s">
        <v>1102</v>
      </c>
      <c r="C5066" s="1198" t="s">
        <v>783</v>
      </c>
      <c r="D5066" s="1198" t="s">
        <v>929</v>
      </c>
      <c r="E5066" s="1199">
        <v>59</v>
      </c>
      <c r="F5066" s="1199">
        <v>39</v>
      </c>
      <c r="G5066" s="1200">
        <v>397</v>
      </c>
      <c r="H5066" s="1201"/>
      <c r="I5066" s="1198"/>
      <c r="J5066" s="1199">
        <v>20</v>
      </c>
      <c r="K5066" s="1198" t="s">
        <v>1682</v>
      </c>
      <c r="L5066" s="1202">
        <v>9.8000000000000004E-2</v>
      </c>
      <c r="M5066" s="1202">
        <f t="shared" si="38"/>
        <v>0.1285</v>
      </c>
      <c r="N5066" s="1202">
        <v>0.22</v>
      </c>
      <c r="O5066" s="1203">
        <f t="shared" si="39"/>
        <v>0.15610000000000002</v>
      </c>
      <c r="P5066" s="1202">
        <v>0.22</v>
      </c>
      <c r="Q5066" s="1203">
        <f t="shared" si="40"/>
        <v>0.1338</v>
      </c>
      <c r="R5066" s="1202">
        <v>0.15</v>
      </c>
      <c r="S5066" s="1197"/>
      <c r="T5066" s="1197"/>
      <c r="U5066" s="1197"/>
      <c r="V5066" s="1197"/>
      <c r="W5066" s="1197"/>
      <c r="X5066" s="1204" t="s">
        <v>390</v>
      </c>
      <c r="Y5066" s="729"/>
    </row>
    <row r="5067" spans="2:25" customFormat="1" ht="15.75" customHeight="1" x14ac:dyDescent="0.2">
      <c r="B5067" s="1227" t="s">
        <v>1103</v>
      </c>
      <c r="C5067" s="1198" t="s">
        <v>783</v>
      </c>
      <c r="D5067" s="1198" t="s">
        <v>929</v>
      </c>
      <c r="E5067" s="1199">
        <v>59</v>
      </c>
      <c r="F5067" s="1199">
        <v>44</v>
      </c>
      <c r="G5067" s="1200">
        <v>448</v>
      </c>
      <c r="H5067" s="1201"/>
      <c r="I5067" s="1198"/>
      <c r="J5067" s="1199">
        <v>15</v>
      </c>
      <c r="K5067" s="1198" t="s">
        <v>1682</v>
      </c>
      <c r="L5067" s="1202">
        <v>9.8000000000000004E-2</v>
      </c>
      <c r="M5067" s="1202">
        <f t="shared" si="38"/>
        <v>0.1285</v>
      </c>
      <c r="N5067" s="1202">
        <v>0.22</v>
      </c>
      <c r="O5067" s="1203">
        <f t="shared" si="39"/>
        <v>0.15610000000000002</v>
      </c>
      <c r="P5067" s="1202">
        <v>0.22</v>
      </c>
      <c r="Q5067" s="1203">
        <f t="shared" si="40"/>
        <v>0.1338</v>
      </c>
      <c r="R5067" s="1202">
        <v>0.15</v>
      </c>
      <c r="S5067" s="1197"/>
      <c r="T5067" s="1197"/>
      <c r="U5067" s="1197"/>
      <c r="V5067" s="1197"/>
      <c r="W5067" s="1197"/>
      <c r="X5067" s="1204" t="s">
        <v>390</v>
      </c>
      <c r="Y5067" s="729"/>
    </row>
    <row r="5068" spans="2:25" customFormat="1" ht="15.75" customHeight="1" x14ac:dyDescent="0.2">
      <c r="B5068" s="1227" t="s">
        <v>1104</v>
      </c>
      <c r="C5068" s="1198" t="s">
        <v>783</v>
      </c>
      <c r="D5068" s="1198" t="s">
        <v>929</v>
      </c>
      <c r="E5068" s="1199">
        <v>59</v>
      </c>
      <c r="F5068" s="1199">
        <v>44</v>
      </c>
      <c r="G5068" s="1200">
        <v>448</v>
      </c>
      <c r="H5068" s="1201"/>
      <c r="I5068" s="1198"/>
      <c r="J5068" s="1199">
        <v>15</v>
      </c>
      <c r="K5068" s="1198" t="s">
        <v>1682</v>
      </c>
      <c r="L5068" s="1202">
        <v>9.8000000000000004E-2</v>
      </c>
      <c r="M5068" s="1202">
        <f t="shared" si="38"/>
        <v>0.1285</v>
      </c>
      <c r="N5068" s="1202">
        <v>0.22</v>
      </c>
      <c r="O5068" s="1203">
        <f t="shared" si="39"/>
        <v>0.15610000000000002</v>
      </c>
      <c r="P5068" s="1202">
        <v>0.22</v>
      </c>
      <c r="Q5068" s="1203">
        <f t="shared" si="40"/>
        <v>0.1338</v>
      </c>
      <c r="R5068" s="1202">
        <v>0.15</v>
      </c>
      <c r="S5068" s="1197"/>
      <c r="T5068" s="1197"/>
      <c r="U5068" s="1197"/>
      <c r="V5068" s="1197"/>
      <c r="W5068" s="1197"/>
      <c r="X5068" s="1204" t="s">
        <v>390</v>
      </c>
      <c r="Y5068" s="729"/>
    </row>
    <row r="5069" spans="2:25" customFormat="1" ht="15.75" customHeight="1" x14ac:dyDescent="0.2">
      <c r="B5069" s="1227" t="s">
        <v>1105</v>
      </c>
      <c r="C5069" s="1198" t="s">
        <v>783</v>
      </c>
      <c r="D5069" s="1198" t="s">
        <v>929</v>
      </c>
      <c r="E5069" s="1199">
        <v>69</v>
      </c>
      <c r="F5069" s="1199">
        <v>54</v>
      </c>
      <c r="G5069" s="1200">
        <v>562</v>
      </c>
      <c r="H5069" s="1201"/>
      <c r="I5069" s="1198"/>
      <c r="J5069" s="1199">
        <v>15</v>
      </c>
      <c r="K5069" s="1198" t="s">
        <v>1682</v>
      </c>
      <c r="L5069" s="1202">
        <v>9.6000000000000002E-2</v>
      </c>
      <c r="M5069" s="1202">
        <f t="shared" si="38"/>
        <v>0.1285</v>
      </c>
      <c r="N5069" s="1202">
        <v>0.22</v>
      </c>
      <c r="O5069" s="1203">
        <f t="shared" si="39"/>
        <v>0.15610000000000002</v>
      </c>
      <c r="P5069" s="1202">
        <v>0.22</v>
      </c>
      <c r="Q5069" s="1203">
        <f t="shared" si="40"/>
        <v>0.1338</v>
      </c>
      <c r="R5069" s="1202">
        <v>0.15</v>
      </c>
      <c r="S5069" s="1197"/>
      <c r="T5069" s="1197"/>
      <c r="U5069" s="1197"/>
      <c r="V5069" s="1197"/>
      <c r="W5069" s="1197"/>
      <c r="X5069" s="1204" t="s">
        <v>390</v>
      </c>
      <c r="Y5069" s="729"/>
    </row>
    <row r="5070" spans="2:25" customFormat="1" ht="15.75" customHeight="1" x14ac:dyDescent="0.2">
      <c r="B5070" s="1227" t="s">
        <v>1106</v>
      </c>
      <c r="C5070" s="1198" t="s">
        <v>783</v>
      </c>
      <c r="D5070" s="1198" t="s">
        <v>929</v>
      </c>
      <c r="E5070" s="1199">
        <v>69</v>
      </c>
      <c r="F5070" s="1199">
        <v>54</v>
      </c>
      <c r="G5070" s="1200">
        <v>562</v>
      </c>
      <c r="H5070" s="1201"/>
      <c r="I5070" s="1198"/>
      <c r="J5070" s="1199">
        <v>15</v>
      </c>
      <c r="K5070" s="1198" t="s">
        <v>1682</v>
      </c>
      <c r="L5070" s="1202">
        <v>9.6000000000000002E-2</v>
      </c>
      <c r="M5070" s="1202">
        <f t="shared" si="38"/>
        <v>0.1285</v>
      </c>
      <c r="N5070" s="1202">
        <v>0.22</v>
      </c>
      <c r="O5070" s="1203">
        <f t="shared" si="39"/>
        <v>0.15610000000000002</v>
      </c>
      <c r="P5070" s="1202">
        <v>0.22</v>
      </c>
      <c r="Q5070" s="1203">
        <f t="shared" si="40"/>
        <v>0.1338</v>
      </c>
      <c r="R5070" s="1202">
        <v>0.15</v>
      </c>
      <c r="S5070" s="1197"/>
      <c r="T5070" s="1197"/>
      <c r="U5070" s="1197"/>
      <c r="V5070" s="1197"/>
      <c r="W5070" s="1197"/>
      <c r="X5070" s="1204" t="s">
        <v>390</v>
      </c>
      <c r="Y5070" s="729"/>
    </row>
    <row r="5071" spans="2:25" customFormat="1" ht="15.75" customHeight="1" x14ac:dyDescent="0.2">
      <c r="B5071" s="1227" t="s">
        <v>1107</v>
      </c>
      <c r="C5071" s="1198" t="s">
        <v>783</v>
      </c>
      <c r="D5071" s="1198" t="s">
        <v>929</v>
      </c>
      <c r="E5071" s="1199">
        <v>69</v>
      </c>
      <c r="F5071" s="1199">
        <v>54</v>
      </c>
      <c r="G5071" s="1200">
        <v>562</v>
      </c>
      <c r="H5071" s="1201"/>
      <c r="I5071" s="1198"/>
      <c r="J5071" s="1199">
        <v>15</v>
      </c>
      <c r="K5071" s="1198" t="s">
        <v>1682</v>
      </c>
      <c r="L5071" s="1202">
        <v>9.6000000000000002E-2</v>
      </c>
      <c r="M5071" s="1202">
        <f t="shared" si="38"/>
        <v>0.1285</v>
      </c>
      <c r="N5071" s="1202">
        <v>0.22</v>
      </c>
      <c r="O5071" s="1203">
        <f t="shared" si="39"/>
        <v>0.15610000000000002</v>
      </c>
      <c r="P5071" s="1202">
        <v>0.22</v>
      </c>
      <c r="Q5071" s="1203">
        <f t="shared" si="40"/>
        <v>0.1338</v>
      </c>
      <c r="R5071" s="1202">
        <v>0.15</v>
      </c>
      <c r="S5071" s="1197"/>
      <c r="T5071" s="1197"/>
      <c r="U5071" s="1197"/>
      <c r="V5071" s="1197"/>
      <c r="W5071" s="1197"/>
      <c r="X5071" s="1204" t="s">
        <v>390</v>
      </c>
      <c r="Y5071" s="729"/>
    </row>
    <row r="5072" spans="2:25" customFormat="1" ht="15.75" customHeight="1" x14ac:dyDescent="0.2">
      <c r="B5072" s="1227" t="s">
        <v>1108</v>
      </c>
      <c r="C5072" s="1198" t="s">
        <v>783</v>
      </c>
      <c r="D5072" s="1198" t="s">
        <v>929</v>
      </c>
      <c r="E5072" s="1199">
        <v>69</v>
      </c>
      <c r="F5072" s="1199">
        <v>54</v>
      </c>
      <c r="G5072" s="1200">
        <v>562</v>
      </c>
      <c r="H5072" s="1201"/>
      <c r="I5072" s="1198"/>
      <c r="J5072" s="1199">
        <v>15</v>
      </c>
      <c r="K5072" s="1198" t="s">
        <v>1682</v>
      </c>
      <c r="L5072" s="1202">
        <v>9.6000000000000002E-2</v>
      </c>
      <c r="M5072" s="1202">
        <f t="shared" si="38"/>
        <v>0.1285</v>
      </c>
      <c r="N5072" s="1202">
        <v>0.22</v>
      </c>
      <c r="O5072" s="1203">
        <f t="shared" si="39"/>
        <v>0.15610000000000002</v>
      </c>
      <c r="P5072" s="1202">
        <v>0.22</v>
      </c>
      <c r="Q5072" s="1203">
        <f t="shared" si="40"/>
        <v>0.1338</v>
      </c>
      <c r="R5072" s="1202">
        <v>0.15</v>
      </c>
      <c r="S5072" s="1197"/>
      <c r="T5072" s="1197"/>
      <c r="U5072" s="1197"/>
      <c r="V5072" s="1197"/>
      <c r="W5072" s="1197"/>
      <c r="X5072" s="1204" t="s">
        <v>390</v>
      </c>
      <c r="Y5072" s="729"/>
    </row>
    <row r="5073" spans="2:25" customFormat="1" ht="15.75" customHeight="1" x14ac:dyDescent="0.2">
      <c r="B5073" s="1227" t="s">
        <v>1109</v>
      </c>
      <c r="C5073" s="1198" t="s">
        <v>783</v>
      </c>
      <c r="D5073" s="1198" t="s">
        <v>1627</v>
      </c>
      <c r="E5073" s="1199">
        <v>79</v>
      </c>
      <c r="F5073" s="1199">
        <v>79</v>
      </c>
      <c r="G5073" s="1200">
        <v>897</v>
      </c>
      <c r="H5073" s="1201"/>
      <c r="I5073" s="1198"/>
      <c r="J5073" s="1199"/>
      <c r="K5073" s="1198"/>
      <c r="L5073" s="1202">
        <v>8.7999999999999995E-2</v>
      </c>
      <c r="M5073" s="1202">
        <f t="shared" si="38"/>
        <v>0.1285</v>
      </c>
      <c r="N5073" s="1202">
        <v>0.22</v>
      </c>
      <c r="O5073" s="1203">
        <f t="shared" si="39"/>
        <v>0.15610000000000002</v>
      </c>
      <c r="P5073" s="1202">
        <v>0.22</v>
      </c>
      <c r="Q5073" s="1203">
        <f t="shared" si="40"/>
        <v>0.1338</v>
      </c>
      <c r="R5073" s="1202">
        <v>0.15</v>
      </c>
      <c r="S5073" s="1197"/>
      <c r="T5073" s="1197"/>
      <c r="U5073" s="1197"/>
      <c r="V5073" s="1197"/>
      <c r="W5073" s="1197"/>
      <c r="X5073" s="1204" t="s">
        <v>390</v>
      </c>
      <c r="Y5073" s="729"/>
    </row>
    <row r="5074" spans="2:25" customFormat="1" ht="15.75" customHeight="1" x14ac:dyDescent="0.2">
      <c r="B5074" s="1227" t="s">
        <v>1110</v>
      </c>
      <c r="C5074" s="1198" t="s">
        <v>783</v>
      </c>
      <c r="D5074" s="1198" t="s">
        <v>929</v>
      </c>
      <c r="E5074" s="1199">
        <v>79</v>
      </c>
      <c r="F5074" s="1199">
        <v>59</v>
      </c>
      <c r="G5074" s="1200">
        <v>655</v>
      </c>
      <c r="H5074" s="1201"/>
      <c r="I5074" s="1198"/>
      <c r="J5074" s="1199">
        <v>20</v>
      </c>
      <c r="K5074" s="1198" t="s">
        <v>1682</v>
      </c>
      <c r="L5074" s="1202">
        <v>0.09</v>
      </c>
      <c r="M5074" s="1202">
        <f t="shared" si="38"/>
        <v>0.1285</v>
      </c>
      <c r="N5074" s="1202">
        <v>0.22</v>
      </c>
      <c r="O5074" s="1203">
        <f t="shared" si="39"/>
        <v>0.15610000000000002</v>
      </c>
      <c r="P5074" s="1202">
        <v>0.22</v>
      </c>
      <c r="Q5074" s="1203">
        <f t="shared" si="40"/>
        <v>0.1338</v>
      </c>
      <c r="R5074" s="1202">
        <v>0.15</v>
      </c>
      <c r="S5074" s="1197"/>
      <c r="T5074" s="1197"/>
      <c r="U5074" s="1197"/>
      <c r="V5074" s="1197"/>
      <c r="W5074" s="1197"/>
      <c r="X5074" s="1204" t="s">
        <v>390</v>
      </c>
      <c r="Y5074" s="729"/>
    </row>
    <row r="5075" spans="2:25" customFormat="1" ht="15.75" customHeight="1" x14ac:dyDescent="0.2">
      <c r="B5075" s="1227" t="s">
        <v>1111</v>
      </c>
      <c r="C5075" s="1198" t="s">
        <v>783</v>
      </c>
      <c r="D5075" s="1198" t="s">
        <v>929</v>
      </c>
      <c r="E5075" s="1199">
        <v>79</v>
      </c>
      <c r="F5075" s="1199">
        <v>64</v>
      </c>
      <c r="G5075" s="1200">
        <v>711</v>
      </c>
      <c r="H5075" s="1201"/>
      <c r="I5075" s="1198"/>
      <c r="J5075" s="1199">
        <v>15</v>
      </c>
      <c r="K5075" s="1198" t="s">
        <v>1682</v>
      </c>
      <c r="L5075" s="1202">
        <v>0.09</v>
      </c>
      <c r="M5075" s="1202">
        <f t="shared" si="38"/>
        <v>0.1285</v>
      </c>
      <c r="N5075" s="1202">
        <v>0.22</v>
      </c>
      <c r="O5075" s="1203">
        <f t="shared" si="39"/>
        <v>0.15610000000000002</v>
      </c>
      <c r="P5075" s="1202">
        <v>0.22</v>
      </c>
      <c r="Q5075" s="1203">
        <f t="shared" si="40"/>
        <v>0.1338</v>
      </c>
      <c r="R5075" s="1202">
        <v>0.15</v>
      </c>
      <c r="S5075" s="1197"/>
      <c r="T5075" s="1197"/>
      <c r="U5075" s="1197"/>
      <c r="V5075" s="1197"/>
      <c r="W5075" s="1197"/>
      <c r="X5075" s="1204" t="s">
        <v>390</v>
      </c>
      <c r="Y5075" s="729"/>
    </row>
    <row r="5076" spans="2:25" customFormat="1" ht="15.75" customHeight="1" x14ac:dyDescent="0.2">
      <c r="B5076" s="1227" t="s">
        <v>1112</v>
      </c>
      <c r="C5076" s="1198" t="s">
        <v>783</v>
      </c>
      <c r="D5076" s="1198" t="s">
        <v>929</v>
      </c>
      <c r="E5076" s="1199">
        <v>79</v>
      </c>
      <c r="F5076" s="1199">
        <v>64</v>
      </c>
      <c r="G5076" s="1200">
        <v>711</v>
      </c>
      <c r="H5076" s="1201"/>
      <c r="I5076" s="1198"/>
      <c r="J5076" s="1199">
        <v>15</v>
      </c>
      <c r="K5076" s="1198" t="s">
        <v>1682</v>
      </c>
      <c r="L5076" s="1202">
        <v>0.09</v>
      </c>
      <c r="M5076" s="1202">
        <f t="shared" si="38"/>
        <v>0.1285</v>
      </c>
      <c r="N5076" s="1202">
        <v>0.22</v>
      </c>
      <c r="O5076" s="1203">
        <f t="shared" si="39"/>
        <v>0.15610000000000002</v>
      </c>
      <c r="P5076" s="1202">
        <v>0.22</v>
      </c>
      <c r="Q5076" s="1203">
        <f t="shared" si="40"/>
        <v>0.1338</v>
      </c>
      <c r="R5076" s="1202">
        <v>0.15</v>
      </c>
      <c r="S5076" s="1197"/>
      <c r="T5076" s="1197"/>
      <c r="U5076" s="1197"/>
      <c r="V5076" s="1197"/>
      <c r="W5076" s="1197"/>
      <c r="X5076" s="1204" t="s">
        <v>390</v>
      </c>
      <c r="Y5076" s="729"/>
    </row>
    <row r="5077" spans="2:25" customFormat="1" ht="15.75" customHeight="1" x14ac:dyDescent="0.2">
      <c r="B5077" s="1227" t="s">
        <v>1113</v>
      </c>
      <c r="C5077" s="1198" t="s">
        <v>783</v>
      </c>
      <c r="D5077" s="1198" t="s">
        <v>1627</v>
      </c>
      <c r="E5077" s="1199">
        <v>95</v>
      </c>
      <c r="F5077" s="1199">
        <v>95</v>
      </c>
      <c r="G5077" s="1200">
        <v>1104</v>
      </c>
      <c r="H5077" s="1201"/>
      <c r="I5077" s="1198"/>
      <c r="J5077" s="1199"/>
      <c r="K5077" s="1198"/>
      <c r="L5077" s="1202">
        <v>8.5999999999999993E-2</v>
      </c>
      <c r="M5077" s="1202">
        <f t="shared" si="38"/>
        <v>0.1285</v>
      </c>
      <c r="N5077" s="1202">
        <v>0.22</v>
      </c>
      <c r="O5077" s="1203">
        <f t="shared" si="39"/>
        <v>0.15610000000000002</v>
      </c>
      <c r="P5077" s="1202">
        <v>0.22</v>
      </c>
      <c r="Q5077" s="1203">
        <f t="shared" si="40"/>
        <v>0.1338</v>
      </c>
      <c r="R5077" s="1202">
        <v>0.15</v>
      </c>
      <c r="S5077" s="1197"/>
      <c r="T5077" s="1197"/>
      <c r="U5077" s="1197"/>
      <c r="V5077" s="1197"/>
      <c r="W5077" s="1197"/>
      <c r="X5077" s="1204" t="s">
        <v>390</v>
      </c>
      <c r="Y5077" s="729"/>
    </row>
    <row r="5078" spans="2:25" customFormat="1" ht="15.75" customHeight="1" x14ac:dyDescent="0.2">
      <c r="B5078" s="1227" t="s">
        <v>1114</v>
      </c>
      <c r="C5078" s="1198" t="s">
        <v>783</v>
      </c>
      <c r="D5078" s="1198" t="s">
        <v>929</v>
      </c>
      <c r="E5078" s="1199">
        <v>99</v>
      </c>
      <c r="F5078" s="1199">
        <v>84</v>
      </c>
      <c r="G5078" s="1200">
        <v>976</v>
      </c>
      <c r="H5078" s="1201"/>
      <c r="I5078" s="1198"/>
      <c r="J5078" s="1199">
        <v>15</v>
      </c>
      <c r="K5078" s="1198" t="s">
        <v>1682</v>
      </c>
      <c r="L5078" s="1202">
        <v>8.5999999999999993E-2</v>
      </c>
      <c r="M5078" s="1202">
        <f t="shared" si="38"/>
        <v>0.1285</v>
      </c>
      <c r="N5078" s="1202">
        <v>0.22</v>
      </c>
      <c r="O5078" s="1203">
        <f t="shared" si="39"/>
        <v>0.15610000000000002</v>
      </c>
      <c r="P5078" s="1202">
        <v>0.22</v>
      </c>
      <c r="Q5078" s="1203">
        <f t="shared" si="40"/>
        <v>0.1338</v>
      </c>
      <c r="R5078" s="1202">
        <v>0.15</v>
      </c>
      <c r="S5078" s="1197"/>
      <c r="T5078" s="1197"/>
      <c r="U5078" s="1197"/>
      <c r="V5078" s="1197"/>
      <c r="W5078" s="1197"/>
      <c r="X5078" s="1204" t="s">
        <v>390</v>
      </c>
      <c r="Y5078" s="729"/>
    </row>
    <row r="5079" spans="2:25" customFormat="1" ht="15.75" customHeight="1" x14ac:dyDescent="0.2">
      <c r="B5079" s="1227" t="s">
        <v>1115</v>
      </c>
      <c r="C5079" s="1198" t="s">
        <v>783</v>
      </c>
      <c r="D5079" s="1198" t="s">
        <v>929</v>
      </c>
      <c r="E5079" s="1199">
        <v>99</v>
      </c>
      <c r="F5079" s="1199">
        <v>84</v>
      </c>
      <c r="G5079" s="1200">
        <v>976</v>
      </c>
      <c r="H5079" s="1201"/>
      <c r="I5079" s="1198"/>
      <c r="J5079" s="1199">
        <v>15</v>
      </c>
      <c r="K5079" s="1198" t="s">
        <v>1682</v>
      </c>
      <c r="L5079" s="1202">
        <v>8.5999999999999993E-2</v>
      </c>
      <c r="M5079" s="1202">
        <f t="shared" si="38"/>
        <v>0.1285</v>
      </c>
      <c r="N5079" s="1202">
        <v>0.22</v>
      </c>
      <c r="O5079" s="1203">
        <f t="shared" si="39"/>
        <v>0.15610000000000002</v>
      </c>
      <c r="P5079" s="1202">
        <v>0.22</v>
      </c>
      <c r="Q5079" s="1203">
        <f t="shared" si="40"/>
        <v>0.1338</v>
      </c>
      <c r="R5079" s="1202">
        <v>0.15</v>
      </c>
      <c r="S5079" s="1197"/>
      <c r="T5079" s="1197"/>
      <c r="U5079" s="1197"/>
      <c r="V5079" s="1197"/>
      <c r="W5079" s="1197"/>
      <c r="X5079" s="1204" t="s">
        <v>390</v>
      </c>
      <c r="Y5079" s="729"/>
    </row>
    <row r="5080" spans="2:25" customFormat="1" ht="15.75" customHeight="1" x14ac:dyDescent="0.2">
      <c r="B5080" s="1227" t="s">
        <v>1116</v>
      </c>
      <c r="C5080" s="1198" t="s">
        <v>783</v>
      </c>
      <c r="D5080" s="1198" t="s">
        <v>929</v>
      </c>
      <c r="E5080" s="1199">
        <v>99</v>
      </c>
      <c r="F5080" s="1199">
        <v>84</v>
      </c>
      <c r="G5080" s="1200">
        <v>976</v>
      </c>
      <c r="H5080" s="1201"/>
      <c r="I5080" s="1198"/>
      <c r="J5080" s="1199">
        <v>15</v>
      </c>
      <c r="K5080" s="1198" t="s">
        <v>1682</v>
      </c>
      <c r="L5080" s="1202">
        <v>8.5999999999999993E-2</v>
      </c>
      <c r="M5080" s="1202">
        <f t="shared" si="38"/>
        <v>0.1285</v>
      </c>
      <c r="N5080" s="1202">
        <v>0.22</v>
      </c>
      <c r="O5080" s="1203">
        <f t="shared" si="39"/>
        <v>0.15610000000000002</v>
      </c>
      <c r="P5080" s="1202">
        <v>0.22</v>
      </c>
      <c r="Q5080" s="1203">
        <f t="shared" si="40"/>
        <v>0.1338</v>
      </c>
      <c r="R5080" s="1202">
        <v>0.15</v>
      </c>
      <c r="S5080" s="1197"/>
      <c r="T5080" s="1197"/>
      <c r="U5080" s="1197"/>
      <c r="V5080" s="1197"/>
      <c r="W5080" s="1197"/>
      <c r="X5080" s="1204" t="s">
        <v>390</v>
      </c>
      <c r="Y5080" s="729"/>
    </row>
    <row r="5081" spans="2:25" customFormat="1" ht="15.75" customHeight="1" x14ac:dyDescent="0.2">
      <c r="B5081" s="1227" t="s">
        <v>1117</v>
      </c>
      <c r="C5081" s="1198" t="s">
        <v>783</v>
      </c>
      <c r="D5081" s="1198" t="s">
        <v>1627</v>
      </c>
      <c r="E5081" s="1199">
        <v>120</v>
      </c>
      <c r="F5081" s="1199">
        <v>120</v>
      </c>
      <c r="G5081" s="1200">
        <v>1428</v>
      </c>
      <c r="H5081" s="1201"/>
      <c r="I5081" s="1198"/>
      <c r="J5081" s="1199"/>
      <c r="K5081" s="1198"/>
      <c r="L5081" s="1202">
        <v>8.4000000000000005E-2</v>
      </c>
      <c r="M5081" s="1202">
        <f t="shared" si="38"/>
        <v>0.1285</v>
      </c>
      <c r="N5081" s="1202">
        <v>0.22</v>
      </c>
      <c r="O5081" s="1203">
        <f t="shared" si="39"/>
        <v>0.15610000000000002</v>
      </c>
      <c r="P5081" s="1202">
        <v>0.22</v>
      </c>
      <c r="Q5081" s="1203">
        <f t="shared" si="40"/>
        <v>0.1338</v>
      </c>
      <c r="R5081" s="1202">
        <v>0.15</v>
      </c>
      <c r="S5081" s="1197"/>
      <c r="T5081" s="1197"/>
      <c r="U5081" s="1197"/>
      <c r="V5081" s="1197"/>
      <c r="W5081" s="1197"/>
      <c r="X5081" s="1204" t="s">
        <v>390</v>
      </c>
      <c r="Y5081" s="729"/>
    </row>
    <row r="5082" spans="2:25" customFormat="1" ht="15.75" customHeight="1" x14ac:dyDescent="0.2">
      <c r="B5082" s="1227" t="s">
        <v>1118</v>
      </c>
      <c r="C5082" s="1198" t="s">
        <v>2799</v>
      </c>
      <c r="D5082" s="1198" t="s">
        <v>2284</v>
      </c>
      <c r="E5082" s="1199">
        <v>12</v>
      </c>
      <c r="F5082" s="1199">
        <v>10</v>
      </c>
      <c r="G5082" s="1200">
        <v>83</v>
      </c>
      <c r="H5082" s="1201">
        <v>2</v>
      </c>
      <c r="I5082" s="1198" t="s">
        <v>1119</v>
      </c>
      <c r="J5082" s="1197"/>
      <c r="K5082" s="1198"/>
      <c r="L5082" s="1202">
        <v>0.12</v>
      </c>
      <c r="M5082" s="1202">
        <f t="shared" si="38"/>
        <v>0.1285</v>
      </c>
      <c r="N5082" s="1202">
        <v>0.22</v>
      </c>
      <c r="O5082" s="1203">
        <f t="shared" si="39"/>
        <v>0.15610000000000002</v>
      </c>
      <c r="P5082" s="1202">
        <v>0.22</v>
      </c>
      <c r="Q5082" s="1203">
        <f t="shared" si="40"/>
        <v>0.1338</v>
      </c>
      <c r="R5082" s="1202">
        <v>0.15</v>
      </c>
      <c r="S5082" s="1197"/>
      <c r="T5082" s="1197"/>
      <c r="U5082" s="1197"/>
      <c r="V5082" s="1197"/>
      <c r="W5082" s="1197"/>
      <c r="X5082" s="1204" t="s">
        <v>2034</v>
      </c>
      <c r="Y5082" s="729"/>
    </row>
    <row r="5083" spans="2:25" customFormat="1" ht="15.75" customHeight="1" x14ac:dyDescent="0.2">
      <c r="B5083" s="1227" t="s">
        <v>1120</v>
      </c>
      <c r="C5083" s="1198" t="s">
        <v>2799</v>
      </c>
      <c r="D5083" s="1198" t="s">
        <v>1627</v>
      </c>
      <c r="E5083" s="1199">
        <v>15</v>
      </c>
      <c r="F5083" s="1199">
        <v>15</v>
      </c>
      <c r="G5083" s="1200">
        <v>100</v>
      </c>
      <c r="H5083" s="1201"/>
      <c r="I5083" s="1198"/>
      <c r="J5083" s="1199"/>
      <c r="K5083" s="1198"/>
      <c r="L5083" s="1202">
        <v>0.15</v>
      </c>
      <c r="M5083" s="1202">
        <f t="shared" si="38"/>
        <v>0.1285</v>
      </c>
      <c r="N5083" s="1202">
        <v>0.22</v>
      </c>
      <c r="O5083" s="1203">
        <f t="shared" si="39"/>
        <v>8.6099999999999996E-2</v>
      </c>
      <c r="P5083" s="1202">
        <v>0.15</v>
      </c>
      <c r="Q5083" s="1203">
        <f t="shared" si="40"/>
        <v>0.1338</v>
      </c>
      <c r="R5083" s="1202">
        <v>0.15</v>
      </c>
      <c r="S5083" s="1197"/>
      <c r="T5083" s="1197"/>
      <c r="U5083" s="1197"/>
      <c r="V5083" s="1197"/>
      <c r="W5083" s="1197"/>
      <c r="X5083" s="1204" t="s">
        <v>2034</v>
      </c>
      <c r="Y5083" s="729"/>
    </row>
    <row r="5084" spans="2:25" customFormat="1" ht="15.75" customHeight="1" x14ac:dyDescent="0.2">
      <c r="B5084" s="1227" t="s">
        <v>1121</v>
      </c>
      <c r="C5084" s="1198" t="s">
        <v>2799</v>
      </c>
      <c r="D5084" s="1198" t="s">
        <v>1627</v>
      </c>
      <c r="E5084" s="1199">
        <v>15</v>
      </c>
      <c r="F5084" s="1199">
        <v>15</v>
      </c>
      <c r="G5084" s="1200">
        <v>125</v>
      </c>
      <c r="H5084" s="1201"/>
      <c r="I5084" s="1198"/>
      <c r="J5084" s="1199"/>
      <c r="K5084" s="1198"/>
      <c r="L5084" s="1202">
        <v>0.12</v>
      </c>
      <c r="M5084" s="1202">
        <f t="shared" si="38"/>
        <v>0.1285</v>
      </c>
      <c r="N5084" s="1202">
        <v>0.22</v>
      </c>
      <c r="O5084" s="1203">
        <f t="shared" si="39"/>
        <v>0.15610000000000002</v>
      </c>
      <c r="P5084" s="1202">
        <v>0.22</v>
      </c>
      <c r="Q5084" s="1203">
        <f t="shared" si="40"/>
        <v>0.1338</v>
      </c>
      <c r="R5084" s="1202">
        <v>0.15</v>
      </c>
      <c r="S5084" s="1197"/>
      <c r="T5084" s="1197"/>
      <c r="U5084" s="1197"/>
      <c r="V5084" s="1197"/>
      <c r="W5084" s="1197"/>
      <c r="X5084" s="1204" t="s">
        <v>2034</v>
      </c>
      <c r="Y5084" s="729"/>
    </row>
    <row r="5085" spans="2:25" customFormat="1" ht="15.75" customHeight="1" x14ac:dyDescent="0.2">
      <c r="B5085" s="1227" t="s">
        <v>1122</v>
      </c>
      <c r="C5085" s="1198" t="s">
        <v>2030</v>
      </c>
      <c r="D5085" s="1198" t="s">
        <v>2284</v>
      </c>
      <c r="E5085" s="1199">
        <v>15</v>
      </c>
      <c r="F5085" s="1199">
        <v>12.64</v>
      </c>
      <c r="G5085" s="1200">
        <v>105</v>
      </c>
      <c r="H5085" s="1201">
        <v>2.3599999999999994</v>
      </c>
      <c r="I5085" s="1198" t="s">
        <v>1119</v>
      </c>
      <c r="J5085" s="1197"/>
      <c r="K5085" s="1198"/>
      <c r="L5085" s="1202">
        <v>0.12</v>
      </c>
      <c r="M5085" s="1202">
        <f t="shared" si="38"/>
        <v>0.1285</v>
      </c>
      <c r="N5085" s="1202">
        <v>0.22</v>
      </c>
      <c r="O5085" s="1203">
        <f t="shared" si="39"/>
        <v>0.15610000000000002</v>
      </c>
      <c r="P5085" s="1202">
        <v>0.22</v>
      </c>
      <c r="Q5085" s="1203">
        <f t="shared" si="40"/>
        <v>0.1338</v>
      </c>
      <c r="R5085" s="1202">
        <v>0.15</v>
      </c>
      <c r="S5085" s="1197"/>
      <c r="T5085" s="1197"/>
      <c r="U5085" s="1197"/>
      <c r="V5085" s="1197"/>
      <c r="W5085" s="1197"/>
      <c r="X5085" s="1206" t="s">
        <v>2034</v>
      </c>
      <c r="Y5085" s="729"/>
    </row>
    <row r="5086" spans="2:25" customFormat="1" ht="15.75" customHeight="1" x14ac:dyDescent="0.2">
      <c r="B5086" s="1227" t="s">
        <v>1123</v>
      </c>
      <c r="C5086" s="1198" t="s">
        <v>2799</v>
      </c>
      <c r="D5086" s="1198" t="s">
        <v>1627</v>
      </c>
      <c r="E5086" s="1199">
        <v>18</v>
      </c>
      <c r="F5086" s="1199">
        <v>18</v>
      </c>
      <c r="G5086" s="1200">
        <v>150</v>
      </c>
      <c r="H5086" s="1201"/>
      <c r="I5086" s="1198"/>
      <c r="J5086" s="1199"/>
      <c r="K5086" s="1198"/>
      <c r="L5086" s="1202">
        <v>0.12</v>
      </c>
      <c r="M5086" s="1202">
        <f t="shared" si="38"/>
        <v>0.1285</v>
      </c>
      <c r="N5086" s="1202">
        <v>0.22</v>
      </c>
      <c r="O5086" s="1203">
        <f t="shared" si="39"/>
        <v>0.15610000000000002</v>
      </c>
      <c r="P5086" s="1202">
        <v>0.22</v>
      </c>
      <c r="Q5086" s="1203">
        <f t="shared" si="40"/>
        <v>0.1338</v>
      </c>
      <c r="R5086" s="1202">
        <v>0.15</v>
      </c>
      <c r="S5086" s="1197"/>
      <c r="T5086" s="1197"/>
      <c r="U5086" s="1197"/>
      <c r="V5086" s="1197"/>
      <c r="W5086" s="1197"/>
      <c r="X5086" s="1204" t="s">
        <v>2034</v>
      </c>
      <c r="Y5086" s="729"/>
    </row>
    <row r="5087" spans="2:25" customFormat="1" ht="15.75" customHeight="1" x14ac:dyDescent="0.2">
      <c r="B5087" s="1227" t="s">
        <v>1124</v>
      </c>
      <c r="C5087" s="1198" t="s">
        <v>2030</v>
      </c>
      <c r="D5087" s="1198" t="s">
        <v>2284</v>
      </c>
      <c r="E5087" s="1199">
        <v>18</v>
      </c>
      <c r="F5087" s="1199">
        <v>14.07</v>
      </c>
      <c r="G5087" s="1200">
        <v>117</v>
      </c>
      <c r="H5087" s="1201">
        <v>3.9299999999999997</v>
      </c>
      <c r="I5087" s="1198" t="s">
        <v>1125</v>
      </c>
      <c r="J5087" s="1197"/>
      <c r="K5087" s="1198"/>
      <c r="L5087" s="1202">
        <v>0.12</v>
      </c>
      <c r="M5087" s="1202">
        <f t="shared" si="38"/>
        <v>0.1285</v>
      </c>
      <c r="N5087" s="1202">
        <v>0.22</v>
      </c>
      <c r="O5087" s="1203">
        <f t="shared" si="39"/>
        <v>0.15610000000000002</v>
      </c>
      <c r="P5087" s="1202">
        <v>0.22</v>
      </c>
      <c r="Q5087" s="1203">
        <f t="shared" si="40"/>
        <v>0.1338</v>
      </c>
      <c r="R5087" s="1202">
        <v>0.15</v>
      </c>
      <c r="S5087" s="1197"/>
      <c r="T5087" s="1197"/>
      <c r="U5087" s="1197"/>
      <c r="V5087" s="1197"/>
      <c r="W5087" s="1197"/>
      <c r="X5087" s="1206" t="s">
        <v>2034</v>
      </c>
      <c r="Y5087" s="729"/>
    </row>
    <row r="5088" spans="2:25" customFormat="1" ht="15.75" customHeight="1" x14ac:dyDescent="0.2">
      <c r="B5088" s="1227" t="s">
        <v>1126</v>
      </c>
      <c r="C5088" s="1198" t="s">
        <v>2030</v>
      </c>
      <c r="D5088" s="1198" t="s">
        <v>2284</v>
      </c>
      <c r="E5088" s="1199">
        <v>20</v>
      </c>
      <c r="F5088" s="1199">
        <v>12.13</v>
      </c>
      <c r="G5088" s="1200">
        <v>101</v>
      </c>
      <c r="H5088" s="1201">
        <v>7.8699999999999992</v>
      </c>
      <c r="I5088" s="1198" t="s">
        <v>1127</v>
      </c>
      <c r="J5088" s="1197"/>
      <c r="K5088" s="1198"/>
      <c r="L5088" s="1202">
        <v>0.12</v>
      </c>
      <c r="M5088" s="1202">
        <f t="shared" si="38"/>
        <v>0.1285</v>
      </c>
      <c r="N5088" s="1202">
        <v>0.22</v>
      </c>
      <c r="O5088" s="1203">
        <f t="shared" si="39"/>
        <v>0.15610000000000002</v>
      </c>
      <c r="P5088" s="1202">
        <v>0.22</v>
      </c>
      <c r="Q5088" s="1203">
        <f t="shared" si="40"/>
        <v>0.1338</v>
      </c>
      <c r="R5088" s="1202">
        <v>0.15</v>
      </c>
      <c r="S5088" s="1197"/>
      <c r="T5088" s="1197"/>
      <c r="U5088" s="1197"/>
      <c r="V5088" s="1197"/>
      <c r="W5088" s="1197"/>
      <c r="X5088" s="1206" t="s">
        <v>2034</v>
      </c>
      <c r="Y5088" s="729"/>
    </row>
    <row r="5089" spans="2:25" customFormat="1" ht="15.75" customHeight="1" x14ac:dyDescent="0.2">
      <c r="B5089" s="1227" t="s">
        <v>1128</v>
      </c>
      <c r="C5089" s="1198" t="s">
        <v>2799</v>
      </c>
      <c r="D5089" s="1198" t="s">
        <v>1627</v>
      </c>
      <c r="E5089" s="1199">
        <v>22</v>
      </c>
      <c r="F5089" s="1199">
        <v>22</v>
      </c>
      <c r="G5089" s="1200">
        <v>183</v>
      </c>
      <c r="H5089" s="1201"/>
      <c r="I5089" s="1198"/>
      <c r="J5089" s="1199"/>
      <c r="K5089" s="1198"/>
      <c r="L5089" s="1202">
        <v>0.12</v>
      </c>
      <c r="M5089" s="1202">
        <f t="shared" si="38"/>
        <v>0.1285</v>
      </c>
      <c r="N5089" s="1202">
        <v>0.22</v>
      </c>
      <c r="O5089" s="1203">
        <f t="shared" si="39"/>
        <v>0.15610000000000002</v>
      </c>
      <c r="P5089" s="1202">
        <v>0.22</v>
      </c>
      <c r="Q5089" s="1203">
        <f t="shared" si="40"/>
        <v>0.1338</v>
      </c>
      <c r="R5089" s="1202">
        <v>0.15</v>
      </c>
      <c r="S5089" s="1197"/>
      <c r="T5089" s="1197"/>
      <c r="U5089" s="1197"/>
      <c r="V5089" s="1197"/>
      <c r="W5089" s="1197"/>
      <c r="X5089" s="1204" t="s">
        <v>2034</v>
      </c>
      <c r="Y5089" s="729"/>
    </row>
    <row r="5090" spans="2:25" customFormat="1" ht="15.75" customHeight="1" x14ac:dyDescent="0.2">
      <c r="B5090" s="1227" t="s">
        <v>1671</v>
      </c>
      <c r="C5090" s="1198" t="s">
        <v>2799</v>
      </c>
      <c r="D5090" s="1198" t="s">
        <v>1627</v>
      </c>
      <c r="E5090" s="1199">
        <v>22</v>
      </c>
      <c r="F5090" s="1199">
        <v>22</v>
      </c>
      <c r="G5090" s="1200">
        <v>183</v>
      </c>
      <c r="H5090" s="1201"/>
      <c r="I5090" s="1198"/>
      <c r="J5090" s="1199"/>
      <c r="K5090" s="1198"/>
      <c r="L5090" s="1202">
        <v>0.12</v>
      </c>
      <c r="M5090" s="1202">
        <f t="shared" si="38"/>
        <v>0.1285</v>
      </c>
      <c r="N5090" s="1202">
        <v>0.22</v>
      </c>
      <c r="O5090" s="1203">
        <f t="shared" si="39"/>
        <v>0.15610000000000002</v>
      </c>
      <c r="P5090" s="1202">
        <v>0.22</v>
      </c>
      <c r="Q5090" s="1203">
        <f t="shared" si="40"/>
        <v>0.1338</v>
      </c>
      <c r="R5090" s="1202">
        <v>0.15</v>
      </c>
      <c r="S5090" s="1197"/>
      <c r="T5090" s="1197"/>
      <c r="U5090" s="1197"/>
      <c r="V5090" s="1197"/>
      <c r="W5090" s="1197"/>
      <c r="X5090" s="1204" t="s">
        <v>2034</v>
      </c>
      <c r="Y5090" s="729"/>
    </row>
    <row r="5091" spans="2:25" customFormat="1" ht="15.75" customHeight="1" x14ac:dyDescent="0.2">
      <c r="B5091" s="1227" t="s">
        <v>1129</v>
      </c>
      <c r="C5091" s="1198" t="s">
        <v>2030</v>
      </c>
      <c r="D5091" s="1198" t="s">
        <v>2284</v>
      </c>
      <c r="E5091" s="1199">
        <v>22</v>
      </c>
      <c r="F5091" s="1199">
        <v>10.199999999999999</v>
      </c>
      <c r="G5091" s="1200">
        <v>85</v>
      </c>
      <c r="H5091" s="1201">
        <v>11.8</v>
      </c>
      <c r="I5091" s="1198" t="s">
        <v>1130</v>
      </c>
      <c r="J5091" s="1197"/>
      <c r="K5091" s="1198"/>
      <c r="L5091" s="1202">
        <v>0.12</v>
      </c>
      <c r="M5091" s="1202">
        <f t="shared" si="38"/>
        <v>0.1285</v>
      </c>
      <c r="N5091" s="1202">
        <v>0.22</v>
      </c>
      <c r="O5091" s="1203">
        <f t="shared" si="39"/>
        <v>0.15610000000000002</v>
      </c>
      <c r="P5091" s="1202">
        <v>0.22</v>
      </c>
      <c r="Q5091" s="1203">
        <f t="shared" si="40"/>
        <v>0.1338</v>
      </c>
      <c r="R5091" s="1202">
        <v>0.15</v>
      </c>
      <c r="S5091" s="1197"/>
      <c r="T5091" s="1197"/>
      <c r="U5091" s="1197"/>
      <c r="V5091" s="1197"/>
      <c r="W5091" s="1197"/>
      <c r="X5091" s="1206" t="s">
        <v>2034</v>
      </c>
      <c r="Y5091" s="729"/>
    </row>
    <row r="5092" spans="2:25" customFormat="1" ht="15.75" customHeight="1" x14ac:dyDescent="0.2">
      <c r="B5092" s="1227" t="s">
        <v>1673</v>
      </c>
      <c r="C5092" s="1198" t="s">
        <v>2799</v>
      </c>
      <c r="D5092" s="1198" t="s">
        <v>1627</v>
      </c>
      <c r="E5092" s="1199">
        <v>25</v>
      </c>
      <c r="F5092" s="1199">
        <v>25</v>
      </c>
      <c r="G5092" s="1200">
        <v>208</v>
      </c>
      <c r="H5092" s="1201"/>
      <c r="I5092" s="1198"/>
      <c r="J5092" s="1199"/>
      <c r="K5092" s="1198"/>
      <c r="L5092" s="1202">
        <v>0.12</v>
      </c>
      <c r="M5092" s="1202">
        <f t="shared" si="38"/>
        <v>0.1285</v>
      </c>
      <c r="N5092" s="1202">
        <v>0.22</v>
      </c>
      <c r="O5092" s="1203">
        <f t="shared" si="39"/>
        <v>0.15610000000000002</v>
      </c>
      <c r="P5092" s="1202">
        <v>0.22</v>
      </c>
      <c r="Q5092" s="1203">
        <f t="shared" si="40"/>
        <v>0.1338</v>
      </c>
      <c r="R5092" s="1202">
        <v>0.15</v>
      </c>
      <c r="S5092" s="1197"/>
      <c r="T5092" s="1197"/>
      <c r="U5092" s="1197"/>
      <c r="V5092" s="1197"/>
      <c r="W5092" s="1197"/>
      <c r="X5092" s="1204" t="s">
        <v>2034</v>
      </c>
      <c r="Y5092" s="729"/>
    </row>
    <row r="5093" spans="2:25" customFormat="1" ht="15.75" customHeight="1" x14ac:dyDescent="0.2">
      <c r="B5093" s="1227" t="s">
        <v>1674</v>
      </c>
      <c r="C5093" s="1198" t="s">
        <v>2799</v>
      </c>
      <c r="D5093" s="1198" t="s">
        <v>929</v>
      </c>
      <c r="E5093" s="1199">
        <v>25</v>
      </c>
      <c r="F5093" s="1199">
        <v>15.01</v>
      </c>
      <c r="G5093" s="1200">
        <v>125</v>
      </c>
      <c r="H5093" s="1201"/>
      <c r="I5093" s="1198"/>
      <c r="J5093" s="1199">
        <v>9.99</v>
      </c>
      <c r="K5093" s="1198" t="s">
        <v>1675</v>
      </c>
      <c r="L5093" s="1202">
        <v>0.12</v>
      </c>
      <c r="M5093" s="1202">
        <f t="shared" si="38"/>
        <v>0.1285</v>
      </c>
      <c r="N5093" s="1202">
        <v>0.22</v>
      </c>
      <c r="O5093" s="1203">
        <f t="shared" si="39"/>
        <v>0.15610000000000002</v>
      </c>
      <c r="P5093" s="1202">
        <v>0.22</v>
      </c>
      <c r="Q5093" s="1203">
        <f t="shared" si="40"/>
        <v>0.1338</v>
      </c>
      <c r="R5093" s="1202">
        <v>0.15</v>
      </c>
      <c r="S5093" s="1197"/>
      <c r="T5093" s="1197"/>
      <c r="U5093" s="1197"/>
      <c r="V5093" s="1197"/>
      <c r="W5093" s="1197"/>
      <c r="X5093" s="1204" t="s">
        <v>2034</v>
      </c>
      <c r="Y5093" s="729"/>
    </row>
    <row r="5094" spans="2:25" customFormat="1" ht="15.75" customHeight="1" x14ac:dyDescent="0.2">
      <c r="B5094" s="1227" t="s">
        <v>1676</v>
      </c>
      <c r="C5094" s="1198" t="s">
        <v>2799</v>
      </c>
      <c r="D5094" s="1198" t="s">
        <v>929</v>
      </c>
      <c r="E5094" s="1199">
        <v>25</v>
      </c>
      <c r="F5094" s="1199">
        <v>15.01</v>
      </c>
      <c r="G5094" s="1200">
        <v>125</v>
      </c>
      <c r="H5094" s="1201"/>
      <c r="I5094" s="1198"/>
      <c r="J5094" s="1199">
        <v>9.99</v>
      </c>
      <c r="K5094" s="1198" t="s">
        <v>2419</v>
      </c>
      <c r="L5094" s="1202">
        <v>0.12</v>
      </c>
      <c r="M5094" s="1202">
        <f t="shared" si="38"/>
        <v>0.1285</v>
      </c>
      <c r="N5094" s="1202">
        <v>0.22</v>
      </c>
      <c r="O5094" s="1203">
        <f t="shared" si="39"/>
        <v>0.15610000000000002</v>
      </c>
      <c r="P5094" s="1202">
        <v>0.22</v>
      </c>
      <c r="Q5094" s="1203">
        <f t="shared" si="40"/>
        <v>0.1338</v>
      </c>
      <c r="R5094" s="1202">
        <v>0.15</v>
      </c>
      <c r="S5094" s="1197"/>
      <c r="T5094" s="1197"/>
      <c r="U5094" s="1197"/>
      <c r="V5094" s="1197"/>
      <c r="W5094" s="1197"/>
      <c r="X5094" s="1204" t="s">
        <v>2034</v>
      </c>
      <c r="Y5094" s="729"/>
    </row>
    <row r="5095" spans="2:25" customFormat="1" ht="15.75" customHeight="1" x14ac:dyDescent="0.2">
      <c r="B5095" s="1227" t="s">
        <v>1677</v>
      </c>
      <c r="C5095" s="1198" t="s">
        <v>2799</v>
      </c>
      <c r="D5095" s="1198" t="s">
        <v>929</v>
      </c>
      <c r="E5095" s="1199">
        <v>25</v>
      </c>
      <c r="F5095" s="1199">
        <v>12.01</v>
      </c>
      <c r="G5095" s="1200">
        <v>100</v>
      </c>
      <c r="H5095" s="1201">
        <v>3</v>
      </c>
      <c r="I5095" s="1198" t="s">
        <v>1678</v>
      </c>
      <c r="J5095" s="1199">
        <v>9.99</v>
      </c>
      <c r="K5095" s="1198" t="s">
        <v>1679</v>
      </c>
      <c r="L5095" s="1202">
        <v>0.12</v>
      </c>
      <c r="M5095" s="1202">
        <f t="shared" si="38"/>
        <v>0.1285</v>
      </c>
      <c r="N5095" s="1202">
        <v>0.22</v>
      </c>
      <c r="O5095" s="1203">
        <f t="shared" si="39"/>
        <v>0.15610000000000002</v>
      </c>
      <c r="P5095" s="1202">
        <v>0.22</v>
      </c>
      <c r="Q5095" s="1203">
        <f t="shared" si="40"/>
        <v>0.1338</v>
      </c>
      <c r="R5095" s="1202">
        <v>0.15</v>
      </c>
      <c r="S5095" s="1197"/>
      <c r="T5095" s="1197"/>
      <c r="U5095" s="1197"/>
      <c r="V5095" s="1197"/>
      <c r="W5095" s="1197"/>
      <c r="X5095" s="1206" t="s">
        <v>2034</v>
      </c>
      <c r="Y5095" s="729"/>
    </row>
    <row r="5096" spans="2:25" customFormat="1" ht="15.75" customHeight="1" x14ac:dyDescent="0.2">
      <c r="B5096" s="1227" t="s">
        <v>1685</v>
      </c>
      <c r="C5096" s="1198" t="s">
        <v>2030</v>
      </c>
      <c r="D5096" s="1198" t="s">
        <v>2284</v>
      </c>
      <c r="E5096" s="1199">
        <v>30</v>
      </c>
      <c r="F5096" s="1199">
        <v>20</v>
      </c>
      <c r="G5096" s="1200">
        <v>181</v>
      </c>
      <c r="H5096" s="1201">
        <v>10</v>
      </c>
      <c r="I5096" s="1198" t="s">
        <v>1686</v>
      </c>
      <c r="J5096" s="1197"/>
      <c r="K5096" s="1198"/>
      <c r="L5096" s="1202">
        <v>0.11</v>
      </c>
      <c r="M5096" s="1202">
        <f t="shared" si="38"/>
        <v>0.1285</v>
      </c>
      <c r="N5096" s="1202">
        <v>0.22</v>
      </c>
      <c r="O5096" s="1203">
        <f t="shared" si="39"/>
        <v>0.15610000000000002</v>
      </c>
      <c r="P5096" s="1202">
        <v>0.22</v>
      </c>
      <c r="Q5096" s="1203">
        <f t="shared" si="40"/>
        <v>0.1338</v>
      </c>
      <c r="R5096" s="1202">
        <v>0.15</v>
      </c>
      <c r="S5096" s="1197"/>
      <c r="T5096" s="1197"/>
      <c r="U5096" s="1197"/>
      <c r="V5096" s="1197"/>
      <c r="W5096" s="1197"/>
      <c r="X5096" s="1206" t="s">
        <v>763</v>
      </c>
      <c r="Y5096" s="729"/>
    </row>
    <row r="5097" spans="2:25" customFormat="1" ht="15.75" customHeight="1" x14ac:dyDescent="0.2">
      <c r="B5097" s="1227" t="s">
        <v>1687</v>
      </c>
      <c r="C5097" s="1198" t="s">
        <v>2030</v>
      </c>
      <c r="D5097" s="1198" t="s">
        <v>929</v>
      </c>
      <c r="E5097" s="1199">
        <v>30</v>
      </c>
      <c r="F5097" s="1199">
        <v>15</v>
      </c>
      <c r="G5097" s="1200">
        <v>125</v>
      </c>
      <c r="H5097" s="1201"/>
      <c r="I5097" s="1198"/>
      <c r="J5097" s="1199">
        <v>15</v>
      </c>
      <c r="K5097" s="1198" t="s">
        <v>1682</v>
      </c>
      <c r="L5097" s="1202">
        <v>0.12</v>
      </c>
      <c r="M5097" s="1202">
        <f t="shared" si="38"/>
        <v>0.1285</v>
      </c>
      <c r="N5097" s="1202">
        <v>0.22</v>
      </c>
      <c r="O5097" s="1203">
        <f t="shared" si="39"/>
        <v>0.15610000000000002</v>
      </c>
      <c r="P5097" s="1202">
        <v>0.22</v>
      </c>
      <c r="Q5097" s="1203">
        <f t="shared" si="40"/>
        <v>0.1338</v>
      </c>
      <c r="R5097" s="1202">
        <v>0.15</v>
      </c>
      <c r="S5097" s="1197"/>
      <c r="T5097" s="1197"/>
      <c r="U5097" s="1197"/>
      <c r="V5097" s="1197"/>
      <c r="W5097" s="1197"/>
      <c r="X5097" s="1205" t="s">
        <v>763</v>
      </c>
      <c r="Y5097" s="729"/>
    </row>
    <row r="5098" spans="2:25" customFormat="1" ht="15.75" customHeight="1" x14ac:dyDescent="0.2">
      <c r="B5098" s="1227" t="s">
        <v>1680</v>
      </c>
      <c r="C5098" s="1198" t="s">
        <v>2799</v>
      </c>
      <c r="D5098" s="1198" t="s">
        <v>1627</v>
      </c>
      <c r="E5098" s="1199">
        <v>34</v>
      </c>
      <c r="F5098" s="1199">
        <v>34</v>
      </c>
      <c r="G5098" s="1200">
        <v>309</v>
      </c>
      <c r="H5098" s="1201"/>
      <c r="I5098" s="1198"/>
      <c r="J5098" s="1199"/>
      <c r="K5098" s="1198"/>
      <c r="L5098" s="1202">
        <v>0.11</v>
      </c>
      <c r="M5098" s="1202">
        <f t="shared" si="38"/>
        <v>0.1285</v>
      </c>
      <c r="N5098" s="1202">
        <v>0.22</v>
      </c>
      <c r="O5098" s="1203">
        <f t="shared" si="39"/>
        <v>0.15610000000000002</v>
      </c>
      <c r="P5098" s="1202">
        <v>0.22</v>
      </c>
      <c r="Q5098" s="1203">
        <f t="shared" si="40"/>
        <v>0.1338</v>
      </c>
      <c r="R5098" s="1202">
        <v>0.15</v>
      </c>
      <c r="S5098" s="1197"/>
      <c r="T5098" s="1197"/>
      <c r="U5098" s="1197"/>
      <c r="V5098" s="1197"/>
      <c r="W5098" s="1197"/>
      <c r="X5098" s="1204" t="s">
        <v>763</v>
      </c>
      <c r="Y5098" s="729"/>
    </row>
    <row r="5099" spans="2:25" customFormat="1" ht="15.75" customHeight="1" x14ac:dyDescent="0.2">
      <c r="B5099" s="1227" t="s">
        <v>1681</v>
      </c>
      <c r="C5099" s="1198" t="s">
        <v>2799</v>
      </c>
      <c r="D5099" s="1198" t="s">
        <v>929</v>
      </c>
      <c r="E5099" s="1199">
        <v>34</v>
      </c>
      <c r="F5099" s="1199">
        <v>14.01</v>
      </c>
      <c r="G5099" s="1200">
        <v>127</v>
      </c>
      <c r="H5099" s="1201"/>
      <c r="I5099" s="1198"/>
      <c r="J5099" s="1199">
        <v>19.989999999999998</v>
      </c>
      <c r="K5099" s="1198" t="s">
        <v>1682</v>
      </c>
      <c r="L5099" s="1202">
        <v>0.11</v>
      </c>
      <c r="M5099" s="1202">
        <f t="shared" si="38"/>
        <v>0.1285</v>
      </c>
      <c r="N5099" s="1202">
        <v>0.22</v>
      </c>
      <c r="O5099" s="1203">
        <f t="shared" si="39"/>
        <v>0.15610000000000002</v>
      </c>
      <c r="P5099" s="1202">
        <v>0.22</v>
      </c>
      <c r="Q5099" s="1203">
        <f t="shared" si="40"/>
        <v>0.1338</v>
      </c>
      <c r="R5099" s="1202">
        <v>0.15</v>
      </c>
      <c r="S5099" s="1197"/>
      <c r="T5099" s="1197"/>
      <c r="U5099" s="1197"/>
      <c r="V5099" s="1197"/>
      <c r="W5099" s="1197"/>
      <c r="X5099" s="1204" t="s">
        <v>763</v>
      </c>
      <c r="Y5099" s="729"/>
    </row>
    <row r="5100" spans="2:25" customFormat="1" ht="15.75" customHeight="1" x14ac:dyDescent="0.2">
      <c r="B5100" s="1227" t="s">
        <v>1683</v>
      </c>
      <c r="C5100" s="1198" t="s">
        <v>2799</v>
      </c>
      <c r="D5100" s="1198" t="s">
        <v>929</v>
      </c>
      <c r="E5100" s="1199">
        <v>34</v>
      </c>
      <c r="F5100" s="1199">
        <v>14.01</v>
      </c>
      <c r="G5100" s="1200">
        <v>127</v>
      </c>
      <c r="H5100" s="1201"/>
      <c r="I5100" s="1198"/>
      <c r="J5100" s="1199">
        <v>19.989999999999998</v>
      </c>
      <c r="K5100" s="1198" t="s">
        <v>1682</v>
      </c>
      <c r="L5100" s="1202">
        <v>0.11</v>
      </c>
      <c r="M5100" s="1202">
        <f t="shared" si="38"/>
        <v>0.1285</v>
      </c>
      <c r="N5100" s="1202">
        <v>0.22</v>
      </c>
      <c r="O5100" s="1203">
        <f t="shared" si="39"/>
        <v>0.15610000000000002</v>
      </c>
      <c r="P5100" s="1202">
        <v>0.22</v>
      </c>
      <c r="Q5100" s="1203">
        <f t="shared" si="40"/>
        <v>0.1338</v>
      </c>
      <c r="R5100" s="1202">
        <v>0.15</v>
      </c>
      <c r="S5100" s="1197"/>
      <c r="T5100" s="1197"/>
      <c r="U5100" s="1197"/>
      <c r="V5100" s="1197"/>
      <c r="W5100" s="1197"/>
      <c r="X5100" s="1204" t="s">
        <v>763</v>
      </c>
      <c r="Y5100" s="729"/>
    </row>
    <row r="5101" spans="2:25" customFormat="1" ht="15.75" customHeight="1" x14ac:dyDescent="0.2">
      <c r="B5101" s="1227" t="s">
        <v>1684</v>
      </c>
      <c r="C5101" s="1198" t="s">
        <v>2799</v>
      </c>
      <c r="D5101" s="1198" t="s">
        <v>929</v>
      </c>
      <c r="E5101" s="1199">
        <v>34</v>
      </c>
      <c r="F5101" s="1199">
        <v>14.01</v>
      </c>
      <c r="G5101" s="1200">
        <v>127</v>
      </c>
      <c r="H5101" s="1201"/>
      <c r="I5101" s="1198"/>
      <c r="J5101" s="1199">
        <v>19.989999999999998</v>
      </c>
      <c r="K5101" s="1198" t="s">
        <v>1682</v>
      </c>
      <c r="L5101" s="1202">
        <v>0.11</v>
      </c>
      <c r="M5101" s="1202">
        <f t="shared" si="38"/>
        <v>0.1285</v>
      </c>
      <c r="N5101" s="1202">
        <v>0.22</v>
      </c>
      <c r="O5101" s="1203">
        <f t="shared" si="39"/>
        <v>0.15610000000000002</v>
      </c>
      <c r="P5101" s="1202">
        <v>0.22</v>
      </c>
      <c r="Q5101" s="1203">
        <f t="shared" si="40"/>
        <v>0.1338</v>
      </c>
      <c r="R5101" s="1202">
        <v>0.15</v>
      </c>
      <c r="S5101" s="1197"/>
      <c r="T5101" s="1197"/>
      <c r="U5101" s="1197"/>
      <c r="V5101" s="1197"/>
      <c r="W5101" s="1197"/>
      <c r="X5101" s="1204" t="s">
        <v>763</v>
      </c>
      <c r="Y5101" s="729"/>
    </row>
    <row r="5102" spans="2:25" customFormat="1" ht="15.75" customHeight="1" x14ac:dyDescent="0.2">
      <c r="B5102" s="1227" t="s">
        <v>1688</v>
      </c>
      <c r="C5102" s="1198" t="s">
        <v>2030</v>
      </c>
      <c r="D5102" s="1198" t="s">
        <v>929</v>
      </c>
      <c r="E5102" s="1199">
        <v>39</v>
      </c>
      <c r="F5102" s="1199">
        <v>20</v>
      </c>
      <c r="G5102" s="1200">
        <v>181</v>
      </c>
      <c r="H5102" s="1201"/>
      <c r="I5102" s="1198"/>
      <c r="J5102" s="1199">
        <v>19</v>
      </c>
      <c r="K5102" s="1198" t="s">
        <v>1682</v>
      </c>
      <c r="L5102" s="1202">
        <v>0.11</v>
      </c>
      <c r="M5102" s="1202">
        <f t="shared" si="38"/>
        <v>0.1285</v>
      </c>
      <c r="N5102" s="1202">
        <v>0.22</v>
      </c>
      <c r="O5102" s="1203">
        <f t="shared" si="39"/>
        <v>0.15610000000000002</v>
      </c>
      <c r="P5102" s="1202">
        <v>0.22</v>
      </c>
      <c r="Q5102" s="1203">
        <f t="shared" si="40"/>
        <v>0.1338</v>
      </c>
      <c r="R5102" s="1202">
        <v>0.15</v>
      </c>
      <c r="S5102" s="1197"/>
      <c r="T5102" s="1197"/>
      <c r="U5102" s="1197"/>
      <c r="V5102" s="1197"/>
      <c r="W5102" s="1197"/>
      <c r="X5102" s="1204" t="s">
        <v>763</v>
      </c>
      <c r="Y5102" s="729"/>
    </row>
    <row r="5103" spans="2:25" customFormat="1" ht="15.75" customHeight="1" x14ac:dyDescent="0.2">
      <c r="B5103" s="1227" t="s">
        <v>1089</v>
      </c>
      <c r="C5103" s="1198" t="s">
        <v>2030</v>
      </c>
      <c r="D5103" s="1198" t="s">
        <v>929</v>
      </c>
      <c r="E5103" s="1199">
        <v>39</v>
      </c>
      <c r="F5103" s="1199">
        <v>20</v>
      </c>
      <c r="G5103" s="1200">
        <v>181</v>
      </c>
      <c r="H5103" s="1201"/>
      <c r="I5103" s="1198"/>
      <c r="J5103" s="1199">
        <v>19</v>
      </c>
      <c r="K5103" s="1198" t="s">
        <v>1682</v>
      </c>
      <c r="L5103" s="1202">
        <v>0.11</v>
      </c>
      <c r="M5103" s="1202">
        <f t="shared" si="38"/>
        <v>0.1285</v>
      </c>
      <c r="N5103" s="1202">
        <v>0.22</v>
      </c>
      <c r="O5103" s="1203">
        <f t="shared" si="39"/>
        <v>0.15610000000000002</v>
      </c>
      <c r="P5103" s="1202">
        <v>0.22</v>
      </c>
      <c r="Q5103" s="1203">
        <f t="shared" si="40"/>
        <v>0.1338</v>
      </c>
      <c r="R5103" s="1202">
        <v>0.15</v>
      </c>
      <c r="S5103" s="1197"/>
      <c r="T5103" s="1197"/>
      <c r="U5103" s="1197"/>
      <c r="V5103" s="1197"/>
      <c r="W5103" s="1197"/>
      <c r="X5103" s="1204" t="s">
        <v>763</v>
      </c>
      <c r="Y5103" s="729"/>
    </row>
    <row r="5104" spans="2:25" customFormat="1" ht="15.75" customHeight="1" x14ac:dyDescent="0.2">
      <c r="B5104" s="1227" t="s">
        <v>1090</v>
      </c>
      <c r="C5104" s="1198" t="s">
        <v>2030</v>
      </c>
      <c r="D5104" s="1198" t="s">
        <v>929</v>
      </c>
      <c r="E5104" s="1199">
        <v>39</v>
      </c>
      <c r="F5104" s="1199">
        <v>20</v>
      </c>
      <c r="G5104" s="1200">
        <v>181</v>
      </c>
      <c r="H5104" s="1201"/>
      <c r="I5104" s="1198"/>
      <c r="J5104" s="1199">
        <v>19</v>
      </c>
      <c r="K5104" s="1198" t="s">
        <v>1682</v>
      </c>
      <c r="L5104" s="1202">
        <v>0.11</v>
      </c>
      <c r="M5104" s="1202">
        <f t="shared" si="38"/>
        <v>0.1285</v>
      </c>
      <c r="N5104" s="1202">
        <v>0.22</v>
      </c>
      <c r="O5104" s="1203">
        <f t="shared" si="39"/>
        <v>0.15610000000000002</v>
      </c>
      <c r="P5104" s="1202">
        <v>0.22</v>
      </c>
      <c r="Q5104" s="1203">
        <f t="shared" si="40"/>
        <v>0.1338</v>
      </c>
      <c r="R5104" s="1202">
        <v>0.15</v>
      </c>
      <c r="S5104" s="1197"/>
      <c r="T5104" s="1197"/>
      <c r="U5104" s="1197"/>
      <c r="V5104" s="1197"/>
      <c r="W5104" s="1197"/>
      <c r="X5104" s="1204" t="s">
        <v>763</v>
      </c>
      <c r="Y5104" s="729"/>
    </row>
    <row r="5105" spans="2:25" customFormat="1" ht="15.75" customHeight="1" x14ac:dyDescent="0.2">
      <c r="B5105" s="1227" t="s">
        <v>1091</v>
      </c>
      <c r="C5105" s="1198" t="s">
        <v>2799</v>
      </c>
      <c r="D5105" s="1198" t="s">
        <v>1627</v>
      </c>
      <c r="E5105" s="1199">
        <v>43</v>
      </c>
      <c r="F5105" s="1199">
        <v>43</v>
      </c>
      <c r="G5105" s="1200">
        <v>398</v>
      </c>
      <c r="H5105" s="1201"/>
      <c r="I5105" s="1198"/>
      <c r="J5105" s="1199"/>
      <c r="K5105" s="1198"/>
      <c r="L5105" s="1202">
        <v>0.108</v>
      </c>
      <c r="M5105" s="1202">
        <f t="shared" si="38"/>
        <v>0.1285</v>
      </c>
      <c r="N5105" s="1202">
        <v>0.22</v>
      </c>
      <c r="O5105" s="1203">
        <f t="shared" si="39"/>
        <v>0.15610000000000002</v>
      </c>
      <c r="P5105" s="1202">
        <v>0.22</v>
      </c>
      <c r="Q5105" s="1203">
        <f t="shared" si="40"/>
        <v>0.1338</v>
      </c>
      <c r="R5105" s="1202">
        <v>0.15</v>
      </c>
      <c r="S5105" s="1197"/>
      <c r="T5105" s="1197"/>
      <c r="U5105" s="1197"/>
      <c r="V5105" s="1197"/>
      <c r="W5105" s="1197"/>
      <c r="X5105" s="1204" t="s">
        <v>763</v>
      </c>
      <c r="Y5105" s="729"/>
    </row>
    <row r="5106" spans="2:25" customFormat="1" ht="15.75" customHeight="1" x14ac:dyDescent="0.2">
      <c r="B5106" s="1227" t="s">
        <v>1092</v>
      </c>
      <c r="C5106" s="1198" t="s">
        <v>2030</v>
      </c>
      <c r="D5106" s="1198" t="s">
        <v>929</v>
      </c>
      <c r="E5106" s="1199">
        <v>49</v>
      </c>
      <c r="F5106" s="1199">
        <v>34</v>
      </c>
      <c r="G5106" s="1200">
        <v>314</v>
      </c>
      <c r="H5106" s="1201"/>
      <c r="I5106" s="1198"/>
      <c r="J5106" s="1199">
        <v>15</v>
      </c>
      <c r="K5106" s="1198" t="s">
        <v>1682</v>
      </c>
      <c r="L5106" s="1202">
        <v>0.108</v>
      </c>
      <c r="M5106" s="1202">
        <f t="shared" si="38"/>
        <v>0.1285</v>
      </c>
      <c r="N5106" s="1202">
        <v>0.22</v>
      </c>
      <c r="O5106" s="1203">
        <f t="shared" si="39"/>
        <v>0.15610000000000002</v>
      </c>
      <c r="P5106" s="1202">
        <v>0.22</v>
      </c>
      <c r="Q5106" s="1203">
        <f t="shared" si="40"/>
        <v>0.1338</v>
      </c>
      <c r="R5106" s="1202">
        <v>0.15</v>
      </c>
      <c r="S5106" s="1197"/>
      <c r="T5106" s="1197"/>
      <c r="U5106" s="1197"/>
      <c r="V5106" s="1197"/>
      <c r="W5106" s="1197"/>
      <c r="X5106" s="1204" t="s">
        <v>763</v>
      </c>
      <c r="Y5106" s="729"/>
    </row>
    <row r="5107" spans="2:25" customFormat="1" ht="15.75" customHeight="1" x14ac:dyDescent="0.2">
      <c r="B5107" s="1227" t="s">
        <v>1093</v>
      </c>
      <c r="C5107" s="1198" t="s">
        <v>2030</v>
      </c>
      <c r="D5107" s="1198" t="s">
        <v>929</v>
      </c>
      <c r="E5107" s="1199">
        <v>49</v>
      </c>
      <c r="F5107" s="1199">
        <v>34</v>
      </c>
      <c r="G5107" s="1200">
        <v>314</v>
      </c>
      <c r="H5107" s="1201"/>
      <c r="I5107" s="1198"/>
      <c r="J5107" s="1199">
        <v>15</v>
      </c>
      <c r="K5107" s="1198" t="s">
        <v>1682</v>
      </c>
      <c r="L5107" s="1202">
        <v>0.108</v>
      </c>
      <c r="M5107" s="1202">
        <f t="shared" si="38"/>
        <v>0.1285</v>
      </c>
      <c r="N5107" s="1202">
        <v>0.22</v>
      </c>
      <c r="O5107" s="1203">
        <f t="shared" si="39"/>
        <v>0.15610000000000002</v>
      </c>
      <c r="P5107" s="1202">
        <v>0.22</v>
      </c>
      <c r="Q5107" s="1203">
        <f t="shared" si="40"/>
        <v>0.1338</v>
      </c>
      <c r="R5107" s="1202">
        <v>0.15</v>
      </c>
      <c r="S5107" s="1197"/>
      <c r="T5107" s="1197"/>
      <c r="U5107" s="1197"/>
      <c r="V5107" s="1197"/>
      <c r="W5107" s="1197"/>
      <c r="X5107" s="1204" t="s">
        <v>763</v>
      </c>
      <c r="Y5107" s="729"/>
    </row>
    <row r="5108" spans="2:25" customFormat="1" ht="15.75" customHeight="1" x14ac:dyDescent="0.2">
      <c r="B5108" s="1227" t="s">
        <v>1094</v>
      </c>
      <c r="C5108" s="1198" t="s">
        <v>2030</v>
      </c>
      <c r="D5108" s="1198" t="s">
        <v>929</v>
      </c>
      <c r="E5108" s="1199">
        <v>49</v>
      </c>
      <c r="F5108" s="1199">
        <v>34</v>
      </c>
      <c r="G5108" s="1200">
        <v>314</v>
      </c>
      <c r="H5108" s="1201"/>
      <c r="I5108" s="1198"/>
      <c r="J5108" s="1199">
        <v>15</v>
      </c>
      <c r="K5108" s="1198" t="s">
        <v>1682</v>
      </c>
      <c r="L5108" s="1202">
        <v>0.108</v>
      </c>
      <c r="M5108" s="1202">
        <f t="shared" si="38"/>
        <v>0.1285</v>
      </c>
      <c r="N5108" s="1202">
        <v>0.22</v>
      </c>
      <c r="O5108" s="1203">
        <f t="shared" si="39"/>
        <v>0.15610000000000002</v>
      </c>
      <c r="P5108" s="1202">
        <v>0.22</v>
      </c>
      <c r="Q5108" s="1203">
        <f t="shared" si="40"/>
        <v>0.1338</v>
      </c>
      <c r="R5108" s="1202">
        <v>0.15</v>
      </c>
      <c r="S5108" s="1197"/>
      <c r="T5108" s="1197"/>
      <c r="U5108" s="1197"/>
      <c r="V5108" s="1197"/>
      <c r="W5108" s="1197"/>
      <c r="X5108" s="1204" t="s">
        <v>763</v>
      </c>
      <c r="Y5108" s="729"/>
    </row>
    <row r="5109" spans="2:25" customFormat="1" ht="15.75" customHeight="1" x14ac:dyDescent="0.2">
      <c r="B5109" s="1227" t="s">
        <v>1095</v>
      </c>
      <c r="C5109" s="1198" t="s">
        <v>2030</v>
      </c>
      <c r="D5109" s="1198" t="s">
        <v>929</v>
      </c>
      <c r="E5109" s="1199">
        <v>49</v>
      </c>
      <c r="F5109" s="1199">
        <v>34</v>
      </c>
      <c r="G5109" s="1200">
        <v>314</v>
      </c>
      <c r="H5109" s="1201"/>
      <c r="I5109" s="1198"/>
      <c r="J5109" s="1199">
        <v>15</v>
      </c>
      <c r="K5109" s="1198" t="s">
        <v>1682</v>
      </c>
      <c r="L5109" s="1202">
        <v>0.108</v>
      </c>
      <c r="M5109" s="1202">
        <f t="shared" ref="M5109:M5172" si="41">+N5109-$M$5039</f>
        <v>0.1285</v>
      </c>
      <c r="N5109" s="1202">
        <v>0.22</v>
      </c>
      <c r="O5109" s="1203">
        <f t="shared" ref="O5109:O5172" si="42">+P5109-$O$5039</f>
        <v>0.15610000000000002</v>
      </c>
      <c r="P5109" s="1202">
        <v>0.22</v>
      </c>
      <c r="Q5109" s="1203">
        <f t="shared" ref="Q5109:Q5172" si="43">+R5109-$Q$5039</f>
        <v>0.1338</v>
      </c>
      <c r="R5109" s="1202">
        <v>0.15</v>
      </c>
      <c r="S5109" s="1197"/>
      <c r="T5109" s="1197"/>
      <c r="U5109" s="1197"/>
      <c r="V5109" s="1197"/>
      <c r="W5109" s="1197"/>
      <c r="X5109" s="1204" t="s">
        <v>763</v>
      </c>
      <c r="Y5109" s="729"/>
    </row>
    <row r="5110" spans="2:25" customFormat="1" ht="15.75" customHeight="1" x14ac:dyDescent="0.2">
      <c r="B5110" s="1227" t="s">
        <v>1096</v>
      </c>
      <c r="C5110" s="1198" t="s">
        <v>2030</v>
      </c>
      <c r="D5110" s="1198" t="s">
        <v>929</v>
      </c>
      <c r="E5110" s="1199">
        <v>49</v>
      </c>
      <c r="F5110" s="1199">
        <v>19.020000000000003</v>
      </c>
      <c r="G5110" s="1200">
        <v>176</v>
      </c>
      <c r="H5110" s="1201">
        <v>9.99</v>
      </c>
      <c r="I5110" s="1198" t="s">
        <v>1131</v>
      </c>
      <c r="J5110" s="1199">
        <v>19.989999999999998</v>
      </c>
      <c r="K5110" s="1198" t="s">
        <v>1682</v>
      </c>
      <c r="L5110" s="1202">
        <v>0.108</v>
      </c>
      <c r="M5110" s="1202">
        <f t="shared" si="41"/>
        <v>0.1285</v>
      </c>
      <c r="N5110" s="1202">
        <v>0.22</v>
      </c>
      <c r="O5110" s="1203">
        <f t="shared" si="42"/>
        <v>0.15610000000000002</v>
      </c>
      <c r="P5110" s="1202">
        <v>0.22</v>
      </c>
      <c r="Q5110" s="1203">
        <f t="shared" si="43"/>
        <v>0.1338</v>
      </c>
      <c r="R5110" s="1202">
        <v>0.15</v>
      </c>
      <c r="S5110" s="1197"/>
      <c r="T5110" s="1197"/>
      <c r="U5110" s="1197"/>
      <c r="V5110" s="1197"/>
      <c r="W5110" s="1197"/>
      <c r="X5110" s="1204" t="s">
        <v>763</v>
      </c>
      <c r="Y5110" s="729"/>
    </row>
    <row r="5111" spans="2:25" customFormat="1" ht="15.75" customHeight="1" x14ac:dyDescent="0.2">
      <c r="B5111" s="1227" t="s">
        <v>1099</v>
      </c>
      <c r="C5111" s="1198" t="s">
        <v>2030</v>
      </c>
      <c r="D5111" s="1198" t="s">
        <v>929</v>
      </c>
      <c r="E5111" s="1199">
        <v>49</v>
      </c>
      <c r="F5111" s="1199">
        <v>19.020000000000003</v>
      </c>
      <c r="G5111" s="1200">
        <v>176</v>
      </c>
      <c r="H5111" s="1201">
        <v>9.99</v>
      </c>
      <c r="I5111" s="1198" t="s">
        <v>1131</v>
      </c>
      <c r="J5111" s="1199">
        <v>19.989999999999998</v>
      </c>
      <c r="K5111" s="1198" t="s">
        <v>1682</v>
      </c>
      <c r="L5111" s="1202">
        <v>0.108</v>
      </c>
      <c r="M5111" s="1202">
        <f t="shared" si="41"/>
        <v>0.1285</v>
      </c>
      <c r="N5111" s="1202">
        <v>0.22</v>
      </c>
      <c r="O5111" s="1203">
        <f t="shared" si="42"/>
        <v>0.15610000000000002</v>
      </c>
      <c r="P5111" s="1202">
        <v>0.22</v>
      </c>
      <c r="Q5111" s="1203">
        <f t="shared" si="43"/>
        <v>0.1338</v>
      </c>
      <c r="R5111" s="1202">
        <v>0.15</v>
      </c>
      <c r="S5111" s="1197"/>
      <c r="T5111" s="1197"/>
      <c r="U5111" s="1197"/>
      <c r="V5111" s="1197"/>
      <c r="W5111" s="1197"/>
      <c r="X5111" s="1204" t="s">
        <v>763</v>
      </c>
      <c r="Y5111" s="729"/>
    </row>
    <row r="5112" spans="2:25" customFormat="1" ht="15.75" customHeight="1" x14ac:dyDescent="0.2">
      <c r="B5112" s="1227" t="s">
        <v>1100</v>
      </c>
      <c r="C5112" s="1198" t="s">
        <v>2030</v>
      </c>
      <c r="D5112" s="1198" t="s">
        <v>929</v>
      </c>
      <c r="E5112" s="1199">
        <v>49</v>
      </c>
      <c r="F5112" s="1199">
        <v>19.020000000000003</v>
      </c>
      <c r="G5112" s="1200">
        <v>176</v>
      </c>
      <c r="H5112" s="1201">
        <v>9.99</v>
      </c>
      <c r="I5112" s="1198" t="s">
        <v>1131</v>
      </c>
      <c r="J5112" s="1199">
        <v>19.989999999999998</v>
      </c>
      <c r="K5112" s="1198" t="s">
        <v>1682</v>
      </c>
      <c r="L5112" s="1202">
        <v>0.108</v>
      </c>
      <c r="M5112" s="1202">
        <f t="shared" si="41"/>
        <v>0.1285</v>
      </c>
      <c r="N5112" s="1202">
        <v>0.22</v>
      </c>
      <c r="O5112" s="1203">
        <f t="shared" si="42"/>
        <v>0.15610000000000002</v>
      </c>
      <c r="P5112" s="1202">
        <v>0.22</v>
      </c>
      <c r="Q5112" s="1203">
        <f t="shared" si="43"/>
        <v>0.1338</v>
      </c>
      <c r="R5112" s="1202">
        <v>0.15</v>
      </c>
      <c r="S5112" s="1197"/>
      <c r="T5112" s="1197"/>
      <c r="U5112" s="1197"/>
      <c r="V5112" s="1197"/>
      <c r="W5112" s="1197"/>
      <c r="X5112" s="1204" t="s">
        <v>763</v>
      </c>
      <c r="Y5112" s="729"/>
    </row>
    <row r="5113" spans="2:25" customFormat="1" ht="15.75" customHeight="1" x14ac:dyDescent="0.2">
      <c r="B5113" s="1227" t="s">
        <v>1132</v>
      </c>
      <c r="C5113" s="1198" t="s">
        <v>2799</v>
      </c>
      <c r="D5113" s="1198" t="s">
        <v>1627</v>
      </c>
      <c r="E5113" s="1199">
        <v>54</v>
      </c>
      <c r="F5113" s="1199">
        <v>54</v>
      </c>
      <c r="G5113" s="1200">
        <v>562</v>
      </c>
      <c r="H5113" s="1201"/>
      <c r="I5113" s="1198"/>
      <c r="J5113" s="1199"/>
      <c r="K5113" s="1198"/>
      <c r="L5113" s="1202">
        <v>9.6000000000000002E-2</v>
      </c>
      <c r="M5113" s="1202">
        <f t="shared" si="41"/>
        <v>0.1285</v>
      </c>
      <c r="N5113" s="1202">
        <v>0.22</v>
      </c>
      <c r="O5113" s="1203">
        <f t="shared" si="42"/>
        <v>0.15610000000000002</v>
      </c>
      <c r="P5113" s="1202">
        <v>0.22</v>
      </c>
      <c r="Q5113" s="1203">
        <f t="shared" si="43"/>
        <v>0.1338</v>
      </c>
      <c r="R5113" s="1202">
        <v>0.15</v>
      </c>
      <c r="S5113" s="1197"/>
      <c r="T5113" s="1197"/>
      <c r="U5113" s="1197"/>
      <c r="V5113" s="1197"/>
      <c r="W5113" s="1197"/>
      <c r="X5113" s="1204" t="s">
        <v>763</v>
      </c>
      <c r="Y5113" s="729"/>
    </row>
    <row r="5114" spans="2:25" customFormat="1" ht="15.75" customHeight="1" x14ac:dyDescent="0.2">
      <c r="B5114" s="1227" t="s">
        <v>1102</v>
      </c>
      <c r="C5114" s="1198" t="s">
        <v>2030</v>
      </c>
      <c r="D5114" s="1198" t="s">
        <v>929</v>
      </c>
      <c r="E5114" s="1199">
        <v>59</v>
      </c>
      <c r="F5114" s="1199">
        <v>39</v>
      </c>
      <c r="G5114" s="1200">
        <v>397</v>
      </c>
      <c r="H5114" s="1201"/>
      <c r="I5114" s="1198"/>
      <c r="J5114" s="1199">
        <v>20</v>
      </c>
      <c r="K5114" s="1198" t="s">
        <v>1682</v>
      </c>
      <c r="L5114" s="1202">
        <v>9.8000000000000004E-2</v>
      </c>
      <c r="M5114" s="1202">
        <f t="shared" si="41"/>
        <v>0.1285</v>
      </c>
      <c r="N5114" s="1202">
        <v>0.22</v>
      </c>
      <c r="O5114" s="1203">
        <f t="shared" si="42"/>
        <v>0.15610000000000002</v>
      </c>
      <c r="P5114" s="1202">
        <v>0.22</v>
      </c>
      <c r="Q5114" s="1203">
        <f t="shared" si="43"/>
        <v>0.1338</v>
      </c>
      <c r="R5114" s="1202">
        <v>0.15</v>
      </c>
      <c r="S5114" s="1197"/>
      <c r="T5114" s="1197"/>
      <c r="U5114" s="1197"/>
      <c r="V5114" s="1197"/>
      <c r="W5114" s="1197"/>
      <c r="X5114" s="1204" t="s">
        <v>390</v>
      </c>
      <c r="Y5114" s="729"/>
    </row>
    <row r="5115" spans="2:25" customFormat="1" ht="15.75" customHeight="1" x14ac:dyDescent="0.2">
      <c r="B5115" s="1227" t="s">
        <v>1103</v>
      </c>
      <c r="C5115" s="1198" t="s">
        <v>2030</v>
      </c>
      <c r="D5115" s="1198" t="s">
        <v>929</v>
      </c>
      <c r="E5115" s="1199">
        <v>59</v>
      </c>
      <c r="F5115" s="1199">
        <v>44</v>
      </c>
      <c r="G5115" s="1200">
        <v>448</v>
      </c>
      <c r="H5115" s="1201"/>
      <c r="I5115" s="1198"/>
      <c r="J5115" s="1199">
        <v>15</v>
      </c>
      <c r="K5115" s="1198" t="s">
        <v>1682</v>
      </c>
      <c r="L5115" s="1202">
        <v>9.8000000000000004E-2</v>
      </c>
      <c r="M5115" s="1202">
        <f t="shared" si="41"/>
        <v>0.1285</v>
      </c>
      <c r="N5115" s="1202">
        <v>0.22</v>
      </c>
      <c r="O5115" s="1203">
        <f t="shared" si="42"/>
        <v>0.15610000000000002</v>
      </c>
      <c r="P5115" s="1202">
        <v>0.22</v>
      </c>
      <c r="Q5115" s="1203">
        <f t="shared" si="43"/>
        <v>0.1338</v>
      </c>
      <c r="R5115" s="1202">
        <v>0.15</v>
      </c>
      <c r="S5115" s="1197"/>
      <c r="T5115" s="1197"/>
      <c r="U5115" s="1197"/>
      <c r="V5115" s="1197"/>
      <c r="W5115" s="1197"/>
      <c r="X5115" s="1204" t="s">
        <v>390</v>
      </c>
      <c r="Y5115" s="729"/>
    </row>
    <row r="5116" spans="2:25" customFormat="1" ht="15.75" customHeight="1" x14ac:dyDescent="0.2">
      <c r="B5116" s="1227" t="s">
        <v>1104</v>
      </c>
      <c r="C5116" s="1198" t="s">
        <v>2030</v>
      </c>
      <c r="D5116" s="1198" t="s">
        <v>929</v>
      </c>
      <c r="E5116" s="1199">
        <v>59</v>
      </c>
      <c r="F5116" s="1199">
        <v>44</v>
      </c>
      <c r="G5116" s="1200">
        <v>448</v>
      </c>
      <c r="H5116" s="1201"/>
      <c r="I5116" s="1198"/>
      <c r="J5116" s="1199">
        <v>15</v>
      </c>
      <c r="K5116" s="1198" t="s">
        <v>1682</v>
      </c>
      <c r="L5116" s="1202">
        <v>9.8000000000000004E-2</v>
      </c>
      <c r="M5116" s="1202">
        <f t="shared" si="41"/>
        <v>0.1285</v>
      </c>
      <c r="N5116" s="1202">
        <v>0.22</v>
      </c>
      <c r="O5116" s="1203">
        <f t="shared" si="42"/>
        <v>0.15610000000000002</v>
      </c>
      <c r="P5116" s="1202">
        <v>0.22</v>
      </c>
      <c r="Q5116" s="1203">
        <f t="shared" si="43"/>
        <v>0.1338</v>
      </c>
      <c r="R5116" s="1202">
        <v>0.15</v>
      </c>
      <c r="S5116" s="1197"/>
      <c r="T5116" s="1197"/>
      <c r="U5116" s="1197"/>
      <c r="V5116" s="1197"/>
      <c r="W5116" s="1197"/>
      <c r="X5116" s="1204" t="s">
        <v>390</v>
      </c>
      <c r="Y5116" s="729"/>
    </row>
    <row r="5117" spans="2:25" customFormat="1" ht="15.75" customHeight="1" x14ac:dyDescent="0.2">
      <c r="B5117" s="1227" t="s">
        <v>1105</v>
      </c>
      <c r="C5117" s="1198" t="s">
        <v>2030</v>
      </c>
      <c r="D5117" s="1198" t="s">
        <v>929</v>
      </c>
      <c r="E5117" s="1199">
        <v>69</v>
      </c>
      <c r="F5117" s="1199">
        <v>54</v>
      </c>
      <c r="G5117" s="1200">
        <v>562</v>
      </c>
      <c r="H5117" s="1201"/>
      <c r="I5117" s="1198"/>
      <c r="J5117" s="1199">
        <v>15</v>
      </c>
      <c r="K5117" s="1198" t="s">
        <v>1682</v>
      </c>
      <c r="L5117" s="1202">
        <v>9.6000000000000002E-2</v>
      </c>
      <c r="M5117" s="1202">
        <f t="shared" si="41"/>
        <v>0.1285</v>
      </c>
      <c r="N5117" s="1202">
        <v>0.22</v>
      </c>
      <c r="O5117" s="1203">
        <f t="shared" si="42"/>
        <v>0.15610000000000002</v>
      </c>
      <c r="P5117" s="1202">
        <v>0.22</v>
      </c>
      <c r="Q5117" s="1203">
        <f t="shared" si="43"/>
        <v>0.1338</v>
      </c>
      <c r="R5117" s="1202">
        <v>0.15</v>
      </c>
      <c r="S5117" s="1197"/>
      <c r="T5117" s="1197"/>
      <c r="U5117" s="1197"/>
      <c r="V5117" s="1197"/>
      <c r="W5117" s="1197"/>
      <c r="X5117" s="1204" t="s">
        <v>390</v>
      </c>
      <c r="Y5117" s="729"/>
    </row>
    <row r="5118" spans="2:25" customFormat="1" ht="15.75" customHeight="1" x14ac:dyDescent="0.2">
      <c r="B5118" s="1227" t="s">
        <v>1106</v>
      </c>
      <c r="C5118" s="1198" t="s">
        <v>2030</v>
      </c>
      <c r="D5118" s="1198" t="s">
        <v>929</v>
      </c>
      <c r="E5118" s="1199">
        <v>69</v>
      </c>
      <c r="F5118" s="1199">
        <v>54</v>
      </c>
      <c r="G5118" s="1200">
        <v>562</v>
      </c>
      <c r="H5118" s="1201"/>
      <c r="I5118" s="1198"/>
      <c r="J5118" s="1199">
        <v>15</v>
      </c>
      <c r="K5118" s="1198" t="s">
        <v>1682</v>
      </c>
      <c r="L5118" s="1202">
        <v>9.6000000000000002E-2</v>
      </c>
      <c r="M5118" s="1202">
        <f t="shared" si="41"/>
        <v>0.1285</v>
      </c>
      <c r="N5118" s="1202">
        <v>0.22</v>
      </c>
      <c r="O5118" s="1203">
        <f t="shared" si="42"/>
        <v>0.15610000000000002</v>
      </c>
      <c r="P5118" s="1202">
        <v>0.22</v>
      </c>
      <c r="Q5118" s="1203">
        <f t="shared" si="43"/>
        <v>0.1338</v>
      </c>
      <c r="R5118" s="1202">
        <v>0.15</v>
      </c>
      <c r="S5118" s="1197"/>
      <c r="T5118" s="1197"/>
      <c r="U5118" s="1197"/>
      <c r="V5118" s="1197"/>
      <c r="W5118" s="1197"/>
      <c r="X5118" s="1204" t="s">
        <v>390</v>
      </c>
      <c r="Y5118" s="729"/>
    </row>
    <row r="5119" spans="2:25" customFormat="1" ht="15.75" customHeight="1" x14ac:dyDescent="0.2">
      <c r="B5119" s="1227" t="s">
        <v>1107</v>
      </c>
      <c r="C5119" s="1198" t="s">
        <v>2030</v>
      </c>
      <c r="D5119" s="1198" t="s">
        <v>929</v>
      </c>
      <c r="E5119" s="1199">
        <v>69</v>
      </c>
      <c r="F5119" s="1199">
        <v>54</v>
      </c>
      <c r="G5119" s="1200">
        <v>562</v>
      </c>
      <c r="H5119" s="1201"/>
      <c r="I5119" s="1198"/>
      <c r="J5119" s="1199">
        <v>15</v>
      </c>
      <c r="K5119" s="1198" t="s">
        <v>1682</v>
      </c>
      <c r="L5119" s="1202">
        <v>9.6000000000000002E-2</v>
      </c>
      <c r="M5119" s="1202">
        <f t="shared" si="41"/>
        <v>0.1285</v>
      </c>
      <c r="N5119" s="1202">
        <v>0.22</v>
      </c>
      <c r="O5119" s="1203">
        <f t="shared" si="42"/>
        <v>0.15610000000000002</v>
      </c>
      <c r="P5119" s="1202">
        <v>0.22</v>
      </c>
      <c r="Q5119" s="1203">
        <f t="shared" si="43"/>
        <v>0.1338</v>
      </c>
      <c r="R5119" s="1202">
        <v>0.15</v>
      </c>
      <c r="S5119" s="1197"/>
      <c r="T5119" s="1197"/>
      <c r="U5119" s="1197"/>
      <c r="V5119" s="1197"/>
      <c r="W5119" s="1197"/>
      <c r="X5119" s="1204" t="s">
        <v>390</v>
      </c>
      <c r="Y5119" s="729"/>
    </row>
    <row r="5120" spans="2:25" customFormat="1" ht="15.75" customHeight="1" x14ac:dyDescent="0.2">
      <c r="B5120" s="1227" t="s">
        <v>1108</v>
      </c>
      <c r="C5120" s="1198" t="s">
        <v>2030</v>
      </c>
      <c r="D5120" s="1198" t="s">
        <v>929</v>
      </c>
      <c r="E5120" s="1199">
        <v>69</v>
      </c>
      <c r="F5120" s="1199">
        <v>54</v>
      </c>
      <c r="G5120" s="1200">
        <v>562</v>
      </c>
      <c r="H5120" s="1201"/>
      <c r="I5120" s="1198"/>
      <c r="J5120" s="1199">
        <v>15</v>
      </c>
      <c r="K5120" s="1198" t="s">
        <v>1682</v>
      </c>
      <c r="L5120" s="1202">
        <v>9.6000000000000002E-2</v>
      </c>
      <c r="M5120" s="1202">
        <f t="shared" si="41"/>
        <v>0.1285</v>
      </c>
      <c r="N5120" s="1202">
        <v>0.22</v>
      </c>
      <c r="O5120" s="1203">
        <f t="shared" si="42"/>
        <v>0.15610000000000002</v>
      </c>
      <c r="P5120" s="1202">
        <v>0.22</v>
      </c>
      <c r="Q5120" s="1203">
        <f t="shared" si="43"/>
        <v>0.1338</v>
      </c>
      <c r="R5120" s="1202">
        <v>0.15</v>
      </c>
      <c r="S5120" s="1197"/>
      <c r="T5120" s="1197"/>
      <c r="U5120" s="1197"/>
      <c r="V5120" s="1197"/>
      <c r="W5120" s="1197"/>
      <c r="X5120" s="1204" t="s">
        <v>390</v>
      </c>
      <c r="Y5120" s="729"/>
    </row>
    <row r="5121" spans="2:25" customFormat="1" ht="15.75" customHeight="1" x14ac:dyDescent="0.2">
      <c r="B5121" s="1227" t="s">
        <v>1110</v>
      </c>
      <c r="C5121" s="1198" t="s">
        <v>2030</v>
      </c>
      <c r="D5121" s="1198" t="s">
        <v>929</v>
      </c>
      <c r="E5121" s="1199">
        <v>79</v>
      </c>
      <c r="F5121" s="1199">
        <v>59</v>
      </c>
      <c r="G5121" s="1200">
        <v>655</v>
      </c>
      <c r="H5121" s="1201"/>
      <c r="I5121" s="1198"/>
      <c r="J5121" s="1199">
        <v>20</v>
      </c>
      <c r="K5121" s="1198" t="s">
        <v>1682</v>
      </c>
      <c r="L5121" s="1202">
        <v>0.09</v>
      </c>
      <c r="M5121" s="1202">
        <f t="shared" si="41"/>
        <v>0.1285</v>
      </c>
      <c r="N5121" s="1202">
        <v>0.22</v>
      </c>
      <c r="O5121" s="1203">
        <f t="shared" si="42"/>
        <v>0.15610000000000002</v>
      </c>
      <c r="P5121" s="1202">
        <v>0.22</v>
      </c>
      <c r="Q5121" s="1203">
        <f t="shared" si="43"/>
        <v>0.1338</v>
      </c>
      <c r="R5121" s="1202">
        <v>0.15</v>
      </c>
      <c r="S5121" s="1197"/>
      <c r="T5121" s="1197"/>
      <c r="U5121" s="1197"/>
      <c r="V5121" s="1197"/>
      <c r="W5121" s="1197"/>
      <c r="X5121" s="1204" t="s">
        <v>390</v>
      </c>
      <c r="Y5121" s="729"/>
    </row>
    <row r="5122" spans="2:25" customFormat="1" ht="15.75" customHeight="1" x14ac:dyDescent="0.2">
      <c r="B5122" s="1227" t="s">
        <v>1111</v>
      </c>
      <c r="C5122" s="1198" t="s">
        <v>2030</v>
      </c>
      <c r="D5122" s="1198" t="s">
        <v>929</v>
      </c>
      <c r="E5122" s="1199">
        <v>79</v>
      </c>
      <c r="F5122" s="1199">
        <v>64</v>
      </c>
      <c r="G5122" s="1200">
        <v>711</v>
      </c>
      <c r="H5122" s="1201"/>
      <c r="I5122" s="1198"/>
      <c r="J5122" s="1199">
        <v>15</v>
      </c>
      <c r="K5122" s="1198" t="s">
        <v>1682</v>
      </c>
      <c r="L5122" s="1202">
        <v>0.09</v>
      </c>
      <c r="M5122" s="1202">
        <f t="shared" si="41"/>
        <v>0.1285</v>
      </c>
      <c r="N5122" s="1202">
        <v>0.22</v>
      </c>
      <c r="O5122" s="1203">
        <f t="shared" si="42"/>
        <v>0.15610000000000002</v>
      </c>
      <c r="P5122" s="1202">
        <v>0.22</v>
      </c>
      <c r="Q5122" s="1203">
        <f t="shared" si="43"/>
        <v>0.1338</v>
      </c>
      <c r="R5122" s="1202">
        <v>0.15</v>
      </c>
      <c r="S5122" s="1197"/>
      <c r="T5122" s="1197"/>
      <c r="U5122" s="1197"/>
      <c r="V5122" s="1197"/>
      <c r="W5122" s="1197"/>
      <c r="X5122" s="1204" t="s">
        <v>390</v>
      </c>
      <c r="Y5122" s="729"/>
    </row>
    <row r="5123" spans="2:25" customFormat="1" ht="15.75" customHeight="1" x14ac:dyDescent="0.2">
      <c r="B5123" s="1227" t="s">
        <v>1112</v>
      </c>
      <c r="C5123" s="1198" t="s">
        <v>2030</v>
      </c>
      <c r="D5123" s="1198" t="s">
        <v>929</v>
      </c>
      <c r="E5123" s="1199">
        <v>79</v>
      </c>
      <c r="F5123" s="1199">
        <v>64</v>
      </c>
      <c r="G5123" s="1200">
        <v>711</v>
      </c>
      <c r="H5123" s="1201"/>
      <c r="I5123" s="1198"/>
      <c r="J5123" s="1199">
        <v>15</v>
      </c>
      <c r="K5123" s="1198" t="s">
        <v>1682</v>
      </c>
      <c r="L5123" s="1202">
        <v>0.09</v>
      </c>
      <c r="M5123" s="1202">
        <f t="shared" si="41"/>
        <v>0.1285</v>
      </c>
      <c r="N5123" s="1202">
        <v>0.22</v>
      </c>
      <c r="O5123" s="1203">
        <f t="shared" si="42"/>
        <v>0.15610000000000002</v>
      </c>
      <c r="P5123" s="1202">
        <v>0.22</v>
      </c>
      <c r="Q5123" s="1203">
        <f t="shared" si="43"/>
        <v>0.1338</v>
      </c>
      <c r="R5123" s="1202">
        <v>0.15</v>
      </c>
      <c r="S5123" s="1197"/>
      <c r="T5123" s="1197"/>
      <c r="U5123" s="1197"/>
      <c r="V5123" s="1197"/>
      <c r="W5123" s="1197"/>
      <c r="X5123" s="1204" t="s">
        <v>390</v>
      </c>
      <c r="Y5123" s="729"/>
    </row>
    <row r="5124" spans="2:25" customFormat="1" ht="15.75" customHeight="1" x14ac:dyDescent="0.2">
      <c r="B5124" s="1227" t="s">
        <v>1114</v>
      </c>
      <c r="C5124" s="1198" t="s">
        <v>2030</v>
      </c>
      <c r="D5124" s="1198" t="s">
        <v>929</v>
      </c>
      <c r="E5124" s="1199">
        <v>99</v>
      </c>
      <c r="F5124" s="1199">
        <v>84</v>
      </c>
      <c r="G5124" s="1200">
        <v>976</v>
      </c>
      <c r="H5124" s="1201"/>
      <c r="I5124" s="1198"/>
      <c r="J5124" s="1199">
        <v>15</v>
      </c>
      <c r="K5124" s="1198" t="s">
        <v>1682</v>
      </c>
      <c r="L5124" s="1202">
        <v>8.5999999999999993E-2</v>
      </c>
      <c r="M5124" s="1202">
        <f t="shared" si="41"/>
        <v>0.1285</v>
      </c>
      <c r="N5124" s="1202">
        <v>0.22</v>
      </c>
      <c r="O5124" s="1203">
        <f t="shared" si="42"/>
        <v>0.15610000000000002</v>
      </c>
      <c r="P5124" s="1202">
        <v>0.22</v>
      </c>
      <c r="Q5124" s="1203">
        <f t="shared" si="43"/>
        <v>0.1338</v>
      </c>
      <c r="R5124" s="1202">
        <v>0.15</v>
      </c>
      <c r="S5124" s="1197"/>
      <c r="T5124" s="1197"/>
      <c r="U5124" s="1197"/>
      <c r="V5124" s="1197"/>
      <c r="W5124" s="1197"/>
      <c r="X5124" s="1204" t="s">
        <v>390</v>
      </c>
      <c r="Y5124" s="729"/>
    </row>
    <row r="5125" spans="2:25" customFormat="1" ht="15.75" customHeight="1" x14ac:dyDescent="0.2">
      <c r="B5125" s="1227" t="s">
        <v>1115</v>
      </c>
      <c r="C5125" s="1198" t="s">
        <v>2030</v>
      </c>
      <c r="D5125" s="1198" t="s">
        <v>929</v>
      </c>
      <c r="E5125" s="1199">
        <v>99</v>
      </c>
      <c r="F5125" s="1199">
        <v>84</v>
      </c>
      <c r="G5125" s="1200">
        <v>976</v>
      </c>
      <c r="H5125" s="1201"/>
      <c r="I5125" s="1198"/>
      <c r="J5125" s="1199">
        <v>15</v>
      </c>
      <c r="K5125" s="1198" t="s">
        <v>1682</v>
      </c>
      <c r="L5125" s="1202">
        <v>8.5999999999999993E-2</v>
      </c>
      <c r="M5125" s="1202">
        <f t="shared" si="41"/>
        <v>0.1285</v>
      </c>
      <c r="N5125" s="1202">
        <v>0.22</v>
      </c>
      <c r="O5125" s="1203">
        <f t="shared" si="42"/>
        <v>0.15610000000000002</v>
      </c>
      <c r="P5125" s="1202">
        <v>0.22</v>
      </c>
      <c r="Q5125" s="1203">
        <f t="shared" si="43"/>
        <v>0.1338</v>
      </c>
      <c r="R5125" s="1202">
        <v>0.15</v>
      </c>
      <c r="S5125" s="1197"/>
      <c r="T5125" s="1197"/>
      <c r="U5125" s="1197"/>
      <c r="V5125" s="1197"/>
      <c r="W5125" s="1197"/>
      <c r="X5125" s="1204" t="s">
        <v>390</v>
      </c>
      <c r="Y5125" s="729"/>
    </row>
    <row r="5126" spans="2:25" customFormat="1" ht="15.75" customHeight="1" x14ac:dyDescent="0.2">
      <c r="B5126" s="1227" t="s">
        <v>1116</v>
      </c>
      <c r="C5126" s="1198" t="s">
        <v>2030</v>
      </c>
      <c r="D5126" s="1198" t="s">
        <v>929</v>
      </c>
      <c r="E5126" s="1199">
        <v>99</v>
      </c>
      <c r="F5126" s="1199">
        <v>84</v>
      </c>
      <c r="G5126" s="1200">
        <v>976</v>
      </c>
      <c r="H5126" s="1201"/>
      <c r="I5126" s="1198"/>
      <c r="J5126" s="1199">
        <v>15</v>
      </c>
      <c r="K5126" s="1198" t="s">
        <v>1682</v>
      </c>
      <c r="L5126" s="1202">
        <v>8.5999999999999993E-2</v>
      </c>
      <c r="M5126" s="1202">
        <f t="shared" si="41"/>
        <v>0.1285</v>
      </c>
      <c r="N5126" s="1202">
        <v>0.22</v>
      </c>
      <c r="O5126" s="1203">
        <f t="shared" si="42"/>
        <v>0.15610000000000002</v>
      </c>
      <c r="P5126" s="1202">
        <v>0.22</v>
      </c>
      <c r="Q5126" s="1203">
        <f t="shared" si="43"/>
        <v>0.1338</v>
      </c>
      <c r="R5126" s="1202">
        <v>0.15</v>
      </c>
      <c r="S5126" s="1197"/>
      <c r="T5126" s="1197"/>
      <c r="U5126" s="1197"/>
      <c r="V5126" s="1197"/>
      <c r="W5126" s="1197"/>
      <c r="X5126" s="1204" t="s">
        <v>390</v>
      </c>
      <c r="Y5126" s="729"/>
    </row>
    <row r="5127" spans="2:25" customFormat="1" ht="15.75" customHeight="1" x14ac:dyDescent="0.2">
      <c r="B5127" s="1227" t="s">
        <v>1969</v>
      </c>
      <c r="C5127" s="1207" t="s">
        <v>783</v>
      </c>
      <c r="D5127" s="1198" t="s">
        <v>929</v>
      </c>
      <c r="E5127" s="1199">
        <v>40</v>
      </c>
      <c r="F5127" s="1199">
        <v>20</v>
      </c>
      <c r="G5127" s="1200">
        <v>200</v>
      </c>
      <c r="H5127" s="1201">
        <v>1</v>
      </c>
      <c r="I5127" s="1198" t="s">
        <v>1133</v>
      </c>
      <c r="J5127" s="1197">
        <v>19</v>
      </c>
      <c r="K5127" s="1198" t="s">
        <v>370</v>
      </c>
      <c r="L5127" s="1202">
        <v>0.1</v>
      </c>
      <c r="M5127" s="1202">
        <f t="shared" si="41"/>
        <v>0.1285</v>
      </c>
      <c r="N5127" s="1202">
        <v>0.22</v>
      </c>
      <c r="O5127" s="1203">
        <f t="shared" si="42"/>
        <v>0.15610000000000002</v>
      </c>
      <c r="P5127" s="1202">
        <v>0.22</v>
      </c>
      <c r="Q5127" s="1203">
        <f t="shared" si="43"/>
        <v>0.1338</v>
      </c>
      <c r="R5127" s="1202">
        <v>0.15</v>
      </c>
      <c r="S5127" s="1197"/>
      <c r="T5127" s="1197"/>
      <c r="U5127" s="1197"/>
      <c r="V5127" s="1197"/>
      <c r="W5127" s="1197"/>
      <c r="X5127" s="1198" t="s">
        <v>763</v>
      </c>
      <c r="Y5127" s="729"/>
    </row>
    <row r="5128" spans="2:25" customFormat="1" ht="15.75" customHeight="1" x14ac:dyDescent="0.2">
      <c r="B5128" s="1227" t="s">
        <v>1933</v>
      </c>
      <c r="C5128" s="1207" t="s">
        <v>783</v>
      </c>
      <c r="D5128" s="1198" t="s">
        <v>929</v>
      </c>
      <c r="E5128" s="1199">
        <v>55</v>
      </c>
      <c r="F5128" s="1199">
        <v>30</v>
      </c>
      <c r="G5128" s="1200">
        <v>300</v>
      </c>
      <c r="H5128" s="1201">
        <v>1.5</v>
      </c>
      <c r="I5128" s="1198" t="s">
        <v>1134</v>
      </c>
      <c r="J5128" s="1197">
        <v>23.5</v>
      </c>
      <c r="K5128" s="1198" t="s">
        <v>1934</v>
      </c>
      <c r="L5128" s="1202">
        <v>0.1</v>
      </c>
      <c r="M5128" s="1202">
        <f t="shared" si="41"/>
        <v>0.1285</v>
      </c>
      <c r="N5128" s="1202">
        <v>0.22</v>
      </c>
      <c r="O5128" s="1203">
        <f t="shared" si="42"/>
        <v>0.15610000000000002</v>
      </c>
      <c r="P5128" s="1202">
        <v>0.22</v>
      </c>
      <c r="Q5128" s="1203">
        <f t="shared" si="43"/>
        <v>0.1338</v>
      </c>
      <c r="R5128" s="1202">
        <v>0.15</v>
      </c>
      <c r="S5128" s="1197"/>
      <c r="T5128" s="1197"/>
      <c r="U5128" s="1197"/>
      <c r="V5128" s="1197"/>
      <c r="W5128" s="1197"/>
      <c r="X5128" s="1198" t="s">
        <v>390</v>
      </c>
      <c r="Y5128" s="729"/>
    </row>
    <row r="5129" spans="2:25" customFormat="1" ht="15.75" customHeight="1" x14ac:dyDescent="0.2">
      <c r="B5129" s="1227" t="s">
        <v>1936</v>
      </c>
      <c r="C5129" s="1207" t="s">
        <v>783</v>
      </c>
      <c r="D5129" s="1198" t="s">
        <v>929</v>
      </c>
      <c r="E5129" s="1199">
        <v>65</v>
      </c>
      <c r="F5129" s="1199">
        <v>40</v>
      </c>
      <c r="G5129" s="1200">
        <v>400</v>
      </c>
      <c r="H5129" s="1201">
        <v>2</v>
      </c>
      <c r="I5129" s="1198" t="s">
        <v>1135</v>
      </c>
      <c r="J5129" s="1197">
        <v>23</v>
      </c>
      <c r="K5129" s="1198" t="s">
        <v>47</v>
      </c>
      <c r="L5129" s="1202">
        <v>0.1</v>
      </c>
      <c r="M5129" s="1202">
        <f t="shared" si="41"/>
        <v>0.1285</v>
      </c>
      <c r="N5129" s="1202">
        <v>0.22</v>
      </c>
      <c r="O5129" s="1203">
        <f t="shared" si="42"/>
        <v>0.15610000000000002</v>
      </c>
      <c r="P5129" s="1202">
        <v>0.22</v>
      </c>
      <c r="Q5129" s="1203">
        <f t="shared" si="43"/>
        <v>0.1338</v>
      </c>
      <c r="R5129" s="1202">
        <v>0.15</v>
      </c>
      <c r="S5129" s="1197"/>
      <c r="T5129" s="1197"/>
      <c r="U5129" s="1197"/>
      <c r="V5129" s="1197"/>
      <c r="W5129" s="1197"/>
      <c r="X5129" s="1198" t="s">
        <v>390</v>
      </c>
      <c r="Y5129" s="729"/>
    </row>
    <row r="5130" spans="2:25" customFormat="1" ht="15.75" customHeight="1" x14ac:dyDescent="0.2">
      <c r="B5130" s="1227" t="s">
        <v>1939</v>
      </c>
      <c r="C5130" s="1207" t="s">
        <v>783</v>
      </c>
      <c r="D5130" s="1198" t="s">
        <v>929</v>
      </c>
      <c r="E5130" s="1199">
        <v>125</v>
      </c>
      <c r="F5130" s="1199">
        <v>87</v>
      </c>
      <c r="G5130" s="1200">
        <v>870</v>
      </c>
      <c r="H5130" s="1201">
        <v>3</v>
      </c>
      <c r="I5130" s="1198" t="s">
        <v>1119</v>
      </c>
      <c r="J5130" s="1197">
        <v>35</v>
      </c>
      <c r="K5130" s="1198" t="s">
        <v>1682</v>
      </c>
      <c r="L5130" s="1202">
        <v>0.1</v>
      </c>
      <c r="M5130" s="1202">
        <f t="shared" si="41"/>
        <v>0.1285</v>
      </c>
      <c r="N5130" s="1202">
        <v>0.22</v>
      </c>
      <c r="O5130" s="1203">
        <f t="shared" si="42"/>
        <v>0.15610000000000002</v>
      </c>
      <c r="P5130" s="1202">
        <v>0.22</v>
      </c>
      <c r="Q5130" s="1203">
        <f t="shared" si="43"/>
        <v>0.1338</v>
      </c>
      <c r="R5130" s="1202">
        <v>0.15</v>
      </c>
      <c r="S5130" s="1197"/>
      <c r="T5130" s="1197"/>
      <c r="U5130" s="1197"/>
      <c r="V5130" s="1197"/>
      <c r="W5130" s="1197"/>
      <c r="X5130" s="1198" t="s">
        <v>390</v>
      </c>
      <c r="Y5130" s="729"/>
    </row>
    <row r="5131" spans="2:25" customFormat="1" ht="15.75" customHeight="1" x14ac:dyDescent="0.2">
      <c r="B5131" s="1227" t="s">
        <v>1969</v>
      </c>
      <c r="C5131" s="1207" t="s">
        <v>2030</v>
      </c>
      <c r="D5131" s="1198" t="s">
        <v>929</v>
      </c>
      <c r="E5131" s="1199">
        <v>40</v>
      </c>
      <c r="F5131" s="1199">
        <v>20</v>
      </c>
      <c r="G5131" s="1200">
        <v>200</v>
      </c>
      <c r="H5131" s="1201">
        <v>1</v>
      </c>
      <c r="I5131" s="1198" t="s">
        <v>1133</v>
      </c>
      <c r="J5131" s="1197">
        <v>19</v>
      </c>
      <c r="K5131" s="1198" t="s">
        <v>370</v>
      </c>
      <c r="L5131" s="1202">
        <v>0.1</v>
      </c>
      <c r="M5131" s="1202">
        <f t="shared" si="41"/>
        <v>0.1285</v>
      </c>
      <c r="N5131" s="1202">
        <v>0.22</v>
      </c>
      <c r="O5131" s="1203">
        <f t="shared" si="42"/>
        <v>0.15610000000000002</v>
      </c>
      <c r="P5131" s="1202">
        <v>0.22</v>
      </c>
      <c r="Q5131" s="1203">
        <f t="shared" si="43"/>
        <v>0.1338</v>
      </c>
      <c r="R5131" s="1202">
        <v>0.15</v>
      </c>
      <c r="S5131" s="1197"/>
      <c r="T5131" s="1197"/>
      <c r="U5131" s="1197"/>
      <c r="V5131" s="1197"/>
      <c r="W5131" s="1197"/>
      <c r="X5131" s="1198" t="s">
        <v>390</v>
      </c>
      <c r="Y5131" s="729"/>
    </row>
    <row r="5132" spans="2:25" customFormat="1" ht="15.75" customHeight="1" x14ac:dyDescent="0.2">
      <c r="B5132" s="1227" t="s">
        <v>1933</v>
      </c>
      <c r="C5132" s="1207" t="s">
        <v>2030</v>
      </c>
      <c r="D5132" s="1198" t="s">
        <v>929</v>
      </c>
      <c r="E5132" s="1199">
        <v>55</v>
      </c>
      <c r="F5132" s="1199">
        <v>30</v>
      </c>
      <c r="G5132" s="1200">
        <v>300</v>
      </c>
      <c r="H5132" s="1201">
        <v>1.5</v>
      </c>
      <c r="I5132" s="1198" t="s">
        <v>1134</v>
      </c>
      <c r="J5132" s="1197">
        <v>23.5</v>
      </c>
      <c r="K5132" s="1198" t="s">
        <v>1934</v>
      </c>
      <c r="L5132" s="1202">
        <v>0.1</v>
      </c>
      <c r="M5132" s="1202">
        <f t="shared" si="41"/>
        <v>0.1285</v>
      </c>
      <c r="N5132" s="1202">
        <v>0.22</v>
      </c>
      <c r="O5132" s="1203">
        <f t="shared" si="42"/>
        <v>0.15610000000000002</v>
      </c>
      <c r="P5132" s="1202">
        <v>0.22</v>
      </c>
      <c r="Q5132" s="1203">
        <f t="shared" si="43"/>
        <v>0.1338</v>
      </c>
      <c r="R5132" s="1202">
        <v>0.15</v>
      </c>
      <c r="S5132" s="1197"/>
      <c r="T5132" s="1197"/>
      <c r="U5132" s="1197"/>
      <c r="V5132" s="1197"/>
      <c r="W5132" s="1197"/>
      <c r="X5132" s="1198" t="s">
        <v>390</v>
      </c>
      <c r="Y5132" s="729"/>
    </row>
    <row r="5133" spans="2:25" customFormat="1" ht="15.75" customHeight="1" x14ac:dyDescent="0.2">
      <c r="B5133" s="1227" t="s">
        <v>1936</v>
      </c>
      <c r="C5133" s="1207" t="s">
        <v>2030</v>
      </c>
      <c r="D5133" s="1198" t="s">
        <v>929</v>
      </c>
      <c r="E5133" s="1199">
        <v>65</v>
      </c>
      <c r="F5133" s="1199">
        <v>40</v>
      </c>
      <c r="G5133" s="1200">
        <v>400</v>
      </c>
      <c r="H5133" s="1201">
        <v>2</v>
      </c>
      <c r="I5133" s="1198" t="s">
        <v>1135</v>
      </c>
      <c r="J5133" s="1197">
        <v>23</v>
      </c>
      <c r="K5133" s="1198" t="s">
        <v>47</v>
      </c>
      <c r="L5133" s="1202">
        <v>0.1</v>
      </c>
      <c r="M5133" s="1202">
        <f t="shared" si="41"/>
        <v>0.1285</v>
      </c>
      <c r="N5133" s="1202">
        <v>0.22</v>
      </c>
      <c r="O5133" s="1203">
        <f t="shared" si="42"/>
        <v>0.15610000000000002</v>
      </c>
      <c r="P5133" s="1202">
        <v>0.22</v>
      </c>
      <c r="Q5133" s="1203">
        <f t="shared" si="43"/>
        <v>0.1338</v>
      </c>
      <c r="R5133" s="1202">
        <v>0.15</v>
      </c>
      <c r="S5133" s="1197"/>
      <c r="T5133" s="1197"/>
      <c r="U5133" s="1197"/>
      <c r="V5133" s="1197"/>
      <c r="W5133" s="1197"/>
      <c r="X5133" s="1198" t="s">
        <v>390</v>
      </c>
      <c r="Y5133" s="729"/>
    </row>
    <row r="5134" spans="2:25" customFormat="1" ht="15.75" customHeight="1" x14ac:dyDescent="0.2">
      <c r="B5134" s="1227" t="s">
        <v>2029</v>
      </c>
      <c r="C5134" s="1208" t="s">
        <v>2030</v>
      </c>
      <c r="D5134" s="1198" t="s">
        <v>1627</v>
      </c>
      <c r="E5134" s="1199">
        <v>10</v>
      </c>
      <c r="F5134" s="1199">
        <v>10</v>
      </c>
      <c r="G5134" s="1209">
        <v>105</v>
      </c>
      <c r="H5134" s="1201">
        <v>0</v>
      </c>
      <c r="I5134" s="1198" t="s">
        <v>1136</v>
      </c>
      <c r="J5134" s="1197"/>
      <c r="K5134" s="1198"/>
      <c r="L5134" s="1202">
        <v>9.5000000000000001E-2</v>
      </c>
      <c r="M5134" s="1202">
        <f t="shared" si="41"/>
        <v>0.1285</v>
      </c>
      <c r="N5134" s="1202">
        <v>0.22</v>
      </c>
      <c r="O5134" s="1203">
        <f t="shared" si="42"/>
        <v>0.15610000000000002</v>
      </c>
      <c r="P5134" s="1202">
        <v>0.22</v>
      </c>
      <c r="Q5134" s="1203">
        <f t="shared" si="43"/>
        <v>0.1338</v>
      </c>
      <c r="R5134" s="1202">
        <v>0.15</v>
      </c>
      <c r="S5134" s="1197"/>
      <c r="T5134" s="1197"/>
      <c r="U5134" s="1197"/>
      <c r="V5134" s="1197"/>
      <c r="W5134" s="1197"/>
      <c r="X5134" s="1204" t="s">
        <v>2034</v>
      </c>
      <c r="Y5134" s="729"/>
    </row>
    <row r="5135" spans="2:25" customFormat="1" ht="15.75" customHeight="1" x14ac:dyDescent="0.2">
      <c r="B5135" s="1227" t="s">
        <v>2035</v>
      </c>
      <c r="C5135" s="1208" t="s">
        <v>2030</v>
      </c>
      <c r="D5135" s="1198" t="s">
        <v>1627</v>
      </c>
      <c r="E5135" s="1199">
        <v>20</v>
      </c>
      <c r="F5135" s="1199">
        <v>20</v>
      </c>
      <c r="G5135" s="1209">
        <v>222</v>
      </c>
      <c r="H5135" s="1201">
        <v>0</v>
      </c>
      <c r="I5135" s="1198" t="s">
        <v>1137</v>
      </c>
      <c r="J5135" s="1197"/>
      <c r="K5135" s="1198"/>
      <c r="L5135" s="1202">
        <v>0.09</v>
      </c>
      <c r="M5135" s="1202">
        <f t="shared" si="41"/>
        <v>0.1285</v>
      </c>
      <c r="N5135" s="1202">
        <v>0.22</v>
      </c>
      <c r="O5135" s="1203">
        <f t="shared" si="42"/>
        <v>0.15610000000000002</v>
      </c>
      <c r="P5135" s="1202">
        <v>0.22</v>
      </c>
      <c r="Q5135" s="1203">
        <f t="shared" si="43"/>
        <v>0.1338</v>
      </c>
      <c r="R5135" s="1202">
        <v>0.15</v>
      </c>
      <c r="S5135" s="1197"/>
      <c r="T5135" s="1197"/>
      <c r="U5135" s="1197"/>
      <c r="V5135" s="1197"/>
      <c r="W5135" s="1197"/>
      <c r="X5135" s="1204" t="s">
        <v>2034</v>
      </c>
      <c r="Y5135" s="729"/>
    </row>
    <row r="5136" spans="2:25" customFormat="1" ht="15.75" customHeight="1" x14ac:dyDescent="0.2">
      <c r="B5136" s="1227" t="s">
        <v>2039</v>
      </c>
      <c r="C5136" s="1208" t="s">
        <v>2030</v>
      </c>
      <c r="D5136" s="1198" t="s">
        <v>1627</v>
      </c>
      <c r="E5136" s="1199">
        <v>30</v>
      </c>
      <c r="F5136" s="1199">
        <v>30</v>
      </c>
      <c r="G5136" s="1209">
        <v>375</v>
      </c>
      <c r="H5136" s="1201">
        <v>0</v>
      </c>
      <c r="I5136" s="1198" t="s">
        <v>1138</v>
      </c>
      <c r="J5136" s="1197"/>
      <c r="K5136" s="1198"/>
      <c r="L5136" s="1202">
        <v>0.08</v>
      </c>
      <c r="M5136" s="1202">
        <f t="shared" si="41"/>
        <v>0.1285</v>
      </c>
      <c r="N5136" s="1202">
        <v>0.22</v>
      </c>
      <c r="O5136" s="1203">
        <f t="shared" si="42"/>
        <v>0.15610000000000002</v>
      </c>
      <c r="P5136" s="1202">
        <v>0.22</v>
      </c>
      <c r="Q5136" s="1203">
        <f t="shared" si="43"/>
        <v>0.1338</v>
      </c>
      <c r="R5136" s="1202">
        <v>0.15</v>
      </c>
      <c r="S5136" s="1197"/>
      <c r="T5136" s="1197"/>
      <c r="U5136" s="1197"/>
      <c r="V5136" s="1197"/>
      <c r="W5136" s="1197"/>
      <c r="X5136" s="1204" t="s">
        <v>2034</v>
      </c>
      <c r="Y5136" s="729"/>
    </row>
    <row r="5137" spans="2:25" customFormat="1" ht="15.75" customHeight="1" x14ac:dyDescent="0.2">
      <c r="B5137" s="1228" t="s">
        <v>2045</v>
      </c>
      <c r="C5137" s="1211" t="s">
        <v>1631</v>
      </c>
      <c r="D5137" s="1212" t="s">
        <v>1627</v>
      </c>
      <c r="E5137" s="1213">
        <v>49</v>
      </c>
      <c r="F5137" s="1213">
        <v>49</v>
      </c>
      <c r="G5137" s="1209">
        <v>462</v>
      </c>
      <c r="H5137" s="1201"/>
      <c r="I5137" s="1212"/>
      <c r="J5137" s="1210"/>
      <c r="K5137" s="1212"/>
      <c r="L5137" s="1214">
        <v>0.106</v>
      </c>
      <c r="M5137" s="1202">
        <f t="shared" si="41"/>
        <v>0.1285</v>
      </c>
      <c r="N5137" s="1214">
        <v>0.22</v>
      </c>
      <c r="O5137" s="1203">
        <f t="shared" si="42"/>
        <v>0.15610000000000002</v>
      </c>
      <c r="P5137" s="1214">
        <v>0.22</v>
      </c>
      <c r="Q5137" s="1203">
        <f t="shared" si="43"/>
        <v>0.1338</v>
      </c>
      <c r="R5137" s="1214">
        <v>0.15</v>
      </c>
      <c r="S5137" s="1210"/>
      <c r="T5137" s="1210"/>
      <c r="U5137" s="1210"/>
      <c r="V5137" s="1210"/>
      <c r="W5137" s="1210"/>
      <c r="X5137" s="1204" t="s">
        <v>763</v>
      </c>
      <c r="Y5137" s="729"/>
    </row>
    <row r="5138" spans="2:25" customFormat="1" ht="15.75" customHeight="1" x14ac:dyDescent="0.2">
      <c r="B5138" s="1227" t="s">
        <v>2046</v>
      </c>
      <c r="C5138" s="1211" t="s">
        <v>1631</v>
      </c>
      <c r="D5138" s="1198" t="s">
        <v>1627</v>
      </c>
      <c r="E5138" s="1199">
        <v>79</v>
      </c>
      <c r="F5138" s="1199">
        <v>79</v>
      </c>
      <c r="G5138" s="1209">
        <v>797</v>
      </c>
      <c r="H5138" s="1201"/>
      <c r="I5138" s="1198"/>
      <c r="J5138" s="1197"/>
      <c r="K5138" s="1198"/>
      <c r="L5138" s="1202">
        <v>9.9000000000000005E-2</v>
      </c>
      <c r="M5138" s="1202">
        <f t="shared" si="41"/>
        <v>0.1285</v>
      </c>
      <c r="N5138" s="1202">
        <v>0.22</v>
      </c>
      <c r="O5138" s="1203">
        <f t="shared" si="42"/>
        <v>0.15610000000000002</v>
      </c>
      <c r="P5138" s="1202">
        <v>0.22</v>
      </c>
      <c r="Q5138" s="1203">
        <f t="shared" si="43"/>
        <v>0.1338</v>
      </c>
      <c r="R5138" s="1202">
        <v>0.15</v>
      </c>
      <c r="S5138" s="1197"/>
      <c r="T5138" s="1197"/>
      <c r="U5138" s="1197"/>
      <c r="V5138" s="1197"/>
      <c r="W5138" s="1197"/>
      <c r="X5138" s="1204" t="s">
        <v>390</v>
      </c>
      <c r="Y5138" s="729"/>
    </row>
    <row r="5139" spans="2:25" customFormat="1" ht="15.75" customHeight="1" x14ac:dyDescent="0.2">
      <c r="B5139" s="1227" t="s">
        <v>2047</v>
      </c>
      <c r="C5139" s="1211" t="s">
        <v>1631</v>
      </c>
      <c r="D5139" s="1198" t="s">
        <v>1627</v>
      </c>
      <c r="E5139" s="1199">
        <v>95</v>
      </c>
      <c r="F5139" s="1199">
        <v>95</v>
      </c>
      <c r="G5139" s="1209">
        <v>1104</v>
      </c>
      <c r="H5139" s="1201"/>
      <c r="I5139" s="1198"/>
      <c r="J5139" s="1197"/>
      <c r="K5139" s="1198"/>
      <c r="L5139" s="1202">
        <v>8.5999999999999993E-2</v>
      </c>
      <c r="M5139" s="1202">
        <f t="shared" si="41"/>
        <v>0.1285</v>
      </c>
      <c r="N5139" s="1202">
        <v>0.22</v>
      </c>
      <c r="O5139" s="1203">
        <f t="shared" si="42"/>
        <v>0.15610000000000002</v>
      </c>
      <c r="P5139" s="1202">
        <v>0.22</v>
      </c>
      <c r="Q5139" s="1203">
        <f t="shared" si="43"/>
        <v>0.1338</v>
      </c>
      <c r="R5139" s="1202">
        <v>0.15</v>
      </c>
      <c r="S5139" s="1197"/>
      <c r="T5139" s="1197"/>
      <c r="U5139" s="1197"/>
      <c r="V5139" s="1197"/>
      <c r="W5139" s="1197"/>
      <c r="X5139" s="1204" t="s">
        <v>390</v>
      </c>
      <c r="Y5139" s="729"/>
    </row>
    <row r="5140" spans="2:25" customFormat="1" ht="15.75" customHeight="1" x14ac:dyDescent="0.2">
      <c r="B5140" s="1227" t="s">
        <v>2048</v>
      </c>
      <c r="C5140" s="1211" t="s">
        <v>1631</v>
      </c>
      <c r="D5140" s="1198" t="s">
        <v>1627</v>
      </c>
      <c r="E5140" s="1199">
        <v>120</v>
      </c>
      <c r="F5140" s="1199">
        <v>120</v>
      </c>
      <c r="G5140" s="1209">
        <v>1395</v>
      </c>
      <c r="H5140" s="1201">
        <v>0</v>
      </c>
      <c r="I5140" s="1198" t="s">
        <v>2049</v>
      </c>
      <c r="J5140" s="1197"/>
      <c r="K5140" s="1198"/>
      <c r="L5140" s="1202">
        <v>8.5999999999999993E-2</v>
      </c>
      <c r="M5140" s="1202">
        <f t="shared" si="41"/>
        <v>0.1285</v>
      </c>
      <c r="N5140" s="1202">
        <v>0.22</v>
      </c>
      <c r="O5140" s="1203">
        <f t="shared" si="42"/>
        <v>0.15610000000000002</v>
      </c>
      <c r="P5140" s="1202">
        <v>0.22</v>
      </c>
      <c r="Q5140" s="1203">
        <f t="shared" si="43"/>
        <v>0.1338</v>
      </c>
      <c r="R5140" s="1202">
        <v>0.15</v>
      </c>
      <c r="S5140" s="1197"/>
      <c r="T5140" s="1197"/>
      <c r="U5140" s="1197"/>
      <c r="V5140" s="1197"/>
      <c r="W5140" s="1197"/>
      <c r="X5140" s="1204" t="s">
        <v>390</v>
      </c>
      <c r="Y5140" s="729"/>
    </row>
    <row r="5141" spans="2:25" customFormat="1" ht="15.75" customHeight="1" x14ac:dyDescent="0.2">
      <c r="B5141" s="1227" t="s">
        <v>2050</v>
      </c>
      <c r="C5141" s="1211" t="s">
        <v>1631</v>
      </c>
      <c r="D5141" s="1198" t="s">
        <v>1627</v>
      </c>
      <c r="E5141" s="1199">
        <v>150</v>
      </c>
      <c r="F5141" s="1199">
        <v>150</v>
      </c>
      <c r="G5141" s="1209">
        <v>1744</v>
      </c>
      <c r="H5141" s="1201">
        <v>0</v>
      </c>
      <c r="I5141" s="1198" t="s">
        <v>1119</v>
      </c>
      <c r="J5141" s="1197"/>
      <c r="K5141" s="1198"/>
      <c r="L5141" s="1202">
        <v>8.5999999999999993E-2</v>
      </c>
      <c r="M5141" s="1202">
        <f t="shared" si="41"/>
        <v>0.1285</v>
      </c>
      <c r="N5141" s="1202">
        <v>0.22</v>
      </c>
      <c r="O5141" s="1203">
        <f t="shared" si="42"/>
        <v>0.15610000000000002</v>
      </c>
      <c r="P5141" s="1202">
        <v>0.22</v>
      </c>
      <c r="Q5141" s="1203">
        <f t="shared" si="43"/>
        <v>0.1338</v>
      </c>
      <c r="R5141" s="1202">
        <v>0.15</v>
      </c>
      <c r="S5141" s="1197"/>
      <c r="T5141" s="1197"/>
      <c r="U5141" s="1197"/>
      <c r="V5141" s="1197"/>
      <c r="W5141" s="1197"/>
      <c r="X5141" s="1204" t="s">
        <v>390</v>
      </c>
      <c r="Y5141" s="729"/>
    </row>
    <row r="5142" spans="2:25" customFormat="1" ht="15.75" customHeight="1" x14ac:dyDescent="0.2">
      <c r="B5142" s="1227" t="s">
        <v>2045</v>
      </c>
      <c r="C5142" s="1211" t="s">
        <v>2030</v>
      </c>
      <c r="D5142" s="1198" t="s">
        <v>1627</v>
      </c>
      <c r="E5142" s="1199">
        <v>49</v>
      </c>
      <c r="F5142" s="1199">
        <v>49</v>
      </c>
      <c r="G5142" s="1209">
        <v>462</v>
      </c>
      <c r="H5142" s="1201"/>
      <c r="I5142" s="1198" t="s">
        <v>2051</v>
      </c>
      <c r="J5142" s="1197"/>
      <c r="K5142" s="1198"/>
      <c r="L5142" s="1202">
        <v>0.106</v>
      </c>
      <c r="M5142" s="1202">
        <f t="shared" si="41"/>
        <v>0.1285</v>
      </c>
      <c r="N5142" s="1202">
        <v>0.22</v>
      </c>
      <c r="O5142" s="1203">
        <f t="shared" si="42"/>
        <v>0.15610000000000002</v>
      </c>
      <c r="P5142" s="1202">
        <v>0.22</v>
      </c>
      <c r="Q5142" s="1203">
        <f t="shared" si="43"/>
        <v>0.1338</v>
      </c>
      <c r="R5142" s="1202">
        <v>0.15</v>
      </c>
      <c r="S5142" s="1197"/>
      <c r="T5142" s="1197"/>
      <c r="U5142" s="1197"/>
      <c r="V5142" s="1197"/>
      <c r="W5142" s="1197"/>
      <c r="X5142" s="1204" t="s">
        <v>763</v>
      </c>
      <c r="Y5142" s="729"/>
    </row>
    <row r="5143" spans="2:25" customFormat="1" ht="15.75" customHeight="1" x14ac:dyDescent="0.2">
      <c r="B5143" s="1227" t="s">
        <v>2046</v>
      </c>
      <c r="C5143" s="1211" t="s">
        <v>2030</v>
      </c>
      <c r="D5143" s="1198" t="s">
        <v>1627</v>
      </c>
      <c r="E5143" s="1199">
        <v>79</v>
      </c>
      <c r="F5143" s="1199">
        <v>79</v>
      </c>
      <c r="G5143" s="1209">
        <v>797</v>
      </c>
      <c r="H5143" s="1201"/>
      <c r="I5143" s="1198"/>
      <c r="J5143" s="1197"/>
      <c r="K5143" s="1198"/>
      <c r="L5143" s="1202">
        <v>9.9000000000000005E-2</v>
      </c>
      <c r="M5143" s="1202">
        <f t="shared" si="41"/>
        <v>0.1285</v>
      </c>
      <c r="N5143" s="1202">
        <v>0.22</v>
      </c>
      <c r="O5143" s="1203">
        <f t="shared" si="42"/>
        <v>0.15610000000000002</v>
      </c>
      <c r="P5143" s="1202">
        <v>0.22</v>
      </c>
      <c r="Q5143" s="1203">
        <f t="shared" si="43"/>
        <v>0.1338</v>
      </c>
      <c r="R5143" s="1202">
        <v>0.15</v>
      </c>
      <c r="S5143" s="1197"/>
      <c r="T5143" s="1197"/>
      <c r="U5143" s="1197"/>
      <c r="V5143" s="1197"/>
      <c r="W5143" s="1197"/>
      <c r="X5143" s="1204" t="s">
        <v>390</v>
      </c>
      <c r="Y5143" s="729"/>
    </row>
    <row r="5144" spans="2:25" customFormat="1" ht="15.75" customHeight="1" x14ac:dyDescent="0.2">
      <c r="B5144" s="1227" t="s">
        <v>2047</v>
      </c>
      <c r="C5144" s="1211" t="s">
        <v>2030</v>
      </c>
      <c r="D5144" s="1198" t="s">
        <v>1627</v>
      </c>
      <c r="E5144" s="1199">
        <v>95</v>
      </c>
      <c r="F5144" s="1199">
        <v>95</v>
      </c>
      <c r="G5144" s="1209">
        <v>1104</v>
      </c>
      <c r="H5144" s="1201"/>
      <c r="I5144" s="1198"/>
      <c r="J5144" s="1197"/>
      <c r="K5144" s="1198"/>
      <c r="L5144" s="1202">
        <v>8.5999999999999993E-2</v>
      </c>
      <c r="M5144" s="1202">
        <f t="shared" si="41"/>
        <v>0.1285</v>
      </c>
      <c r="N5144" s="1202">
        <v>0.22</v>
      </c>
      <c r="O5144" s="1203">
        <f t="shared" si="42"/>
        <v>0.15610000000000002</v>
      </c>
      <c r="P5144" s="1202">
        <v>0.22</v>
      </c>
      <c r="Q5144" s="1203">
        <f t="shared" si="43"/>
        <v>0.1338</v>
      </c>
      <c r="R5144" s="1202">
        <v>0.15</v>
      </c>
      <c r="S5144" s="1197"/>
      <c r="T5144" s="1197"/>
      <c r="U5144" s="1197"/>
      <c r="V5144" s="1197"/>
      <c r="W5144" s="1197"/>
      <c r="X5144" s="1204" t="s">
        <v>390</v>
      </c>
      <c r="Y5144" s="729"/>
    </row>
    <row r="5145" spans="2:25" customFormat="1" ht="15.75" customHeight="1" x14ac:dyDescent="0.2">
      <c r="B5145" s="1227" t="s">
        <v>2048</v>
      </c>
      <c r="C5145" s="1211" t="s">
        <v>2030</v>
      </c>
      <c r="D5145" s="1198" t="s">
        <v>1627</v>
      </c>
      <c r="E5145" s="1199">
        <v>120</v>
      </c>
      <c r="F5145" s="1199">
        <v>120</v>
      </c>
      <c r="G5145" s="1209">
        <v>1395</v>
      </c>
      <c r="H5145" s="1201">
        <v>0</v>
      </c>
      <c r="I5145" s="1198" t="s">
        <v>2049</v>
      </c>
      <c r="J5145" s="1197"/>
      <c r="K5145" s="1198"/>
      <c r="L5145" s="1202">
        <v>8.5999999999999993E-2</v>
      </c>
      <c r="M5145" s="1202">
        <f t="shared" si="41"/>
        <v>0.1285</v>
      </c>
      <c r="N5145" s="1202">
        <v>0.22</v>
      </c>
      <c r="O5145" s="1203">
        <f t="shared" si="42"/>
        <v>0.15610000000000002</v>
      </c>
      <c r="P5145" s="1202">
        <v>0.22</v>
      </c>
      <c r="Q5145" s="1203">
        <f t="shared" si="43"/>
        <v>0.1338</v>
      </c>
      <c r="R5145" s="1202">
        <v>0.15</v>
      </c>
      <c r="S5145" s="1197"/>
      <c r="T5145" s="1197"/>
      <c r="U5145" s="1197"/>
      <c r="V5145" s="1197"/>
      <c r="W5145" s="1197"/>
      <c r="X5145" s="1204" t="s">
        <v>390</v>
      </c>
      <c r="Y5145" s="729"/>
    </row>
    <row r="5146" spans="2:25" customFormat="1" ht="15.75" customHeight="1" x14ac:dyDescent="0.2">
      <c r="B5146" s="1227" t="s">
        <v>2050</v>
      </c>
      <c r="C5146" s="1211" t="s">
        <v>2030</v>
      </c>
      <c r="D5146" s="1198" t="s">
        <v>1627</v>
      </c>
      <c r="E5146" s="1199">
        <v>150</v>
      </c>
      <c r="F5146" s="1199">
        <v>150</v>
      </c>
      <c r="G5146" s="1209">
        <v>1744</v>
      </c>
      <c r="H5146" s="1201">
        <v>0</v>
      </c>
      <c r="I5146" s="1198" t="s">
        <v>1119</v>
      </c>
      <c r="J5146" s="1197"/>
      <c r="K5146" s="1198"/>
      <c r="L5146" s="1202">
        <v>8.5999999999999993E-2</v>
      </c>
      <c r="M5146" s="1202">
        <f t="shared" si="41"/>
        <v>0.1285</v>
      </c>
      <c r="N5146" s="1202">
        <v>0.22</v>
      </c>
      <c r="O5146" s="1203">
        <f t="shared" si="42"/>
        <v>0.15610000000000002</v>
      </c>
      <c r="P5146" s="1202">
        <v>0.22</v>
      </c>
      <c r="Q5146" s="1203">
        <f t="shared" si="43"/>
        <v>0.1338</v>
      </c>
      <c r="R5146" s="1202">
        <v>0.15</v>
      </c>
      <c r="S5146" s="1197"/>
      <c r="T5146" s="1197"/>
      <c r="U5146" s="1197"/>
      <c r="V5146" s="1197"/>
      <c r="W5146" s="1197"/>
      <c r="X5146" s="1204" t="s">
        <v>390</v>
      </c>
      <c r="Y5146" s="729"/>
    </row>
    <row r="5147" spans="2:25" customFormat="1" ht="15.75" customHeight="1" x14ac:dyDescent="0.2">
      <c r="B5147" s="1229" t="s">
        <v>1457</v>
      </c>
      <c r="C5147" s="1211" t="s">
        <v>783</v>
      </c>
      <c r="D5147" s="1198" t="s">
        <v>1627</v>
      </c>
      <c r="E5147" s="1215">
        <v>50</v>
      </c>
      <c r="F5147" s="1215">
        <v>50</v>
      </c>
      <c r="G5147" s="1216">
        <v>555</v>
      </c>
      <c r="H5147" s="1201">
        <v>0</v>
      </c>
      <c r="I5147" s="1198" t="s">
        <v>1136</v>
      </c>
      <c r="J5147" s="1197">
        <v>0</v>
      </c>
      <c r="K5147" s="1198" t="s">
        <v>2052</v>
      </c>
      <c r="L5147" s="1214">
        <v>0.09</v>
      </c>
      <c r="M5147" s="1202">
        <f t="shared" si="41"/>
        <v>0.1285</v>
      </c>
      <c r="N5147" s="1202">
        <v>0.22</v>
      </c>
      <c r="O5147" s="1203">
        <f t="shared" si="42"/>
        <v>0.15610000000000002</v>
      </c>
      <c r="P5147" s="1202">
        <v>0.22</v>
      </c>
      <c r="Q5147" s="1203">
        <f t="shared" si="43"/>
        <v>0.1338</v>
      </c>
      <c r="R5147" s="1202">
        <v>0.15</v>
      </c>
      <c r="S5147" s="1197"/>
      <c r="T5147" s="1197"/>
      <c r="U5147" s="1197"/>
      <c r="V5147" s="1197"/>
      <c r="W5147" s="1197"/>
      <c r="X5147" s="1198" t="s">
        <v>1835</v>
      </c>
      <c r="Y5147" s="729"/>
    </row>
    <row r="5148" spans="2:25" customFormat="1" ht="15.75" customHeight="1" x14ac:dyDescent="0.2">
      <c r="B5148" s="1229" t="s">
        <v>1464</v>
      </c>
      <c r="C5148" s="1211" t="s">
        <v>783</v>
      </c>
      <c r="D5148" s="1198" t="s">
        <v>1627</v>
      </c>
      <c r="E5148" s="1215">
        <v>101</v>
      </c>
      <c r="F5148" s="1215">
        <v>101</v>
      </c>
      <c r="G5148" s="1216">
        <v>1122</v>
      </c>
      <c r="H5148" s="1201">
        <v>0</v>
      </c>
      <c r="I5148" s="1198" t="s">
        <v>1136</v>
      </c>
      <c r="J5148" s="1197">
        <v>0</v>
      </c>
      <c r="K5148" s="1198" t="s">
        <v>2052</v>
      </c>
      <c r="L5148" s="1214">
        <v>0.09</v>
      </c>
      <c r="M5148" s="1202">
        <f t="shared" si="41"/>
        <v>0.1285</v>
      </c>
      <c r="N5148" s="1202">
        <v>0.22</v>
      </c>
      <c r="O5148" s="1203">
        <f t="shared" si="42"/>
        <v>0.15610000000000002</v>
      </c>
      <c r="P5148" s="1202">
        <v>0.22</v>
      </c>
      <c r="Q5148" s="1203">
        <f t="shared" si="43"/>
        <v>0.1338</v>
      </c>
      <c r="R5148" s="1202">
        <v>0.15</v>
      </c>
      <c r="S5148" s="1197"/>
      <c r="T5148" s="1197"/>
      <c r="U5148" s="1197"/>
      <c r="V5148" s="1197"/>
      <c r="W5148" s="1197"/>
      <c r="X5148" s="1198" t="s">
        <v>1835</v>
      </c>
      <c r="Y5148" s="729"/>
    </row>
    <row r="5149" spans="2:25" customFormat="1" ht="15.75" customHeight="1" x14ac:dyDescent="0.2">
      <c r="B5149" s="1229" t="s">
        <v>2805</v>
      </c>
      <c r="C5149" s="1211" t="s">
        <v>783</v>
      </c>
      <c r="D5149" s="1198" t="s">
        <v>1627</v>
      </c>
      <c r="E5149" s="1215">
        <v>151</v>
      </c>
      <c r="F5149" s="1215">
        <v>151</v>
      </c>
      <c r="G5149" s="1216">
        <v>1677</v>
      </c>
      <c r="H5149" s="1201">
        <v>0</v>
      </c>
      <c r="I5149" s="1198" t="s">
        <v>1136</v>
      </c>
      <c r="J5149" s="1197">
        <v>0</v>
      </c>
      <c r="K5149" s="1198" t="s">
        <v>2052</v>
      </c>
      <c r="L5149" s="1214">
        <v>0.09</v>
      </c>
      <c r="M5149" s="1202">
        <f t="shared" si="41"/>
        <v>0.1285</v>
      </c>
      <c r="N5149" s="1202">
        <v>0.22</v>
      </c>
      <c r="O5149" s="1203">
        <f t="shared" si="42"/>
        <v>0.15610000000000002</v>
      </c>
      <c r="P5149" s="1202">
        <v>0.22</v>
      </c>
      <c r="Q5149" s="1203">
        <f t="shared" si="43"/>
        <v>0.1338</v>
      </c>
      <c r="R5149" s="1202">
        <v>0.15</v>
      </c>
      <c r="S5149" s="1197"/>
      <c r="T5149" s="1197"/>
      <c r="U5149" s="1197"/>
      <c r="V5149" s="1197"/>
      <c r="W5149" s="1197"/>
      <c r="X5149" s="1198" t="s">
        <v>1835</v>
      </c>
      <c r="Y5149" s="729"/>
    </row>
    <row r="5150" spans="2:25" customFormat="1" ht="15.75" customHeight="1" x14ac:dyDescent="0.2">
      <c r="B5150" s="1229" t="s">
        <v>2812</v>
      </c>
      <c r="C5150" s="1211" t="s">
        <v>783</v>
      </c>
      <c r="D5150" s="1198" t="s">
        <v>1627</v>
      </c>
      <c r="E5150" s="1215">
        <v>201</v>
      </c>
      <c r="F5150" s="1215">
        <v>201</v>
      </c>
      <c r="G5150" s="1216">
        <v>2233</v>
      </c>
      <c r="H5150" s="1201">
        <v>0</v>
      </c>
      <c r="I5150" s="1198" t="s">
        <v>1136</v>
      </c>
      <c r="J5150" s="1197">
        <v>0</v>
      </c>
      <c r="K5150" s="1198" t="s">
        <v>2052</v>
      </c>
      <c r="L5150" s="1214">
        <v>0.09</v>
      </c>
      <c r="M5150" s="1202">
        <f t="shared" si="41"/>
        <v>0.1285</v>
      </c>
      <c r="N5150" s="1202">
        <v>0.22</v>
      </c>
      <c r="O5150" s="1203">
        <f t="shared" si="42"/>
        <v>0.15610000000000002</v>
      </c>
      <c r="P5150" s="1202">
        <v>0.22</v>
      </c>
      <c r="Q5150" s="1203">
        <f t="shared" si="43"/>
        <v>0.1338</v>
      </c>
      <c r="R5150" s="1202">
        <v>0.15</v>
      </c>
      <c r="S5150" s="1197"/>
      <c r="T5150" s="1197"/>
      <c r="U5150" s="1197"/>
      <c r="V5150" s="1197"/>
      <c r="W5150" s="1197"/>
      <c r="X5150" s="1198" t="s">
        <v>1835</v>
      </c>
      <c r="Y5150" s="729"/>
    </row>
    <row r="5151" spans="2:25" customFormat="1" ht="15.75" customHeight="1" x14ac:dyDescent="0.2">
      <c r="B5151" s="1229" t="s">
        <v>2819</v>
      </c>
      <c r="C5151" s="1211" t="s">
        <v>783</v>
      </c>
      <c r="D5151" s="1198" t="s">
        <v>1627</v>
      </c>
      <c r="E5151" s="1215">
        <v>251</v>
      </c>
      <c r="F5151" s="1215">
        <v>251</v>
      </c>
      <c r="G5151" s="1216">
        <v>2788</v>
      </c>
      <c r="H5151" s="1201">
        <v>0</v>
      </c>
      <c r="I5151" s="1198" t="s">
        <v>1136</v>
      </c>
      <c r="J5151" s="1197">
        <v>0</v>
      </c>
      <c r="K5151" s="1198" t="s">
        <v>2052</v>
      </c>
      <c r="L5151" s="1214">
        <v>0.09</v>
      </c>
      <c r="M5151" s="1202">
        <f t="shared" si="41"/>
        <v>0.1285</v>
      </c>
      <c r="N5151" s="1202">
        <v>0.22</v>
      </c>
      <c r="O5151" s="1203">
        <f t="shared" si="42"/>
        <v>0.15610000000000002</v>
      </c>
      <c r="P5151" s="1202">
        <v>0.22</v>
      </c>
      <c r="Q5151" s="1203">
        <f t="shared" si="43"/>
        <v>0.1338</v>
      </c>
      <c r="R5151" s="1202">
        <v>0.15</v>
      </c>
      <c r="S5151" s="1197"/>
      <c r="T5151" s="1197"/>
      <c r="U5151" s="1197"/>
      <c r="V5151" s="1197"/>
      <c r="W5151" s="1197"/>
      <c r="X5151" s="1198" t="s">
        <v>1835</v>
      </c>
      <c r="Y5151" s="729"/>
    </row>
    <row r="5152" spans="2:25" customFormat="1" ht="15.75" customHeight="1" x14ac:dyDescent="0.2">
      <c r="B5152" s="1229" t="s">
        <v>2826</v>
      </c>
      <c r="C5152" s="1211" t="s">
        <v>783</v>
      </c>
      <c r="D5152" s="1198" t="s">
        <v>1627</v>
      </c>
      <c r="E5152" s="1215">
        <v>301</v>
      </c>
      <c r="F5152" s="1215">
        <v>301</v>
      </c>
      <c r="G5152" s="1216">
        <v>3344</v>
      </c>
      <c r="H5152" s="1201">
        <v>0</v>
      </c>
      <c r="I5152" s="1198" t="s">
        <v>1136</v>
      </c>
      <c r="J5152" s="1197">
        <v>0</v>
      </c>
      <c r="K5152" s="1198" t="s">
        <v>2052</v>
      </c>
      <c r="L5152" s="1214">
        <v>0.09</v>
      </c>
      <c r="M5152" s="1202">
        <f t="shared" si="41"/>
        <v>0.1285</v>
      </c>
      <c r="N5152" s="1202">
        <v>0.22</v>
      </c>
      <c r="O5152" s="1203">
        <f t="shared" si="42"/>
        <v>0.15610000000000002</v>
      </c>
      <c r="P5152" s="1202">
        <v>0.22</v>
      </c>
      <c r="Q5152" s="1203">
        <f t="shared" si="43"/>
        <v>0.1338</v>
      </c>
      <c r="R5152" s="1202">
        <v>0.15</v>
      </c>
      <c r="S5152" s="1197"/>
      <c r="T5152" s="1197"/>
      <c r="U5152" s="1197"/>
      <c r="V5152" s="1197"/>
      <c r="W5152" s="1197"/>
      <c r="X5152" s="1198" t="s">
        <v>1840</v>
      </c>
      <c r="Y5152" s="729"/>
    </row>
    <row r="5153" spans="2:25" customFormat="1" ht="15.75" customHeight="1" x14ac:dyDescent="0.2">
      <c r="B5153" s="1229" t="s">
        <v>479</v>
      </c>
      <c r="C5153" s="1211" t="s">
        <v>783</v>
      </c>
      <c r="D5153" s="1198" t="s">
        <v>1627</v>
      </c>
      <c r="E5153" s="1215">
        <v>351</v>
      </c>
      <c r="F5153" s="1215">
        <v>351</v>
      </c>
      <c r="G5153" s="1216">
        <v>3900</v>
      </c>
      <c r="H5153" s="1201">
        <v>0</v>
      </c>
      <c r="I5153" s="1198" t="s">
        <v>1136</v>
      </c>
      <c r="J5153" s="1197">
        <v>0</v>
      </c>
      <c r="K5153" s="1198" t="s">
        <v>2052</v>
      </c>
      <c r="L5153" s="1214">
        <v>0.09</v>
      </c>
      <c r="M5153" s="1202">
        <f t="shared" si="41"/>
        <v>0.1285</v>
      </c>
      <c r="N5153" s="1202">
        <v>0.22</v>
      </c>
      <c r="O5153" s="1203">
        <f t="shared" si="42"/>
        <v>0.15610000000000002</v>
      </c>
      <c r="P5153" s="1202">
        <v>0.22</v>
      </c>
      <c r="Q5153" s="1203">
        <f t="shared" si="43"/>
        <v>0.1338</v>
      </c>
      <c r="R5153" s="1202">
        <v>0.15</v>
      </c>
      <c r="S5153" s="1197"/>
      <c r="T5153" s="1197"/>
      <c r="U5153" s="1197"/>
      <c r="V5153" s="1197"/>
      <c r="W5153" s="1197"/>
      <c r="X5153" s="1198" t="s">
        <v>1840</v>
      </c>
      <c r="Y5153" s="729"/>
    </row>
    <row r="5154" spans="2:25" customFormat="1" ht="15.75" customHeight="1" x14ac:dyDescent="0.2">
      <c r="B5154" s="1229" t="s">
        <v>486</v>
      </c>
      <c r="C5154" s="1211" t="s">
        <v>783</v>
      </c>
      <c r="D5154" s="1198" t="s">
        <v>1627</v>
      </c>
      <c r="E5154" s="1215">
        <v>401</v>
      </c>
      <c r="F5154" s="1215">
        <v>401</v>
      </c>
      <c r="G5154" s="1216">
        <v>4455</v>
      </c>
      <c r="H5154" s="1201">
        <v>0</v>
      </c>
      <c r="I5154" s="1198" t="s">
        <v>1136</v>
      </c>
      <c r="J5154" s="1197">
        <v>0</v>
      </c>
      <c r="K5154" s="1198" t="s">
        <v>2052</v>
      </c>
      <c r="L5154" s="1214">
        <v>0.09</v>
      </c>
      <c r="M5154" s="1202">
        <f t="shared" si="41"/>
        <v>0.1285</v>
      </c>
      <c r="N5154" s="1202">
        <v>0.22</v>
      </c>
      <c r="O5154" s="1203">
        <f t="shared" si="42"/>
        <v>0.15610000000000002</v>
      </c>
      <c r="P5154" s="1202">
        <v>0.22</v>
      </c>
      <c r="Q5154" s="1203">
        <f t="shared" si="43"/>
        <v>0.1338</v>
      </c>
      <c r="R5154" s="1202">
        <v>0.15</v>
      </c>
      <c r="S5154" s="1197"/>
      <c r="T5154" s="1197"/>
      <c r="U5154" s="1197"/>
      <c r="V5154" s="1197"/>
      <c r="W5154" s="1197"/>
      <c r="X5154" s="1198" t="s">
        <v>1840</v>
      </c>
      <c r="Y5154" s="729"/>
    </row>
    <row r="5155" spans="2:25" customFormat="1" ht="15.75" customHeight="1" x14ac:dyDescent="0.2">
      <c r="B5155" s="1229" t="s">
        <v>493</v>
      </c>
      <c r="C5155" s="1211" t="s">
        <v>783</v>
      </c>
      <c r="D5155" s="1198" t="s">
        <v>1627</v>
      </c>
      <c r="E5155" s="1215">
        <v>451</v>
      </c>
      <c r="F5155" s="1215">
        <v>451</v>
      </c>
      <c r="G5155" s="1216">
        <v>5011</v>
      </c>
      <c r="H5155" s="1201">
        <v>0</v>
      </c>
      <c r="I5155" s="1198" t="s">
        <v>1136</v>
      </c>
      <c r="J5155" s="1197">
        <v>0</v>
      </c>
      <c r="K5155" s="1198" t="s">
        <v>2052</v>
      </c>
      <c r="L5155" s="1214">
        <v>0.09</v>
      </c>
      <c r="M5155" s="1202">
        <f t="shared" si="41"/>
        <v>0.1285</v>
      </c>
      <c r="N5155" s="1202">
        <v>0.22</v>
      </c>
      <c r="O5155" s="1203">
        <f t="shared" si="42"/>
        <v>0.15610000000000002</v>
      </c>
      <c r="P5155" s="1202">
        <v>0.22</v>
      </c>
      <c r="Q5155" s="1203">
        <f t="shared" si="43"/>
        <v>0.1338</v>
      </c>
      <c r="R5155" s="1202">
        <v>0.15</v>
      </c>
      <c r="S5155" s="1197"/>
      <c r="T5155" s="1197"/>
      <c r="U5155" s="1197"/>
      <c r="V5155" s="1197"/>
      <c r="W5155" s="1197"/>
      <c r="X5155" s="1198" t="s">
        <v>1840</v>
      </c>
      <c r="Y5155" s="729"/>
    </row>
    <row r="5156" spans="2:25" customFormat="1" ht="15.75" customHeight="1" x14ac:dyDescent="0.2">
      <c r="B5156" s="1229" t="s">
        <v>500</v>
      </c>
      <c r="C5156" s="1211" t="s">
        <v>783</v>
      </c>
      <c r="D5156" s="1198" t="s">
        <v>1627</v>
      </c>
      <c r="E5156" s="1215">
        <v>501</v>
      </c>
      <c r="F5156" s="1215">
        <v>501</v>
      </c>
      <c r="G5156" s="1216">
        <v>5566</v>
      </c>
      <c r="H5156" s="1201">
        <v>0</v>
      </c>
      <c r="I5156" s="1198" t="s">
        <v>1136</v>
      </c>
      <c r="J5156" s="1197">
        <v>0</v>
      </c>
      <c r="K5156" s="1198" t="s">
        <v>2052</v>
      </c>
      <c r="L5156" s="1214">
        <v>0.09</v>
      </c>
      <c r="M5156" s="1202">
        <f t="shared" si="41"/>
        <v>0.1285</v>
      </c>
      <c r="N5156" s="1202">
        <v>0.22</v>
      </c>
      <c r="O5156" s="1203">
        <f t="shared" si="42"/>
        <v>0.15610000000000002</v>
      </c>
      <c r="P5156" s="1202">
        <v>0.22</v>
      </c>
      <c r="Q5156" s="1203">
        <f t="shared" si="43"/>
        <v>0.1338</v>
      </c>
      <c r="R5156" s="1202">
        <v>0.15</v>
      </c>
      <c r="S5156" s="1197"/>
      <c r="T5156" s="1197"/>
      <c r="U5156" s="1197"/>
      <c r="V5156" s="1197"/>
      <c r="W5156" s="1197"/>
      <c r="X5156" s="1198" t="s">
        <v>1840</v>
      </c>
      <c r="Y5156" s="729"/>
    </row>
    <row r="5157" spans="2:25" customFormat="1" ht="15.75" customHeight="1" x14ac:dyDescent="0.2">
      <c r="B5157" s="1229" t="s">
        <v>1457</v>
      </c>
      <c r="C5157" s="1211" t="s">
        <v>2030</v>
      </c>
      <c r="D5157" s="1198" t="s">
        <v>1627</v>
      </c>
      <c r="E5157" s="1215">
        <v>50</v>
      </c>
      <c r="F5157" s="1215">
        <v>50</v>
      </c>
      <c r="G5157" s="1216">
        <v>555</v>
      </c>
      <c r="H5157" s="1201">
        <v>0</v>
      </c>
      <c r="I5157" s="1198" t="s">
        <v>1136</v>
      </c>
      <c r="J5157" s="1197">
        <v>0</v>
      </c>
      <c r="K5157" s="1198" t="s">
        <v>2052</v>
      </c>
      <c r="L5157" s="1214">
        <v>0.09</v>
      </c>
      <c r="M5157" s="1202">
        <f t="shared" si="41"/>
        <v>0.1285</v>
      </c>
      <c r="N5157" s="1202">
        <v>0.22</v>
      </c>
      <c r="O5157" s="1203">
        <f t="shared" si="42"/>
        <v>0.15610000000000002</v>
      </c>
      <c r="P5157" s="1202">
        <v>0.22</v>
      </c>
      <c r="Q5157" s="1203">
        <f t="shared" si="43"/>
        <v>0.1338</v>
      </c>
      <c r="R5157" s="1202">
        <v>0.15</v>
      </c>
      <c r="S5157" s="1197"/>
      <c r="T5157" s="1197"/>
      <c r="U5157" s="1197"/>
      <c r="V5157" s="1197"/>
      <c r="W5157" s="1197"/>
      <c r="X5157" s="1198" t="s">
        <v>1835</v>
      </c>
      <c r="Y5157" s="729"/>
    </row>
    <row r="5158" spans="2:25" customFormat="1" ht="15.75" customHeight="1" x14ac:dyDescent="0.2">
      <c r="B5158" s="1229" t="s">
        <v>1464</v>
      </c>
      <c r="C5158" s="1211" t="s">
        <v>2030</v>
      </c>
      <c r="D5158" s="1198" t="s">
        <v>1627</v>
      </c>
      <c r="E5158" s="1215">
        <v>101</v>
      </c>
      <c r="F5158" s="1215">
        <v>101</v>
      </c>
      <c r="G5158" s="1216">
        <v>1122</v>
      </c>
      <c r="H5158" s="1201">
        <v>0</v>
      </c>
      <c r="I5158" s="1198" t="s">
        <v>1136</v>
      </c>
      <c r="J5158" s="1197">
        <v>0</v>
      </c>
      <c r="K5158" s="1198" t="s">
        <v>2052</v>
      </c>
      <c r="L5158" s="1214">
        <v>0.09</v>
      </c>
      <c r="M5158" s="1202">
        <f t="shared" si="41"/>
        <v>0.1285</v>
      </c>
      <c r="N5158" s="1202">
        <v>0.22</v>
      </c>
      <c r="O5158" s="1203">
        <f t="shared" si="42"/>
        <v>0.15610000000000002</v>
      </c>
      <c r="P5158" s="1202">
        <v>0.22</v>
      </c>
      <c r="Q5158" s="1203">
        <f t="shared" si="43"/>
        <v>0.1338</v>
      </c>
      <c r="R5158" s="1202">
        <v>0.15</v>
      </c>
      <c r="S5158" s="1197"/>
      <c r="T5158" s="1197"/>
      <c r="U5158" s="1197"/>
      <c r="V5158" s="1197"/>
      <c r="W5158" s="1197"/>
      <c r="X5158" s="1198" t="s">
        <v>1835</v>
      </c>
      <c r="Y5158" s="729"/>
    </row>
    <row r="5159" spans="2:25" customFormat="1" ht="15.75" customHeight="1" x14ac:dyDescent="0.2">
      <c r="B5159" s="1229" t="s">
        <v>2805</v>
      </c>
      <c r="C5159" s="1211" t="s">
        <v>2030</v>
      </c>
      <c r="D5159" s="1198" t="s">
        <v>1627</v>
      </c>
      <c r="E5159" s="1215">
        <v>151</v>
      </c>
      <c r="F5159" s="1215">
        <v>151</v>
      </c>
      <c r="G5159" s="1216">
        <v>1677</v>
      </c>
      <c r="H5159" s="1201">
        <v>0</v>
      </c>
      <c r="I5159" s="1198" t="s">
        <v>1136</v>
      </c>
      <c r="J5159" s="1197">
        <v>0</v>
      </c>
      <c r="K5159" s="1198" t="s">
        <v>2052</v>
      </c>
      <c r="L5159" s="1214">
        <v>0.09</v>
      </c>
      <c r="M5159" s="1202">
        <f t="shared" si="41"/>
        <v>0.1285</v>
      </c>
      <c r="N5159" s="1202">
        <v>0.22</v>
      </c>
      <c r="O5159" s="1203">
        <f t="shared" si="42"/>
        <v>0.15610000000000002</v>
      </c>
      <c r="P5159" s="1202">
        <v>0.22</v>
      </c>
      <c r="Q5159" s="1203">
        <f t="shared" si="43"/>
        <v>0.1338</v>
      </c>
      <c r="R5159" s="1202">
        <v>0.15</v>
      </c>
      <c r="S5159" s="1197"/>
      <c r="T5159" s="1197"/>
      <c r="U5159" s="1197"/>
      <c r="V5159" s="1197"/>
      <c r="W5159" s="1197"/>
      <c r="X5159" s="1198" t="s">
        <v>1835</v>
      </c>
      <c r="Y5159" s="729"/>
    </row>
    <row r="5160" spans="2:25" customFormat="1" ht="15.75" customHeight="1" x14ac:dyDescent="0.2">
      <c r="B5160" s="1229" t="s">
        <v>2812</v>
      </c>
      <c r="C5160" s="1211" t="s">
        <v>2030</v>
      </c>
      <c r="D5160" s="1198" t="s">
        <v>1627</v>
      </c>
      <c r="E5160" s="1215">
        <v>201</v>
      </c>
      <c r="F5160" s="1215">
        <v>201</v>
      </c>
      <c r="G5160" s="1216">
        <v>2233</v>
      </c>
      <c r="H5160" s="1201">
        <v>0</v>
      </c>
      <c r="I5160" s="1198" t="s">
        <v>1136</v>
      </c>
      <c r="J5160" s="1197">
        <v>0</v>
      </c>
      <c r="K5160" s="1198" t="s">
        <v>2052</v>
      </c>
      <c r="L5160" s="1214">
        <v>0.09</v>
      </c>
      <c r="M5160" s="1202">
        <f t="shared" si="41"/>
        <v>0.1285</v>
      </c>
      <c r="N5160" s="1202">
        <v>0.22</v>
      </c>
      <c r="O5160" s="1203">
        <f t="shared" si="42"/>
        <v>0.15610000000000002</v>
      </c>
      <c r="P5160" s="1202">
        <v>0.22</v>
      </c>
      <c r="Q5160" s="1203">
        <f t="shared" si="43"/>
        <v>0.1338</v>
      </c>
      <c r="R5160" s="1202">
        <v>0.15</v>
      </c>
      <c r="S5160" s="1197"/>
      <c r="T5160" s="1197"/>
      <c r="U5160" s="1197"/>
      <c r="V5160" s="1197"/>
      <c r="W5160" s="1197"/>
      <c r="X5160" s="1198" t="s">
        <v>1835</v>
      </c>
      <c r="Y5160" s="729"/>
    </row>
    <row r="5161" spans="2:25" customFormat="1" ht="15.75" customHeight="1" x14ac:dyDescent="0.2">
      <c r="B5161" s="1229" t="s">
        <v>2819</v>
      </c>
      <c r="C5161" s="1211" t="s">
        <v>2030</v>
      </c>
      <c r="D5161" s="1198" t="s">
        <v>1627</v>
      </c>
      <c r="E5161" s="1215">
        <v>251</v>
      </c>
      <c r="F5161" s="1215">
        <v>251</v>
      </c>
      <c r="G5161" s="1216">
        <v>2788</v>
      </c>
      <c r="H5161" s="1201">
        <v>0</v>
      </c>
      <c r="I5161" s="1198" t="s">
        <v>1136</v>
      </c>
      <c r="J5161" s="1197">
        <v>0</v>
      </c>
      <c r="K5161" s="1198" t="s">
        <v>2052</v>
      </c>
      <c r="L5161" s="1214">
        <v>0.09</v>
      </c>
      <c r="M5161" s="1202">
        <f t="shared" si="41"/>
        <v>0.1285</v>
      </c>
      <c r="N5161" s="1202">
        <v>0.22</v>
      </c>
      <c r="O5161" s="1203">
        <f t="shared" si="42"/>
        <v>0.15610000000000002</v>
      </c>
      <c r="P5161" s="1202">
        <v>0.22</v>
      </c>
      <c r="Q5161" s="1203">
        <f t="shared" si="43"/>
        <v>0.1338</v>
      </c>
      <c r="R5161" s="1202">
        <v>0.15</v>
      </c>
      <c r="S5161" s="1197"/>
      <c r="T5161" s="1197"/>
      <c r="U5161" s="1197"/>
      <c r="V5161" s="1197"/>
      <c r="W5161" s="1197"/>
      <c r="X5161" s="1198" t="s">
        <v>1835</v>
      </c>
      <c r="Y5161" s="729"/>
    </row>
    <row r="5162" spans="2:25" customFormat="1" ht="15.75" customHeight="1" x14ac:dyDescent="0.2">
      <c r="B5162" s="1229" t="s">
        <v>2826</v>
      </c>
      <c r="C5162" s="1211" t="s">
        <v>2030</v>
      </c>
      <c r="D5162" s="1198" t="s">
        <v>1627</v>
      </c>
      <c r="E5162" s="1215">
        <v>301</v>
      </c>
      <c r="F5162" s="1215">
        <v>301</v>
      </c>
      <c r="G5162" s="1216">
        <v>3344</v>
      </c>
      <c r="H5162" s="1201">
        <v>0</v>
      </c>
      <c r="I5162" s="1198" t="s">
        <v>1136</v>
      </c>
      <c r="J5162" s="1197">
        <v>0</v>
      </c>
      <c r="K5162" s="1198" t="s">
        <v>2052</v>
      </c>
      <c r="L5162" s="1214">
        <v>0.09</v>
      </c>
      <c r="M5162" s="1202">
        <f t="shared" si="41"/>
        <v>0.1285</v>
      </c>
      <c r="N5162" s="1202">
        <v>0.22</v>
      </c>
      <c r="O5162" s="1203">
        <f t="shared" si="42"/>
        <v>0.15610000000000002</v>
      </c>
      <c r="P5162" s="1202">
        <v>0.22</v>
      </c>
      <c r="Q5162" s="1203">
        <f t="shared" si="43"/>
        <v>0.1338</v>
      </c>
      <c r="R5162" s="1202">
        <v>0.15</v>
      </c>
      <c r="S5162" s="1197"/>
      <c r="T5162" s="1197"/>
      <c r="U5162" s="1197"/>
      <c r="V5162" s="1197"/>
      <c r="W5162" s="1197"/>
      <c r="X5162" s="1198" t="s">
        <v>1840</v>
      </c>
      <c r="Y5162" s="729"/>
    </row>
    <row r="5163" spans="2:25" customFormat="1" ht="15.75" customHeight="1" x14ac:dyDescent="0.2">
      <c r="B5163" s="1229" t="s">
        <v>479</v>
      </c>
      <c r="C5163" s="1211" t="s">
        <v>2030</v>
      </c>
      <c r="D5163" s="1198" t="s">
        <v>1627</v>
      </c>
      <c r="E5163" s="1215">
        <v>351</v>
      </c>
      <c r="F5163" s="1215">
        <v>351</v>
      </c>
      <c r="G5163" s="1216">
        <v>3900</v>
      </c>
      <c r="H5163" s="1201">
        <v>0</v>
      </c>
      <c r="I5163" s="1198" t="s">
        <v>1136</v>
      </c>
      <c r="J5163" s="1197">
        <v>0</v>
      </c>
      <c r="K5163" s="1198" t="s">
        <v>2052</v>
      </c>
      <c r="L5163" s="1214">
        <v>0.09</v>
      </c>
      <c r="M5163" s="1202">
        <f t="shared" si="41"/>
        <v>0.1285</v>
      </c>
      <c r="N5163" s="1202">
        <v>0.22</v>
      </c>
      <c r="O5163" s="1203">
        <f t="shared" si="42"/>
        <v>0.15610000000000002</v>
      </c>
      <c r="P5163" s="1202">
        <v>0.22</v>
      </c>
      <c r="Q5163" s="1203">
        <f t="shared" si="43"/>
        <v>0.1338</v>
      </c>
      <c r="R5163" s="1202">
        <v>0.15</v>
      </c>
      <c r="S5163" s="1197"/>
      <c r="T5163" s="1197"/>
      <c r="U5163" s="1197"/>
      <c r="V5163" s="1197"/>
      <c r="W5163" s="1197"/>
      <c r="X5163" s="1198" t="s">
        <v>1840</v>
      </c>
      <c r="Y5163" s="729"/>
    </row>
    <row r="5164" spans="2:25" customFormat="1" ht="15.75" customHeight="1" x14ac:dyDescent="0.2">
      <c r="B5164" s="1229" t="s">
        <v>486</v>
      </c>
      <c r="C5164" s="1211" t="s">
        <v>2030</v>
      </c>
      <c r="D5164" s="1198" t="s">
        <v>1627</v>
      </c>
      <c r="E5164" s="1215">
        <v>401</v>
      </c>
      <c r="F5164" s="1215">
        <v>401</v>
      </c>
      <c r="G5164" s="1216">
        <v>4455</v>
      </c>
      <c r="H5164" s="1201">
        <v>0</v>
      </c>
      <c r="I5164" s="1198" t="s">
        <v>1136</v>
      </c>
      <c r="J5164" s="1197">
        <v>0</v>
      </c>
      <c r="K5164" s="1198" t="s">
        <v>2052</v>
      </c>
      <c r="L5164" s="1214">
        <v>0.09</v>
      </c>
      <c r="M5164" s="1202">
        <f t="shared" si="41"/>
        <v>0.1285</v>
      </c>
      <c r="N5164" s="1202">
        <v>0.22</v>
      </c>
      <c r="O5164" s="1203">
        <f t="shared" si="42"/>
        <v>0.15610000000000002</v>
      </c>
      <c r="P5164" s="1202">
        <v>0.22</v>
      </c>
      <c r="Q5164" s="1203">
        <f t="shared" si="43"/>
        <v>0.1338</v>
      </c>
      <c r="R5164" s="1202">
        <v>0.15</v>
      </c>
      <c r="S5164" s="1197"/>
      <c r="T5164" s="1197"/>
      <c r="U5164" s="1197"/>
      <c r="V5164" s="1197"/>
      <c r="W5164" s="1197"/>
      <c r="X5164" s="1198" t="s">
        <v>1840</v>
      </c>
      <c r="Y5164" s="729"/>
    </row>
    <row r="5165" spans="2:25" customFormat="1" ht="15.75" customHeight="1" x14ac:dyDescent="0.2">
      <c r="B5165" s="1229" t="s">
        <v>493</v>
      </c>
      <c r="C5165" s="1211" t="s">
        <v>2030</v>
      </c>
      <c r="D5165" s="1198" t="s">
        <v>1627</v>
      </c>
      <c r="E5165" s="1215">
        <v>451</v>
      </c>
      <c r="F5165" s="1215">
        <v>451</v>
      </c>
      <c r="G5165" s="1216">
        <v>5011</v>
      </c>
      <c r="H5165" s="1201">
        <v>0</v>
      </c>
      <c r="I5165" s="1198" t="s">
        <v>1136</v>
      </c>
      <c r="J5165" s="1197">
        <v>0</v>
      </c>
      <c r="K5165" s="1198" t="s">
        <v>2052</v>
      </c>
      <c r="L5165" s="1214">
        <v>0.09</v>
      </c>
      <c r="M5165" s="1202">
        <f t="shared" si="41"/>
        <v>0.1285</v>
      </c>
      <c r="N5165" s="1202">
        <v>0.22</v>
      </c>
      <c r="O5165" s="1203">
        <f t="shared" si="42"/>
        <v>0.15610000000000002</v>
      </c>
      <c r="P5165" s="1202">
        <v>0.22</v>
      </c>
      <c r="Q5165" s="1203">
        <f t="shared" si="43"/>
        <v>0.1338</v>
      </c>
      <c r="R5165" s="1202">
        <v>0.15</v>
      </c>
      <c r="S5165" s="1197"/>
      <c r="T5165" s="1197"/>
      <c r="U5165" s="1197"/>
      <c r="V5165" s="1197"/>
      <c r="W5165" s="1197"/>
      <c r="X5165" s="1198" t="s">
        <v>1840</v>
      </c>
      <c r="Y5165" s="729"/>
    </row>
    <row r="5166" spans="2:25" customFormat="1" ht="15.75" customHeight="1" x14ac:dyDescent="0.2">
      <c r="B5166" s="1229" t="s">
        <v>500</v>
      </c>
      <c r="C5166" s="1211" t="s">
        <v>2030</v>
      </c>
      <c r="D5166" s="1198" t="s">
        <v>1627</v>
      </c>
      <c r="E5166" s="1215">
        <v>501</v>
      </c>
      <c r="F5166" s="1215">
        <v>501</v>
      </c>
      <c r="G5166" s="1216">
        <v>5566</v>
      </c>
      <c r="H5166" s="1201">
        <v>0</v>
      </c>
      <c r="I5166" s="1198" t="s">
        <v>1136</v>
      </c>
      <c r="J5166" s="1197">
        <v>0</v>
      </c>
      <c r="K5166" s="1198" t="s">
        <v>2052</v>
      </c>
      <c r="L5166" s="1214">
        <v>0.09</v>
      </c>
      <c r="M5166" s="1202">
        <f t="shared" si="41"/>
        <v>0.1285</v>
      </c>
      <c r="N5166" s="1202">
        <v>0.22</v>
      </c>
      <c r="O5166" s="1203">
        <f t="shared" si="42"/>
        <v>0.15610000000000002</v>
      </c>
      <c r="P5166" s="1202">
        <v>0.22</v>
      </c>
      <c r="Q5166" s="1203">
        <f t="shared" si="43"/>
        <v>0.1338</v>
      </c>
      <c r="R5166" s="1202">
        <v>0.15</v>
      </c>
      <c r="S5166" s="1197"/>
      <c r="T5166" s="1197"/>
      <c r="U5166" s="1197"/>
      <c r="V5166" s="1197"/>
      <c r="W5166" s="1197"/>
      <c r="X5166" s="1198" t="s">
        <v>1840</v>
      </c>
      <c r="Y5166" s="729"/>
    </row>
    <row r="5167" spans="2:25" customFormat="1" ht="15.75" customHeight="1" x14ac:dyDescent="0.2">
      <c r="B5167" s="1227" t="s">
        <v>2290</v>
      </c>
      <c r="C5167" s="1198" t="s">
        <v>783</v>
      </c>
      <c r="D5167" s="1198" t="s">
        <v>1627</v>
      </c>
      <c r="E5167" s="1215">
        <v>50</v>
      </c>
      <c r="F5167" s="1215">
        <v>50</v>
      </c>
      <c r="G5167" s="1209">
        <v>625</v>
      </c>
      <c r="H5167" s="1201">
        <v>0</v>
      </c>
      <c r="I5167" s="1198" t="s">
        <v>1136</v>
      </c>
      <c r="J5167" s="1197">
        <v>0</v>
      </c>
      <c r="K5167" s="1198" t="s">
        <v>2052</v>
      </c>
      <c r="L5167" s="1214">
        <v>0.08</v>
      </c>
      <c r="M5167" s="1202">
        <f t="shared" si="41"/>
        <v>0.1285</v>
      </c>
      <c r="N5167" s="1202">
        <v>0.22</v>
      </c>
      <c r="O5167" s="1203">
        <f t="shared" si="42"/>
        <v>0.15610000000000002</v>
      </c>
      <c r="P5167" s="1202">
        <v>0.22</v>
      </c>
      <c r="Q5167" s="1203">
        <f t="shared" si="43"/>
        <v>0.1338</v>
      </c>
      <c r="R5167" s="1202">
        <v>0.15</v>
      </c>
      <c r="S5167" s="1197"/>
      <c r="T5167" s="1197"/>
      <c r="U5167" s="1197"/>
      <c r="V5167" s="1197"/>
      <c r="W5167" s="1197"/>
      <c r="X5167" s="1198" t="s">
        <v>1835</v>
      </c>
      <c r="Y5167" s="729"/>
    </row>
    <row r="5168" spans="2:25" customFormat="1" ht="15.75" customHeight="1" x14ac:dyDescent="0.2">
      <c r="B5168" s="1227" t="s">
        <v>2293</v>
      </c>
      <c r="C5168" s="1198" t="s">
        <v>783</v>
      </c>
      <c r="D5168" s="1198" t="s">
        <v>1627</v>
      </c>
      <c r="E5168" s="1215">
        <v>100</v>
      </c>
      <c r="F5168" s="1215">
        <v>100</v>
      </c>
      <c r="G5168" s="1209">
        <v>1250</v>
      </c>
      <c r="H5168" s="1201">
        <v>0</v>
      </c>
      <c r="I5168" s="1198" t="s">
        <v>1136</v>
      </c>
      <c r="J5168" s="1197">
        <v>0</v>
      </c>
      <c r="K5168" s="1198" t="s">
        <v>2052</v>
      </c>
      <c r="L5168" s="1214">
        <v>0.08</v>
      </c>
      <c r="M5168" s="1202">
        <f t="shared" si="41"/>
        <v>0.1285</v>
      </c>
      <c r="N5168" s="1202">
        <v>0.22</v>
      </c>
      <c r="O5168" s="1203">
        <f t="shared" si="42"/>
        <v>0.15610000000000002</v>
      </c>
      <c r="P5168" s="1202">
        <v>0.22</v>
      </c>
      <c r="Q5168" s="1203">
        <f t="shared" si="43"/>
        <v>0.1338</v>
      </c>
      <c r="R5168" s="1202">
        <v>0.15</v>
      </c>
      <c r="S5168" s="1197"/>
      <c r="T5168" s="1197"/>
      <c r="U5168" s="1197"/>
      <c r="V5168" s="1197"/>
      <c r="W5168" s="1197"/>
      <c r="X5168" s="1198" t="s">
        <v>1835</v>
      </c>
      <c r="Y5168" s="729"/>
    </row>
    <row r="5169" spans="2:25" customFormat="1" ht="15.75" customHeight="1" x14ac:dyDescent="0.2">
      <c r="B5169" s="1227" t="s">
        <v>2297</v>
      </c>
      <c r="C5169" s="1198" t="s">
        <v>783</v>
      </c>
      <c r="D5169" s="1198" t="s">
        <v>1627</v>
      </c>
      <c r="E5169" s="1215">
        <v>150</v>
      </c>
      <c r="F5169" s="1215">
        <v>150</v>
      </c>
      <c r="G5169" s="1209">
        <v>1875</v>
      </c>
      <c r="H5169" s="1201">
        <v>0</v>
      </c>
      <c r="I5169" s="1198" t="s">
        <v>1136</v>
      </c>
      <c r="J5169" s="1197">
        <v>0</v>
      </c>
      <c r="K5169" s="1198" t="s">
        <v>2052</v>
      </c>
      <c r="L5169" s="1214">
        <v>0.08</v>
      </c>
      <c r="M5169" s="1202">
        <f t="shared" si="41"/>
        <v>0.1285</v>
      </c>
      <c r="N5169" s="1202">
        <v>0.22</v>
      </c>
      <c r="O5169" s="1203">
        <f t="shared" si="42"/>
        <v>0.15610000000000002</v>
      </c>
      <c r="P5169" s="1202">
        <v>0.22</v>
      </c>
      <c r="Q5169" s="1203">
        <f t="shared" si="43"/>
        <v>0.1338</v>
      </c>
      <c r="R5169" s="1202">
        <v>0.15</v>
      </c>
      <c r="S5169" s="1197"/>
      <c r="T5169" s="1197"/>
      <c r="U5169" s="1197"/>
      <c r="V5169" s="1197"/>
      <c r="W5169" s="1197"/>
      <c r="X5169" s="1198" t="s">
        <v>1835</v>
      </c>
      <c r="Y5169" s="729"/>
    </row>
    <row r="5170" spans="2:25" customFormat="1" ht="15.75" customHeight="1" x14ac:dyDescent="0.2">
      <c r="B5170" s="1227" t="s">
        <v>2300</v>
      </c>
      <c r="C5170" s="1198" t="s">
        <v>783</v>
      </c>
      <c r="D5170" s="1198" t="s">
        <v>1627</v>
      </c>
      <c r="E5170" s="1215">
        <v>200</v>
      </c>
      <c r="F5170" s="1215">
        <v>200</v>
      </c>
      <c r="G5170" s="1209">
        <v>2500</v>
      </c>
      <c r="H5170" s="1201">
        <v>0</v>
      </c>
      <c r="I5170" s="1198" t="s">
        <v>1136</v>
      </c>
      <c r="J5170" s="1197">
        <v>0</v>
      </c>
      <c r="K5170" s="1198" t="s">
        <v>2052</v>
      </c>
      <c r="L5170" s="1214">
        <v>0.08</v>
      </c>
      <c r="M5170" s="1202">
        <f t="shared" si="41"/>
        <v>0.1285</v>
      </c>
      <c r="N5170" s="1202">
        <v>0.22</v>
      </c>
      <c r="O5170" s="1203">
        <f t="shared" si="42"/>
        <v>0.15610000000000002</v>
      </c>
      <c r="P5170" s="1202">
        <v>0.22</v>
      </c>
      <c r="Q5170" s="1203">
        <f t="shared" si="43"/>
        <v>0.1338</v>
      </c>
      <c r="R5170" s="1202">
        <v>0.15</v>
      </c>
      <c r="S5170" s="1197"/>
      <c r="T5170" s="1197"/>
      <c r="U5170" s="1197"/>
      <c r="V5170" s="1197"/>
      <c r="W5170" s="1197"/>
      <c r="X5170" s="1198" t="s">
        <v>1835</v>
      </c>
      <c r="Y5170" s="729"/>
    </row>
    <row r="5171" spans="2:25" customFormat="1" ht="15.75" customHeight="1" x14ac:dyDescent="0.2">
      <c r="B5171" s="1227" t="s">
        <v>2302</v>
      </c>
      <c r="C5171" s="1198" t="s">
        <v>783</v>
      </c>
      <c r="D5171" s="1198" t="s">
        <v>1627</v>
      </c>
      <c r="E5171" s="1215">
        <v>250</v>
      </c>
      <c r="F5171" s="1215">
        <v>250</v>
      </c>
      <c r="G5171" s="1209">
        <v>3125</v>
      </c>
      <c r="H5171" s="1201">
        <v>0</v>
      </c>
      <c r="I5171" s="1198" t="s">
        <v>1136</v>
      </c>
      <c r="J5171" s="1197">
        <v>0</v>
      </c>
      <c r="K5171" s="1198" t="s">
        <v>2052</v>
      </c>
      <c r="L5171" s="1214">
        <v>0.08</v>
      </c>
      <c r="M5171" s="1202">
        <f t="shared" si="41"/>
        <v>0.1285</v>
      </c>
      <c r="N5171" s="1202">
        <v>0.22</v>
      </c>
      <c r="O5171" s="1203">
        <f t="shared" si="42"/>
        <v>0.15610000000000002</v>
      </c>
      <c r="P5171" s="1202">
        <v>0.22</v>
      </c>
      <c r="Q5171" s="1203">
        <f t="shared" si="43"/>
        <v>0.1338</v>
      </c>
      <c r="R5171" s="1202">
        <v>0.15</v>
      </c>
      <c r="S5171" s="1197"/>
      <c r="T5171" s="1197"/>
      <c r="U5171" s="1197"/>
      <c r="V5171" s="1197"/>
      <c r="W5171" s="1197"/>
      <c r="X5171" s="1198" t="s">
        <v>1835</v>
      </c>
      <c r="Y5171" s="729"/>
    </row>
    <row r="5172" spans="2:25" customFormat="1" ht="15.75" customHeight="1" x14ac:dyDescent="0.2">
      <c r="B5172" s="1227" t="s">
        <v>2306</v>
      </c>
      <c r="C5172" s="1198" t="s">
        <v>783</v>
      </c>
      <c r="D5172" s="1198" t="s">
        <v>1627</v>
      </c>
      <c r="E5172" s="1215">
        <v>300</v>
      </c>
      <c r="F5172" s="1215">
        <v>300</v>
      </c>
      <c r="G5172" s="1209">
        <v>3750</v>
      </c>
      <c r="H5172" s="1201">
        <v>0</v>
      </c>
      <c r="I5172" s="1198" t="s">
        <v>1136</v>
      </c>
      <c r="J5172" s="1197">
        <v>0</v>
      </c>
      <c r="K5172" s="1198" t="s">
        <v>2052</v>
      </c>
      <c r="L5172" s="1214">
        <v>0.08</v>
      </c>
      <c r="M5172" s="1202">
        <f t="shared" si="41"/>
        <v>0.1285</v>
      </c>
      <c r="N5172" s="1202">
        <v>0.22</v>
      </c>
      <c r="O5172" s="1203">
        <f t="shared" si="42"/>
        <v>0.15610000000000002</v>
      </c>
      <c r="P5172" s="1202">
        <v>0.22</v>
      </c>
      <c r="Q5172" s="1203">
        <f t="shared" si="43"/>
        <v>0.1338</v>
      </c>
      <c r="R5172" s="1202">
        <v>0.15</v>
      </c>
      <c r="S5172" s="1197"/>
      <c r="T5172" s="1197"/>
      <c r="U5172" s="1197"/>
      <c r="V5172" s="1197"/>
      <c r="W5172" s="1197"/>
      <c r="X5172" s="1198" t="s">
        <v>1835</v>
      </c>
      <c r="Y5172" s="729"/>
    </row>
    <row r="5173" spans="2:25" customFormat="1" ht="15.75" customHeight="1" x14ac:dyDescent="0.2">
      <c r="B5173" s="1227" t="s">
        <v>2309</v>
      </c>
      <c r="C5173" s="1198" t="s">
        <v>783</v>
      </c>
      <c r="D5173" s="1198" t="s">
        <v>1627</v>
      </c>
      <c r="E5173" s="1215">
        <v>350</v>
      </c>
      <c r="F5173" s="1215">
        <v>350</v>
      </c>
      <c r="G5173" s="1209">
        <v>4375</v>
      </c>
      <c r="H5173" s="1201">
        <v>0</v>
      </c>
      <c r="I5173" s="1198" t="s">
        <v>1136</v>
      </c>
      <c r="J5173" s="1197">
        <v>0</v>
      </c>
      <c r="K5173" s="1198" t="s">
        <v>2052</v>
      </c>
      <c r="L5173" s="1214">
        <v>0.08</v>
      </c>
      <c r="M5173" s="1202">
        <f t="shared" ref="M5173:M5236" si="44">+N5173-$M$5039</f>
        <v>0.1285</v>
      </c>
      <c r="N5173" s="1202">
        <v>0.22</v>
      </c>
      <c r="O5173" s="1203">
        <f t="shared" ref="O5173:O5236" si="45">+P5173-$O$5039</f>
        <v>0.15610000000000002</v>
      </c>
      <c r="P5173" s="1202">
        <v>0.22</v>
      </c>
      <c r="Q5173" s="1203">
        <f t="shared" ref="Q5173:Q5236" si="46">+R5173-$Q$5039</f>
        <v>0.1338</v>
      </c>
      <c r="R5173" s="1202">
        <v>0.15</v>
      </c>
      <c r="S5173" s="1197"/>
      <c r="T5173" s="1197"/>
      <c r="U5173" s="1197"/>
      <c r="V5173" s="1197"/>
      <c r="W5173" s="1197"/>
      <c r="X5173" s="1198" t="s">
        <v>1840</v>
      </c>
      <c r="Y5173" s="729"/>
    </row>
    <row r="5174" spans="2:25" customFormat="1" ht="15.75" customHeight="1" x14ac:dyDescent="0.2">
      <c r="B5174" s="1227" t="s">
        <v>2312</v>
      </c>
      <c r="C5174" s="1198" t="s">
        <v>783</v>
      </c>
      <c r="D5174" s="1198" t="s">
        <v>1627</v>
      </c>
      <c r="E5174" s="1215">
        <v>400</v>
      </c>
      <c r="F5174" s="1215">
        <v>400</v>
      </c>
      <c r="G5174" s="1209">
        <v>5000</v>
      </c>
      <c r="H5174" s="1201">
        <v>0</v>
      </c>
      <c r="I5174" s="1198" t="s">
        <v>1136</v>
      </c>
      <c r="J5174" s="1197">
        <v>0</v>
      </c>
      <c r="K5174" s="1198" t="s">
        <v>2052</v>
      </c>
      <c r="L5174" s="1214">
        <v>0.08</v>
      </c>
      <c r="M5174" s="1202">
        <f t="shared" si="44"/>
        <v>0.1285</v>
      </c>
      <c r="N5174" s="1202">
        <v>0.22</v>
      </c>
      <c r="O5174" s="1203">
        <f t="shared" si="45"/>
        <v>0.15610000000000002</v>
      </c>
      <c r="P5174" s="1202">
        <v>0.22</v>
      </c>
      <c r="Q5174" s="1203">
        <f t="shared" si="46"/>
        <v>0.1338</v>
      </c>
      <c r="R5174" s="1202">
        <v>0.15</v>
      </c>
      <c r="S5174" s="1197"/>
      <c r="T5174" s="1197"/>
      <c r="U5174" s="1197"/>
      <c r="V5174" s="1197"/>
      <c r="W5174" s="1197"/>
      <c r="X5174" s="1198" t="s">
        <v>1840</v>
      </c>
      <c r="Y5174" s="729"/>
    </row>
    <row r="5175" spans="2:25" customFormat="1" ht="15.75" customHeight="1" x14ac:dyDescent="0.2">
      <c r="B5175" s="1227" t="s">
        <v>2315</v>
      </c>
      <c r="C5175" s="1198" t="s">
        <v>783</v>
      </c>
      <c r="D5175" s="1198" t="s">
        <v>1627</v>
      </c>
      <c r="E5175" s="1215">
        <v>450</v>
      </c>
      <c r="F5175" s="1215">
        <v>450</v>
      </c>
      <c r="G5175" s="1209">
        <v>5625</v>
      </c>
      <c r="H5175" s="1201">
        <v>0</v>
      </c>
      <c r="I5175" s="1198" t="s">
        <v>1136</v>
      </c>
      <c r="J5175" s="1197">
        <v>0</v>
      </c>
      <c r="K5175" s="1198" t="s">
        <v>2052</v>
      </c>
      <c r="L5175" s="1214">
        <v>0.08</v>
      </c>
      <c r="M5175" s="1202">
        <f t="shared" si="44"/>
        <v>0.1285</v>
      </c>
      <c r="N5175" s="1202">
        <v>0.22</v>
      </c>
      <c r="O5175" s="1203">
        <f t="shared" si="45"/>
        <v>0.15610000000000002</v>
      </c>
      <c r="P5175" s="1202">
        <v>0.22</v>
      </c>
      <c r="Q5175" s="1203">
        <f t="shared" si="46"/>
        <v>0.1338</v>
      </c>
      <c r="R5175" s="1202">
        <v>0.15</v>
      </c>
      <c r="S5175" s="1197"/>
      <c r="T5175" s="1197"/>
      <c r="U5175" s="1197"/>
      <c r="V5175" s="1197"/>
      <c r="W5175" s="1197"/>
      <c r="X5175" s="1198" t="s">
        <v>1840</v>
      </c>
      <c r="Y5175" s="729"/>
    </row>
    <row r="5176" spans="2:25" customFormat="1" ht="15.75" customHeight="1" x14ac:dyDescent="0.2">
      <c r="B5176" s="1227" t="s">
        <v>2318</v>
      </c>
      <c r="C5176" s="1198" t="s">
        <v>783</v>
      </c>
      <c r="D5176" s="1198" t="s">
        <v>1627</v>
      </c>
      <c r="E5176" s="1215">
        <v>500</v>
      </c>
      <c r="F5176" s="1215">
        <v>500</v>
      </c>
      <c r="G5176" s="1209">
        <v>6250</v>
      </c>
      <c r="H5176" s="1201">
        <v>0</v>
      </c>
      <c r="I5176" s="1198" t="s">
        <v>1136</v>
      </c>
      <c r="J5176" s="1197">
        <v>0</v>
      </c>
      <c r="K5176" s="1198" t="s">
        <v>2052</v>
      </c>
      <c r="L5176" s="1214">
        <v>0.08</v>
      </c>
      <c r="M5176" s="1202">
        <f t="shared" si="44"/>
        <v>0.1285</v>
      </c>
      <c r="N5176" s="1202">
        <v>0.22</v>
      </c>
      <c r="O5176" s="1203">
        <f t="shared" si="45"/>
        <v>0.15610000000000002</v>
      </c>
      <c r="P5176" s="1202">
        <v>0.22</v>
      </c>
      <c r="Q5176" s="1203">
        <f t="shared" si="46"/>
        <v>0.1338</v>
      </c>
      <c r="R5176" s="1202">
        <v>0.15</v>
      </c>
      <c r="S5176" s="1197"/>
      <c r="T5176" s="1197"/>
      <c r="U5176" s="1197"/>
      <c r="V5176" s="1197"/>
      <c r="W5176" s="1197"/>
      <c r="X5176" s="1198" t="s">
        <v>1840</v>
      </c>
      <c r="Y5176" s="729"/>
    </row>
    <row r="5177" spans="2:25" customFormat="1" ht="15.75" customHeight="1" x14ac:dyDescent="0.2">
      <c r="B5177" s="1227" t="s">
        <v>2719</v>
      </c>
      <c r="C5177" s="1198" t="s">
        <v>783</v>
      </c>
      <c r="D5177" s="1198" t="s">
        <v>1627</v>
      </c>
      <c r="E5177" s="1215">
        <v>550</v>
      </c>
      <c r="F5177" s="1215">
        <v>550</v>
      </c>
      <c r="G5177" s="1209">
        <v>6875</v>
      </c>
      <c r="H5177" s="1201">
        <v>0</v>
      </c>
      <c r="I5177" s="1198" t="s">
        <v>1136</v>
      </c>
      <c r="J5177" s="1197">
        <v>0</v>
      </c>
      <c r="K5177" s="1198" t="s">
        <v>2052</v>
      </c>
      <c r="L5177" s="1214">
        <v>0.08</v>
      </c>
      <c r="M5177" s="1202">
        <f t="shared" si="44"/>
        <v>0.1285</v>
      </c>
      <c r="N5177" s="1202">
        <v>0.22</v>
      </c>
      <c r="O5177" s="1203">
        <f t="shared" si="45"/>
        <v>0.15610000000000002</v>
      </c>
      <c r="P5177" s="1202">
        <v>0.22</v>
      </c>
      <c r="Q5177" s="1203">
        <f t="shared" si="46"/>
        <v>0.1338</v>
      </c>
      <c r="R5177" s="1202">
        <v>0.15</v>
      </c>
      <c r="S5177" s="1197"/>
      <c r="T5177" s="1197"/>
      <c r="U5177" s="1197"/>
      <c r="V5177" s="1197"/>
      <c r="W5177" s="1197"/>
      <c r="X5177" s="1198" t="s">
        <v>1840</v>
      </c>
      <c r="Y5177" s="729"/>
    </row>
    <row r="5178" spans="2:25" customFormat="1" ht="15.75" customHeight="1" x14ac:dyDescent="0.2">
      <c r="B5178" s="1227" t="s">
        <v>2722</v>
      </c>
      <c r="C5178" s="1198" t="s">
        <v>783</v>
      </c>
      <c r="D5178" s="1198" t="s">
        <v>1627</v>
      </c>
      <c r="E5178" s="1215">
        <v>600</v>
      </c>
      <c r="F5178" s="1215">
        <v>600</v>
      </c>
      <c r="G5178" s="1209">
        <v>7500</v>
      </c>
      <c r="H5178" s="1201">
        <v>0</v>
      </c>
      <c r="I5178" s="1198" t="s">
        <v>1136</v>
      </c>
      <c r="J5178" s="1197">
        <v>0</v>
      </c>
      <c r="K5178" s="1198" t="s">
        <v>2052</v>
      </c>
      <c r="L5178" s="1214">
        <v>0.08</v>
      </c>
      <c r="M5178" s="1202">
        <f t="shared" si="44"/>
        <v>0.1285</v>
      </c>
      <c r="N5178" s="1202">
        <v>0.22</v>
      </c>
      <c r="O5178" s="1203">
        <f t="shared" si="45"/>
        <v>0.15610000000000002</v>
      </c>
      <c r="P5178" s="1202">
        <v>0.22</v>
      </c>
      <c r="Q5178" s="1203">
        <f t="shared" si="46"/>
        <v>0.1338</v>
      </c>
      <c r="R5178" s="1202">
        <v>0.15</v>
      </c>
      <c r="S5178" s="1197"/>
      <c r="T5178" s="1197"/>
      <c r="U5178" s="1197"/>
      <c r="V5178" s="1197"/>
      <c r="W5178" s="1197"/>
      <c r="X5178" s="1198" t="s">
        <v>1840</v>
      </c>
      <c r="Y5178" s="729"/>
    </row>
    <row r="5179" spans="2:25" customFormat="1" ht="15.75" customHeight="1" x14ac:dyDescent="0.2">
      <c r="B5179" s="1227" t="s">
        <v>2726</v>
      </c>
      <c r="C5179" s="1198" t="s">
        <v>783</v>
      </c>
      <c r="D5179" s="1198" t="s">
        <v>1627</v>
      </c>
      <c r="E5179" s="1215">
        <v>650</v>
      </c>
      <c r="F5179" s="1215">
        <v>650</v>
      </c>
      <c r="G5179" s="1209">
        <v>8125</v>
      </c>
      <c r="H5179" s="1201">
        <v>0</v>
      </c>
      <c r="I5179" s="1198" t="s">
        <v>1136</v>
      </c>
      <c r="J5179" s="1197">
        <v>0</v>
      </c>
      <c r="K5179" s="1198" t="s">
        <v>2052</v>
      </c>
      <c r="L5179" s="1214">
        <v>0.08</v>
      </c>
      <c r="M5179" s="1202">
        <f t="shared" si="44"/>
        <v>0.1285</v>
      </c>
      <c r="N5179" s="1202">
        <v>0.22</v>
      </c>
      <c r="O5179" s="1203">
        <f t="shared" si="45"/>
        <v>0.15610000000000002</v>
      </c>
      <c r="P5179" s="1202">
        <v>0.22</v>
      </c>
      <c r="Q5179" s="1203">
        <f t="shared" si="46"/>
        <v>0.1338</v>
      </c>
      <c r="R5179" s="1202">
        <v>0.15</v>
      </c>
      <c r="S5179" s="1197"/>
      <c r="T5179" s="1197"/>
      <c r="U5179" s="1197"/>
      <c r="V5179" s="1197"/>
      <c r="W5179" s="1197"/>
      <c r="X5179" s="1198" t="s">
        <v>1840</v>
      </c>
      <c r="Y5179" s="729"/>
    </row>
    <row r="5180" spans="2:25" customFormat="1" ht="15.75" customHeight="1" x14ac:dyDescent="0.2">
      <c r="B5180" s="1227" t="s">
        <v>2730</v>
      </c>
      <c r="C5180" s="1198" t="s">
        <v>783</v>
      </c>
      <c r="D5180" s="1198" t="s">
        <v>1627</v>
      </c>
      <c r="E5180" s="1215">
        <v>700</v>
      </c>
      <c r="F5180" s="1215">
        <v>700</v>
      </c>
      <c r="G5180" s="1209">
        <v>8750</v>
      </c>
      <c r="H5180" s="1201">
        <v>0</v>
      </c>
      <c r="I5180" s="1198" t="s">
        <v>1136</v>
      </c>
      <c r="J5180" s="1197">
        <v>0</v>
      </c>
      <c r="K5180" s="1198" t="s">
        <v>2052</v>
      </c>
      <c r="L5180" s="1214">
        <v>0.08</v>
      </c>
      <c r="M5180" s="1202">
        <f t="shared" si="44"/>
        <v>0.1285</v>
      </c>
      <c r="N5180" s="1202">
        <v>0.22</v>
      </c>
      <c r="O5180" s="1203">
        <f t="shared" si="45"/>
        <v>0.15610000000000002</v>
      </c>
      <c r="P5180" s="1202">
        <v>0.22</v>
      </c>
      <c r="Q5180" s="1203">
        <f t="shared" si="46"/>
        <v>0.1338</v>
      </c>
      <c r="R5180" s="1202">
        <v>0.15</v>
      </c>
      <c r="S5180" s="1197"/>
      <c r="T5180" s="1197"/>
      <c r="U5180" s="1197"/>
      <c r="V5180" s="1197"/>
      <c r="W5180" s="1197"/>
      <c r="X5180" s="1198" t="s">
        <v>1840</v>
      </c>
      <c r="Y5180" s="729"/>
    </row>
    <row r="5181" spans="2:25" customFormat="1" ht="15.75" customHeight="1" x14ac:dyDescent="0.2">
      <c r="B5181" s="1227" t="s">
        <v>2734</v>
      </c>
      <c r="C5181" s="1198" t="s">
        <v>783</v>
      </c>
      <c r="D5181" s="1198" t="s">
        <v>1627</v>
      </c>
      <c r="E5181" s="1215">
        <v>750</v>
      </c>
      <c r="F5181" s="1215">
        <v>750</v>
      </c>
      <c r="G5181" s="1209">
        <v>9375</v>
      </c>
      <c r="H5181" s="1201">
        <v>0</v>
      </c>
      <c r="I5181" s="1198" t="s">
        <v>1136</v>
      </c>
      <c r="J5181" s="1197">
        <v>0</v>
      </c>
      <c r="K5181" s="1198" t="s">
        <v>2052</v>
      </c>
      <c r="L5181" s="1214">
        <v>0.08</v>
      </c>
      <c r="M5181" s="1202">
        <f t="shared" si="44"/>
        <v>0.1285</v>
      </c>
      <c r="N5181" s="1202">
        <v>0.22</v>
      </c>
      <c r="O5181" s="1203">
        <f t="shared" si="45"/>
        <v>0.15610000000000002</v>
      </c>
      <c r="P5181" s="1202">
        <v>0.22</v>
      </c>
      <c r="Q5181" s="1203">
        <f t="shared" si="46"/>
        <v>0.1338</v>
      </c>
      <c r="R5181" s="1202">
        <v>0.15</v>
      </c>
      <c r="S5181" s="1197"/>
      <c r="T5181" s="1197"/>
      <c r="U5181" s="1197"/>
      <c r="V5181" s="1197"/>
      <c r="W5181" s="1197"/>
      <c r="X5181" s="1198" t="s">
        <v>1840</v>
      </c>
      <c r="Y5181" s="729"/>
    </row>
    <row r="5182" spans="2:25" customFormat="1" ht="15.75" customHeight="1" x14ac:dyDescent="0.2">
      <c r="B5182" s="1227" t="s">
        <v>2737</v>
      </c>
      <c r="C5182" s="1198" t="s">
        <v>783</v>
      </c>
      <c r="D5182" s="1198" t="s">
        <v>1627</v>
      </c>
      <c r="E5182" s="1215">
        <v>800</v>
      </c>
      <c r="F5182" s="1215">
        <v>800</v>
      </c>
      <c r="G5182" s="1209">
        <v>10000</v>
      </c>
      <c r="H5182" s="1201">
        <v>0</v>
      </c>
      <c r="I5182" s="1198" t="s">
        <v>1136</v>
      </c>
      <c r="J5182" s="1197">
        <v>0</v>
      </c>
      <c r="K5182" s="1198" t="s">
        <v>2052</v>
      </c>
      <c r="L5182" s="1214">
        <v>0.08</v>
      </c>
      <c r="M5182" s="1202">
        <f t="shared" si="44"/>
        <v>0.1285</v>
      </c>
      <c r="N5182" s="1202">
        <v>0.22</v>
      </c>
      <c r="O5182" s="1203">
        <f t="shared" si="45"/>
        <v>0.15610000000000002</v>
      </c>
      <c r="P5182" s="1202">
        <v>0.22</v>
      </c>
      <c r="Q5182" s="1203">
        <f t="shared" si="46"/>
        <v>0.1338</v>
      </c>
      <c r="R5182" s="1202">
        <v>0.15</v>
      </c>
      <c r="S5182" s="1197"/>
      <c r="T5182" s="1197"/>
      <c r="U5182" s="1197"/>
      <c r="V5182" s="1197"/>
      <c r="W5182" s="1197"/>
      <c r="X5182" s="1198" t="s">
        <v>1840</v>
      </c>
      <c r="Y5182" s="729"/>
    </row>
    <row r="5183" spans="2:25" customFormat="1" ht="15.75" customHeight="1" x14ac:dyDescent="0.2">
      <c r="B5183" s="1227" t="s">
        <v>2741</v>
      </c>
      <c r="C5183" s="1198" t="s">
        <v>783</v>
      </c>
      <c r="D5183" s="1198" t="s">
        <v>1627</v>
      </c>
      <c r="E5183" s="1215">
        <v>850</v>
      </c>
      <c r="F5183" s="1215">
        <v>850</v>
      </c>
      <c r="G5183" s="1209">
        <v>10625</v>
      </c>
      <c r="H5183" s="1201">
        <v>0</v>
      </c>
      <c r="I5183" s="1198" t="s">
        <v>1136</v>
      </c>
      <c r="J5183" s="1197">
        <v>0</v>
      </c>
      <c r="K5183" s="1198" t="s">
        <v>2052</v>
      </c>
      <c r="L5183" s="1214">
        <v>0.08</v>
      </c>
      <c r="M5183" s="1202">
        <f t="shared" si="44"/>
        <v>0.1285</v>
      </c>
      <c r="N5183" s="1202">
        <v>0.22</v>
      </c>
      <c r="O5183" s="1203">
        <f t="shared" si="45"/>
        <v>0.15610000000000002</v>
      </c>
      <c r="P5183" s="1202">
        <v>0.22</v>
      </c>
      <c r="Q5183" s="1203">
        <f t="shared" si="46"/>
        <v>0.1338</v>
      </c>
      <c r="R5183" s="1202">
        <v>0.15</v>
      </c>
      <c r="S5183" s="1197"/>
      <c r="T5183" s="1197"/>
      <c r="U5183" s="1197"/>
      <c r="V5183" s="1197"/>
      <c r="W5183" s="1197"/>
      <c r="X5183" s="1198" t="s">
        <v>1840</v>
      </c>
      <c r="Y5183" s="729"/>
    </row>
    <row r="5184" spans="2:25" customFormat="1" ht="15.75" customHeight="1" x14ac:dyDescent="0.2">
      <c r="B5184" s="1227" t="s">
        <v>2745</v>
      </c>
      <c r="C5184" s="1198" t="s">
        <v>783</v>
      </c>
      <c r="D5184" s="1198" t="s">
        <v>1627</v>
      </c>
      <c r="E5184" s="1215">
        <v>900</v>
      </c>
      <c r="F5184" s="1215">
        <v>900</v>
      </c>
      <c r="G5184" s="1209">
        <v>11250</v>
      </c>
      <c r="H5184" s="1201">
        <v>0</v>
      </c>
      <c r="I5184" s="1198" t="s">
        <v>1136</v>
      </c>
      <c r="J5184" s="1197">
        <v>0</v>
      </c>
      <c r="K5184" s="1198" t="s">
        <v>2052</v>
      </c>
      <c r="L5184" s="1214">
        <v>0.08</v>
      </c>
      <c r="M5184" s="1202">
        <f t="shared" si="44"/>
        <v>0.1285</v>
      </c>
      <c r="N5184" s="1202">
        <v>0.22</v>
      </c>
      <c r="O5184" s="1203">
        <f t="shared" si="45"/>
        <v>0.15610000000000002</v>
      </c>
      <c r="P5184" s="1202">
        <v>0.22</v>
      </c>
      <c r="Q5184" s="1203">
        <f t="shared" si="46"/>
        <v>0.1338</v>
      </c>
      <c r="R5184" s="1202">
        <v>0.15</v>
      </c>
      <c r="S5184" s="1197"/>
      <c r="T5184" s="1197"/>
      <c r="U5184" s="1197"/>
      <c r="V5184" s="1197"/>
      <c r="W5184" s="1197"/>
      <c r="X5184" s="1198" t="s">
        <v>1840</v>
      </c>
      <c r="Y5184" s="729"/>
    </row>
    <row r="5185" spans="2:25" customFormat="1" ht="15.75" customHeight="1" x14ac:dyDescent="0.2">
      <c r="B5185" s="1227" t="s">
        <v>2749</v>
      </c>
      <c r="C5185" s="1198" t="s">
        <v>783</v>
      </c>
      <c r="D5185" s="1198" t="s">
        <v>1627</v>
      </c>
      <c r="E5185" s="1215">
        <v>950</v>
      </c>
      <c r="F5185" s="1215">
        <v>950</v>
      </c>
      <c r="G5185" s="1209">
        <v>11875</v>
      </c>
      <c r="H5185" s="1201">
        <v>0</v>
      </c>
      <c r="I5185" s="1198" t="s">
        <v>1136</v>
      </c>
      <c r="J5185" s="1197">
        <v>0</v>
      </c>
      <c r="K5185" s="1198" t="s">
        <v>2052</v>
      </c>
      <c r="L5185" s="1214">
        <v>0.08</v>
      </c>
      <c r="M5185" s="1202">
        <f t="shared" si="44"/>
        <v>0.1285</v>
      </c>
      <c r="N5185" s="1202">
        <v>0.22</v>
      </c>
      <c r="O5185" s="1203">
        <f t="shared" si="45"/>
        <v>0.15610000000000002</v>
      </c>
      <c r="P5185" s="1202">
        <v>0.22</v>
      </c>
      <c r="Q5185" s="1203">
        <f t="shared" si="46"/>
        <v>0.1338</v>
      </c>
      <c r="R5185" s="1202">
        <v>0.15</v>
      </c>
      <c r="S5185" s="1197"/>
      <c r="T5185" s="1197"/>
      <c r="U5185" s="1197"/>
      <c r="V5185" s="1197"/>
      <c r="W5185" s="1197"/>
      <c r="X5185" s="1198" t="s">
        <v>1840</v>
      </c>
      <c r="Y5185" s="729"/>
    </row>
    <row r="5186" spans="2:25" customFormat="1" ht="15.75" customHeight="1" x14ac:dyDescent="0.2">
      <c r="B5186" s="1227" t="s">
        <v>2753</v>
      </c>
      <c r="C5186" s="1198" t="s">
        <v>783</v>
      </c>
      <c r="D5186" s="1198" t="s">
        <v>1627</v>
      </c>
      <c r="E5186" s="1215">
        <v>1000</v>
      </c>
      <c r="F5186" s="1215">
        <v>1000</v>
      </c>
      <c r="G5186" s="1209">
        <v>12500</v>
      </c>
      <c r="H5186" s="1201">
        <v>0</v>
      </c>
      <c r="I5186" s="1198" t="s">
        <v>1136</v>
      </c>
      <c r="J5186" s="1197">
        <v>0</v>
      </c>
      <c r="K5186" s="1198" t="s">
        <v>2052</v>
      </c>
      <c r="L5186" s="1214">
        <v>0.08</v>
      </c>
      <c r="M5186" s="1202">
        <f t="shared" si="44"/>
        <v>0.1285</v>
      </c>
      <c r="N5186" s="1202">
        <v>0.22</v>
      </c>
      <c r="O5186" s="1203">
        <f t="shared" si="45"/>
        <v>0.15610000000000002</v>
      </c>
      <c r="P5186" s="1202">
        <v>0.22</v>
      </c>
      <c r="Q5186" s="1203">
        <f t="shared" si="46"/>
        <v>0.1338</v>
      </c>
      <c r="R5186" s="1202">
        <v>0.15</v>
      </c>
      <c r="S5186" s="1197"/>
      <c r="T5186" s="1197"/>
      <c r="U5186" s="1197"/>
      <c r="V5186" s="1197"/>
      <c r="W5186" s="1197"/>
      <c r="X5186" s="1198" t="s">
        <v>1840</v>
      </c>
      <c r="Y5186" s="729"/>
    </row>
    <row r="5187" spans="2:25" customFormat="1" ht="15.75" customHeight="1" x14ac:dyDescent="0.2">
      <c r="B5187" s="1227" t="s">
        <v>2756</v>
      </c>
      <c r="C5187" s="1198" t="s">
        <v>783</v>
      </c>
      <c r="D5187" s="1198" t="s">
        <v>1627</v>
      </c>
      <c r="E5187" s="1215">
        <v>1500</v>
      </c>
      <c r="F5187" s="1215">
        <v>1500</v>
      </c>
      <c r="G5187" s="1209">
        <v>18750</v>
      </c>
      <c r="H5187" s="1201">
        <v>0</v>
      </c>
      <c r="I5187" s="1198" t="s">
        <v>1136</v>
      </c>
      <c r="J5187" s="1197">
        <v>0</v>
      </c>
      <c r="K5187" s="1198" t="s">
        <v>2052</v>
      </c>
      <c r="L5187" s="1214">
        <v>0.08</v>
      </c>
      <c r="M5187" s="1202">
        <f t="shared" si="44"/>
        <v>0.1285</v>
      </c>
      <c r="N5187" s="1202">
        <v>0.22</v>
      </c>
      <c r="O5187" s="1203">
        <f t="shared" si="45"/>
        <v>0.15610000000000002</v>
      </c>
      <c r="P5187" s="1202">
        <v>0.22</v>
      </c>
      <c r="Q5187" s="1203">
        <f t="shared" si="46"/>
        <v>0.1338</v>
      </c>
      <c r="R5187" s="1202">
        <v>0.15</v>
      </c>
      <c r="S5187" s="1197"/>
      <c r="T5187" s="1197"/>
      <c r="U5187" s="1197"/>
      <c r="V5187" s="1197"/>
      <c r="W5187" s="1197"/>
      <c r="X5187" s="1198" t="s">
        <v>1840</v>
      </c>
      <c r="Y5187" s="729"/>
    </row>
    <row r="5188" spans="2:25" customFormat="1" ht="15.75" customHeight="1" x14ac:dyDescent="0.2">
      <c r="B5188" s="1227" t="s">
        <v>2759</v>
      </c>
      <c r="C5188" s="1198" t="s">
        <v>783</v>
      </c>
      <c r="D5188" s="1198" t="s">
        <v>1627</v>
      </c>
      <c r="E5188" s="1215">
        <v>2000</v>
      </c>
      <c r="F5188" s="1215">
        <v>2000</v>
      </c>
      <c r="G5188" s="1209">
        <v>25000</v>
      </c>
      <c r="H5188" s="1201">
        <v>0</v>
      </c>
      <c r="I5188" s="1198" t="s">
        <v>1136</v>
      </c>
      <c r="J5188" s="1197">
        <v>0</v>
      </c>
      <c r="K5188" s="1198" t="s">
        <v>2052</v>
      </c>
      <c r="L5188" s="1214">
        <v>0.08</v>
      </c>
      <c r="M5188" s="1202">
        <f t="shared" si="44"/>
        <v>0.1285</v>
      </c>
      <c r="N5188" s="1202">
        <v>0.22</v>
      </c>
      <c r="O5188" s="1203">
        <f t="shared" si="45"/>
        <v>0.15610000000000002</v>
      </c>
      <c r="P5188" s="1202">
        <v>0.22</v>
      </c>
      <c r="Q5188" s="1203">
        <f t="shared" si="46"/>
        <v>0.1338</v>
      </c>
      <c r="R5188" s="1202">
        <v>0.15</v>
      </c>
      <c r="S5188" s="1197"/>
      <c r="T5188" s="1197"/>
      <c r="U5188" s="1197"/>
      <c r="V5188" s="1197"/>
      <c r="W5188" s="1197"/>
      <c r="X5188" s="1198" t="s">
        <v>1840</v>
      </c>
      <c r="Y5188" s="729"/>
    </row>
    <row r="5189" spans="2:25" customFormat="1" ht="15.75" customHeight="1" x14ac:dyDescent="0.2">
      <c r="B5189" s="1227" t="s">
        <v>2290</v>
      </c>
      <c r="C5189" s="1198" t="s">
        <v>2030</v>
      </c>
      <c r="D5189" s="1198" t="s">
        <v>1627</v>
      </c>
      <c r="E5189" s="1215">
        <v>50</v>
      </c>
      <c r="F5189" s="1215">
        <v>50</v>
      </c>
      <c r="G5189" s="1209">
        <v>625</v>
      </c>
      <c r="H5189" s="1201">
        <v>0</v>
      </c>
      <c r="I5189" s="1198" t="s">
        <v>1136</v>
      </c>
      <c r="J5189" s="1197">
        <v>0</v>
      </c>
      <c r="K5189" s="1198" t="s">
        <v>2052</v>
      </c>
      <c r="L5189" s="1214">
        <v>0.08</v>
      </c>
      <c r="M5189" s="1202">
        <f t="shared" si="44"/>
        <v>0.1285</v>
      </c>
      <c r="N5189" s="1202">
        <v>0.22</v>
      </c>
      <c r="O5189" s="1203">
        <f t="shared" si="45"/>
        <v>0.15610000000000002</v>
      </c>
      <c r="P5189" s="1202">
        <v>0.22</v>
      </c>
      <c r="Q5189" s="1203">
        <f t="shared" si="46"/>
        <v>0.1338</v>
      </c>
      <c r="R5189" s="1202">
        <v>0.15</v>
      </c>
      <c r="S5189" s="1197"/>
      <c r="T5189" s="1197"/>
      <c r="U5189" s="1197"/>
      <c r="V5189" s="1197"/>
      <c r="W5189" s="1197"/>
      <c r="X5189" s="1198" t="s">
        <v>1835</v>
      </c>
      <c r="Y5189" s="729"/>
    </row>
    <row r="5190" spans="2:25" customFormat="1" ht="15.75" customHeight="1" x14ac:dyDescent="0.2">
      <c r="B5190" s="1227" t="s">
        <v>2293</v>
      </c>
      <c r="C5190" s="1198" t="s">
        <v>2030</v>
      </c>
      <c r="D5190" s="1198" t="s">
        <v>1627</v>
      </c>
      <c r="E5190" s="1215">
        <v>100</v>
      </c>
      <c r="F5190" s="1215">
        <v>100</v>
      </c>
      <c r="G5190" s="1209">
        <v>1250</v>
      </c>
      <c r="H5190" s="1201">
        <v>0</v>
      </c>
      <c r="I5190" s="1198" t="s">
        <v>1136</v>
      </c>
      <c r="J5190" s="1197">
        <v>0</v>
      </c>
      <c r="K5190" s="1198" t="s">
        <v>2052</v>
      </c>
      <c r="L5190" s="1214">
        <v>0.08</v>
      </c>
      <c r="M5190" s="1202">
        <f t="shared" si="44"/>
        <v>0.1285</v>
      </c>
      <c r="N5190" s="1202">
        <v>0.22</v>
      </c>
      <c r="O5190" s="1203">
        <f t="shared" si="45"/>
        <v>0.15610000000000002</v>
      </c>
      <c r="P5190" s="1202">
        <v>0.22</v>
      </c>
      <c r="Q5190" s="1203">
        <f t="shared" si="46"/>
        <v>0.1338</v>
      </c>
      <c r="R5190" s="1202">
        <v>0.15</v>
      </c>
      <c r="S5190" s="1197"/>
      <c r="T5190" s="1197"/>
      <c r="U5190" s="1197"/>
      <c r="V5190" s="1197"/>
      <c r="W5190" s="1197"/>
      <c r="X5190" s="1198" t="s">
        <v>1835</v>
      </c>
      <c r="Y5190" s="729"/>
    </row>
    <row r="5191" spans="2:25" customFormat="1" ht="15.75" customHeight="1" x14ac:dyDescent="0.2">
      <c r="B5191" s="1227" t="s">
        <v>2297</v>
      </c>
      <c r="C5191" s="1198" t="s">
        <v>2030</v>
      </c>
      <c r="D5191" s="1198" t="s">
        <v>1627</v>
      </c>
      <c r="E5191" s="1215">
        <v>150</v>
      </c>
      <c r="F5191" s="1215">
        <v>150</v>
      </c>
      <c r="G5191" s="1209">
        <v>1875</v>
      </c>
      <c r="H5191" s="1201">
        <v>0</v>
      </c>
      <c r="I5191" s="1198" t="s">
        <v>1136</v>
      </c>
      <c r="J5191" s="1197">
        <v>0</v>
      </c>
      <c r="K5191" s="1198" t="s">
        <v>2052</v>
      </c>
      <c r="L5191" s="1214">
        <v>0.08</v>
      </c>
      <c r="M5191" s="1202">
        <f t="shared" si="44"/>
        <v>0.1285</v>
      </c>
      <c r="N5191" s="1202">
        <v>0.22</v>
      </c>
      <c r="O5191" s="1203">
        <f t="shared" si="45"/>
        <v>0.15610000000000002</v>
      </c>
      <c r="P5191" s="1202">
        <v>0.22</v>
      </c>
      <c r="Q5191" s="1203">
        <f t="shared" si="46"/>
        <v>0.1338</v>
      </c>
      <c r="R5191" s="1202">
        <v>0.15</v>
      </c>
      <c r="S5191" s="1197"/>
      <c r="T5191" s="1197"/>
      <c r="U5191" s="1197"/>
      <c r="V5191" s="1197"/>
      <c r="W5191" s="1197"/>
      <c r="X5191" s="1198" t="s">
        <v>1835</v>
      </c>
      <c r="Y5191" s="729"/>
    </row>
    <row r="5192" spans="2:25" customFormat="1" ht="15.75" customHeight="1" x14ac:dyDescent="0.2">
      <c r="B5192" s="1227" t="s">
        <v>2300</v>
      </c>
      <c r="C5192" s="1198" t="s">
        <v>2030</v>
      </c>
      <c r="D5192" s="1198" t="s">
        <v>1627</v>
      </c>
      <c r="E5192" s="1215">
        <v>200</v>
      </c>
      <c r="F5192" s="1215">
        <v>200</v>
      </c>
      <c r="G5192" s="1209">
        <v>2500</v>
      </c>
      <c r="H5192" s="1201">
        <v>0</v>
      </c>
      <c r="I5192" s="1198" t="s">
        <v>1136</v>
      </c>
      <c r="J5192" s="1197">
        <v>0</v>
      </c>
      <c r="K5192" s="1198" t="s">
        <v>2052</v>
      </c>
      <c r="L5192" s="1214">
        <v>0.08</v>
      </c>
      <c r="M5192" s="1202">
        <f t="shared" si="44"/>
        <v>0.1285</v>
      </c>
      <c r="N5192" s="1202">
        <v>0.22</v>
      </c>
      <c r="O5192" s="1203">
        <f t="shared" si="45"/>
        <v>0.15610000000000002</v>
      </c>
      <c r="P5192" s="1202">
        <v>0.22</v>
      </c>
      <c r="Q5192" s="1203">
        <f t="shared" si="46"/>
        <v>0.1338</v>
      </c>
      <c r="R5192" s="1202">
        <v>0.15</v>
      </c>
      <c r="S5192" s="1197"/>
      <c r="T5192" s="1197"/>
      <c r="U5192" s="1197"/>
      <c r="V5192" s="1197"/>
      <c r="W5192" s="1197"/>
      <c r="X5192" s="1198" t="s">
        <v>1835</v>
      </c>
      <c r="Y5192" s="729"/>
    </row>
    <row r="5193" spans="2:25" customFormat="1" ht="15.75" customHeight="1" x14ac:dyDescent="0.2">
      <c r="B5193" s="1227" t="s">
        <v>2302</v>
      </c>
      <c r="C5193" s="1198" t="s">
        <v>2030</v>
      </c>
      <c r="D5193" s="1198" t="s">
        <v>1627</v>
      </c>
      <c r="E5193" s="1215">
        <v>250</v>
      </c>
      <c r="F5193" s="1215">
        <v>250</v>
      </c>
      <c r="G5193" s="1209">
        <v>3125</v>
      </c>
      <c r="H5193" s="1201">
        <v>0</v>
      </c>
      <c r="I5193" s="1198" t="s">
        <v>1136</v>
      </c>
      <c r="J5193" s="1197">
        <v>0</v>
      </c>
      <c r="K5193" s="1198" t="s">
        <v>2052</v>
      </c>
      <c r="L5193" s="1214">
        <v>0.08</v>
      </c>
      <c r="M5193" s="1202">
        <f t="shared" si="44"/>
        <v>0.1285</v>
      </c>
      <c r="N5193" s="1202">
        <v>0.22</v>
      </c>
      <c r="O5193" s="1203">
        <f t="shared" si="45"/>
        <v>0.15610000000000002</v>
      </c>
      <c r="P5193" s="1202">
        <v>0.22</v>
      </c>
      <c r="Q5193" s="1203">
        <f t="shared" si="46"/>
        <v>0.1338</v>
      </c>
      <c r="R5193" s="1202">
        <v>0.15</v>
      </c>
      <c r="S5193" s="1197"/>
      <c r="T5193" s="1197"/>
      <c r="U5193" s="1197"/>
      <c r="V5193" s="1197"/>
      <c r="W5193" s="1197"/>
      <c r="X5193" s="1198" t="s">
        <v>1835</v>
      </c>
      <c r="Y5193" s="729"/>
    </row>
    <row r="5194" spans="2:25" customFormat="1" ht="15.75" customHeight="1" x14ac:dyDescent="0.2">
      <c r="B5194" s="1227" t="s">
        <v>2306</v>
      </c>
      <c r="C5194" s="1198" t="s">
        <v>2030</v>
      </c>
      <c r="D5194" s="1198" t="s">
        <v>1627</v>
      </c>
      <c r="E5194" s="1215">
        <v>300</v>
      </c>
      <c r="F5194" s="1215">
        <v>300</v>
      </c>
      <c r="G5194" s="1209">
        <v>3750</v>
      </c>
      <c r="H5194" s="1201">
        <v>0</v>
      </c>
      <c r="I5194" s="1198" t="s">
        <v>1136</v>
      </c>
      <c r="J5194" s="1197">
        <v>0</v>
      </c>
      <c r="K5194" s="1198" t="s">
        <v>2052</v>
      </c>
      <c r="L5194" s="1214">
        <v>0.08</v>
      </c>
      <c r="M5194" s="1202">
        <f t="shared" si="44"/>
        <v>0.1285</v>
      </c>
      <c r="N5194" s="1202">
        <v>0.22</v>
      </c>
      <c r="O5194" s="1203">
        <f t="shared" si="45"/>
        <v>0.15610000000000002</v>
      </c>
      <c r="P5194" s="1202">
        <v>0.22</v>
      </c>
      <c r="Q5194" s="1203">
        <f t="shared" si="46"/>
        <v>0.1338</v>
      </c>
      <c r="R5194" s="1202">
        <v>0.15</v>
      </c>
      <c r="S5194" s="1197"/>
      <c r="T5194" s="1197"/>
      <c r="U5194" s="1197"/>
      <c r="V5194" s="1197"/>
      <c r="W5194" s="1197"/>
      <c r="X5194" s="1198" t="s">
        <v>1835</v>
      </c>
      <c r="Y5194" s="729"/>
    </row>
    <row r="5195" spans="2:25" customFormat="1" ht="15.75" customHeight="1" x14ac:dyDescent="0.2">
      <c r="B5195" s="1227" t="s">
        <v>2309</v>
      </c>
      <c r="C5195" s="1198" t="s">
        <v>2030</v>
      </c>
      <c r="D5195" s="1198" t="s">
        <v>1627</v>
      </c>
      <c r="E5195" s="1215">
        <v>350</v>
      </c>
      <c r="F5195" s="1215">
        <v>350</v>
      </c>
      <c r="G5195" s="1209">
        <v>4375</v>
      </c>
      <c r="H5195" s="1201">
        <v>0</v>
      </c>
      <c r="I5195" s="1198" t="s">
        <v>1136</v>
      </c>
      <c r="J5195" s="1197">
        <v>0</v>
      </c>
      <c r="K5195" s="1198" t="s">
        <v>2052</v>
      </c>
      <c r="L5195" s="1214">
        <v>0.08</v>
      </c>
      <c r="M5195" s="1202">
        <f t="shared" si="44"/>
        <v>0.1285</v>
      </c>
      <c r="N5195" s="1202">
        <v>0.22</v>
      </c>
      <c r="O5195" s="1203">
        <f t="shared" si="45"/>
        <v>0.15610000000000002</v>
      </c>
      <c r="P5195" s="1202">
        <v>0.22</v>
      </c>
      <c r="Q5195" s="1203">
        <f t="shared" si="46"/>
        <v>0.1338</v>
      </c>
      <c r="R5195" s="1202">
        <v>0.15</v>
      </c>
      <c r="S5195" s="1197"/>
      <c r="T5195" s="1197"/>
      <c r="U5195" s="1197"/>
      <c r="V5195" s="1197"/>
      <c r="W5195" s="1197"/>
      <c r="X5195" s="1198" t="s">
        <v>1840</v>
      </c>
      <c r="Y5195" s="729"/>
    </row>
    <row r="5196" spans="2:25" customFormat="1" ht="15.75" customHeight="1" x14ac:dyDescent="0.2">
      <c r="B5196" s="1227" t="s">
        <v>2312</v>
      </c>
      <c r="C5196" s="1198" t="s">
        <v>2030</v>
      </c>
      <c r="D5196" s="1198" t="s">
        <v>1627</v>
      </c>
      <c r="E5196" s="1215">
        <v>400</v>
      </c>
      <c r="F5196" s="1215">
        <v>400</v>
      </c>
      <c r="G5196" s="1209">
        <v>5000</v>
      </c>
      <c r="H5196" s="1201">
        <v>0</v>
      </c>
      <c r="I5196" s="1198" t="s">
        <v>1136</v>
      </c>
      <c r="J5196" s="1197">
        <v>0</v>
      </c>
      <c r="K5196" s="1198" t="s">
        <v>2052</v>
      </c>
      <c r="L5196" s="1214">
        <v>0.08</v>
      </c>
      <c r="M5196" s="1202">
        <f t="shared" si="44"/>
        <v>0.1285</v>
      </c>
      <c r="N5196" s="1202">
        <v>0.22</v>
      </c>
      <c r="O5196" s="1203">
        <f t="shared" si="45"/>
        <v>0.15610000000000002</v>
      </c>
      <c r="P5196" s="1202">
        <v>0.22</v>
      </c>
      <c r="Q5196" s="1203">
        <f t="shared" si="46"/>
        <v>0.1338</v>
      </c>
      <c r="R5196" s="1202">
        <v>0.15</v>
      </c>
      <c r="S5196" s="1197"/>
      <c r="T5196" s="1197"/>
      <c r="U5196" s="1197"/>
      <c r="V5196" s="1197"/>
      <c r="W5196" s="1197"/>
      <c r="X5196" s="1198" t="s">
        <v>1840</v>
      </c>
      <c r="Y5196" s="729"/>
    </row>
    <row r="5197" spans="2:25" customFormat="1" ht="15.75" customHeight="1" x14ac:dyDescent="0.2">
      <c r="B5197" s="1227" t="s">
        <v>2315</v>
      </c>
      <c r="C5197" s="1198" t="s">
        <v>2030</v>
      </c>
      <c r="D5197" s="1198" t="s">
        <v>1627</v>
      </c>
      <c r="E5197" s="1215">
        <v>450</v>
      </c>
      <c r="F5197" s="1215">
        <v>450</v>
      </c>
      <c r="G5197" s="1209">
        <v>5625</v>
      </c>
      <c r="H5197" s="1201">
        <v>0</v>
      </c>
      <c r="I5197" s="1198" t="s">
        <v>1136</v>
      </c>
      <c r="J5197" s="1197">
        <v>0</v>
      </c>
      <c r="K5197" s="1198" t="s">
        <v>2052</v>
      </c>
      <c r="L5197" s="1214">
        <v>0.08</v>
      </c>
      <c r="M5197" s="1202">
        <f t="shared" si="44"/>
        <v>0.1285</v>
      </c>
      <c r="N5197" s="1202">
        <v>0.22</v>
      </c>
      <c r="O5197" s="1203">
        <f t="shared" si="45"/>
        <v>0.15610000000000002</v>
      </c>
      <c r="P5197" s="1202">
        <v>0.22</v>
      </c>
      <c r="Q5197" s="1203">
        <f t="shared" si="46"/>
        <v>0.1338</v>
      </c>
      <c r="R5197" s="1202">
        <v>0.15</v>
      </c>
      <c r="S5197" s="1197"/>
      <c r="T5197" s="1197"/>
      <c r="U5197" s="1197"/>
      <c r="V5197" s="1197"/>
      <c r="W5197" s="1197"/>
      <c r="X5197" s="1198" t="s">
        <v>1840</v>
      </c>
      <c r="Y5197" s="729"/>
    </row>
    <row r="5198" spans="2:25" customFormat="1" ht="15.75" customHeight="1" x14ac:dyDescent="0.2">
      <c r="B5198" s="1227" t="s">
        <v>2318</v>
      </c>
      <c r="C5198" s="1198" t="s">
        <v>2030</v>
      </c>
      <c r="D5198" s="1198" t="s">
        <v>1627</v>
      </c>
      <c r="E5198" s="1215">
        <v>500</v>
      </c>
      <c r="F5198" s="1215">
        <v>500</v>
      </c>
      <c r="G5198" s="1209">
        <v>6250</v>
      </c>
      <c r="H5198" s="1201">
        <v>0</v>
      </c>
      <c r="I5198" s="1198" t="s">
        <v>1136</v>
      </c>
      <c r="J5198" s="1197">
        <v>0</v>
      </c>
      <c r="K5198" s="1198" t="s">
        <v>2052</v>
      </c>
      <c r="L5198" s="1214">
        <v>0.08</v>
      </c>
      <c r="M5198" s="1202">
        <f t="shared" si="44"/>
        <v>0.1285</v>
      </c>
      <c r="N5198" s="1202">
        <v>0.22</v>
      </c>
      <c r="O5198" s="1203">
        <f t="shared" si="45"/>
        <v>0.15610000000000002</v>
      </c>
      <c r="P5198" s="1202">
        <v>0.22</v>
      </c>
      <c r="Q5198" s="1203">
        <f t="shared" si="46"/>
        <v>0.1338</v>
      </c>
      <c r="R5198" s="1202">
        <v>0.15</v>
      </c>
      <c r="S5198" s="1197"/>
      <c r="T5198" s="1197"/>
      <c r="U5198" s="1197"/>
      <c r="V5198" s="1197"/>
      <c r="W5198" s="1197"/>
      <c r="X5198" s="1198" t="s">
        <v>1840</v>
      </c>
      <c r="Y5198" s="729"/>
    </row>
    <row r="5199" spans="2:25" customFormat="1" ht="15.75" customHeight="1" x14ac:dyDescent="0.2">
      <c r="B5199" s="1227" t="s">
        <v>2719</v>
      </c>
      <c r="C5199" s="1198" t="s">
        <v>2030</v>
      </c>
      <c r="D5199" s="1198" t="s">
        <v>1627</v>
      </c>
      <c r="E5199" s="1215">
        <v>550</v>
      </c>
      <c r="F5199" s="1215">
        <v>550</v>
      </c>
      <c r="G5199" s="1209">
        <v>6875</v>
      </c>
      <c r="H5199" s="1201">
        <v>0</v>
      </c>
      <c r="I5199" s="1198" t="s">
        <v>1136</v>
      </c>
      <c r="J5199" s="1197">
        <v>0</v>
      </c>
      <c r="K5199" s="1198" t="s">
        <v>2052</v>
      </c>
      <c r="L5199" s="1214">
        <v>0.08</v>
      </c>
      <c r="M5199" s="1202">
        <f t="shared" si="44"/>
        <v>0.1285</v>
      </c>
      <c r="N5199" s="1202">
        <v>0.22</v>
      </c>
      <c r="O5199" s="1203">
        <f t="shared" si="45"/>
        <v>0.15610000000000002</v>
      </c>
      <c r="P5199" s="1202">
        <v>0.22</v>
      </c>
      <c r="Q5199" s="1203">
        <f t="shared" si="46"/>
        <v>0.1338</v>
      </c>
      <c r="R5199" s="1202">
        <v>0.15</v>
      </c>
      <c r="S5199" s="1197"/>
      <c r="T5199" s="1197"/>
      <c r="U5199" s="1197"/>
      <c r="V5199" s="1197"/>
      <c r="W5199" s="1197"/>
      <c r="X5199" s="1198" t="s">
        <v>1840</v>
      </c>
      <c r="Y5199" s="729"/>
    </row>
    <row r="5200" spans="2:25" customFormat="1" ht="15.75" customHeight="1" x14ac:dyDescent="0.2">
      <c r="B5200" s="1227" t="s">
        <v>2722</v>
      </c>
      <c r="C5200" s="1198" t="s">
        <v>2030</v>
      </c>
      <c r="D5200" s="1198" t="s">
        <v>1627</v>
      </c>
      <c r="E5200" s="1215">
        <v>600</v>
      </c>
      <c r="F5200" s="1215">
        <v>600</v>
      </c>
      <c r="G5200" s="1209">
        <v>7500</v>
      </c>
      <c r="H5200" s="1201">
        <v>0</v>
      </c>
      <c r="I5200" s="1198" t="s">
        <v>1136</v>
      </c>
      <c r="J5200" s="1197">
        <v>0</v>
      </c>
      <c r="K5200" s="1198" t="s">
        <v>2052</v>
      </c>
      <c r="L5200" s="1214">
        <v>0.08</v>
      </c>
      <c r="M5200" s="1202">
        <f t="shared" si="44"/>
        <v>0.1285</v>
      </c>
      <c r="N5200" s="1202">
        <v>0.22</v>
      </c>
      <c r="O5200" s="1203">
        <f t="shared" si="45"/>
        <v>0.15610000000000002</v>
      </c>
      <c r="P5200" s="1202">
        <v>0.22</v>
      </c>
      <c r="Q5200" s="1203">
        <f t="shared" si="46"/>
        <v>0.1338</v>
      </c>
      <c r="R5200" s="1202">
        <v>0.15</v>
      </c>
      <c r="S5200" s="1197"/>
      <c r="T5200" s="1197"/>
      <c r="U5200" s="1197"/>
      <c r="V5200" s="1197"/>
      <c r="W5200" s="1197"/>
      <c r="X5200" s="1198" t="s">
        <v>1840</v>
      </c>
      <c r="Y5200" s="729"/>
    </row>
    <row r="5201" spans="2:25" customFormat="1" ht="15.75" customHeight="1" x14ac:dyDescent="0.2">
      <c r="B5201" s="1227" t="s">
        <v>2726</v>
      </c>
      <c r="C5201" s="1198" t="s">
        <v>2030</v>
      </c>
      <c r="D5201" s="1198" t="s">
        <v>1627</v>
      </c>
      <c r="E5201" s="1215">
        <v>650</v>
      </c>
      <c r="F5201" s="1215">
        <v>650</v>
      </c>
      <c r="G5201" s="1209">
        <v>8125</v>
      </c>
      <c r="H5201" s="1201">
        <v>0</v>
      </c>
      <c r="I5201" s="1198" t="s">
        <v>1136</v>
      </c>
      <c r="J5201" s="1197">
        <v>0</v>
      </c>
      <c r="K5201" s="1198" t="s">
        <v>2052</v>
      </c>
      <c r="L5201" s="1214">
        <v>0.08</v>
      </c>
      <c r="M5201" s="1202">
        <f t="shared" si="44"/>
        <v>0.1285</v>
      </c>
      <c r="N5201" s="1202">
        <v>0.22</v>
      </c>
      <c r="O5201" s="1203">
        <f t="shared" si="45"/>
        <v>0.15610000000000002</v>
      </c>
      <c r="P5201" s="1202">
        <v>0.22</v>
      </c>
      <c r="Q5201" s="1203">
        <f t="shared" si="46"/>
        <v>0.1338</v>
      </c>
      <c r="R5201" s="1202">
        <v>0.15</v>
      </c>
      <c r="S5201" s="1197"/>
      <c r="T5201" s="1197"/>
      <c r="U5201" s="1197"/>
      <c r="V5201" s="1197"/>
      <c r="W5201" s="1197"/>
      <c r="X5201" s="1198" t="s">
        <v>1840</v>
      </c>
      <c r="Y5201" s="729"/>
    </row>
    <row r="5202" spans="2:25" customFormat="1" ht="15.75" customHeight="1" x14ac:dyDescent="0.2">
      <c r="B5202" s="1227" t="s">
        <v>2730</v>
      </c>
      <c r="C5202" s="1198" t="s">
        <v>2030</v>
      </c>
      <c r="D5202" s="1198" t="s">
        <v>1627</v>
      </c>
      <c r="E5202" s="1215">
        <v>700</v>
      </c>
      <c r="F5202" s="1215">
        <v>700</v>
      </c>
      <c r="G5202" s="1209">
        <v>8750</v>
      </c>
      <c r="H5202" s="1201">
        <v>0</v>
      </c>
      <c r="I5202" s="1198" t="s">
        <v>1136</v>
      </c>
      <c r="J5202" s="1197">
        <v>0</v>
      </c>
      <c r="K5202" s="1198" t="s">
        <v>2052</v>
      </c>
      <c r="L5202" s="1214">
        <v>0.08</v>
      </c>
      <c r="M5202" s="1202">
        <f t="shared" si="44"/>
        <v>0.1285</v>
      </c>
      <c r="N5202" s="1202">
        <v>0.22</v>
      </c>
      <c r="O5202" s="1203">
        <f t="shared" si="45"/>
        <v>0.15610000000000002</v>
      </c>
      <c r="P5202" s="1202">
        <v>0.22</v>
      </c>
      <c r="Q5202" s="1203">
        <f t="shared" si="46"/>
        <v>0.1338</v>
      </c>
      <c r="R5202" s="1202">
        <v>0.15</v>
      </c>
      <c r="S5202" s="1197"/>
      <c r="T5202" s="1197"/>
      <c r="U5202" s="1197"/>
      <c r="V5202" s="1197"/>
      <c r="W5202" s="1197"/>
      <c r="X5202" s="1198" t="s">
        <v>1840</v>
      </c>
      <c r="Y5202" s="729"/>
    </row>
    <row r="5203" spans="2:25" customFormat="1" ht="15.75" customHeight="1" x14ac:dyDescent="0.2">
      <c r="B5203" s="1227" t="s">
        <v>2734</v>
      </c>
      <c r="C5203" s="1198" t="s">
        <v>2030</v>
      </c>
      <c r="D5203" s="1198" t="s">
        <v>1627</v>
      </c>
      <c r="E5203" s="1215">
        <v>750</v>
      </c>
      <c r="F5203" s="1215">
        <v>750</v>
      </c>
      <c r="G5203" s="1209">
        <v>9375</v>
      </c>
      <c r="H5203" s="1201">
        <v>0</v>
      </c>
      <c r="I5203" s="1198" t="s">
        <v>1136</v>
      </c>
      <c r="J5203" s="1197">
        <v>0</v>
      </c>
      <c r="K5203" s="1198" t="s">
        <v>2052</v>
      </c>
      <c r="L5203" s="1214">
        <v>0.08</v>
      </c>
      <c r="M5203" s="1202">
        <f t="shared" si="44"/>
        <v>0.1285</v>
      </c>
      <c r="N5203" s="1202">
        <v>0.22</v>
      </c>
      <c r="O5203" s="1203">
        <f t="shared" si="45"/>
        <v>0.15610000000000002</v>
      </c>
      <c r="P5203" s="1202">
        <v>0.22</v>
      </c>
      <c r="Q5203" s="1203">
        <f t="shared" si="46"/>
        <v>0.1338</v>
      </c>
      <c r="R5203" s="1202">
        <v>0.15</v>
      </c>
      <c r="S5203" s="1197"/>
      <c r="T5203" s="1197"/>
      <c r="U5203" s="1197"/>
      <c r="V5203" s="1197"/>
      <c r="W5203" s="1197"/>
      <c r="X5203" s="1198" t="s">
        <v>1840</v>
      </c>
      <c r="Y5203" s="729"/>
    </row>
    <row r="5204" spans="2:25" customFormat="1" ht="15.75" customHeight="1" x14ac:dyDescent="0.2">
      <c r="B5204" s="1227" t="s">
        <v>2737</v>
      </c>
      <c r="C5204" s="1198" t="s">
        <v>2030</v>
      </c>
      <c r="D5204" s="1198" t="s">
        <v>1627</v>
      </c>
      <c r="E5204" s="1215">
        <v>800</v>
      </c>
      <c r="F5204" s="1215">
        <v>800</v>
      </c>
      <c r="G5204" s="1209">
        <v>10000</v>
      </c>
      <c r="H5204" s="1201">
        <v>0</v>
      </c>
      <c r="I5204" s="1198" t="s">
        <v>1136</v>
      </c>
      <c r="J5204" s="1197">
        <v>0</v>
      </c>
      <c r="K5204" s="1198" t="s">
        <v>2052</v>
      </c>
      <c r="L5204" s="1214">
        <v>0.08</v>
      </c>
      <c r="M5204" s="1202">
        <f t="shared" si="44"/>
        <v>0.1285</v>
      </c>
      <c r="N5204" s="1202">
        <v>0.22</v>
      </c>
      <c r="O5204" s="1203">
        <f t="shared" si="45"/>
        <v>0.15610000000000002</v>
      </c>
      <c r="P5204" s="1202">
        <v>0.22</v>
      </c>
      <c r="Q5204" s="1203">
        <f t="shared" si="46"/>
        <v>0.1338</v>
      </c>
      <c r="R5204" s="1202">
        <v>0.15</v>
      </c>
      <c r="S5204" s="1197"/>
      <c r="T5204" s="1197"/>
      <c r="U5204" s="1197"/>
      <c r="V5204" s="1197"/>
      <c r="W5204" s="1197"/>
      <c r="X5204" s="1198" t="s">
        <v>1840</v>
      </c>
      <c r="Y5204" s="729"/>
    </row>
    <row r="5205" spans="2:25" customFormat="1" ht="15.75" customHeight="1" x14ac:dyDescent="0.2">
      <c r="B5205" s="1227" t="s">
        <v>2741</v>
      </c>
      <c r="C5205" s="1198" t="s">
        <v>2030</v>
      </c>
      <c r="D5205" s="1198" t="s">
        <v>1627</v>
      </c>
      <c r="E5205" s="1215">
        <v>850</v>
      </c>
      <c r="F5205" s="1215">
        <v>850</v>
      </c>
      <c r="G5205" s="1209">
        <v>10625</v>
      </c>
      <c r="H5205" s="1201">
        <v>0</v>
      </c>
      <c r="I5205" s="1198" t="s">
        <v>1136</v>
      </c>
      <c r="J5205" s="1197">
        <v>0</v>
      </c>
      <c r="K5205" s="1198" t="s">
        <v>2052</v>
      </c>
      <c r="L5205" s="1214">
        <v>0.08</v>
      </c>
      <c r="M5205" s="1202">
        <f t="shared" si="44"/>
        <v>0.1285</v>
      </c>
      <c r="N5205" s="1202">
        <v>0.22</v>
      </c>
      <c r="O5205" s="1203">
        <f t="shared" si="45"/>
        <v>0.15610000000000002</v>
      </c>
      <c r="P5205" s="1202">
        <v>0.22</v>
      </c>
      <c r="Q5205" s="1203">
        <f t="shared" si="46"/>
        <v>0.1338</v>
      </c>
      <c r="R5205" s="1202">
        <v>0.15</v>
      </c>
      <c r="S5205" s="1197"/>
      <c r="T5205" s="1197"/>
      <c r="U5205" s="1197"/>
      <c r="V5205" s="1197"/>
      <c r="W5205" s="1197"/>
      <c r="X5205" s="1198" t="s">
        <v>1840</v>
      </c>
      <c r="Y5205" s="729"/>
    </row>
    <row r="5206" spans="2:25" customFormat="1" ht="15.75" customHeight="1" x14ac:dyDescent="0.2">
      <c r="B5206" s="1227" t="s">
        <v>2745</v>
      </c>
      <c r="C5206" s="1198" t="s">
        <v>2030</v>
      </c>
      <c r="D5206" s="1198" t="s">
        <v>1627</v>
      </c>
      <c r="E5206" s="1215">
        <v>900</v>
      </c>
      <c r="F5206" s="1215">
        <v>900</v>
      </c>
      <c r="G5206" s="1209">
        <v>11250</v>
      </c>
      <c r="H5206" s="1201">
        <v>0</v>
      </c>
      <c r="I5206" s="1198" t="s">
        <v>1136</v>
      </c>
      <c r="J5206" s="1197">
        <v>0</v>
      </c>
      <c r="K5206" s="1198" t="s">
        <v>2052</v>
      </c>
      <c r="L5206" s="1214">
        <v>0.08</v>
      </c>
      <c r="M5206" s="1202">
        <f t="shared" si="44"/>
        <v>0.1285</v>
      </c>
      <c r="N5206" s="1202">
        <v>0.22</v>
      </c>
      <c r="O5206" s="1203">
        <f t="shared" si="45"/>
        <v>0.15610000000000002</v>
      </c>
      <c r="P5206" s="1202">
        <v>0.22</v>
      </c>
      <c r="Q5206" s="1203">
        <f t="shared" si="46"/>
        <v>0.1338</v>
      </c>
      <c r="R5206" s="1202">
        <v>0.15</v>
      </c>
      <c r="S5206" s="1197"/>
      <c r="T5206" s="1197"/>
      <c r="U5206" s="1197"/>
      <c r="V5206" s="1197"/>
      <c r="W5206" s="1197"/>
      <c r="X5206" s="1198" t="s">
        <v>1840</v>
      </c>
      <c r="Y5206" s="729"/>
    </row>
    <row r="5207" spans="2:25" customFormat="1" ht="15.75" customHeight="1" x14ac:dyDescent="0.2">
      <c r="B5207" s="1227" t="s">
        <v>2749</v>
      </c>
      <c r="C5207" s="1198" t="s">
        <v>2030</v>
      </c>
      <c r="D5207" s="1198" t="s">
        <v>1627</v>
      </c>
      <c r="E5207" s="1215">
        <v>950</v>
      </c>
      <c r="F5207" s="1215">
        <v>950</v>
      </c>
      <c r="G5207" s="1209">
        <v>11875</v>
      </c>
      <c r="H5207" s="1201">
        <v>0</v>
      </c>
      <c r="I5207" s="1198" t="s">
        <v>1136</v>
      </c>
      <c r="J5207" s="1197">
        <v>0</v>
      </c>
      <c r="K5207" s="1198" t="s">
        <v>2052</v>
      </c>
      <c r="L5207" s="1214">
        <v>0.08</v>
      </c>
      <c r="M5207" s="1202">
        <f t="shared" si="44"/>
        <v>0.1285</v>
      </c>
      <c r="N5207" s="1202">
        <v>0.22</v>
      </c>
      <c r="O5207" s="1203">
        <f t="shared" si="45"/>
        <v>0.15610000000000002</v>
      </c>
      <c r="P5207" s="1202">
        <v>0.22</v>
      </c>
      <c r="Q5207" s="1203">
        <f t="shared" si="46"/>
        <v>0.1338</v>
      </c>
      <c r="R5207" s="1202">
        <v>0.15</v>
      </c>
      <c r="S5207" s="1197"/>
      <c r="T5207" s="1197"/>
      <c r="U5207" s="1197"/>
      <c r="V5207" s="1197"/>
      <c r="W5207" s="1197"/>
      <c r="X5207" s="1198" t="s">
        <v>1840</v>
      </c>
      <c r="Y5207" s="729"/>
    </row>
    <row r="5208" spans="2:25" customFormat="1" ht="15.75" customHeight="1" x14ac:dyDescent="0.2">
      <c r="B5208" s="1227" t="s">
        <v>2753</v>
      </c>
      <c r="C5208" s="1198" t="s">
        <v>2030</v>
      </c>
      <c r="D5208" s="1198" t="s">
        <v>1627</v>
      </c>
      <c r="E5208" s="1215">
        <v>1000</v>
      </c>
      <c r="F5208" s="1215">
        <v>1000</v>
      </c>
      <c r="G5208" s="1209">
        <v>12500</v>
      </c>
      <c r="H5208" s="1201">
        <v>0</v>
      </c>
      <c r="I5208" s="1198" t="s">
        <v>1136</v>
      </c>
      <c r="J5208" s="1197">
        <v>0</v>
      </c>
      <c r="K5208" s="1198" t="s">
        <v>2052</v>
      </c>
      <c r="L5208" s="1214">
        <v>0.08</v>
      </c>
      <c r="M5208" s="1202">
        <f t="shared" si="44"/>
        <v>0.1285</v>
      </c>
      <c r="N5208" s="1202">
        <v>0.22</v>
      </c>
      <c r="O5208" s="1203">
        <f t="shared" si="45"/>
        <v>0.15610000000000002</v>
      </c>
      <c r="P5208" s="1202">
        <v>0.22</v>
      </c>
      <c r="Q5208" s="1203">
        <f t="shared" si="46"/>
        <v>0.1338</v>
      </c>
      <c r="R5208" s="1202">
        <v>0.15</v>
      </c>
      <c r="S5208" s="1197"/>
      <c r="T5208" s="1197"/>
      <c r="U5208" s="1197"/>
      <c r="V5208" s="1197"/>
      <c r="W5208" s="1197"/>
      <c r="X5208" s="1198" t="s">
        <v>1840</v>
      </c>
      <c r="Y5208" s="729"/>
    </row>
    <row r="5209" spans="2:25" customFormat="1" ht="15.75" customHeight="1" x14ac:dyDescent="0.2">
      <c r="B5209" s="1227" t="s">
        <v>2756</v>
      </c>
      <c r="C5209" s="1198" t="s">
        <v>2030</v>
      </c>
      <c r="D5209" s="1198" t="s">
        <v>1627</v>
      </c>
      <c r="E5209" s="1215">
        <v>1500</v>
      </c>
      <c r="F5209" s="1215">
        <v>1500</v>
      </c>
      <c r="G5209" s="1209">
        <v>18750</v>
      </c>
      <c r="H5209" s="1201">
        <v>0</v>
      </c>
      <c r="I5209" s="1198" t="s">
        <v>1136</v>
      </c>
      <c r="J5209" s="1197">
        <v>0</v>
      </c>
      <c r="K5209" s="1198" t="s">
        <v>2052</v>
      </c>
      <c r="L5209" s="1214">
        <v>0.08</v>
      </c>
      <c r="M5209" s="1202">
        <f t="shared" si="44"/>
        <v>0.1285</v>
      </c>
      <c r="N5209" s="1202">
        <v>0.22</v>
      </c>
      <c r="O5209" s="1203">
        <f t="shared" si="45"/>
        <v>0.15610000000000002</v>
      </c>
      <c r="P5209" s="1202">
        <v>0.22</v>
      </c>
      <c r="Q5209" s="1203">
        <f t="shared" si="46"/>
        <v>0.1338</v>
      </c>
      <c r="R5209" s="1202">
        <v>0.15</v>
      </c>
      <c r="S5209" s="1197"/>
      <c r="T5209" s="1197"/>
      <c r="U5209" s="1197"/>
      <c r="V5209" s="1197"/>
      <c r="W5209" s="1197"/>
      <c r="X5209" s="1198" t="s">
        <v>1840</v>
      </c>
      <c r="Y5209" s="729"/>
    </row>
    <row r="5210" spans="2:25" customFormat="1" ht="15.75" customHeight="1" x14ac:dyDescent="0.2">
      <c r="B5210" s="1227" t="s">
        <v>2759</v>
      </c>
      <c r="C5210" s="1198" t="s">
        <v>2030</v>
      </c>
      <c r="D5210" s="1198" t="s">
        <v>1627</v>
      </c>
      <c r="E5210" s="1215">
        <v>2000</v>
      </c>
      <c r="F5210" s="1215">
        <v>2000</v>
      </c>
      <c r="G5210" s="1209">
        <v>25000</v>
      </c>
      <c r="H5210" s="1201">
        <v>0</v>
      </c>
      <c r="I5210" s="1198" t="s">
        <v>1136</v>
      </c>
      <c r="J5210" s="1197">
        <v>0</v>
      </c>
      <c r="K5210" s="1198" t="s">
        <v>2052</v>
      </c>
      <c r="L5210" s="1214">
        <v>0.08</v>
      </c>
      <c r="M5210" s="1202">
        <f t="shared" si="44"/>
        <v>0.1285</v>
      </c>
      <c r="N5210" s="1202">
        <v>0.22</v>
      </c>
      <c r="O5210" s="1203">
        <f t="shared" si="45"/>
        <v>0.15610000000000002</v>
      </c>
      <c r="P5210" s="1202">
        <v>0.22</v>
      </c>
      <c r="Q5210" s="1203">
        <f t="shared" si="46"/>
        <v>0.1338</v>
      </c>
      <c r="R5210" s="1202">
        <v>0.15</v>
      </c>
      <c r="S5210" s="1197"/>
      <c r="T5210" s="1197"/>
      <c r="U5210" s="1197"/>
      <c r="V5210" s="1197"/>
      <c r="W5210" s="1197"/>
      <c r="X5210" s="1198" t="s">
        <v>1840</v>
      </c>
      <c r="Y5210" s="729"/>
    </row>
    <row r="5211" spans="2:25" customFormat="1" ht="15.75" customHeight="1" x14ac:dyDescent="0.2">
      <c r="B5211" s="1227" t="s">
        <v>2599</v>
      </c>
      <c r="C5211" s="1198" t="s">
        <v>2030</v>
      </c>
      <c r="D5211" s="1198" t="s">
        <v>1627</v>
      </c>
      <c r="E5211" s="1215">
        <v>118</v>
      </c>
      <c r="F5211" s="1215">
        <v>118</v>
      </c>
      <c r="G5211" s="1209">
        <v>1372</v>
      </c>
      <c r="H5211" s="1197"/>
      <c r="I5211" s="1198"/>
      <c r="J5211" s="1197"/>
      <c r="K5211" s="1198"/>
      <c r="L5211" s="1214">
        <v>8.5999999999999993E-2</v>
      </c>
      <c r="M5211" s="1202">
        <f t="shared" si="44"/>
        <v>0.1285</v>
      </c>
      <c r="N5211" s="1202">
        <v>0.22</v>
      </c>
      <c r="O5211" s="1203">
        <f t="shared" si="45"/>
        <v>0.15610000000000002</v>
      </c>
      <c r="P5211" s="1202">
        <v>0.22</v>
      </c>
      <c r="Q5211" s="1203">
        <f t="shared" si="46"/>
        <v>0.1328</v>
      </c>
      <c r="R5211" s="1202">
        <v>0.14899999999999999</v>
      </c>
      <c r="S5211" s="1197"/>
      <c r="T5211" s="1197"/>
      <c r="U5211" s="1197"/>
      <c r="V5211" s="1197"/>
      <c r="W5211" s="1197"/>
      <c r="X5211" s="1217" t="s">
        <v>1835</v>
      </c>
      <c r="Y5211" s="729"/>
    </row>
    <row r="5212" spans="2:25" customFormat="1" ht="15.75" customHeight="1" x14ac:dyDescent="0.2">
      <c r="B5212" s="1227" t="s">
        <v>2603</v>
      </c>
      <c r="C5212" s="1198" t="s">
        <v>2030</v>
      </c>
      <c r="D5212" s="1198" t="s">
        <v>1627</v>
      </c>
      <c r="E5212" s="1215">
        <v>129</v>
      </c>
      <c r="F5212" s="1215">
        <v>129</v>
      </c>
      <c r="G5212" s="1209">
        <v>1500</v>
      </c>
      <c r="H5212" s="1197"/>
      <c r="I5212" s="1198"/>
      <c r="J5212" s="1197"/>
      <c r="K5212" s="1198"/>
      <c r="L5212" s="1214">
        <v>8.5999999999999993E-2</v>
      </c>
      <c r="M5212" s="1202">
        <f t="shared" si="44"/>
        <v>0.1285</v>
      </c>
      <c r="N5212" s="1202">
        <v>0.22</v>
      </c>
      <c r="O5212" s="1203">
        <f t="shared" si="45"/>
        <v>0.15610000000000002</v>
      </c>
      <c r="P5212" s="1202">
        <v>0.22</v>
      </c>
      <c r="Q5212" s="1203">
        <f t="shared" si="46"/>
        <v>0.1328</v>
      </c>
      <c r="R5212" s="1202">
        <v>0.14899999999999999</v>
      </c>
      <c r="S5212" s="1197"/>
      <c r="T5212" s="1197"/>
      <c r="U5212" s="1197"/>
      <c r="V5212" s="1197"/>
      <c r="W5212" s="1197"/>
      <c r="X5212" s="1217" t="s">
        <v>1835</v>
      </c>
      <c r="Y5212" s="729"/>
    </row>
    <row r="5213" spans="2:25" customFormat="1" ht="15.75" customHeight="1" x14ac:dyDescent="0.2">
      <c r="B5213" s="1227" t="s">
        <v>2607</v>
      </c>
      <c r="C5213" s="1198" t="s">
        <v>2030</v>
      </c>
      <c r="D5213" s="1198" t="s">
        <v>1627</v>
      </c>
      <c r="E5213" s="1215">
        <v>144</v>
      </c>
      <c r="F5213" s="1215">
        <v>144</v>
      </c>
      <c r="G5213" s="1209">
        <v>1674</v>
      </c>
      <c r="H5213" s="1197"/>
      <c r="I5213" s="1198"/>
      <c r="J5213" s="1197"/>
      <c r="K5213" s="1198"/>
      <c r="L5213" s="1214">
        <v>8.5999999999999993E-2</v>
      </c>
      <c r="M5213" s="1202">
        <f t="shared" si="44"/>
        <v>0.1285</v>
      </c>
      <c r="N5213" s="1202">
        <v>0.22</v>
      </c>
      <c r="O5213" s="1203">
        <f t="shared" si="45"/>
        <v>0.15610000000000002</v>
      </c>
      <c r="P5213" s="1202">
        <v>0.22</v>
      </c>
      <c r="Q5213" s="1203">
        <f t="shared" si="46"/>
        <v>0.1328</v>
      </c>
      <c r="R5213" s="1202">
        <v>0.14899999999999999</v>
      </c>
      <c r="S5213" s="1197"/>
      <c r="T5213" s="1197"/>
      <c r="U5213" s="1197"/>
      <c r="V5213" s="1197"/>
      <c r="W5213" s="1197"/>
      <c r="X5213" s="1217" t="s">
        <v>1835</v>
      </c>
      <c r="Y5213" s="729"/>
    </row>
    <row r="5214" spans="2:25" customFormat="1" ht="15.75" customHeight="1" x14ac:dyDescent="0.2">
      <c r="B5214" s="1227" t="s">
        <v>2611</v>
      </c>
      <c r="C5214" s="1198" t="s">
        <v>2030</v>
      </c>
      <c r="D5214" s="1198" t="s">
        <v>1627</v>
      </c>
      <c r="E5214" s="1215">
        <v>153</v>
      </c>
      <c r="F5214" s="1215">
        <v>153</v>
      </c>
      <c r="G5214" s="1209">
        <v>1779</v>
      </c>
      <c r="H5214" s="1197"/>
      <c r="I5214" s="1198"/>
      <c r="J5214" s="1197"/>
      <c r="K5214" s="1198"/>
      <c r="L5214" s="1214">
        <v>8.5999999999999993E-2</v>
      </c>
      <c r="M5214" s="1202">
        <f t="shared" si="44"/>
        <v>0.1285</v>
      </c>
      <c r="N5214" s="1202">
        <v>0.22</v>
      </c>
      <c r="O5214" s="1203">
        <f t="shared" si="45"/>
        <v>0.15610000000000002</v>
      </c>
      <c r="P5214" s="1202">
        <v>0.22</v>
      </c>
      <c r="Q5214" s="1203">
        <f t="shared" si="46"/>
        <v>0.1328</v>
      </c>
      <c r="R5214" s="1202">
        <v>0.14899999999999999</v>
      </c>
      <c r="S5214" s="1197"/>
      <c r="T5214" s="1197"/>
      <c r="U5214" s="1197"/>
      <c r="V5214" s="1197"/>
      <c r="W5214" s="1197"/>
      <c r="X5214" s="1217" t="s">
        <v>1835</v>
      </c>
      <c r="Y5214" s="729"/>
    </row>
    <row r="5215" spans="2:25" customFormat="1" ht="15.75" customHeight="1" x14ac:dyDescent="0.2">
      <c r="B5215" s="1227" t="s">
        <v>2615</v>
      </c>
      <c r="C5215" s="1198" t="s">
        <v>2030</v>
      </c>
      <c r="D5215" s="1198" t="s">
        <v>1627</v>
      </c>
      <c r="E5215" s="1215">
        <v>172</v>
      </c>
      <c r="F5215" s="1215">
        <v>172</v>
      </c>
      <c r="G5215" s="1209">
        <v>2000</v>
      </c>
      <c r="H5215" s="1197"/>
      <c r="I5215" s="1198"/>
      <c r="J5215" s="1197"/>
      <c r="K5215" s="1198"/>
      <c r="L5215" s="1214">
        <v>8.5999999999999993E-2</v>
      </c>
      <c r="M5215" s="1202">
        <f t="shared" si="44"/>
        <v>0.1285</v>
      </c>
      <c r="N5215" s="1202">
        <v>0.22</v>
      </c>
      <c r="O5215" s="1203">
        <f t="shared" si="45"/>
        <v>0.15610000000000002</v>
      </c>
      <c r="P5215" s="1202">
        <v>0.22</v>
      </c>
      <c r="Q5215" s="1203">
        <f t="shared" si="46"/>
        <v>0.1328</v>
      </c>
      <c r="R5215" s="1202">
        <v>0.14899999999999999</v>
      </c>
      <c r="S5215" s="1197"/>
      <c r="T5215" s="1197"/>
      <c r="U5215" s="1197"/>
      <c r="V5215" s="1197"/>
      <c r="W5215" s="1197"/>
      <c r="X5215" s="1217" t="s">
        <v>1835</v>
      </c>
      <c r="Y5215" s="729"/>
    </row>
    <row r="5216" spans="2:25" customFormat="1" ht="15.75" customHeight="1" x14ac:dyDescent="0.2">
      <c r="B5216" s="1227" t="s">
        <v>2618</v>
      </c>
      <c r="C5216" s="1198" t="s">
        <v>2030</v>
      </c>
      <c r="D5216" s="1198" t="s">
        <v>1627</v>
      </c>
      <c r="E5216" s="1215">
        <v>185</v>
      </c>
      <c r="F5216" s="1215">
        <v>185</v>
      </c>
      <c r="G5216" s="1209">
        <v>2151</v>
      </c>
      <c r="H5216" s="1197"/>
      <c r="I5216" s="1198"/>
      <c r="J5216" s="1197"/>
      <c r="K5216" s="1198"/>
      <c r="L5216" s="1214">
        <v>8.5999999999999993E-2</v>
      </c>
      <c r="M5216" s="1202">
        <f t="shared" si="44"/>
        <v>0.1285</v>
      </c>
      <c r="N5216" s="1202">
        <v>0.22</v>
      </c>
      <c r="O5216" s="1203">
        <f t="shared" si="45"/>
        <v>0.15610000000000002</v>
      </c>
      <c r="P5216" s="1202">
        <v>0.22</v>
      </c>
      <c r="Q5216" s="1203">
        <f t="shared" si="46"/>
        <v>0.1328</v>
      </c>
      <c r="R5216" s="1202">
        <v>0.14899999999999999</v>
      </c>
      <c r="S5216" s="1197"/>
      <c r="T5216" s="1197"/>
      <c r="U5216" s="1197"/>
      <c r="V5216" s="1197"/>
      <c r="W5216" s="1197"/>
      <c r="X5216" s="1217" t="s">
        <v>1835</v>
      </c>
      <c r="Y5216" s="729"/>
    </row>
    <row r="5217" spans="2:25" customFormat="1" ht="15.75" customHeight="1" x14ac:dyDescent="0.2">
      <c r="B5217" s="1227" t="s">
        <v>2622</v>
      </c>
      <c r="C5217" s="1198" t="s">
        <v>2030</v>
      </c>
      <c r="D5217" s="1198" t="s">
        <v>1627</v>
      </c>
      <c r="E5217" s="1215">
        <v>200</v>
      </c>
      <c r="F5217" s="1215">
        <v>200</v>
      </c>
      <c r="G5217" s="1209">
        <v>2325</v>
      </c>
      <c r="H5217" s="1197"/>
      <c r="I5217" s="1198"/>
      <c r="J5217" s="1197"/>
      <c r="K5217" s="1198"/>
      <c r="L5217" s="1214">
        <v>8.5999999999999993E-2</v>
      </c>
      <c r="M5217" s="1202">
        <f t="shared" si="44"/>
        <v>0.1285</v>
      </c>
      <c r="N5217" s="1202">
        <v>0.22</v>
      </c>
      <c r="O5217" s="1203">
        <f t="shared" si="45"/>
        <v>0.15610000000000002</v>
      </c>
      <c r="P5217" s="1202">
        <v>0.22</v>
      </c>
      <c r="Q5217" s="1203">
        <f t="shared" si="46"/>
        <v>0.1328</v>
      </c>
      <c r="R5217" s="1202">
        <v>0.14899999999999999</v>
      </c>
      <c r="S5217" s="1197"/>
      <c r="T5217" s="1197"/>
      <c r="U5217" s="1197"/>
      <c r="V5217" s="1197"/>
      <c r="W5217" s="1197"/>
      <c r="X5217" s="1217" t="s">
        <v>1835</v>
      </c>
      <c r="Y5217" s="729"/>
    </row>
    <row r="5218" spans="2:25" customFormat="1" ht="15.75" customHeight="1" x14ac:dyDescent="0.2">
      <c r="B5218" s="1227" t="s">
        <v>2626</v>
      </c>
      <c r="C5218" s="1198" t="s">
        <v>2030</v>
      </c>
      <c r="D5218" s="1198" t="s">
        <v>1627</v>
      </c>
      <c r="E5218" s="1215">
        <v>220</v>
      </c>
      <c r="F5218" s="1215">
        <v>220</v>
      </c>
      <c r="G5218" s="1209">
        <v>2558</v>
      </c>
      <c r="H5218" s="1197"/>
      <c r="I5218" s="1198"/>
      <c r="J5218" s="1197"/>
      <c r="K5218" s="1198"/>
      <c r="L5218" s="1214">
        <v>8.5999999999999993E-2</v>
      </c>
      <c r="M5218" s="1202">
        <f t="shared" si="44"/>
        <v>0.1285</v>
      </c>
      <c r="N5218" s="1202">
        <v>0.22</v>
      </c>
      <c r="O5218" s="1203">
        <f t="shared" si="45"/>
        <v>0.15610000000000002</v>
      </c>
      <c r="P5218" s="1202">
        <v>0.22</v>
      </c>
      <c r="Q5218" s="1203">
        <f t="shared" si="46"/>
        <v>0.1328</v>
      </c>
      <c r="R5218" s="1202">
        <v>0.14899999999999999</v>
      </c>
      <c r="S5218" s="1197"/>
      <c r="T5218" s="1197"/>
      <c r="U5218" s="1197"/>
      <c r="V5218" s="1197"/>
      <c r="W5218" s="1197"/>
      <c r="X5218" s="1217" t="s">
        <v>1835</v>
      </c>
      <c r="Y5218" s="729"/>
    </row>
    <row r="5219" spans="2:25" customFormat="1" ht="15.75" customHeight="1" x14ac:dyDescent="0.2">
      <c r="B5219" s="1227" t="s">
        <v>2630</v>
      </c>
      <c r="C5219" s="1198" t="s">
        <v>2030</v>
      </c>
      <c r="D5219" s="1198" t="s">
        <v>1627</v>
      </c>
      <c r="E5219" s="1215">
        <v>244</v>
      </c>
      <c r="F5219" s="1215">
        <v>244</v>
      </c>
      <c r="G5219" s="1209">
        <v>2837</v>
      </c>
      <c r="H5219" s="1197"/>
      <c r="I5219" s="1198"/>
      <c r="J5219" s="1197"/>
      <c r="K5219" s="1198"/>
      <c r="L5219" s="1214">
        <v>8.5999999999999993E-2</v>
      </c>
      <c r="M5219" s="1202">
        <f t="shared" si="44"/>
        <v>0.1285</v>
      </c>
      <c r="N5219" s="1202">
        <v>0.22</v>
      </c>
      <c r="O5219" s="1203">
        <f t="shared" si="45"/>
        <v>0.15610000000000002</v>
      </c>
      <c r="P5219" s="1202">
        <v>0.22</v>
      </c>
      <c r="Q5219" s="1203">
        <f t="shared" si="46"/>
        <v>0.1328</v>
      </c>
      <c r="R5219" s="1202">
        <v>0.14899999999999999</v>
      </c>
      <c r="S5219" s="1197"/>
      <c r="T5219" s="1197"/>
      <c r="U5219" s="1197"/>
      <c r="V5219" s="1197"/>
      <c r="W5219" s="1197"/>
      <c r="X5219" s="1217" t="s">
        <v>1835</v>
      </c>
      <c r="Y5219" s="729"/>
    </row>
    <row r="5220" spans="2:25" customFormat="1" ht="15.75" customHeight="1" x14ac:dyDescent="0.2">
      <c r="B5220" s="1227" t="s">
        <v>2633</v>
      </c>
      <c r="C5220" s="1198" t="s">
        <v>2030</v>
      </c>
      <c r="D5220" s="1198" t="s">
        <v>1627</v>
      </c>
      <c r="E5220" s="1215">
        <v>270</v>
      </c>
      <c r="F5220" s="1215">
        <v>270</v>
      </c>
      <c r="G5220" s="1209">
        <v>3139</v>
      </c>
      <c r="H5220" s="1197"/>
      <c r="I5220" s="1198"/>
      <c r="J5220" s="1197"/>
      <c r="K5220" s="1198"/>
      <c r="L5220" s="1214">
        <v>8.5999999999999993E-2</v>
      </c>
      <c r="M5220" s="1202">
        <f t="shared" si="44"/>
        <v>0.1285</v>
      </c>
      <c r="N5220" s="1202">
        <v>0.22</v>
      </c>
      <c r="O5220" s="1203">
        <f t="shared" si="45"/>
        <v>0.15610000000000002</v>
      </c>
      <c r="P5220" s="1202">
        <v>0.22</v>
      </c>
      <c r="Q5220" s="1203">
        <f t="shared" si="46"/>
        <v>0.1328</v>
      </c>
      <c r="R5220" s="1202">
        <v>0.14899999999999999</v>
      </c>
      <c r="S5220" s="1197"/>
      <c r="T5220" s="1197"/>
      <c r="U5220" s="1197"/>
      <c r="V5220" s="1197"/>
      <c r="W5220" s="1197"/>
      <c r="X5220" s="1217" t="s">
        <v>1835</v>
      </c>
      <c r="Y5220" s="729"/>
    </row>
    <row r="5221" spans="2:25" customFormat="1" ht="15.75" customHeight="1" x14ac:dyDescent="0.2">
      <c r="B5221" s="1227" t="s">
        <v>2637</v>
      </c>
      <c r="C5221" s="1198" t="s">
        <v>2030</v>
      </c>
      <c r="D5221" s="1198" t="s">
        <v>1627</v>
      </c>
      <c r="E5221" s="1215">
        <v>295</v>
      </c>
      <c r="F5221" s="1215">
        <v>295</v>
      </c>
      <c r="G5221" s="1209">
        <v>3430</v>
      </c>
      <c r="H5221" s="1197"/>
      <c r="I5221" s="1198"/>
      <c r="J5221" s="1197"/>
      <c r="K5221" s="1198"/>
      <c r="L5221" s="1214">
        <v>8.5999999999999993E-2</v>
      </c>
      <c r="M5221" s="1202">
        <f t="shared" si="44"/>
        <v>0.1285</v>
      </c>
      <c r="N5221" s="1202">
        <v>0.22</v>
      </c>
      <c r="O5221" s="1203">
        <f t="shared" si="45"/>
        <v>0.15610000000000002</v>
      </c>
      <c r="P5221" s="1202">
        <v>0.22</v>
      </c>
      <c r="Q5221" s="1203">
        <f t="shared" si="46"/>
        <v>0.1328</v>
      </c>
      <c r="R5221" s="1202">
        <v>0.14899999999999999</v>
      </c>
      <c r="S5221" s="1197"/>
      <c r="T5221" s="1197"/>
      <c r="U5221" s="1197"/>
      <c r="V5221" s="1197"/>
      <c r="W5221" s="1197"/>
      <c r="X5221" s="1217" t="s">
        <v>1835</v>
      </c>
      <c r="Y5221" s="729"/>
    </row>
    <row r="5222" spans="2:25" customFormat="1" ht="15.75" customHeight="1" x14ac:dyDescent="0.2">
      <c r="B5222" s="1227" t="s">
        <v>2641</v>
      </c>
      <c r="C5222" s="1198" t="s">
        <v>2030</v>
      </c>
      <c r="D5222" s="1198" t="s">
        <v>1627</v>
      </c>
      <c r="E5222" s="1215">
        <v>324</v>
      </c>
      <c r="F5222" s="1215">
        <v>324</v>
      </c>
      <c r="G5222" s="1209">
        <v>3767</v>
      </c>
      <c r="H5222" s="1197"/>
      <c r="I5222" s="1198"/>
      <c r="J5222" s="1197"/>
      <c r="K5222" s="1198"/>
      <c r="L5222" s="1214">
        <v>8.5999999999999993E-2</v>
      </c>
      <c r="M5222" s="1202">
        <f t="shared" si="44"/>
        <v>0.1285</v>
      </c>
      <c r="N5222" s="1202">
        <v>0.22</v>
      </c>
      <c r="O5222" s="1203">
        <f t="shared" si="45"/>
        <v>0.15610000000000002</v>
      </c>
      <c r="P5222" s="1202">
        <v>0.22</v>
      </c>
      <c r="Q5222" s="1203">
        <f t="shared" si="46"/>
        <v>0.1328</v>
      </c>
      <c r="R5222" s="1202">
        <v>0.14899999999999999</v>
      </c>
      <c r="S5222" s="1197"/>
      <c r="T5222" s="1197"/>
      <c r="U5222" s="1197"/>
      <c r="V5222" s="1197"/>
      <c r="W5222" s="1197"/>
      <c r="X5222" s="1217" t="s">
        <v>1840</v>
      </c>
      <c r="Y5222" s="729"/>
    </row>
    <row r="5223" spans="2:25" customFormat="1" ht="15.75" customHeight="1" x14ac:dyDescent="0.2">
      <c r="B5223" s="1227" t="s">
        <v>2645</v>
      </c>
      <c r="C5223" s="1198" t="s">
        <v>2030</v>
      </c>
      <c r="D5223" s="1198" t="s">
        <v>1627</v>
      </c>
      <c r="E5223" s="1215">
        <v>359</v>
      </c>
      <c r="F5223" s="1215">
        <v>359</v>
      </c>
      <c r="G5223" s="1209">
        <v>4174</v>
      </c>
      <c r="H5223" s="1197"/>
      <c r="I5223" s="1198"/>
      <c r="J5223" s="1197"/>
      <c r="K5223" s="1198"/>
      <c r="L5223" s="1214">
        <v>8.5999999999999993E-2</v>
      </c>
      <c r="M5223" s="1202">
        <f t="shared" si="44"/>
        <v>0.1285</v>
      </c>
      <c r="N5223" s="1202">
        <v>0.22</v>
      </c>
      <c r="O5223" s="1203">
        <f t="shared" si="45"/>
        <v>0.15610000000000002</v>
      </c>
      <c r="P5223" s="1202">
        <v>0.22</v>
      </c>
      <c r="Q5223" s="1203">
        <f t="shared" si="46"/>
        <v>0.1328</v>
      </c>
      <c r="R5223" s="1202">
        <v>0.14899999999999999</v>
      </c>
      <c r="S5223" s="1197"/>
      <c r="T5223" s="1197"/>
      <c r="U5223" s="1197"/>
      <c r="V5223" s="1197"/>
      <c r="W5223" s="1197"/>
      <c r="X5223" s="1217" t="s">
        <v>1840</v>
      </c>
      <c r="Y5223" s="729"/>
    </row>
    <row r="5224" spans="2:25" customFormat="1" ht="15.75" customHeight="1" x14ac:dyDescent="0.2">
      <c r="B5224" s="1227" t="s">
        <v>643</v>
      </c>
      <c r="C5224" s="1198" t="s">
        <v>2030</v>
      </c>
      <c r="D5224" s="1198" t="s">
        <v>1627</v>
      </c>
      <c r="E5224" s="1215">
        <v>395</v>
      </c>
      <c r="F5224" s="1215">
        <v>395</v>
      </c>
      <c r="G5224" s="1209">
        <v>4593</v>
      </c>
      <c r="H5224" s="1197"/>
      <c r="I5224" s="1198"/>
      <c r="J5224" s="1197"/>
      <c r="K5224" s="1198"/>
      <c r="L5224" s="1214">
        <v>8.5999999999999993E-2</v>
      </c>
      <c r="M5224" s="1202">
        <f t="shared" si="44"/>
        <v>0.1285</v>
      </c>
      <c r="N5224" s="1202">
        <v>0.22</v>
      </c>
      <c r="O5224" s="1203">
        <f t="shared" si="45"/>
        <v>0.15610000000000002</v>
      </c>
      <c r="P5224" s="1202">
        <v>0.22</v>
      </c>
      <c r="Q5224" s="1203">
        <f t="shared" si="46"/>
        <v>0.1328</v>
      </c>
      <c r="R5224" s="1202">
        <v>0.14899999999999999</v>
      </c>
      <c r="S5224" s="1197"/>
      <c r="T5224" s="1197"/>
      <c r="U5224" s="1197"/>
      <c r="V5224" s="1197"/>
      <c r="W5224" s="1197"/>
      <c r="X5224" s="1217" t="s">
        <v>1840</v>
      </c>
      <c r="Y5224" s="729"/>
    </row>
    <row r="5225" spans="2:25" customFormat="1" ht="15.75" customHeight="1" x14ac:dyDescent="0.2">
      <c r="B5225" s="1227" t="s">
        <v>647</v>
      </c>
      <c r="C5225" s="1198" t="s">
        <v>2030</v>
      </c>
      <c r="D5225" s="1198" t="s">
        <v>1627</v>
      </c>
      <c r="E5225" s="1215">
        <v>439</v>
      </c>
      <c r="F5225" s="1215">
        <v>439</v>
      </c>
      <c r="G5225" s="1209">
        <v>5164</v>
      </c>
      <c r="H5225" s="1215"/>
      <c r="I5225" s="1198"/>
      <c r="J5225" s="1197"/>
      <c r="K5225" s="1198"/>
      <c r="L5225" s="1214">
        <v>8.5000000000000006E-2</v>
      </c>
      <c r="M5225" s="1202">
        <f t="shared" si="44"/>
        <v>0.1285</v>
      </c>
      <c r="N5225" s="1202">
        <v>0.22</v>
      </c>
      <c r="O5225" s="1203">
        <f t="shared" si="45"/>
        <v>0.15610000000000002</v>
      </c>
      <c r="P5225" s="1202">
        <v>0.22</v>
      </c>
      <c r="Q5225" s="1203">
        <f t="shared" si="46"/>
        <v>0.1318</v>
      </c>
      <c r="R5225" s="1202">
        <v>0.14799999999999999</v>
      </c>
      <c r="S5225" s="1197"/>
      <c r="T5225" s="1197"/>
      <c r="U5225" s="1197"/>
      <c r="V5225" s="1197"/>
      <c r="W5225" s="1197"/>
      <c r="X5225" s="1217" t="s">
        <v>1840</v>
      </c>
      <c r="Y5225" s="729"/>
    </row>
    <row r="5226" spans="2:25" customFormat="1" ht="15.75" customHeight="1" x14ac:dyDescent="0.2">
      <c r="B5226" s="1227" t="s">
        <v>651</v>
      </c>
      <c r="C5226" s="1198" t="s">
        <v>2030</v>
      </c>
      <c r="D5226" s="1198" t="s">
        <v>1627</v>
      </c>
      <c r="E5226" s="1215">
        <v>515</v>
      </c>
      <c r="F5226" s="1215">
        <v>515</v>
      </c>
      <c r="G5226" s="1209">
        <v>6058</v>
      </c>
      <c r="H5226" s="1197"/>
      <c r="I5226" s="1198"/>
      <c r="J5226" s="1197"/>
      <c r="K5226" s="1198"/>
      <c r="L5226" s="1214">
        <v>8.5000000000000006E-2</v>
      </c>
      <c r="M5226" s="1202">
        <f t="shared" si="44"/>
        <v>0.1285</v>
      </c>
      <c r="N5226" s="1202">
        <v>0.22</v>
      </c>
      <c r="O5226" s="1203">
        <f t="shared" si="45"/>
        <v>0.15610000000000002</v>
      </c>
      <c r="P5226" s="1202">
        <v>0.22</v>
      </c>
      <c r="Q5226" s="1203">
        <f t="shared" si="46"/>
        <v>0.1318</v>
      </c>
      <c r="R5226" s="1202">
        <v>0.14799999999999999</v>
      </c>
      <c r="S5226" s="1197"/>
      <c r="T5226" s="1197"/>
      <c r="U5226" s="1197"/>
      <c r="V5226" s="1197"/>
      <c r="W5226" s="1197"/>
      <c r="X5226" s="1217" t="s">
        <v>1840</v>
      </c>
      <c r="Y5226" s="729"/>
    </row>
    <row r="5227" spans="2:25" customFormat="1" ht="15.75" customHeight="1" x14ac:dyDescent="0.2">
      <c r="B5227" s="1227" t="s">
        <v>79</v>
      </c>
      <c r="C5227" s="1198" t="s">
        <v>2030</v>
      </c>
      <c r="D5227" s="1198" t="s">
        <v>1627</v>
      </c>
      <c r="E5227" s="1215">
        <v>570</v>
      </c>
      <c r="F5227" s="1215">
        <v>570</v>
      </c>
      <c r="G5227" s="1209">
        <v>6705</v>
      </c>
      <c r="H5227" s="1197"/>
      <c r="I5227" s="1198"/>
      <c r="J5227" s="1197"/>
      <c r="K5227" s="1198"/>
      <c r="L5227" s="1214">
        <v>8.5000000000000006E-2</v>
      </c>
      <c r="M5227" s="1202">
        <f t="shared" si="44"/>
        <v>0.1285</v>
      </c>
      <c r="N5227" s="1202">
        <v>0.22</v>
      </c>
      <c r="O5227" s="1203">
        <f t="shared" si="45"/>
        <v>0.15610000000000002</v>
      </c>
      <c r="P5227" s="1202">
        <v>0.22</v>
      </c>
      <c r="Q5227" s="1203">
        <f t="shared" si="46"/>
        <v>0.1318</v>
      </c>
      <c r="R5227" s="1202">
        <v>0.14799999999999999</v>
      </c>
      <c r="S5227" s="1197"/>
      <c r="T5227" s="1197"/>
      <c r="U5227" s="1197"/>
      <c r="V5227" s="1197"/>
      <c r="W5227" s="1197"/>
      <c r="X5227" s="1217" t="s">
        <v>1840</v>
      </c>
      <c r="Y5227" s="729"/>
    </row>
    <row r="5228" spans="2:25" customFormat="1" ht="15.75" customHeight="1" x14ac:dyDescent="0.2">
      <c r="B5228" s="1227" t="s">
        <v>455</v>
      </c>
      <c r="C5228" s="1198" t="s">
        <v>2030</v>
      </c>
      <c r="D5228" s="1198" t="s">
        <v>1627</v>
      </c>
      <c r="E5228" s="1215">
        <v>620</v>
      </c>
      <c r="F5228" s="1215">
        <v>620</v>
      </c>
      <c r="G5228" s="1209">
        <v>7294</v>
      </c>
      <c r="H5228" s="1197"/>
      <c r="I5228" s="1198"/>
      <c r="J5228" s="1197"/>
      <c r="K5228" s="1198"/>
      <c r="L5228" s="1214">
        <v>8.5000000000000006E-2</v>
      </c>
      <c r="M5228" s="1202">
        <f t="shared" si="44"/>
        <v>0.1285</v>
      </c>
      <c r="N5228" s="1202">
        <v>0.22</v>
      </c>
      <c r="O5228" s="1203">
        <f t="shared" si="45"/>
        <v>0.15610000000000002</v>
      </c>
      <c r="P5228" s="1202">
        <v>0.22</v>
      </c>
      <c r="Q5228" s="1203">
        <f t="shared" si="46"/>
        <v>0.1318</v>
      </c>
      <c r="R5228" s="1202">
        <v>0.14799999999999999</v>
      </c>
      <c r="S5228" s="1197"/>
      <c r="T5228" s="1197"/>
      <c r="U5228" s="1197"/>
      <c r="V5228" s="1197"/>
      <c r="W5228" s="1197"/>
      <c r="X5228" s="1217" t="s">
        <v>1840</v>
      </c>
      <c r="Y5228" s="729"/>
    </row>
    <row r="5229" spans="2:25" customFormat="1" ht="15.75" customHeight="1" x14ac:dyDescent="0.2">
      <c r="B5229" s="1227" t="s">
        <v>459</v>
      </c>
      <c r="C5229" s="1198" t="s">
        <v>2030</v>
      </c>
      <c r="D5229" s="1198" t="s">
        <v>1627</v>
      </c>
      <c r="E5229" s="1215">
        <v>662</v>
      </c>
      <c r="F5229" s="1215">
        <v>662</v>
      </c>
      <c r="G5229" s="1209">
        <v>7788</v>
      </c>
      <c r="H5229" s="1197"/>
      <c r="I5229" s="1198"/>
      <c r="J5229" s="1197"/>
      <c r="K5229" s="1198"/>
      <c r="L5229" s="1214">
        <v>8.5000000000000006E-2</v>
      </c>
      <c r="M5229" s="1202">
        <f t="shared" si="44"/>
        <v>0.1285</v>
      </c>
      <c r="N5229" s="1202">
        <v>0.22</v>
      </c>
      <c r="O5229" s="1203">
        <f t="shared" si="45"/>
        <v>0.15610000000000002</v>
      </c>
      <c r="P5229" s="1202">
        <v>0.22</v>
      </c>
      <c r="Q5229" s="1203">
        <f t="shared" si="46"/>
        <v>0.1318</v>
      </c>
      <c r="R5229" s="1202">
        <v>0.14799999999999999</v>
      </c>
      <c r="S5229" s="1197"/>
      <c r="T5229" s="1197"/>
      <c r="U5229" s="1197"/>
      <c r="V5229" s="1197"/>
      <c r="W5229" s="1197"/>
      <c r="X5229" s="1217" t="s">
        <v>1840</v>
      </c>
      <c r="Y5229" s="729"/>
    </row>
    <row r="5230" spans="2:25" customFormat="1" ht="15.75" customHeight="1" x14ac:dyDescent="0.2">
      <c r="B5230" s="1227" t="s">
        <v>463</v>
      </c>
      <c r="C5230" s="1198" t="s">
        <v>2030</v>
      </c>
      <c r="D5230" s="1198" t="s">
        <v>1627</v>
      </c>
      <c r="E5230" s="1215">
        <v>700</v>
      </c>
      <c r="F5230" s="1215">
        <v>700</v>
      </c>
      <c r="G5230" s="1209">
        <v>8235</v>
      </c>
      <c r="H5230" s="1197"/>
      <c r="I5230" s="1198"/>
      <c r="J5230" s="1197"/>
      <c r="K5230" s="1198"/>
      <c r="L5230" s="1214">
        <v>8.5000000000000006E-2</v>
      </c>
      <c r="M5230" s="1202">
        <f t="shared" si="44"/>
        <v>0.1285</v>
      </c>
      <c r="N5230" s="1202">
        <v>0.22</v>
      </c>
      <c r="O5230" s="1203">
        <f t="shared" si="45"/>
        <v>0.15610000000000002</v>
      </c>
      <c r="P5230" s="1202">
        <v>0.22</v>
      </c>
      <c r="Q5230" s="1203">
        <f t="shared" si="46"/>
        <v>0.1318</v>
      </c>
      <c r="R5230" s="1202">
        <v>0.14799999999999999</v>
      </c>
      <c r="S5230" s="1197"/>
      <c r="T5230" s="1197"/>
      <c r="U5230" s="1197"/>
      <c r="V5230" s="1197"/>
      <c r="W5230" s="1197"/>
      <c r="X5230" s="1217" t="s">
        <v>1840</v>
      </c>
      <c r="Y5230" s="729"/>
    </row>
    <row r="5231" spans="2:25" customFormat="1" ht="15.75" customHeight="1" x14ac:dyDescent="0.2">
      <c r="B5231" s="1227" t="s">
        <v>467</v>
      </c>
      <c r="C5231" s="1198" t="s">
        <v>2030</v>
      </c>
      <c r="D5231" s="1198" t="s">
        <v>1627</v>
      </c>
      <c r="E5231" s="1215">
        <v>736</v>
      </c>
      <c r="F5231" s="1215">
        <v>736</v>
      </c>
      <c r="G5231" s="1209">
        <v>8658</v>
      </c>
      <c r="H5231" s="1197"/>
      <c r="I5231" s="1198"/>
      <c r="J5231" s="1197"/>
      <c r="K5231" s="1198"/>
      <c r="L5231" s="1214">
        <v>8.5000000000000006E-2</v>
      </c>
      <c r="M5231" s="1202">
        <f t="shared" si="44"/>
        <v>0.1285</v>
      </c>
      <c r="N5231" s="1202">
        <v>0.22</v>
      </c>
      <c r="O5231" s="1203">
        <f t="shared" si="45"/>
        <v>0.15610000000000002</v>
      </c>
      <c r="P5231" s="1202">
        <v>0.22</v>
      </c>
      <c r="Q5231" s="1203">
        <f t="shared" si="46"/>
        <v>0.1318</v>
      </c>
      <c r="R5231" s="1202">
        <v>0.14799999999999999</v>
      </c>
      <c r="S5231" s="1197"/>
      <c r="T5231" s="1197"/>
      <c r="U5231" s="1197"/>
      <c r="V5231" s="1197"/>
      <c r="W5231" s="1197"/>
      <c r="X5231" s="1217" t="s">
        <v>1840</v>
      </c>
      <c r="Y5231" s="729"/>
    </row>
    <row r="5232" spans="2:25" customFormat="1" ht="15.75" customHeight="1" x14ac:dyDescent="0.2">
      <c r="B5232" s="1227" t="s">
        <v>471</v>
      </c>
      <c r="C5232" s="1198" t="s">
        <v>2030</v>
      </c>
      <c r="D5232" s="1198" t="s">
        <v>1627</v>
      </c>
      <c r="E5232" s="1215">
        <v>880</v>
      </c>
      <c r="F5232" s="1215">
        <v>880</v>
      </c>
      <c r="G5232" s="1209">
        <v>10602</v>
      </c>
      <c r="H5232" s="1197"/>
      <c r="I5232" s="1198"/>
      <c r="J5232" s="1197"/>
      <c r="K5232" s="1198"/>
      <c r="L5232" s="1214">
        <v>8.3000000000000004E-2</v>
      </c>
      <c r="M5232" s="1202">
        <f t="shared" si="44"/>
        <v>0.1285</v>
      </c>
      <c r="N5232" s="1202">
        <v>0.22</v>
      </c>
      <c r="O5232" s="1203">
        <f t="shared" si="45"/>
        <v>0.15610000000000002</v>
      </c>
      <c r="P5232" s="1202">
        <v>0.22</v>
      </c>
      <c r="Q5232" s="1203">
        <f t="shared" si="46"/>
        <v>0.1288</v>
      </c>
      <c r="R5232" s="1202">
        <v>0.14499999999999999</v>
      </c>
      <c r="S5232" s="1197"/>
      <c r="T5232" s="1197"/>
      <c r="U5232" s="1197"/>
      <c r="V5232" s="1197"/>
      <c r="W5232" s="1197"/>
      <c r="X5232" s="1217" t="s">
        <v>1840</v>
      </c>
      <c r="Y5232" s="729"/>
    </row>
    <row r="5233" spans="2:25" customFormat="1" ht="15.75" customHeight="1" x14ac:dyDescent="0.2">
      <c r="B5233" s="1227" t="s">
        <v>475</v>
      </c>
      <c r="C5233" s="1198" t="s">
        <v>2030</v>
      </c>
      <c r="D5233" s="1198" t="s">
        <v>1627</v>
      </c>
      <c r="E5233" s="1215">
        <v>982</v>
      </c>
      <c r="F5233" s="1215">
        <v>982</v>
      </c>
      <c r="G5233" s="1209">
        <v>11831</v>
      </c>
      <c r="H5233" s="1197"/>
      <c r="I5233" s="1198"/>
      <c r="J5233" s="1197"/>
      <c r="K5233" s="1198"/>
      <c r="L5233" s="1214">
        <v>8.3000000000000004E-2</v>
      </c>
      <c r="M5233" s="1202">
        <f t="shared" si="44"/>
        <v>0.1285</v>
      </c>
      <c r="N5233" s="1202">
        <v>0.22</v>
      </c>
      <c r="O5233" s="1203">
        <f t="shared" si="45"/>
        <v>0.15610000000000002</v>
      </c>
      <c r="P5233" s="1202">
        <v>0.22</v>
      </c>
      <c r="Q5233" s="1203">
        <f t="shared" si="46"/>
        <v>0.1288</v>
      </c>
      <c r="R5233" s="1202">
        <v>0.14499999999999999</v>
      </c>
      <c r="S5233" s="1197"/>
      <c r="T5233" s="1197"/>
      <c r="U5233" s="1197"/>
      <c r="V5233" s="1197"/>
      <c r="W5233" s="1197"/>
      <c r="X5233" s="1217" t="s">
        <v>1840</v>
      </c>
      <c r="Y5233" s="729"/>
    </row>
    <row r="5234" spans="2:25" customFormat="1" ht="15.75" customHeight="1" x14ac:dyDescent="0.2">
      <c r="B5234" s="1227" t="s">
        <v>1230</v>
      </c>
      <c r="C5234" s="1198" t="s">
        <v>2030</v>
      </c>
      <c r="D5234" s="1198" t="s">
        <v>1627</v>
      </c>
      <c r="E5234" s="1215">
        <v>1075</v>
      </c>
      <c r="F5234" s="1215">
        <v>1075</v>
      </c>
      <c r="G5234" s="1209">
        <v>12951</v>
      </c>
      <c r="H5234" s="1197"/>
      <c r="I5234" s="1198"/>
      <c r="J5234" s="1197"/>
      <c r="K5234" s="1198"/>
      <c r="L5234" s="1214">
        <v>8.3000000000000004E-2</v>
      </c>
      <c r="M5234" s="1202">
        <f t="shared" si="44"/>
        <v>0.1285</v>
      </c>
      <c r="N5234" s="1202">
        <v>0.22</v>
      </c>
      <c r="O5234" s="1203">
        <f t="shared" si="45"/>
        <v>0.15610000000000002</v>
      </c>
      <c r="P5234" s="1202">
        <v>0.22</v>
      </c>
      <c r="Q5234" s="1203">
        <f t="shared" si="46"/>
        <v>0.1288</v>
      </c>
      <c r="R5234" s="1202">
        <v>0.14499999999999999</v>
      </c>
      <c r="S5234" s="1197"/>
      <c r="T5234" s="1197"/>
      <c r="U5234" s="1197"/>
      <c r="V5234" s="1197"/>
      <c r="W5234" s="1197"/>
      <c r="X5234" s="1217" t="s">
        <v>1840</v>
      </c>
      <c r="Y5234" s="729"/>
    </row>
    <row r="5235" spans="2:25" customFormat="1" ht="15.75" customHeight="1" x14ac:dyDescent="0.2">
      <c r="B5235" s="1227" t="s">
        <v>1234</v>
      </c>
      <c r="C5235" s="1198" t="s">
        <v>2030</v>
      </c>
      <c r="D5235" s="1198" t="s">
        <v>1627</v>
      </c>
      <c r="E5235" s="1215">
        <v>1179</v>
      </c>
      <c r="F5235" s="1215">
        <v>1179</v>
      </c>
      <c r="G5235" s="1209">
        <v>14204</v>
      </c>
      <c r="H5235" s="1197"/>
      <c r="I5235" s="1198"/>
      <c r="J5235" s="1197"/>
      <c r="K5235" s="1198"/>
      <c r="L5235" s="1214">
        <v>8.3000000000000004E-2</v>
      </c>
      <c r="M5235" s="1202">
        <f t="shared" si="44"/>
        <v>0.1285</v>
      </c>
      <c r="N5235" s="1202">
        <v>0.22</v>
      </c>
      <c r="O5235" s="1203">
        <f t="shared" si="45"/>
        <v>0.15610000000000002</v>
      </c>
      <c r="P5235" s="1202">
        <v>0.22</v>
      </c>
      <c r="Q5235" s="1203">
        <f t="shared" si="46"/>
        <v>0.1288</v>
      </c>
      <c r="R5235" s="1202">
        <v>0.14499999999999999</v>
      </c>
      <c r="S5235" s="1197"/>
      <c r="T5235" s="1197"/>
      <c r="U5235" s="1197"/>
      <c r="V5235" s="1197"/>
      <c r="W5235" s="1197"/>
      <c r="X5235" s="1217" t="s">
        <v>1840</v>
      </c>
      <c r="Y5235" s="729"/>
    </row>
    <row r="5236" spans="2:25" customFormat="1" ht="15.75" customHeight="1" x14ac:dyDescent="0.2">
      <c r="B5236" s="1227" t="s">
        <v>1238</v>
      </c>
      <c r="C5236" s="1198" t="s">
        <v>2030</v>
      </c>
      <c r="D5236" s="1198" t="s">
        <v>1627</v>
      </c>
      <c r="E5236" s="1215">
        <v>1285</v>
      </c>
      <c r="F5236" s="1215">
        <v>1285</v>
      </c>
      <c r="G5236" s="1209">
        <v>15864</v>
      </c>
      <c r="H5236" s="1197"/>
      <c r="I5236" s="1198"/>
      <c r="J5236" s="1197"/>
      <c r="K5236" s="1198"/>
      <c r="L5236" s="1214">
        <v>8.1000000000000003E-2</v>
      </c>
      <c r="M5236" s="1202">
        <f t="shared" si="44"/>
        <v>0.1285</v>
      </c>
      <c r="N5236" s="1202">
        <v>0.22</v>
      </c>
      <c r="O5236" s="1203">
        <f t="shared" si="45"/>
        <v>0.15610000000000002</v>
      </c>
      <c r="P5236" s="1202">
        <v>0.22</v>
      </c>
      <c r="Q5236" s="1203">
        <f t="shared" si="46"/>
        <v>0.1258</v>
      </c>
      <c r="R5236" s="1202">
        <v>0.14199999999999999</v>
      </c>
      <c r="S5236" s="1197"/>
      <c r="T5236" s="1197"/>
      <c r="U5236" s="1197"/>
      <c r="V5236" s="1197"/>
      <c r="W5236" s="1197"/>
      <c r="X5236" s="1217" t="s">
        <v>1840</v>
      </c>
      <c r="Y5236" s="729"/>
    </row>
    <row r="5237" spans="2:25" customFormat="1" ht="15.75" customHeight="1" x14ac:dyDescent="0.2">
      <c r="B5237" s="1227" t="s">
        <v>1242</v>
      </c>
      <c r="C5237" s="1198" t="s">
        <v>2030</v>
      </c>
      <c r="D5237" s="1198" t="s">
        <v>1627</v>
      </c>
      <c r="E5237" s="1215">
        <v>1395</v>
      </c>
      <c r="F5237" s="1215">
        <v>1395</v>
      </c>
      <c r="G5237" s="1209">
        <v>17222</v>
      </c>
      <c r="H5237" s="1197"/>
      <c r="I5237" s="1198"/>
      <c r="J5237" s="1197"/>
      <c r="K5237" s="1198"/>
      <c r="L5237" s="1214">
        <v>8.1000000000000003E-2</v>
      </c>
      <c r="M5237" s="1202">
        <f t="shared" ref="M5237:M5285" si="47">+N5237-$M$5039</f>
        <v>0.1285</v>
      </c>
      <c r="N5237" s="1202">
        <v>0.22</v>
      </c>
      <c r="O5237" s="1203">
        <f t="shared" ref="O5237:O5285" si="48">+P5237-$O$5039</f>
        <v>0.15610000000000002</v>
      </c>
      <c r="P5237" s="1202">
        <v>0.22</v>
      </c>
      <c r="Q5237" s="1203">
        <f t="shared" ref="Q5237:Q5285" si="49">+R5237-$Q$5039</f>
        <v>0.1258</v>
      </c>
      <c r="R5237" s="1202">
        <v>0.14199999999999999</v>
      </c>
      <c r="S5237" s="1197"/>
      <c r="T5237" s="1197"/>
      <c r="U5237" s="1197"/>
      <c r="V5237" s="1197"/>
      <c r="W5237" s="1197"/>
      <c r="X5237" s="1217" t="s">
        <v>1840</v>
      </c>
      <c r="Y5237" s="729"/>
    </row>
    <row r="5238" spans="2:25" customFormat="1" ht="15.75" customHeight="1" x14ac:dyDescent="0.2">
      <c r="B5238" s="1227" t="s">
        <v>1246</v>
      </c>
      <c r="C5238" s="1198" t="s">
        <v>2030</v>
      </c>
      <c r="D5238" s="1198" t="s">
        <v>1627</v>
      </c>
      <c r="E5238" s="1215">
        <v>1457</v>
      </c>
      <c r="F5238" s="1215">
        <v>1457</v>
      </c>
      <c r="G5238" s="1209">
        <v>17987</v>
      </c>
      <c r="H5238" s="1197"/>
      <c r="I5238" s="1198"/>
      <c r="J5238" s="1197"/>
      <c r="K5238" s="1198"/>
      <c r="L5238" s="1214">
        <v>8.1000000000000003E-2</v>
      </c>
      <c r="M5238" s="1202">
        <f t="shared" si="47"/>
        <v>0.1285</v>
      </c>
      <c r="N5238" s="1202">
        <v>0.22</v>
      </c>
      <c r="O5238" s="1203">
        <f t="shared" si="48"/>
        <v>0.15610000000000002</v>
      </c>
      <c r="P5238" s="1202">
        <v>0.22</v>
      </c>
      <c r="Q5238" s="1203">
        <f t="shared" si="49"/>
        <v>0.1258</v>
      </c>
      <c r="R5238" s="1202">
        <v>0.14199999999999999</v>
      </c>
      <c r="S5238" s="1197"/>
      <c r="T5238" s="1197"/>
      <c r="U5238" s="1197"/>
      <c r="V5238" s="1197"/>
      <c r="W5238" s="1197"/>
      <c r="X5238" s="1217" t="s">
        <v>1840</v>
      </c>
      <c r="Y5238" s="729"/>
    </row>
    <row r="5239" spans="2:25" customFormat="1" ht="15.75" customHeight="1" x14ac:dyDescent="0.2">
      <c r="B5239" s="1227" t="s">
        <v>1180</v>
      </c>
      <c r="C5239" s="1198" t="s">
        <v>2030</v>
      </c>
      <c r="D5239" s="1198" t="s">
        <v>1627</v>
      </c>
      <c r="E5239" s="1215">
        <v>2190</v>
      </c>
      <c r="F5239" s="1215">
        <v>2190</v>
      </c>
      <c r="G5239" s="1209">
        <v>27037</v>
      </c>
      <c r="H5239" s="1197"/>
      <c r="I5239" s="1198"/>
      <c r="J5239" s="1197"/>
      <c r="K5239" s="1198"/>
      <c r="L5239" s="1214">
        <v>8.1000000000000003E-2</v>
      </c>
      <c r="M5239" s="1202">
        <f t="shared" si="47"/>
        <v>0.1285</v>
      </c>
      <c r="N5239" s="1202">
        <v>0.22</v>
      </c>
      <c r="O5239" s="1203">
        <f t="shared" si="48"/>
        <v>0.15610000000000002</v>
      </c>
      <c r="P5239" s="1202">
        <v>0.22</v>
      </c>
      <c r="Q5239" s="1203">
        <f t="shared" si="49"/>
        <v>0.1258</v>
      </c>
      <c r="R5239" s="1202">
        <v>0.14199999999999999</v>
      </c>
      <c r="S5239" s="1197"/>
      <c r="T5239" s="1197"/>
      <c r="U5239" s="1197"/>
      <c r="V5239" s="1197"/>
      <c r="W5239" s="1197"/>
      <c r="X5239" s="1217" t="s">
        <v>1840</v>
      </c>
      <c r="Y5239" s="729"/>
    </row>
    <row r="5240" spans="2:25" customFormat="1" ht="15.75" customHeight="1" x14ac:dyDescent="0.2">
      <c r="B5240" s="1230" t="s">
        <v>2053</v>
      </c>
      <c r="C5240" s="1218" t="s">
        <v>783</v>
      </c>
      <c r="D5240" s="1198" t="s">
        <v>1627</v>
      </c>
      <c r="E5240" s="1215">
        <v>600</v>
      </c>
      <c r="F5240" s="1215">
        <v>600</v>
      </c>
      <c r="G5240" s="1219">
        <v>8571</v>
      </c>
      <c r="H5240" s="1215">
        <v>0</v>
      </c>
      <c r="I5240" s="1198" t="s">
        <v>2054</v>
      </c>
      <c r="J5240" s="1197"/>
      <c r="K5240" s="1198"/>
      <c r="L5240" s="1214">
        <v>7.0000000000000007E-2</v>
      </c>
      <c r="M5240" s="1202">
        <f t="shared" si="47"/>
        <v>0.1285</v>
      </c>
      <c r="N5240" s="1202">
        <v>0.22</v>
      </c>
      <c r="O5240" s="1203">
        <f t="shared" si="48"/>
        <v>0.14479999999999998</v>
      </c>
      <c r="P5240" s="1202">
        <v>0.2087</v>
      </c>
      <c r="Q5240" s="1203">
        <f t="shared" si="49"/>
        <v>0.12</v>
      </c>
      <c r="R5240" s="1202">
        <v>0.13619999999999999</v>
      </c>
      <c r="S5240" s="1197"/>
      <c r="T5240" s="1197"/>
      <c r="U5240" s="1197"/>
      <c r="V5240" s="1197"/>
      <c r="W5240" s="1197"/>
      <c r="X5240" s="1217" t="s">
        <v>1840</v>
      </c>
      <c r="Y5240" s="729"/>
    </row>
    <row r="5241" spans="2:25" customFormat="1" ht="15.75" customHeight="1" x14ac:dyDescent="0.2">
      <c r="B5241" s="1230" t="s">
        <v>2055</v>
      </c>
      <c r="C5241" s="1218" t="s">
        <v>783</v>
      </c>
      <c r="D5241" s="1198" t="s">
        <v>1627</v>
      </c>
      <c r="E5241" s="1215">
        <v>2000</v>
      </c>
      <c r="F5241" s="1215">
        <v>2000</v>
      </c>
      <c r="G5241" s="1219">
        <v>28571</v>
      </c>
      <c r="H5241" s="1215">
        <v>0</v>
      </c>
      <c r="I5241" s="1198" t="s">
        <v>2054</v>
      </c>
      <c r="J5241" s="1197"/>
      <c r="K5241" s="1198"/>
      <c r="L5241" s="1214">
        <v>7.0000000000000007E-2</v>
      </c>
      <c r="M5241" s="1202">
        <f t="shared" si="47"/>
        <v>0.1285</v>
      </c>
      <c r="N5241" s="1202">
        <v>0.22</v>
      </c>
      <c r="O5241" s="1203">
        <f t="shared" si="48"/>
        <v>0.14079999999999998</v>
      </c>
      <c r="P5241" s="1202">
        <v>0.20469999999999999</v>
      </c>
      <c r="Q5241" s="1203">
        <f t="shared" si="49"/>
        <v>0.12</v>
      </c>
      <c r="R5241" s="1202">
        <v>0.13619999999999999</v>
      </c>
      <c r="S5241" s="1197"/>
      <c r="T5241" s="1197"/>
      <c r="U5241" s="1197"/>
      <c r="V5241" s="1197"/>
      <c r="W5241" s="1197"/>
      <c r="X5241" s="1217" t="s">
        <v>1840</v>
      </c>
      <c r="Y5241" s="729"/>
    </row>
    <row r="5242" spans="2:25" customFormat="1" ht="15.75" customHeight="1" x14ac:dyDescent="0.2">
      <c r="B5242" s="1230" t="s">
        <v>2056</v>
      </c>
      <c r="C5242" s="1218" t="s">
        <v>783</v>
      </c>
      <c r="D5242" s="1198" t="s">
        <v>1627</v>
      </c>
      <c r="E5242" s="1215">
        <v>5000</v>
      </c>
      <c r="F5242" s="1215">
        <v>5000</v>
      </c>
      <c r="G5242" s="1219">
        <v>71428</v>
      </c>
      <c r="H5242" s="1215">
        <v>0</v>
      </c>
      <c r="I5242" s="1198" t="s">
        <v>2054</v>
      </c>
      <c r="J5242" s="1197"/>
      <c r="K5242" s="1198"/>
      <c r="L5242" s="1214">
        <v>7.0000000000000007E-2</v>
      </c>
      <c r="M5242" s="1202">
        <f t="shared" si="47"/>
        <v>0.1285</v>
      </c>
      <c r="N5242" s="1202">
        <v>0.22</v>
      </c>
      <c r="O5242" s="1203">
        <f t="shared" si="48"/>
        <v>0.13579999999999998</v>
      </c>
      <c r="P5242" s="1202">
        <v>0.19969999999999999</v>
      </c>
      <c r="Q5242" s="1203">
        <f t="shared" si="49"/>
        <v>0.10500000000000001</v>
      </c>
      <c r="R5242" s="1202">
        <v>0.1212</v>
      </c>
      <c r="S5242" s="1197"/>
      <c r="T5242" s="1197"/>
      <c r="U5242" s="1197"/>
      <c r="V5242" s="1197"/>
      <c r="W5242" s="1197"/>
      <c r="X5242" s="1217" t="s">
        <v>1840</v>
      </c>
      <c r="Y5242" s="729"/>
    </row>
    <row r="5243" spans="2:25" customFormat="1" ht="15.75" customHeight="1" x14ac:dyDescent="0.2">
      <c r="B5243" s="1230" t="s">
        <v>2057</v>
      </c>
      <c r="C5243" s="1218" t="s">
        <v>783</v>
      </c>
      <c r="D5243" s="1198" t="s">
        <v>1627</v>
      </c>
      <c r="E5243" s="1215">
        <v>10000</v>
      </c>
      <c r="F5243" s="1215">
        <v>10000</v>
      </c>
      <c r="G5243" s="1219">
        <v>142857</v>
      </c>
      <c r="H5243" s="1215">
        <v>0</v>
      </c>
      <c r="I5243" s="1198" t="s">
        <v>2054</v>
      </c>
      <c r="J5243" s="1197"/>
      <c r="K5243" s="1198"/>
      <c r="L5243" s="1214">
        <v>7.0000000000000007E-2</v>
      </c>
      <c r="M5243" s="1202">
        <f t="shared" si="47"/>
        <v>0.1285</v>
      </c>
      <c r="N5243" s="1202">
        <v>0.22</v>
      </c>
      <c r="O5243" s="1203">
        <f t="shared" si="48"/>
        <v>0.12980000000000003</v>
      </c>
      <c r="P5243" s="1202">
        <v>0.19370000000000001</v>
      </c>
      <c r="Q5243" s="1203">
        <f t="shared" si="49"/>
        <v>0.10500000000000001</v>
      </c>
      <c r="R5243" s="1202">
        <v>0.1212</v>
      </c>
      <c r="S5243" s="1197"/>
      <c r="T5243" s="1197"/>
      <c r="U5243" s="1197"/>
      <c r="V5243" s="1197"/>
      <c r="W5243" s="1197"/>
      <c r="X5243" s="1217" t="s">
        <v>1840</v>
      </c>
      <c r="Y5243" s="729"/>
    </row>
    <row r="5244" spans="2:25" customFormat="1" ht="15.75" customHeight="1" x14ac:dyDescent="0.2">
      <c r="B5244" s="1230" t="s">
        <v>2053</v>
      </c>
      <c r="C5244" s="1218" t="s">
        <v>2030</v>
      </c>
      <c r="D5244" s="1198" t="s">
        <v>1627</v>
      </c>
      <c r="E5244" s="1215">
        <v>600</v>
      </c>
      <c r="F5244" s="1215">
        <v>600</v>
      </c>
      <c r="G5244" s="1219">
        <v>8571</v>
      </c>
      <c r="H5244" s="1215">
        <v>0</v>
      </c>
      <c r="I5244" s="1198" t="s">
        <v>2054</v>
      </c>
      <c r="J5244" s="1197"/>
      <c r="K5244" s="1198"/>
      <c r="L5244" s="1214">
        <v>7.0000000000000007E-2</v>
      </c>
      <c r="M5244" s="1202">
        <f t="shared" si="47"/>
        <v>0.1285</v>
      </c>
      <c r="N5244" s="1202">
        <v>0.22</v>
      </c>
      <c r="O5244" s="1203">
        <f t="shared" si="48"/>
        <v>0.14479999999999998</v>
      </c>
      <c r="P5244" s="1202">
        <v>0.2087</v>
      </c>
      <c r="Q5244" s="1203">
        <f t="shared" si="49"/>
        <v>0.12</v>
      </c>
      <c r="R5244" s="1202">
        <v>0.13619999999999999</v>
      </c>
      <c r="S5244" s="1197"/>
      <c r="T5244" s="1197"/>
      <c r="U5244" s="1197"/>
      <c r="V5244" s="1197"/>
      <c r="W5244" s="1197"/>
      <c r="X5244" s="1217" t="s">
        <v>1840</v>
      </c>
      <c r="Y5244" s="729"/>
    </row>
    <row r="5245" spans="2:25" customFormat="1" ht="15.75" customHeight="1" x14ac:dyDescent="0.2">
      <c r="B5245" s="1230" t="s">
        <v>2055</v>
      </c>
      <c r="C5245" s="1218" t="s">
        <v>2030</v>
      </c>
      <c r="D5245" s="1198" t="s">
        <v>1627</v>
      </c>
      <c r="E5245" s="1215">
        <v>2000</v>
      </c>
      <c r="F5245" s="1215">
        <v>2000</v>
      </c>
      <c r="G5245" s="1219">
        <v>28571</v>
      </c>
      <c r="H5245" s="1215">
        <v>0</v>
      </c>
      <c r="I5245" s="1198" t="s">
        <v>2054</v>
      </c>
      <c r="J5245" s="1197"/>
      <c r="K5245" s="1198"/>
      <c r="L5245" s="1214">
        <v>7.0000000000000007E-2</v>
      </c>
      <c r="M5245" s="1202">
        <f t="shared" si="47"/>
        <v>0.1285</v>
      </c>
      <c r="N5245" s="1202">
        <v>0.22</v>
      </c>
      <c r="O5245" s="1203">
        <f t="shared" si="48"/>
        <v>0.14079999999999998</v>
      </c>
      <c r="P5245" s="1202">
        <v>0.20469999999999999</v>
      </c>
      <c r="Q5245" s="1203">
        <f t="shared" si="49"/>
        <v>0.12</v>
      </c>
      <c r="R5245" s="1202">
        <v>0.13619999999999999</v>
      </c>
      <c r="S5245" s="1197"/>
      <c r="T5245" s="1197"/>
      <c r="U5245" s="1197"/>
      <c r="V5245" s="1197"/>
      <c r="W5245" s="1197"/>
      <c r="X5245" s="1217" t="s">
        <v>1840</v>
      </c>
      <c r="Y5245" s="729"/>
    </row>
    <row r="5246" spans="2:25" customFormat="1" ht="15.75" customHeight="1" x14ac:dyDescent="0.2">
      <c r="B5246" s="1230" t="s">
        <v>2056</v>
      </c>
      <c r="C5246" s="1218" t="s">
        <v>2030</v>
      </c>
      <c r="D5246" s="1198" t="s">
        <v>1627</v>
      </c>
      <c r="E5246" s="1215">
        <v>5000</v>
      </c>
      <c r="F5246" s="1215">
        <v>5000</v>
      </c>
      <c r="G5246" s="1219">
        <v>71428</v>
      </c>
      <c r="H5246" s="1215">
        <v>0</v>
      </c>
      <c r="I5246" s="1198" t="s">
        <v>2054</v>
      </c>
      <c r="J5246" s="1197"/>
      <c r="K5246" s="1198"/>
      <c r="L5246" s="1214">
        <v>7.0000000000000007E-2</v>
      </c>
      <c r="M5246" s="1202">
        <f t="shared" si="47"/>
        <v>0.1285</v>
      </c>
      <c r="N5246" s="1202">
        <v>0.22</v>
      </c>
      <c r="O5246" s="1203">
        <f t="shared" si="48"/>
        <v>0.13579999999999998</v>
      </c>
      <c r="P5246" s="1202">
        <v>0.19969999999999999</v>
      </c>
      <c r="Q5246" s="1203">
        <f t="shared" si="49"/>
        <v>0.10500000000000001</v>
      </c>
      <c r="R5246" s="1202">
        <v>0.1212</v>
      </c>
      <c r="S5246" s="1197"/>
      <c r="T5246" s="1197"/>
      <c r="U5246" s="1197"/>
      <c r="V5246" s="1197"/>
      <c r="W5246" s="1197"/>
      <c r="X5246" s="1217" t="s">
        <v>1840</v>
      </c>
      <c r="Y5246" s="729"/>
    </row>
    <row r="5247" spans="2:25" customFormat="1" ht="15.75" customHeight="1" x14ac:dyDescent="0.2">
      <c r="B5247" s="1230" t="s">
        <v>2057</v>
      </c>
      <c r="C5247" s="1218" t="s">
        <v>2030</v>
      </c>
      <c r="D5247" s="1198" t="s">
        <v>1627</v>
      </c>
      <c r="E5247" s="1215">
        <v>10000</v>
      </c>
      <c r="F5247" s="1215">
        <v>10000</v>
      </c>
      <c r="G5247" s="1219">
        <v>142857</v>
      </c>
      <c r="H5247" s="1215">
        <v>0</v>
      </c>
      <c r="I5247" s="1198" t="s">
        <v>2054</v>
      </c>
      <c r="J5247" s="1197"/>
      <c r="K5247" s="1198"/>
      <c r="L5247" s="1214">
        <v>7.0000000000000007E-2</v>
      </c>
      <c r="M5247" s="1202">
        <f t="shared" si="47"/>
        <v>0.1285</v>
      </c>
      <c r="N5247" s="1202">
        <v>0.22</v>
      </c>
      <c r="O5247" s="1203">
        <f t="shared" si="48"/>
        <v>0.12980000000000003</v>
      </c>
      <c r="P5247" s="1202">
        <v>0.19370000000000001</v>
      </c>
      <c r="Q5247" s="1203">
        <f t="shared" si="49"/>
        <v>0.10500000000000001</v>
      </c>
      <c r="R5247" s="1202">
        <v>0.1212</v>
      </c>
      <c r="S5247" s="1197"/>
      <c r="T5247" s="1197"/>
      <c r="U5247" s="1197"/>
      <c r="V5247" s="1197"/>
      <c r="W5247" s="1197"/>
      <c r="X5247" s="1217" t="s">
        <v>1840</v>
      </c>
      <c r="Y5247" s="729"/>
    </row>
    <row r="5248" spans="2:25" customFormat="1" ht="15.75" customHeight="1" x14ac:dyDescent="0.2">
      <c r="B5248" s="1230" t="s">
        <v>512</v>
      </c>
      <c r="C5248" s="1218" t="s">
        <v>783</v>
      </c>
      <c r="D5248" s="1198" t="s">
        <v>1627</v>
      </c>
      <c r="E5248" s="1215">
        <v>168</v>
      </c>
      <c r="F5248" s="1215">
        <v>168</v>
      </c>
      <c r="G5248" s="1219">
        <v>2000</v>
      </c>
      <c r="H5248" s="1197"/>
      <c r="I5248" s="1198"/>
      <c r="J5248" s="1197"/>
      <c r="K5248" s="1198"/>
      <c r="L5248" s="1214">
        <v>8.4000000000000005E-2</v>
      </c>
      <c r="M5248" s="1202">
        <f t="shared" si="47"/>
        <v>0.14749999999999999</v>
      </c>
      <c r="N5248" s="1202">
        <v>0.23899999999999999</v>
      </c>
      <c r="O5248" s="1203">
        <f t="shared" si="48"/>
        <v>0.17509999999999998</v>
      </c>
      <c r="P5248" s="1202">
        <v>0.23899999999999999</v>
      </c>
      <c r="Q5248" s="1203">
        <f t="shared" si="49"/>
        <v>0.1298</v>
      </c>
      <c r="R5248" s="1202">
        <v>0.14599999999999999</v>
      </c>
      <c r="S5248" s="1197"/>
      <c r="T5248" s="1197"/>
      <c r="U5248" s="1197"/>
      <c r="V5248" s="1197"/>
      <c r="W5248" s="1197"/>
      <c r="X5248" s="1217" t="s">
        <v>1835</v>
      </c>
      <c r="Y5248" s="729"/>
    </row>
    <row r="5249" spans="2:25" customFormat="1" ht="15.75" customHeight="1" x14ac:dyDescent="0.2">
      <c r="B5249" s="1230" t="s">
        <v>2058</v>
      </c>
      <c r="C5249" s="1218" t="s">
        <v>783</v>
      </c>
      <c r="D5249" s="1198" t="s">
        <v>1627</v>
      </c>
      <c r="E5249" s="1215">
        <v>415</v>
      </c>
      <c r="F5249" s="1215">
        <v>415</v>
      </c>
      <c r="G5249" s="1219">
        <v>5000</v>
      </c>
      <c r="H5249" s="1197"/>
      <c r="I5249" s="1198"/>
      <c r="J5249" s="1197"/>
      <c r="K5249" s="1198"/>
      <c r="L5249" s="1214">
        <v>8.3000000000000004E-2</v>
      </c>
      <c r="M5249" s="1202">
        <f t="shared" si="47"/>
        <v>0.14649999999999999</v>
      </c>
      <c r="N5249" s="1202">
        <v>0.23799999999999999</v>
      </c>
      <c r="O5249" s="1203">
        <f t="shared" si="48"/>
        <v>0.17409999999999998</v>
      </c>
      <c r="P5249" s="1202">
        <v>0.23799999999999999</v>
      </c>
      <c r="Q5249" s="1203">
        <f t="shared" si="49"/>
        <v>0.1288</v>
      </c>
      <c r="R5249" s="1202">
        <v>0.14499999999999999</v>
      </c>
      <c r="S5249" s="1197"/>
      <c r="T5249" s="1197"/>
      <c r="U5249" s="1197"/>
      <c r="V5249" s="1197"/>
      <c r="W5249" s="1197"/>
      <c r="X5249" s="1217" t="s">
        <v>1840</v>
      </c>
      <c r="Y5249" s="729"/>
    </row>
    <row r="5250" spans="2:25" customFormat="1" ht="15.75" customHeight="1" x14ac:dyDescent="0.2">
      <c r="B5250" s="1230" t="s">
        <v>1841</v>
      </c>
      <c r="C5250" s="1218" t="s">
        <v>783</v>
      </c>
      <c r="D5250" s="1198" t="s">
        <v>1627</v>
      </c>
      <c r="E5250" s="1215">
        <v>1066</v>
      </c>
      <c r="F5250" s="1215">
        <v>1066</v>
      </c>
      <c r="G5250" s="1219">
        <v>13000</v>
      </c>
      <c r="H5250" s="1197"/>
      <c r="I5250" s="1198"/>
      <c r="J5250" s="1197"/>
      <c r="K5250" s="1198"/>
      <c r="L5250" s="1214">
        <v>8.2000000000000003E-2</v>
      </c>
      <c r="M5250" s="1202">
        <f t="shared" si="47"/>
        <v>0.14449999999999999</v>
      </c>
      <c r="N5250" s="1202">
        <v>0.23599999999999999</v>
      </c>
      <c r="O5250" s="1203">
        <f t="shared" si="48"/>
        <v>0.17209999999999998</v>
      </c>
      <c r="P5250" s="1202">
        <v>0.23599999999999999</v>
      </c>
      <c r="Q5250" s="1203">
        <f t="shared" si="49"/>
        <v>0.1268</v>
      </c>
      <c r="R5250" s="1202">
        <v>0.14299999999999999</v>
      </c>
      <c r="S5250" s="1197"/>
      <c r="T5250" s="1197"/>
      <c r="U5250" s="1197"/>
      <c r="V5250" s="1197"/>
      <c r="W5250" s="1197"/>
      <c r="X5250" s="1217" t="s">
        <v>1840</v>
      </c>
      <c r="Y5250" s="729"/>
    </row>
    <row r="5251" spans="2:25" customFormat="1" ht="15.75" customHeight="1" x14ac:dyDescent="0.2">
      <c r="B5251" s="1230" t="s">
        <v>1845</v>
      </c>
      <c r="C5251" s="1218" t="s">
        <v>783</v>
      </c>
      <c r="D5251" s="1198" t="s">
        <v>1627</v>
      </c>
      <c r="E5251" s="1215">
        <v>1620</v>
      </c>
      <c r="F5251" s="1215">
        <v>1620</v>
      </c>
      <c r="G5251" s="1219">
        <v>20000</v>
      </c>
      <c r="H5251" s="1197"/>
      <c r="I5251" s="1198"/>
      <c r="J5251" s="1197"/>
      <c r="K5251" s="1198"/>
      <c r="L5251" s="1214">
        <v>8.1000000000000003E-2</v>
      </c>
      <c r="M5251" s="1202">
        <f t="shared" si="47"/>
        <v>0.14349999999999999</v>
      </c>
      <c r="N5251" s="1202">
        <v>0.23499999999999999</v>
      </c>
      <c r="O5251" s="1203">
        <f t="shared" si="48"/>
        <v>0.17109999999999997</v>
      </c>
      <c r="P5251" s="1202">
        <v>0.23499999999999999</v>
      </c>
      <c r="Q5251" s="1203">
        <f t="shared" si="49"/>
        <v>0.1258</v>
      </c>
      <c r="R5251" s="1202">
        <v>0.14199999999999999</v>
      </c>
      <c r="S5251" s="1197"/>
      <c r="T5251" s="1197"/>
      <c r="U5251" s="1197"/>
      <c r="V5251" s="1197"/>
      <c r="W5251" s="1197"/>
      <c r="X5251" s="1217" t="s">
        <v>1840</v>
      </c>
      <c r="Y5251" s="729"/>
    </row>
    <row r="5252" spans="2:25" customFormat="1" ht="15.75" customHeight="1" x14ac:dyDescent="0.2">
      <c r="B5252" s="1230" t="s">
        <v>1849</v>
      </c>
      <c r="C5252" s="1218" t="s">
        <v>783</v>
      </c>
      <c r="D5252" s="1198" t="s">
        <v>1627</v>
      </c>
      <c r="E5252" s="1215">
        <v>3900</v>
      </c>
      <c r="F5252" s="1215">
        <v>3900</v>
      </c>
      <c r="G5252" s="1219">
        <v>50000</v>
      </c>
      <c r="H5252" s="1197"/>
      <c r="I5252" s="1198"/>
      <c r="J5252" s="1197"/>
      <c r="K5252" s="1198"/>
      <c r="L5252" s="1214">
        <v>7.8E-2</v>
      </c>
      <c r="M5252" s="1202">
        <f t="shared" si="47"/>
        <v>0.13850000000000001</v>
      </c>
      <c r="N5252" s="1202">
        <v>0.23</v>
      </c>
      <c r="O5252" s="1203">
        <f t="shared" si="48"/>
        <v>0.16610000000000003</v>
      </c>
      <c r="P5252" s="1202">
        <v>0.23</v>
      </c>
      <c r="Q5252" s="1203">
        <f t="shared" si="49"/>
        <v>0.12080000000000002</v>
      </c>
      <c r="R5252" s="1202">
        <v>0.13700000000000001</v>
      </c>
      <c r="S5252" s="1197"/>
      <c r="T5252" s="1197"/>
      <c r="U5252" s="1197"/>
      <c r="V5252" s="1197"/>
      <c r="W5252" s="1197"/>
      <c r="X5252" s="1217" t="s">
        <v>1840</v>
      </c>
      <c r="Y5252" s="729"/>
    </row>
    <row r="5253" spans="2:25" customFormat="1" ht="15.75" customHeight="1" x14ac:dyDescent="0.2">
      <c r="B5253" s="1230" t="s">
        <v>1853</v>
      </c>
      <c r="C5253" s="1218" t="s">
        <v>783</v>
      </c>
      <c r="D5253" s="1198" t="s">
        <v>1627</v>
      </c>
      <c r="E5253" s="1215">
        <v>6080</v>
      </c>
      <c r="F5253" s="1215">
        <v>6080</v>
      </c>
      <c r="G5253" s="1219">
        <v>80000</v>
      </c>
      <c r="H5253" s="1197"/>
      <c r="I5253" s="1198"/>
      <c r="J5253" s="1197"/>
      <c r="K5253" s="1198"/>
      <c r="L5253" s="1214">
        <v>7.5999999999999998E-2</v>
      </c>
      <c r="M5253" s="1202">
        <f t="shared" si="47"/>
        <v>0.13550000000000001</v>
      </c>
      <c r="N5253" s="1202">
        <v>0.22700000000000001</v>
      </c>
      <c r="O5253" s="1203">
        <f t="shared" si="48"/>
        <v>0.16310000000000002</v>
      </c>
      <c r="P5253" s="1202">
        <v>0.22700000000000001</v>
      </c>
      <c r="Q5253" s="1203">
        <f t="shared" si="49"/>
        <v>0.11780000000000002</v>
      </c>
      <c r="R5253" s="1202">
        <v>0.13400000000000001</v>
      </c>
      <c r="S5253" s="1197"/>
      <c r="T5253" s="1197"/>
      <c r="U5253" s="1197"/>
      <c r="V5253" s="1197"/>
      <c r="W5253" s="1197"/>
      <c r="X5253" s="1217" t="s">
        <v>1840</v>
      </c>
      <c r="Y5253" s="729"/>
    </row>
    <row r="5254" spans="2:25" customFormat="1" ht="15.75" customHeight="1" x14ac:dyDescent="0.2">
      <c r="B5254" s="1230" t="s">
        <v>2059</v>
      </c>
      <c r="C5254" s="1218" t="s">
        <v>783</v>
      </c>
      <c r="D5254" s="1198" t="s">
        <v>1627</v>
      </c>
      <c r="E5254" s="1215">
        <v>7500</v>
      </c>
      <c r="F5254" s="1215">
        <v>7500</v>
      </c>
      <c r="G5254" s="1219">
        <v>100000</v>
      </c>
      <c r="H5254" s="1197"/>
      <c r="I5254" s="1198"/>
      <c r="J5254" s="1197"/>
      <c r="K5254" s="1198"/>
      <c r="L5254" s="1214">
        <v>7.4999999999999997E-2</v>
      </c>
      <c r="M5254" s="1202">
        <f t="shared" si="47"/>
        <v>0.13450000000000001</v>
      </c>
      <c r="N5254" s="1202">
        <v>0.22600000000000001</v>
      </c>
      <c r="O5254" s="1203">
        <f t="shared" si="48"/>
        <v>0.16210000000000002</v>
      </c>
      <c r="P5254" s="1202">
        <v>0.22600000000000001</v>
      </c>
      <c r="Q5254" s="1203">
        <f t="shared" si="49"/>
        <v>0.11680000000000001</v>
      </c>
      <c r="R5254" s="1202">
        <v>0.13300000000000001</v>
      </c>
      <c r="S5254" s="1197"/>
      <c r="T5254" s="1197"/>
      <c r="U5254" s="1197"/>
      <c r="V5254" s="1197"/>
      <c r="W5254" s="1197"/>
      <c r="X5254" s="1217" t="s">
        <v>1840</v>
      </c>
      <c r="Y5254" s="729"/>
    </row>
    <row r="5255" spans="2:25" customFormat="1" ht="15.75" customHeight="1" x14ac:dyDescent="0.2">
      <c r="B5255" s="1230" t="s">
        <v>2060</v>
      </c>
      <c r="C5255" s="1218" t="s">
        <v>1631</v>
      </c>
      <c r="D5255" s="1198" t="s">
        <v>1627</v>
      </c>
      <c r="E5255" s="1215">
        <v>59</v>
      </c>
      <c r="F5255" s="1215">
        <v>59</v>
      </c>
      <c r="G5255" s="1209">
        <v>393</v>
      </c>
      <c r="H5255" s="1197"/>
      <c r="I5255" s="1198"/>
      <c r="J5255" s="1197"/>
      <c r="K5255" s="1198"/>
      <c r="L5255" s="1214">
        <v>0.15</v>
      </c>
      <c r="M5255" s="1202">
        <f t="shared" si="47"/>
        <v>0.1585</v>
      </c>
      <c r="N5255" s="1202">
        <v>0.25</v>
      </c>
      <c r="O5255" s="1203">
        <f t="shared" si="48"/>
        <v>0.18609999999999999</v>
      </c>
      <c r="P5255" s="1202">
        <v>0.25</v>
      </c>
      <c r="Q5255" s="1203">
        <f t="shared" si="49"/>
        <v>0.1338</v>
      </c>
      <c r="R5255" s="1202">
        <v>0.15</v>
      </c>
      <c r="S5255" s="1197"/>
      <c r="T5255" s="1197"/>
      <c r="U5255" s="1197"/>
      <c r="V5255" s="1197"/>
      <c r="W5255" s="1197"/>
      <c r="X5255" s="1217" t="s">
        <v>390</v>
      </c>
      <c r="Y5255" s="729"/>
    </row>
    <row r="5256" spans="2:25" customFormat="1" ht="15.75" customHeight="1" x14ac:dyDescent="0.2">
      <c r="B5256" s="1230" t="s">
        <v>2061</v>
      </c>
      <c r="C5256" s="1218" t="s">
        <v>1631</v>
      </c>
      <c r="D5256" s="1198" t="s">
        <v>1627</v>
      </c>
      <c r="E5256" s="1215">
        <v>85</v>
      </c>
      <c r="F5256" s="1215">
        <v>85</v>
      </c>
      <c r="G5256" s="1209">
        <v>629</v>
      </c>
      <c r="H5256" s="1197"/>
      <c r="I5256" s="1198"/>
      <c r="J5256" s="1197"/>
      <c r="K5256" s="1198"/>
      <c r="L5256" s="1214">
        <v>0.13500000000000001</v>
      </c>
      <c r="M5256" s="1202">
        <f t="shared" si="47"/>
        <v>0.1585</v>
      </c>
      <c r="N5256" s="1202">
        <v>0.25</v>
      </c>
      <c r="O5256" s="1203">
        <f t="shared" si="48"/>
        <v>0.18609999999999999</v>
      </c>
      <c r="P5256" s="1202">
        <v>0.25</v>
      </c>
      <c r="Q5256" s="1203">
        <f t="shared" si="49"/>
        <v>0.1338</v>
      </c>
      <c r="R5256" s="1202">
        <v>0.15</v>
      </c>
      <c r="S5256" s="1197"/>
      <c r="T5256" s="1197"/>
      <c r="U5256" s="1197"/>
      <c r="V5256" s="1197"/>
      <c r="W5256" s="1197"/>
      <c r="X5256" s="1217" t="s">
        <v>390</v>
      </c>
      <c r="Y5256" s="729"/>
    </row>
    <row r="5257" spans="2:25" customFormat="1" ht="15.75" customHeight="1" x14ac:dyDescent="0.2">
      <c r="B5257" s="1230" t="s">
        <v>2062</v>
      </c>
      <c r="C5257" s="1218" t="s">
        <v>1631</v>
      </c>
      <c r="D5257" s="1198" t="s">
        <v>1627</v>
      </c>
      <c r="E5257" s="1215">
        <v>109</v>
      </c>
      <c r="F5257" s="1215">
        <v>109</v>
      </c>
      <c r="G5257" s="1209">
        <v>872</v>
      </c>
      <c r="H5257" s="1197"/>
      <c r="I5257" s="1198"/>
      <c r="J5257" s="1197"/>
      <c r="K5257" s="1198"/>
      <c r="L5257" s="1214">
        <v>0.125</v>
      </c>
      <c r="M5257" s="1202">
        <f t="shared" si="47"/>
        <v>0.1585</v>
      </c>
      <c r="N5257" s="1202">
        <v>0.25</v>
      </c>
      <c r="O5257" s="1203">
        <f t="shared" si="48"/>
        <v>0.18609999999999999</v>
      </c>
      <c r="P5257" s="1202">
        <v>0.25</v>
      </c>
      <c r="Q5257" s="1203">
        <f t="shared" si="49"/>
        <v>0.1338</v>
      </c>
      <c r="R5257" s="1202">
        <v>0.15</v>
      </c>
      <c r="S5257" s="1197"/>
      <c r="T5257" s="1197"/>
      <c r="U5257" s="1197"/>
      <c r="V5257" s="1197"/>
      <c r="W5257" s="1197"/>
      <c r="X5257" s="1217" t="s">
        <v>390</v>
      </c>
      <c r="Y5257" s="729"/>
    </row>
    <row r="5258" spans="2:25" customFormat="1" ht="15.75" customHeight="1" x14ac:dyDescent="0.2">
      <c r="B5258" s="1230" t="s">
        <v>2063</v>
      </c>
      <c r="C5258" s="1218" t="s">
        <v>1631</v>
      </c>
      <c r="D5258" s="1198" t="s">
        <v>1627</v>
      </c>
      <c r="E5258" s="1215">
        <v>129</v>
      </c>
      <c r="F5258" s="1215">
        <v>129</v>
      </c>
      <c r="G5258" s="1209">
        <v>1075</v>
      </c>
      <c r="H5258" s="1197"/>
      <c r="I5258" s="1198"/>
      <c r="J5258" s="1197"/>
      <c r="K5258" s="1198"/>
      <c r="L5258" s="1214">
        <v>0.12</v>
      </c>
      <c r="M5258" s="1202">
        <f t="shared" si="47"/>
        <v>0.1585</v>
      </c>
      <c r="N5258" s="1202">
        <v>0.25</v>
      </c>
      <c r="O5258" s="1203">
        <f t="shared" si="48"/>
        <v>0.18609999999999999</v>
      </c>
      <c r="P5258" s="1202">
        <v>0.25</v>
      </c>
      <c r="Q5258" s="1203">
        <f t="shared" si="49"/>
        <v>0.1338</v>
      </c>
      <c r="R5258" s="1202">
        <v>0.15</v>
      </c>
      <c r="S5258" s="1197"/>
      <c r="T5258" s="1197"/>
      <c r="U5258" s="1197"/>
      <c r="V5258" s="1197"/>
      <c r="W5258" s="1197"/>
      <c r="X5258" s="1217" t="s">
        <v>390</v>
      </c>
      <c r="Y5258" s="729"/>
    </row>
    <row r="5259" spans="2:25" customFormat="1" ht="15.75" customHeight="1" x14ac:dyDescent="0.2">
      <c r="B5259" s="1230" t="s">
        <v>2060</v>
      </c>
      <c r="C5259" s="1218" t="s">
        <v>2030</v>
      </c>
      <c r="D5259" s="1198" t="s">
        <v>1627</v>
      </c>
      <c r="E5259" s="1215">
        <v>59</v>
      </c>
      <c r="F5259" s="1215">
        <v>59</v>
      </c>
      <c r="G5259" s="1209">
        <v>393</v>
      </c>
      <c r="H5259" s="1197"/>
      <c r="I5259" s="1198"/>
      <c r="J5259" s="1197"/>
      <c r="K5259" s="1198"/>
      <c r="L5259" s="1214">
        <v>0.15</v>
      </c>
      <c r="M5259" s="1202">
        <f t="shared" si="47"/>
        <v>0.1585</v>
      </c>
      <c r="N5259" s="1202">
        <v>0.25</v>
      </c>
      <c r="O5259" s="1203">
        <f t="shared" si="48"/>
        <v>0.18609999999999999</v>
      </c>
      <c r="P5259" s="1202">
        <v>0.25</v>
      </c>
      <c r="Q5259" s="1203">
        <f t="shared" si="49"/>
        <v>0.1338</v>
      </c>
      <c r="R5259" s="1202">
        <v>0.15</v>
      </c>
      <c r="S5259" s="1197"/>
      <c r="T5259" s="1197"/>
      <c r="U5259" s="1197"/>
      <c r="V5259" s="1197"/>
      <c r="W5259" s="1197"/>
      <c r="X5259" s="1217" t="s">
        <v>390</v>
      </c>
      <c r="Y5259" s="729"/>
    </row>
    <row r="5260" spans="2:25" customFormat="1" ht="15.75" customHeight="1" x14ac:dyDescent="0.2">
      <c r="B5260" s="1230" t="s">
        <v>2061</v>
      </c>
      <c r="C5260" s="1218" t="s">
        <v>2030</v>
      </c>
      <c r="D5260" s="1198" t="s">
        <v>1627</v>
      </c>
      <c r="E5260" s="1215">
        <v>85</v>
      </c>
      <c r="F5260" s="1215">
        <v>85</v>
      </c>
      <c r="G5260" s="1209">
        <v>629</v>
      </c>
      <c r="H5260" s="1197"/>
      <c r="I5260" s="1198"/>
      <c r="J5260" s="1197"/>
      <c r="K5260" s="1198"/>
      <c r="L5260" s="1214">
        <v>0.13500000000000001</v>
      </c>
      <c r="M5260" s="1202">
        <f t="shared" si="47"/>
        <v>0.1585</v>
      </c>
      <c r="N5260" s="1202">
        <v>0.25</v>
      </c>
      <c r="O5260" s="1203">
        <f t="shared" si="48"/>
        <v>0.18609999999999999</v>
      </c>
      <c r="P5260" s="1202">
        <v>0.25</v>
      </c>
      <c r="Q5260" s="1203">
        <f t="shared" si="49"/>
        <v>0.1338</v>
      </c>
      <c r="R5260" s="1202">
        <v>0.15</v>
      </c>
      <c r="S5260" s="1197"/>
      <c r="T5260" s="1197"/>
      <c r="U5260" s="1197"/>
      <c r="V5260" s="1197"/>
      <c r="W5260" s="1197"/>
      <c r="X5260" s="1217" t="s">
        <v>390</v>
      </c>
      <c r="Y5260" s="729"/>
    </row>
    <row r="5261" spans="2:25" customFormat="1" ht="15.75" customHeight="1" x14ac:dyDescent="0.2">
      <c r="B5261" s="1230" t="s">
        <v>2062</v>
      </c>
      <c r="C5261" s="1218" t="s">
        <v>2030</v>
      </c>
      <c r="D5261" s="1198" t="s">
        <v>1627</v>
      </c>
      <c r="E5261" s="1215">
        <v>109</v>
      </c>
      <c r="F5261" s="1215">
        <v>109</v>
      </c>
      <c r="G5261" s="1209">
        <v>872</v>
      </c>
      <c r="H5261" s="1197"/>
      <c r="I5261" s="1198"/>
      <c r="J5261" s="1197"/>
      <c r="K5261" s="1198"/>
      <c r="L5261" s="1214">
        <v>0.125</v>
      </c>
      <c r="M5261" s="1202">
        <f t="shared" si="47"/>
        <v>0.1585</v>
      </c>
      <c r="N5261" s="1202">
        <v>0.25</v>
      </c>
      <c r="O5261" s="1203">
        <f t="shared" si="48"/>
        <v>0.18609999999999999</v>
      </c>
      <c r="P5261" s="1202">
        <v>0.25</v>
      </c>
      <c r="Q5261" s="1203">
        <f t="shared" si="49"/>
        <v>0.1338</v>
      </c>
      <c r="R5261" s="1202">
        <v>0.15</v>
      </c>
      <c r="S5261" s="1197"/>
      <c r="T5261" s="1197"/>
      <c r="U5261" s="1197"/>
      <c r="V5261" s="1197"/>
      <c r="W5261" s="1197"/>
      <c r="X5261" s="1217" t="s">
        <v>390</v>
      </c>
      <c r="Y5261" s="729"/>
    </row>
    <row r="5262" spans="2:25" customFormat="1" ht="15.75" customHeight="1" x14ac:dyDescent="0.2">
      <c r="B5262" s="1230" t="s">
        <v>2063</v>
      </c>
      <c r="C5262" s="1218" t="s">
        <v>2030</v>
      </c>
      <c r="D5262" s="1198" t="s">
        <v>1627</v>
      </c>
      <c r="E5262" s="1215">
        <v>129</v>
      </c>
      <c r="F5262" s="1215">
        <v>129</v>
      </c>
      <c r="G5262" s="1209">
        <v>1075</v>
      </c>
      <c r="H5262" s="1197"/>
      <c r="I5262" s="1198"/>
      <c r="J5262" s="1197"/>
      <c r="K5262" s="1198"/>
      <c r="L5262" s="1214">
        <v>0.12</v>
      </c>
      <c r="M5262" s="1202">
        <f t="shared" si="47"/>
        <v>0.1585</v>
      </c>
      <c r="N5262" s="1202">
        <v>0.25</v>
      </c>
      <c r="O5262" s="1203">
        <f t="shared" si="48"/>
        <v>0.18609999999999999</v>
      </c>
      <c r="P5262" s="1202">
        <v>0.25</v>
      </c>
      <c r="Q5262" s="1203">
        <f t="shared" si="49"/>
        <v>0.1338</v>
      </c>
      <c r="R5262" s="1202">
        <v>0.15</v>
      </c>
      <c r="S5262" s="1197"/>
      <c r="T5262" s="1197"/>
      <c r="U5262" s="1197"/>
      <c r="V5262" s="1197"/>
      <c r="W5262" s="1197"/>
      <c r="X5262" s="1217" t="s">
        <v>390</v>
      </c>
      <c r="Y5262" s="729"/>
    </row>
    <row r="5263" spans="2:25" customFormat="1" ht="15.75" customHeight="1" x14ac:dyDescent="0.2">
      <c r="B5263" s="1230" t="s">
        <v>2064</v>
      </c>
      <c r="C5263" s="1218" t="s">
        <v>2030</v>
      </c>
      <c r="D5263" s="1198" t="s">
        <v>1627</v>
      </c>
      <c r="E5263" s="1215">
        <v>419</v>
      </c>
      <c r="F5263" s="1215">
        <v>419</v>
      </c>
      <c r="G5263" s="1209">
        <v>3491</v>
      </c>
      <c r="H5263" s="1197"/>
      <c r="I5263" s="1198"/>
      <c r="J5263" s="1197"/>
      <c r="K5263" s="1198"/>
      <c r="L5263" s="1214">
        <v>0.12</v>
      </c>
      <c r="M5263" s="1202">
        <f t="shared" si="47"/>
        <v>0.1585</v>
      </c>
      <c r="N5263" s="1202">
        <v>0.25</v>
      </c>
      <c r="O5263" s="1203">
        <f t="shared" si="48"/>
        <v>0.18609999999999999</v>
      </c>
      <c r="P5263" s="1202">
        <v>0.25</v>
      </c>
      <c r="Q5263" s="1203">
        <f t="shared" si="49"/>
        <v>0.1338</v>
      </c>
      <c r="R5263" s="1202">
        <v>0.15</v>
      </c>
      <c r="S5263" s="1197"/>
      <c r="T5263" s="1197"/>
      <c r="U5263" s="1197"/>
      <c r="V5263" s="1197"/>
      <c r="W5263" s="1197"/>
      <c r="X5263" s="1217" t="s">
        <v>390</v>
      </c>
      <c r="Y5263" s="729"/>
    </row>
    <row r="5264" spans="2:25" customFormat="1" ht="15.75" customHeight="1" x14ac:dyDescent="0.2">
      <c r="B5264" s="1230" t="s">
        <v>2065</v>
      </c>
      <c r="C5264" s="1218" t="s">
        <v>2030</v>
      </c>
      <c r="D5264" s="1198" t="s">
        <v>2284</v>
      </c>
      <c r="E5264" s="1215">
        <v>30</v>
      </c>
      <c r="F5264" s="1215">
        <v>20</v>
      </c>
      <c r="G5264" s="1209" t="s">
        <v>2066</v>
      </c>
      <c r="H5264" s="1215">
        <v>10</v>
      </c>
      <c r="I5264" s="1198" t="s">
        <v>2067</v>
      </c>
      <c r="J5264" s="1197"/>
      <c r="K5264" s="1198"/>
      <c r="L5264" s="1214">
        <v>0.13</v>
      </c>
      <c r="M5264" s="1202">
        <f t="shared" si="47"/>
        <v>0.1585</v>
      </c>
      <c r="N5264" s="1202">
        <v>0.25</v>
      </c>
      <c r="O5264" s="1203">
        <f t="shared" si="48"/>
        <v>0.18609999999999999</v>
      </c>
      <c r="P5264" s="1202">
        <v>0.25</v>
      </c>
      <c r="Q5264" s="1203">
        <f t="shared" si="49"/>
        <v>0.1338</v>
      </c>
      <c r="R5264" s="1202">
        <v>0.15</v>
      </c>
      <c r="S5264" s="1197"/>
      <c r="T5264" s="1197"/>
      <c r="U5264" s="1197"/>
      <c r="V5264" s="1197"/>
      <c r="W5264" s="1197"/>
      <c r="X5264" s="1206" t="s">
        <v>763</v>
      </c>
      <c r="Y5264" s="729"/>
    </row>
    <row r="5265" spans="2:25" customFormat="1" ht="15.75" customHeight="1" x14ac:dyDescent="0.2">
      <c r="B5265" s="1230" t="s">
        <v>2068</v>
      </c>
      <c r="C5265" s="1218" t="s">
        <v>2030</v>
      </c>
      <c r="D5265" s="1198" t="s">
        <v>2284</v>
      </c>
      <c r="E5265" s="1215">
        <v>60</v>
      </c>
      <c r="F5265" s="1215">
        <v>50</v>
      </c>
      <c r="G5265" s="1209" t="s">
        <v>2069</v>
      </c>
      <c r="H5265" s="1215">
        <v>10</v>
      </c>
      <c r="I5265" s="1198" t="s">
        <v>2067</v>
      </c>
      <c r="J5265" s="1197"/>
      <c r="K5265" s="1198"/>
      <c r="L5265" s="1214">
        <v>0.1</v>
      </c>
      <c r="M5265" s="1202">
        <f t="shared" si="47"/>
        <v>0.1585</v>
      </c>
      <c r="N5265" s="1220">
        <v>0.25</v>
      </c>
      <c r="O5265" s="1203">
        <f t="shared" si="48"/>
        <v>0.18609999999999999</v>
      </c>
      <c r="P5265" s="1202">
        <v>0.25</v>
      </c>
      <c r="Q5265" s="1203">
        <f t="shared" si="49"/>
        <v>0.1338</v>
      </c>
      <c r="R5265" s="1202">
        <v>0.15</v>
      </c>
      <c r="S5265" s="1197"/>
      <c r="T5265" s="1197"/>
      <c r="U5265" s="1197"/>
      <c r="V5265" s="1197"/>
      <c r="W5265" s="1197"/>
      <c r="X5265" s="1205" t="s">
        <v>390</v>
      </c>
      <c r="Y5265" s="729"/>
    </row>
    <row r="5266" spans="2:25" customFormat="1" ht="15.75" customHeight="1" x14ac:dyDescent="0.2">
      <c r="B5266" s="1230" t="s">
        <v>2065</v>
      </c>
      <c r="C5266" s="1218" t="s">
        <v>783</v>
      </c>
      <c r="D5266" s="1198" t="s">
        <v>2284</v>
      </c>
      <c r="E5266" s="1215">
        <v>30</v>
      </c>
      <c r="F5266" s="1215">
        <v>20</v>
      </c>
      <c r="G5266" s="1209" t="s">
        <v>2070</v>
      </c>
      <c r="H5266" s="1215">
        <v>10</v>
      </c>
      <c r="I5266" s="1198" t="s">
        <v>2067</v>
      </c>
      <c r="J5266" s="1197"/>
      <c r="K5266" s="1198"/>
      <c r="L5266" s="1214">
        <v>0.1</v>
      </c>
      <c r="M5266" s="1202">
        <f t="shared" si="47"/>
        <v>0.1585</v>
      </c>
      <c r="N5266" s="1202">
        <v>0.25</v>
      </c>
      <c r="O5266" s="1203">
        <f t="shared" si="48"/>
        <v>0.18609999999999999</v>
      </c>
      <c r="P5266" s="1202">
        <v>0.25</v>
      </c>
      <c r="Q5266" s="1203">
        <f t="shared" si="49"/>
        <v>0.1338</v>
      </c>
      <c r="R5266" s="1202">
        <v>0.15</v>
      </c>
      <c r="S5266" s="1197"/>
      <c r="T5266" s="1197"/>
      <c r="U5266" s="1197"/>
      <c r="V5266" s="1197"/>
      <c r="W5266" s="1197"/>
      <c r="X5266" s="1205" t="s">
        <v>763</v>
      </c>
      <c r="Y5266" s="729"/>
    </row>
    <row r="5267" spans="2:25" customFormat="1" ht="15.75" customHeight="1" x14ac:dyDescent="0.2">
      <c r="B5267" s="1230" t="s">
        <v>2068</v>
      </c>
      <c r="C5267" s="1218" t="s">
        <v>783</v>
      </c>
      <c r="D5267" s="1198" t="s">
        <v>2284</v>
      </c>
      <c r="E5267" s="1215">
        <v>60</v>
      </c>
      <c r="F5267" s="1215">
        <v>50</v>
      </c>
      <c r="G5267" s="1209" t="s">
        <v>2071</v>
      </c>
      <c r="H5267" s="1215">
        <v>10</v>
      </c>
      <c r="I5267" s="1198" t="s">
        <v>2067</v>
      </c>
      <c r="J5267" s="1197"/>
      <c r="K5267" s="1198"/>
      <c r="L5267" s="1214">
        <v>9.6000000000000002E-2</v>
      </c>
      <c r="M5267" s="1202">
        <f t="shared" si="47"/>
        <v>0.1585</v>
      </c>
      <c r="N5267" s="1202">
        <v>0.25</v>
      </c>
      <c r="O5267" s="1203">
        <f t="shared" si="48"/>
        <v>0.18609999999999999</v>
      </c>
      <c r="P5267" s="1202">
        <v>0.25</v>
      </c>
      <c r="Q5267" s="1203">
        <f t="shared" si="49"/>
        <v>0.1338</v>
      </c>
      <c r="R5267" s="1202">
        <v>0.15</v>
      </c>
      <c r="S5267" s="1197"/>
      <c r="T5267" s="1197"/>
      <c r="U5267" s="1197"/>
      <c r="V5267" s="1197"/>
      <c r="W5267" s="1197"/>
      <c r="X5267" s="1205" t="s">
        <v>390</v>
      </c>
      <c r="Y5267" s="729"/>
    </row>
    <row r="5268" spans="2:25" customFormat="1" ht="15.75" customHeight="1" x14ac:dyDescent="0.2">
      <c r="B5268" s="1230" t="s">
        <v>2029</v>
      </c>
      <c r="C5268" s="1218" t="s">
        <v>2030</v>
      </c>
      <c r="D5268" s="1198" t="s">
        <v>1627</v>
      </c>
      <c r="E5268" s="1215">
        <v>10</v>
      </c>
      <c r="F5268" s="1215">
        <v>10</v>
      </c>
      <c r="G5268" s="1209">
        <v>95</v>
      </c>
      <c r="H5268" s="1215">
        <v>0</v>
      </c>
      <c r="I5268" s="1221" t="s">
        <v>1136</v>
      </c>
      <c r="J5268" s="1197"/>
      <c r="K5268" s="1198"/>
      <c r="L5268" s="1214">
        <v>0.105</v>
      </c>
      <c r="M5268" s="1202">
        <f t="shared" si="47"/>
        <v>0.1585</v>
      </c>
      <c r="N5268" s="1202">
        <v>0.25</v>
      </c>
      <c r="O5268" s="1203">
        <f t="shared" si="48"/>
        <v>0.18609999999999999</v>
      </c>
      <c r="P5268" s="1202">
        <v>0.25</v>
      </c>
      <c r="Q5268" s="1203">
        <f t="shared" si="49"/>
        <v>0.1338</v>
      </c>
      <c r="R5268" s="1202">
        <v>0.15</v>
      </c>
      <c r="S5268" s="1197"/>
      <c r="T5268" s="1197"/>
      <c r="U5268" s="1197"/>
      <c r="V5268" s="1197"/>
      <c r="W5268" s="1197"/>
      <c r="X5268" s="1205" t="s">
        <v>2034</v>
      </c>
      <c r="Y5268" s="729"/>
    </row>
    <row r="5269" spans="2:25" customFormat="1" ht="15.75" customHeight="1" x14ac:dyDescent="0.2">
      <c r="B5269" s="1230" t="s">
        <v>2035</v>
      </c>
      <c r="C5269" s="1218" t="s">
        <v>2030</v>
      </c>
      <c r="D5269" s="1198" t="s">
        <v>1627</v>
      </c>
      <c r="E5269" s="1215">
        <v>20</v>
      </c>
      <c r="F5269" s="1215">
        <v>20</v>
      </c>
      <c r="G5269" s="1209">
        <v>200</v>
      </c>
      <c r="H5269" s="1215">
        <v>0</v>
      </c>
      <c r="I5269" s="1221" t="s">
        <v>1137</v>
      </c>
      <c r="J5269" s="1197"/>
      <c r="K5269" s="1198"/>
      <c r="L5269" s="1214">
        <v>0.1</v>
      </c>
      <c r="M5269" s="1202">
        <f t="shared" si="47"/>
        <v>0.1585</v>
      </c>
      <c r="N5269" s="1202">
        <v>0.25</v>
      </c>
      <c r="O5269" s="1203">
        <f t="shared" si="48"/>
        <v>0.18609999999999999</v>
      </c>
      <c r="P5269" s="1202">
        <v>0.25</v>
      </c>
      <c r="Q5269" s="1203">
        <f t="shared" si="49"/>
        <v>0.1338</v>
      </c>
      <c r="R5269" s="1202">
        <v>0.15</v>
      </c>
      <c r="S5269" s="1197"/>
      <c r="T5269" s="1197"/>
      <c r="U5269" s="1197"/>
      <c r="V5269" s="1197"/>
      <c r="W5269" s="1197"/>
      <c r="X5269" s="1205" t="s">
        <v>2034</v>
      </c>
      <c r="Y5269" s="729"/>
    </row>
    <row r="5270" spans="2:25" customFormat="1" ht="15.75" customHeight="1" x14ac:dyDescent="0.2">
      <c r="B5270" s="1230" t="s">
        <v>2039</v>
      </c>
      <c r="C5270" s="1218" t="s">
        <v>2030</v>
      </c>
      <c r="D5270" s="1198" t="s">
        <v>1627</v>
      </c>
      <c r="E5270" s="1215">
        <v>30</v>
      </c>
      <c r="F5270" s="1215">
        <v>30</v>
      </c>
      <c r="G5270" s="1209">
        <v>315</v>
      </c>
      <c r="H5270" s="1215">
        <v>0</v>
      </c>
      <c r="I5270" s="1221" t="s">
        <v>1138</v>
      </c>
      <c r="J5270" s="1197"/>
      <c r="K5270" s="1198"/>
      <c r="L5270" s="1214">
        <v>9.5000000000000001E-2</v>
      </c>
      <c r="M5270" s="1202">
        <f t="shared" si="47"/>
        <v>0.1585</v>
      </c>
      <c r="N5270" s="1202">
        <v>0.25</v>
      </c>
      <c r="O5270" s="1203">
        <f t="shared" si="48"/>
        <v>0.18609999999999999</v>
      </c>
      <c r="P5270" s="1202">
        <v>0.25</v>
      </c>
      <c r="Q5270" s="1203">
        <f t="shared" si="49"/>
        <v>0.1338</v>
      </c>
      <c r="R5270" s="1202">
        <v>0.15</v>
      </c>
      <c r="S5270" s="1197"/>
      <c r="T5270" s="1197"/>
      <c r="U5270" s="1197"/>
      <c r="V5270" s="1197"/>
      <c r="W5270" s="1197"/>
      <c r="X5270" s="1205" t="s">
        <v>2034</v>
      </c>
      <c r="Y5270" s="729"/>
    </row>
    <row r="5271" spans="2:25" customFormat="1" ht="15.75" customHeight="1" x14ac:dyDescent="0.2">
      <c r="B5271" s="1230" t="s">
        <v>2072</v>
      </c>
      <c r="C5271" s="1218" t="s">
        <v>783</v>
      </c>
      <c r="D5271" s="1198" t="s">
        <v>1627</v>
      </c>
      <c r="E5271" s="1215">
        <v>600</v>
      </c>
      <c r="F5271" s="1215">
        <v>600</v>
      </c>
      <c r="G5271" s="1209">
        <v>8571</v>
      </c>
      <c r="H5271" s="1215">
        <v>0</v>
      </c>
      <c r="I5271" s="1221" t="s">
        <v>2054</v>
      </c>
      <c r="J5271" s="1197"/>
      <c r="K5271" s="1198"/>
      <c r="L5271" s="1214">
        <v>7.0000000000000007E-2</v>
      </c>
      <c r="M5271" s="1202">
        <f t="shared" si="47"/>
        <v>0.14150000000000001</v>
      </c>
      <c r="N5271" s="1202">
        <v>0.23300000000000001</v>
      </c>
      <c r="O5271" s="1203">
        <f t="shared" si="48"/>
        <v>0.16910000000000003</v>
      </c>
      <c r="P5271" s="1202">
        <v>0.23300000000000001</v>
      </c>
      <c r="Q5271" s="1203">
        <f t="shared" si="49"/>
        <v>0.12380000000000002</v>
      </c>
      <c r="R5271" s="1202">
        <v>0.14000000000000001</v>
      </c>
      <c r="S5271" s="1197"/>
      <c r="T5271" s="1197"/>
      <c r="U5271" s="1197"/>
      <c r="V5271" s="1197"/>
      <c r="W5271" s="1197"/>
      <c r="X5271" s="1205" t="s">
        <v>1840</v>
      </c>
      <c r="Y5271" s="729"/>
    </row>
    <row r="5272" spans="2:25" customFormat="1" ht="15.75" customHeight="1" x14ac:dyDescent="0.2">
      <c r="B5272" s="1230" t="s">
        <v>2073</v>
      </c>
      <c r="C5272" s="1218" t="s">
        <v>783</v>
      </c>
      <c r="D5272" s="1198" t="s">
        <v>1627</v>
      </c>
      <c r="E5272" s="1215">
        <v>600</v>
      </c>
      <c r="F5272" s="1215">
        <v>600</v>
      </c>
      <c r="G5272" s="1209">
        <v>7500</v>
      </c>
      <c r="H5272" s="1215">
        <v>0</v>
      </c>
      <c r="I5272" s="1221" t="s">
        <v>2054</v>
      </c>
      <c r="J5272" s="1197"/>
      <c r="K5272" s="1198"/>
      <c r="L5272" s="1214">
        <v>0.08</v>
      </c>
      <c r="M5272" s="1202">
        <f t="shared" si="47"/>
        <v>0.14150000000000001</v>
      </c>
      <c r="N5272" s="1202">
        <v>0.23300000000000001</v>
      </c>
      <c r="O5272" s="1203">
        <f t="shared" si="48"/>
        <v>0.16910000000000003</v>
      </c>
      <c r="P5272" s="1202">
        <v>0.23300000000000001</v>
      </c>
      <c r="Q5272" s="1203">
        <f t="shared" si="49"/>
        <v>0.12380000000000002</v>
      </c>
      <c r="R5272" s="1202">
        <v>0.14000000000000001</v>
      </c>
      <c r="S5272" s="1197"/>
      <c r="T5272" s="1197"/>
      <c r="U5272" s="1197"/>
      <c r="V5272" s="1197"/>
      <c r="W5272" s="1197"/>
      <c r="X5272" s="1205" t="s">
        <v>1840</v>
      </c>
      <c r="Y5272" s="729"/>
    </row>
    <row r="5273" spans="2:25" customFormat="1" ht="15.75" customHeight="1" x14ac:dyDescent="0.2">
      <c r="B5273" s="1230" t="s">
        <v>2073</v>
      </c>
      <c r="C5273" s="1218" t="s">
        <v>783</v>
      </c>
      <c r="D5273" s="1198" t="s">
        <v>1627</v>
      </c>
      <c r="E5273" s="1215">
        <v>2000</v>
      </c>
      <c r="F5273" s="1215">
        <v>2000</v>
      </c>
      <c r="G5273" s="1209">
        <v>25000</v>
      </c>
      <c r="H5273" s="1215">
        <v>0</v>
      </c>
      <c r="I5273" s="1221" t="s">
        <v>2054</v>
      </c>
      <c r="J5273" s="1197"/>
      <c r="K5273" s="1198"/>
      <c r="L5273" s="1214">
        <v>0.08</v>
      </c>
      <c r="M5273" s="1202">
        <f t="shared" si="47"/>
        <v>0.14150000000000001</v>
      </c>
      <c r="N5273" s="1202">
        <v>0.23300000000000001</v>
      </c>
      <c r="O5273" s="1203">
        <f t="shared" si="48"/>
        <v>0.16910000000000003</v>
      </c>
      <c r="P5273" s="1202">
        <v>0.23300000000000001</v>
      </c>
      <c r="Q5273" s="1203">
        <f t="shared" si="49"/>
        <v>0.12380000000000002</v>
      </c>
      <c r="R5273" s="1202">
        <v>0.14000000000000001</v>
      </c>
      <c r="S5273" s="1197"/>
      <c r="T5273" s="1197"/>
      <c r="U5273" s="1197"/>
      <c r="V5273" s="1197"/>
      <c r="W5273" s="1197"/>
      <c r="X5273" s="1205" t="s">
        <v>1840</v>
      </c>
      <c r="Y5273" s="729"/>
    </row>
    <row r="5274" spans="2:25" customFormat="1" ht="15.75" customHeight="1" x14ac:dyDescent="0.2">
      <c r="B5274" s="1230" t="s">
        <v>2073</v>
      </c>
      <c r="C5274" s="1218" t="s">
        <v>783</v>
      </c>
      <c r="D5274" s="1198" t="s">
        <v>1627</v>
      </c>
      <c r="E5274" s="1215">
        <v>5000</v>
      </c>
      <c r="F5274" s="1215">
        <v>5000</v>
      </c>
      <c r="G5274" s="1209">
        <v>62500</v>
      </c>
      <c r="H5274" s="1215">
        <v>0</v>
      </c>
      <c r="I5274" s="1221" t="s">
        <v>2054</v>
      </c>
      <c r="J5274" s="1197"/>
      <c r="K5274" s="1198"/>
      <c r="L5274" s="1214">
        <v>0.08</v>
      </c>
      <c r="M5274" s="1202">
        <f t="shared" si="47"/>
        <v>0.14150000000000001</v>
      </c>
      <c r="N5274" s="1202">
        <v>0.23300000000000001</v>
      </c>
      <c r="O5274" s="1203">
        <f t="shared" si="48"/>
        <v>0.16910000000000003</v>
      </c>
      <c r="P5274" s="1202">
        <v>0.23300000000000001</v>
      </c>
      <c r="Q5274" s="1203">
        <f t="shared" si="49"/>
        <v>0.12380000000000002</v>
      </c>
      <c r="R5274" s="1202">
        <v>0.14000000000000001</v>
      </c>
      <c r="S5274" s="1197"/>
      <c r="T5274" s="1197"/>
      <c r="U5274" s="1197"/>
      <c r="V5274" s="1197"/>
      <c r="W5274" s="1197"/>
      <c r="X5274" s="1205" t="s">
        <v>1840</v>
      </c>
      <c r="Y5274" s="729"/>
    </row>
    <row r="5275" spans="2:25" customFormat="1" ht="15.75" customHeight="1" x14ac:dyDescent="0.2">
      <c r="B5275" s="1230" t="s">
        <v>2073</v>
      </c>
      <c r="C5275" s="1218" t="s">
        <v>783</v>
      </c>
      <c r="D5275" s="1198" t="s">
        <v>1627</v>
      </c>
      <c r="E5275" s="1215">
        <v>10000</v>
      </c>
      <c r="F5275" s="1215">
        <v>10000</v>
      </c>
      <c r="G5275" s="1209">
        <v>125000</v>
      </c>
      <c r="H5275" s="1215">
        <v>0</v>
      </c>
      <c r="I5275" s="1221" t="s">
        <v>2054</v>
      </c>
      <c r="J5275" s="1197"/>
      <c r="K5275" s="1198"/>
      <c r="L5275" s="1214">
        <v>0.08</v>
      </c>
      <c r="M5275" s="1202">
        <f t="shared" si="47"/>
        <v>0.14150000000000001</v>
      </c>
      <c r="N5275" s="1202">
        <v>0.23300000000000001</v>
      </c>
      <c r="O5275" s="1203">
        <f t="shared" si="48"/>
        <v>0.16910000000000003</v>
      </c>
      <c r="P5275" s="1202">
        <v>0.23300000000000001</v>
      </c>
      <c r="Q5275" s="1203">
        <f t="shared" si="49"/>
        <v>0.12380000000000002</v>
      </c>
      <c r="R5275" s="1202">
        <v>0.14000000000000001</v>
      </c>
      <c r="S5275" s="1197"/>
      <c r="T5275" s="1197"/>
      <c r="U5275" s="1197"/>
      <c r="V5275" s="1197"/>
      <c r="W5275" s="1197"/>
      <c r="X5275" s="1205" t="s">
        <v>1840</v>
      </c>
      <c r="Y5275" s="729"/>
    </row>
    <row r="5276" spans="2:25" customFormat="1" ht="15.75" customHeight="1" x14ac:dyDescent="0.2">
      <c r="B5276" s="1230" t="s">
        <v>2074</v>
      </c>
      <c r="C5276" s="1218" t="s">
        <v>2030</v>
      </c>
      <c r="D5276" s="1198" t="s">
        <v>1627</v>
      </c>
      <c r="E5276" s="1215">
        <v>600</v>
      </c>
      <c r="F5276" s="1215">
        <v>600</v>
      </c>
      <c r="G5276" s="1209">
        <v>8571</v>
      </c>
      <c r="H5276" s="1215">
        <v>0</v>
      </c>
      <c r="I5276" s="1221" t="s">
        <v>2054</v>
      </c>
      <c r="J5276" s="1197"/>
      <c r="K5276" s="1198"/>
      <c r="L5276" s="1214">
        <v>7.0000000000000007E-2</v>
      </c>
      <c r="M5276" s="1202">
        <f t="shared" si="47"/>
        <v>0.14150000000000001</v>
      </c>
      <c r="N5276" s="1202">
        <v>0.23300000000000001</v>
      </c>
      <c r="O5276" s="1203">
        <f t="shared" si="48"/>
        <v>0.16910000000000003</v>
      </c>
      <c r="P5276" s="1202">
        <v>0.23300000000000001</v>
      </c>
      <c r="Q5276" s="1203">
        <f t="shared" si="49"/>
        <v>0.12380000000000002</v>
      </c>
      <c r="R5276" s="1202">
        <v>0.14000000000000001</v>
      </c>
      <c r="S5276" s="1197"/>
      <c r="T5276" s="1197"/>
      <c r="U5276" s="1197"/>
      <c r="V5276" s="1197"/>
      <c r="W5276" s="1197"/>
      <c r="X5276" s="1205" t="s">
        <v>1840</v>
      </c>
      <c r="Y5276" s="729"/>
    </row>
    <row r="5277" spans="2:25" customFormat="1" ht="15.75" customHeight="1" x14ac:dyDescent="0.2">
      <c r="B5277" s="1230" t="s">
        <v>2073</v>
      </c>
      <c r="C5277" s="1218" t="s">
        <v>2030</v>
      </c>
      <c r="D5277" s="1198" t="s">
        <v>1627</v>
      </c>
      <c r="E5277" s="1215">
        <v>600</v>
      </c>
      <c r="F5277" s="1215">
        <v>600</v>
      </c>
      <c r="G5277" s="1209">
        <v>7500</v>
      </c>
      <c r="H5277" s="1215">
        <v>0</v>
      </c>
      <c r="I5277" s="1221" t="s">
        <v>2054</v>
      </c>
      <c r="J5277" s="1197"/>
      <c r="K5277" s="1198"/>
      <c r="L5277" s="1214">
        <v>0.08</v>
      </c>
      <c r="M5277" s="1202">
        <f t="shared" si="47"/>
        <v>0.14150000000000001</v>
      </c>
      <c r="N5277" s="1202">
        <v>0.23300000000000001</v>
      </c>
      <c r="O5277" s="1203">
        <f t="shared" si="48"/>
        <v>0.16910000000000003</v>
      </c>
      <c r="P5277" s="1202">
        <v>0.23300000000000001</v>
      </c>
      <c r="Q5277" s="1203">
        <f t="shared" si="49"/>
        <v>0.12380000000000002</v>
      </c>
      <c r="R5277" s="1202">
        <v>0.14000000000000001</v>
      </c>
      <c r="S5277" s="1197"/>
      <c r="T5277" s="1197"/>
      <c r="U5277" s="1197"/>
      <c r="V5277" s="1197"/>
      <c r="W5277" s="1197"/>
      <c r="X5277" s="1205" t="s">
        <v>1840</v>
      </c>
      <c r="Y5277" s="729"/>
    </row>
    <row r="5278" spans="2:25" customFormat="1" ht="15.75" customHeight="1" x14ac:dyDescent="0.2">
      <c r="B5278" s="1230" t="s">
        <v>2075</v>
      </c>
      <c r="C5278" s="1218" t="s">
        <v>783</v>
      </c>
      <c r="D5278" s="1198" t="s">
        <v>1627</v>
      </c>
      <c r="E5278" s="1215">
        <v>600</v>
      </c>
      <c r="F5278" s="1215">
        <v>600</v>
      </c>
      <c r="G5278" s="1209">
        <v>8571</v>
      </c>
      <c r="H5278" s="1215">
        <v>0</v>
      </c>
      <c r="I5278" s="1221" t="s">
        <v>2054</v>
      </c>
      <c r="J5278" s="1197"/>
      <c r="K5278" s="1198"/>
      <c r="L5278" s="1214">
        <v>7.0000000000000007E-2</v>
      </c>
      <c r="M5278" s="1202">
        <f t="shared" si="47"/>
        <v>0.14150000000000001</v>
      </c>
      <c r="N5278" s="1202">
        <v>0.23300000000000001</v>
      </c>
      <c r="O5278" s="1203">
        <f t="shared" si="48"/>
        <v>0.16910000000000003</v>
      </c>
      <c r="P5278" s="1202">
        <v>0.23300000000000001</v>
      </c>
      <c r="Q5278" s="1203">
        <f t="shared" si="49"/>
        <v>0.12380000000000002</v>
      </c>
      <c r="R5278" s="1202">
        <v>0.14000000000000001</v>
      </c>
      <c r="S5278" s="1197"/>
      <c r="T5278" s="1197"/>
      <c r="U5278" s="1197"/>
      <c r="V5278" s="1197"/>
      <c r="W5278" s="1197"/>
      <c r="X5278" s="1205" t="s">
        <v>1840</v>
      </c>
      <c r="Y5278" s="729"/>
    </row>
    <row r="5279" spans="2:25" customFormat="1" ht="15.75" customHeight="1" x14ac:dyDescent="0.2">
      <c r="B5279" s="1230" t="s">
        <v>2076</v>
      </c>
      <c r="C5279" s="1218" t="s">
        <v>783</v>
      </c>
      <c r="D5279" s="1198" t="s">
        <v>1627</v>
      </c>
      <c r="E5279" s="1215">
        <v>2000</v>
      </c>
      <c r="F5279" s="1215">
        <v>2000</v>
      </c>
      <c r="G5279" s="1209">
        <v>29850</v>
      </c>
      <c r="H5279" s="1215">
        <v>0</v>
      </c>
      <c r="I5279" s="1221" t="s">
        <v>2054</v>
      </c>
      <c r="J5279" s="1197"/>
      <c r="K5279" s="1198"/>
      <c r="L5279" s="1214">
        <v>6.7000000000000004E-2</v>
      </c>
      <c r="M5279" s="1202">
        <f t="shared" si="47"/>
        <v>0.13750000000000001</v>
      </c>
      <c r="N5279" s="1202">
        <v>0.22900000000000001</v>
      </c>
      <c r="O5279" s="1203">
        <f t="shared" si="48"/>
        <v>0.16510000000000002</v>
      </c>
      <c r="P5279" s="1202">
        <v>0.22900000000000001</v>
      </c>
      <c r="Q5279" s="1203">
        <f t="shared" si="49"/>
        <v>0.11980000000000002</v>
      </c>
      <c r="R5279" s="1202">
        <v>0.13600000000000001</v>
      </c>
      <c r="S5279" s="1197"/>
      <c r="T5279" s="1197"/>
      <c r="U5279" s="1197"/>
      <c r="V5279" s="1197"/>
      <c r="W5279" s="1197"/>
      <c r="X5279" s="1205" t="s">
        <v>1840</v>
      </c>
      <c r="Y5279" s="729"/>
    </row>
    <row r="5280" spans="2:25" customFormat="1" ht="15.75" customHeight="1" x14ac:dyDescent="0.2">
      <c r="B5280" s="1230" t="s">
        <v>2077</v>
      </c>
      <c r="C5280" s="1218" t="s">
        <v>783</v>
      </c>
      <c r="D5280" s="1198" t="s">
        <v>1627</v>
      </c>
      <c r="E5280" s="1215">
        <v>5000</v>
      </c>
      <c r="F5280" s="1215">
        <v>5000</v>
      </c>
      <c r="G5280" s="1209">
        <v>78125</v>
      </c>
      <c r="H5280" s="1215">
        <v>0</v>
      </c>
      <c r="I5280" s="1221" t="s">
        <v>2054</v>
      </c>
      <c r="J5280" s="1197"/>
      <c r="K5280" s="1198"/>
      <c r="L5280" s="1214">
        <v>6.4000000000000001E-2</v>
      </c>
      <c r="M5280" s="1202">
        <f t="shared" si="47"/>
        <v>0.13250000000000001</v>
      </c>
      <c r="N5280" s="1202">
        <v>0.224</v>
      </c>
      <c r="O5280" s="1203">
        <f t="shared" si="48"/>
        <v>0.16010000000000002</v>
      </c>
      <c r="P5280" s="1202">
        <v>0.224</v>
      </c>
      <c r="Q5280" s="1203">
        <f t="shared" si="49"/>
        <v>0.11480000000000001</v>
      </c>
      <c r="R5280" s="1202">
        <v>0.13100000000000001</v>
      </c>
      <c r="S5280" s="1197"/>
      <c r="T5280" s="1197"/>
      <c r="U5280" s="1197"/>
      <c r="V5280" s="1197"/>
      <c r="W5280" s="1197"/>
      <c r="X5280" s="1205" t="s">
        <v>1840</v>
      </c>
      <c r="Y5280" s="729"/>
    </row>
    <row r="5281" spans="2:25" customFormat="1" ht="15.75" customHeight="1" x14ac:dyDescent="0.2">
      <c r="B5281" s="1230" t="s">
        <v>2078</v>
      </c>
      <c r="C5281" s="1218" t="s">
        <v>783</v>
      </c>
      <c r="D5281" s="1198" t="s">
        <v>1627</v>
      </c>
      <c r="E5281" s="1215">
        <v>10000</v>
      </c>
      <c r="F5281" s="1215">
        <v>10000</v>
      </c>
      <c r="G5281" s="1209">
        <v>166666</v>
      </c>
      <c r="H5281" s="1215">
        <v>0</v>
      </c>
      <c r="I5281" s="1221" t="s">
        <v>2054</v>
      </c>
      <c r="J5281" s="1197"/>
      <c r="K5281" s="1198"/>
      <c r="L5281" s="1214">
        <v>0.06</v>
      </c>
      <c r="M5281" s="1202">
        <f t="shared" si="47"/>
        <v>0.1265</v>
      </c>
      <c r="N5281" s="1202">
        <v>0.218</v>
      </c>
      <c r="O5281" s="1203">
        <f t="shared" si="48"/>
        <v>0.15410000000000001</v>
      </c>
      <c r="P5281" s="1202">
        <v>0.218</v>
      </c>
      <c r="Q5281" s="1203">
        <f t="shared" si="49"/>
        <v>0.10880000000000001</v>
      </c>
      <c r="R5281" s="1202">
        <v>0.125</v>
      </c>
      <c r="S5281" s="1197"/>
      <c r="T5281" s="1197"/>
      <c r="U5281" s="1197"/>
      <c r="V5281" s="1197"/>
      <c r="W5281" s="1197"/>
      <c r="X5281" s="1205" t="s">
        <v>1840</v>
      </c>
      <c r="Y5281" s="729"/>
    </row>
    <row r="5282" spans="2:25" customFormat="1" ht="15.75" customHeight="1" x14ac:dyDescent="0.2">
      <c r="B5282" s="1230" t="s">
        <v>2075</v>
      </c>
      <c r="C5282" s="1218" t="s">
        <v>2030</v>
      </c>
      <c r="D5282" s="1198" t="s">
        <v>1627</v>
      </c>
      <c r="E5282" s="1215">
        <v>600</v>
      </c>
      <c r="F5282" s="1215">
        <v>600</v>
      </c>
      <c r="G5282" s="1209">
        <v>8571</v>
      </c>
      <c r="H5282" s="1215">
        <v>0</v>
      </c>
      <c r="I5282" s="1221" t="s">
        <v>2054</v>
      </c>
      <c r="J5282" s="1197"/>
      <c r="K5282" s="1198"/>
      <c r="L5282" s="1214">
        <v>7.0000000000000007E-2</v>
      </c>
      <c r="M5282" s="1202">
        <f t="shared" si="47"/>
        <v>0.14150000000000001</v>
      </c>
      <c r="N5282" s="1202">
        <v>0.23300000000000001</v>
      </c>
      <c r="O5282" s="1203">
        <f t="shared" si="48"/>
        <v>0.16910000000000003</v>
      </c>
      <c r="P5282" s="1202">
        <v>0.23300000000000001</v>
      </c>
      <c r="Q5282" s="1203">
        <f t="shared" si="49"/>
        <v>0.12380000000000002</v>
      </c>
      <c r="R5282" s="1202">
        <v>0.14000000000000001</v>
      </c>
      <c r="S5282" s="1197"/>
      <c r="T5282" s="1197"/>
      <c r="U5282" s="1197"/>
      <c r="V5282" s="1197"/>
      <c r="W5282" s="1197"/>
      <c r="X5282" s="1205" t="s">
        <v>1840</v>
      </c>
      <c r="Y5282" s="729"/>
    </row>
    <row r="5283" spans="2:25" customFormat="1" ht="15.75" customHeight="1" x14ac:dyDescent="0.2">
      <c r="B5283" s="1230" t="s">
        <v>2076</v>
      </c>
      <c r="C5283" s="1218" t="s">
        <v>2030</v>
      </c>
      <c r="D5283" s="1198" t="s">
        <v>1627</v>
      </c>
      <c r="E5283" s="1215">
        <v>2000</v>
      </c>
      <c r="F5283" s="1215">
        <v>2000</v>
      </c>
      <c r="G5283" s="1209">
        <v>29850</v>
      </c>
      <c r="H5283" s="1215">
        <v>0</v>
      </c>
      <c r="I5283" s="1221" t="s">
        <v>2054</v>
      </c>
      <c r="J5283" s="1197"/>
      <c r="K5283" s="1198"/>
      <c r="L5283" s="1214">
        <v>6.7000000000000004E-2</v>
      </c>
      <c r="M5283" s="1202">
        <f t="shared" si="47"/>
        <v>0.13750000000000001</v>
      </c>
      <c r="N5283" s="1202">
        <v>0.22900000000000001</v>
      </c>
      <c r="O5283" s="1203">
        <f t="shared" si="48"/>
        <v>0.16510000000000002</v>
      </c>
      <c r="P5283" s="1202">
        <v>0.22900000000000001</v>
      </c>
      <c r="Q5283" s="1203">
        <f t="shared" si="49"/>
        <v>0.11980000000000002</v>
      </c>
      <c r="R5283" s="1202">
        <v>0.13600000000000001</v>
      </c>
      <c r="S5283" s="1197"/>
      <c r="T5283" s="1197"/>
      <c r="U5283" s="1197"/>
      <c r="V5283" s="1197"/>
      <c r="W5283" s="1197"/>
      <c r="X5283" s="1205" t="s">
        <v>1840</v>
      </c>
      <c r="Y5283" s="729"/>
    </row>
    <row r="5284" spans="2:25" customFormat="1" ht="15.75" customHeight="1" x14ac:dyDescent="0.2">
      <c r="B5284" s="1230" t="s">
        <v>2077</v>
      </c>
      <c r="C5284" s="1218" t="s">
        <v>2030</v>
      </c>
      <c r="D5284" s="1198" t="s">
        <v>1627</v>
      </c>
      <c r="E5284" s="1215">
        <v>5000</v>
      </c>
      <c r="F5284" s="1215">
        <v>5000</v>
      </c>
      <c r="G5284" s="1209">
        <v>78125</v>
      </c>
      <c r="H5284" s="1215">
        <v>0</v>
      </c>
      <c r="I5284" s="1221" t="s">
        <v>2054</v>
      </c>
      <c r="J5284" s="1197"/>
      <c r="K5284" s="1198"/>
      <c r="L5284" s="1214">
        <v>6.4000000000000001E-2</v>
      </c>
      <c r="M5284" s="1202">
        <f t="shared" si="47"/>
        <v>0.13250000000000001</v>
      </c>
      <c r="N5284" s="1202">
        <v>0.224</v>
      </c>
      <c r="O5284" s="1203">
        <f t="shared" si="48"/>
        <v>0.16010000000000002</v>
      </c>
      <c r="P5284" s="1202">
        <v>0.224</v>
      </c>
      <c r="Q5284" s="1203">
        <f t="shared" si="49"/>
        <v>0.11480000000000001</v>
      </c>
      <c r="R5284" s="1202">
        <v>0.13100000000000001</v>
      </c>
      <c r="S5284" s="1197"/>
      <c r="T5284" s="1197"/>
      <c r="U5284" s="1197"/>
      <c r="V5284" s="1197"/>
      <c r="W5284" s="1197"/>
      <c r="X5284" s="1205" t="s">
        <v>1840</v>
      </c>
      <c r="Y5284" s="729"/>
    </row>
    <row r="5285" spans="2:25" customFormat="1" ht="15.75" customHeight="1" x14ac:dyDescent="0.2">
      <c r="B5285" s="1230" t="s">
        <v>2078</v>
      </c>
      <c r="C5285" s="1218" t="s">
        <v>2030</v>
      </c>
      <c r="D5285" s="1198" t="s">
        <v>1627</v>
      </c>
      <c r="E5285" s="1215">
        <v>10000</v>
      </c>
      <c r="F5285" s="1215">
        <v>10000</v>
      </c>
      <c r="G5285" s="1209">
        <v>166666</v>
      </c>
      <c r="H5285" s="1215">
        <v>0</v>
      </c>
      <c r="I5285" s="1221" t="s">
        <v>2054</v>
      </c>
      <c r="J5285" s="1197"/>
      <c r="K5285" s="1198"/>
      <c r="L5285" s="1222">
        <v>0.06</v>
      </c>
      <c r="M5285" s="1202">
        <f t="shared" si="47"/>
        <v>0.1265</v>
      </c>
      <c r="N5285" s="1202">
        <v>0.218</v>
      </c>
      <c r="O5285" s="1203">
        <f t="shared" si="48"/>
        <v>0.15410000000000001</v>
      </c>
      <c r="P5285" s="1202">
        <v>0.218</v>
      </c>
      <c r="Q5285" s="1203">
        <f t="shared" si="49"/>
        <v>0.10880000000000001</v>
      </c>
      <c r="R5285" s="1202">
        <v>0.125</v>
      </c>
      <c r="S5285" s="1197"/>
      <c r="T5285" s="1197"/>
      <c r="U5285" s="1197"/>
      <c r="V5285" s="1197"/>
      <c r="W5285" s="1197"/>
      <c r="X5285" s="1205" t="s">
        <v>1840</v>
      </c>
      <c r="Y5285" s="729"/>
    </row>
    <row r="5286" spans="2:25" customFormat="1" ht="15.75" customHeight="1" x14ac:dyDescent="0.2">
      <c r="B5286" s="1231" t="s">
        <v>2079</v>
      </c>
      <c r="C5286" s="1224"/>
      <c r="D5286" s="1224"/>
      <c r="E5286" s="1223"/>
      <c r="F5286" s="1223"/>
      <c r="G5286" s="1224"/>
      <c r="H5286" s="1223"/>
      <c r="I5286" s="1224"/>
      <c r="J5286" s="1223"/>
      <c r="K5286" s="1224"/>
      <c r="L5286" s="1223"/>
      <c r="M5286" s="1223"/>
      <c r="N5286" s="1223"/>
      <c r="O5286" s="1223"/>
      <c r="P5286" s="1223"/>
      <c r="Q5286" s="1223"/>
      <c r="R5286" s="1223"/>
      <c r="S5286" s="1223"/>
      <c r="T5286" s="1223"/>
      <c r="U5286" s="1223"/>
      <c r="V5286" s="1223"/>
      <c r="W5286" s="1223"/>
      <c r="X5286" s="1224"/>
      <c r="Y5286" s="729"/>
    </row>
    <row r="5287" spans="2:25" customFormat="1" ht="15.75" customHeight="1" x14ac:dyDescent="0.2">
      <c r="B5287" s="1231" t="s">
        <v>760</v>
      </c>
      <c r="C5287" s="1224"/>
      <c r="D5287" s="1224"/>
      <c r="E5287" s="1223"/>
      <c r="F5287" s="1223"/>
      <c r="G5287" s="1224"/>
      <c r="H5287" s="1223"/>
      <c r="I5287" s="1224"/>
      <c r="J5287" s="1223"/>
      <c r="K5287" s="1224"/>
      <c r="L5287" s="1223"/>
      <c r="M5287" s="1223"/>
      <c r="N5287" s="1223"/>
      <c r="O5287" s="1223"/>
      <c r="P5287" s="1223"/>
      <c r="Q5287" s="1223"/>
      <c r="R5287" s="1223"/>
      <c r="S5287" s="1223"/>
      <c r="T5287" s="1223"/>
      <c r="U5287" s="1223"/>
      <c r="V5287" s="1223"/>
      <c r="W5287" s="1223"/>
      <c r="X5287" s="1224"/>
      <c r="Y5287" s="729"/>
    </row>
    <row r="5288" spans="2:25" customFormat="1" ht="15.75" customHeight="1" thickBot="1" x14ac:dyDescent="0.25">
      <c r="B5288" s="1232"/>
      <c r="C5288" s="1226"/>
      <c r="D5288" s="1226"/>
      <c r="E5288" s="1225"/>
      <c r="F5288" s="1225"/>
      <c r="G5288" s="1226"/>
      <c r="H5288" s="1225"/>
      <c r="I5288" s="1226"/>
      <c r="J5288" s="1225"/>
      <c r="K5288" s="1226"/>
      <c r="L5288" s="1225"/>
      <c r="M5288" s="1225"/>
      <c r="N5288" s="1225"/>
      <c r="O5288" s="1225"/>
      <c r="P5288" s="1225"/>
      <c r="Q5288" s="1225"/>
      <c r="R5288" s="1225"/>
      <c r="S5288" s="1225"/>
      <c r="T5288" s="1225"/>
      <c r="U5288" s="1225"/>
      <c r="V5288" s="1225"/>
      <c r="W5288" s="1225"/>
      <c r="X5288" s="1226"/>
      <c r="Y5288" s="700"/>
    </row>
    <row r="5289" spans="2:25" customFormat="1" ht="15.75" customHeight="1" thickTop="1" x14ac:dyDescent="0.2">
      <c r="B5289" s="4482"/>
      <c r="C5289" s="4482"/>
      <c r="D5289" s="4482"/>
    </row>
    <row r="5290" spans="2:25" customFormat="1" ht="15.75" customHeight="1" thickBot="1" x14ac:dyDescent="0.25">
      <c r="B5290" s="796"/>
      <c r="C5290" s="796"/>
      <c r="D5290" s="796"/>
    </row>
    <row r="5291" spans="2:25" customFormat="1" ht="15.75" customHeight="1" thickTop="1" x14ac:dyDescent="0.2">
      <c r="B5291" s="4678" t="s">
        <v>1401</v>
      </c>
      <c r="C5291" s="4679"/>
      <c r="D5291" s="4679"/>
      <c r="E5291" s="4679"/>
      <c r="F5291" s="4680"/>
    </row>
    <row r="5292" spans="2:25" customFormat="1" ht="28.5" customHeight="1" x14ac:dyDescent="0.2">
      <c r="B5292" s="405" t="s">
        <v>64</v>
      </c>
      <c r="C5292" s="767" t="s">
        <v>535</v>
      </c>
      <c r="D5292" s="767" t="s">
        <v>1402</v>
      </c>
      <c r="E5292" s="397" t="s">
        <v>1403</v>
      </c>
      <c r="F5292" s="433" t="s">
        <v>1404</v>
      </c>
    </row>
    <row r="5293" spans="2:25" customFormat="1" ht="15.75" customHeight="1" x14ac:dyDescent="0.2">
      <c r="B5293" s="42" t="s">
        <v>1405</v>
      </c>
      <c r="C5293" s="44">
        <v>9.99</v>
      </c>
      <c r="D5293" s="1103" t="s">
        <v>1406</v>
      </c>
      <c r="E5293" s="775">
        <v>0.2</v>
      </c>
      <c r="F5293" s="1104">
        <v>0.15</v>
      </c>
    </row>
    <row r="5294" spans="2:25" customFormat="1" ht="15.75" customHeight="1" x14ac:dyDescent="0.2">
      <c r="B5294" s="42" t="s">
        <v>1407</v>
      </c>
      <c r="C5294" s="44">
        <v>14.99</v>
      </c>
      <c r="D5294" s="1103" t="s">
        <v>1408</v>
      </c>
      <c r="E5294" s="775">
        <v>0.15</v>
      </c>
      <c r="F5294" s="1104">
        <v>0.1</v>
      </c>
    </row>
    <row r="5295" spans="2:25" customFormat="1" ht="15.75" customHeight="1" x14ac:dyDescent="0.2">
      <c r="B5295" s="42" t="s">
        <v>1409</v>
      </c>
      <c r="C5295" s="44">
        <v>19.989999999999998</v>
      </c>
      <c r="D5295" s="1103" t="s">
        <v>1709</v>
      </c>
      <c r="E5295" s="1105" t="s">
        <v>1871</v>
      </c>
      <c r="F5295" s="1106" t="s">
        <v>1871</v>
      </c>
    </row>
    <row r="5296" spans="2:25" customFormat="1" ht="15.75" customHeight="1" x14ac:dyDescent="0.2">
      <c r="B5296" s="42" t="s">
        <v>1410</v>
      </c>
      <c r="C5296" s="44">
        <v>39.99</v>
      </c>
      <c r="D5296" s="1103" t="s">
        <v>1709</v>
      </c>
      <c r="E5296" s="1105" t="s">
        <v>1871</v>
      </c>
      <c r="F5296" s="1106" t="s">
        <v>1871</v>
      </c>
    </row>
    <row r="5297" spans="2:6" customFormat="1" ht="15.75" customHeight="1" x14ac:dyDescent="0.2">
      <c r="B5297" s="4487" t="s">
        <v>1985</v>
      </c>
      <c r="C5297" s="4488"/>
      <c r="D5297" s="4488"/>
      <c r="E5297" s="772"/>
      <c r="F5297" s="729"/>
    </row>
    <row r="5298" spans="2:6" customFormat="1" ht="9" customHeight="1" thickBot="1" x14ac:dyDescent="0.25">
      <c r="B5298" s="698"/>
      <c r="C5298" s="699"/>
      <c r="D5298" s="773"/>
      <c r="E5298" s="776"/>
      <c r="F5298" s="700"/>
    </row>
    <row r="5299" spans="2:6" customFormat="1" ht="15.75" customHeight="1" thickTop="1" x14ac:dyDescent="0.2">
      <c r="B5299" s="4465"/>
      <c r="C5299" s="4465"/>
      <c r="D5299" s="796"/>
    </row>
    <row r="5300" spans="2:6" customFormat="1" ht="15.75" customHeight="1" thickBot="1" x14ac:dyDescent="0.25">
      <c r="B5300" s="796"/>
      <c r="C5300" s="796"/>
      <c r="D5300" s="796"/>
    </row>
    <row r="5301" spans="2:6" customFormat="1" ht="15.75" customHeight="1" thickTop="1" thickBot="1" x14ac:dyDescent="0.25">
      <c r="B5301" s="4550" t="s">
        <v>1398</v>
      </c>
      <c r="C5301" s="4551"/>
      <c r="D5301" s="4552"/>
    </row>
    <row r="5302" spans="2:6" customFormat="1" ht="15.75" customHeight="1" x14ac:dyDescent="0.2">
      <c r="B5302" s="853" t="s">
        <v>2095</v>
      </c>
      <c r="C5302" s="1098" t="s">
        <v>371</v>
      </c>
      <c r="D5302" s="1099" t="s">
        <v>167</v>
      </c>
    </row>
    <row r="5303" spans="2:6" customFormat="1" ht="15.75" customHeight="1" x14ac:dyDescent="0.2">
      <c r="B5303" s="1100" t="s">
        <v>1399</v>
      </c>
      <c r="C5303" s="1101" t="s">
        <v>1399</v>
      </c>
      <c r="D5303" s="1102" t="s">
        <v>1399</v>
      </c>
    </row>
    <row r="5304" spans="2:6" customFormat="1" ht="15.75" customHeight="1" x14ac:dyDescent="0.2">
      <c r="B5304" s="824">
        <v>1.78</v>
      </c>
      <c r="C5304" s="757">
        <v>4.46</v>
      </c>
      <c r="D5304" s="864">
        <v>8.92</v>
      </c>
    </row>
    <row r="5305" spans="2:6" customFormat="1" ht="15.75" customHeight="1" thickBot="1" x14ac:dyDescent="0.25">
      <c r="B5305" s="4467" t="s">
        <v>1400</v>
      </c>
      <c r="C5305" s="4468"/>
      <c r="D5305" s="4469"/>
    </row>
    <row r="5306" spans="2:6" customFormat="1" ht="15.75" customHeight="1" thickTop="1" x14ac:dyDescent="0.2">
      <c r="B5306" s="4465"/>
      <c r="C5306" s="4465"/>
      <c r="D5306" s="4465"/>
    </row>
    <row r="5307" spans="2:6" customFormat="1" ht="15.75" customHeight="1" thickBot="1" x14ac:dyDescent="0.25">
      <c r="B5307" s="796"/>
      <c r="C5307" s="796"/>
      <c r="D5307" s="796"/>
    </row>
    <row r="5308" spans="2:6" customFormat="1" ht="17.25" customHeight="1" thickTop="1" x14ac:dyDescent="0.2">
      <c r="B5308" s="4466" t="s">
        <v>552</v>
      </c>
      <c r="C5308" s="4276"/>
      <c r="D5308" s="796"/>
    </row>
    <row r="5309" spans="2:6" customFormat="1" ht="15.75" customHeight="1" thickBot="1" x14ac:dyDescent="0.25">
      <c r="B5309" s="728"/>
      <c r="C5309" s="729"/>
      <c r="D5309" s="796"/>
    </row>
    <row r="5310" spans="2:6" customFormat="1" ht="15.75" customHeight="1" x14ac:dyDescent="0.2">
      <c r="B5310" s="853" t="s">
        <v>1153</v>
      </c>
      <c r="C5310" s="1095" t="s">
        <v>2555</v>
      </c>
      <c r="D5310" s="796"/>
    </row>
    <row r="5311" spans="2:6" customFormat="1" ht="15.75" customHeight="1" x14ac:dyDescent="0.2">
      <c r="B5311" s="824" t="s">
        <v>553</v>
      </c>
      <c r="C5311" s="1096">
        <v>0.05</v>
      </c>
      <c r="D5311" s="796"/>
    </row>
    <row r="5312" spans="2:6" customFormat="1" ht="15.75" customHeight="1" x14ac:dyDescent="0.2">
      <c r="B5312" s="933" t="s">
        <v>554</v>
      </c>
      <c r="C5312" s="1097">
        <v>0.06</v>
      </c>
      <c r="D5312" s="796"/>
    </row>
    <row r="5313" spans="2:4" customFormat="1" ht="15.75" customHeight="1" x14ac:dyDescent="0.2">
      <c r="B5313" s="933" t="s">
        <v>555</v>
      </c>
      <c r="C5313" s="1096">
        <v>0.06</v>
      </c>
      <c r="D5313" s="796"/>
    </row>
    <row r="5314" spans="2:4" customFormat="1" ht="15.75" customHeight="1" x14ac:dyDescent="0.2">
      <c r="B5314" s="4463" t="s">
        <v>556</v>
      </c>
      <c r="C5314" s="4464"/>
      <c r="D5314" s="796"/>
    </row>
    <row r="5315" spans="2:4" customFormat="1" ht="30.75" customHeight="1" x14ac:dyDescent="0.2">
      <c r="B5315" s="4752" t="s">
        <v>550</v>
      </c>
      <c r="C5315" s="4753"/>
      <c r="D5315" s="796"/>
    </row>
    <row r="5316" spans="2:4" customFormat="1" ht="31.5" customHeight="1" x14ac:dyDescent="0.2">
      <c r="B5316" s="4489" t="s">
        <v>1397</v>
      </c>
      <c r="C5316" s="4403"/>
      <c r="D5316" s="796"/>
    </row>
    <row r="5317" spans="2:4" customFormat="1" ht="15.75" customHeight="1" thickBot="1" x14ac:dyDescent="0.25">
      <c r="B5317" s="698" t="s">
        <v>1970</v>
      </c>
      <c r="C5317" s="700"/>
      <c r="D5317" s="796"/>
    </row>
    <row r="5318" spans="2:4" customFormat="1" ht="15.75" customHeight="1" thickTop="1" x14ac:dyDescent="0.2">
      <c r="B5318" s="4465"/>
      <c r="C5318" s="4465"/>
      <c r="D5318" s="796"/>
    </row>
    <row r="5319" spans="2:4" customFormat="1" ht="15.75" customHeight="1" thickBot="1" x14ac:dyDescent="0.25">
      <c r="B5319" s="796"/>
      <c r="C5319" s="796"/>
      <c r="D5319" s="796"/>
    </row>
    <row r="5320" spans="2:4" customFormat="1" ht="15.75" customHeight="1" thickTop="1" x14ac:dyDescent="0.2">
      <c r="B5320" s="4466" t="s">
        <v>545</v>
      </c>
      <c r="C5320" s="4276"/>
      <c r="D5320" s="796"/>
    </row>
    <row r="5321" spans="2:4" customFormat="1" ht="15.75" customHeight="1" thickBot="1" x14ac:dyDescent="0.25">
      <c r="B5321" s="728"/>
      <c r="C5321" s="729"/>
      <c r="D5321" s="796"/>
    </row>
    <row r="5322" spans="2:4" customFormat="1" ht="15.75" customHeight="1" thickBot="1" x14ac:dyDescent="0.25">
      <c r="B5322" s="701" t="s">
        <v>1153</v>
      </c>
      <c r="C5322" s="702" t="s">
        <v>2555</v>
      </c>
      <c r="D5322" s="796"/>
    </row>
    <row r="5323" spans="2:4" customFormat="1" ht="15.75" customHeight="1" x14ac:dyDescent="0.2">
      <c r="B5323" s="706" t="s">
        <v>546</v>
      </c>
      <c r="C5323" s="730">
        <v>0.04</v>
      </c>
      <c r="D5323" s="796"/>
    </row>
    <row r="5324" spans="2:4" customFormat="1" ht="15.75" customHeight="1" x14ac:dyDescent="0.2">
      <c r="B5324" s="708" t="s">
        <v>547</v>
      </c>
      <c r="C5324" s="731">
        <v>0</v>
      </c>
      <c r="D5324" s="796"/>
    </row>
    <row r="5325" spans="2:4" customFormat="1" ht="15.75" customHeight="1" thickBot="1" x14ac:dyDescent="0.25">
      <c r="B5325" s="710" t="s">
        <v>548</v>
      </c>
      <c r="C5325" s="732">
        <v>0</v>
      </c>
      <c r="D5325" s="796"/>
    </row>
    <row r="5326" spans="2:4" customFormat="1" ht="24" customHeight="1" x14ac:dyDescent="0.2">
      <c r="B5326" s="4556" t="s">
        <v>549</v>
      </c>
      <c r="C5326" s="4557"/>
      <c r="D5326" s="796"/>
    </row>
    <row r="5327" spans="2:4" customFormat="1" ht="30" customHeight="1" x14ac:dyDescent="0.2">
      <c r="B5327" s="4489" t="s">
        <v>550</v>
      </c>
      <c r="C5327" s="4403"/>
      <c r="D5327" s="796"/>
    </row>
    <row r="5328" spans="2:4" customFormat="1" ht="58.5" customHeight="1" x14ac:dyDescent="0.2">
      <c r="B5328" s="4489" t="s">
        <v>551</v>
      </c>
      <c r="C5328" s="4403"/>
      <c r="D5328" s="796"/>
    </row>
    <row r="5329" spans="2:13" customFormat="1" ht="15.75" customHeight="1" thickBot="1" x14ac:dyDescent="0.25">
      <c r="B5329" s="698" t="s">
        <v>1970</v>
      </c>
      <c r="C5329" s="700"/>
      <c r="D5329" s="796"/>
    </row>
    <row r="5330" spans="2:13" customFormat="1" ht="15.75" customHeight="1" thickTop="1" x14ac:dyDescent="0.2">
      <c r="B5330" s="4465"/>
      <c r="C5330" s="4465"/>
      <c r="D5330" s="796"/>
    </row>
    <row r="5331" spans="2:13" customFormat="1" ht="15.75" customHeight="1" thickBot="1" x14ac:dyDescent="0.25">
      <c r="B5331" s="796"/>
      <c r="C5331" s="796"/>
      <c r="D5331" s="796"/>
    </row>
    <row r="5332" spans="2:13" customFormat="1" ht="30.75" customHeight="1" thickTop="1" x14ac:dyDescent="0.2">
      <c r="B5332" s="4274" t="s">
        <v>540</v>
      </c>
      <c r="C5332" s="4276"/>
      <c r="D5332" s="796"/>
    </row>
    <row r="5333" spans="2:13" customFormat="1" ht="15.75" customHeight="1" thickBot="1" x14ac:dyDescent="0.25">
      <c r="B5333" s="728"/>
      <c r="C5333" s="729"/>
      <c r="D5333" s="796"/>
    </row>
    <row r="5334" spans="2:13" customFormat="1" ht="15.75" customHeight="1" thickBot="1" x14ac:dyDescent="0.25">
      <c r="B5334" s="1089" t="s">
        <v>1153</v>
      </c>
      <c r="C5334" s="702" t="s">
        <v>2543</v>
      </c>
      <c r="D5334" s="796"/>
    </row>
    <row r="5335" spans="2:13" customFormat="1" ht="23.25" customHeight="1" x14ac:dyDescent="0.2">
      <c r="B5335" s="1090" t="s">
        <v>541</v>
      </c>
      <c r="C5335" s="1091">
        <v>0.95</v>
      </c>
      <c r="D5335" s="796"/>
    </row>
    <row r="5336" spans="2:13" customFormat="1" ht="15.75" customHeight="1" x14ac:dyDescent="0.2">
      <c r="B5336" s="1092" t="s">
        <v>180</v>
      </c>
      <c r="C5336" s="1093">
        <v>4.49</v>
      </c>
      <c r="D5336" s="796"/>
    </row>
    <row r="5337" spans="2:13" customFormat="1" ht="20.25" customHeight="1" x14ac:dyDescent="0.2">
      <c r="B5337" s="741" t="s">
        <v>542</v>
      </c>
      <c r="C5337" s="1094"/>
      <c r="D5337" s="796"/>
    </row>
    <row r="5338" spans="2:13" customFormat="1" ht="81" customHeight="1" x14ac:dyDescent="0.2">
      <c r="B5338" s="4724" t="s">
        <v>543</v>
      </c>
      <c r="C5338" s="4403"/>
      <c r="D5338" s="796"/>
    </row>
    <row r="5339" spans="2:13" customFormat="1" ht="15.75" customHeight="1" x14ac:dyDescent="0.2">
      <c r="B5339" s="741" t="s">
        <v>544</v>
      </c>
      <c r="C5339" s="941"/>
      <c r="D5339" s="796"/>
    </row>
    <row r="5340" spans="2:13" customFormat="1" ht="15.75" customHeight="1" x14ac:dyDescent="0.2">
      <c r="B5340" s="741" t="s">
        <v>993</v>
      </c>
      <c r="C5340" s="941"/>
      <c r="D5340" s="796"/>
    </row>
    <row r="5341" spans="2:13" customFormat="1" ht="15.75" customHeight="1" thickBot="1" x14ac:dyDescent="0.25">
      <c r="B5341" s="698"/>
      <c r="C5341" s="700"/>
      <c r="D5341" s="796"/>
    </row>
    <row r="5342" spans="2:13" customFormat="1" ht="15.75" customHeight="1" thickTop="1" x14ac:dyDescent="0.2">
      <c r="B5342" s="4465"/>
      <c r="C5342" s="4465"/>
      <c r="D5342" s="796"/>
    </row>
    <row r="5343" spans="2:13" customFormat="1" ht="15.75" customHeight="1" thickBot="1" x14ac:dyDescent="0.25">
      <c r="B5343" s="796"/>
      <c r="C5343" s="796"/>
      <c r="D5343" s="796"/>
    </row>
    <row r="5344" spans="2:13" customFormat="1" ht="15.75" customHeight="1" thickTop="1" thickBot="1" x14ac:dyDescent="0.25">
      <c r="B5344" s="742"/>
      <c r="C5344" s="1042"/>
      <c r="D5344" s="1042"/>
      <c r="E5344" s="1042"/>
      <c r="F5344" s="1042"/>
      <c r="G5344" s="1042"/>
      <c r="H5344" s="1042"/>
      <c r="I5344" s="1042"/>
      <c r="J5344" s="1042"/>
      <c r="K5344" s="1042"/>
      <c r="L5344" s="1042"/>
      <c r="M5344" s="734"/>
    </row>
    <row r="5345" spans="2:16" customFormat="1" ht="15.75" customHeight="1" thickTop="1" x14ac:dyDescent="0.2">
      <c r="B5345" s="100" t="s">
        <v>2475</v>
      </c>
      <c r="C5345" s="178"/>
      <c r="D5345" s="178"/>
      <c r="E5345" s="178"/>
      <c r="F5345" s="114"/>
      <c r="G5345" s="114"/>
      <c r="H5345" s="114"/>
      <c r="I5345" s="114"/>
      <c r="J5345" s="114"/>
      <c r="K5345" s="115"/>
      <c r="L5345" s="115"/>
      <c r="M5345" s="122"/>
    </row>
    <row r="5346" spans="2:16" customFormat="1" ht="48" customHeight="1" x14ac:dyDescent="0.2">
      <c r="B5346" s="405" t="s">
        <v>64</v>
      </c>
      <c r="C5346" s="396" t="s">
        <v>1218</v>
      </c>
      <c r="D5346" s="767" t="s">
        <v>535</v>
      </c>
      <c r="E5346" s="767" t="s">
        <v>93</v>
      </c>
      <c r="F5346" s="397" t="s">
        <v>536</v>
      </c>
      <c r="G5346" s="397" t="s">
        <v>537</v>
      </c>
      <c r="H5346" s="359" t="s">
        <v>255</v>
      </c>
      <c r="I5346" s="359" t="s">
        <v>2024</v>
      </c>
      <c r="J5346" s="359" t="s">
        <v>1812</v>
      </c>
      <c r="K5346" s="359" t="s">
        <v>2477</v>
      </c>
      <c r="L5346" s="359" t="s">
        <v>2023</v>
      </c>
      <c r="M5346" s="398" t="s">
        <v>2478</v>
      </c>
    </row>
    <row r="5347" spans="2:16" customFormat="1" ht="15.75" customHeight="1" x14ac:dyDescent="0.2">
      <c r="B5347" s="42" t="s">
        <v>538</v>
      </c>
      <c r="C5347" s="43" t="s">
        <v>783</v>
      </c>
      <c r="D5347" s="44">
        <f>+E5347+F5347</f>
        <v>25</v>
      </c>
      <c r="E5347" s="768">
        <v>12.01</v>
      </c>
      <c r="F5347" s="775">
        <v>12.99</v>
      </c>
      <c r="G5347" s="775" t="s">
        <v>539</v>
      </c>
      <c r="H5347" s="441">
        <v>0.1</v>
      </c>
      <c r="I5347" s="43" t="s">
        <v>2041</v>
      </c>
      <c r="J5347" s="441">
        <v>0.22</v>
      </c>
      <c r="K5347" s="38" t="s">
        <v>1779</v>
      </c>
      <c r="L5347" s="441">
        <v>0.15</v>
      </c>
      <c r="M5347" s="1084" t="s">
        <v>2037</v>
      </c>
    </row>
    <row r="5348" spans="2:16" customFormat="1" ht="15.75" customHeight="1" x14ac:dyDescent="0.2">
      <c r="B5348" s="137"/>
      <c r="C5348" s="138"/>
      <c r="D5348" s="138"/>
      <c r="E5348" s="138"/>
      <c r="F5348" s="182"/>
      <c r="G5348" s="182"/>
      <c r="H5348" s="119"/>
      <c r="I5348" s="138"/>
      <c r="J5348" s="120"/>
      <c r="K5348" s="138"/>
      <c r="L5348" s="120"/>
      <c r="M5348" s="1085"/>
    </row>
    <row r="5349" spans="2:16" customFormat="1" ht="15.75" customHeight="1" x14ac:dyDescent="0.2">
      <c r="B5349" s="134" t="s">
        <v>538</v>
      </c>
      <c r="C5349" s="43" t="s">
        <v>2030</v>
      </c>
      <c r="D5349" s="44">
        <f>+E5349+F5349</f>
        <v>25</v>
      </c>
      <c r="E5349" s="768">
        <v>12.01</v>
      </c>
      <c r="F5349" s="775">
        <v>12.99</v>
      </c>
      <c r="G5349" s="775" t="s">
        <v>539</v>
      </c>
      <c r="H5349" s="441">
        <v>0.12</v>
      </c>
      <c r="I5349" s="43" t="s">
        <v>2172</v>
      </c>
      <c r="J5349" s="441">
        <v>0.22</v>
      </c>
      <c r="K5349" s="38" t="s">
        <v>1779</v>
      </c>
      <c r="L5349" s="441">
        <v>0.15</v>
      </c>
      <c r="M5349" s="1084" t="s">
        <v>2037</v>
      </c>
    </row>
    <row r="5350" spans="2:16" customFormat="1" ht="15.75" customHeight="1" x14ac:dyDescent="0.2">
      <c r="B5350" s="4487" t="s">
        <v>1985</v>
      </c>
      <c r="C5350" s="4488"/>
      <c r="D5350" s="1086"/>
      <c r="E5350" s="770"/>
      <c r="F5350" s="772"/>
      <c r="G5350" s="772"/>
      <c r="H5350" s="712"/>
      <c r="I5350" s="712"/>
      <c r="J5350" s="712"/>
      <c r="K5350" s="712"/>
      <c r="L5350" s="712"/>
      <c r="M5350" s="729"/>
    </row>
    <row r="5351" spans="2:16" customFormat="1" ht="15.75" customHeight="1" thickBot="1" x14ac:dyDescent="0.25">
      <c r="B5351" s="698"/>
      <c r="C5351" s="699"/>
      <c r="D5351" s="699"/>
      <c r="E5351" s="773"/>
      <c r="F5351" s="776"/>
      <c r="G5351" s="776"/>
      <c r="H5351" s="699"/>
      <c r="I5351" s="699"/>
      <c r="J5351" s="699"/>
      <c r="K5351" s="699"/>
      <c r="L5351" s="699"/>
      <c r="M5351" s="700"/>
    </row>
    <row r="5352" spans="2:16" customFormat="1" ht="15.75" customHeight="1" thickTop="1" x14ac:dyDescent="0.2">
      <c r="B5352" s="4465"/>
      <c r="C5352" s="4465"/>
      <c r="D5352" s="4465"/>
    </row>
    <row r="5353" spans="2:16" customFormat="1" ht="15.75" customHeight="1" thickBot="1" x14ac:dyDescent="0.25">
      <c r="B5353" s="796"/>
      <c r="C5353" s="796"/>
      <c r="D5353" s="796"/>
    </row>
    <row r="5354" spans="2:16" customFormat="1" ht="15.75" customHeight="1" thickTop="1" thickBot="1" x14ac:dyDescent="0.25">
      <c r="B5354" s="1040" t="s">
        <v>2475</v>
      </c>
      <c r="C5354" s="1041"/>
      <c r="D5354" s="1041"/>
      <c r="E5354" s="1041"/>
      <c r="F5354" s="1041"/>
      <c r="G5354" s="1041"/>
      <c r="H5354" s="1041"/>
      <c r="I5354" s="1041"/>
      <c r="J5354" s="1042"/>
      <c r="K5354" s="1042"/>
      <c r="L5354" s="1043"/>
      <c r="M5354" s="1042"/>
      <c r="N5354" s="1042"/>
      <c r="O5354" s="1042"/>
      <c r="P5354" s="734"/>
    </row>
    <row r="5355" spans="2:16" customFormat="1" ht="15.75" customHeight="1" thickBot="1" x14ac:dyDescent="0.25">
      <c r="B5355" s="1044" t="s">
        <v>995</v>
      </c>
      <c r="C5355" s="1045" t="s">
        <v>2698</v>
      </c>
      <c r="D5355" s="1045" t="s">
        <v>1864</v>
      </c>
      <c r="E5355" s="1046" t="s">
        <v>81</v>
      </c>
      <c r="F5355" s="1046" t="s">
        <v>2699</v>
      </c>
      <c r="G5355" s="1046" t="s">
        <v>2700</v>
      </c>
      <c r="H5355" s="1047" t="s">
        <v>2701</v>
      </c>
      <c r="I5355" s="1047" t="s">
        <v>255</v>
      </c>
      <c r="J5355" s="1047" t="s">
        <v>1812</v>
      </c>
      <c r="K5355" s="1047" t="s">
        <v>2023</v>
      </c>
      <c r="L5355" s="1048" t="s">
        <v>302</v>
      </c>
      <c r="M5355" s="1047" t="s">
        <v>2477</v>
      </c>
      <c r="N5355" s="1047" t="s">
        <v>2478</v>
      </c>
      <c r="O5355" s="1049" t="s">
        <v>2028</v>
      </c>
      <c r="P5355" s="1050" t="s">
        <v>2702</v>
      </c>
    </row>
    <row r="5356" spans="2:16" customFormat="1" ht="15.75" customHeight="1" x14ac:dyDescent="0.2">
      <c r="B5356" s="1051" t="s">
        <v>2703</v>
      </c>
      <c r="C5356" s="1052" t="s">
        <v>783</v>
      </c>
      <c r="D5356" s="1052" t="s">
        <v>929</v>
      </c>
      <c r="E5356" s="1053">
        <f t="shared" ref="E5356:E5361" si="50">+F5356+G5356</f>
        <v>34</v>
      </c>
      <c r="F5356" s="1053">
        <v>14.01</v>
      </c>
      <c r="G5356" s="1053">
        <v>19.989999999999998</v>
      </c>
      <c r="H5356" s="1054" t="s">
        <v>930</v>
      </c>
      <c r="I5356" s="1055">
        <v>0.1</v>
      </c>
      <c r="J5356" s="1055">
        <v>0.22</v>
      </c>
      <c r="K5356" s="1055">
        <v>0.15</v>
      </c>
      <c r="L5356" s="1056" t="s">
        <v>1624</v>
      </c>
      <c r="M5356" s="1056" t="s">
        <v>1777</v>
      </c>
      <c r="N5356" s="1056" t="s">
        <v>2463</v>
      </c>
      <c r="O5356" s="1056" t="s">
        <v>763</v>
      </c>
      <c r="P5356" s="1057" t="s">
        <v>210</v>
      </c>
    </row>
    <row r="5357" spans="2:16" customFormat="1" ht="15.75" customHeight="1" x14ac:dyDescent="0.2">
      <c r="B5357" s="1058" t="s">
        <v>2704</v>
      </c>
      <c r="C5357" s="1059" t="s">
        <v>783</v>
      </c>
      <c r="D5357" s="1059" t="s">
        <v>929</v>
      </c>
      <c r="E5357" s="1060">
        <f t="shared" si="50"/>
        <v>34</v>
      </c>
      <c r="F5357" s="1060">
        <v>14.01</v>
      </c>
      <c r="G5357" s="1060">
        <v>19.989999999999998</v>
      </c>
      <c r="H5357" s="1061" t="s">
        <v>930</v>
      </c>
      <c r="I5357" s="1062">
        <v>0.1</v>
      </c>
      <c r="J5357" s="1062">
        <v>0.22</v>
      </c>
      <c r="K5357" s="1062">
        <v>0.15</v>
      </c>
      <c r="L5357" s="1063" t="s">
        <v>1624</v>
      </c>
      <c r="M5357" s="1063" t="s">
        <v>1777</v>
      </c>
      <c r="N5357" s="1063" t="s">
        <v>2463</v>
      </c>
      <c r="O5357" s="1063" t="s">
        <v>763</v>
      </c>
      <c r="P5357" s="1064" t="s">
        <v>210</v>
      </c>
    </row>
    <row r="5358" spans="2:16" customFormat="1" ht="15.75" customHeight="1" x14ac:dyDescent="0.2">
      <c r="B5358" s="1058" t="s">
        <v>2705</v>
      </c>
      <c r="C5358" s="1059" t="s">
        <v>783</v>
      </c>
      <c r="D5358" s="1059" t="s">
        <v>929</v>
      </c>
      <c r="E5358" s="1060">
        <f t="shared" si="50"/>
        <v>34</v>
      </c>
      <c r="F5358" s="1060">
        <v>14.01</v>
      </c>
      <c r="G5358" s="1060">
        <v>19.989999999999998</v>
      </c>
      <c r="H5358" s="1061" t="s">
        <v>930</v>
      </c>
      <c r="I5358" s="1062">
        <v>0.1</v>
      </c>
      <c r="J5358" s="1062">
        <v>0.22</v>
      </c>
      <c r="K5358" s="1062">
        <v>0.15</v>
      </c>
      <c r="L5358" s="1063" t="s">
        <v>1624</v>
      </c>
      <c r="M5358" s="1063" t="s">
        <v>1777</v>
      </c>
      <c r="N5358" s="1063" t="s">
        <v>2463</v>
      </c>
      <c r="O5358" s="1063" t="s">
        <v>763</v>
      </c>
      <c r="P5358" s="1064" t="s">
        <v>210</v>
      </c>
    </row>
    <row r="5359" spans="2:16" customFormat="1" ht="24" customHeight="1" x14ac:dyDescent="0.2">
      <c r="B5359" s="1058" t="s">
        <v>2706</v>
      </c>
      <c r="C5359" s="1059" t="s">
        <v>783</v>
      </c>
      <c r="D5359" s="1059" t="s">
        <v>929</v>
      </c>
      <c r="E5359" s="1060">
        <f t="shared" si="50"/>
        <v>49</v>
      </c>
      <c r="F5359" s="1060">
        <v>19.02</v>
      </c>
      <c r="G5359" s="1060">
        <v>29.98</v>
      </c>
      <c r="H5359" s="1065" t="s">
        <v>2707</v>
      </c>
      <c r="I5359" s="1062">
        <v>9.8000000000000004E-2</v>
      </c>
      <c r="J5359" s="1062">
        <v>0.22</v>
      </c>
      <c r="K5359" s="1062">
        <v>0.15</v>
      </c>
      <c r="L5359" s="1063" t="s">
        <v>1625</v>
      </c>
      <c r="M5359" s="1063" t="s">
        <v>2465</v>
      </c>
      <c r="N5359" s="1063" t="s">
        <v>89</v>
      </c>
      <c r="O5359" s="1063" t="s">
        <v>763</v>
      </c>
      <c r="P5359" s="1064" t="s">
        <v>210</v>
      </c>
    </row>
    <row r="5360" spans="2:16" customFormat="1" ht="26.25" customHeight="1" x14ac:dyDescent="0.2">
      <c r="B5360" s="1058" t="s">
        <v>1618</v>
      </c>
      <c r="C5360" s="1059" t="s">
        <v>783</v>
      </c>
      <c r="D5360" s="1059" t="s">
        <v>929</v>
      </c>
      <c r="E5360" s="1060">
        <f t="shared" si="50"/>
        <v>49</v>
      </c>
      <c r="F5360" s="1060">
        <v>19.02</v>
      </c>
      <c r="G5360" s="1060">
        <v>29.98</v>
      </c>
      <c r="H5360" s="1065" t="s">
        <v>2707</v>
      </c>
      <c r="I5360" s="1062">
        <v>9.8000000000000004E-2</v>
      </c>
      <c r="J5360" s="1062">
        <v>0.22</v>
      </c>
      <c r="K5360" s="1062">
        <v>0.15</v>
      </c>
      <c r="L5360" s="1063" t="s">
        <v>1625</v>
      </c>
      <c r="M5360" s="1063" t="s">
        <v>2465</v>
      </c>
      <c r="N5360" s="1063" t="s">
        <v>89</v>
      </c>
      <c r="O5360" s="1063" t="s">
        <v>763</v>
      </c>
      <c r="P5360" s="1064" t="s">
        <v>210</v>
      </c>
    </row>
    <row r="5361" spans="2:16" customFormat="1" ht="20.25" customHeight="1" x14ac:dyDescent="0.2">
      <c r="B5361" s="1058" t="s">
        <v>1619</v>
      </c>
      <c r="C5361" s="1066" t="s">
        <v>783</v>
      </c>
      <c r="D5361" s="1059" t="s">
        <v>929</v>
      </c>
      <c r="E5361" s="1060">
        <f t="shared" si="50"/>
        <v>49</v>
      </c>
      <c r="F5361" s="1060">
        <v>19.02</v>
      </c>
      <c r="G5361" s="1060">
        <v>29.98</v>
      </c>
      <c r="H5361" s="1065" t="s">
        <v>2707</v>
      </c>
      <c r="I5361" s="1062">
        <v>9.8000000000000004E-2</v>
      </c>
      <c r="J5361" s="1062">
        <v>0.22</v>
      </c>
      <c r="K5361" s="1062">
        <v>0.15</v>
      </c>
      <c r="L5361" s="1063" t="s">
        <v>1625</v>
      </c>
      <c r="M5361" s="1063" t="s">
        <v>2465</v>
      </c>
      <c r="N5361" s="1063" t="s">
        <v>89</v>
      </c>
      <c r="O5361" s="1063" t="s">
        <v>763</v>
      </c>
      <c r="P5361" s="1064" t="s">
        <v>210</v>
      </c>
    </row>
    <row r="5362" spans="2:16" customFormat="1" ht="15.75" customHeight="1" x14ac:dyDescent="0.2">
      <c r="B5362" s="1068"/>
      <c r="C5362" s="1069"/>
      <c r="D5362" s="1069"/>
      <c r="E5362" s="1070"/>
      <c r="F5362" s="1070"/>
      <c r="G5362" s="1070"/>
      <c r="H5362" s="1071"/>
      <c r="I5362" s="1072"/>
      <c r="J5362" s="1073"/>
      <c r="K5362" s="1073"/>
      <c r="L5362" s="1074"/>
      <c r="M5362" s="1074"/>
      <c r="N5362" s="1074"/>
      <c r="O5362" s="1075"/>
      <c r="P5362" s="1076"/>
    </row>
    <row r="5363" spans="2:16" customFormat="1" ht="15.75" customHeight="1" x14ac:dyDescent="0.2">
      <c r="B5363" s="1058" t="s">
        <v>1626</v>
      </c>
      <c r="C5363" s="1059" t="s">
        <v>2030</v>
      </c>
      <c r="D5363" s="1059"/>
      <c r="E5363" s="1060">
        <f t="shared" ref="E5363:E5369" si="51">+F5363+G5363</f>
        <v>15</v>
      </c>
      <c r="F5363" s="1060">
        <v>15</v>
      </c>
      <c r="G5363" s="1060">
        <v>0</v>
      </c>
      <c r="H5363" s="1061"/>
      <c r="I5363" s="1077">
        <v>0.15</v>
      </c>
      <c r="J5363" s="1062">
        <v>0.15</v>
      </c>
      <c r="K5363" s="1062">
        <v>0.15</v>
      </c>
      <c r="L5363" s="1063" t="s">
        <v>2172</v>
      </c>
      <c r="M5363" s="1063" t="s">
        <v>2172</v>
      </c>
      <c r="N5363" s="1063" t="s">
        <v>2172</v>
      </c>
      <c r="O5363" s="1063" t="s">
        <v>2034</v>
      </c>
      <c r="P5363" s="1064" t="s">
        <v>1621</v>
      </c>
    </row>
    <row r="5364" spans="2:16" customFormat="1" ht="15.75" customHeight="1" x14ac:dyDescent="0.2">
      <c r="B5364" s="1058" t="s">
        <v>2703</v>
      </c>
      <c r="C5364" s="1059" t="s">
        <v>2030</v>
      </c>
      <c r="D5364" s="1059" t="s">
        <v>1627</v>
      </c>
      <c r="E5364" s="1060">
        <f t="shared" si="51"/>
        <v>34</v>
      </c>
      <c r="F5364" s="1060">
        <v>14.01</v>
      </c>
      <c r="G5364" s="1060">
        <v>19.989999999999998</v>
      </c>
      <c r="H5364" s="1061" t="s">
        <v>930</v>
      </c>
      <c r="I5364" s="1077">
        <v>0.11</v>
      </c>
      <c r="J5364" s="1062">
        <v>0.22</v>
      </c>
      <c r="K5364" s="1062">
        <v>0.15</v>
      </c>
      <c r="L5364" s="1063" t="s">
        <v>762</v>
      </c>
      <c r="M5364" s="1063" t="s">
        <v>1777</v>
      </c>
      <c r="N5364" s="1063" t="s">
        <v>2463</v>
      </c>
      <c r="O5364" s="1063" t="s">
        <v>763</v>
      </c>
      <c r="P5364" s="1064" t="s">
        <v>210</v>
      </c>
    </row>
    <row r="5365" spans="2:16" customFormat="1" ht="15.75" customHeight="1" x14ac:dyDescent="0.2">
      <c r="B5365" s="1078" t="s">
        <v>2704</v>
      </c>
      <c r="C5365" s="1066" t="s">
        <v>2030</v>
      </c>
      <c r="D5365" s="1059" t="s">
        <v>1627</v>
      </c>
      <c r="E5365" s="1060">
        <f t="shared" si="51"/>
        <v>34</v>
      </c>
      <c r="F5365" s="1060">
        <v>14.01</v>
      </c>
      <c r="G5365" s="1060">
        <v>19.989999999999998</v>
      </c>
      <c r="H5365" s="1061" t="s">
        <v>930</v>
      </c>
      <c r="I5365" s="1077">
        <v>0.11</v>
      </c>
      <c r="J5365" s="1062">
        <v>0.22</v>
      </c>
      <c r="K5365" s="1062">
        <v>0.15</v>
      </c>
      <c r="L5365" s="1063" t="s">
        <v>762</v>
      </c>
      <c r="M5365" s="1063" t="s">
        <v>1777</v>
      </c>
      <c r="N5365" s="1063" t="s">
        <v>2463</v>
      </c>
      <c r="O5365" s="1063" t="s">
        <v>763</v>
      </c>
      <c r="P5365" s="1064" t="s">
        <v>210</v>
      </c>
    </row>
    <row r="5366" spans="2:16" customFormat="1" ht="15.75" customHeight="1" x14ac:dyDescent="0.2">
      <c r="B5366" s="1078" t="s">
        <v>2705</v>
      </c>
      <c r="C5366" s="1066" t="s">
        <v>2030</v>
      </c>
      <c r="D5366" s="1059" t="s">
        <v>1627</v>
      </c>
      <c r="E5366" s="1060">
        <f t="shared" si="51"/>
        <v>34</v>
      </c>
      <c r="F5366" s="1060">
        <v>14.01</v>
      </c>
      <c r="G5366" s="1060">
        <v>19.989999999999998</v>
      </c>
      <c r="H5366" s="1061" t="s">
        <v>930</v>
      </c>
      <c r="I5366" s="1077">
        <v>0.11</v>
      </c>
      <c r="J5366" s="1062">
        <v>0.22</v>
      </c>
      <c r="K5366" s="1062">
        <v>0.15</v>
      </c>
      <c r="L5366" s="1063" t="s">
        <v>762</v>
      </c>
      <c r="M5366" s="1063" t="s">
        <v>1777</v>
      </c>
      <c r="N5366" s="1063" t="s">
        <v>2463</v>
      </c>
      <c r="O5366" s="1063" t="s">
        <v>763</v>
      </c>
      <c r="P5366" s="1064" t="s">
        <v>210</v>
      </c>
    </row>
    <row r="5367" spans="2:16" customFormat="1" ht="23.25" customHeight="1" x14ac:dyDescent="0.2">
      <c r="B5367" s="1058" t="s">
        <v>1622</v>
      </c>
      <c r="C5367" s="1066" t="s">
        <v>2030</v>
      </c>
      <c r="D5367" s="1059" t="s">
        <v>929</v>
      </c>
      <c r="E5367" s="1060">
        <f t="shared" si="51"/>
        <v>49</v>
      </c>
      <c r="F5367" s="1060">
        <v>19.02</v>
      </c>
      <c r="G5367" s="1060">
        <v>29.98</v>
      </c>
      <c r="H5367" s="1065" t="s">
        <v>2707</v>
      </c>
      <c r="I5367" s="1077">
        <v>0.108</v>
      </c>
      <c r="J5367" s="1062">
        <v>0.22</v>
      </c>
      <c r="K5367" s="1062">
        <v>0.15</v>
      </c>
      <c r="L5367" s="1063" t="s">
        <v>534</v>
      </c>
      <c r="M5367" s="1063" t="s">
        <v>2465</v>
      </c>
      <c r="N5367" s="1067" t="s">
        <v>89</v>
      </c>
      <c r="O5367" s="1063" t="s">
        <v>763</v>
      </c>
      <c r="P5367" s="1064" t="s">
        <v>210</v>
      </c>
    </row>
    <row r="5368" spans="2:16" customFormat="1" ht="22.5" customHeight="1" x14ac:dyDescent="0.2">
      <c r="B5368" s="1058" t="s">
        <v>1618</v>
      </c>
      <c r="C5368" s="1066" t="s">
        <v>2030</v>
      </c>
      <c r="D5368" s="1059" t="s">
        <v>929</v>
      </c>
      <c r="E5368" s="1060">
        <f t="shared" si="51"/>
        <v>49</v>
      </c>
      <c r="F5368" s="1060">
        <v>19.02</v>
      </c>
      <c r="G5368" s="1060">
        <v>29.98</v>
      </c>
      <c r="H5368" s="1065" t="s">
        <v>2707</v>
      </c>
      <c r="I5368" s="1077">
        <v>0.108</v>
      </c>
      <c r="J5368" s="1062">
        <v>0.22</v>
      </c>
      <c r="K5368" s="1062">
        <v>0.15</v>
      </c>
      <c r="L5368" s="1063" t="s">
        <v>534</v>
      </c>
      <c r="M5368" s="1063" t="s">
        <v>2465</v>
      </c>
      <c r="N5368" s="1067" t="s">
        <v>89</v>
      </c>
      <c r="O5368" s="1063" t="s">
        <v>763</v>
      </c>
      <c r="P5368" s="1064" t="s">
        <v>210</v>
      </c>
    </row>
    <row r="5369" spans="2:16" customFormat="1" ht="23.25" customHeight="1" x14ac:dyDescent="0.2">
      <c r="B5369" s="1058" t="s">
        <v>1619</v>
      </c>
      <c r="C5369" s="1066" t="s">
        <v>2030</v>
      </c>
      <c r="D5369" s="1059" t="s">
        <v>929</v>
      </c>
      <c r="E5369" s="1060">
        <f t="shared" si="51"/>
        <v>49</v>
      </c>
      <c r="F5369" s="1060">
        <v>19.02</v>
      </c>
      <c r="G5369" s="1060">
        <v>29.98</v>
      </c>
      <c r="H5369" s="1065" t="s">
        <v>2707</v>
      </c>
      <c r="I5369" s="1077">
        <v>0.108</v>
      </c>
      <c r="J5369" s="1062">
        <v>0.22</v>
      </c>
      <c r="K5369" s="1062">
        <v>0.15</v>
      </c>
      <c r="L5369" s="1063" t="s">
        <v>534</v>
      </c>
      <c r="M5369" s="1063" t="s">
        <v>2465</v>
      </c>
      <c r="N5369" s="1067" t="s">
        <v>89</v>
      </c>
      <c r="O5369" s="1063" t="s">
        <v>763</v>
      </c>
      <c r="P5369" s="1064" t="s">
        <v>210</v>
      </c>
    </row>
    <row r="5370" spans="2:16" customFormat="1" ht="15.75" customHeight="1" thickBot="1" x14ac:dyDescent="0.25">
      <c r="B5370" s="1079"/>
      <c r="C5370" s="1080"/>
      <c r="D5370" s="1080"/>
      <c r="E5370" s="1080"/>
      <c r="F5370" s="1080"/>
      <c r="G5370" s="1080"/>
      <c r="H5370" s="1080"/>
      <c r="I5370" s="1080"/>
      <c r="J5370" s="1080"/>
      <c r="K5370" s="1080"/>
      <c r="L5370" s="1080"/>
      <c r="M5370" s="1080"/>
      <c r="N5370" s="1080"/>
      <c r="O5370" s="1080"/>
      <c r="P5370" s="1081"/>
    </row>
    <row r="5371" spans="2:16" customFormat="1" ht="15.75" customHeight="1" thickBot="1" x14ac:dyDescent="0.25">
      <c r="B5371" s="1082" t="s">
        <v>1623</v>
      </c>
      <c r="C5371" s="699"/>
      <c r="D5371" s="699"/>
      <c r="E5371" s="699"/>
      <c r="F5371" s="699"/>
      <c r="G5371" s="699"/>
      <c r="H5371" s="699"/>
      <c r="I5371" s="699"/>
      <c r="J5371" s="699"/>
      <c r="K5371" s="699"/>
      <c r="L5371" s="699"/>
      <c r="M5371" s="699"/>
      <c r="N5371" s="699"/>
      <c r="O5371" s="699"/>
      <c r="P5371" s="700"/>
    </row>
    <row r="5372" spans="2:16" customFormat="1" ht="15.75" customHeight="1" thickTop="1" x14ac:dyDescent="0.2">
      <c r="B5372" s="4465"/>
      <c r="C5372" s="4465"/>
      <c r="D5372" s="796"/>
    </row>
    <row r="5373" spans="2:16" customFormat="1" ht="15.75" customHeight="1" thickBot="1" x14ac:dyDescent="0.25">
      <c r="B5373" s="796"/>
      <c r="C5373" s="796"/>
      <c r="D5373" s="796"/>
    </row>
    <row r="5374" spans="2:16" customFormat="1" ht="15.75" customHeight="1" thickTop="1" thickBot="1" x14ac:dyDescent="0.25">
      <c r="B5374" s="1040" t="s">
        <v>2475</v>
      </c>
      <c r="C5374" s="1041"/>
      <c r="D5374" s="1041"/>
      <c r="E5374" s="1041"/>
      <c r="F5374" s="1041"/>
      <c r="G5374" s="1041"/>
      <c r="H5374" s="1041"/>
      <c r="I5374" s="1042"/>
      <c r="J5374" s="1042"/>
      <c r="K5374" s="1043"/>
      <c r="L5374" s="1042"/>
      <c r="M5374" s="1042"/>
      <c r="N5374" s="1042"/>
      <c r="O5374" s="734"/>
    </row>
    <row r="5375" spans="2:16" customFormat="1" ht="15.75" customHeight="1" thickBot="1" x14ac:dyDescent="0.25">
      <c r="B5375" s="1044" t="s">
        <v>995</v>
      </c>
      <c r="C5375" s="1045" t="s">
        <v>2698</v>
      </c>
      <c r="D5375" s="1046" t="s">
        <v>81</v>
      </c>
      <c r="E5375" s="1046" t="s">
        <v>2699</v>
      </c>
      <c r="F5375" s="1046" t="s">
        <v>2700</v>
      </c>
      <c r="G5375" s="1047" t="s">
        <v>2701</v>
      </c>
      <c r="H5375" s="1047" t="s">
        <v>255</v>
      </c>
      <c r="I5375" s="1047" t="s">
        <v>1812</v>
      </c>
      <c r="J5375" s="1047" t="s">
        <v>2023</v>
      </c>
      <c r="K5375" s="1048" t="s">
        <v>302</v>
      </c>
      <c r="L5375" s="1047" t="s">
        <v>2477</v>
      </c>
      <c r="M5375" s="1047" t="s">
        <v>2478</v>
      </c>
      <c r="N5375" s="1049" t="s">
        <v>2028</v>
      </c>
      <c r="O5375" s="1050" t="s">
        <v>2702</v>
      </c>
    </row>
    <row r="5376" spans="2:16" customFormat="1" ht="15.75" customHeight="1" x14ac:dyDescent="0.2">
      <c r="B5376" s="1051" t="s">
        <v>2703</v>
      </c>
      <c r="C5376" s="1052" t="s">
        <v>783</v>
      </c>
      <c r="D5376" s="1053">
        <f t="shared" ref="D5376:D5381" si="52">+E5376+F5376</f>
        <v>34</v>
      </c>
      <c r="E5376" s="1053">
        <v>14.01</v>
      </c>
      <c r="F5376" s="1053">
        <v>19.989999999999998</v>
      </c>
      <c r="G5376" s="1054" t="s">
        <v>930</v>
      </c>
      <c r="H5376" s="1055">
        <v>0.1</v>
      </c>
      <c r="I5376" s="1055">
        <v>0.22</v>
      </c>
      <c r="J5376" s="1055">
        <v>0.15</v>
      </c>
      <c r="K5376" s="1056" t="s">
        <v>584</v>
      </c>
      <c r="L5376" s="1056" t="s">
        <v>2085</v>
      </c>
      <c r="M5376" s="1056" t="s">
        <v>2185</v>
      </c>
      <c r="N5376" s="1056" t="s">
        <v>763</v>
      </c>
      <c r="O5376" s="1057" t="s">
        <v>210</v>
      </c>
    </row>
    <row r="5377" spans="2:15" customFormat="1" ht="15.75" customHeight="1" x14ac:dyDescent="0.2">
      <c r="B5377" s="1058" t="s">
        <v>2704</v>
      </c>
      <c r="C5377" s="1059" t="s">
        <v>783</v>
      </c>
      <c r="D5377" s="1060">
        <f t="shared" si="52"/>
        <v>34</v>
      </c>
      <c r="E5377" s="1060">
        <v>14.01</v>
      </c>
      <c r="F5377" s="1060">
        <v>19.989999999999998</v>
      </c>
      <c r="G5377" s="1061" t="s">
        <v>930</v>
      </c>
      <c r="H5377" s="1062">
        <v>0.1</v>
      </c>
      <c r="I5377" s="1062">
        <v>0.22</v>
      </c>
      <c r="J5377" s="1062">
        <v>0.15</v>
      </c>
      <c r="K5377" s="1063" t="s">
        <v>584</v>
      </c>
      <c r="L5377" s="1063" t="s">
        <v>2085</v>
      </c>
      <c r="M5377" s="1063" t="s">
        <v>2185</v>
      </c>
      <c r="N5377" s="1063" t="s">
        <v>763</v>
      </c>
      <c r="O5377" s="1064" t="s">
        <v>210</v>
      </c>
    </row>
    <row r="5378" spans="2:15" customFormat="1" ht="15.75" customHeight="1" x14ac:dyDescent="0.2">
      <c r="B5378" s="1058" t="s">
        <v>2705</v>
      </c>
      <c r="C5378" s="1059" t="s">
        <v>783</v>
      </c>
      <c r="D5378" s="1060">
        <f t="shared" si="52"/>
        <v>34</v>
      </c>
      <c r="E5378" s="1060">
        <v>14.01</v>
      </c>
      <c r="F5378" s="1060">
        <v>19.989999999999998</v>
      </c>
      <c r="G5378" s="1061" t="s">
        <v>930</v>
      </c>
      <c r="H5378" s="1062">
        <v>0.1</v>
      </c>
      <c r="I5378" s="1062">
        <v>0.22</v>
      </c>
      <c r="J5378" s="1062">
        <v>0.15</v>
      </c>
      <c r="K5378" s="1063" t="s">
        <v>584</v>
      </c>
      <c r="L5378" s="1063" t="s">
        <v>2085</v>
      </c>
      <c r="M5378" s="1063" t="s">
        <v>2185</v>
      </c>
      <c r="N5378" s="1063" t="s">
        <v>763</v>
      </c>
      <c r="O5378" s="1064" t="s">
        <v>210</v>
      </c>
    </row>
    <row r="5379" spans="2:15" customFormat="1" ht="15.75" customHeight="1" x14ac:dyDescent="0.2">
      <c r="B5379" s="1058" t="s">
        <v>2706</v>
      </c>
      <c r="C5379" s="1059" t="s">
        <v>783</v>
      </c>
      <c r="D5379" s="1060">
        <f t="shared" si="52"/>
        <v>49</v>
      </c>
      <c r="E5379" s="1060">
        <v>19.02</v>
      </c>
      <c r="F5379" s="1060">
        <v>29.98</v>
      </c>
      <c r="G5379" s="1065" t="s">
        <v>2707</v>
      </c>
      <c r="H5379" s="1062">
        <v>9.8000000000000004E-2</v>
      </c>
      <c r="I5379" s="1062">
        <v>0.22</v>
      </c>
      <c r="J5379" s="1062">
        <v>0.15</v>
      </c>
      <c r="K5379" s="1063" t="s">
        <v>2480</v>
      </c>
      <c r="L5379" s="1063" t="s">
        <v>2085</v>
      </c>
      <c r="M5379" s="1063" t="s">
        <v>2185</v>
      </c>
      <c r="N5379" s="1063" t="s">
        <v>763</v>
      </c>
      <c r="O5379" s="1064" t="s">
        <v>210</v>
      </c>
    </row>
    <row r="5380" spans="2:15" customFormat="1" ht="15.75" customHeight="1" x14ac:dyDescent="0.2">
      <c r="B5380" s="1058" t="s">
        <v>1618</v>
      </c>
      <c r="C5380" s="1059" t="s">
        <v>783</v>
      </c>
      <c r="D5380" s="1060">
        <f t="shared" si="52"/>
        <v>49</v>
      </c>
      <c r="E5380" s="1060">
        <v>19.02</v>
      </c>
      <c r="F5380" s="1060">
        <v>29.98</v>
      </c>
      <c r="G5380" s="1065" t="s">
        <v>2707</v>
      </c>
      <c r="H5380" s="1062">
        <v>9.8000000000000004E-2</v>
      </c>
      <c r="I5380" s="1062">
        <v>0.22</v>
      </c>
      <c r="J5380" s="1062">
        <v>0.15</v>
      </c>
      <c r="K5380" s="1063" t="s">
        <v>2480</v>
      </c>
      <c r="L5380" s="1063" t="s">
        <v>2085</v>
      </c>
      <c r="M5380" s="1063" t="s">
        <v>2185</v>
      </c>
      <c r="N5380" s="1063" t="s">
        <v>763</v>
      </c>
      <c r="O5380" s="1064" t="s">
        <v>210</v>
      </c>
    </row>
    <row r="5381" spans="2:15" customFormat="1" ht="15.75" customHeight="1" x14ac:dyDescent="0.2">
      <c r="B5381" s="1058" t="s">
        <v>1619</v>
      </c>
      <c r="C5381" s="1066" t="s">
        <v>783</v>
      </c>
      <c r="D5381" s="1060">
        <f t="shared" si="52"/>
        <v>49</v>
      </c>
      <c r="E5381" s="1060">
        <v>19.02</v>
      </c>
      <c r="F5381" s="1060">
        <v>29.98</v>
      </c>
      <c r="G5381" s="1065" t="s">
        <v>2707</v>
      </c>
      <c r="H5381" s="1062">
        <v>9.8000000000000004E-2</v>
      </c>
      <c r="I5381" s="1062">
        <v>0.22</v>
      </c>
      <c r="J5381" s="1062">
        <v>0.15</v>
      </c>
      <c r="K5381" s="1067" t="s">
        <v>2480</v>
      </c>
      <c r="L5381" s="1063" t="s">
        <v>2085</v>
      </c>
      <c r="M5381" s="1067" t="s">
        <v>2185</v>
      </c>
      <c r="N5381" s="1063" t="s">
        <v>763</v>
      </c>
      <c r="O5381" s="1064" t="s">
        <v>210</v>
      </c>
    </row>
    <row r="5382" spans="2:15" customFormat="1" ht="15.75" customHeight="1" x14ac:dyDescent="0.2">
      <c r="B5382" s="1068"/>
      <c r="C5382" s="1069"/>
      <c r="D5382" s="1070"/>
      <c r="E5382" s="1070"/>
      <c r="F5382" s="1070"/>
      <c r="G5382" s="1071"/>
      <c r="H5382" s="1072"/>
      <c r="I5382" s="1073"/>
      <c r="J5382" s="1073"/>
      <c r="K5382" s="1074"/>
      <c r="L5382" s="1074"/>
      <c r="M5382" s="1074"/>
      <c r="N5382" s="1075"/>
      <c r="O5382" s="1076"/>
    </row>
    <row r="5383" spans="2:15" customFormat="1" ht="15.75" customHeight="1" x14ac:dyDescent="0.2">
      <c r="B5383" s="1058" t="s">
        <v>1620</v>
      </c>
      <c r="C5383" s="1059" t="s">
        <v>2030</v>
      </c>
      <c r="D5383" s="1060">
        <f t="shared" ref="D5383:D5389" si="53">+E5383+F5383</f>
        <v>15</v>
      </c>
      <c r="E5383" s="1060">
        <v>15</v>
      </c>
      <c r="F5383" s="1060">
        <v>0</v>
      </c>
      <c r="G5383" s="1061"/>
      <c r="H5383" s="1077">
        <v>0.12</v>
      </c>
      <c r="I5383" s="1062">
        <v>0.22</v>
      </c>
      <c r="J5383" s="1062">
        <v>0.15</v>
      </c>
      <c r="K5383" s="1063" t="s">
        <v>1891</v>
      </c>
      <c r="L5383" s="1063" t="s">
        <v>2468</v>
      </c>
      <c r="M5383" s="1063" t="s">
        <v>2172</v>
      </c>
      <c r="N5383" s="1063" t="s">
        <v>2034</v>
      </c>
      <c r="O5383" s="1064" t="s">
        <v>1621</v>
      </c>
    </row>
    <row r="5384" spans="2:15" customFormat="1" ht="15.75" customHeight="1" x14ac:dyDescent="0.2">
      <c r="B5384" s="1058" t="s">
        <v>2703</v>
      </c>
      <c r="C5384" s="1059" t="s">
        <v>2030</v>
      </c>
      <c r="D5384" s="1060">
        <f t="shared" si="53"/>
        <v>34</v>
      </c>
      <c r="E5384" s="1060">
        <v>14.01</v>
      </c>
      <c r="F5384" s="1060">
        <v>19.989999999999998</v>
      </c>
      <c r="G5384" s="1061" t="s">
        <v>930</v>
      </c>
      <c r="H5384" s="1077">
        <v>0.11</v>
      </c>
      <c r="I5384" s="1062">
        <v>0.22</v>
      </c>
      <c r="J5384" s="1062">
        <v>0.15</v>
      </c>
      <c r="K5384" s="1063" t="s">
        <v>2084</v>
      </c>
      <c r="L5384" s="1063" t="s">
        <v>2085</v>
      </c>
      <c r="M5384" s="1063" t="s">
        <v>2185</v>
      </c>
      <c r="N5384" s="1063" t="s">
        <v>763</v>
      </c>
      <c r="O5384" s="1064" t="s">
        <v>210</v>
      </c>
    </row>
    <row r="5385" spans="2:15" customFormat="1" ht="15.75" customHeight="1" x14ac:dyDescent="0.2">
      <c r="B5385" s="1078" t="s">
        <v>2704</v>
      </c>
      <c r="C5385" s="1066" t="s">
        <v>2030</v>
      </c>
      <c r="D5385" s="1060">
        <f t="shared" si="53"/>
        <v>34</v>
      </c>
      <c r="E5385" s="1060">
        <v>14.01</v>
      </c>
      <c r="F5385" s="1060">
        <v>19.989999999999998</v>
      </c>
      <c r="G5385" s="1061" t="s">
        <v>930</v>
      </c>
      <c r="H5385" s="1077">
        <v>0.11</v>
      </c>
      <c r="I5385" s="1062">
        <v>0.22</v>
      </c>
      <c r="J5385" s="1062">
        <v>0.15</v>
      </c>
      <c r="K5385" s="1063" t="s">
        <v>2084</v>
      </c>
      <c r="L5385" s="1063" t="s">
        <v>2085</v>
      </c>
      <c r="M5385" s="1067" t="s">
        <v>2185</v>
      </c>
      <c r="N5385" s="1063" t="s">
        <v>763</v>
      </c>
      <c r="O5385" s="1064" t="s">
        <v>210</v>
      </c>
    </row>
    <row r="5386" spans="2:15" customFormat="1" ht="15.75" customHeight="1" x14ac:dyDescent="0.2">
      <c r="B5386" s="1078" t="s">
        <v>2705</v>
      </c>
      <c r="C5386" s="1066" t="s">
        <v>2030</v>
      </c>
      <c r="D5386" s="1060">
        <f t="shared" si="53"/>
        <v>34</v>
      </c>
      <c r="E5386" s="1060">
        <v>14.01</v>
      </c>
      <c r="F5386" s="1060">
        <v>19.989999999999998</v>
      </c>
      <c r="G5386" s="1061" t="s">
        <v>930</v>
      </c>
      <c r="H5386" s="1077">
        <v>0.11</v>
      </c>
      <c r="I5386" s="1062">
        <v>0.22</v>
      </c>
      <c r="J5386" s="1062">
        <v>0.15</v>
      </c>
      <c r="K5386" s="1063" t="s">
        <v>2084</v>
      </c>
      <c r="L5386" s="1063" t="s">
        <v>2085</v>
      </c>
      <c r="M5386" s="1067" t="s">
        <v>2185</v>
      </c>
      <c r="N5386" s="1063" t="s">
        <v>763</v>
      </c>
      <c r="O5386" s="1064" t="s">
        <v>210</v>
      </c>
    </row>
    <row r="5387" spans="2:15" customFormat="1" ht="15.75" customHeight="1" x14ac:dyDescent="0.2">
      <c r="B5387" s="1058" t="s">
        <v>1622</v>
      </c>
      <c r="C5387" s="1066" t="s">
        <v>2030</v>
      </c>
      <c r="D5387" s="1060">
        <f t="shared" si="53"/>
        <v>49</v>
      </c>
      <c r="E5387" s="1060">
        <v>19.02</v>
      </c>
      <c r="F5387" s="1060">
        <v>29.98</v>
      </c>
      <c r="G5387" s="1065" t="s">
        <v>2707</v>
      </c>
      <c r="H5387" s="1077">
        <v>0.108</v>
      </c>
      <c r="I5387" s="1062">
        <v>0.22</v>
      </c>
      <c r="J5387" s="1062">
        <v>0.15</v>
      </c>
      <c r="K5387" s="1063" t="s">
        <v>1959</v>
      </c>
      <c r="L5387" s="1063" t="s">
        <v>2085</v>
      </c>
      <c r="M5387" s="1067" t="s">
        <v>2185</v>
      </c>
      <c r="N5387" s="1063" t="s">
        <v>763</v>
      </c>
      <c r="O5387" s="1064" t="s">
        <v>210</v>
      </c>
    </row>
    <row r="5388" spans="2:15" customFormat="1" ht="15.75" customHeight="1" x14ac:dyDescent="0.2">
      <c r="B5388" s="1058" t="s">
        <v>1618</v>
      </c>
      <c r="C5388" s="1066" t="s">
        <v>2030</v>
      </c>
      <c r="D5388" s="1060">
        <f t="shared" si="53"/>
        <v>49</v>
      </c>
      <c r="E5388" s="1060">
        <v>19.02</v>
      </c>
      <c r="F5388" s="1060">
        <v>29.98</v>
      </c>
      <c r="G5388" s="1065" t="s">
        <v>2707</v>
      </c>
      <c r="H5388" s="1077">
        <v>0.108</v>
      </c>
      <c r="I5388" s="1062">
        <v>0.22</v>
      </c>
      <c r="J5388" s="1062">
        <v>0.15</v>
      </c>
      <c r="K5388" s="1063" t="s">
        <v>1959</v>
      </c>
      <c r="L5388" s="1063" t="s">
        <v>2085</v>
      </c>
      <c r="M5388" s="1067" t="s">
        <v>2185</v>
      </c>
      <c r="N5388" s="1063" t="s">
        <v>763</v>
      </c>
      <c r="O5388" s="1064" t="s">
        <v>210</v>
      </c>
    </row>
    <row r="5389" spans="2:15" customFormat="1" ht="15.75" customHeight="1" thickBot="1" x14ac:dyDescent="0.25">
      <c r="B5389" s="2414" t="s">
        <v>1619</v>
      </c>
      <c r="C5389" s="2415" t="s">
        <v>2030</v>
      </c>
      <c r="D5389" s="2416">
        <f t="shared" si="53"/>
        <v>49</v>
      </c>
      <c r="E5389" s="2416">
        <v>19.02</v>
      </c>
      <c r="F5389" s="2416">
        <v>29.98</v>
      </c>
      <c r="G5389" s="2417" t="s">
        <v>2707</v>
      </c>
      <c r="H5389" s="2418">
        <v>0.108</v>
      </c>
      <c r="I5389" s="2419">
        <v>0.22</v>
      </c>
      <c r="J5389" s="2419">
        <v>0.15</v>
      </c>
      <c r="K5389" s="2420" t="s">
        <v>1959</v>
      </c>
      <c r="L5389" s="2420" t="s">
        <v>2085</v>
      </c>
      <c r="M5389" s="2421" t="s">
        <v>2185</v>
      </c>
      <c r="N5389" s="2420" t="s">
        <v>763</v>
      </c>
      <c r="O5389" s="2422" t="s">
        <v>210</v>
      </c>
    </row>
    <row r="5390" spans="2:15" customFormat="1" ht="15.75" customHeight="1" thickBot="1" x14ac:dyDescent="0.25">
      <c r="B5390" s="1082" t="s">
        <v>1623</v>
      </c>
      <c r="C5390" s="699"/>
      <c r="D5390" s="699"/>
      <c r="E5390" s="699"/>
      <c r="F5390" s="699"/>
      <c r="G5390" s="699"/>
      <c r="H5390" s="699"/>
      <c r="I5390" s="699"/>
      <c r="J5390" s="699"/>
      <c r="K5390" s="699"/>
      <c r="L5390" s="699"/>
      <c r="M5390" s="699"/>
      <c r="N5390" s="699"/>
      <c r="O5390" s="700"/>
    </row>
    <row r="5391" spans="2:15" customFormat="1" ht="15.75" customHeight="1" thickTop="1" x14ac:dyDescent="0.2">
      <c r="B5391" s="1346"/>
      <c r="C5391" s="712"/>
      <c r="D5391" s="712"/>
      <c r="E5391" s="712"/>
      <c r="F5391" s="712"/>
      <c r="G5391" s="712"/>
      <c r="H5391" s="712"/>
      <c r="I5391" s="712"/>
      <c r="J5391" s="712"/>
      <c r="K5391" s="712"/>
      <c r="L5391" s="712"/>
      <c r="M5391" s="712"/>
      <c r="N5391" s="712"/>
      <c r="O5391" s="712"/>
    </row>
    <row r="5392" spans="2:15" customFormat="1" ht="15.75" customHeight="1" thickBot="1" x14ac:dyDescent="0.25">
      <c r="B5392" s="796"/>
      <c r="C5392" s="796"/>
      <c r="D5392" s="796"/>
    </row>
    <row r="5393" spans="2:17" customFormat="1" ht="15.75" customHeight="1" thickBot="1" x14ac:dyDescent="0.25">
      <c r="B5393" s="4470" t="s">
        <v>2285</v>
      </c>
      <c r="C5393" s="4471"/>
      <c r="D5393" s="4471"/>
      <c r="E5393" s="4471"/>
      <c r="F5393" s="4471"/>
      <c r="G5393" s="4471"/>
      <c r="H5393" s="4471"/>
      <c r="I5393" s="4471"/>
      <c r="J5393" s="4471"/>
      <c r="K5393" s="4471"/>
      <c r="L5393" s="4471"/>
      <c r="M5393" s="4471"/>
      <c r="N5393" s="4471"/>
      <c r="O5393" s="4471"/>
      <c r="P5393" s="4471"/>
      <c r="Q5393" s="4472"/>
    </row>
    <row r="5394" spans="2:17" customFormat="1" ht="15.75" customHeight="1" x14ac:dyDescent="0.2">
      <c r="B5394" s="942"/>
      <c r="C5394" s="943"/>
      <c r="D5394" s="943"/>
      <c r="E5394" s="943"/>
      <c r="F5394" s="943"/>
      <c r="G5394" s="943"/>
      <c r="H5394" s="943"/>
      <c r="I5394" s="943"/>
      <c r="J5394" s="943"/>
      <c r="K5394" s="943"/>
      <c r="L5394" s="943"/>
      <c r="M5394" s="943"/>
      <c r="N5394" s="943"/>
      <c r="O5394" s="943"/>
      <c r="P5394" s="943"/>
      <c r="Q5394" s="944"/>
    </row>
    <row r="5395" spans="2:17" customFormat="1" ht="15.75" customHeight="1" x14ac:dyDescent="0.2">
      <c r="B5395" s="945" t="s">
        <v>995</v>
      </c>
      <c r="C5395" s="946" t="s">
        <v>296</v>
      </c>
      <c r="D5395" s="946" t="s">
        <v>81</v>
      </c>
      <c r="E5395" s="946" t="s">
        <v>2286</v>
      </c>
      <c r="F5395" s="946" t="s">
        <v>2287</v>
      </c>
      <c r="G5395" s="946" t="s">
        <v>2288</v>
      </c>
      <c r="H5395" s="946" t="s">
        <v>85</v>
      </c>
      <c r="I5395" s="946" t="s">
        <v>2289</v>
      </c>
      <c r="J5395" s="946" t="s">
        <v>1812</v>
      </c>
      <c r="K5395" s="946" t="s">
        <v>299</v>
      </c>
      <c r="L5395" s="946" t="s">
        <v>300</v>
      </c>
      <c r="M5395" s="946" t="s">
        <v>301</v>
      </c>
      <c r="N5395" s="946" t="s">
        <v>302</v>
      </c>
      <c r="O5395" s="946" t="s">
        <v>2280</v>
      </c>
      <c r="P5395" s="946" t="s">
        <v>2281</v>
      </c>
      <c r="Q5395" s="947" t="s">
        <v>2282</v>
      </c>
    </row>
    <row r="5396" spans="2:17" customFormat="1" ht="15.75" customHeight="1" x14ac:dyDescent="0.2">
      <c r="B5396" s="948" t="s">
        <v>2290</v>
      </c>
      <c r="C5396" s="949" t="s">
        <v>783</v>
      </c>
      <c r="D5396" s="950">
        <v>50</v>
      </c>
      <c r="E5396" s="951">
        <f>+D5396*1.12</f>
        <v>56.000000000000007</v>
      </c>
      <c r="F5396" s="950">
        <v>0.04</v>
      </c>
      <c r="G5396" s="968">
        <f>+F5396*1.12</f>
        <v>4.4800000000000006E-2</v>
      </c>
      <c r="H5396" s="952">
        <v>0.08</v>
      </c>
      <c r="I5396" s="952">
        <f>+H5396*1.12</f>
        <v>8.9600000000000013E-2</v>
      </c>
      <c r="J5396" s="952">
        <v>0.22</v>
      </c>
      <c r="K5396" s="952">
        <f>+J5396*1.12</f>
        <v>0.24640000000000004</v>
      </c>
      <c r="L5396" s="952">
        <v>0.15</v>
      </c>
      <c r="M5396" s="952">
        <f>+L5396*1.12</f>
        <v>0.16800000000000001</v>
      </c>
      <c r="N5396" s="949" t="s">
        <v>2291</v>
      </c>
      <c r="O5396" s="949" t="s">
        <v>2292</v>
      </c>
      <c r="P5396" s="949" t="s">
        <v>1462</v>
      </c>
      <c r="Q5396" s="953" t="s">
        <v>1835</v>
      </c>
    </row>
    <row r="5397" spans="2:17" customFormat="1" ht="15.75" customHeight="1" x14ac:dyDescent="0.2">
      <c r="B5397" s="948" t="s">
        <v>2293</v>
      </c>
      <c r="C5397" s="949" t="s">
        <v>783</v>
      </c>
      <c r="D5397" s="950">
        <v>100</v>
      </c>
      <c r="E5397" s="951">
        <f t="shared" ref="E5397:E5417" si="54">+D5397*1.12</f>
        <v>112.00000000000001</v>
      </c>
      <c r="F5397" s="950">
        <v>0.04</v>
      </c>
      <c r="G5397" s="968">
        <f t="shared" ref="G5397:G5417" si="55">+F5397*1.12</f>
        <v>4.4800000000000006E-2</v>
      </c>
      <c r="H5397" s="952">
        <v>0.08</v>
      </c>
      <c r="I5397" s="952">
        <f t="shared" ref="I5397:I5417" si="56">+H5397*1.12</f>
        <v>8.9600000000000013E-2</v>
      </c>
      <c r="J5397" s="952">
        <v>0.22</v>
      </c>
      <c r="K5397" s="952">
        <f t="shared" ref="K5397:K5417" si="57">+J5397*1.12</f>
        <v>0.24640000000000004</v>
      </c>
      <c r="L5397" s="952">
        <v>0.15</v>
      </c>
      <c r="M5397" s="952">
        <f t="shared" ref="M5397:M5417" si="58">+L5397*1.12</f>
        <v>0.16800000000000001</v>
      </c>
      <c r="N5397" s="949" t="s">
        <v>2294</v>
      </c>
      <c r="O5397" s="949" t="s">
        <v>2295</v>
      </c>
      <c r="P5397" s="949" t="s">
        <v>2296</v>
      </c>
      <c r="Q5397" s="953" t="s">
        <v>1835</v>
      </c>
    </row>
    <row r="5398" spans="2:17" customFormat="1" ht="15.75" customHeight="1" x14ac:dyDescent="0.2">
      <c r="B5398" s="948" t="s">
        <v>2297</v>
      </c>
      <c r="C5398" s="949" t="s">
        <v>783</v>
      </c>
      <c r="D5398" s="950">
        <v>150</v>
      </c>
      <c r="E5398" s="951">
        <f t="shared" si="54"/>
        <v>168.00000000000003</v>
      </c>
      <c r="F5398" s="950">
        <v>0.04</v>
      </c>
      <c r="G5398" s="968">
        <f t="shared" si="55"/>
        <v>4.4800000000000006E-2</v>
      </c>
      <c r="H5398" s="952">
        <v>0.08</v>
      </c>
      <c r="I5398" s="952">
        <f t="shared" si="56"/>
        <v>8.9600000000000013E-2</v>
      </c>
      <c r="J5398" s="952">
        <v>0.22</v>
      </c>
      <c r="K5398" s="952">
        <f t="shared" si="57"/>
        <v>0.24640000000000004</v>
      </c>
      <c r="L5398" s="952">
        <v>0.15</v>
      </c>
      <c r="M5398" s="952">
        <f t="shared" si="58"/>
        <v>0.16800000000000001</v>
      </c>
      <c r="N5398" s="949" t="s">
        <v>2298</v>
      </c>
      <c r="O5398" s="949" t="s">
        <v>2299</v>
      </c>
      <c r="P5398" s="949" t="s">
        <v>2804</v>
      </c>
      <c r="Q5398" s="953" t="s">
        <v>1835</v>
      </c>
    </row>
    <row r="5399" spans="2:17" customFormat="1" ht="15.75" customHeight="1" x14ac:dyDescent="0.2">
      <c r="B5399" s="948" t="s">
        <v>2300</v>
      </c>
      <c r="C5399" s="949" t="s">
        <v>783</v>
      </c>
      <c r="D5399" s="950">
        <v>200</v>
      </c>
      <c r="E5399" s="951">
        <f t="shared" si="54"/>
        <v>224.00000000000003</v>
      </c>
      <c r="F5399" s="950">
        <v>0.04</v>
      </c>
      <c r="G5399" s="968">
        <f t="shared" si="55"/>
        <v>4.4800000000000006E-2</v>
      </c>
      <c r="H5399" s="952">
        <v>0.08</v>
      </c>
      <c r="I5399" s="952">
        <f t="shared" si="56"/>
        <v>8.9600000000000013E-2</v>
      </c>
      <c r="J5399" s="952">
        <v>0.22</v>
      </c>
      <c r="K5399" s="952">
        <f t="shared" si="57"/>
        <v>0.24640000000000004</v>
      </c>
      <c r="L5399" s="952">
        <v>0.15</v>
      </c>
      <c r="M5399" s="952">
        <f t="shared" si="58"/>
        <v>0.16800000000000001</v>
      </c>
      <c r="N5399" s="949" t="s">
        <v>2301</v>
      </c>
      <c r="O5399" s="949" t="s">
        <v>2628</v>
      </c>
      <c r="P5399" s="949" t="s">
        <v>2811</v>
      </c>
      <c r="Q5399" s="953" t="s">
        <v>1835</v>
      </c>
    </row>
    <row r="5400" spans="2:17" customFormat="1" ht="15.75" customHeight="1" x14ac:dyDescent="0.2">
      <c r="B5400" s="948" t="s">
        <v>2302</v>
      </c>
      <c r="C5400" s="949" t="s">
        <v>783</v>
      </c>
      <c r="D5400" s="950">
        <v>250</v>
      </c>
      <c r="E5400" s="951">
        <f t="shared" si="54"/>
        <v>280</v>
      </c>
      <c r="F5400" s="950">
        <v>0.04</v>
      </c>
      <c r="G5400" s="968">
        <f t="shared" si="55"/>
        <v>4.4800000000000006E-2</v>
      </c>
      <c r="H5400" s="952">
        <v>0.08</v>
      </c>
      <c r="I5400" s="952">
        <f t="shared" si="56"/>
        <v>8.9600000000000013E-2</v>
      </c>
      <c r="J5400" s="952">
        <v>0.22</v>
      </c>
      <c r="K5400" s="952">
        <f t="shared" si="57"/>
        <v>0.24640000000000004</v>
      </c>
      <c r="L5400" s="952">
        <v>0.15</v>
      </c>
      <c r="M5400" s="952">
        <f t="shared" si="58"/>
        <v>0.16800000000000001</v>
      </c>
      <c r="N5400" s="949" t="s">
        <v>2303</v>
      </c>
      <c r="O5400" s="949" t="s">
        <v>2304</v>
      </c>
      <c r="P5400" s="949" t="s">
        <v>2305</v>
      </c>
      <c r="Q5400" s="953" t="s">
        <v>1835</v>
      </c>
    </row>
    <row r="5401" spans="2:17" customFormat="1" ht="15.75" customHeight="1" x14ac:dyDescent="0.2">
      <c r="B5401" s="948" t="s">
        <v>2306</v>
      </c>
      <c r="C5401" s="949" t="s">
        <v>783</v>
      </c>
      <c r="D5401" s="950">
        <v>300</v>
      </c>
      <c r="E5401" s="951">
        <f t="shared" si="54"/>
        <v>336.00000000000006</v>
      </c>
      <c r="F5401" s="950">
        <v>0.04</v>
      </c>
      <c r="G5401" s="968">
        <f t="shared" si="55"/>
        <v>4.4800000000000006E-2</v>
      </c>
      <c r="H5401" s="952">
        <v>0.08</v>
      </c>
      <c r="I5401" s="952">
        <f t="shared" si="56"/>
        <v>8.9600000000000013E-2</v>
      </c>
      <c r="J5401" s="952">
        <v>0.22</v>
      </c>
      <c r="K5401" s="952">
        <f t="shared" si="57"/>
        <v>0.24640000000000004</v>
      </c>
      <c r="L5401" s="952">
        <v>0.15</v>
      </c>
      <c r="M5401" s="952">
        <f t="shared" si="58"/>
        <v>0.16800000000000001</v>
      </c>
      <c r="N5401" s="949" t="s">
        <v>2307</v>
      </c>
      <c r="O5401" s="949" t="s">
        <v>2308</v>
      </c>
      <c r="P5401" s="949" t="s">
        <v>2825</v>
      </c>
      <c r="Q5401" s="953" t="s">
        <v>1835</v>
      </c>
    </row>
    <row r="5402" spans="2:17" customFormat="1" ht="15.75" customHeight="1" x14ac:dyDescent="0.2">
      <c r="B5402" s="948" t="s">
        <v>2309</v>
      </c>
      <c r="C5402" s="949" t="s">
        <v>783</v>
      </c>
      <c r="D5402" s="950">
        <v>350</v>
      </c>
      <c r="E5402" s="951">
        <f t="shared" si="54"/>
        <v>392.00000000000006</v>
      </c>
      <c r="F5402" s="950">
        <v>0.04</v>
      </c>
      <c r="G5402" s="968">
        <f t="shared" si="55"/>
        <v>4.4800000000000006E-2</v>
      </c>
      <c r="H5402" s="952">
        <v>0.08</v>
      </c>
      <c r="I5402" s="952">
        <f t="shared" si="56"/>
        <v>8.9600000000000013E-2</v>
      </c>
      <c r="J5402" s="952">
        <v>0.22</v>
      </c>
      <c r="K5402" s="952">
        <f t="shared" si="57"/>
        <v>0.24640000000000004</v>
      </c>
      <c r="L5402" s="952">
        <v>0.15</v>
      </c>
      <c r="M5402" s="952">
        <f t="shared" si="58"/>
        <v>0.16800000000000001</v>
      </c>
      <c r="N5402" s="949" t="s">
        <v>2310</v>
      </c>
      <c r="O5402" s="949" t="s">
        <v>2311</v>
      </c>
      <c r="P5402" s="949" t="s">
        <v>2832</v>
      </c>
      <c r="Q5402" s="953" t="s">
        <v>1840</v>
      </c>
    </row>
    <row r="5403" spans="2:17" customFormat="1" ht="15.75" customHeight="1" x14ac:dyDescent="0.2">
      <c r="B5403" s="948" t="s">
        <v>2312</v>
      </c>
      <c r="C5403" s="949" t="s">
        <v>783</v>
      </c>
      <c r="D5403" s="950">
        <v>400</v>
      </c>
      <c r="E5403" s="951">
        <f t="shared" si="54"/>
        <v>448.00000000000006</v>
      </c>
      <c r="F5403" s="950">
        <v>0.04</v>
      </c>
      <c r="G5403" s="968">
        <f t="shared" si="55"/>
        <v>4.4800000000000006E-2</v>
      </c>
      <c r="H5403" s="952">
        <v>0.08</v>
      </c>
      <c r="I5403" s="952">
        <f t="shared" si="56"/>
        <v>8.9600000000000013E-2</v>
      </c>
      <c r="J5403" s="952">
        <v>0.22</v>
      </c>
      <c r="K5403" s="952">
        <f t="shared" si="57"/>
        <v>0.24640000000000004</v>
      </c>
      <c r="L5403" s="952">
        <v>0.15</v>
      </c>
      <c r="M5403" s="952">
        <f t="shared" si="58"/>
        <v>0.16800000000000001</v>
      </c>
      <c r="N5403" s="949" t="s">
        <v>2313</v>
      </c>
      <c r="O5403" s="949" t="s">
        <v>496</v>
      </c>
      <c r="P5403" s="949" t="s">
        <v>2314</v>
      </c>
      <c r="Q5403" s="953" t="s">
        <v>1840</v>
      </c>
    </row>
    <row r="5404" spans="2:17" customFormat="1" ht="15.75" customHeight="1" x14ac:dyDescent="0.2">
      <c r="B5404" s="948" t="s">
        <v>2315</v>
      </c>
      <c r="C5404" s="949" t="s">
        <v>783</v>
      </c>
      <c r="D5404" s="950">
        <v>450</v>
      </c>
      <c r="E5404" s="951">
        <f t="shared" si="54"/>
        <v>504.00000000000006</v>
      </c>
      <c r="F5404" s="950">
        <v>0.04</v>
      </c>
      <c r="G5404" s="968">
        <f t="shared" si="55"/>
        <v>4.4800000000000006E-2</v>
      </c>
      <c r="H5404" s="952">
        <v>0.08</v>
      </c>
      <c r="I5404" s="952">
        <f t="shared" si="56"/>
        <v>8.9600000000000013E-2</v>
      </c>
      <c r="J5404" s="952">
        <v>0.22</v>
      </c>
      <c r="K5404" s="952">
        <f t="shared" si="57"/>
        <v>0.24640000000000004</v>
      </c>
      <c r="L5404" s="952">
        <v>0.15</v>
      </c>
      <c r="M5404" s="952">
        <f t="shared" si="58"/>
        <v>0.16800000000000001</v>
      </c>
      <c r="N5404" s="949" t="s">
        <v>2316</v>
      </c>
      <c r="O5404" s="949" t="s">
        <v>2317</v>
      </c>
      <c r="P5404" s="949" t="s">
        <v>492</v>
      </c>
      <c r="Q5404" s="953" t="s">
        <v>1840</v>
      </c>
    </row>
    <row r="5405" spans="2:17" customFormat="1" ht="15.75" customHeight="1" x14ac:dyDescent="0.2">
      <c r="B5405" s="948" t="s">
        <v>2318</v>
      </c>
      <c r="C5405" s="949" t="s">
        <v>783</v>
      </c>
      <c r="D5405" s="950">
        <v>500</v>
      </c>
      <c r="E5405" s="951">
        <f t="shared" si="54"/>
        <v>560</v>
      </c>
      <c r="F5405" s="950">
        <v>0.04</v>
      </c>
      <c r="G5405" s="968">
        <f t="shared" si="55"/>
        <v>4.4800000000000006E-2</v>
      </c>
      <c r="H5405" s="952">
        <v>0.08</v>
      </c>
      <c r="I5405" s="952">
        <f t="shared" si="56"/>
        <v>8.9600000000000013E-2</v>
      </c>
      <c r="J5405" s="952">
        <v>0.22</v>
      </c>
      <c r="K5405" s="952">
        <f t="shared" si="57"/>
        <v>0.24640000000000004</v>
      </c>
      <c r="L5405" s="952">
        <v>0.15</v>
      </c>
      <c r="M5405" s="952">
        <f t="shared" si="58"/>
        <v>0.16800000000000001</v>
      </c>
      <c r="N5405" s="949" t="s">
        <v>2319</v>
      </c>
      <c r="O5405" s="949" t="s">
        <v>2718</v>
      </c>
      <c r="P5405" s="949" t="s">
        <v>499</v>
      </c>
      <c r="Q5405" s="953" t="s">
        <v>1840</v>
      </c>
    </row>
    <row r="5406" spans="2:17" customFormat="1" ht="15.75" customHeight="1" x14ac:dyDescent="0.2">
      <c r="B5406" s="948" t="s">
        <v>2719</v>
      </c>
      <c r="C5406" s="949" t="s">
        <v>783</v>
      </c>
      <c r="D5406" s="950">
        <v>550</v>
      </c>
      <c r="E5406" s="951">
        <f t="shared" si="54"/>
        <v>616.00000000000011</v>
      </c>
      <c r="F5406" s="950">
        <v>0.04</v>
      </c>
      <c r="G5406" s="968">
        <f t="shared" si="55"/>
        <v>4.4800000000000006E-2</v>
      </c>
      <c r="H5406" s="952">
        <v>0.08</v>
      </c>
      <c r="I5406" s="952">
        <f t="shared" si="56"/>
        <v>8.9600000000000013E-2</v>
      </c>
      <c r="J5406" s="952">
        <v>0.22</v>
      </c>
      <c r="K5406" s="952">
        <f t="shared" si="57"/>
        <v>0.24640000000000004</v>
      </c>
      <c r="L5406" s="952">
        <v>0.15</v>
      </c>
      <c r="M5406" s="952">
        <f t="shared" si="58"/>
        <v>0.16800000000000001</v>
      </c>
      <c r="N5406" s="949" t="s">
        <v>2720</v>
      </c>
      <c r="O5406" s="949" t="s">
        <v>2301</v>
      </c>
      <c r="P5406" s="949" t="s">
        <v>2721</v>
      </c>
      <c r="Q5406" s="953" t="s">
        <v>1840</v>
      </c>
    </row>
    <row r="5407" spans="2:17" customFormat="1" ht="15.75" customHeight="1" x14ac:dyDescent="0.2">
      <c r="B5407" s="948" t="s">
        <v>2722</v>
      </c>
      <c r="C5407" s="949" t="s">
        <v>783</v>
      </c>
      <c r="D5407" s="950">
        <v>600</v>
      </c>
      <c r="E5407" s="951">
        <f t="shared" si="54"/>
        <v>672.00000000000011</v>
      </c>
      <c r="F5407" s="950">
        <v>0.04</v>
      </c>
      <c r="G5407" s="968">
        <f t="shared" si="55"/>
        <v>4.4800000000000006E-2</v>
      </c>
      <c r="H5407" s="952">
        <v>0.08</v>
      </c>
      <c r="I5407" s="952">
        <f t="shared" si="56"/>
        <v>8.9600000000000013E-2</v>
      </c>
      <c r="J5407" s="952">
        <v>0.22</v>
      </c>
      <c r="K5407" s="952">
        <f t="shared" si="57"/>
        <v>0.24640000000000004</v>
      </c>
      <c r="L5407" s="952">
        <v>0.15</v>
      </c>
      <c r="M5407" s="952">
        <f t="shared" si="58"/>
        <v>0.16800000000000001</v>
      </c>
      <c r="N5407" s="949" t="s">
        <v>2723</v>
      </c>
      <c r="O5407" s="949" t="s">
        <v>2724</v>
      </c>
      <c r="P5407" s="949" t="s">
        <v>2725</v>
      </c>
      <c r="Q5407" s="953" t="s">
        <v>1840</v>
      </c>
    </row>
    <row r="5408" spans="2:17" customFormat="1" ht="15.75" customHeight="1" x14ac:dyDescent="0.2">
      <c r="B5408" s="948" t="s">
        <v>2726</v>
      </c>
      <c r="C5408" s="949" t="s">
        <v>783</v>
      </c>
      <c r="D5408" s="950">
        <v>650</v>
      </c>
      <c r="E5408" s="951">
        <f t="shared" si="54"/>
        <v>728.00000000000011</v>
      </c>
      <c r="F5408" s="950">
        <v>0.04</v>
      </c>
      <c r="G5408" s="968">
        <f t="shared" si="55"/>
        <v>4.4800000000000006E-2</v>
      </c>
      <c r="H5408" s="952">
        <v>0.08</v>
      </c>
      <c r="I5408" s="952">
        <f t="shared" si="56"/>
        <v>8.9600000000000013E-2</v>
      </c>
      <c r="J5408" s="952">
        <v>0.22</v>
      </c>
      <c r="K5408" s="952">
        <f t="shared" si="57"/>
        <v>0.24640000000000004</v>
      </c>
      <c r="L5408" s="952">
        <v>0.15</v>
      </c>
      <c r="M5408" s="952">
        <f t="shared" si="58"/>
        <v>0.16800000000000001</v>
      </c>
      <c r="N5408" s="949" t="s">
        <v>2727</v>
      </c>
      <c r="O5408" s="949" t="s">
        <v>2728</v>
      </c>
      <c r="P5408" s="949" t="s">
        <v>2729</v>
      </c>
      <c r="Q5408" s="953" t="s">
        <v>1840</v>
      </c>
    </row>
    <row r="5409" spans="2:17" customFormat="1" ht="15.75" customHeight="1" x14ac:dyDescent="0.2">
      <c r="B5409" s="948" t="s">
        <v>2730</v>
      </c>
      <c r="C5409" s="949" t="s">
        <v>783</v>
      </c>
      <c r="D5409" s="950">
        <v>700</v>
      </c>
      <c r="E5409" s="951">
        <f t="shared" si="54"/>
        <v>784.00000000000011</v>
      </c>
      <c r="F5409" s="950">
        <v>0.04</v>
      </c>
      <c r="G5409" s="968">
        <f t="shared" si="55"/>
        <v>4.4800000000000006E-2</v>
      </c>
      <c r="H5409" s="952">
        <v>0.08</v>
      </c>
      <c r="I5409" s="952">
        <f t="shared" si="56"/>
        <v>8.9600000000000013E-2</v>
      </c>
      <c r="J5409" s="952">
        <v>0.22</v>
      </c>
      <c r="K5409" s="952">
        <f t="shared" si="57"/>
        <v>0.24640000000000004</v>
      </c>
      <c r="L5409" s="952">
        <v>0.15</v>
      </c>
      <c r="M5409" s="952">
        <f t="shared" si="58"/>
        <v>0.16800000000000001</v>
      </c>
      <c r="N5409" s="949" t="s">
        <v>2731</v>
      </c>
      <c r="O5409" s="949" t="s">
        <v>2732</v>
      </c>
      <c r="P5409" s="949" t="s">
        <v>2733</v>
      </c>
      <c r="Q5409" s="953" t="s">
        <v>1840</v>
      </c>
    </row>
    <row r="5410" spans="2:17" customFormat="1" ht="15.75" customHeight="1" x14ac:dyDescent="0.2">
      <c r="B5410" s="948" t="s">
        <v>2734</v>
      </c>
      <c r="C5410" s="949" t="s">
        <v>783</v>
      </c>
      <c r="D5410" s="950">
        <v>750</v>
      </c>
      <c r="E5410" s="951">
        <f t="shared" si="54"/>
        <v>840.00000000000011</v>
      </c>
      <c r="F5410" s="950">
        <v>0.04</v>
      </c>
      <c r="G5410" s="968">
        <f t="shared" si="55"/>
        <v>4.4800000000000006E-2</v>
      </c>
      <c r="H5410" s="952">
        <v>0.08</v>
      </c>
      <c r="I5410" s="952">
        <f t="shared" si="56"/>
        <v>8.9600000000000013E-2</v>
      </c>
      <c r="J5410" s="952">
        <v>0.22</v>
      </c>
      <c r="K5410" s="952">
        <f t="shared" si="57"/>
        <v>0.24640000000000004</v>
      </c>
      <c r="L5410" s="952">
        <v>0.15</v>
      </c>
      <c r="M5410" s="952">
        <f t="shared" si="58"/>
        <v>0.16800000000000001</v>
      </c>
      <c r="N5410" s="949" t="s">
        <v>2735</v>
      </c>
      <c r="O5410" s="949" t="s">
        <v>2736</v>
      </c>
      <c r="P5410" s="949" t="s">
        <v>2313</v>
      </c>
      <c r="Q5410" s="953" t="s">
        <v>1840</v>
      </c>
    </row>
    <row r="5411" spans="2:17" customFormat="1" ht="15.75" customHeight="1" x14ac:dyDescent="0.2">
      <c r="B5411" s="948" t="s">
        <v>2737</v>
      </c>
      <c r="C5411" s="949" t="s">
        <v>783</v>
      </c>
      <c r="D5411" s="950">
        <v>800</v>
      </c>
      <c r="E5411" s="951">
        <f t="shared" si="54"/>
        <v>896.00000000000011</v>
      </c>
      <c r="F5411" s="950">
        <v>0.04</v>
      </c>
      <c r="G5411" s="968">
        <f t="shared" si="55"/>
        <v>4.4800000000000006E-2</v>
      </c>
      <c r="H5411" s="952">
        <v>0.08</v>
      </c>
      <c r="I5411" s="952">
        <f t="shared" si="56"/>
        <v>8.9600000000000013E-2</v>
      </c>
      <c r="J5411" s="952">
        <v>0.22</v>
      </c>
      <c r="K5411" s="952">
        <f t="shared" si="57"/>
        <v>0.24640000000000004</v>
      </c>
      <c r="L5411" s="952">
        <v>0.15</v>
      </c>
      <c r="M5411" s="952">
        <f t="shared" si="58"/>
        <v>0.16800000000000001</v>
      </c>
      <c r="N5411" s="949" t="s">
        <v>2738</v>
      </c>
      <c r="O5411" s="949" t="s">
        <v>2739</v>
      </c>
      <c r="P5411" s="949" t="s">
        <v>2740</v>
      </c>
      <c r="Q5411" s="953" t="s">
        <v>1840</v>
      </c>
    </row>
    <row r="5412" spans="2:17" customFormat="1" ht="15.75" customHeight="1" x14ac:dyDescent="0.2">
      <c r="B5412" s="948" t="s">
        <v>2741</v>
      </c>
      <c r="C5412" s="949" t="s">
        <v>783</v>
      </c>
      <c r="D5412" s="950">
        <v>850</v>
      </c>
      <c r="E5412" s="951">
        <f t="shared" si="54"/>
        <v>952.00000000000011</v>
      </c>
      <c r="F5412" s="950">
        <v>0.04</v>
      </c>
      <c r="G5412" s="968">
        <f t="shared" si="55"/>
        <v>4.4800000000000006E-2</v>
      </c>
      <c r="H5412" s="952">
        <v>0.08</v>
      </c>
      <c r="I5412" s="952">
        <f t="shared" si="56"/>
        <v>8.9600000000000013E-2</v>
      </c>
      <c r="J5412" s="952">
        <v>0.22</v>
      </c>
      <c r="K5412" s="952">
        <f t="shared" si="57"/>
        <v>0.24640000000000004</v>
      </c>
      <c r="L5412" s="952">
        <v>0.15</v>
      </c>
      <c r="M5412" s="952">
        <f t="shared" si="58"/>
        <v>0.16800000000000001</v>
      </c>
      <c r="N5412" s="949" t="s">
        <v>2742</v>
      </c>
      <c r="O5412" s="949" t="s">
        <v>2743</v>
      </c>
      <c r="P5412" s="949" t="s">
        <v>2744</v>
      </c>
      <c r="Q5412" s="953" t="s">
        <v>1840</v>
      </c>
    </row>
    <row r="5413" spans="2:17" customFormat="1" ht="15.75" customHeight="1" x14ac:dyDescent="0.2">
      <c r="B5413" s="948" t="s">
        <v>2745</v>
      </c>
      <c r="C5413" s="949" t="s">
        <v>783</v>
      </c>
      <c r="D5413" s="950">
        <v>900</v>
      </c>
      <c r="E5413" s="951">
        <f t="shared" si="54"/>
        <v>1008.0000000000001</v>
      </c>
      <c r="F5413" s="950">
        <v>0.04</v>
      </c>
      <c r="G5413" s="968">
        <f t="shared" si="55"/>
        <v>4.4800000000000006E-2</v>
      </c>
      <c r="H5413" s="952">
        <v>0.08</v>
      </c>
      <c r="I5413" s="952">
        <f t="shared" si="56"/>
        <v>8.9600000000000013E-2</v>
      </c>
      <c r="J5413" s="952">
        <v>0.22</v>
      </c>
      <c r="K5413" s="952">
        <f t="shared" si="57"/>
        <v>0.24640000000000004</v>
      </c>
      <c r="L5413" s="952">
        <v>0.15</v>
      </c>
      <c r="M5413" s="952">
        <f t="shared" si="58"/>
        <v>0.16800000000000001</v>
      </c>
      <c r="N5413" s="949" t="s">
        <v>2746</v>
      </c>
      <c r="O5413" s="949" t="s">
        <v>2747</v>
      </c>
      <c r="P5413" s="949" t="s">
        <v>2748</v>
      </c>
      <c r="Q5413" s="953" t="s">
        <v>1840</v>
      </c>
    </row>
    <row r="5414" spans="2:17" customFormat="1" ht="15.75" customHeight="1" x14ac:dyDescent="0.2">
      <c r="B5414" s="948" t="s">
        <v>2749</v>
      </c>
      <c r="C5414" s="949" t="s">
        <v>783</v>
      </c>
      <c r="D5414" s="950">
        <v>950</v>
      </c>
      <c r="E5414" s="951">
        <f t="shared" si="54"/>
        <v>1064</v>
      </c>
      <c r="F5414" s="950">
        <v>0.04</v>
      </c>
      <c r="G5414" s="968">
        <f t="shared" si="55"/>
        <v>4.4800000000000006E-2</v>
      </c>
      <c r="H5414" s="952">
        <v>0.08</v>
      </c>
      <c r="I5414" s="952">
        <f t="shared" si="56"/>
        <v>8.9600000000000013E-2</v>
      </c>
      <c r="J5414" s="952">
        <v>0.22</v>
      </c>
      <c r="K5414" s="952">
        <f t="shared" si="57"/>
        <v>0.24640000000000004</v>
      </c>
      <c r="L5414" s="952">
        <v>0.15</v>
      </c>
      <c r="M5414" s="952">
        <f t="shared" si="58"/>
        <v>0.16800000000000001</v>
      </c>
      <c r="N5414" s="949" t="s">
        <v>2750</v>
      </c>
      <c r="O5414" s="949" t="s">
        <v>2751</v>
      </c>
      <c r="P5414" s="949" t="s">
        <v>2752</v>
      </c>
      <c r="Q5414" s="953" t="s">
        <v>1840</v>
      </c>
    </row>
    <row r="5415" spans="2:17" customFormat="1" ht="15.75" customHeight="1" x14ac:dyDescent="0.2">
      <c r="B5415" s="948" t="s">
        <v>2753</v>
      </c>
      <c r="C5415" s="949" t="s">
        <v>783</v>
      </c>
      <c r="D5415" s="950">
        <v>1000</v>
      </c>
      <c r="E5415" s="951">
        <f t="shared" si="54"/>
        <v>1120</v>
      </c>
      <c r="F5415" s="950">
        <v>0.04</v>
      </c>
      <c r="G5415" s="968">
        <f t="shared" si="55"/>
        <v>4.4800000000000006E-2</v>
      </c>
      <c r="H5415" s="952">
        <v>0.08</v>
      </c>
      <c r="I5415" s="952">
        <f t="shared" si="56"/>
        <v>8.9600000000000013E-2</v>
      </c>
      <c r="J5415" s="952">
        <v>0.22</v>
      </c>
      <c r="K5415" s="952">
        <f t="shared" si="57"/>
        <v>0.24640000000000004</v>
      </c>
      <c r="L5415" s="952">
        <v>0.15</v>
      </c>
      <c r="M5415" s="952">
        <f t="shared" si="58"/>
        <v>0.16800000000000001</v>
      </c>
      <c r="N5415" s="949" t="s">
        <v>2754</v>
      </c>
      <c r="O5415" s="949" t="s">
        <v>488</v>
      </c>
      <c r="P5415" s="949" t="s">
        <v>2755</v>
      </c>
      <c r="Q5415" s="953" t="s">
        <v>1840</v>
      </c>
    </row>
    <row r="5416" spans="2:17" customFormat="1" ht="15.75" customHeight="1" x14ac:dyDescent="0.2">
      <c r="B5416" s="948" t="s">
        <v>2756</v>
      </c>
      <c r="C5416" s="949" t="s">
        <v>783</v>
      </c>
      <c r="D5416" s="950">
        <v>1500</v>
      </c>
      <c r="E5416" s="951">
        <f t="shared" si="54"/>
        <v>1680.0000000000002</v>
      </c>
      <c r="F5416" s="950">
        <v>0.04</v>
      </c>
      <c r="G5416" s="968">
        <f t="shared" si="55"/>
        <v>4.4800000000000006E-2</v>
      </c>
      <c r="H5416" s="952">
        <v>0.08</v>
      </c>
      <c r="I5416" s="952">
        <f t="shared" si="56"/>
        <v>8.9600000000000013E-2</v>
      </c>
      <c r="J5416" s="952">
        <v>0.22</v>
      </c>
      <c r="K5416" s="952">
        <f t="shared" si="57"/>
        <v>0.24640000000000004</v>
      </c>
      <c r="L5416" s="952">
        <v>0.15</v>
      </c>
      <c r="M5416" s="952">
        <f t="shared" si="58"/>
        <v>0.16800000000000001</v>
      </c>
      <c r="N5416" s="949" t="s">
        <v>2757</v>
      </c>
      <c r="O5416" s="949" t="s">
        <v>2758</v>
      </c>
      <c r="P5416" s="949" t="s">
        <v>2738</v>
      </c>
      <c r="Q5416" s="953" t="s">
        <v>1840</v>
      </c>
    </row>
    <row r="5417" spans="2:17" customFormat="1" ht="15.75" customHeight="1" x14ac:dyDescent="0.2">
      <c r="B5417" s="948" t="s">
        <v>2759</v>
      </c>
      <c r="C5417" s="949" t="s">
        <v>783</v>
      </c>
      <c r="D5417" s="950">
        <v>2000</v>
      </c>
      <c r="E5417" s="951">
        <f t="shared" si="54"/>
        <v>2240</v>
      </c>
      <c r="F5417" s="950">
        <v>0.04</v>
      </c>
      <c r="G5417" s="968">
        <f t="shared" si="55"/>
        <v>4.4800000000000006E-2</v>
      </c>
      <c r="H5417" s="952">
        <v>0.08</v>
      </c>
      <c r="I5417" s="952">
        <f t="shared" si="56"/>
        <v>8.9600000000000013E-2</v>
      </c>
      <c r="J5417" s="952">
        <v>0.22</v>
      </c>
      <c r="K5417" s="952">
        <f t="shared" si="57"/>
        <v>0.24640000000000004</v>
      </c>
      <c r="L5417" s="952">
        <v>0.15</v>
      </c>
      <c r="M5417" s="952">
        <f t="shared" si="58"/>
        <v>0.16800000000000001</v>
      </c>
      <c r="N5417" s="949" t="s">
        <v>2760</v>
      </c>
      <c r="O5417" s="949" t="s">
        <v>2761</v>
      </c>
      <c r="P5417" s="949" t="s">
        <v>2762</v>
      </c>
      <c r="Q5417" s="953" t="s">
        <v>1840</v>
      </c>
    </row>
    <row r="5418" spans="2:17" customFormat="1" ht="15.75" customHeight="1" x14ac:dyDescent="0.2">
      <c r="B5418" s="954"/>
      <c r="C5418" s="955"/>
      <c r="D5418" s="969"/>
      <c r="E5418" s="955"/>
      <c r="F5418" s="969"/>
      <c r="G5418" s="969"/>
      <c r="H5418" s="957"/>
      <c r="I5418" s="957"/>
      <c r="J5418" s="957"/>
      <c r="K5418" s="957"/>
      <c r="L5418" s="957"/>
      <c r="M5418" s="957"/>
      <c r="N5418" s="955"/>
      <c r="O5418" s="955"/>
      <c r="P5418" s="955"/>
      <c r="Q5418" s="958"/>
    </row>
    <row r="5419" spans="2:17" customFormat="1" ht="15.75" customHeight="1" x14ac:dyDescent="0.2">
      <c r="B5419" s="948" t="s">
        <v>2290</v>
      </c>
      <c r="C5419" s="949" t="s">
        <v>2030</v>
      </c>
      <c r="D5419" s="950">
        <v>50</v>
      </c>
      <c r="E5419" s="951">
        <f>+D5419*1.12</f>
        <v>56.000000000000007</v>
      </c>
      <c r="F5419" s="950">
        <v>0.04</v>
      </c>
      <c r="G5419" s="968">
        <f>+F5419*1.12</f>
        <v>4.4800000000000006E-2</v>
      </c>
      <c r="H5419" s="952">
        <v>0.08</v>
      </c>
      <c r="I5419" s="952">
        <f>+H5419*1.12</f>
        <v>8.9600000000000013E-2</v>
      </c>
      <c r="J5419" s="952">
        <v>0.22</v>
      </c>
      <c r="K5419" s="952">
        <f>+J5419*1.12</f>
        <v>0.24640000000000004</v>
      </c>
      <c r="L5419" s="952">
        <v>0.15</v>
      </c>
      <c r="M5419" s="952">
        <f>+L5419*1.12</f>
        <v>0.16800000000000001</v>
      </c>
      <c r="N5419" s="949" t="s">
        <v>2291</v>
      </c>
      <c r="O5419" s="949" t="s">
        <v>2292</v>
      </c>
      <c r="P5419" s="949" t="s">
        <v>1462</v>
      </c>
      <c r="Q5419" s="953" t="s">
        <v>1835</v>
      </c>
    </row>
    <row r="5420" spans="2:17" customFormat="1" ht="15.75" customHeight="1" x14ac:dyDescent="0.2">
      <c r="B5420" s="948" t="s">
        <v>2293</v>
      </c>
      <c r="C5420" s="949" t="s">
        <v>2030</v>
      </c>
      <c r="D5420" s="950">
        <v>100</v>
      </c>
      <c r="E5420" s="951">
        <f t="shared" ref="E5420:E5440" si="59">+D5420*1.12</f>
        <v>112.00000000000001</v>
      </c>
      <c r="F5420" s="950">
        <v>0.04</v>
      </c>
      <c r="G5420" s="968">
        <f t="shared" ref="G5420:G5440" si="60">+F5420*1.12</f>
        <v>4.4800000000000006E-2</v>
      </c>
      <c r="H5420" s="952">
        <v>0.08</v>
      </c>
      <c r="I5420" s="952">
        <f t="shared" ref="I5420:I5440" si="61">+H5420*1.12</f>
        <v>8.9600000000000013E-2</v>
      </c>
      <c r="J5420" s="952">
        <v>0.22</v>
      </c>
      <c r="K5420" s="952">
        <f t="shared" ref="K5420:K5440" si="62">+J5420*1.12</f>
        <v>0.24640000000000004</v>
      </c>
      <c r="L5420" s="952">
        <v>0.15</v>
      </c>
      <c r="M5420" s="952">
        <f t="shared" ref="M5420:M5440" si="63">+L5420*1.12</f>
        <v>0.16800000000000001</v>
      </c>
      <c r="N5420" s="949" t="s">
        <v>2294</v>
      </c>
      <c r="O5420" s="949" t="s">
        <v>2295</v>
      </c>
      <c r="P5420" s="949" t="s">
        <v>2296</v>
      </c>
      <c r="Q5420" s="953" t="s">
        <v>1835</v>
      </c>
    </row>
    <row r="5421" spans="2:17" customFormat="1" ht="15.75" customHeight="1" x14ac:dyDescent="0.2">
      <c r="B5421" s="948" t="s">
        <v>2297</v>
      </c>
      <c r="C5421" s="949" t="s">
        <v>2030</v>
      </c>
      <c r="D5421" s="950">
        <v>150</v>
      </c>
      <c r="E5421" s="951">
        <f t="shared" si="59"/>
        <v>168.00000000000003</v>
      </c>
      <c r="F5421" s="950">
        <v>0.04</v>
      </c>
      <c r="G5421" s="968">
        <f t="shared" si="60"/>
        <v>4.4800000000000006E-2</v>
      </c>
      <c r="H5421" s="952">
        <v>0.08</v>
      </c>
      <c r="I5421" s="952">
        <f t="shared" si="61"/>
        <v>8.9600000000000013E-2</v>
      </c>
      <c r="J5421" s="952">
        <v>0.22</v>
      </c>
      <c r="K5421" s="952">
        <f t="shared" si="62"/>
        <v>0.24640000000000004</v>
      </c>
      <c r="L5421" s="952">
        <v>0.15</v>
      </c>
      <c r="M5421" s="952">
        <f t="shared" si="63"/>
        <v>0.16800000000000001</v>
      </c>
      <c r="N5421" s="949" t="s">
        <v>2298</v>
      </c>
      <c r="O5421" s="949" t="s">
        <v>2299</v>
      </c>
      <c r="P5421" s="949" t="s">
        <v>2804</v>
      </c>
      <c r="Q5421" s="953" t="s">
        <v>1835</v>
      </c>
    </row>
    <row r="5422" spans="2:17" customFormat="1" ht="15.75" customHeight="1" x14ac:dyDescent="0.2">
      <c r="B5422" s="948" t="s">
        <v>2300</v>
      </c>
      <c r="C5422" s="949" t="s">
        <v>2030</v>
      </c>
      <c r="D5422" s="950">
        <v>200</v>
      </c>
      <c r="E5422" s="951">
        <f t="shared" si="59"/>
        <v>224.00000000000003</v>
      </c>
      <c r="F5422" s="950">
        <v>0.04</v>
      </c>
      <c r="G5422" s="968">
        <f t="shared" si="60"/>
        <v>4.4800000000000006E-2</v>
      </c>
      <c r="H5422" s="952">
        <v>0.08</v>
      </c>
      <c r="I5422" s="952">
        <f t="shared" si="61"/>
        <v>8.9600000000000013E-2</v>
      </c>
      <c r="J5422" s="952">
        <v>0.22</v>
      </c>
      <c r="K5422" s="952">
        <f t="shared" si="62"/>
        <v>0.24640000000000004</v>
      </c>
      <c r="L5422" s="952">
        <v>0.15</v>
      </c>
      <c r="M5422" s="952">
        <f t="shared" si="63"/>
        <v>0.16800000000000001</v>
      </c>
      <c r="N5422" s="949" t="s">
        <v>2301</v>
      </c>
      <c r="O5422" s="949" t="s">
        <v>2628</v>
      </c>
      <c r="P5422" s="949" t="s">
        <v>2811</v>
      </c>
      <c r="Q5422" s="953" t="s">
        <v>1835</v>
      </c>
    </row>
    <row r="5423" spans="2:17" customFormat="1" ht="15.75" customHeight="1" x14ac:dyDescent="0.2">
      <c r="B5423" s="948" t="s">
        <v>2302</v>
      </c>
      <c r="C5423" s="949" t="s">
        <v>2030</v>
      </c>
      <c r="D5423" s="950">
        <v>250</v>
      </c>
      <c r="E5423" s="951">
        <f t="shared" si="59"/>
        <v>280</v>
      </c>
      <c r="F5423" s="950">
        <v>0.04</v>
      </c>
      <c r="G5423" s="968">
        <f t="shared" si="60"/>
        <v>4.4800000000000006E-2</v>
      </c>
      <c r="H5423" s="952">
        <v>0.08</v>
      </c>
      <c r="I5423" s="952">
        <f t="shared" si="61"/>
        <v>8.9600000000000013E-2</v>
      </c>
      <c r="J5423" s="952">
        <v>0.22</v>
      </c>
      <c r="K5423" s="952">
        <f t="shared" si="62"/>
        <v>0.24640000000000004</v>
      </c>
      <c r="L5423" s="952">
        <v>0.15</v>
      </c>
      <c r="M5423" s="952">
        <f t="shared" si="63"/>
        <v>0.16800000000000001</v>
      </c>
      <c r="N5423" s="949" t="s">
        <v>2303</v>
      </c>
      <c r="O5423" s="949" t="s">
        <v>2304</v>
      </c>
      <c r="P5423" s="949" t="s">
        <v>2305</v>
      </c>
      <c r="Q5423" s="953" t="s">
        <v>1835</v>
      </c>
    </row>
    <row r="5424" spans="2:17" customFormat="1" ht="15.75" customHeight="1" x14ac:dyDescent="0.2">
      <c r="B5424" s="948" t="s">
        <v>2306</v>
      </c>
      <c r="C5424" s="949" t="s">
        <v>2030</v>
      </c>
      <c r="D5424" s="950">
        <v>300</v>
      </c>
      <c r="E5424" s="951">
        <f t="shared" si="59"/>
        <v>336.00000000000006</v>
      </c>
      <c r="F5424" s="950">
        <v>0.04</v>
      </c>
      <c r="G5424" s="968">
        <f t="shared" si="60"/>
        <v>4.4800000000000006E-2</v>
      </c>
      <c r="H5424" s="952">
        <v>0.08</v>
      </c>
      <c r="I5424" s="952">
        <f t="shared" si="61"/>
        <v>8.9600000000000013E-2</v>
      </c>
      <c r="J5424" s="952">
        <v>0.22</v>
      </c>
      <c r="K5424" s="952">
        <f t="shared" si="62"/>
        <v>0.24640000000000004</v>
      </c>
      <c r="L5424" s="952">
        <v>0.15</v>
      </c>
      <c r="M5424" s="952">
        <f t="shared" si="63"/>
        <v>0.16800000000000001</v>
      </c>
      <c r="N5424" s="949" t="s">
        <v>2307</v>
      </c>
      <c r="O5424" s="949" t="s">
        <v>2308</v>
      </c>
      <c r="P5424" s="949" t="s">
        <v>2825</v>
      </c>
      <c r="Q5424" s="953" t="s">
        <v>1835</v>
      </c>
    </row>
    <row r="5425" spans="2:17" customFormat="1" ht="15.75" customHeight="1" x14ac:dyDescent="0.2">
      <c r="B5425" s="948" t="s">
        <v>2309</v>
      </c>
      <c r="C5425" s="949" t="s">
        <v>2030</v>
      </c>
      <c r="D5425" s="950">
        <v>350</v>
      </c>
      <c r="E5425" s="951">
        <f t="shared" si="59"/>
        <v>392.00000000000006</v>
      </c>
      <c r="F5425" s="950">
        <v>0.04</v>
      </c>
      <c r="G5425" s="968">
        <f t="shared" si="60"/>
        <v>4.4800000000000006E-2</v>
      </c>
      <c r="H5425" s="952">
        <v>0.08</v>
      </c>
      <c r="I5425" s="952">
        <f t="shared" si="61"/>
        <v>8.9600000000000013E-2</v>
      </c>
      <c r="J5425" s="952">
        <v>0.22</v>
      </c>
      <c r="K5425" s="952">
        <f t="shared" si="62"/>
        <v>0.24640000000000004</v>
      </c>
      <c r="L5425" s="952">
        <v>0.15</v>
      </c>
      <c r="M5425" s="952">
        <f t="shared" si="63"/>
        <v>0.16800000000000001</v>
      </c>
      <c r="N5425" s="949" t="s">
        <v>2310</v>
      </c>
      <c r="O5425" s="949" t="s">
        <v>2311</v>
      </c>
      <c r="P5425" s="949" t="s">
        <v>2832</v>
      </c>
      <c r="Q5425" s="953" t="s">
        <v>1840</v>
      </c>
    </row>
    <row r="5426" spans="2:17" customFormat="1" ht="15.75" customHeight="1" x14ac:dyDescent="0.2">
      <c r="B5426" s="948" t="s">
        <v>2312</v>
      </c>
      <c r="C5426" s="949" t="s">
        <v>2030</v>
      </c>
      <c r="D5426" s="950">
        <v>400</v>
      </c>
      <c r="E5426" s="951">
        <f t="shared" si="59"/>
        <v>448.00000000000006</v>
      </c>
      <c r="F5426" s="950">
        <v>0.04</v>
      </c>
      <c r="G5426" s="968">
        <f t="shared" si="60"/>
        <v>4.4800000000000006E-2</v>
      </c>
      <c r="H5426" s="952">
        <v>0.08</v>
      </c>
      <c r="I5426" s="952">
        <f t="shared" si="61"/>
        <v>8.9600000000000013E-2</v>
      </c>
      <c r="J5426" s="952">
        <v>0.22</v>
      </c>
      <c r="K5426" s="952">
        <f t="shared" si="62"/>
        <v>0.24640000000000004</v>
      </c>
      <c r="L5426" s="952">
        <v>0.15</v>
      </c>
      <c r="M5426" s="952">
        <f t="shared" si="63"/>
        <v>0.16800000000000001</v>
      </c>
      <c r="N5426" s="949" t="s">
        <v>2313</v>
      </c>
      <c r="O5426" s="949" t="s">
        <v>496</v>
      </c>
      <c r="P5426" s="949" t="s">
        <v>2314</v>
      </c>
      <c r="Q5426" s="953" t="s">
        <v>1840</v>
      </c>
    </row>
    <row r="5427" spans="2:17" customFormat="1" ht="15.75" customHeight="1" x14ac:dyDescent="0.2">
      <c r="B5427" s="948" t="s">
        <v>2315</v>
      </c>
      <c r="C5427" s="949" t="s">
        <v>2030</v>
      </c>
      <c r="D5427" s="950">
        <v>450</v>
      </c>
      <c r="E5427" s="951">
        <f t="shared" si="59"/>
        <v>504.00000000000006</v>
      </c>
      <c r="F5427" s="950">
        <v>0.04</v>
      </c>
      <c r="G5427" s="968">
        <f t="shared" si="60"/>
        <v>4.4800000000000006E-2</v>
      </c>
      <c r="H5427" s="952">
        <v>0.08</v>
      </c>
      <c r="I5427" s="952">
        <f t="shared" si="61"/>
        <v>8.9600000000000013E-2</v>
      </c>
      <c r="J5427" s="952">
        <v>0.22</v>
      </c>
      <c r="K5427" s="952">
        <f t="shared" si="62"/>
        <v>0.24640000000000004</v>
      </c>
      <c r="L5427" s="952">
        <v>0.15</v>
      </c>
      <c r="M5427" s="952">
        <f t="shared" si="63"/>
        <v>0.16800000000000001</v>
      </c>
      <c r="N5427" s="949" t="s">
        <v>2316</v>
      </c>
      <c r="O5427" s="949" t="s">
        <v>2317</v>
      </c>
      <c r="P5427" s="949" t="s">
        <v>492</v>
      </c>
      <c r="Q5427" s="953" t="s">
        <v>1840</v>
      </c>
    </row>
    <row r="5428" spans="2:17" customFormat="1" ht="15.75" customHeight="1" x14ac:dyDescent="0.2">
      <c r="B5428" s="948" t="s">
        <v>2318</v>
      </c>
      <c r="C5428" s="949" t="s">
        <v>2030</v>
      </c>
      <c r="D5428" s="950">
        <v>500</v>
      </c>
      <c r="E5428" s="951">
        <f t="shared" si="59"/>
        <v>560</v>
      </c>
      <c r="F5428" s="950">
        <v>0.04</v>
      </c>
      <c r="G5428" s="968">
        <f t="shared" si="60"/>
        <v>4.4800000000000006E-2</v>
      </c>
      <c r="H5428" s="952">
        <v>0.08</v>
      </c>
      <c r="I5428" s="952">
        <f t="shared" si="61"/>
        <v>8.9600000000000013E-2</v>
      </c>
      <c r="J5428" s="952">
        <v>0.22</v>
      </c>
      <c r="K5428" s="952">
        <f t="shared" si="62"/>
        <v>0.24640000000000004</v>
      </c>
      <c r="L5428" s="952">
        <v>0.15</v>
      </c>
      <c r="M5428" s="952">
        <f t="shared" si="63"/>
        <v>0.16800000000000001</v>
      </c>
      <c r="N5428" s="949" t="s">
        <v>2319</v>
      </c>
      <c r="O5428" s="949" t="s">
        <v>2718</v>
      </c>
      <c r="P5428" s="949" t="s">
        <v>499</v>
      </c>
      <c r="Q5428" s="953" t="s">
        <v>1840</v>
      </c>
    </row>
    <row r="5429" spans="2:17" customFormat="1" ht="15.75" customHeight="1" x14ac:dyDescent="0.2">
      <c r="B5429" s="948" t="s">
        <v>2719</v>
      </c>
      <c r="C5429" s="949" t="s">
        <v>2030</v>
      </c>
      <c r="D5429" s="950">
        <v>550</v>
      </c>
      <c r="E5429" s="951">
        <f t="shared" si="59"/>
        <v>616.00000000000011</v>
      </c>
      <c r="F5429" s="950">
        <v>0.04</v>
      </c>
      <c r="G5429" s="968">
        <f t="shared" si="60"/>
        <v>4.4800000000000006E-2</v>
      </c>
      <c r="H5429" s="952">
        <v>0.08</v>
      </c>
      <c r="I5429" s="952">
        <f t="shared" si="61"/>
        <v>8.9600000000000013E-2</v>
      </c>
      <c r="J5429" s="952">
        <v>0.22</v>
      </c>
      <c r="K5429" s="952">
        <f t="shared" si="62"/>
        <v>0.24640000000000004</v>
      </c>
      <c r="L5429" s="952">
        <v>0.15</v>
      </c>
      <c r="M5429" s="952">
        <f t="shared" si="63"/>
        <v>0.16800000000000001</v>
      </c>
      <c r="N5429" s="949" t="s">
        <v>2720</v>
      </c>
      <c r="O5429" s="949" t="s">
        <v>2301</v>
      </c>
      <c r="P5429" s="949" t="s">
        <v>2721</v>
      </c>
      <c r="Q5429" s="953" t="s">
        <v>1840</v>
      </c>
    </row>
    <row r="5430" spans="2:17" customFormat="1" ht="15.75" customHeight="1" x14ac:dyDescent="0.2">
      <c r="B5430" s="948" t="s">
        <v>2722</v>
      </c>
      <c r="C5430" s="949" t="s">
        <v>2030</v>
      </c>
      <c r="D5430" s="950">
        <v>600</v>
      </c>
      <c r="E5430" s="951">
        <f t="shared" si="59"/>
        <v>672.00000000000011</v>
      </c>
      <c r="F5430" s="950">
        <v>0.04</v>
      </c>
      <c r="G5430" s="968">
        <f t="shared" si="60"/>
        <v>4.4800000000000006E-2</v>
      </c>
      <c r="H5430" s="952">
        <v>0.08</v>
      </c>
      <c r="I5430" s="952">
        <f t="shared" si="61"/>
        <v>8.9600000000000013E-2</v>
      </c>
      <c r="J5430" s="952">
        <v>0.22</v>
      </c>
      <c r="K5430" s="952">
        <f t="shared" si="62"/>
        <v>0.24640000000000004</v>
      </c>
      <c r="L5430" s="952">
        <v>0.15</v>
      </c>
      <c r="M5430" s="952">
        <f t="shared" si="63"/>
        <v>0.16800000000000001</v>
      </c>
      <c r="N5430" s="949" t="s">
        <v>2723</v>
      </c>
      <c r="O5430" s="949" t="s">
        <v>2724</v>
      </c>
      <c r="P5430" s="949" t="s">
        <v>2725</v>
      </c>
      <c r="Q5430" s="953" t="s">
        <v>1840</v>
      </c>
    </row>
    <row r="5431" spans="2:17" customFormat="1" ht="15.75" customHeight="1" x14ac:dyDescent="0.2">
      <c r="B5431" s="948" t="s">
        <v>2726</v>
      </c>
      <c r="C5431" s="949" t="s">
        <v>2030</v>
      </c>
      <c r="D5431" s="950">
        <v>650</v>
      </c>
      <c r="E5431" s="951">
        <f t="shared" si="59"/>
        <v>728.00000000000011</v>
      </c>
      <c r="F5431" s="950">
        <v>0.04</v>
      </c>
      <c r="G5431" s="968">
        <f t="shared" si="60"/>
        <v>4.4800000000000006E-2</v>
      </c>
      <c r="H5431" s="952">
        <v>0.08</v>
      </c>
      <c r="I5431" s="952">
        <f t="shared" si="61"/>
        <v>8.9600000000000013E-2</v>
      </c>
      <c r="J5431" s="952">
        <v>0.22</v>
      </c>
      <c r="K5431" s="952">
        <f t="shared" si="62"/>
        <v>0.24640000000000004</v>
      </c>
      <c r="L5431" s="952">
        <v>0.15</v>
      </c>
      <c r="M5431" s="952">
        <f t="shared" si="63"/>
        <v>0.16800000000000001</v>
      </c>
      <c r="N5431" s="949" t="s">
        <v>2727</v>
      </c>
      <c r="O5431" s="949" t="s">
        <v>2728</v>
      </c>
      <c r="P5431" s="949" t="s">
        <v>2729</v>
      </c>
      <c r="Q5431" s="953" t="s">
        <v>1840</v>
      </c>
    </row>
    <row r="5432" spans="2:17" customFormat="1" ht="15.75" customHeight="1" x14ac:dyDescent="0.2">
      <c r="B5432" s="948" t="s">
        <v>2730</v>
      </c>
      <c r="C5432" s="949" t="s">
        <v>2030</v>
      </c>
      <c r="D5432" s="950">
        <v>700</v>
      </c>
      <c r="E5432" s="951">
        <f t="shared" si="59"/>
        <v>784.00000000000011</v>
      </c>
      <c r="F5432" s="950">
        <v>0.04</v>
      </c>
      <c r="G5432" s="968">
        <f t="shared" si="60"/>
        <v>4.4800000000000006E-2</v>
      </c>
      <c r="H5432" s="952">
        <v>0.08</v>
      </c>
      <c r="I5432" s="952">
        <f t="shared" si="61"/>
        <v>8.9600000000000013E-2</v>
      </c>
      <c r="J5432" s="952">
        <v>0.22</v>
      </c>
      <c r="K5432" s="952">
        <f t="shared" si="62"/>
        <v>0.24640000000000004</v>
      </c>
      <c r="L5432" s="952">
        <v>0.15</v>
      </c>
      <c r="M5432" s="952">
        <f t="shared" si="63"/>
        <v>0.16800000000000001</v>
      </c>
      <c r="N5432" s="949" t="s">
        <v>2731</v>
      </c>
      <c r="O5432" s="949" t="s">
        <v>2732</v>
      </c>
      <c r="P5432" s="949" t="s">
        <v>2733</v>
      </c>
      <c r="Q5432" s="953" t="s">
        <v>1840</v>
      </c>
    </row>
    <row r="5433" spans="2:17" customFormat="1" ht="15.75" customHeight="1" x14ac:dyDescent="0.2">
      <c r="B5433" s="948" t="s">
        <v>2734</v>
      </c>
      <c r="C5433" s="949" t="s">
        <v>2030</v>
      </c>
      <c r="D5433" s="950">
        <v>750</v>
      </c>
      <c r="E5433" s="951">
        <f t="shared" si="59"/>
        <v>840.00000000000011</v>
      </c>
      <c r="F5433" s="950">
        <v>0.04</v>
      </c>
      <c r="G5433" s="968">
        <f t="shared" si="60"/>
        <v>4.4800000000000006E-2</v>
      </c>
      <c r="H5433" s="952">
        <v>0.08</v>
      </c>
      <c r="I5433" s="952">
        <f t="shared" si="61"/>
        <v>8.9600000000000013E-2</v>
      </c>
      <c r="J5433" s="952">
        <v>0.22</v>
      </c>
      <c r="K5433" s="952">
        <f t="shared" si="62"/>
        <v>0.24640000000000004</v>
      </c>
      <c r="L5433" s="952">
        <v>0.15</v>
      </c>
      <c r="M5433" s="952">
        <f t="shared" si="63"/>
        <v>0.16800000000000001</v>
      </c>
      <c r="N5433" s="949" t="s">
        <v>2735</v>
      </c>
      <c r="O5433" s="949" t="s">
        <v>2736</v>
      </c>
      <c r="P5433" s="949" t="s">
        <v>2313</v>
      </c>
      <c r="Q5433" s="953" t="s">
        <v>1840</v>
      </c>
    </row>
    <row r="5434" spans="2:17" customFormat="1" ht="15.75" customHeight="1" x14ac:dyDescent="0.2">
      <c r="B5434" s="948" t="s">
        <v>2737</v>
      </c>
      <c r="C5434" s="949" t="s">
        <v>2030</v>
      </c>
      <c r="D5434" s="950">
        <v>800</v>
      </c>
      <c r="E5434" s="951">
        <f t="shared" si="59"/>
        <v>896.00000000000011</v>
      </c>
      <c r="F5434" s="950">
        <v>0.04</v>
      </c>
      <c r="G5434" s="968">
        <f t="shared" si="60"/>
        <v>4.4800000000000006E-2</v>
      </c>
      <c r="H5434" s="952">
        <v>0.08</v>
      </c>
      <c r="I5434" s="952">
        <f t="shared" si="61"/>
        <v>8.9600000000000013E-2</v>
      </c>
      <c r="J5434" s="952">
        <v>0.22</v>
      </c>
      <c r="K5434" s="952">
        <f t="shared" si="62"/>
        <v>0.24640000000000004</v>
      </c>
      <c r="L5434" s="952">
        <v>0.15</v>
      </c>
      <c r="M5434" s="952">
        <f t="shared" si="63"/>
        <v>0.16800000000000001</v>
      </c>
      <c r="N5434" s="949" t="s">
        <v>2738</v>
      </c>
      <c r="O5434" s="949" t="s">
        <v>2739</v>
      </c>
      <c r="P5434" s="949" t="s">
        <v>2740</v>
      </c>
      <c r="Q5434" s="953" t="s">
        <v>1840</v>
      </c>
    </row>
    <row r="5435" spans="2:17" customFormat="1" ht="15.75" customHeight="1" x14ac:dyDescent="0.2">
      <c r="B5435" s="948" t="s">
        <v>2741</v>
      </c>
      <c r="C5435" s="949" t="s">
        <v>2030</v>
      </c>
      <c r="D5435" s="950">
        <v>850</v>
      </c>
      <c r="E5435" s="951">
        <f t="shared" si="59"/>
        <v>952.00000000000011</v>
      </c>
      <c r="F5435" s="950">
        <v>0.04</v>
      </c>
      <c r="G5435" s="968">
        <f t="shared" si="60"/>
        <v>4.4800000000000006E-2</v>
      </c>
      <c r="H5435" s="952">
        <v>0.08</v>
      </c>
      <c r="I5435" s="952">
        <f t="shared" si="61"/>
        <v>8.9600000000000013E-2</v>
      </c>
      <c r="J5435" s="952">
        <v>0.22</v>
      </c>
      <c r="K5435" s="952">
        <f t="shared" si="62"/>
        <v>0.24640000000000004</v>
      </c>
      <c r="L5435" s="952">
        <v>0.15</v>
      </c>
      <c r="M5435" s="952">
        <f t="shared" si="63"/>
        <v>0.16800000000000001</v>
      </c>
      <c r="N5435" s="949" t="s">
        <v>2742</v>
      </c>
      <c r="O5435" s="949" t="s">
        <v>2743</v>
      </c>
      <c r="P5435" s="949" t="s">
        <v>2744</v>
      </c>
      <c r="Q5435" s="953" t="s">
        <v>1840</v>
      </c>
    </row>
    <row r="5436" spans="2:17" customFormat="1" ht="15.75" customHeight="1" x14ac:dyDescent="0.2">
      <c r="B5436" s="948" t="s">
        <v>2745</v>
      </c>
      <c r="C5436" s="949" t="s">
        <v>2030</v>
      </c>
      <c r="D5436" s="950">
        <v>900</v>
      </c>
      <c r="E5436" s="951">
        <f t="shared" si="59"/>
        <v>1008.0000000000001</v>
      </c>
      <c r="F5436" s="950">
        <v>0.04</v>
      </c>
      <c r="G5436" s="968">
        <f t="shared" si="60"/>
        <v>4.4800000000000006E-2</v>
      </c>
      <c r="H5436" s="952">
        <v>0.08</v>
      </c>
      <c r="I5436" s="952">
        <f t="shared" si="61"/>
        <v>8.9600000000000013E-2</v>
      </c>
      <c r="J5436" s="952">
        <v>0.22</v>
      </c>
      <c r="K5436" s="952">
        <f t="shared" si="62"/>
        <v>0.24640000000000004</v>
      </c>
      <c r="L5436" s="952">
        <v>0.15</v>
      </c>
      <c r="M5436" s="952">
        <f t="shared" si="63"/>
        <v>0.16800000000000001</v>
      </c>
      <c r="N5436" s="949" t="s">
        <v>2746</v>
      </c>
      <c r="O5436" s="949" t="s">
        <v>2747</v>
      </c>
      <c r="P5436" s="949" t="s">
        <v>2748</v>
      </c>
      <c r="Q5436" s="953" t="s">
        <v>1840</v>
      </c>
    </row>
    <row r="5437" spans="2:17" customFormat="1" ht="15.75" customHeight="1" x14ac:dyDescent="0.2">
      <c r="B5437" s="948" t="s">
        <v>2749</v>
      </c>
      <c r="C5437" s="949" t="s">
        <v>2030</v>
      </c>
      <c r="D5437" s="950">
        <v>950</v>
      </c>
      <c r="E5437" s="951">
        <f t="shared" si="59"/>
        <v>1064</v>
      </c>
      <c r="F5437" s="950">
        <v>0.04</v>
      </c>
      <c r="G5437" s="968">
        <f t="shared" si="60"/>
        <v>4.4800000000000006E-2</v>
      </c>
      <c r="H5437" s="952">
        <v>0.08</v>
      </c>
      <c r="I5437" s="952">
        <f t="shared" si="61"/>
        <v>8.9600000000000013E-2</v>
      </c>
      <c r="J5437" s="952">
        <v>0.22</v>
      </c>
      <c r="K5437" s="952">
        <f t="shared" si="62"/>
        <v>0.24640000000000004</v>
      </c>
      <c r="L5437" s="952">
        <v>0.15</v>
      </c>
      <c r="M5437" s="952">
        <f t="shared" si="63"/>
        <v>0.16800000000000001</v>
      </c>
      <c r="N5437" s="949" t="s">
        <v>2750</v>
      </c>
      <c r="O5437" s="949" t="s">
        <v>2751</v>
      </c>
      <c r="P5437" s="949" t="s">
        <v>2752</v>
      </c>
      <c r="Q5437" s="953" t="s">
        <v>1840</v>
      </c>
    </row>
    <row r="5438" spans="2:17" customFormat="1" ht="15.75" customHeight="1" x14ac:dyDescent="0.2">
      <c r="B5438" s="948" t="s">
        <v>2753</v>
      </c>
      <c r="C5438" s="949" t="s">
        <v>2030</v>
      </c>
      <c r="D5438" s="950">
        <v>1000</v>
      </c>
      <c r="E5438" s="951">
        <f t="shared" si="59"/>
        <v>1120</v>
      </c>
      <c r="F5438" s="950">
        <v>0.04</v>
      </c>
      <c r="G5438" s="968">
        <f t="shared" si="60"/>
        <v>4.4800000000000006E-2</v>
      </c>
      <c r="H5438" s="952">
        <v>0.08</v>
      </c>
      <c r="I5438" s="952">
        <f t="shared" si="61"/>
        <v>8.9600000000000013E-2</v>
      </c>
      <c r="J5438" s="952">
        <v>0.22</v>
      </c>
      <c r="K5438" s="952">
        <f t="shared" si="62"/>
        <v>0.24640000000000004</v>
      </c>
      <c r="L5438" s="952">
        <v>0.15</v>
      </c>
      <c r="M5438" s="952">
        <f t="shared" si="63"/>
        <v>0.16800000000000001</v>
      </c>
      <c r="N5438" s="949" t="s">
        <v>2754</v>
      </c>
      <c r="O5438" s="949" t="s">
        <v>488</v>
      </c>
      <c r="P5438" s="949" t="s">
        <v>2755</v>
      </c>
      <c r="Q5438" s="953" t="s">
        <v>1840</v>
      </c>
    </row>
    <row r="5439" spans="2:17" customFormat="1" ht="15.75" customHeight="1" x14ac:dyDescent="0.2">
      <c r="B5439" s="948" t="s">
        <v>2756</v>
      </c>
      <c r="C5439" s="949" t="s">
        <v>2030</v>
      </c>
      <c r="D5439" s="950">
        <v>1500</v>
      </c>
      <c r="E5439" s="951">
        <f t="shared" si="59"/>
        <v>1680.0000000000002</v>
      </c>
      <c r="F5439" s="950">
        <v>0.04</v>
      </c>
      <c r="G5439" s="968">
        <f t="shared" si="60"/>
        <v>4.4800000000000006E-2</v>
      </c>
      <c r="H5439" s="952">
        <v>0.08</v>
      </c>
      <c r="I5439" s="952">
        <f t="shared" si="61"/>
        <v>8.9600000000000013E-2</v>
      </c>
      <c r="J5439" s="952">
        <v>0.22</v>
      </c>
      <c r="K5439" s="952">
        <f t="shared" si="62"/>
        <v>0.24640000000000004</v>
      </c>
      <c r="L5439" s="952">
        <v>0.15</v>
      </c>
      <c r="M5439" s="952">
        <f t="shared" si="63"/>
        <v>0.16800000000000001</v>
      </c>
      <c r="N5439" s="949" t="s">
        <v>2757</v>
      </c>
      <c r="O5439" s="949" t="s">
        <v>2758</v>
      </c>
      <c r="P5439" s="949" t="s">
        <v>2738</v>
      </c>
      <c r="Q5439" s="953" t="s">
        <v>1840</v>
      </c>
    </row>
    <row r="5440" spans="2:17" customFormat="1" ht="15.75" customHeight="1" x14ac:dyDescent="0.2">
      <c r="B5440" s="948" t="s">
        <v>2759</v>
      </c>
      <c r="C5440" s="949" t="s">
        <v>2030</v>
      </c>
      <c r="D5440" s="950">
        <v>2000</v>
      </c>
      <c r="E5440" s="951">
        <f t="shared" si="59"/>
        <v>2240</v>
      </c>
      <c r="F5440" s="950">
        <v>0.04</v>
      </c>
      <c r="G5440" s="968">
        <f t="shared" si="60"/>
        <v>4.4800000000000006E-2</v>
      </c>
      <c r="H5440" s="952">
        <v>0.08</v>
      </c>
      <c r="I5440" s="952">
        <f t="shared" si="61"/>
        <v>8.9600000000000013E-2</v>
      </c>
      <c r="J5440" s="952">
        <v>0.22</v>
      </c>
      <c r="K5440" s="952">
        <f t="shared" si="62"/>
        <v>0.24640000000000004</v>
      </c>
      <c r="L5440" s="952">
        <v>0.15</v>
      </c>
      <c r="M5440" s="952">
        <f t="shared" si="63"/>
        <v>0.16800000000000001</v>
      </c>
      <c r="N5440" s="949" t="s">
        <v>2760</v>
      </c>
      <c r="O5440" s="949" t="s">
        <v>2761</v>
      </c>
      <c r="P5440" s="949" t="s">
        <v>2762</v>
      </c>
      <c r="Q5440" s="953" t="s">
        <v>1840</v>
      </c>
    </row>
    <row r="5441" spans="2:19" customFormat="1" ht="15" customHeight="1" thickBot="1" x14ac:dyDescent="0.25">
      <c r="B5441" s="4473" t="s">
        <v>2763</v>
      </c>
      <c r="C5441" s="4474"/>
      <c r="D5441" s="4474"/>
      <c r="E5441" s="966"/>
      <c r="F5441" s="966"/>
      <c r="G5441" s="966"/>
      <c r="H5441" s="966"/>
      <c r="I5441" s="966"/>
      <c r="J5441" s="966"/>
      <c r="K5441" s="966"/>
      <c r="L5441" s="966"/>
      <c r="M5441" s="966"/>
      <c r="N5441" s="966"/>
      <c r="O5441" s="966"/>
      <c r="P5441" s="966"/>
      <c r="Q5441" s="967"/>
    </row>
    <row r="5442" spans="2:19" customFormat="1" ht="15.75" customHeight="1" x14ac:dyDescent="0.2">
      <c r="B5442" s="4524"/>
      <c r="C5442" s="4524"/>
      <c r="D5442" s="796"/>
    </row>
    <row r="5443" spans="2:19" customFormat="1" ht="15.75" customHeight="1" thickBot="1" x14ac:dyDescent="0.25">
      <c r="B5443" s="796"/>
      <c r="C5443" s="796"/>
      <c r="D5443" s="796"/>
    </row>
    <row r="5444" spans="2:19" customFormat="1" ht="15.75" customHeight="1" thickBot="1" x14ac:dyDescent="0.25">
      <c r="B5444" s="4470" t="s">
        <v>295</v>
      </c>
      <c r="C5444" s="4471"/>
      <c r="D5444" s="4471"/>
      <c r="E5444" s="4471"/>
      <c r="F5444" s="4471"/>
      <c r="G5444" s="4471"/>
      <c r="H5444" s="4471"/>
      <c r="I5444" s="4471"/>
      <c r="J5444" s="4471"/>
      <c r="K5444" s="4471"/>
      <c r="L5444" s="4471"/>
      <c r="M5444" s="4471"/>
      <c r="N5444" s="4471"/>
      <c r="O5444" s="4471"/>
      <c r="P5444" s="4471"/>
      <c r="Q5444" s="4471"/>
      <c r="R5444" s="4471"/>
      <c r="S5444" s="4472"/>
    </row>
    <row r="5445" spans="2:19" customFormat="1" ht="15.75" customHeight="1" x14ac:dyDescent="0.2">
      <c r="B5445" s="942"/>
      <c r="C5445" s="943"/>
      <c r="D5445" s="943"/>
      <c r="E5445" s="943"/>
      <c r="F5445" s="943"/>
      <c r="G5445" s="943"/>
      <c r="H5445" s="943"/>
      <c r="I5445" s="943"/>
      <c r="J5445" s="943"/>
      <c r="K5445" s="943"/>
      <c r="L5445" s="943"/>
      <c r="M5445" s="943"/>
      <c r="N5445" s="943"/>
      <c r="O5445" s="943"/>
      <c r="P5445" s="943"/>
      <c r="Q5445" s="943"/>
      <c r="R5445" s="943"/>
      <c r="S5445" s="944"/>
    </row>
    <row r="5446" spans="2:19" customFormat="1" ht="15.75" customHeight="1" x14ac:dyDescent="0.2">
      <c r="B5446" s="945" t="s">
        <v>995</v>
      </c>
      <c r="C5446" s="946" t="s">
        <v>296</v>
      </c>
      <c r="D5446" s="946" t="s">
        <v>1864</v>
      </c>
      <c r="E5446" s="946" t="s">
        <v>81</v>
      </c>
      <c r="F5446" s="946" t="s">
        <v>297</v>
      </c>
      <c r="G5446" s="946" t="s">
        <v>82</v>
      </c>
      <c r="H5446" s="946" t="s">
        <v>206</v>
      </c>
      <c r="I5446" s="946" t="s">
        <v>207</v>
      </c>
      <c r="J5446" s="946" t="s">
        <v>85</v>
      </c>
      <c r="K5446" s="946" t="s">
        <v>298</v>
      </c>
      <c r="L5446" s="946" t="s">
        <v>1812</v>
      </c>
      <c r="M5446" s="946" t="s">
        <v>299</v>
      </c>
      <c r="N5446" s="946" t="s">
        <v>300</v>
      </c>
      <c r="O5446" s="946" t="s">
        <v>301</v>
      </c>
      <c r="P5446" s="946" t="s">
        <v>302</v>
      </c>
      <c r="Q5446" s="946" t="s">
        <v>2280</v>
      </c>
      <c r="R5446" s="946" t="s">
        <v>2281</v>
      </c>
      <c r="S5446" s="947" t="s">
        <v>2282</v>
      </c>
    </row>
    <row r="5447" spans="2:19" customFormat="1" ht="15.75" customHeight="1" x14ac:dyDescent="0.2">
      <c r="B5447" s="948" t="s">
        <v>2283</v>
      </c>
      <c r="C5447" s="949" t="s">
        <v>783</v>
      </c>
      <c r="D5447" s="949" t="s">
        <v>2284</v>
      </c>
      <c r="E5447" s="950">
        <v>30</v>
      </c>
      <c r="F5447" s="951">
        <f>+E5447*1.12</f>
        <v>33.6</v>
      </c>
      <c r="G5447" s="950">
        <v>15</v>
      </c>
      <c r="H5447" s="950">
        <v>15</v>
      </c>
      <c r="I5447" s="949" t="s">
        <v>930</v>
      </c>
      <c r="J5447" s="952">
        <v>0.1</v>
      </c>
      <c r="K5447" s="952">
        <f>+J5447*1.12</f>
        <v>0.11200000000000002</v>
      </c>
      <c r="L5447" s="952">
        <v>0.22</v>
      </c>
      <c r="M5447" s="952">
        <f>+L5447*1.12</f>
        <v>0.24640000000000004</v>
      </c>
      <c r="N5447" s="952">
        <v>0.15</v>
      </c>
      <c r="O5447" s="952">
        <f>+N5447*1.12</f>
        <v>0.16800000000000001</v>
      </c>
      <c r="P5447" s="949" t="s">
        <v>1892</v>
      </c>
      <c r="Q5447" s="949" t="s">
        <v>2468</v>
      </c>
      <c r="R5447" s="949" t="s">
        <v>2172</v>
      </c>
      <c r="S5447" s="953" t="s">
        <v>763</v>
      </c>
    </row>
    <row r="5448" spans="2:19" customFormat="1" ht="15.75" customHeight="1" x14ac:dyDescent="0.2">
      <c r="B5448" s="954"/>
      <c r="C5448" s="955"/>
      <c r="D5448" s="955"/>
      <c r="E5448" s="956"/>
      <c r="F5448" s="955"/>
      <c r="G5448" s="956"/>
      <c r="H5448" s="956"/>
      <c r="I5448" s="955"/>
      <c r="J5448" s="957"/>
      <c r="K5448" s="957"/>
      <c r="L5448" s="957"/>
      <c r="M5448" s="957"/>
      <c r="N5448" s="957"/>
      <c r="O5448" s="957"/>
      <c r="P5448" s="955"/>
      <c r="Q5448" s="955"/>
      <c r="R5448" s="955"/>
      <c r="S5448" s="958"/>
    </row>
    <row r="5449" spans="2:19" customFormat="1" ht="15.75" customHeight="1" thickBot="1" x14ac:dyDescent="0.25">
      <c r="B5449" s="959" t="s">
        <v>2283</v>
      </c>
      <c r="C5449" s="960" t="s">
        <v>2030</v>
      </c>
      <c r="D5449" s="960" t="s">
        <v>2284</v>
      </c>
      <c r="E5449" s="961">
        <v>30</v>
      </c>
      <c r="F5449" s="962">
        <f>+E5449*1.12</f>
        <v>33.6</v>
      </c>
      <c r="G5449" s="961">
        <v>15</v>
      </c>
      <c r="H5449" s="961">
        <v>15</v>
      </c>
      <c r="I5449" s="960" t="s">
        <v>930</v>
      </c>
      <c r="J5449" s="963">
        <v>0.12</v>
      </c>
      <c r="K5449" s="963">
        <f>+J5449*1.12</f>
        <v>0.13440000000000002</v>
      </c>
      <c r="L5449" s="963">
        <v>0.22</v>
      </c>
      <c r="M5449" s="963">
        <f>+L5449*1.12</f>
        <v>0.24640000000000004</v>
      </c>
      <c r="N5449" s="963">
        <v>0.15</v>
      </c>
      <c r="O5449" s="963">
        <f>+N5449*1.12</f>
        <v>0.16800000000000001</v>
      </c>
      <c r="P5449" s="960" t="s">
        <v>1891</v>
      </c>
      <c r="Q5449" s="960" t="s">
        <v>2468</v>
      </c>
      <c r="R5449" s="960" t="s">
        <v>2172</v>
      </c>
      <c r="S5449" s="964" t="s">
        <v>763</v>
      </c>
    </row>
    <row r="5450" spans="2:19" customFormat="1" ht="15.75" customHeight="1" thickBot="1" x14ac:dyDescent="0.25">
      <c r="B5450" s="965" t="s">
        <v>1970</v>
      </c>
      <c r="C5450" s="966"/>
      <c r="D5450" s="966"/>
      <c r="E5450" s="966"/>
      <c r="F5450" s="966"/>
      <c r="G5450" s="966"/>
      <c r="H5450" s="966"/>
      <c r="I5450" s="966"/>
      <c r="J5450" s="966"/>
      <c r="K5450" s="966"/>
      <c r="L5450" s="966"/>
      <c r="M5450" s="966"/>
      <c r="N5450" s="966"/>
      <c r="O5450" s="966"/>
      <c r="P5450" s="966"/>
      <c r="Q5450" s="966"/>
      <c r="R5450" s="966"/>
      <c r="S5450" s="967"/>
    </row>
    <row r="5451" spans="2:19" customFormat="1" ht="15.75" customHeight="1" x14ac:dyDescent="0.2">
      <c r="B5451" s="4524"/>
      <c r="C5451" s="4524"/>
      <c r="D5451" s="796"/>
    </row>
    <row r="5452" spans="2:19" customFormat="1" ht="15.75" customHeight="1" thickBot="1" x14ac:dyDescent="0.25">
      <c r="B5452" s="796"/>
      <c r="C5452" s="796"/>
      <c r="D5452" s="796"/>
    </row>
    <row r="5453" spans="2:19" customFormat="1" ht="15.75" customHeight="1" thickTop="1" x14ac:dyDescent="0.2">
      <c r="B5453" s="4466" t="s">
        <v>282</v>
      </c>
      <c r="C5453" s="4275"/>
      <c r="D5453" s="4275"/>
      <c r="E5453" s="4275"/>
      <c r="F5453" s="4276"/>
    </row>
    <row r="5454" spans="2:19" customFormat="1" ht="15.75" customHeight="1" x14ac:dyDescent="0.2">
      <c r="B5454" s="4553" t="s">
        <v>283</v>
      </c>
      <c r="C5454" s="4554"/>
      <c r="D5454" s="4554"/>
      <c r="E5454" s="4554"/>
      <c r="F5454" s="4555"/>
    </row>
    <row r="5455" spans="2:19" customFormat="1" ht="15.75" customHeight="1" thickBot="1" x14ac:dyDescent="0.25">
      <c r="B5455" s="728"/>
      <c r="C5455" s="712"/>
      <c r="D5455" s="712"/>
      <c r="E5455" s="712"/>
      <c r="F5455" s="729"/>
    </row>
    <row r="5456" spans="2:19" customFormat="1" ht="15.75" customHeight="1" x14ac:dyDescent="0.2">
      <c r="B5456" s="853" t="s">
        <v>2213</v>
      </c>
      <c r="C5456" s="931" t="s">
        <v>284</v>
      </c>
      <c r="D5456" s="931" t="s">
        <v>285</v>
      </c>
      <c r="E5456" s="932" t="s">
        <v>286</v>
      </c>
      <c r="F5456" s="829" t="s">
        <v>287</v>
      </c>
    </row>
    <row r="5457" spans="2:6" customFormat="1" ht="15.75" customHeight="1" x14ac:dyDescent="0.2">
      <c r="B5457" s="933" t="s">
        <v>288</v>
      </c>
      <c r="C5457" s="934" t="s">
        <v>289</v>
      </c>
      <c r="D5457" s="935">
        <v>39.99</v>
      </c>
      <c r="E5457" s="935">
        <v>2</v>
      </c>
      <c r="F5457" s="936">
        <v>8</v>
      </c>
    </row>
    <row r="5458" spans="2:6" customFormat="1" ht="15.75" customHeight="1" x14ac:dyDescent="0.2">
      <c r="B5458" s="933" t="s">
        <v>290</v>
      </c>
      <c r="C5458" s="934" t="s">
        <v>291</v>
      </c>
      <c r="D5458" s="935">
        <v>99.99</v>
      </c>
      <c r="E5458" s="935">
        <v>1</v>
      </c>
      <c r="F5458" s="936">
        <v>8</v>
      </c>
    </row>
    <row r="5459" spans="2:6" customFormat="1" ht="15.75" customHeight="1" thickBot="1" x14ac:dyDescent="0.25">
      <c r="B5459" s="937" t="s">
        <v>292</v>
      </c>
      <c r="C5459" s="938" t="s">
        <v>293</v>
      </c>
      <c r="D5459" s="939">
        <v>199.99</v>
      </c>
      <c r="E5459" s="939">
        <v>1</v>
      </c>
      <c r="F5459" s="940">
        <v>8</v>
      </c>
    </row>
    <row r="5460" spans="2:6" customFormat="1" ht="15.75" customHeight="1" x14ac:dyDescent="0.2">
      <c r="B5460" s="2413" t="s">
        <v>2935</v>
      </c>
      <c r="C5460" s="772"/>
      <c r="D5460" s="772"/>
      <c r="E5460" s="772"/>
      <c r="F5460" s="941"/>
    </row>
    <row r="5461" spans="2:6" customFormat="1" ht="15.75" customHeight="1" thickBot="1" x14ac:dyDescent="0.25">
      <c r="B5461" s="698" t="s">
        <v>294</v>
      </c>
      <c r="C5461" s="699"/>
      <c r="D5461" s="699"/>
      <c r="E5461" s="699"/>
      <c r="F5461" s="700"/>
    </row>
    <row r="5462" spans="2:6" customFormat="1" ht="15.75" customHeight="1" thickTop="1" x14ac:dyDescent="0.2">
      <c r="B5462" s="4465"/>
      <c r="C5462" s="4465"/>
      <c r="D5462" s="796"/>
    </row>
    <row r="5463" spans="2:6" customFormat="1" ht="15.75" customHeight="1" thickBot="1" x14ac:dyDescent="0.25">
      <c r="B5463" s="796"/>
      <c r="C5463" s="796"/>
      <c r="D5463" s="796"/>
    </row>
    <row r="5464" spans="2:6" customFormat="1" ht="15.75" customHeight="1" thickTop="1" x14ac:dyDescent="0.2">
      <c r="B5464" s="4466" t="s">
        <v>271</v>
      </c>
      <c r="C5464" s="4275"/>
      <c r="D5464" s="4276"/>
    </row>
    <row r="5465" spans="2:6" customFormat="1" ht="15.75" customHeight="1" x14ac:dyDescent="0.2">
      <c r="B5465" s="914"/>
      <c r="C5465" s="915"/>
      <c r="D5465" s="916"/>
    </row>
    <row r="5466" spans="2:6" customFormat="1" ht="15.75" customHeight="1" x14ac:dyDescent="0.2">
      <c r="B5466" s="917" t="s">
        <v>272</v>
      </c>
      <c r="C5466" s="4192" t="s">
        <v>273</v>
      </c>
      <c r="D5466" s="4193"/>
    </row>
    <row r="5467" spans="2:6" customFormat="1" ht="15.75" customHeight="1" x14ac:dyDescent="0.2">
      <c r="B5467" s="917" t="s">
        <v>274</v>
      </c>
      <c r="C5467" s="918"/>
      <c r="D5467" s="919"/>
    </row>
    <row r="5468" spans="2:6" customFormat="1" ht="15.75" customHeight="1" thickBot="1" x14ac:dyDescent="0.25">
      <c r="B5468" s="4547" t="s">
        <v>275</v>
      </c>
      <c r="C5468" s="4548"/>
      <c r="D5468" s="4549"/>
    </row>
    <row r="5469" spans="2:6" customFormat="1" ht="30" customHeight="1" x14ac:dyDescent="0.2">
      <c r="B5469" s="701" t="s">
        <v>276</v>
      </c>
      <c r="C5469" s="920" t="s">
        <v>277</v>
      </c>
      <c r="D5469" s="829" t="s">
        <v>278</v>
      </c>
    </row>
    <row r="5470" spans="2:6" customFormat="1" ht="15.75" customHeight="1" x14ac:dyDescent="0.2">
      <c r="B5470" s="921">
        <v>651</v>
      </c>
      <c r="C5470" s="922">
        <v>5000</v>
      </c>
      <c r="D5470" s="923">
        <v>5.8000000000000003E-2</v>
      </c>
    </row>
    <row r="5471" spans="2:6" customFormat="1" ht="15.75" customHeight="1" x14ac:dyDescent="0.2">
      <c r="B5471" s="924">
        <v>5001</v>
      </c>
      <c r="C5471" s="922">
        <v>10000</v>
      </c>
      <c r="D5471" s="923">
        <v>5.5E-2</v>
      </c>
    </row>
    <row r="5472" spans="2:6" customFormat="1" ht="15.75" customHeight="1" x14ac:dyDescent="0.2">
      <c r="B5472" s="924">
        <v>10001</v>
      </c>
      <c r="C5472" s="922">
        <v>15000</v>
      </c>
      <c r="D5472" s="923">
        <v>5.1999999999999998E-2</v>
      </c>
    </row>
    <row r="5473" spans="2:6" customFormat="1" ht="15.75" customHeight="1" x14ac:dyDescent="0.2">
      <c r="B5473" s="924">
        <v>15001</v>
      </c>
      <c r="C5473" s="922">
        <v>30000</v>
      </c>
      <c r="D5473" s="923">
        <v>4.9000000000000002E-2</v>
      </c>
    </row>
    <row r="5474" spans="2:6" customFormat="1" ht="15.75" customHeight="1" x14ac:dyDescent="0.2">
      <c r="B5474" s="925">
        <v>30001</v>
      </c>
      <c r="C5474" s="926">
        <v>60000</v>
      </c>
      <c r="D5474" s="927">
        <v>4.5999999999999999E-2</v>
      </c>
    </row>
    <row r="5475" spans="2:6" customFormat="1" ht="15.75" customHeight="1" thickBot="1" x14ac:dyDescent="0.25">
      <c r="B5475" s="928">
        <v>60001</v>
      </c>
      <c r="C5475" s="929" t="s">
        <v>279</v>
      </c>
      <c r="D5475" s="930">
        <v>4.2999999999999997E-2</v>
      </c>
    </row>
    <row r="5476" spans="2:6" customFormat="1" ht="15.75" customHeight="1" x14ac:dyDescent="0.2">
      <c r="B5476" s="728" t="s">
        <v>280</v>
      </c>
      <c r="C5476" s="712"/>
      <c r="D5476" s="729"/>
    </row>
    <row r="5477" spans="2:6" customFormat="1" ht="15.75" customHeight="1" thickBot="1" x14ac:dyDescent="0.25">
      <c r="B5477" s="698" t="s">
        <v>281</v>
      </c>
      <c r="C5477" s="699"/>
      <c r="D5477" s="700"/>
    </row>
    <row r="5478" spans="2:6" customFormat="1" ht="15.75" customHeight="1" thickTop="1" x14ac:dyDescent="0.2">
      <c r="B5478" s="4465"/>
      <c r="C5478" s="4465"/>
      <c r="D5478" s="796"/>
    </row>
    <row r="5479" spans="2:6" customFormat="1" ht="15.75" customHeight="1" thickBot="1" x14ac:dyDescent="0.25">
      <c r="B5479" s="796"/>
      <c r="C5479" s="796"/>
      <c r="D5479" s="796"/>
    </row>
    <row r="5480" spans="2:6" customFormat="1" ht="15.75" customHeight="1" thickTop="1" thickBot="1" x14ac:dyDescent="0.25">
      <c r="B5480" s="4719" t="s">
        <v>1226</v>
      </c>
      <c r="C5480" s="4720"/>
      <c r="D5480" s="4720"/>
      <c r="E5480" s="4720"/>
      <c r="F5480" s="4721"/>
    </row>
    <row r="5481" spans="2:6" customFormat="1" ht="15.75" customHeight="1" thickTop="1" thickBot="1" x14ac:dyDescent="0.25">
      <c r="B5481" s="4550" t="s">
        <v>1227</v>
      </c>
      <c r="C5481" s="4551"/>
      <c r="D5481" s="4551"/>
      <c r="E5481" s="4551"/>
      <c r="F5481" s="4552"/>
    </row>
    <row r="5482" spans="2:6" customFormat="1" ht="15.75" customHeight="1" x14ac:dyDescent="0.2">
      <c r="B5482" s="905" t="s">
        <v>381</v>
      </c>
      <c r="C5482" s="906" t="s">
        <v>215</v>
      </c>
      <c r="D5482" s="907" t="s">
        <v>217</v>
      </c>
      <c r="E5482" s="906" t="s">
        <v>1228</v>
      </c>
      <c r="F5482" s="908" t="s">
        <v>1229</v>
      </c>
    </row>
    <row r="5483" spans="2:6" customFormat="1" ht="15.75" customHeight="1" x14ac:dyDescent="0.2">
      <c r="B5483" s="824"/>
      <c r="C5483" s="757"/>
      <c r="D5483" s="757"/>
      <c r="E5483" s="909"/>
      <c r="F5483" s="864"/>
    </row>
    <row r="5484" spans="2:6" customFormat="1" ht="27" customHeight="1" x14ac:dyDescent="0.2">
      <c r="B5484" s="910" t="s">
        <v>268</v>
      </c>
      <c r="C5484" s="756">
        <v>19</v>
      </c>
      <c r="D5484" s="757">
        <v>1000</v>
      </c>
      <c r="E5484" s="911">
        <v>1.9E-2</v>
      </c>
      <c r="F5484" s="912">
        <v>0.1</v>
      </c>
    </row>
    <row r="5485" spans="2:6" customFormat="1" ht="27.75" customHeight="1" x14ac:dyDescent="0.2">
      <c r="B5485" s="910" t="s">
        <v>269</v>
      </c>
      <c r="C5485" s="756">
        <v>29</v>
      </c>
      <c r="D5485" s="757">
        <v>2000</v>
      </c>
      <c r="E5485" s="911">
        <v>1.4999999999999999E-2</v>
      </c>
      <c r="F5485" s="912">
        <v>0.1</v>
      </c>
    </row>
    <row r="5486" spans="2:6" customFormat="1" ht="29.25" customHeight="1" x14ac:dyDescent="0.2">
      <c r="B5486" s="910" t="s">
        <v>270</v>
      </c>
      <c r="C5486" s="756">
        <v>49</v>
      </c>
      <c r="D5486" s="757">
        <v>5000</v>
      </c>
      <c r="E5486" s="911">
        <v>0.01</v>
      </c>
      <c r="F5486" s="912">
        <v>0.1</v>
      </c>
    </row>
    <row r="5487" spans="2:6" customFormat="1" ht="15.75" customHeight="1" thickBot="1" x14ac:dyDescent="0.25">
      <c r="B5487" s="710"/>
      <c r="C5487" s="714"/>
      <c r="D5487" s="714"/>
      <c r="E5487" s="913"/>
      <c r="F5487" s="827"/>
    </row>
    <row r="5488" spans="2:6" customFormat="1" ht="15.75" customHeight="1" thickBot="1" x14ac:dyDescent="0.25">
      <c r="B5488" s="698" t="s">
        <v>1970</v>
      </c>
      <c r="C5488" s="699"/>
      <c r="D5488" s="699"/>
      <c r="E5488" s="699"/>
      <c r="F5488" s="700"/>
    </row>
    <row r="5489" spans="2:15" customFormat="1" ht="15.75" customHeight="1" thickTop="1" x14ac:dyDescent="0.2">
      <c r="B5489" s="4465"/>
      <c r="C5489" s="4465"/>
      <c r="D5489" s="796"/>
    </row>
    <row r="5490" spans="2:15" customFormat="1" ht="15.75" customHeight="1" thickBot="1" x14ac:dyDescent="0.25">
      <c r="B5490" s="796"/>
      <c r="C5490" s="796"/>
      <c r="D5490" s="796"/>
    </row>
    <row r="5491" spans="2:15" customFormat="1" ht="15.75" customHeight="1" thickTop="1" x14ac:dyDescent="0.2">
      <c r="B5491" s="4466" t="s">
        <v>1222</v>
      </c>
      <c r="C5491" s="4276"/>
      <c r="D5491" s="796"/>
    </row>
    <row r="5492" spans="2:15" customFormat="1" ht="15.75" customHeight="1" x14ac:dyDescent="0.2">
      <c r="B5492" s="824"/>
      <c r="C5492" s="904" t="s">
        <v>1223</v>
      </c>
      <c r="D5492" s="796"/>
    </row>
    <row r="5493" spans="2:15" customFormat="1" ht="29.25" customHeight="1" x14ac:dyDescent="0.2">
      <c r="B5493" s="933" t="s">
        <v>1224</v>
      </c>
      <c r="C5493" s="864">
        <v>0.15</v>
      </c>
      <c r="D5493" s="796"/>
    </row>
    <row r="5494" spans="2:15" customFormat="1" ht="15.75" customHeight="1" x14ac:dyDescent="0.2">
      <c r="B5494" s="824" t="s">
        <v>1970</v>
      </c>
      <c r="C5494" s="864"/>
      <c r="D5494" s="796"/>
    </row>
    <row r="5495" spans="2:15" customFormat="1" ht="15.75" customHeight="1" x14ac:dyDescent="0.2">
      <c r="B5495" s="728"/>
      <c r="C5495" s="729"/>
      <c r="D5495" s="796"/>
    </row>
    <row r="5496" spans="2:15" customFormat="1" ht="37.5" customHeight="1" x14ac:dyDescent="0.2">
      <c r="B5496" s="4489" t="s">
        <v>1225</v>
      </c>
      <c r="C5496" s="4403"/>
      <c r="D5496" s="796"/>
    </row>
    <row r="5497" spans="2:15" customFormat="1" ht="15.75" customHeight="1" thickBot="1" x14ac:dyDescent="0.25">
      <c r="B5497" s="698"/>
      <c r="C5497" s="700"/>
    </row>
    <row r="5498" spans="2:15" customFormat="1" ht="15.75" customHeight="1" thickTop="1" x14ac:dyDescent="0.2">
      <c r="B5498" s="4725">
        <f>+B5489</f>
        <v>0</v>
      </c>
      <c r="C5498" s="4725"/>
    </row>
    <row r="5499" spans="2:15" customFormat="1" ht="15.75" customHeight="1" thickBot="1" x14ac:dyDescent="0.25"/>
    <row r="5500" spans="2:15" customFormat="1" ht="15.75" customHeight="1" thickTop="1" x14ac:dyDescent="0.2">
      <c r="B5500" s="4521" t="s">
        <v>926</v>
      </c>
      <c r="C5500" s="4522"/>
      <c r="D5500" s="4522"/>
      <c r="E5500" s="4522"/>
      <c r="F5500" s="4522"/>
      <c r="G5500" s="4522"/>
      <c r="H5500" s="4522"/>
      <c r="I5500" s="4522"/>
      <c r="J5500" s="4522"/>
      <c r="K5500" s="4522"/>
      <c r="L5500" s="4522"/>
      <c r="M5500" s="4522"/>
      <c r="N5500" s="4522"/>
      <c r="O5500" s="4523"/>
    </row>
    <row r="5501" spans="2:15" customFormat="1" ht="15.75" customHeight="1" thickBot="1" x14ac:dyDescent="0.25">
      <c r="B5501" s="728"/>
      <c r="C5501" s="712"/>
      <c r="D5501" s="712"/>
      <c r="E5501" s="712"/>
      <c r="F5501" s="712"/>
      <c r="G5501" s="712"/>
      <c r="H5501" s="712"/>
      <c r="I5501" s="712"/>
      <c r="J5501" s="712"/>
      <c r="K5501" s="712"/>
      <c r="L5501" s="712"/>
      <c r="M5501" s="712"/>
      <c r="N5501" s="712"/>
      <c r="O5501" s="729"/>
    </row>
    <row r="5502" spans="2:15" customFormat="1" ht="15.75" customHeight="1" thickBot="1" x14ac:dyDescent="0.25">
      <c r="B5502" s="853" t="s">
        <v>64</v>
      </c>
      <c r="C5502" s="854" t="s">
        <v>1218</v>
      </c>
      <c r="D5502" s="854" t="s">
        <v>1864</v>
      </c>
      <c r="E5502" s="833" t="s">
        <v>927</v>
      </c>
      <c r="F5502" s="833" t="s">
        <v>205</v>
      </c>
      <c r="G5502" s="833" t="s">
        <v>206</v>
      </c>
      <c r="H5502" s="855" t="s">
        <v>207</v>
      </c>
      <c r="I5502" s="855" t="s">
        <v>255</v>
      </c>
      <c r="J5502" s="855" t="s">
        <v>1812</v>
      </c>
      <c r="K5502" s="855" t="s">
        <v>2023</v>
      </c>
      <c r="L5502" s="856" t="s">
        <v>2024</v>
      </c>
      <c r="M5502" s="855" t="s">
        <v>2477</v>
      </c>
      <c r="N5502" s="855" t="s">
        <v>2478</v>
      </c>
      <c r="O5502" s="702" t="s">
        <v>2028</v>
      </c>
    </row>
    <row r="5503" spans="2:15" customFormat="1" ht="15.75" customHeight="1" x14ac:dyDescent="0.2">
      <c r="B5503" s="706" t="s">
        <v>928</v>
      </c>
      <c r="C5503" s="857" t="s">
        <v>783</v>
      </c>
      <c r="D5503" s="857" t="s">
        <v>929</v>
      </c>
      <c r="E5503" s="858">
        <v>49</v>
      </c>
      <c r="F5503" s="858">
        <v>34</v>
      </c>
      <c r="G5503" s="858">
        <v>15</v>
      </c>
      <c r="H5503" s="858" t="s">
        <v>930</v>
      </c>
      <c r="I5503" s="859">
        <v>9.8000000000000004E-2</v>
      </c>
      <c r="J5503" s="859">
        <v>0.22</v>
      </c>
      <c r="K5503" s="859">
        <v>0.15</v>
      </c>
      <c r="L5503" s="857" t="s">
        <v>2480</v>
      </c>
      <c r="M5503" s="857" t="s">
        <v>2085</v>
      </c>
      <c r="N5503" s="857" t="s">
        <v>2185</v>
      </c>
      <c r="O5503" s="860" t="s">
        <v>763</v>
      </c>
    </row>
    <row r="5504" spans="2:15" customFormat="1" ht="15.75" customHeight="1" x14ac:dyDescent="0.2">
      <c r="B5504" s="824" t="s">
        <v>931</v>
      </c>
      <c r="C5504" s="861" t="s">
        <v>783</v>
      </c>
      <c r="D5504" s="861" t="s">
        <v>929</v>
      </c>
      <c r="E5504" s="862">
        <v>59</v>
      </c>
      <c r="F5504" s="862">
        <v>39</v>
      </c>
      <c r="G5504" s="862">
        <v>20</v>
      </c>
      <c r="H5504" s="862" t="s">
        <v>930</v>
      </c>
      <c r="I5504" s="863">
        <v>9.8000000000000004E-2</v>
      </c>
      <c r="J5504" s="863">
        <v>0.22</v>
      </c>
      <c r="K5504" s="863">
        <v>0.15</v>
      </c>
      <c r="L5504" s="861" t="s">
        <v>100</v>
      </c>
      <c r="M5504" s="861" t="s">
        <v>101</v>
      </c>
      <c r="N5504" s="861" t="s">
        <v>102</v>
      </c>
      <c r="O5504" s="864" t="s">
        <v>390</v>
      </c>
    </row>
    <row r="5505" spans="2:15" customFormat="1" ht="15.75" customHeight="1" x14ac:dyDescent="0.2">
      <c r="B5505" s="865"/>
      <c r="C5505" s="866"/>
      <c r="D5505" s="866"/>
      <c r="E5505" s="867"/>
      <c r="F5505" s="867"/>
      <c r="G5505" s="867"/>
      <c r="H5505" s="867"/>
      <c r="I5505" s="868"/>
      <c r="J5505" s="869"/>
      <c r="K5505" s="869"/>
      <c r="L5505" s="866"/>
      <c r="M5505" s="866"/>
      <c r="N5505" s="866"/>
      <c r="O5505" s="870"/>
    </row>
    <row r="5506" spans="2:15" customFormat="1" ht="15.75" customHeight="1" x14ac:dyDescent="0.2">
      <c r="B5506" s="824" t="s">
        <v>928</v>
      </c>
      <c r="C5506" s="871" t="s">
        <v>2030</v>
      </c>
      <c r="D5506" s="871" t="s">
        <v>929</v>
      </c>
      <c r="E5506" s="872">
        <v>49</v>
      </c>
      <c r="F5506" s="872">
        <v>34</v>
      </c>
      <c r="G5506" s="872">
        <v>15</v>
      </c>
      <c r="H5506" s="872" t="s">
        <v>930</v>
      </c>
      <c r="I5506" s="873">
        <v>0.108</v>
      </c>
      <c r="J5506" s="863">
        <v>0.22</v>
      </c>
      <c r="K5506" s="863">
        <v>0.15</v>
      </c>
      <c r="L5506" s="871" t="s">
        <v>1959</v>
      </c>
      <c r="M5506" s="871" t="s">
        <v>2085</v>
      </c>
      <c r="N5506" s="861" t="s">
        <v>2185</v>
      </c>
      <c r="O5506" s="864" t="s">
        <v>763</v>
      </c>
    </row>
    <row r="5507" spans="2:15" customFormat="1" ht="15.75" customHeight="1" x14ac:dyDescent="0.2">
      <c r="B5507" s="824" t="s">
        <v>931</v>
      </c>
      <c r="C5507" s="861" t="s">
        <v>2030</v>
      </c>
      <c r="D5507" s="861" t="s">
        <v>929</v>
      </c>
      <c r="E5507" s="862">
        <v>59</v>
      </c>
      <c r="F5507" s="862">
        <v>39</v>
      </c>
      <c r="G5507" s="862">
        <v>20</v>
      </c>
      <c r="H5507" s="862" t="s">
        <v>930</v>
      </c>
      <c r="I5507" s="874">
        <v>9.8000000000000004E-2</v>
      </c>
      <c r="J5507" s="863">
        <v>0.22</v>
      </c>
      <c r="K5507" s="863">
        <v>0.15</v>
      </c>
      <c r="L5507" s="861" t="s">
        <v>100</v>
      </c>
      <c r="M5507" s="861" t="s">
        <v>101</v>
      </c>
      <c r="N5507" s="861" t="s">
        <v>102</v>
      </c>
      <c r="O5507" s="864" t="s">
        <v>390</v>
      </c>
    </row>
    <row r="5508" spans="2:15" customFormat="1" ht="15.75" customHeight="1" thickBot="1" x14ac:dyDescent="0.25">
      <c r="B5508" s="875" t="s">
        <v>932</v>
      </c>
      <c r="C5508" s="699"/>
      <c r="D5508" s="699"/>
      <c r="E5508" s="699"/>
      <c r="F5508" s="699"/>
      <c r="G5508" s="699"/>
      <c r="H5508" s="699"/>
      <c r="I5508" s="699"/>
      <c r="J5508" s="699"/>
      <c r="K5508" s="699"/>
      <c r="L5508" s="699"/>
      <c r="M5508" s="699"/>
      <c r="N5508" s="699"/>
      <c r="O5508" s="700"/>
    </row>
    <row r="5509" spans="2:15" customFormat="1" ht="15.75" customHeight="1" thickTop="1" x14ac:dyDescent="0.2">
      <c r="B5509" s="4725"/>
      <c r="C5509" s="4725"/>
    </row>
    <row r="5510" spans="2:15" ht="15.75" customHeight="1" thickBot="1" x14ac:dyDescent="0.25">
      <c r="B5510" s="796"/>
      <c r="C5510" s="796"/>
      <c r="D5510" s="796"/>
      <c r="G5510" s="2"/>
    </row>
    <row r="5511" spans="2:15" ht="15.75" customHeight="1" thickTop="1" x14ac:dyDescent="0.2">
      <c r="B5511" s="4437" t="s">
        <v>213</v>
      </c>
      <c r="C5511" s="4438"/>
      <c r="D5511" s="4438"/>
      <c r="E5511" s="4438"/>
      <c r="F5511" s="4439"/>
      <c r="G5511" s="2"/>
    </row>
    <row r="5512" spans="2:15" ht="15.75" customHeight="1" thickBot="1" x14ac:dyDescent="0.25">
      <c r="B5512" s="4440" t="s">
        <v>214</v>
      </c>
      <c r="C5512" s="4441"/>
      <c r="D5512" s="4441"/>
      <c r="E5512" s="4441"/>
      <c r="F5512" s="4442"/>
      <c r="G5512" s="2"/>
    </row>
    <row r="5513" spans="2:15" ht="15.75" customHeight="1" thickBot="1" x14ac:dyDescent="0.25">
      <c r="B5513" s="817" t="s">
        <v>448</v>
      </c>
      <c r="C5513" s="818" t="s">
        <v>215</v>
      </c>
      <c r="D5513" s="819" t="s">
        <v>216</v>
      </c>
      <c r="E5513" s="818" t="s">
        <v>217</v>
      </c>
      <c r="F5513" s="820" t="s">
        <v>218</v>
      </c>
      <c r="G5513" s="2"/>
    </row>
    <row r="5514" spans="2:15" ht="15.75" customHeight="1" x14ac:dyDescent="0.2">
      <c r="B5514" s="739" t="s">
        <v>219</v>
      </c>
      <c r="C5514" s="821">
        <v>69</v>
      </c>
      <c r="D5514" s="821">
        <v>0.1</v>
      </c>
      <c r="E5514" s="822" t="s">
        <v>220</v>
      </c>
      <c r="F5514" s="823" t="s">
        <v>210</v>
      </c>
      <c r="G5514" s="2"/>
    </row>
    <row r="5515" spans="2:15" ht="15.75" customHeight="1" x14ac:dyDescent="0.2">
      <c r="B5515" s="824" t="s">
        <v>1164</v>
      </c>
      <c r="C5515" s="756">
        <v>59</v>
      </c>
      <c r="D5515" s="756">
        <v>0.1</v>
      </c>
      <c r="E5515" s="825" t="s">
        <v>220</v>
      </c>
      <c r="F5515" s="826" t="s">
        <v>210</v>
      </c>
      <c r="G5515" s="2"/>
    </row>
    <row r="5516" spans="2:15" ht="15.75" customHeight="1" x14ac:dyDescent="0.2">
      <c r="B5516" s="824" t="s">
        <v>221</v>
      </c>
      <c r="C5516" s="756">
        <v>89</v>
      </c>
      <c r="D5516" s="756">
        <v>0.1</v>
      </c>
      <c r="E5516" s="825" t="s">
        <v>222</v>
      </c>
      <c r="F5516" s="826" t="s">
        <v>210</v>
      </c>
      <c r="G5516" s="2"/>
    </row>
    <row r="5517" spans="2:15" ht="15.75" customHeight="1" x14ac:dyDescent="0.2">
      <c r="B5517" s="824" t="s">
        <v>1165</v>
      </c>
      <c r="C5517" s="756">
        <v>79</v>
      </c>
      <c r="D5517" s="756">
        <v>0.1</v>
      </c>
      <c r="E5517" s="825" t="s">
        <v>222</v>
      </c>
      <c r="F5517" s="826" t="s">
        <v>210</v>
      </c>
      <c r="G5517" s="2"/>
    </row>
    <row r="5518" spans="2:15" ht="15.75" customHeight="1" thickBot="1" x14ac:dyDescent="0.25">
      <c r="B5518" s="710"/>
      <c r="C5518" s="714"/>
      <c r="D5518" s="714"/>
      <c r="E5518" s="714"/>
      <c r="F5518" s="827"/>
      <c r="G5518" s="2"/>
    </row>
    <row r="5519" spans="2:15" ht="15.75" customHeight="1" thickBot="1" x14ac:dyDescent="0.25">
      <c r="B5519" s="698" t="s">
        <v>223</v>
      </c>
      <c r="C5519" s="699"/>
      <c r="D5519" s="699"/>
      <c r="E5519" s="699"/>
      <c r="F5519" s="700"/>
      <c r="G5519" s="2"/>
    </row>
    <row r="5520" spans="2:15" ht="15.75" customHeight="1" thickTop="1" x14ac:dyDescent="0.2">
      <c r="B5520" s="4465"/>
      <c r="C5520" s="4465"/>
      <c r="D5520" s="4465"/>
      <c r="G5520" s="2"/>
    </row>
    <row r="5521" spans="2:15" ht="15.75" customHeight="1" thickBot="1" x14ac:dyDescent="0.25">
      <c r="B5521" s="796"/>
      <c r="C5521" s="796"/>
      <c r="D5521" s="796"/>
      <c r="G5521" s="2"/>
    </row>
    <row r="5522" spans="2:15" ht="15.75" customHeight="1" thickTop="1" x14ac:dyDescent="0.2">
      <c r="B5522" s="100" t="s">
        <v>2475</v>
      </c>
      <c r="C5522" s="178"/>
      <c r="D5522" s="178"/>
      <c r="E5522" s="114"/>
      <c r="F5522" s="114"/>
      <c r="G5522" s="114"/>
      <c r="H5522" s="114"/>
      <c r="I5522" s="114"/>
      <c r="J5522" s="114"/>
      <c r="K5522" s="114"/>
      <c r="L5522" s="115"/>
      <c r="M5522" s="115"/>
      <c r="N5522" s="115"/>
      <c r="O5522" s="122"/>
    </row>
    <row r="5523" spans="2:15" ht="38.25" customHeight="1" x14ac:dyDescent="0.2">
      <c r="B5523" s="405" t="s">
        <v>64</v>
      </c>
      <c r="C5523" s="396" t="s">
        <v>1218</v>
      </c>
      <c r="D5523" s="397" t="s">
        <v>205</v>
      </c>
      <c r="E5523" s="397" t="s">
        <v>65</v>
      </c>
      <c r="F5523" s="397" t="s">
        <v>206</v>
      </c>
      <c r="G5523" s="397" t="s">
        <v>207</v>
      </c>
      <c r="H5523" s="359" t="s">
        <v>255</v>
      </c>
      <c r="I5523" s="359" t="s">
        <v>1812</v>
      </c>
      <c r="J5523" s="359" t="s">
        <v>2023</v>
      </c>
      <c r="K5523" s="359" t="s">
        <v>2024</v>
      </c>
      <c r="L5523" s="359" t="s">
        <v>2477</v>
      </c>
      <c r="M5523" s="359" t="s">
        <v>2478</v>
      </c>
      <c r="N5523" s="359" t="s">
        <v>2028</v>
      </c>
      <c r="O5523" s="406" t="s">
        <v>208</v>
      </c>
    </row>
    <row r="5524" spans="2:15" ht="15.75" customHeight="1" x14ac:dyDescent="0.2">
      <c r="B5524" s="799" t="s">
        <v>87</v>
      </c>
      <c r="C5524" s="800" t="s">
        <v>783</v>
      </c>
      <c r="D5524" s="801">
        <v>25</v>
      </c>
      <c r="E5524" s="801">
        <v>15.01</v>
      </c>
      <c r="F5524" s="801">
        <v>9.99</v>
      </c>
      <c r="G5524" s="802" t="s">
        <v>209</v>
      </c>
      <c r="H5524" s="779">
        <v>0.1</v>
      </c>
      <c r="I5524" s="779">
        <v>0.22</v>
      </c>
      <c r="J5524" s="779">
        <v>0.15</v>
      </c>
      <c r="K5524" s="800" t="s">
        <v>1892</v>
      </c>
      <c r="L5524" s="800" t="s">
        <v>2083</v>
      </c>
      <c r="M5524" s="803" t="s">
        <v>2182</v>
      </c>
      <c r="N5524" s="803" t="s">
        <v>2034</v>
      </c>
      <c r="O5524" s="804" t="s">
        <v>210</v>
      </c>
    </row>
    <row r="5525" spans="2:15" ht="15.75" customHeight="1" x14ac:dyDescent="0.2">
      <c r="B5525" s="799" t="s">
        <v>211</v>
      </c>
      <c r="C5525" s="800" t="s">
        <v>783</v>
      </c>
      <c r="D5525" s="801">
        <v>25</v>
      </c>
      <c r="E5525" s="801">
        <v>15.01</v>
      </c>
      <c r="F5525" s="801">
        <v>9.99</v>
      </c>
      <c r="G5525" s="802" t="s">
        <v>212</v>
      </c>
      <c r="H5525" s="779">
        <v>0.1</v>
      </c>
      <c r="I5525" s="779">
        <v>0.22</v>
      </c>
      <c r="J5525" s="779">
        <v>0.15</v>
      </c>
      <c r="K5525" s="800" t="s">
        <v>1892</v>
      </c>
      <c r="L5525" s="800" t="s">
        <v>2083</v>
      </c>
      <c r="M5525" s="803" t="s">
        <v>2182</v>
      </c>
      <c r="N5525" s="803" t="s">
        <v>2034</v>
      </c>
      <c r="O5525" s="804" t="s">
        <v>210</v>
      </c>
    </row>
    <row r="5526" spans="2:15" ht="15.75" customHeight="1" x14ac:dyDescent="0.2">
      <c r="B5526" s="805"/>
      <c r="C5526" s="806"/>
      <c r="D5526" s="807"/>
      <c r="E5526" s="807"/>
      <c r="F5526" s="807"/>
      <c r="G5526" s="808"/>
      <c r="H5526" s="809"/>
      <c r="I5526" s="810"/>
      <c r="J5526" s="810"/>
      <c r="K5526" s="806"/>
      <c r="L5526" s="806"/>
      <c r="M5526" s="811"/>
      <c r="N5526" s="812"/>
      <c r="O5526" s="813"/>
    </row>
    <row r="5527" spans="2:15" ht="15.75" customHeight="1" x14ac:dyDescent="0.2">
      <c r="B5527" s="799" t="s">
        <v>211</v>
      </c>
      <c r="C5527" s="800" t="s">
        <v>2030</v>
      </c>
      <c r="D5527" s="801">
        <v>25</v>
      </c>
      <c r="E5527" s="801">
        <v>15.01</v>
      </c>
      <c r="F5527" s="801">
        <v>9.99</v>
      </c>
      <c r="G5527" s="802" t="s">
        <v>212</v>
      </c>
      <c r="H5527" s="779">
        <v>0.1</v>
      </c>
      <c r="I5527" s="779">
        <v>0.22</v>
      </c>
      <c r="J5527" s="779">
        <v>0.15</v>
      </c>
      <c r="K5527" s="800" t="s">
        <v>1892</v>
      </c>
      <c r="L5527" s="800" t="s">
        <v>2083</v>
      </c>
      <c r="M5527" s="803" t="s">
        <v>2182</v>
      </c>
      <c r="N5527" s="803" t="s">
        <v>2034</v>
      </c>
      <c r="O5527" s="804" t="s">
        <v>210</v>
      </c>
    </row>
    <row r="5528" spans="2:15" ht="15" customHeight="1" thickBot="1" x14ac:dyDescent="0.25">
      <c r="B5528" s="4662" t="s">
        <v>1517</v>
      </c>
      <c r="C5528" s="4663"/>
      <c r="D5528" s="814"/>
      <c r="E5528" s="814"/>
      <c r="F5528" s="814"/>
      <c r="G5528" s="814"/>
      <c r="H5528" s="815"/>
      <c r="I5528" s="815"/>
      <c r="J5528" s="815"/>
      <c r="K5528" s="815"/>
      <c r="L5528" s="815"/>
      <c r="M5528" s="815"/>
      <c r="N5528" s="815"/>
      <c r="O5528" s="816"/>
    </row>
    <row r="5529" spans="2:15" ht="15.75" customHeight="1" thickTop="1" x14ac:dyDescent="0.2">
      <c r="B5529" s="4465">
        <f>+B5520</f>
        <v>0</v>
      </c>
      <c r="C5529" s="4465"/>
      <c r="D5529" s="4465"/>
      <c r="G5529" s="2"/>
    </row>
    <row r="5530" spans="2:15" ht="15.75" customHeight="1" thickBot="1" x14ac:dyDescent="0.25">
      <c r="G5530" s="2"/>
    </row>
    <row r="5531" spans="2:15" ht="15.75" customHeight="1" thickTop="1" x14ac:dyDescent="0.2">
      <c r="B5531" s="100" t="s">
        <v>2475</v>
      </c>
      <c r="C5531" s="178"/>
      <c r="D5531" s="178"/>
      <c r="E5531" s="114"/>
      <c r="F5531" s="114"/>
      <c r="G5531" s="114"/>
      <c r="H5531" s="114"/>
      <c r="I5531" s="114"/>
      <c r="J5531" s="115"/>
      <c r="K5531" s="115"/>
      <c r="L5531" s="115"/>
      <c r="M5531" s="122"/>
    </row>
    <row r="5532" spans="2:15" ht="32.25" customHeight="1" x14ac:dyDescent="0.2">
      <c r="B5532" s="405" t="s">
        <v>64</v>
      </c>
      <c r="C5532" s="396" t="s">
        <v>1218</v>
      </c>
      <c r="D5532" s="767" t="s">
        <v>93</v>
      </c>
      <c r="E5532" s="397" t="s">
        <v>94</v>
      </c>
      <c r="F5532" s="397" t="s">
        <v>95</v>
      </c>
      <c r="G5532" s="359" t="s">
        <v>255</v>
      </c>
      <c r="H5532" s="359" t="s">
        <v>2024</v>
      </c>
      <c r="I5532" s="359" t="s">
        <v>1812</v>
      </c>
      <c r="J5532" s="359" t="s">
        <v>2477</v>
      </c>
      <c r="K5532" s="359" t="s">
        <v>2023</v>
      </c>
      <c r="L5532" s="359" t="s">
        <v>2478</v>
      </c>
      <c r="M5532" s="398" t="s">
        <v>2028</v>
      </c>
    </row>
    <row r="5533" spans="2:15" ht="15.75" customHeight="1" x14ac:dyDescent="0.2">
      <c r="B5533" s="14" t="s">
        <v>96</v>
      </c>
      <c r="C5533" s="38" t="s">
        <v>783</v>
      </c>
      <c r="D5533" s="768">
        <v>20</v>
      </c>
      <c r="E5533" s="47">
        <v>19</v>
      </c>
      <c r="F5533" s="47"/>
      <c r="G5533" s="441">
        <v>0.1</v>
      </c>
      <c r="H5533" s="38" t="s">
        <v>2033</v>
      </c>
      <c r="I5533" s="441">
        <v>0.22</v>
      </c>
      <c r="J5533" s="38" t="s">
        <v>97</v>
      </c>
      <c r="K5533" s="441">
        <v>0.15</v>
      </c>
      <c r="L5533" s="87" t="s">
        <v>2472</v>
      </c>
      <c r="M5533" s="371" t="s">
        <v>763</v>
      </c>
    </row>
    <row r="5534" spans="2:15" ht="15.75" customHeight="1" x14ac:dyDescent="0.2">
      <c r="B5534" s="14" t="s">
        <v>98</v>
      </c>
      <c r="C5534" s="38" t="s">
        <v>783</v>
      </c>
      <c r="D5534" s="768">
        <v>20</v>
      </c>
      <c r="E5534" s="47">
        <v>19</v>
      </c>
      <c r="F5534" s="47"/>
      <c r="G5534" s="441">
        <v>0.1</v>
      </c>
      <c r="H5534" s="38" t="s">
        <v>2033</v>
      </c>
      <c r="I5534" s="441">
        <v>0.22</v>
      </c>
      <c r="J5534" s="38" t="s">
        <v>97</v>
      </c>
      <c r="K5534" s="441">
        <v>0.15</v>
      </c>
      <c r="L5534" s="87" t="s">
        <v>2472</v>
      </c>
      <c r="M5534" s="371" t="s">
        <v>763</v>
      </c>
    </row>
    <row r="5535" spans="2:15" ht="15.75" customHeight="1" x14ac:dyDescent="0.2">
      <c r="B5535" s="14" t="s">
        <v>99</v>
      </c>
      <c r="C5535" s="38" t="s">
        <v>783</v>
      </c>
      <c r="D5535" s="768">
        <v>39</v>
      </c>
      <c r="E5535" s="47">
        <v>20</v>
      </c>
      <c r="F5535" s="47"/>
      <c r="G5535" s="441">
        <v>9.8000000000000004E-2</v>
      </c>
      <c r="H5535" s="38" t="s">
        <v>100</v>
      </c>
      <c r="I5535" s="441">
        <v>0.22</v>
      </c>
      <c r="J5535" s="38" t="s">
        <v>101</v>
      </c>
      <c r="K5535" s="441">
        <v>0.15</v>
      </c>
      <c r="L5535" s="87" t="s">
        <v>102</v>
      </c>
      <c r="M5535" s="371" t="s">
        <v>390</v>
      </c>
    </row>
    <row r="5536" spans="2:15" ht="15.75" customHeight="1" x14ac:dyDescent="0.2">
      <c r="B5536" s="14" t="s">
        <v>103</v>
      </c>
      <c r="C5536" s="38" t="s">
        <v>783</v>
      </c>
      <c r="D5536" s="768">
        <v>44</v>
      </c>
      <c r="E5536" s="47">
        <v>15</v>
      </c>
      <c r="F5536" s="47"/>
      <c r="G5536" s="441">
        <v>9.8000000000000004E-2</v>
      </c>
      <c r="H5536" s="38" t="s">
        <v>104</v>
      </c>
      <c r="I5536" s="441">
        <v>0.22</v>
      </c>
      <c r="J5536" s="38" t="s">
        <v>2033</v>
      </c>
      <c r="K5536" s="441">
        <v>0.15</v>
      </c>
      <c r="L5536" s="87" t="s">
        <v>105</v>
      </c>
      <c r="M5536" s="371" t="s">
        <v>390</v>
      </c>
    </row>
    <row r="5537" spans="2:13" ht="15.75" customHeight="1" x14ac:dyDescent="0.2">
      <c r="B5537" s="42" t="s">
        <v>106</v>
      </c>
      <c r="C5537" s="43" t="s">
        <v>783</v>
      </c>
      <c r="D5537" s="768">
        <v>59</v>
      </c>
      <c r="E5537" s="775">
        <v>20</v>
      </c>
      <c r="F5537" s="775"/>
      <c r="G5537" s="441">
        <v>0.09</v>
      </c>
      <c r="H5537" s="43" t="s">
        <v>107</v>
      </c>
      <c r="I5537" s="441">
        <v>0.22</v>
      </c>
      <c r="J5537" s="38" t="s">
        <v>2595</v>
      </c>
      <c r="K5537" s="441">
        <v>0.15</v>
      </c>
      <c r="L5537" s="179" t="s">
        <v>580</v>
      </c>
      <c r="M5537" s="371" t="s">
        <v>390</v>
      </c>
    </row>
    <row r="5538" spans="2:13" ht="15.75" customHeight="1" x14ac:dyDescent="0.2">
      <c r="B5538" s="14" t="s">
        <v>108</v>
      </c>
      <c r="C5538" s="43" t="s">
        <v>783</v>
      </c>
      <c r="D5538" s="768">
        <v>64</v>
      </c>
      <c r="E5538" s="775">
        <v>15</v>
      </c>
      <c r="F5538" s="775"/>
      <c r="G5538" s="441">
        <v>0.09</v>
      </c>
      <c r="H5538" s="43" t="s">
        <v>109</v>
      </c>
      <c r="I5538" s="441">
        <v>0.22</v>
      </c>
      <c r="J5538" s="38" t="s">
        <v>110</v>
      </c>
      <c r="K5538" s="441">
        <v>0.15</v>
      </c>
      <c r="L5538" s="179" t="s">
        <v>1755</v>
      </c>
      <c r="M5538" s="371" t="s">
        <v>390</v>
      </c>
    </row>
    <row r="5539" spans="2:13" ht="15.75" customHeight="1" x14ac:dyDescent="0.2">
      <c r="B5539" s="42" t="s">
        <v>1756</v>
      </c>
      <c r="C5539" s="43" t="s">
        <v>783</v>
      </c>
      <c r="D5539" s="768">
        <v>84</v>
      </c>
      <c r="E5539" s="775">
        <v>15</v>
      </c>
      <c r="F5539" s="775"/>
      <c r="G5539" s="441">
        <v>8.5999999999999993E-2</v>
      </c>
      <c r="H5539" s="43" t="s">
        <v>1757</v>
      </c>
      <c r="I5539" s="441">
        <v>0.22</v>
      </c>
      <c r="J5539" s="38" t="s">
        <v>1758</v>
      </c>
      <c r="K5539" s="441">
        <v>0.15</v>
      </c>
      <c r="L5539" s="179" t="s">
        <v>1759</v>
      </c>
      <c r="M5539" s="371" t="s">
        <v>390</v>
      </c>
    </row>
    <row r="5540" spans="2:13" ht="15.75" customHeight="1" x14ac:dyDescent="0.2">
      <c r="B5540" s="14" t="s">
        <v>1760</v>
      </c>
      <c r="C5540" s="43" t="s">
        <v>783</v>
      </c>
      <c r="D5540" s="768">
        <v>84</v>
      </c>
      <c r="E5540" s="775">
        <v>15</v>
      </c>
      <c r="F5540" s="775"/>
      <c r="G5540" s="441">
        <v>8.5999999999999993E-2</v>
      </c>
      <c r="H5540" s="43" t="s">
        <v>1757</v>
      </c>
      <c r="I5540" s="441">
        <v>0.22</v>
      </c>
      <c r="J5540" s="38" t="s">
        <v>1758</v>
      </c>
      <c r="K5540" s="441">
        <v>0.15</v>
      </c>
      <c r="L5540" s="179" t="s">
        <v>1759</v>
      </c>
      <c r="M5540" s="371" t="s">
        <v>390</v>
      </c>
    </row>
    <row r="5541" spans="2:13" ht="15.75" customHeight="1" x14ac:dyDescent="0.2">
      <c r="B5541" s="42" t="s">
        <v>1761</v>
      </c>
      <c r="C5541" s="43" t="s">
        <v>783</v>
      </c>
      <c r="D5541" s="768">
        <v>20</v>
      </c>
      <c r="E5541" s="775">
        <v>19</v>
      </c>
      <c r="F5541" s="775"/>
      <c r="G5541" s="441">
        <v>0.1</v>
      </c>
      <c r="H5541" s="43" t="s">
        <v>2033</v>
      </c>
      <c r="I5541" s="441">
        <v>0.22</v>
      </c>
      <c r="J5541" s="38" t="s">
        <v>97</v>
      </c>
      <c r="K5541" s="441">
        <v>0.15</v>
      </c>
      <c r="L5541" s="179" t="s">
        <v>2472</v>
      </c>
      <c r="M5541" s="371" t="s">
        <v>763</v>
      </c>
    </row>
    <row r="5542" spans="2:13" ht="15.75" customHeight="1" x14ac:dyDescent="0.2">
      <c r="B5542" s="42" t="s">
        <v>1762</v>
      </c>
      <c r="C5542" s="43" t="s">
        <v>783</v>
      </c>
      <c r="D5542" s="768">
        <v>34</v>
      </c>
      <c r="E5542" s="775">
        <v>15</v>
      </c>
      <c r="F5542" s="775"/>
      <c r="G5542" s="441">
        <v>9.8000000000000004E-2</v>
      </c>
      <c r="H5542" s="43" t="s">
        <v>2480</v>
      </c>
      <c r="I5542" s="441">
        <v>0.22</v>
      </c>
      <c r="J5542" s="38" t="s">
        <v>2085</v>
      </c>
      <c r="K5542" s="441">
        <v>0.15</v>
      </c>
      <c r="L5542" s="179" t="s">
        <v>2185</v>
      </c>
      <c r="M5542" s="371" t="s">
        <v>763</v>
      </c>
    </row>
    <row r="5543" spans="2:13" ht="15.75" customHeight="1" x14ac:dyDescent="0.2">
      <c r="B5543" s="42" t="s">
        <v>1763</v>
      </c>
      <c r="C5543" s="43" t="s">
        <v>783</v>
      </c>
      <c r="D5543" s="768">
        <v>44</v>
      </c>
      <c r="E5543" s="775">
        <v>15</v>
      </c>
      <c r="F5543" s="775"/>
      <c r="G5543" s="441">
        <v>9.8000000000000004E-2</v>
      </c>
      <c r="H5543" s="43" t="s">
        <v>104</v>
      </c>
      <c r="I5543" s="441">
        <v>0.22</v>
      </c>
      <c r="J5543" s="38" t="s">
        <v>2033</v>
      </c>
      <c r="K5543" s="441">
        <v>0.15</v>
      </c>
      <c r="L5543" s="179" t="s">
        <v>105</v>
      </c>
      <c r="M5543" s="371" t="s">
        <v>390</v>
      </c>
    </row>
    <row r="5544" spans="2:13" ht="15.75" customHeight="1" x14ac:dyDescent="0.2">
      <c r="B5544" s="42" t="s">
        <v>1764</v>
      </c>
      <c r="C5544" s="43" t="s">
        <v>783</v>
      </c>
      <c r="D5544" s="768">
        <v>54</v>
      </c>
      <c r="E5544" s="775">
        <v>15</v>
      </c>
      <c r="F5544" s="775"/>
      <c r="G5544" s="441">
        <v>9.6000000000000002E-2</v>
      </c>
      <c r="H5544" s="43" t="s">
        <v>2189</v>
      </c>
      <c r="I5544" s="441">
        <v>0.22</v>
      </c>
      <c r="J5544" s="38" t="s">
        <v>92</v>
      </c>
      <c r="K5544" s="441">
        <v>0.15</v>
      </c>
      <c r="L5544" s="179" t="s">
        <v>2593</v>
      </c>
      <c r="M5544" s="371" t="s">
        <v>390</v>
      </c>
    </row>
    <row r="5545" spans="2:13" ht="15.75" customHeight="1" x14ac:dyDescent="0.2">
      <c r="B5545" s="42" t="s">
        <v>1765</v>
      </c>
      <c r="C5545" s="43" t="s">
        <v>783</v>
      </c>
      <c r="D5545" s="768">
        <v>64</v>
      </c>
      <c r="E5545" s="775">
        <v>15</v>
      </c>
      <c r="F5545" s="775"/>
      <c r="G5545" s="441">
        <v>0.09</v>
      </c>
      <c r="H5545" s="43" t="s">
        <v>109</v>
      </c>
      <c r="I5545" s="441">
        <v>0.22</v>
      </c>
      <c r="J5545" s="38" t="s">
        <v>110</v>
      </c>
      <c r="K5545" s="441">
        <v>0.15</v>
      </c>
      <c r="L5545" s="179" t="s">
        <v>1755</v>
      </c>
      <c r="M5545" s="371" t="s">
        <v>390</v>
      </c>
    </row>
    <row r="5546" spans="2:13" ht="15.75" customHeight="1" x14ac:dyDescent="0.2">
      <c r="B5546" s="42" t="s">
        <v>1766</v>
      </c>
      <c r="C5546" s="43" t="s">
        <v>783</v>
      </c>
      <c r="D5546" s="768">
        <v>84</v>
      </c>
      <c r="E5546" s="775">
        <v>15</v>
      </c>
      <c r="F5546" s="775"/>
      <c r="G5546" s="441">
        <v>8.5999999999999993E-2</v>
      </c>
      <c r="H5546" s="43" t="s">
        <v>1757</v>
      </c>
      <c r="I5546" s="441">
        <v>0.22</v>
      </c>
      <c r="J5546" s="38" t="s">
        <v>1758</v>
      </c>
      <c r="K5546" s="441">
        <v>0.15</v>
      </c>
      <c r="L5546" s="179" t="s">
        <v>1759</v>
      </c>
      <c r="M5546" s="371" t="s">
        <v>390</v>
      </c>
    </row>
    <row r="5547" spans="2:13" ht="15.75" customHeight="1" x14ac:dyDescent="0.2">
      <c r="B5547" s="137"/>
      <c r="C5547" s="138"/>
      <c r="D5547" s="138"/>
      <c r="E5547" s="182"/>
      <c r="F5547" s="182"/>
      <c r="G5547" s="119"/>
      <c r="H5547" s="138"/>
      <c r="I5547" s="120"/>
      <c r="J5547" s="138"/>
      <c r="K5547" s="120"/>
      <c r="L5547" s="181"/>
      <c r="M5547" s="444"/>
    </row>
    <row r="5548" spans="2:13" ht="15.75" customHeight="1" x14ac:dyDescent="0.2">
      <c r="B5548" s="14" t="s">
        <v>96</v>
      </c>
      <c r="C5548" s="38" t="s">
        <v>2030</v>
      </c>
      <c r="D5548" s="768">
        <v>20</v>
      </c>
      <c r="E5548" s="47">
        <v>19</v>
      </c>
      <c r="F5548" s="47"/>
      <c r="G5548" s="441">
        <v>0.11</v>
      </c>
      <c r="H5548" s="38" t="s">
        <v>1767</v>
      </c>
      <c r="I5548" s="441">
        <v>0.22</v>
      </c>
      <c r="J5548" s="38" t="s">
        <v>97</v>
      </c>
      <c r="K5548" s="441">
        <v>0.15</v>
      </c>
      <c r="L5548" s="87" t="s">
        <v>2472</v>
      </c>
      <c r="M5548" s="371" t="s">
        <v>763</v>
      </c>
    </row>
    <row r="5549" spans="2:13" ht="15.75" customHeight="1" x14ac:dyDescent="0.2">
      <c r="B5549" s="14" t="s">
        <v>98</v>
      </c>
      <c r="C5549" s="38" t="s">
        <v>2030</v>
      </c>
      <c r="D5549" s="768">
        <v>20</v>
      </c>
      <c r="E5549" s="47">
        <v>19</v>
      </c>
      <c r="F5549" s="47"/>
      <c r="G5549" s="441">
        <v>0.11</v>
      </c>
      <c r="H5549" s="38" t="s">
        <v>1767</v>
      </c>
      <c r="I5549" s="441">
        <v>0.22</v>
      </c>
      <c r="J5549" s="38" t="s">
        <v>97</v>
      </c>
      <c r="K5549" s="441">
        <v>0.15</v>
      </c>
      <c r="L5549" s="87" t="s">
        <v>2472</v>
      </c>
      <c r="M5549" s="371" t="s">
        <v>763</v>
      </c>
    </row>
    <row r="5550" spans="2:13" ht="15.75" customHeight="1" x14ac:dyDescent="0.2">
      <c r="B5550" s="14" t="s">
        <v>99</v>
      </c>
      <c r="C5550" s="43" t="s">
        <v>2030</v>
      </c>
      <c r="D5550" s="768">
        <v>39</v>
      </c>
      <c r="E5550" s="775">
        <v>20</v>
      </c>
      <c r="F5550" s="775"/>
      <c r="G5550" s="441">
        <v>9.8000000000000004E-2</v>
      </c>
      <c r="H5550" s="43" t="s">
        <v>100</v>
      </c>
      <c r="I5550" s="441">
        <v>0.22</v>
      </c>
      <c r="J5550" s="38" t="s">
        <v>101</v>
      </c>
      <c r="K5550" s="441">
        <v>0.15</v>
      </c>
      <c r="L5550" s="87" t="s">
        <v>102</v>
      </c>
      <c r="M5550" s="371" t="s">
        <v>390</v>
      </c>
    </row>
    <row r="5551" spans="2:13" ht="15.75" customHeight="1" x14ac:dyDescent="0.2">
      <c r="B5551" s="14" t="s">
        <v>103</v>
      </c>
      <c r="C5551" s="43" t="s">
        <v>2030</v>
      </c>
      <c r="D5551" s="768">
        <v>44</v>
      </c>
      <c r="E5551" s="775">
        <v>15</v>
      </c>
      <c r="F5551" s="775"/>
      <c r="G5551" s="441">
        <v>9.8000000000000004E-2</v>
      </c>
      <c r="H5551" s="43" t="s">
        <v>104</v>
      </c>
      <c r="I5551" s="441">
        <v>0.22</v>
      </c>
      <c r="J5551" s="38" t="s">
        <v>2033</v>
      </c>
      <c r="K5551" s="441">
        <v>0.15</v>
      </c>
      <c r="L5551" s="87" t="s">
        <v>105</v>
      </c>
      <c r="M5551" s="371" t="s">
        <v>390</v>
      </c>
    </row>
    <row r="5552" spans="2:13" ht="15.75" customHeight="1" x14ac:dyDescent="0.2">
      <c r="B5552" s="42" t="s">
        <v>106</v>
      </c>
      <c r="C5552" s="43" t="s">
        <v>2030</v>
      </c>
      <c r="D5552" s="768">
        <v>59</v>
      </c>
      <c r="E5552" s="775">
        <v>20</v>
      </c>
      <c r="F5552" s="775"/>
      <c r="G5552" s="441">
        <v>0.09</v>
      </c>
      <c r="H5552" s="43" t="s">
        <v>107</v>
      </c>
      <c r="I5552" s="441">
        <v>0.22</v>
      </c>
      <c r="J5552" s="38" t="s">
        <v>2595</v>
      </c>
      <c r="K5552" s="441">
        <v>0.15</v>
      </c>
      <c r="L5552" s="179" t="s">
        <v>580</v>
      </c>
      <c r="M5552" s="371" t="s">
        <v>390</v>
      </c>
    </row>
    <row r="5553" spans="2:13" ht="15.75" customHeight="1" x14ac:dyDescent="0.2">
      <c r="B5553" s="14" t="s">
        <v>108</v>
      </c>
      <c r="C5553" s="43" t="s">
        <v>2030</v>
      </c>
      <c r="D5553" s="768">
        <v>64</v>
      </c>
      <c r="E5553" s="775">
        <v>15</v>
      </c>
      <c r="F5553" s="775"/>
      <c r="G5553" s="441">
        <v>0.09</v>
      </c>
      <c r="H5553" s="43" t="s">
        <v>109</v>
      </c>
      <c r="I5553" s="441">
        <v>0.22</v>
      </c>
      <c r="J5553" s="38" t="s">
        <v>110</v>
      </c>
      <c r="K5553" s="441">
        <v>0.15</v>
      </c>
      <c r="L5553" s="179" t="s">
        <v>1755</v>
      </c>
      <c r="M5553" s="371" t="s">
        <v>390</v>
      </c>
    </row>
    <row r="5554" spans="2:13" ht="15.75" customHeight="1" x14ac:dyDescent="0.2">
      <c r="B5554" s="42" t="s">
        <v>1756</v>
      </c>
      <c r="C5554" s="43" t="s">
        <v>2030</v>
      </c>
      <c r="D5554" s="768">
        <v>84</v>
      </c>
      <c r="E5554" s="775">
        <v>15</v>
      </c>
      <c r="F5554" s="775"/>
      <c r="G5554" s="441">
        <v>8.5999999999999993E-2</v>
      </c>
      <c r="H5554" s="43" t="s">
        <v>1757</v>
      </c>
      <c r="I5554" s="441">
        <v>0.22</v>
      </c>
      <c r="J5554" s="38" t="s">
        <v>1758</v>
      </c>
      <c r="K5554" s="441">
        <v>0.15</v>
      </c>
      <c r="L5554" s="179" t="s">
        <v>1759</v>
      </c>
      <c r="M5554" s="371" t="s">
        <v>390</v>
      </c>
    </row>
    <row r="5555" spans="2:13" ht="15.75" customHeight="1" x14ac:dyDescent="0.2">
      <c r="B5555" s="14" t="s">
        <v>1760</v>
      </c>
      <c r="C5555" s="43" t="s">
        <v>2030</v>
      </c>
      <c r="D5555" s="768">
        <v>84</v>
      </c>
      <c r="E5555" s="775">
        <v>15</v>
      </c>
      <c r="F5555" s="775"/>
      <c r="G5555" s="441">
        <v>8.5999999999999993E-2</v>
      </c>
      <c r="H5555" s="43" t="s">
        <v>1757</v>
      </c>
      <c r="I5555" s="441">
        <v>0.22</v>
      </c>
      <c r="J5555" s="38" t="s">
        <v>1758</v>
      </c>
      <c r="K5555" s="441">
        <v>0.15</v>
      </c>
      <c r="L5555" s="179" t="s">
        <v>1759</v>
      </c>
      <c r="M5555" s="371" t="s">
        <v>390</v>
      </c>
    </row>
    <row r="5556" spans="2:13" ht="15.75" customHeight="1" x14ac:dyDescent="0.2">
      <c r="B5556" s="14" t="s">
        <v>1768</v>
      </c>
      <c r="C5556" s="43" t="s">
        <v>2030</v>
      </c>
      <c r="D5556" s="768">
        <v>10</v>
      </c>
      <c r="E5556" s="775">
        <v>2</v>
      </c>
      <c r="F5556" s="777">
        <v>300</v>
      </c>
      <c r="G5556" s="441">
        <v>0.12</v>
      </c>
      <c r="H5556" s="43" t="s">
        <v>1769</v>
      </c>
      <c r="I5556" s="441">
        <v>0.22</v>
      </c>
      <c r="J5556" s="38" t="s">
        <v>1770</v>
      </c>
      <c r="K5556" s="441">
        <v>0.15</v>
      </c>
      <c r="L5556" s="179" t="s">
        <v>1771</v>
      </c>
      <c r="M5556" s="371" t="s">
        <v>2034</v>
      </c>
    </row>
    <row r="5557" spans="2:13" ht="15.75" customHeight="1" x14ac:dyDescent="0.2">
      <c r="B5557" s="134" t="s">
        <v>1761</v>
      </c>
      <c r="C5557" s="43" t="s">
        <v>2030</v>
      </c>
      <c r="D5557" s="768">
        <v>20</v>
      </c>
      <c r="E5557" s="775">
        <v>19</v>
      </c>
      <c r="F5557" s="775"/>
      <c r="G5557" s="441">
        <v>0.11</v>
      </c>
      <c r="H5557" s="43" t="s">
        <v>1767</v>
      </c>
      <c r="I5557" s="441">
        <v>0.22</v>
      </c>
      <c r="J5557" s="38" t="s">
        <v>97</v>
      </c>
      <c r="K5557" s="441">
        <v>0.15</v>
      </c>
      <c r="L5557" s="179" t="s">
        <v>2472</v>
      </c>
      <c r="M5557" s="371" t="s">
        <v>763</v>
      </c>
    </row>
    <row r="5558" spans="2:13" ht="15.75" customHeight="1" x14ac:dyDescent="0.2">
      <c r="B5558" s="42" t="s">
        <v>1762</v>
      </c>
      <c r="C5558" s="43" t="s">
        <v>2030</v>
      </c>
      <c r="D5558" s="768">
        <v>34</v>
      </c>
      <c r="E5558" s="775">
        <v>15</v>
      </c>
      <c r="F5558" s="775"/>
      <c r="G5558" s="441">
        <v>0.108</v>
      </c>
      <c r="H5558" s="43" t="s">
        <v>1959</v>
      </c>
      <c r="I5558" s="441">
        <v>0.22</v>
      </c>
      <c r="J5558" s="38" t="s">
        <v>2085</v>
      </c>
      <c r="K5558" s="441">
        <v>0.15</v>
      </c>
      <c r="L5558" s="179" t="s">
        <v>2185</v>
      </c>
      <c r="M5558" s="371" t="s">
        <v>763</v>
      </c>
    </row>
    <row r="5559" spans="2:13" ht="15.75" customHeight="1" x14ac:dyDescent="0.2">
      <c r="B5559" s="42" t="s">
        <v>1763</v>
      </c>
      <c r="C5559" s="43" t="s">
        <v>2030</v>
      </c>
      <c r="D5559" s="768">
        <v>44</v>
      </c>
      <c r="E5559" s="775">
        <v>15</v>
      </c>
      <c r="F5559" s="775"/>
      <c r="G5559" s="441">
        <v>9.8000000000000004E-2</v>
      </c>
      <c r="H5559" s="43" t="s">
        <v>104</v>
      </c>
      <c r="I5559" s="441">
        <v>0.22</v>
      </c>
      <c r="J5559" s="38" t="s">
        <v>2033</v>
      </c>
      <c r="K5559" s="441">
        <v>0.15</v>
      </c>
      <c r="L5559" s="179" t="s">
        <v>105</v>
      </c>
      <c r="M5559" s="371" t="s">
        <v>390</v>
      </c>
    </row>
    <row r="5560" spans="2:13" ht="15.75" customHeight="1" x14ac:dyDescent="0.2">
      <c r="B5560" s="42" t="s">
        <v>1764</v>
      </c>
      <c r="C5560" s="43" t="s">
        <v>2030</v>
      </c>
      <c r="D5560" s="768">
        <v>54</v>
      </c>
      <c r="E5560" s="775">
        <v>15</v>
      </c>
      <c r="F5560" s="775"/>
      <c r="G5560" s="441">
        <v>9.6000000000000002E-2</v>
      </c>
      <c r="H5560" s="43" t="s">
        <v>2189</v>
      </c>
      <c r="I5560" s="441">
        <v>0.22</v>
      </c>
      <c r="J5560" s="38" t="s">
        <v>92</v>
      </c>
      <c r="K5560" s="441">
        <v>0.15</v>
      </c>
      <c r="L5560" s="179" t="s">
        <v>2593</v>
      </c>
      <c r="M5560" s="371" t="s">
        <v>390</v>
      </c>
    </row>
    <row r="5561" spans="2:13" ht="15.75" customHeight="1" x14ac:dyDescent="0.2">
      <c r="B5561" s="42" t="s">
        <v>1765</v>
      </c>
      <c r="C5561" s="43" t="s">
        <v>2030</v>
      </c>
      <c r="D5561" s="768">
        <v>64</v>
      </c>
      <c r="E5561" s="775">
        <v>15</v>
      </c>
      <c r="F5561" s="775"/>
      <c r="G5561" s="441">
        <v>0.09</v>
      </c>
      <c r="H5561" s="43" t="s">
        <v>109</v>
      </c>
      <c r="I5561" s="441">
        <v>0.22</v>
      </c>
      <c r="J5561" s="38" t="s">
        <v>110</v>
      </c>
      <c r="K5561" s="441">
        <v>0.15</v>
      </c>
      <c r="L5561" s="179" t="s">
        <v>1755</v>
      </c>
      <c r="M5561" s="371" t="s">
        <v>390</v>
      </c>
    </row>
    <row r="5562" spans="2:13" ht="15.75" customHeight="1" x14ac:dyDescent="0.2">
      <c r="B5562" s="42" t="s">
        <v>1766</v>
      </c>
      <c r="C5562" s="43" t="s">
        <v>2030</v>
      </c>
      <c r="D5562" s="768">
        <v>84</v>
      </c>
      <c r="E5562" s="775">
        <v>15</v>
      </c>
      <c r="F5562" s="775"/>
      <c r="G5562" s="441">
        <v>8.5999999999999993E-2</v>
      </c>
      <c r="H5562" s="43" t="s">
        <v>1757</v>
      </c>
      <c r="I5562" s="441">
        <v>0.22</v>
      </c>
      <c r="J5562" s="38" t="s">
        <v>1758</v>
      </c>
      <c r="K5562" s="441">
        <v>0.15</v>
      </c>
      <c r="L5562" s="179" t="s">
        <v>1759</v>
      </c>
      <c r="M5562" s="371" t="s">
        <v>390</v>
      </c>
    </row>
    <row r="5563" spans="2:13" ht="15.75" customHeight="1" x14ac:dyDescent="0.2">
      <c r="B5563" s="4487" t="s">
        <v>1985</v>
      </c>
      <c r="C5563" s="4488"/>
      <c r="D5563" s="770"/>
      <c r="E5563" s="772"/>
      <c r="F5563" s="772"/>
      <c r="G5563" s="712"/>
      <c r="H5563" s="712"/>
      <c r="I5563" s="712"/>
      <c r="J5563" s="712"/>
      <c r="K5563" s="712"/>
      <c r="L5563" s="712"/>
      <c r="M5563" s="729"/>
    </row>
    <row r="5564" spans="2:13" ht="15.75" customHeight="1" thickBot="1" x14ac:dyDescent="0.25">
      <c r="B5564" s="698"/>
      <c r="C5564" s="699"/>
      <c r="D5564" s="773"/>
      <c r="E5564" s="776"/>
      <c r="F5564" s="776"/>
      <c r="G5564" s="699"/>
      <c r="H5564" s="699"/>
      <c r="I5564" s="699"/>
      <c r="J5564" s="699"/>
      <c r="K5564" s="699"/>
      <c r="L5564" s="699"/>
      <c r="M5564" s="700"/>
    </row>
    <row r="5565" spans="2:13" ht="15.75" customHeight="1" thickTop="1" x14ac:dyDescent="0.2">
      <c r="B5565" s="4465"/>
      <c r="C5565" s="4465"/>
      <c r="D5565" s="4465"/>
      <c r="G5565" s="2"/>
    </row>
    <row r="5566" spans="2:13" ht="15.75" customHeight="1" thickBot="1" x14ac:dyDescent="0.25">
      <c r="G5566" s="2"/>
    </row>
    <row r="5567" spans="2:13" ht="15.75" customHeight="1" thickTop="1" x14ac:dyDescent="0.2">
      <c r="B5567" s="100" t="s">
        <v>895</v>
      </c>
      <c r="C5567" s="100"/>
      <c r="D5567" s="100"/>
      <c r="E5567" s="100"/>
      <c r="F5567" s="100"/>
      <c r="G5567" s="114"/>
      <c r="H5567" s="114"/>
      <c r="I5567" s="114"/>
      <c r="J5567" s="115"/>
      <c r="K5567" s="115"/>
      <c r="L5567" s="115"/>
      <c r="M5567" s="109"/>
    </row>
    <row r="5568" spans="2:13" ht="30.75" customHeight="1" x14ac:dyDescent="0.2">
      <c r="B5568" s="395" t="s">
        <v>381</v>
      </c>
      <c r="C5568" s="396" t="s">
        <v>1218</v>
      </c>
      <c r="D5568" s="359" t="s">
        <v>1772</v>
      </c>
      <c r="E5568" s="359" t="s">
        <v>1773</v>
      </c>
      <c r="F5568" s="359" t="s">
        <v>84</v>
      </c>
      <c r="G5568" s="359" t="s">
        <v>255</v>
      </c>
      <c r="H5568" s="431" t="s">
        <v>2024</v>
      </c>
      <c r="I5568" s="359" t="s">
        <v>1812</v>
      </c>
      <c r="J5568" s="431" t="s">
        <v>2025</v>
      </c>
      <c r="K5568" s="359" t="s">
        <v>2023</v>
      </c>
      <c r="L5568" s="397" t="s">
        <v>781</v>
      </c>
      <c r="M5568" s="398" t="s">
        <v>2028</v>
      </c>
    </row>
    <row r="5569" spans="2:13" ht="15.75" customHeight="1" x14ac:dyDescent="0.2">
      <c r="B5569" s="42" t="s">
        <v>1774</v>
      </c>
      <c r="C5569" s="396" t="s">
        <v>783</v>
      </c>
      <c r="D5569" s="39">
        <v>20</v>
      </c>
      <c r="E5569" s="39">
        <v>10</v>
      </c>
      <c r="F5569" s="778">
        <v>3000</v>
      </c>
      <c r="G5569" s="779">
        <v>0.1</v>
      </c>
      <c r="H5569" s="38" t="s">
        <v>2033</v>
      </c>
      <c r="I5569" s="779">
        <v>0.22</v>
      </c>
      <c r="J5569" s="38" t="s">
        <v>97</v>
      </c>
      <c r="K5569" s="779">
        <v>0.15</v>
      </c>
      <c r="L5569" s="87" t="s">
        <v>2472</v>
      </c>
      <c r="M5569" s="371" t="s">
        <v>763</v>
      </c>
    </row>
    <row r="5570" spans="2:13" ht="15.75" customHeight="1" x14ac:dyDescent="0.2">
      <c r="B5570" s="780"/>
      <c r="C5570" s="781"/>
      <c r="D5570" s="782"/>
      <c r="E5570" s="782"/>
      <c r="F5570" s="783"/>
      <c r="G5570" s="782"/>
      <c r="H5570" s="784"/>
      <c r="I5570" s="782"/>
      <c r="J5570" s="784"/>
      <c r="K5570" s="782"/>
      <c r="L5570" s="782"/>
      <c r="M5570" s="785"/>
    </row>
    <row r="5571" spans="2:13" ht="15.75" customHeight="1" x14ac:dyDescent="0.2">
      <c r="B5571" s="14" t="s">
        <v>897</v>
      </c>
      <c r="C5571" s="38" t="s">
        <v>2030</v>
      </c>
      <c r="D5571" s="39">
        <v>12.64</v>
      </c>
      <c r="E5571" s="39">
        <v>2.36</v>
      </c>
      <c r="F5571" s="786">
        <v>300</v>
      </c>
      <c r="G5571" s="779">
        <v>0.12</v>
      </c>
      <c r="H5571" s="38" t="s">
        <v>2031</v>
      </c>
      <c r="I5571" s="779">
        <v>0.22</v>
      </c>
      <c r="J5571" s="38" t="s">
        <v>1775</v>
      </c>
      <c r="K5571" s="779">
        <v>0.15</v>
      </c>
      <c r="L5571" s="87" t="s">
        <v>898</v>
      </c>
      <c r="M5571" s="371" t="s">
        <v>2034</v>
      </c>
    </row>
    <row r="5572" spans="2:13" ht="15.75" customHeight="1" x14ac:dyDescent="0.2">
      <c r="B5572" s="14" t="s">
        <v>900</v>
      </c>
      <c r="C5572" s="38" t="s">
        <v>2030</v>
      </c>
      <c r="D5572" s="39">
        <v>14.07</v>
      </c>
      <c r="E5572" s="39">
        <v>3.93</v>
      </c>
      <c r="F5572" s="786">
        <v>500</v>
      </c>
      <c r="G5572" s="779">
        <v>0.12</v>
      </c>
      <c r="H5572" s="38" t="s">
        <v>1776</v>
      </c>
      <c r="I5572" s="779">
        <v>0.22</v>
      </c>
      <c r="J5572" s="38" t="s">
        <v>1777</v>
      </c>
      <c r="K5572" s="779">
        <v>0.15</v>
      </c>
      <c r="L5572" s="87" t="s">
        <v>2463</v>
      </c>
      <c r="M5572" s="371" t="s">
        <v>2034</v>
      </c>
    </row>
    <row r="5573" spans="2:13" ht="15.75" customHeight="1" x14ac:dyDescent="0.2">
      <c r="B5573" s="42" t="s">
        <v>2464</v>
      </c>
      <c r="C5573" s="43" t="s">
        <v>2030</v>
      </c>
      <c r="D5573" s="44">
        <v>12.13</v>
      </c>
      <c r="E5573" s="44">
        <v>7.87</v>
      </c>
      <c r="F5573" s="787">
        <v>1000</v>
      </c>
      <c r="G5573" s="779">
        <v>0.12</v>
      </c>
      <c r="H5573" s="43" t="s">
        <v>1778</v>
      </c>
      <c r="I5573" s="779">
        <v>0.22</v>
      </c>
      <c r="J5573" s="43" t="s">
        <v>1779</v>
      </c>
      <c r="K5573" s="779">
        <v>0.15</v>
      </c>
      <c r="L5573" s="179" t="s">
        <v>2037</v>
      </c>
      <c r="M5573" s="371" t="s">
        <v>2034</v>
      </c>
    </row>
    <row r="5574" spans="2:13" ht="15.75" customHeight="1" x14ac:dyDescent="0.2">
      <c r="B5574" s="42" t="s">
        <v>2467</v>
      </c>
      <c r="C5574" s="43" t="s">
        <v>2030</v>
      </c>
      <c r="D5574" s="44">
        <v>10.199999999999999</v>
      </c>
      <c r="E5574" s="44">
        <v>11.8</v>
      </c>
      <c r="F5574" s="787">
        <v>1500</v>
      </c>
      <c r="G5574" s="779">
        <v>0.12</v>
      </c>
      <c r="H5574" s="43" t="s">
        <v>1780</v>
      </c>
      <c r="I5574" s="779">
        <v>0.22</v>
      </c>
      <c r="J5574" s="43" t="s">
        <v>1781</v>
      </c>
      <c r="K5574" s="779">
        <v>0.15</v>
      </c>
      <c r="L5574" s="179" t="s">
        <v>2468</v>
      </c>
      <c r="M5574" s="371" t="s">
        <v>2034</v>
      </c>
    </row>
    <row r="5575" spans="2:13" ht="15.75" customHeight="1" x14ac:dyDescent="0.2">
      <c r="B5575" s="42" t="s">
        <v>1782</v>
      </c>
      <c r="C5575" s="43" t="s">
        <v>2030</v>
      </c>
      <c r="D5575" s="44">
        <v>20</v>
      </c>
      <c r="E5575" s="44">
        <v>10</v>
      </c>
      <c r="F5575" s="787">
        <v>3000</v>
      </c>
      <c r="G5575" s="779">
        <v>0.11</v>
      </c>
      <c r="H5575" s="43" t="s">
        <v>1767</v>
      </c>
      <c r="I5575" s="779">
        <v>0.22</v>
      </c>
      <c r="J5575" s="43" t="s">
        <v>97</v>
      </c>
      <c r="K5575" s="779">
        <v>0.15</v>
      </c>
      <c r="L5575" s="179" t="s">
        <v>2472</v>
      </c>
      <c r="M5575" s="371" t="s">
        <v>763</v>
      </c>
    </row>
    <row r="5576" spans="2:13" ht="15.75" customHeight="1" thickBot="1" x14ac:dyDescent="0.25">
      <c r="B5576" s="3" t="s">
        <v>52</v>
      </c>
      <c r="C5576" s="4"/>
      <c r="D5576" s="4"/>
      <c r="E5576" s="4"/>
      <c r="F5576" s="4"/>
      <c r="G5576" s="4"/>
      <c r="H5576" s="4"/>
      <c r="I5576" s="4"/>
      <c r="J5576" s="4"/>
      <c r="K5576" s="4"/>
      <c r="L5576" s="4"/>
      <c r="M5576" s="5"/>
    </row>
    <row r="5577" spans="2:13" ht="15.75" customHeight="1" thickTop="1" x14ac:dyDescent="0.2">
      <c r="B5577" s="4465"/>
      <c r="C5577" s="4465"/>
      <c r="D5577" s="4465"/>
      <c r="G5577" s="2"/>
    </row>
    <row r="5578" spans="2:13" ht="15.75" customHeight="1" thickBot="1" x14ac:dyDescent="0.25">
      <c r="G5578" s="2"/>
    </row>
    <row r="5579" spans="2:13" ht="15.75" customHeight="1" thickTop="1" x14ac:dyDescent="0.2">
      <c r="B5579" s="100" t="s">
        <v>2475</v>
      </c>
      <c r="C5579" s="178"/>
      <c r="D5579" s="178"/>
      <c r="E5579" s="114"/>
      <c r="F5579" s="114"/>
      <c r="G5579" s="114"/>
      <c r="H5579" s="114"/>
      <c r="I5579" s="115"/>
      <c r="J5579" s="115"/>
      <c r="K5579" s="115"/>
      <c r="L5579" s="122"/>
      <c r="M5579" s="1"/>
    </row>
    <row r="5580" spans="2:13" ht="45.75" customHeight="1" x14ac:dyDescent="0.2">
      <c r="B5580" s="405" t="s">
        <v>64</v>
      </c>
      <c r="C5580" s="396" t="s">
        <v>1218</v>
      </c>
      <c r="D5580" s="397" t="s">
        <v>65</v>
      </c>
      <c r="E5580" s="397" t="s">
        <v>2476</v>
      </c>
      <c r="F5580" s="359" t="s">
        <v>255</v>
      </c>
      <c r="G5580" s="359" t="s">
        <v>2024</v>
      </c>
      <c r="H5580" s="359" t="s">
        <v>1812</v>
      </c>
      <c r="I5580" s="359" t="s">
        <v>2477</v>
      </c>
      <c r="J5580" s="359" t="s">
        <v>2023</v>
      </c>
      <c r="K5580" s="359" t="s">
        <v>2478</v>
      </c>
      <c r="L5580" s="398" t="s">
        <v>2028</v>
      </c>
      <c r="M5580" s="254"/>
    </row>
    <row r="5581" spans="2:13" ht="15.75" customHeight="1" x14ac:dyDescent="0.2">
      <c r="B5581" s="14" t="s">
        <v>2479</v>
      </c>
      <c r="C5581" s="38" t="s">
        <v>783</v>
      </c>
      <c r="D5581" s="47">
        <v>34</v>
      </c>
      <c r="E5581" s="47">
        <v>15</v>
      </c>
      <c r="F5581" s="441">
        <v>9.8000000000000004E-2</v>
      </c>
      <c r="G5581" s="38" t="s">
        <v>2480</v>
      </c>
      <c r="H5581" s="441">
        <v>0.22</v>
      </c>
      <c r="I5581" s="38" t="s">
        <v>2085</v>
      </c>
      <c r="J5581" s="441">
        <v>0.15</v>
      </c>
      <c r="K5581" s="87" t="s">
        <v>2185</v>
      </c>
      <c r="L5581" s="371" t="s">
        <v>763</v>
      </c>
      <c r="M5581" s="1"/>
    </row>
    <row r="5582" spans="2:13" ht="15.75" customHeight="1" x14ac:dyDescent="0.2">
      <c r="B5582" s="14" t="s">
        <v>1956</v>
      </c>
      <c r="C5582" s="38" t="s">
        <v>783</v>
      </c>
      <c r="D5582" s="47">
        <v>34</v>
      </c>
      <c r="E5582" s="47">
        <v>15</v>
      </c>
      <c r="F5582" s="441">
        <v>9.8000000000000004E-2</v>
      </c>
      <c r="G5582" s="38" t="s">
        <v>2480</v>
      </c>
      <c r="H5582" s="441">
        <v>0.22</v>
      </c>
      <c r="I5582" s="38" t="s">
        <v>2085</v>
      </c>
      <c r="J5582" s="441">
        <v>0.15</v>
      </c>
      <c r="K5582" s="87" t="s">
        <v>2185</v>
      </c>
      <c r="L5582" s="371" t="s">
        <v>763</v>
      </c>
      <c r="M5582" s="1"/>
    </row>
    <row r="5583" spans="2:13" ht="15.75" customHeight="1" x14ac:dyDescent="0.2">
      <c r="B5583" s="42" t="s">
        <v>1957</v>
      </c>
      <c r="C5583" s="43" t="s">
        <v>783</v>
      </c>
      <c r="D5583" s="775">
        <v>34</v>
      </c>
      <c r="E5583" s="775">
        <v>15</v>
      </c>
      <c r="F5583" s="441">
        <v>9.8000000000000004E-2</v>
      </c>
      <c r="G5583" s="43" t="s">
        <v>2480</v>
      </c>
      <c r="H5583" s="441">
        <v>0.22</v>
      </c>
      <c r="I5583" s="38" t="s">
        <v>2085</v>
      </c>
      <c r="J5583" s="441">
        <v>0.15</v>
      </c>
      <c r="K5583" s="179" t="s">
        <v>2185</v>
      </c>
      <c r="L5583" s="371" t="s">
        <v>763</v>
      </c>
      <c r="M5583" s="1"/>
    </row>
    <row r="5584" spans="2:13" ht="15.75" customHeight="1" x14ac:dyDescent="0.2">
      <c r="B5584" s="42" t="s">
        <v>91</v>
      </c>
      <c r="C5584" s="43" t="s">
        <v>783</v>
      </c>
      <c r="D5584" s="775">
        <v>54</v>
      </c>
      <c r="E5584" s="775">
        <v>15</v>
      </c>
      <c r="F5584" s="441">
        <v>9.6000000000000002E-2</v>
      </c>
      <c r="G5584" s="43" t="s">
        <v>2189</v>
      </c>
      <c r="H5584" s="441">
        <v>0.22</v>
      </c>
      <c r="I5584" s="38" t="s">
        <v>92</v>
      </c>
      <c r="J5584" s="441">
        <v>0.15</v>
      </c>
      <c r="K5584" s="179" t="s">
        <v>2593</v>
      </c>
      <c r="L5584" s="371" t="s">
        <v>390</v>
      </c>
      <c r="M5584" s="1"/>
    </row>
    <row r="5585" spans="2:15" ht="15.75" customHeight="1" x14ac:dyDescent="0.2">
      <c r="B5585" s="14" t="s">
        <v>1961</v>
      </c>
      <c r="C5585" s="43" t="s">
        <v>783</v>
      </c>
      <c r="D5585" s="775">
        <v>54</v>
      </c>
      <c r="E5585" s="775">
        <v>15</v>
      </c>
      <c r="F5585" s="441">
        <v>9.6000000000000002E-2</v>
      </c>
      <c r="G5585" s="43" t="s">
        <v>2189</v>
      </c>
      <c r="H5585" s="441">
        <v>0.22</v>
      </c>
      <c r="I5585" s="38" t="s">
        <v>92</v>
      </c>
      <c r="J5585" s="441">
        <v>0.15</v>
      </c>
      <c r="K5585" s="179" t="s">
        <v>2593</v>
      </c>
      <c r="L5585" s="371" t="s">
        <v>390</v>
      </c>
      <c r="M5585" s="1"/>
    </row>
    <row r="5586" spans="2:15" ht="15.75" customHeight="1" x14ac:dyDescent="0.2">
      <c r="B5586" s="42" t="s">
        <v>1962</v>
      </c>
      <c r="C5586" s="43" t="s">
        <v>783</v>
      </c>
      <c r="D5586" s="775">
        <v>54</v>
      </c>
      <c r="E5586" s="775">
        <v>15</v>
      </c>
      <c r="F5586" s="441">
        <v>9.6000000000000002E-2</v>
      </c>
      <c r="G5586" s="43" t="s">
        <v>2189</v>
      </c>
      <c r="H5586" s="441">
        <v>0.22</v>
      </c>
      <c r="I5586" s="38" t="s">
        <v>92</v>
      </c>
      <c r="J5586" s="441">
        <v>0.15</v>
      </c>
      <c r="K5586" s="179" t="s">
        <v>2593</v>
      </c>
      <c r="L5586" s="371" t="s">
        <v>390</v>
      </c>
      <c r="M5586" s="1"/>
    </row>
    <row r="5587" spans="2:15" ht="15.75" customHeight="1" x14ac:dyDescent="0.2">
      <c r="B5587" s="137"/>
      <c r="C5587" s="138"/>
      <c r="D5587" s="182"/>
      <c r="E5587" s="182"/>
      <c r="F5587" s="119"/>
      <c r="G5587" s="138"/>
      <c r="H5587" s="120"/>
      <c r="I5587" s="138"/>
      <c r="J5587" s="120"/>
      <c r="K5587" s="181"/>
      <c r="L5587" s="444"/>
      <c r="M5587" s="1"/>
    </row>
    <row r="5588" spans="2:15" ht="15.75" customHeight="1" x14ac:dyDescent="0.2">
      <c r="B5588" s="14" t="s">
        <v>2479</v>
      </c>
      <c r="C5588" s="38" t="s">
        <v>2030</v>
      </c>
      <c r="D5588" s="47">
        <v>34</v>
      </c>
      <c r="E5588" s="47">
        <v>15</v>
      </c>
      <c r="F5588" s="441">
        <v>0.108</v>
      </c>
      <c r="G5588" s="38" t="s">
        <v>1959</v>
      </c>
      <c r="H5588" s="441">
        <v>0.22</v>
      </c>
      <c r="I5588" s="38" t="s">
        <v>2085</v>
      </c>
      <c r="J5588" s="441">
        <v>0.15</v>
      </c>
      <c r="K5588" s="87" t="s">
        <v>2185</v>
      </c>
      <c r="L5588" s="371" t="s">
        <v>763</v>
      </c>
      <c r="M5588" s="1"/>
    </row>
    <row r="5589" spans="2:15" ht="15.75" customHeight="1" x14ac:dyDescent="0.2">
      <c r="B5589" s="14" t="s">
        <v>1956</v>
      </c>
      <c r="C5589" s="38" t="s">
        <v>2030</v>
      </c>
      <c r="D5589" s="47">
        <v>34</v>
      </c>
      <c r="E5589" s="47">
        <v>15</v>
      </c>
      <c r="F5589" s="441">
        <v>0.108</v>
      </c>
      <c r="G5589" s="38" t="s">
        <v>1959</v>
      </c>
      <c r="H5589" s="441">
        <v>0.22</v>
      </c>
      <c r="I5589" s="38" t="s">
        <v>2085</v>
      </c>
      <c r="J5589" s="441">
        <v>0.15</v>
      </c>
      <c r="K5589" s="87" t="s">
        <v>2185</v>
      </c>
      <c r="L5589" s="371" t="s">
        <v>763</v>
      </c>
      <c r="M5589" s="1"/>
    </row>
    <row r="5590" spans="2:15" ht="15.75" customHeight="1" x14ac:dyDescent="0.2">
      <c r="B5590" s="42" t="s">
        <v>1957</v>
      </c>
      <c r="C5590" s="43" t="s">
        <v>2030</v>
      </c>
      <c r="D5590" s="775">
        <v>34</v>
      </c>
      <c r="E5590" s="775">
        <v>15</v>
      </c>
      <c r="F5590" s="441">
        <v>0.108</v>
      </c>
      <c r="G5590" s="43" t="s">
        <v>1959</v>
      </c>
      <c r="H5590" s="441">
        <v>0.22</v>
      </c>
      <c r="I5590" s="38" t="s">
        <v>2085</v>
      </c>
      <c r="J5590" s="441">
        <v>0.15</v>
      </c>
      <c r="K5590" s="179" t="s">
        <v>2185</v>
      </c>
      <c r="L5590" s="371" t="s">
        <v>763</v>
      </c>
      <c r="M5590" s="1"/>
    </row>
    <row r="5591" spans="2:15" ht="15.75" customHeight="1" x14ac:dyDescent="0.2">
      <c r="B5591" s="42" t="s">
        <v>91</v>
      </c>
      <c r="C5591" s="43" t="s">
        <v>2030</v>
      </c>
      <c r="D5591" s="775">
        <v>54</v>
      </c>
      <c r="E5591" s="775">
        <v>15</v>
      </c>
      <c r="F5591" s="441">
        <v>9.6000000000000002E-2</v>
      </c>
      <c r="G5591" s="43" t="s">
        <v>2189</v>
      </c>
      <c r="H5591" s="441">
        <v>0.22</v>
      </c>
      <c r="I5591" s="38" t="s">
        <v>92</v>
      </c>
      <c r="J5591" s="441">
        <v>0.15</v>
      </c>
      <c r="K5591" s="179" t="s">
        <v>2593</v>
      </c>
      <c r="L5591" s="371" t="s">
        <v>390</v>
      </c>
      <c r="M5591" s="1"/>
    </row>
    <row r="5592" spans="2:15" ht="15.75" customHeight="1" x14ac:dyDescent="0.2">
      <c r="B5592" s="14" t="s">
        <v>1961</v>
      </c>
      <c r="C5592" s="43" t="s">
        <v>2030</v>
      </c>
      <c r="D5592" s="775">
        <v>54</v>
      </c>
      <c r="E5592" s="775">
        <v>15</v>
      </c>
      <c r="F5592" s="441">
        <v>9.6000000000000002E-2</v>
      </c>
      <c r="G5592" s="43" t="s">
        <v>2189</v>
      </c>
      <c r="H5592" s="441">
        <v>0.22</v>
      </c>
      <c r="I5592" s="38" t="s">
        <v>92</v>
      </c>
      <c r="J5592" s="441">
        <v>0.15</v>
      </c>
      <c r="K5592" s="179" t="s">
        <v>2593</v>
      </c>
      <c r="L5592" s="371" t="s">
        <v>390</v>
      </c>
      <c r="M5592"/>
    </row>
    <row r="5593" spans="2:15" ht="15.75" customHeight="1" x14ac:dyDescent="0.2">
      <c r="B5593" s="42" t="s">
        <v>1962</v>
      </c>
      <c r="C5593" s="43" t="s">
        <v>2030</v>
      </c>
      <c r="D5593" s="775">
        <v>54</v>
      </c>
      <c r="E5593" s="775">
        <v>15</v>
      </c>
      <c r="F5593" s="441">
        <v>9.6000000000000002E-2</v>
      </c>
      <c r="G5593" s="43" t="s">
        <v>2189</v>
      </c>
      <c r="H5593" s="441">
        <v>0.22</v>
      </c>
      <c r="I5593" s="38" t="s">
        <v>92</v>
      </c>
      <c r="J5593" s="441">
        <v>0.15</v>
      </c>
      <c r="K5593" s="179" t="s">
        <v>2593</v>
      </c>
      <c r="L5593" s="371" t="s">
        <v>390</v>
      </c>
      <c r="M5593"/>
    </row>
    <row r="5594" spans="2:15" ht="15.75" customHeight="1" thickBot="1" x14ac:dyDescent="0.25">
      <c r="B5594" s="4525" t="s">
        <v>1517</v>
      </c>
      <c r="C5594" s="4526"/>
      <c r="D5594" s="776"/>
      <c r="E5594" s="776"/>
      <c r="F5594" s="699"/>
      <c r="G5594" s="699"/>
      <c r="H5594" s="699"/>
      <c r="I5594" s="699"/>
      <c r="J5594" s="699"/>
      <c r="K5594" s="699"/>
      <c r="L5594" s="700"/>
      <c r="M5594"/>
    </row>
    <row r="5595" spans="2:15" ht="15.75" customHeight="1" thickTop="1" x14ac:dyDescent="0.2">
      <c r="B5595" s="4465"/>
      <c r="C5595" s="4465"/>
      <c r="D5595" s="4465"/>
      <c r="G5595" s="2"/>
    </row>
    <row r="5596" spans="2:15" ht="15.75" customHeight="1" thickBot="1" x14ac:dyDescent="0.25">
      <c r="G5596" s="2"/>
    </row>
    <row r="5597" spans="2:15" ht="15.75" customHeight="1" thickTop="1" x14ac:dyDescent="0.2">
      <c r="B5597" s="100" t="s">
        <v>2475</v>
      </c>
      <c r="C5597" s="178"/>
      <c r="D5597" s="178"/>
      <c r="E5597" s="178"/>
      <c r="F5597" s="114"/>
      <c r="G5597" s="114"/>
      <c r="H5597" s="114"/>
      <c r="I5597" s="114"/>
      <c r="J5597" s="114"/>
      <c r="K5597" s="115"/>
      <c r="L5597" s="115"/>
      <c r="M5597" s="115"/>
      <c r="N5597" s="115"/>
      <c r="O5597" s="122"/>
    </row>
    <row r="5598" spans="2:15" ht="39" customHeight="1" x14ac:dyDescent="0.2">
      <c r="B5598" s="405" t="s">
        <v>995</v>
      </c>
      <c r="C5598" s="359" t="s">
        <v>80</v>
      </c>
      <c r="D5598" s="359" t="s">
        <v>1864</v>
      </c>
      <c r="E5598" s="767" t="s">
        <v>81</v>
      </c>
      <c r="F5598" s="767" t="s">
        <v>82</v>
      </c>
      <c r="G5598" s="397" t="s">
        <v>83</v>
      </c>
      <c r="H5598" s="359" t="s">
        <v>84</v>
      </c>
      <c r="I5598" s="359" t="s">
        <v>85</v>
      </c>
      <c r="J5598" s="359" t="s">
        <v>1812</v>
      </c>
      <c r="K5598" s="359" t="s">
        <v>86</v>
      </c>
      <c r="L5598" s="359" t="s">
        <v>2024</v>
      </c>
      <c r="M5598" s="359" t="s">
        <v>2477</v>
      </c>
      <c r="N5598" s="359" t="s">
        <v>2478</v>
      </c>
      <c r="O5598" s="398" t="s">
        <v>2028</v>
      </c>
    </row>
    <row r="5599" spans="2:15" ht="15.75" customHeight="1" x14ac:dyDescent="0.2">
      <c r="B5599" s="14" t="s">
        <v>87</v>
      </c>
      <c r="C5599" s="38" t="s">
        <v>2030</v>
      </c>
      <c r="D5599" s="38" t="s">
        <v>88</v>
      </c>
      <c r="E5599" s="768">
        <v>25</v>
      </c>
      <c r="F5599" s="768">
        <v>15.01</v>
      </c>
      <c r="G5599" s="47">
        <v>9.99</v>
      </c>
      <c r="H5599" s="769">
        <v>0</v>
      </c>
      <c r="I5599" s="441">
        <v>0.12</v>
      </c>
      <c r="J5599" s="441">
        <v>0.22</v>
      </c>
      <c r="K5599" s="441">
        <v>0.15</v>
      </c>
      <c r="L5599" s="87" t="s">
        <v>89</v>
      </c>
      <c r="M5599" s="87" t="s">
        <v>2468</v>
      </c>
      <c r="N5599" s="87" t="s">
        <v>2172</v>
      </c>
      <c r="O5599" s="371" t="s">
        <v>2034</v>
      </c>
    </row>
    <row r="5600" spans="2:15" ht="15.75" customHeight="1" x14ac:dyDescent="0.2">
      <c r="B5600" s="728" t="s">
        <v>90</v>
      </c>
      <c r="C5600" s="712"/>
      <c r="D5600" s="712"/>
      <c r="E5600" s="770"/>
      <c r="F5600" s="771"/>
      <c r="G5600" s="772"/>
      <c r="H5600" s="712"/>
      <c r="I5600" s="712"/>
      <c r="J5600" s="712"/>
      <c r="K5600" s="712"/>
      <c r="L5600" s="712"/>
      <c r="M5600" s="712"/>
      <c r="N5600" s="712"/>
      <c r="O5600" s="729"/>
    </row>
    <row r="5601" spans="2:15" ht="15.75" customHeight="1" thickBot="1" x14ac:dyDescent="0.25">
      <c r="B5601" s="698"/>
      <c r="C5601" s="699"/>
      <c r="D5601" s="699"/>
      <c r="E5601" s="773"/>
      <c r="F5601" s="774"/>
      <c r="G5601" s="773"/>
      <c r="H5601" s="699"/>
      <c r="I5601" s="699"/>
      <c r="J5601" s="699"/>
      <c r="K5601" s="699"/>
      <c r="L5601" s="699"/>
      <c r="M5601" s="699"/>
      <c r="N5601" s="699"/>
      <c r="O5601" s="700"/>
    </row>
    <row r="5602" spans="2:15" ht="15.75" customHeight="1" thickTop="1" x14ac:dyDescent="0.2">
      <c r="B5602" s="4465"/>
      <c r="C5602" s="4465"/>
      <c r="D5602" s="4465"/>
      <c r="G5602" s="2"/>
    </row>
    <row r="5603" spans="2:15" ht="15.75" customHeight="1" thickBot="1" x14ac:dyDescent="0.25">
      <c r="G5603" s="2"/>
    </row>
    <row r="5604" spans="2:15" ht="15.75" customHeight="1" thickTop="1" x14ac:dyDescent="0.2">
      <c r="B5604" s="100" t="s">
        <v>2132</v>
      </c>
      <c r="C5604" s="113"/>
      <c r="D5604" s="113"/>
      <c r="E5604" s="113"/>
      <c r="F5604" s="114"/>
      <c r="G5604" s="115"/>
      <c r="H5604" s="115"/>
      <c r="I5604" s="115"/>
      <c r="J5604" s="122"/>
    </row>
    <row r="5605" spans="2:15" ht="40.5" customHeight="1" x14ac:dyDescent="0.2">
      <c r="B5605" s="405" t="s">
        <v>2133</v>
      </c>
      <c r="C5605" s="396" t="s">
        <v>1218</v>
      </c>
      <c r="D5605" s="359" t="s">
        <v>2134</v>
      </c>
      <c r="E5605" s="359" t="s">
        <v>2024</v>
      </c>
      <c r="F5605" s="359" t="s">
        <v>1812</v>
      </c>
      <c r="G5605" s="359" t="s">
        <v>451</v>
      </c>
      <c r="H5605" s="359" t="s">
        <v>2023</v>
      </c>
      <c r="I5605" s="359" t="s">
        <v>1456</v>
      </c>
      <c r="J5605" s="398" t="s">
        <v>2028</v>
      </c>
    </row>
    <row r="5606" spans="2:15" ht="15.75" customHeight="1" x14ac:dyDescent="0.2">
      <c r="B5606" s="14" t="s">
        <v>2135</v>
      </c>
      <c r="C5606" s="38" t="s">
        <v>783</v>
      </c>
      <c r="D5606" s="441">
        <v>0.1</v>
      </c>
      <c r="E5606" s="116" t="s">
        <v>2136</v>
      </c>
      <c r="F5606" s="441">
        <v>0.22</v>
      </c>
      <c r="G5606" s="116" t="s">
        <v>2141</v>
      </c>
      <c r="H5606" s="441">
        <v>0.15</v>
      </c>
      <c r="I5606" s="116" t="s">
        <v>2138</v>
      </c>
      <c r="J5606" s="169" t="s">
        <v>2034</v>
      </c>
    </row>
    <row r="5607" spans="2:15" ht="15.75" customHeight="1" x14ac:dyDescent="0.2">
      <c r="B5607" s="42" t="s">
        <v>2139</v>
      </c>
      <c r="C5607" s="43" t="s">
        <v>783</v>
      </c>
      <c r="D5607" s="441">
        <v>0.1</v>
      </c>
      <c r="E5607" s="117" t="s">
        <v>2140</v>
      </c>
      <c r="F5607" s="441">
        <v>0.22</v>
      </c>
      <c r="G5607" s="117" t="s">
        <v>1884</v>
      </c>
      <c r="H5607" s="441">
        <v>0.15</v>
      </c>
      <c r="I5607" s="117" t="s">
        <v>2142</v>
      </c>
      <c r="J5607" s="168" t="s">
        <v>2034</v>
      </c>
    </row>
    <row r="5608" spans="2:15" ht="15.75" customHeight="1" x14ac:dyDescent="0.2">
      <c r="B5608" s="14" t="s">
        <v>2143</v>
      </c>
      <c r="C5608" s="38" t="s">
        <v>783</v>
      </c>
      <c r="D5608" s="441">
        <v>0.1</v>
      </c>
      <c r="E5608" s="116" t="s">
        <v>2144</v>
      </c>
      <c r="F5608" s="441">
        <v>0.22</v>
      </c>
      <c r="G5608" s="116" t="s">
        <v>1885</v>
      </c>
      <c r="H5608" s="441">
        <v>0.15</v>
      </c>
      <c r="I5608" s="116" t="s">
        <v>2146</v>
      </c>
      <c r="J5608" s="169" t="s">
        <v>763</v>
      </c>
    </row>
    <row r="5609" spans="2:15" ht="15.75" customHeight="1" x14ac:dyDescent="0.2">
      <c r="B5609" s="14" t="s">
        <v>2147</v>
      </c>
      <c r="C5609" s="38" t="s">
        <v>783</v>
      </c>
      <c r="D5609" s="441">
        <v>9.8000000000000004E-2</v>
      </c>
      <c r="E5609" s="116" t="s">
        <v>2148</v>
      </c>
      <c r="F5609" s="441">
        <v>0.22</v>
      </c>
      <c r="G5609" s="116" t="s">
        <v>1886</v>
      </c>
      <c r="H5609" s="441">
        <v>0.15</v>
      </c>
      <c r="I5609" s="116" t="s">
        <v>2150</v>
      </c>
      <c r="J5609" s="169" t="s">
        <v>763</v>
      </c>
    </row>
    <row r="5610" spans="2:15" ht="15.75" customHeight="1" x14ac:dyDescent="0.2">
      <c r="B5610" s="14" t="s">
        <v>2151</v>
      </c>
      <c r="C5610" s="38" t="s">
        <v>783</v>
      </c>
      <c r="D5610" s="441">
        <v>9.6000000000000002E-2</v>
      </c>
      <c r="E5610" s="116" t="s">
        <v>2152</v>
      </c>
      <c r="F5610" s="441">
        <v>0.22</v>
      </c>
      <c r="G5610" s="116" t="s">
        <v>1887</v>
      </c>
      <c r="H5610" s="441">
        <v>0.15</v>
      </c>
      <c r="I5610" s="116" t="s">
        <v>2154</v>
      </c>
      <c r="J5610" s="169" t="s">
        <v>763</v>
      </c>
    </row>
    <row r="5611" spans="2:15" ht="15.75" customHeight="1" x14ac:dyDescent="0.2">
      <c r="B5611" s="14" t="s">
        <v>2159</v>
      </c>
      <c r="C5611" s="38" t="s">
        <v>783</v>
      </c>
      <c r="D5611" s="441">
        <v>8.7999999999999995E-2</v>
      </c>
      <c r="E5611" s="116" t="s">
        <v>2160</v>
      </c>
      <c r="F5611" s="441">
        <v>0.22</v>
      </c>
      <c r="G5611" s="116" t="s">
        <v>1888</v>
      </c>
      <c r="H5611" s="441">
        <v>0.15</v>
      </c>
      <c r="I5611" s="116" t="s">
        <v>2162</v>
      </c>
      <c r="J5611" s="169" t="s">
        <v>390</v>
      </c>
    </row>
    <row r="5612" spans="2:15" ht="15.75" customHeight="1" x14ac:dyDescent="0.2">
      <c r="B5612" s="14" t="s">
        <v>2163</v>
      </c>
      <c r="C5612" s="38" t="s">
        <v>783</v>
      </c>
      <c r="D5612" s="441">
        <v>8.5999999999999993E-2</v>
      </c>
      <c r="E5612" s="116" t="s">
        <v>2164</v>
      </c>
      <c r="F5612" s="441">
        <v>0.22</v>
      </c>
      <c r="G5612" s="116" t="s">
        <v>1889</v>
      </c>
      <c r="H5612" s="441">
        <v>0.15</v>
      </c>
      <c r="I5612" s="116" t="s">
        <v>2166</v>
      </c>
      <c r="J5612" s="169" t="s">
        <v>390</v>
      </c>
    </row>
    <row r="5613" spans="2:15" ht="15.75" customHeight="1" x14ac:dyDescent="0.2">
      <c r="B5613" s="14" t="s">
        <v>2167</v>
      </c>
      <c r="C5613" s="38" t="s">
        <v>783</v>
      </c>
      <c r="D5613" s="441">
        <v>8.4000000000000005E-2</v>
      </c>
      <c r="E5613" s="116" t="s">
        <v>2168</v>
      </c>
      <c r="F5613" s="441">
        <v>0.22</v>
      </c>
      <c r="G5613" s="116" t="s">
        <v>1890</v>
      </c>
      <c r="H5613" s="441">
        <v>0.15</v>
      </c>
      <c r="I5613" s="116" t="s">
        <v>2170</v>
      </c>
      <c r="J5613" s="169" t="s">
        <v>390</v>
      </c>
    </row>
    <row r="5614" spans="2:15" ht="15.75" customHeight="1" x14ac:dyDescent="0.2">
      <c r="B5614" s="170"/>
      <c r="C5614" s="121"/>
      <c r="D5614" s="120"/>
      <c r="E5614" s="120"/>
      <c r="F5614" s="120"/>
      <c r="G5614" s="120"/>
      <c r="H5614" s="120"/>
      <c r="I5614" s="120"/>
      <c r="J5614" s="171"/>
    </row>
    <row r="5615" spans="2:15" ht="15.75" customHeight="1" x14ac:dyDescent="0.2">
      <c r="B5615" s="14" t="s">
        <v>2171</v>
      </c>
      <c r="C5615" s="38" t="s">
        <v>2030</v>
      </c>
      <c r="D5615" s="441">
        <v>0.12</v>
      </c>
      <c r="E5615" s="116" t="s">
        <v>1891</v>
      </c>
      <c r="F5615" s="441">
        <v>0.22</v>
      </c>
      <c r="G5615" s="116" t="s">
        <v>2468</v>
      </c>
      <c r="H5615" s="441">
        <v>0.15</v>
      </c>
      <c r="I5615" s="116" t="s">
        <v>2172</v>
      </c>
      <c r="J5615" s="169" t="s">
        <v>2034</v>
      </c>
    </row>
    <row r="5616" spans="2:15" ht="15.75" customHeight="1" x14ac:dyDescent="0.2">
      <c r="B5616" s="14" t="s">
        <v>2174</v>
      </c>
      <c r="C5616" s="38" t="s">
        <v>2030</v>
      </c>
      <c r="D5616" s="441">
        <v>0.12</v>
      </c>
      <c r="E5616" s="116" t="s">
        <v>1892</v>
      </c>
      <c r="F5616" s="441">
        <v>0.22</v>
      </c>
      <c r="G5616" s="116" t="s">
        <v>2080</v>
      </c>
      <c r="H5616" s="441">
        <v>0.15</v>
      </c>
      <c r="I5616" s="116" t="s">
        <v>2041</v>
      </c>
      <c r="J5616" s="169" t="s">
        <v>2034</v>
      </c>
    </row>
    <row r="5617" spans="2:10" ht="15.75" customHeight="1" x14ac:dyDescent="0.2">
      <c r="B5617" s="14" t="s">
        <v>2177</v>
      </c>
      <c r="C5617" s="38" t="s">
        <v>2030</v>
      </c>
      <c r="D5617" s="441">
        <v>0.12</v>
      </c>
      <c r="E5617" s="116" t="s">
        <v>2081</v>
      </c>
      <c r="F5617" s="441">
        <v>0.22</v>
      </c>
      <c r="G5617" s="116" t="s">
        <v>2172</v>
      </c>
      <c r="H5617" s="441">
        <v>0.15</v>
      </c>
      <c r="I5617" s="116" t="s">
        <v>2178</v>
      </c>
      <c r="J5617" s="169" t="s">
        <v>2034</v>
      </c>
    </row>
    <row r="5618" spans="2:10" ht="15.75" customHeight="1" x14ac:dyDescent="0.2">
      <c r="B5618" s="14" t="s">
        <v>2135</v>
      </c>
      <c r="C5618" s="38" t="s">
        <v>2030</v>
      </c>
      <c r="D5618" s="441">
        <v>0.12</v>
      </c>
      <c r="E5618" s="116" t="s">
        <v>2081</v>
      </c>
      <c r="F5618" s="441">
        <v>0.22</v>
      </c>
      <c r="G5618" s="116" t="s">
        <v>2172</v>
      </c>
      <c r="H5618" s="441">
        <v>0.15</v>
      </c>
      <c r="I5618" s="116" t="s">
        <v>2178</v>
      </c>
      <c r="J5618" s="169" t="s">
        <v>2034</v>
      </c>
    </row>
    <row r="5619" spans="2:10" ht="15.75" customHeight="1" x14ac:dyDescent="0.2">
      <c r="B5619" s="14" t="s">
        <v>2139</v>
      </c>
      <c r="C5619" s="38" t="s">
        <v>2030</v>
      </c>
      <c r="D5619" s="441">
        <v>0.12</v>
      </c>
      <c r="E5619" s="116" t="s">
        <v>2082</v>
      </c>
      <c r="F5619" s="441">
        <v>0.22</v>
      </c>
      <c r="G5619" s="116" t="s">
        <v>2083</v>
      </c>
      <c r="H5619" s="441">
        <v>0.15</v>
      </c>
      <c r="I5619" s="116" t="s">
        <v>2182</v>
      </c>
      <c r="J5619" s="169" t="s">
        <v>2034</v>
      </c>
    </row>
    <row r="5620" spans="2:10" ht="15.75" customHeight="1" x14ac:dyDescent="0.2">
      <c r="B5620" s="14" t="s">
        <v>2143</v>
      </c>
      <c r="C5620" s="38" t="s">
        <v>2030</v>
      </c>
      <c r="D5620" s="441">
        <v>0.11</v>
      </c>
      <c r="E5620" s="116" t="s">
        <v>2084</v>
      </c>
      <c r="F5620" s="441">
        <v>0.22</v>
      </c>
      <c r="G5620" s="116" t="s">
        <v>2085</v>
      </c>
      <c r="H5620" s="441">
        <v>0.15</v>
      </c>
      <c r="I5620" s="116" t="s">
        <v>2185</v>
      </c>
      <c r="J5620" s="169" t="s">
        <v>763</v>
      </c>
    </row>
    <row r="5621" spans="2:10" ht="15.75" customHeight="1" x14ac:dyDescent="0.2">
      <c r="B5621" s="14" t="s">
        <v>2147</v>
      </c>
      <c r="C5621" s="38" t="s">
        <v>2030</v>
      </c>
      <c r="D5621" s="441">
        <v>0.108</v>
      </c>
      <c r="E5621" s="116" t="s">
        <v>2186</v>
      </c>
      <c r="F5621" s="441">
        <v>0.22</v>
      </c>
      <c r="G5621" s="116" t="s">
        <v>2086</v>
      </c>
      <c r="H5621" s="441">
        <v>0.15</v>
      </c>
      <c r="I5621" s="116" t="s">
        <v>2188</v>
      </c>
      <c r="J5621" s="169" t="s">
        <v>763</v>
      </c>
    </row>
    <row r="5622" spans="2:10" ht="15.75" customHeight="1" x14ac:dyDescent="0.2">
      <c r="B5622" s="14" t="s">
        <v>2151</v>
      </c>
      <c r="C5622" s="38" t="s">
        <v>2030</v>
      </c>
      <c r="D5622" s="441">
        <v>9.6000000000000002E-2</v>
      </c>
      <c r="E5622" s="116" t="s">
        <v>2189</v>
      </c>
      <c r="F5622" s="441">
        <v>0.22</v>
      </c>
      <c r="G5622" s="116" t="s">
        <v>2087</v>
      </c>
      <c r="H5622" s="441">
        <v>0.15</v>
      </c>
      <c r="I5622" s="116" t="s">
        <v>2593</v>
      </c>
      <c r="J5622" s="169" t="s">
        <v>763</v>
      </c>
    </row>
    <row r="5623" spans="2:10" ht="15.75" customHeight="1" thickBot="1" x14ac:dyDescent="0.25">
      <c r="B5623" s="3" t="s">
        <v>52</v>
      </c>
      <c r="C5623" s="4"/>
      <c r="D5623" s="4"/>
      <c r="E5623" s="4"/>
      <c r="F5623" s="4"/>
      <c r="G5623" s="4"/>
      <c r="H5623" s="4"/>
      <c r="I5623" s="4"/>
      <c r="J5623" s="5"/>
    </row>
    <row r="5624" spans="2:10" ht="15.75" customHeight="1" thickTop="1" x14ac:dyDescent="0.2">
      <c r="B5624" s="4465"/>
      <c r="C5624" s="4465"/>
      <c r="D5624" s="4465"/>
      <c r="G5624" s="2"/>
    </row>
    <row r="5625" spans="2:10" ht="15.75" customHeight="1" thickBot="1" x14ac:dyDescent="0.25">
      <c r="G5625" s="2"/>
    </row>
    <row r="5626" spans="2:10" ht="12.75" customHeight="1" thickTop="1" x14ac:dyDescent="0.2">
      <c r="B5626" s="742"/>
      <c r="C5626" s="734"/>
      <c r="G5626" s="2"/>
    </row>
    <row r="5627" spans="2:10" ht="15.75" customHeight="1" thickBot="1" x14ac:dyDescent="0.25">
      <c r="B5627" s="727" t="s">
        <v>1881</v>
      </c>
      <c r="C5627" s="729"/>
      <c r="G5627" s="2"/>
    </row>
    <row r="5628" spans="2:10" ht="15.75" customHeight="1" thickTop="1" x14ac:dyDescent="0.2">
      <c r="B5628" s="4466" t="s">
        <v>1882</v>
      </c>
      <c r="C5628" s="4276"/>
      <c r="G5628" s="2"/>
    </row>
    <row r="5629" spans="2:10" ht="15.75" customHeight="1" thickBot="1" x14ac:dyDescent="0.25">
      <c r="B5629" s="728"/>
      <c r="C5629" s="729"/>
      <c r="G5629" s="2"/>
    </row>
    <row r="5630" spans="2:10" ht="15.75" customHeight="1" x14ac:dyDescent="0.2">
      <c r="B5630" s="701" t="s">
        <v>1153</v>
      </c>
      <c r="C5630" s="702" t="s">
        <v>2555</v>
      </c>
      <c r="G5630" s="2"/>
    </row>
    <row r="5631" spans="2:10" ht="15.75" customHeight="1" x14ac:dyDescent="0.2">
      <c r="B5631" s="708" t="s">
        <v>1876</v>
      </c>
      <c r="C5631" s="731">
        <v>0.22</v>
      </c>
      <c r="G5631" s="2"/>
    </row>
    <row r="5632" spans="2:10" ht="15.75" customHeight="1" thickBot="1" x14ac:dyDescent="0.25">
      <c r="B5632" s="710" t="s">
        <v>1877</v>
      </c>
      <c r="C5632" s="732">
        <v>0.22</v>
      </c>
      <c r="G5632" s="2"/>
    </row>
    <row r="5633" spans="2:7" ht="15.75" customHeight="1" thickBot="1" x14ac:dyDescent="0.25">
      <c r="B5633" s="698" t="s">
        <v>1970</v>
      </c>
      <c r="C5633" s="700"/>
      <c r="G5633" s="2"/>
    </row>
    <row r="5634" spans="2:7" ht="15.75" customHeight="1" thickTop="1" x14ac:dyDescent="0.2">
      <c r="B5634" s="728"/>
      <c r="C5634" s="729"/>
      <c r="G5634" s="2"/>
    </row>
    <row r="5635" spans="2:7" ht="15.75" customHeight="1" thickBot="1" x14ac:dyDescent="0.25">
      <c r="B5635" s="727" t="s">
        <v>1883</v>
      </c>
      <c r="C5635" s="729"/>
      <c r="G5635" s="2"/>
    </row>
    <row r="5636" spans="2:7" ht="15.75" customHeight="1" thickTop="1" x14ac:dyDescent="0.2">
      <c r="B5636" s="4466" t="s">
        <v>1882</v>
      </c>
      <c r="C5636" s="4276"/>
      <c r="G5636" s="2"/>
    </row>
    <row r="5637" spans="2:7" ht="15.75" customHeight="1" thickBot="1" x14ac:dyDescent="0.25">
      <c r="B5637" s="728"/>
      <c r="C5637" s="729"/>
      <c r="G5637" s="2"/>
    </row>
    <row r="5638" spans="2:7" ht="15.75" customHeight="1" x14ac:dyDescent="0.2">
      <c r="B5638" s="701" t="s">
        <v>1153</v>
      </c>
      <c r="C5638" s="702" t="s">
        <v>2555</v>
      </c>
      <c r="G5638" s="2"/>
    </row>
    <row r="5639" spans="2:7" ht="15.75" customHeight="1" x14ac:dyDescent="0.2">
      <c r="B5639" s="708" t="s">
        <v>1876</v>
      </c>
      <c r="C5639" s="731">
        <v>0.22</v>
      </c>
      <c r="G5639" s="2"/>
    </row>
    <row r="5640" spans="2:7" ht="15.75" customHeight="1" thickBot="1" x14ac:dyDescent="0.25">
      <c r="B5640" s="710" t="s">
        <v>1877</v>
      </c>
      <c r="C5640" s="732">
        <v>0.22</v>
      </c>
      <c r="G5640" s="2"/>
    </row>
    <row r="5641" spans="2:7" ht="15.75" customHeight="1" thickBot="1" x14ac:dyDescent="0.25">
      <c r="B5641" s="743" t="str">
        <f>+B5633</f>
        <v>Tarifas más impuestos de Ley</v>
      </c>
      <c r="C5641" s="744"/>
      <c r="G5641" s="2"/>
    </row>
    <row r="5642" spans="2:7" ht="15.75" customHeight="1" thickBot="1" x14ac:dyDescent="0.25">
      <c r="B5642" s="797"/>
      <c r="C5642" s="798"/>
      <c r="G5642" s="2"/>
    </row>
    <row r="5643" spans="2:7" ht="15.75" customHeight="1" thickTop="1" x14ac:dyDescent="0.2">
      <c r="B5643" s="4482"/>
      <c r="C5643" s="4482"/>
      <c r="D5643" s="4482"/>
      <c r="G5643" s="2"/>
    </row>
    <row r="5644" spans="2:7" ht="15.75" customHeight="1" thickBot="1" x14ac:dyDescent="0.25">
      <c r="G5644" s="2"/>
    </row>
    <row r="5645" spans="2:7" ht="15.75" customHeight="1" thickTop="1" x14ac:dyDescent="0.2">
      <c r="B5645" s="733" t="s">
        <v>1880</v>
      </c>
      <c r="C5645" s="734"/>
      <c r="G5645" s="2"/>
    </row>
    <row r="5646" spans="2:7" ht="15.75" customHeight="1" thickBot="1" x14ac:dyDescent="0.25">
      <c r="B5646" s="728"/>
      <c r="C5646" s="729"/>
      <c r="G5646" s="2"/>
    </row>
    <row r="5647" spans="2:7" ht="15.75" customHeight="1" thickTop="1" x14ac:dyDescent="0.2">
      <c r="B5647" s="4466" t="s">
        <v>1879</v>
      </c>
      <c r="C5647" s="4276"/>
      <c r="G5647" s="2"/>
    </row>
    <row r="5648" spans="2:7" ht="15.75" customHeight="1" thickBot="1" x14ac:dyDescent="0.25">
      <c r="B5648" s="728"/>
      <c r="C5648" s="729"/>
      <c r="G5648" s="2"/>
    </row>
    <row r="5649" spans="2:7" ht="15.75" customHeight="1" x14ac:dyDescent="0.2">
      <c r="B5649" s="701" t="s">
        <v>1153</v>
      </c>
      <c r="C5649" s="702" t="s">
        <v>2555</v>
      </c>
      <c r="G5649" s="2"/>
    </row>
    <row r="5650" spans="2:7" ht="15.75" customHeight="1" x14ac:dyDescent="0.2">
      <c r="B5650" s="739" t="s">
        <v>361</v>
      </c>
      <c r="C5650" s="740">
        <v>0.05</v>
      </c>
      <c r="G5650" s="2"/>
    </row>
    <row r="5651" spans="2:7" ht="15.75" customHeight="1" x14ac:dyDescent="0.2">
      <c r="B5651" s="708" t="s">
        <v>363</v>
      </c>
      <c r="C5651" s="731">
        <v>0.16</v>
      </c>
      <c r="G5651" s="2"/>
    </row>
    <row r="5652" spans="2:7" ht="15.75" customHeight="1" x14ac:dyDescent="0.2">
      <c r="B5652" s="708" t="s">
        <v>1876</v>
      </c>
      <c r="C5652" s="731">
        <v>0.22</v>
      </c>
      <c r="G5652" s="2"/>
    </row>
    <row r="5653" spans="2:7" ht="15.75" customHeight="1" thickBot="1" x14ac:dyDescent="0.25">
      <c r="B5653" s="710" t="s">
        <v>1877</v>
      </c>
      <c r="C5653" s="732">
        <v>0.22</v>
      </c>
      <c r="G5653" s="2"/>
    </row>
    <row r="5654" spans="2:7" ht="15.75" customHeight="1" x14ac:dyDescent="0.2">
      <c r="B5654" s="728"/>
      <c r="C5654" s="729"/>
      <c r="G5654" s="2"/>
    </row>
    <row r="5655" spans="2:7" ht="15.75" customHeight="1" thickBot="1" x14ac:dyDescent="0.25">
      <c r="B5655" s="727" t="s">
        <v>1880</v>
      </c>
      <c r="C5655" s="729"/>
      <c r="G5655" s="2"/>
    </row>
    <row r="5656" spans="2:7" ht="15.75" customHeight="1" thickTop="1" x14ac:dyDescent="0.2">
      <c r="B5656" s="4466" t="s">
        <v>1875</v>
      </c>
      <c r="C5656" s="4276"/>
      <c r="G5656" s="2"/>
    </row>
    <row r="5657" spans="2:7" ht="15.75" customHeight="1" thickBot="1" x14ac:dyDescent="0.25">
      <c r="B5657" s="728"/>
      <c r="C5657" s="729"/>
      <c r="G5657" s="2"/>
    </row>
    <row r="5658" spans="2:7" ht="15.75" customHeight="1" x14ac:dyDescent="0.2">
      <c r="B5658" s="701" t="s">
        <v>1153</v>
      </c>
      <c r="C5658" s="702" t="s">
        <v>2555</v>
      </c>
      <c r="G5658" s="2"/>
    </row>
    <row r="5659" spans="2:7" ht="15.75" customHeight="1" x14ac:dyDescent="0.2">
      <c r="B5659" s="739" t="s">
        <v>361</v>
      </c>
      <c r="C5659" s="740">
        <v>0.05</v>
      </c>
      <c r="G5659" s="2"/>
    </row>
    <row r="5660" spans="2:7" ht="15.75" customHeight="1" x14ac:dyDescent="0.2">
      <c r="B5660" s="708" t="s">
        <v>363</v>
      </c>
      <c r="C5660" s="731">
        <v>0.1</v>
      </c>
      <c r="G5660" s="2"/>
    </row>
    <row r="5661" spans="2:7" ht="15.75" customHeight="1" x14ac:dyDescent="0.2">
      <c r="B5661" s="708" t="s">
        <v>1876</v>
      </c>
      <c r="C5661" s="731">
        <v>0.16</v>
      </c>
      <c r="G5661" s="2"/>
    </row>
    <row r="5662" spans="2:7" ht="15.75" customHeight="1" thickBot="1" x14ac:dyDescent="0.25">
      <c r="B5662" s="710" t="s">
        <v>1877</v>
      </c>
      <c r="C5662" s="732">
        <v>0.25</v>
      </c>
      <c r="G5662" s="2"/>
    </row>
    <row r="5663" spans="2:7" ht="15.75" customHeight="1" thickBot="1" x14ac:dyDescent="0.25">
      <c r="B5663" s="1462"/>
      <c r="C5663" s="798"/>
      <c r="D5663" s="258"/>
      <c r="G5663" s="2"/>
    </row>
    <row r="5664" spans="2:7" ht="15.75" customHeight="1" thickTop="1" x14ac:dyDescent="0.2">
      <c r="B5664" s="4465"/>
      <c r="C5664" s="4465"/>
      <c r="D5664" s="4482"/>
      <c r="G5664" s="2"/>
    </row>
    <row r="5665" spans="2:7" ht="15.75" customHeight="1" thickBot="1" x14ac:dyDescent="0.25">
      <c r="G5665" s="2"/>
    </row>
    <row r="5666" spans="2:7" ht="15.75" customHeight="1" thickTop="1" x14ac:dyDescent="0.2">
      <c r="B5666" s="733" t="s">
        <v>1878</v>
      </c>
      <c r="C5666" s="734"/>
      <c r="G5666" s="2"/>
    </row>
    <row r="5667" spans="2:7" ht="15.75" customHeight="1" thickBot="1" x14ac:dyDescent="0.25">
      <c r="B5667" s="728"/>
      <c r="C5667" s="729"/>
      <c r="G5667" s="2"/>
    </row>
    <row r="5668" spans="2:7" ht="15.75" customHeight="1" thickTop="1" x14ac:dyDescent="0.2">
      <c r="B5668" s="4466" t="s">
        <v>1879</v>
      </c>
      <c r="C5668" s="4276"/>
      <c r="G5668" s="2"/>
    </row>
    <row r="5669" spans="2:7" ht="15.75" customHeight="1" thickBot="1" x14ac:dyDescent="0.25">
      <c r="B5669" s="728"/>
      <c r="C5669" s="729"/>
      <c r="G5669" s="2"/>
    </row>
    <row r="5670" spans="2:7" ht="15.75" customHeight="1" thickBot="1" x14ac:dyDescent="0.25">
      <c r="B5670" s="701" t="s">
        <v>1153</v>
      </c>
      <c r="C5670" s="702" t="s">
        <v>2555</v>
      </c>
      <c r="G5670" s="2"/>
    </row>
    <row r="5671" spans="2:7" ht="15.75" customHeight="1" x14ac:dyDescent="0.2">
      <c r="B5671" s="706" t="s">
        <v>361</v>
      </c>
      <c r="C5671" s="730">
        <v>0.05</v>
      </c>
      <c r="G5671" s="2"/>
    </row>
    <row r="5672" spans="2:7" ht="15.75" customHeight="1" x14ac:dyDescent="0.2">
      <c r="B5672" s="708" t="s">
        <v>363</v>
      </c>
      <c r="C5672" s="731">
        <v>0.16</v>
      </c>
      <c r="G5672" s="2"/>
    </row>
    <row r="5673" spans="2:7" ht="15.75" customHeight="1" x14ac:dyDescent="0.2">
      <c r="B5673" s="708" t="s">
        <v>1876</v>
      </c>
      <c r="C5673" s="731">
        <v>0.22</v>
      </c>
      <c r="G5673" s="2"/>
    </row>
    <row r="5674" spans="2:7" ht="15.75" customHeight="1" thickBot="1" x14ac:dyDescent="0.25">
      <c r="B5674" s="710" t="s">
        <v>1877</v>
      </c>
      <c r="C5674" s="732">
        <v>0.22</v>
      </c>
      <c r="G5674" s="2"/>
    </row>
    <row r="5675" spans="2:7" ht="15.75" customHeight="1" x14ac:dyDescent="0.2">
      <c r="B5675" s="735"/>
      <c r="C5675" s="736"/>
      <c r="G5675" s="2"/>
    </row>
    <row r="5676" spans="2:7" ht="15.75" customHeight="1" thickBot="1" x14ac:dyDescent="0.25">
      <c r="B5676" s="727" t="s">
        <v>1874</v>
      </c>
      <c r="C5676" s="729"/>
      <c r="G5676" s="2"/>
    </row>
    <row r="5677" spans="2:7" ht="15.75" customHeight="1" thickTop="1" x14ac:dyDescent="0.2">
      <c r="B5677" s="4466" t="s">
        <v>1879</v>
      </c>
      <c r="C5677" s="4276"/>
      <c r="G5677" s="2"/>
    </row>
    <row r="5678" spans="2:7" ht="15.75" customHeight="1" thickBot="1" x14ac:dyDescent="0.25">
      <c r="B5678" s="728"/>
      <c r="C5678" s="729"/>
      <c r="G5678" s="2"/>
    </row>
    <row r="5679" spans="2:7" ht="15.75" customHeight="1" thickBot="1" x14ac:dyDescent="0.25">
      <c r="B5679" s="701" t="s">
        <v>1153</v>
      </c>
      <c r="C5679" s="702" t="s">
        <v>2555</v>
      </c>
      <c r="G5679" s="2"/>
    </row>
    <row r="5680" spans="2:7" ht="15.75" customHeight="1" x14ac:dyDescent="0.2">
      <c r="B5680" s="706" t="s">
        <v>361</v>
      </c>
      <c r="C5680" s="730">
        <v>0.05</v>
      </c>
      <c r="G5680" s="2"/>
    </row>
    <row r="5681" spans="2:7" ht="15.75" customHeight="1" x14ac:dyDescent="0.2">
      <c r="B5681" s="708" t="s">
        <v>363</v>
      </c>
      <c r="C5681" s="731">
        <v>0.2</v>
      </c>
      <c r="G5681" s="2"/>
    </row>
    <row r="5682" spans="2:7" ht="15.75" customHeight="1" x14ac:dyDescent="0.2">
      <c r="B5682" s="708" t="s">
        <v>1876</v>
      </c>
      <c r="C5682" s="731">
        <v>0.22</v>
      </c>
      <c r="G5682" s="2"/>
    </row>
    <row r="5683" spans="2:7" ht="15.75" customHeight="1" thickBot="1" x14ac:dyDescent="0.25">
      <c r="B5683" s="710" t="s">
        <v>1877</v>
      </c>
      <c r="C5683" s="732">
        <v>0.25</v>
      </c>
      <c r="G5683" s="2"/>
    </row>
    <row r="5684" spans="2:7" ht="15.75" customHeight="1" x14ac:dyDescent="0.2">
      <c r="B5684" s="735"/>
      <c r="C5684" s="736"/>
      <c r="G5684" s="2"/>
    </row>
    <row r="5685" spans="2:7" ht="15.75" customHeight="1" thickBot="1" x14ac:dyDescent="0.25">
      <c r="B5685" s="727" t="s">
        <v>1878</v>
      </c>
      <c r="C5685" s="729"/>
      <c r="G5685" s="2"/>
    </row>
    <row r="5686" spans="2:7" ht="15.75" customHeight="1" thickTop="1" x14ac:dyDescent="0.2">
      <c r="B5686" s="4466" t="s">
        <v>1875</v>
      </c>
      <c r="C5686" s="4276"/>
      <c r="G5686" s="2"/>
    </row>
    <row r="5687" spans="2:7" ht="15.75" customHeight="1" thickBot="1" x14ac:dyDescent="0.25">
      <c r="B5687" s="728"/>
      <c r="C5687" s="729"/>
      <c r="G5687" s="2"/>
    </row>
    <row r="5688" spans="2:7" ht="15.75" customHeight="1" thickBot="1" x14ac:dyDescent="0.25">
      <c r="B5688" s="701" t="s">
        <v>1153</v>
      </c>
      <c r="C5688" s="702" t="s">
        <v>2555</v>
      </c>
      <c r="G5688" s="2"/>
    </row>
    <row r="5689" spans="2:7" ht="15.75" customHeight="1" x14ac:dyDescent="0.2">
      <c r="B5689" s="706" t="s">
        <v>361</v>
      </c>
      <c r="C5689" s="730">
        <v>0.05</v>
      </c>
      <c r="G5689" s="2"/>
    </row>
    <row r="5690" spans="2:7" ht="15.75" customHeight="1" x14ac:dyDescent="0.2">
      <c r="B5690" s="708" t="s">
        <v>363</v>
      </c>
      <c r="C5690" s="731">
        <v>0.1</v>
      </c>
      <c r="G5690" s="2"/>
    </row>
    <row r="5691" spans="2:7" ht="15.75" customHeight="1" x14ac:dyDescent="0.2">
      <c r="B5691" s="708" t="s">
        <v>1876</v>
      </c>
      <c r="C5691" s="731">
        <v>0.16</v>
      </c>
      <c r="G5691" s="2"/>
    </row>
    <row r="5692" spans="2:7" ht="15.75" customHeight="1" thickBot="1" x14ac:dyDescent="0.25">
      <c r="B5692" s="710" t="s">
        <v>1877</v>
      </c>
      <c r="C5692" s="732">
        <v>0.25</v>
      </c>
      <c r="G5692" s="2"/>
    </row>
    <row r="5693" spans="2:7" ht="15.75" customHeight="1" x14ac:dyDescent="0.2">
      <c r="B5693" s="735"/>
      <c r="C5693" s="736"/>
      <c r="G5693" s="2"/>
    </row>
    <row r="5694" spans="2:7" ht="15.75" customHeight="1" thickBot="1" x14ac:dyDescent="0.25">
      <c r="B5694" s="727" t="s">
        <v>1874</v>
      </c>
      <c r="C5694" s="729"/>
      <c r="G5694" s="2"/>
    </row>
    <row r="5695" spans="2:7" ht="15.75" customHeight="1" thickTop="1" x14ac:dyDescent="0.2">
      <c r="B5695" s="4466" t="s">
        <v>1875</v>
      </c>
      <c r="C5695" s="4276"/>
      <c r="G5695" s="2"/>
    </row>
    <row r="5696" spans="2:7" ht="15.75" customHeight="1" thickBot="1" x14ac:dyDescent="0.25">
      <c r="B5696" s="728"/>
      <c r="C5696" s="729"/>
      <c r="G5696" s="2"/>
    </row>
    <row r="5697" spans="2:7" ht="15.75" customHeight="1" thickBot="1" x14ac:dyDescent="0.25">
      <c r="B5697" s="701" t="s">
        <v>1153</v>
      </c>
      <c r="C5697" s="702" t="s">
        <v>2555</v>
      </c>
      <c r="G5697" s="2"/>
    </row>
    <row r="5698" spans="2:7" ht="15.75" customHeight="1" x14ac:dyDescent="0.2">
      <c r="B5698" s="706" t="s">
        <v>361</v>
      </c>
      <c r="C5698" s="730">
        <v>0.05</v>
      </c>
      <c r="G5698" s="2"/>
    </row>
    <row r="5699" spans="2:7" ht="15.75" customHeight="1" x14ac:dyDescent="0.2">
      <c r="B5699" s="708" t="s">
        <v>363</v>
      </c>
      <c r="C5699" s="731">
        <v>0.2</v>
      </c>
      <c r="G5699" s="2"/>
    </row>
    <row r="5700" spans="2:7" ht="15.75" customHeight="1" x14ac:dyDescent="0.2">
      <c r="B5700" s="708" t="s">
        <v>1876</v>
      </c>
      <c r="C5700" s="731">
        <v>0.22</v>
      </c>
      <c r="G5700" s="2"/>
    </row>
    <row r="5701" spans="2:7" ht="15.75" customHeight="1" thickBot="1" x14ac:dyDescent="0.25">
      <c r="B5701" s="737" t="s">
        <v>1877</v>
      </c>
      <c r="C5701" s="738">
        <v>0.25</v>
      </c>
      <c r="D5701" s="258"/>
      <c r="G5701" s="2"/>
    </row>
    <row r="5702" spans="2:7" ht="15.75" customHeight="1" thickTop="1" x14ac:dyDescent="0.2">
      <c r="B5702" s="4465"/>
      <c r="C5702" s="4465"/>
      <c r="D5702" s="4482"/>
      <c r="G5702" s="2"/>
    </row>
    <row r="5703" spans="2:7" ht="15.75" customHeight="1" thickBot="1" x14ac:dyDescent="0.25">
      <c r="G5703" s="2"/>
    </row>
    <row r="5704" spans="2:7" ht="15.75" customHeight="1" thickTop="1" thickBot="1" x14ac:dyDescent="0.25">
      <c r="B5704" s="4466" t="s">
        <v>2692</v>
      </c>
      <c r="C5704" s="4275"/>
      <c r="D5704" s="4276"/>
      <c r="G5704" s="2"/>
    </row>
    <row r="5705" spans="2:7" ht="15.75" customHeight="1" thickTop="1" thickBot="1" x14ac:dyDescent="0.25">
      <c r="B5705" s="695"/>
      <c r="C5705" s="696"/>
      <c r="D5705" s="697"/>
      <c r="G5705" s="2"/>
    </row>
    <row r="5706" spans="2:7" ht="15.75" customHeight="1" thickBot="1" x14ac:dyDescent="0.25">
      <c r="B5706" s="701" t="s">
        <v>1810</v>
      </c>
      <c r="C5706" s="702" t="s">
        <v>2693</v>
      </c>
      <c r="D5706" s="702" t="s">
        <v>1218</v>
      </c>
      <c r="G5706" s="2"/>
    </row>
    <row r="5707" spans="2:7" ht="26.25" customHeight="1" thickBot="1" x14ac:dyDescent="0.25">
      <c r="B5707" s="703" t="s">
        <v>2694</v>
      </c>
      <c r="C5707" s="704">
        <v>19.989999999999998</v>
      </c>
      <c r="D5707" s="705" t="s">
        <v>2695</v>
      </c>
      <c r="G5707" s="2"/>
    </row>
    <row r="5708" spans="2:7" ht="42" customHeight="1" x14ac:dyDescent="0.2">
      <c r="B5708" s="4701" t="s">
        <v>2696</v>
      </c>
      <c r="C5708" s="4702"/>
      <c r="D5708" s="4703"/>
      <c r="G5708" s="2"/>
    </row>
    <row r="5709" spans="2:7" ht="15.75" customHeight="1" x14ac:dyDescent="0.2">
      <c r="B5709" s="4532" t="s">
        <v>2697</v>
      </c>
      <c r="C5709" s="4536"/>
      <c r="D5709" s="4537"/>
      <c r="G5709" s="2"/>
    </row>
    <row r="5710" spans="2:7" ht="15.75" customHeight="1" thickBot="1" x14ac:dyDescent="0.25">
      <c r="B5710" s="698" t="s">
        <v>1970</v>
      </c>
      <c r="C5710" s="699"/>
      <c r="D5710" s="700"/>
      <c r="G5710" s="2"/>
    </row>
    <row r="5711" spans="2:7" ht="15.75" customHeight="1" thickTop="1" x14ac:dyDescent="0.2">
      <c r="B5711" s="4465"/>
      <c r="C5711" s="4465"/>
      <c r="D5711" s="4465"/>
      <c r="G5711" s="2"/>
    </row>
    <row r="5712" spans="2:7" ht="16.5" customHeight="1" thickBot="1" x14ac:dyDescent="0.35">
      <c r="B5712" s="483"/>
      <c r="C5712" s="483"/>
      <c r="D5712" s="483"/>
      <c r="E5712" s="483"/>
      <c r="F5712" s="483"/>
      <c r="G5712" s="2"/>
    </row>
    <row r="5713" spans="2:7" ht="16.5" customHeight="1" thickTop="1" thickBot="1" x14ac:dyDescent="0.35">
      <c r="B5713" s="4699" t="s">
        <v>519</v>
      </c>
      <c r="C5713" s="4700"/>
      <c r="D5713" s="483"/>
      <c r="E5713" s="483"/>
      <c r="F5713" s="483"/>
      <c r="G5713" s="2"/>
    </row>
    <row r="5714" spans="2:7" ht="16.5" customHeight="1" thickBot="1" x14ac:dyDescent="0.35">
      <c r="B5714" s="701" t="s">
        <v>1153</v>
      </c>
      <c r="C5714" s="702" t="s">
        <v>2555</v>
      </c>
      <c r="D5714" s="483"/>
      <c r="E5714" s="483"/>
      <c r="F5714" s="483"/>
      <c r="G5714" s="2"/>
    </row>
    <row r="5715" spans="2:7" ht="16.5" customHeight="1" x14ac:dyDescent="0.3">
      <c r="B5715" s="706" t="s">
        <v>175</v>
      </c>
      <c r="C5715" s="707">
        <v>8.8999999999999996E-2</v>
      </c>
      <c r="D5715" s="483"/>
      <c r="E5715" s="483"/>
      <c r="F5715" s="483"/>
      <c r="G5715" s="2"/>
    </row>
    <row r="5716" spans="2:7" ht="16.5" customHeight="1" x14ac:dyDescent="0.3">
      <c r="B5716" s="708" t="s">
        <v>1596</v>
      </c>
      <c r="C5716" s="709">
        <v>9.7000000000000003E-2</v>
      </c>
      <c r="D5716" s="483"/>
      <c r="E5716" s="483"/>
      <c r="F5716" s="483"/>
      <c r="G5716" s="2"/>
    </row>
    <row r="5717" spans="2:7" ht="16.5" customHeight="1" x14ac:dyDescent="0.3">
      <c r="B5717" s="708" t="s">
        <v>176</v>
      </c>
      <c r="C5717" s="709">
        <v>8.8999999999999996E-2</v>
      </c>
      <c r="D5717" s="483"/>
      <c r="E5717" s="483"/>
      <c r="F5717" s="483"/>
      <c r="G5717" s="2"/>
    </row>
    <row r="5718" spans="2:7" ht="16.5" customHeight="1" x14ac:dyDescent="0.3">
      <c r="B5718" s="708" t="s">
        <v>2455</v>
      </c>
      <c r="C5718" s="709">
        <v>8.8999999999999996E-2</v>
      </c>
      <c r="D5718" s="483"/>
      <c r="E5718" s="483"/>
      <c r="F5718" s="483"/>
      <c r="G5718" s="2"/>
    </row>
    <row r="5719" spans="2:7" ht="16.5" customHeight="1" x14ac:dyDescent="0.3">
      <c r="B5719" s="708" t="s">
        <v>520</v>
      </c>
      <c r="C5719" s="709">
        <v>0.28899999999999998</v>
      </c>
      <c r="D5719" s="483"/>
      <c r="E5719" s="483"/>
      <c r="F5719" s="483"/>
      <c r="G5719" s="2"/>
    </row>
    <row r="5720" spans="2:7" ht="16.5" customHeight="1" x14ac:dyDescent="0.3">
      <c r="B5720" s="708" t="s">
        <v>521</v>
      </c>
      <c r="C5720" s="709">
        <v>0.28899999999999998</v>
      </c>
      <c r="D5720" s="483"/>
      <c r="E5720" s="483"/>
      <c r="F5720" s="483"/>
      <c r="G5720" s="2"/>
    </row>
    <row r="5721" spans="2:7" ht="16.5" customHeight="1" x14ac:dyDescent="0.3">
      <c r="B5721" s="708" t="s">
        <v>522</v>
      </c>
      <c r="C5721" s="709">
        <v>0.28899999999999998</v>
      </c>
      <c r="D5721" s="483"/>
      <c r="E5721" s="483"/>
      <c r="F5721" s="483"/>
      <c r="G5721" s="2"/>
    </row>
    <row r="5722" spans="2:7" ht="16.5" customHeight="1" x14ac:dyDescent="0.3">
      <c r="B5722" s="708" t="s">
        <v>523</v>
      </c>
      <c r="C5722" s="709">
        <v>0.28899999999999998</v>
      </c>
      <c r="D5722" s="483"/>
      <c r="E5722" s="483"/>
      <c r="F5722" s="483"/>
      <c r="G5722" s="2"/>
    </row>
    <row r="5723" spans="2:7" ht="16.5" customHeight="1" x14ac:dyDescent="0.3">
      <c r="B5723" s="708" t="s">
        <v>524</v>
      </c>
      <c r="C5723" s="709">
        <v>0.26800000000000002</v>
      </c>
      <c r="D5723" s="483"/>
      <c r="E5723" s="483"/>
      <c r="F5723" s="483"/>
      <c r="G5723" s="2"/>
    </row>
    <row r="5724" spans="2:7" ht="16.5" customHeight="1" x14ac:dyDescent="0.3">
      <c r="B5724" s="708" t="s">
        <v>525</v>
      </c>
      <c r="C5724" s="709">
        <v>0.26800000000000002</v>
      </c>
      <c r="D5724" s="483"/>
      <c r="E5724" s="483"/>
      <c r="F5724" s="483"/>
      <c r="G5724" s="2"/>
    </row>
    <row r="5725" spans="2:7" ht="16.5" customHeight="1" x14ac:dyDescent="0.3">
      <c r="B5725" s="708" t="s">
        <v>526</v>
      </c>
      <c r="C5725" s="709">
        <v>0.28899999999999998</v>
      </c>
      <c r="D5725" s="483"/>
      <c r="E5725" s="483"/>
      <c r="F5725" s="483"/>
      <c r="G5725" s="2"/>
    </row>
    <row r="5726" spans="2:7" ht="16.5" customHeight="1" x14ac:dyDescent="0.3">
      <c r="B5726" s="708" t="s">
        <v>527</v>
      </c>
      <c r="C5726" s="709">
        <v>0.28899999999999998</v>
      </c>
      <c r="D5726" s="483"/>
      <c r="E5726" s="483"/>
      <c r="F5726" s="483"/>
      <c r="G5726" s="2"/>
    </row>
    <row r="5727" spans="2:7" ht="16.5" customHeight="1" x14ac:dyDescent="0.3">
      <c r="B5727" s="708" t="s">
        <v>1605</v>
      </c>
      <c r="C5727" s="709">
        <v>0.28899999999999998</v>
      </c>
      <c r="D5727" s="483"/>
      <c r="E5727" s="483"/>
      <c r="F5727" s="483"/>
      <c r="G5727" s="2"/>
    </row>
    <row r="5728" spans="2:7" ht="16.5" customHeight="1" x14ac:dyDescent="0.3">
      <c r="B5728" s="708" t="s">
        <v>528</v>
      </c>
      <c r="C5728" s="709">
        <v>0.23699999999999999</v>
      </c>
      <c r="D5728" s="483"/>
      <c r="E5728" s="483"/>
      <c r="F5728" s="483"/>
      <c r="G5728" s="2"/>
    </row>
    <row r="5729" spans="2:7" ht="16.5" customHeight="1" x14ac:dyDescent="0.3">
      <c r="B5729" s="708" t="s">
        <v>388</v>
      </c>
      <c r="C5729" s="709">
        <v>0.23699999999999999</v>
      </c>
      <c r="D5729" s="483"/>
      <c r="E5729" s="483"/>
      <c r="F5729" s="483"/>
      <c r="G5729" s="2"/>
    </row>
    <row r="5730" spans="2:7" ht="16.5" customHeight="1" x14ac:dyDescent="0.3">
      <c r="B5730" s="708" t="s">
        <v>1614</v>
      </c>
      <c r="C5730" s="709">
        <v>0.5</v>
      </c>
      <c r="D5730" s="483"/>
      <c r="E5730" s="483"/>
      <c r="F5730" s="483"/>
      <c r="G5730" s="2"/>
    </row>
    <row r="5731" spans="2:7" ht="16.5" customHeight="1" x14ac:dyDescent="0.3">
      <c r="B5731" s="708" t="s">
        <v>389</v>
      </c>
      <c r="C5731" s="709">
        <v>0.5</v>
      </c>
      <c r="D5731" s="483"/>
      <c r="E5731" s="483"/>
      <c r="F5731" s="483"/>
      <c r="G5731" s="2"/>
    </row>
    <row r="5732" spans="2:7" ht="16.5" customHeight="1" thickBot="1" x14ac:dyDescent="0.35">
      <c r="B5732" s="710" t="s">
        <v>1604</v>
      </c>
      <c r="C5732" s="711">
        <v>0.95</v>
      </c>
      <c r="D5732" s="483"/>
      <c r="E5732" s="483"/>
      <c r="F5732" s="483"/>
      <c r="G5732" s="2"/>
    </row>
    <row r="5733" spans="2:7" ht="16.5" customHeight="1" x14ac:dyDescent="0.3">
      <c r="B5733" s="4734" t="s">
        <v>1861</v>
      </c>
      <c r="C5733" s="4735"/>
      <c r="D5733" s="483"/>
      <c r="E5733" s="483"/>
      <c r="F5733" s="483"/>
      <c r="G5733" s="2"/>
    </row>
    <row r="5734" spans="2:7" ht="16.5" customHeight="1" thickBot="1" x14ac:dyDescent="0.35">
      <c r="B5734" s="4736" t="s">
        <v>1862</v>
      </c>
      <c r="C5734" s="4737"/>
      <c r="D5734" s="483"/>
      <c r="E5734" s="483"/>
      <c r="F5734" s="483"/>
      <c r="G5734" s="2"/>
    </row>
    <row r="5735" spans="2:7" ht="16.5" customHeight="1" thickTop="1" x14ac:dyDescent="0.3">
      <c r="B5735" s="4465"/>
      <c r="C5735" s="4465"/>
      <c r="D5735" s="4482"/>
      <c r="E5735" s="483"/>
      <c r="F5735" s="483"/>
      <c r="G5735" s="2"/>
    </row>
    <row r="5736" spans="2:7" ht="16.5" customHeight="1" thickBot="1" x14ac:dyDescent="0.35">
      <c r="B5736" s="483"/>
      <c r="C5736" s="483"/>
      <c r="D5736" s="483"/>
      <c r="E5736" s="483"/>
      <c r="F5736" s="483"/>
      <c r="G5736" s="2"/>
    </row>
    <row r="5737" spans="2:7" ht="16.5" customHeight="1" thickTop="1" x14ac:dyDescent="0.3">
      <c r="B5737" s="4690" t="s">
        <v>1697</v>
      </c>
      <c r="C5737" s="4691"/>
      <c r="D5737" s="483"/>
      <c r="E5737" s="483"/>
      <c r="F5737" s="483"/>
      <c r="G5737" s="2"/>
    </row>
    <row r="5738" spans="2:7" ht="16.5" customHeight="1" thickBot="1" x14ac:dyDescent="0.35">
      <c r="B5738" s="484"/>
      <c r="C5738" s="485"/>
      <c r="D5738" s="483"/>
      <c r="E5738" s="483"/>
      <c r="F5738" s="483"/>
      <c r="G5738" s="2"/>
    </row>
    <row r="5739" spans="2:7" ht="16.5" customHeight="1" thickBot="1" x14ac:dyDescent="0.35">
      <c r="B5739" s="577"/>
      <c r="C5739" s="578" t="s">
        <v>1979</v>
      </c>
      <c r="D5739" s="483"/>
      <c r="E5739" s="483"/>
      <c r="F5739" s="483"/>
      <c r="G5739" s="2"/>
    </row>
    <row r="5740" spans="2:7" ht="16.5" customHeight="1" x14ac:dyDescent="0.3">
      <c r="B5740" s="492" t="s">
        <v>1697</v>
      </c>
      <c r="C5740" s="693">
        <v>0.04</v>
      </c>
      <c r="D5740" s="483"/>
      <c r="E5740" s="483"/>
      <c r="F5740" s="483"/>
      <c r="G5740" s="2"/>
    </row>
    <row r="5741" spans="2:7" ht="16.5" customHeight="1" x14ac:dyDescent="0.3">
      <c r="B5741" s="484"/>
      <c r="C5741" s="694"/>
      <c r="D5741" s="483"/>
      <c r="E5741" s="483"/>
      <c r="F5741" s="483"/>
      <c r="G5741" s="2"/>
    </row>
    <row r="5742" spans="2:7" ht="39" customHeight="1" x14ac:dyDescent="0.3">
      <c r="B5742" s="4738" t="s">
        <v>1698</v>
      </c>
      <c r="C5742" s="4739"/>
      <c r="D5742" s="483"/>
      <c r="E5742" s="483"/>
      <c r="F5742" s="483"/>
      <c r="G5742" s="2"/>
    </row>
    <row r="5743" spans="2:7" ht="43.5" customHeight="1" x14ac:dyDescent="0.3">
      <c r="B5743" s="4738" t="s">
        <v>2237</v>
      </c>
      <c r="C5743" s="4739"/>
      <c r="D5743" s="483"/>
      <c r="E5743" s="483"/>
      <c r="F5743" s="483"/>
      <c r="G5743" s="2"/>
    </row>
    <row r="5744" spans="2:7" ht="16.5" customHeight="1" thickBot="1" x14ac:dyDescent="0.35">
      <c r="B5744" s="488" t="s">
        <v>1980</v>
      </c>
      <c r="C5744" s="489"/>
      <c r="D5744" s="483"/>
      <c r="E5744" s="483"/>
      <c r="F5744" s="483"/>
      <c r="G5744" s="2"/>
    </row>
    <row r="5745" spans="2:7" ht="16.5" customHeight="1" thickTop="1" x14ac:dyDescent="0.3">
      <c r="B5745" s="1029"/>
      <c r="C5745" s="483"/>
      <c r="D5745" s="483"/>
      <c r="E5745" s="483"/>
      <c r="F5745" s="483"/>
      <c r="G5745" s="2"/>
    </row>
    <row r="5746" spans="2:7" ht="16.5" customHeight="1" thickBot="1" x14ac:dyDescent="0.35">
      <c r="B5746" s="483"/>
      <c r="C5746" s="483"/>
      <c r="D5746" s="483"/>
      <c r="E5746" s="483"/>
      <c r="F5746" s="483"/>
      <c r="G5746" s="2"/>
    </row>
    <row r="5747" spans="2:7" ht="16.5" customHeight="1" thickTop="1" x14ac:dyDescent="0.3">
      <c r="B5747" s="4690" t="s">
        <v>519</v>
      </c>
      <c r="C5747" s="4691"/>
      <c r="D5747" s="483"/>
      <c r="E5747" s="483"/>
      <c r="F5747" s="483"/>
      <c r="G5747" s="2"/>
    </row>
    <row r="5748" spans="2:7" ht="16.5" customHeight="1" thickBot="1" x14ac:dyDescent="0.35">
      <c r="B5748" s="334"/>
      <c r="C5748" s="330"/>
      <c r="D5748" s="483"/>
      <c r="E5748" s="483"/>
      <c r="F5748" s="483"/>
      <c r="G5748" s="2"/>
    </row>
    <row r="5749" spans="2:7" ht="16.5" customHeight="1" thickBot="1" x14ac:dyDescent="0.35">
      <c r="B5749" s="577" t="s">
        <v>1153</v>
      </c>
      <c r="C5749" s="578" t="s">
        <v>1516</v>
      </c>
      <c r="D5749" s="483"/>
      <c r="E5749" s="483"/>
      <c r="F5749" s="483"/>
      <c r="G5749" s="2"/>
    </row>
    <row r="5750" spans="2:7" ht="16.5" customHeight="1" x14ac:dyDescent="0.3">
      <c r="B5750" s="579" t="s">
        <v>175</v>
      </c>
      <c r="C5750" s="580">
        <v>8.9300000000000004E-2</v>
      </c>
      <c r="D5750" s="483"/>
      <c r="E5750" s="483"/>
      <c r="F5750" s="483"/>
      <c r="G5750" s="2"/>
    </row>
    <row r="5751" spans="2:7" ht="16.5" customHeight="1" thickBot="1" x14ac:dyDescent="0.35">
      <c r="B5751" s="335" t="s">
        <v>1517</v>
      </c>
      <c r="C5751" s="336"/>
      <c r="D5751" s="483"/>
      <c r="E5751" s="483"/>
      <c r="F5751" s="483"/>
      <c r="G5751" s="2"/>
    </row>
    <row r="5752" spans="2:7" ht="16.5" customHeight="1" thickTop="1" x14ac:dyDescent="0.3">
      <c r="B5752" s="4465"/>
      <c r="C5752" s="4465"/>
      <c r="D5752" s="483"/>
      <c r="E5752" s="483"/>
      <c r="F5752" s="483"/>
      <c r="G5752" s="2"/>
    </row>
    <row r="5753" spans="2:7" ht="16.5" customHeight="1" thickBot="1" x14ac:dyDescent="0.35">
      <c r="B5753" s="483"/>
      <c r="C5753" s="483"/>
      <c r="D5753" s="483"/>
      <c r="E5753" s="483"/>
      <c r="F5753" s="483"/>
      <c r="G5753" s="2"/>
    </row>
    <row r="5754" spans="2:7" ht="16.5" customHeight="1" thickTop="1" x14ac:dyDescent="0.3">
      <c r="B5754" s="4690" t="s">
        <v>2558</v>
      </c>
      <c r="C5754" s="4691"/>
      <c r="D5754" s="483"/>
      <c r="E5754" s="483"/>
      <c r="F5754" s="483"/>
      <c r="G5754" s="2"/>
    </row>
    <row r="5755" spans="2:7" ht="16.5" customHeight="1" thickBot="1" x14ac:dyDescent="0.35">
      <c r="B5755" s="334"/>
      <c r="C5755" s="330"/>
      <c r="D5755" s="483"/>
      <c r="E5755" s="483"/>
      <c r="F5755" s="483"/>
      <c r="G5755" s="2"/>
    </row>
    <row r="5756" spans="2:7" ht="16.5" customHeight="1" thickBot="1" x14ac:dyDescent="0.35">
      <c r="B5756" s="577" t="s">
        <v>1153</v>
      </c>
      <c r="C5756" s="578" t="s">
        <v>2552</v>
      </c>
      <c r="D5756" s="483"/>
      <c r="E5756" s="483"/>
      <c r="F5756" s="483"/>
      <c r="G5756" s="2"/>
    </row>
    <row r="5757" spans="2:7" ht="16.5" customHeight="1" x14ac:dyDescent="0.3">
      <c r="B5757" s="579" t="s">
        <v>361</v>
      </c>
      <c r="C5757" s="581">
        <v>0.05</v>
      </c>
      <c r="D5757" s="483"/>
      <c r="E5757" s="483"/>
      <c r="F5757" s="483"/>
      <c r="G5757" s="2"/>
    </row>
    <row r="5758" spans="2:7" ht="16.5" customHeight="1" x14ac:dyDescent="0.3">
      <c r="B5758" s="582" t="s">
        <v>1518</v>
      </c>
      <c r="C5758" s="583">
        <v>0.16</v>
      </c>
      <c r="D5758" s="483"/>
      <c r="E5758" s="483"/>
      <c r="F5758" s="483"/>
      <c r="G5758" s="2"/>
    </row>
    <row r="5759" spans="2:7" ht="16.5" customHeight="1" x14ac:dyDescent="0.3">
      <c r="B5759" s="582" t="s">
        <v>363</v>
      </c>
      <c r="C5759" s="583">
        <v>0.1</v>
      </c>
      <c r="D5759" s="483"/>
      <c r="E5759" s="483"/>
      <c r="F5759" s="483"/>
      <c r="G5759" s="2"/>
    </row>
    <row r="5760" spans="2:7" ht="16.5" customHeight="1" thickBot="1" x14ac:dyDescent="0.35">
      <c r="B5760" s="584" t="s">
        <v>364</v>
      </c>
      <c r="C5760" s="585">
        <v>0.3</v>
      </c>
      <c r="D5760" s="483"/>
      <c r="E5760" s="483"/>
      <c r="F5760" s="483"/>
      <c r="G5760" s="2"/>
    </row>
    <row r="5761" spans="2:7" ht="16.5" customHeight="1" x14ac:dyDescent="0.3">
      <c r="B5761" s="334" t="s">
        <v>1519</v>
      </c>
      <c r="C5761" s="586"/>
      <c r="D5761" s="483"/>
      <c r="E5761" s="483"/>
      <c r="F5761" s="483"/>
      <c r="G5761" s="2"/>
    </row>
    <row r="5762" spans="2:7" ht="16.5" customHeight="1" thickBot="1" x14ac:dyDescent="0.35">
      <c r="B5762" s="335" t="s">
        <v>1517</v>
      </c>
      <c r="C5762" s="336"/>
      <c r="D5762" s="483"/>
      <c r="E5762" s="483"/>
      <c r="F5762" s="483"/>
      <c r="G5762" s="2"/>
    </row>
    <row r="5763" spans="2:7" ht="16.5" customHeight="1" thickTop="1" x14ac:dyDescent="0.3">
      <c r="B5763" s="4465"/>
      <c r="C5763" s="4465"/>
      <c r="D5763" s="483"/>
      <c r="E5763" s="483"/>
      <c r="F5763" s="483"/>
      <c r="G5763" s="2"/>
    </row>
    <row r="5764" spans="2:7" ht="16.5" customHeight="1" thickBot="1" x14ac:dyDescent="0.35">
      <c r="B5764" s="483"/>
      <c r="C5764" s="483"/>
      <c r="D5764" s="483"/>
      <c r="E5764" s="483"/>
      <c r="F5764" s="483"/>
      <c r="G5764" s="2"/>
    </row>
    <row r="5765" spans="2:7" ht="16.5" customHeight="1" thickTop="1" x14ac:dyDescent="0.3">
      <c r="B5765" s="4690" t="s">
        <v>988</v>
      </c>
      <c r="C5765" s="4691"/>
      <c r="D5765" s="483"/>
      <c r="E5765" s="483"/>
      <c r="F5765" s="483"/>
      <c r="G5765" s="2"/>
    </row>
    <row r="5766" spans="2:7" ht="16.5" customHeight="1" thickBot="1" x14ac:dyDescent="0.35">
      <c r="B5766" s="334"/>
      <c r="C5766" s="330"/>
      <c r="D5766" s="483"/>
      <c r="E5766" s="483"/>
      <c r="F5766" s="483"/>
      <c r="G5766" s="2"/>
    </row>
    <row r="5767" spans="2:7" ht="16.5" customHeight="1" x14ac:dyDescent="0.3">
      <c r="B5767" s="577" t="s">
        <v>1153</v>
      </c>
      <c r="C5767" s="578" t="s">
        <v>1516</v>
      </c>
      <c r="D5767" s="483"/>
      <c r="E5767" s="483"/>
      <c r="F5767" s="483"/>
      <c r="G5767" s="2"/>
    </row>
    <row r="5768" spans="2:7" ht="16.5" customHeight="1" x14ac:dyDescent="0.3">
      <c r="B5768" s="582" t="s">
        <v>989</v>
      </c>
      <c r="C5768" s="588">
        <v>0.16</v>
      </c>
      <c r="D5768" s="483"/>
      <c r="E5768" s="483"/>
      <c r="F5768" s="483"/>
      <c r="G5768" s="2"/>
    </row>
    <row r="5769" spans="2:7" ht="16.5" customHeight="1" x14ac:dyDescent="0.3">
      <c r="B5769" s="582" t="s">
        <v>990</v>
      </c>
      <c r="C5769" s="588">
        <v>0.16</v>
      </c>
      <c r="D5769" s="483"/>
      <c r="E5769" s="483"/>
      <c r="F5769" s="483"/>
      <c r="G5769" s="2"/>
    </row>
    <row r="5770" spans="2:7" ht="16.5" customHeight="1" thickBot="1" x14ac:dyDescent="0.35">
      <c r="B5770" s="584"/>
      <c r="C5770" s="589"/>
      <c r="D5770" s="483"/>
      <c r="E5770" s="483"/>
      <c r="F5770" s="483"/>
      <c r="G5770" s="2"/>
    </row>
    <row r="5771" spans="2:7" ht="16.5" customHeight="1" x14ac:dyDescent="0.3">
      <c r="B5771" s="334" t="s">
        <v>991</v>
      </c>
      <c r="C5771" s="586"/>
      <c r="D5771" s="483"/>
      <c r="E5771" s="483"/>
      <c r="F5771" s="483"/>
      <c r="G5771" s="2"/>
    </row>
    <row r="5772" spans="2:7" ht="16.5" customHeight="1" thickBot="1" x14ac:dyDescent="0.35">
      <c r="B5772" s="335" t="s">
        <v>992</v>
      </c>
      <c r="C5772" s="336"/>
      <c r="D5772" s="483"/>
      <c r="E5772" s="483"/>
      <c r="F5772" s="483"/>
      <c r="G5772" s="2"/>
    </row>
    <row r="5773" spans="2:7" ht="16.5" customHeight="1" thickTop="1" x14ac:dyDescent="0.3">
      <c r="B5773" s="4733"/>
      <c r="C5773" s="4733"/>
      <c r="D5773" s="483"/>
      <c r="E5773" s="483"/>
      <c r="F5773" s="483"/>
      <c r="G5773" s="2"/>
    </row>
    <row r="5774" spans="2:7" ht="16.5" customHeight="1" thickBot="1" x14ac:dyDescent="0.35">
      <c r="B5774" s="483"/>
      <c r="C5774" s="483"/>
      <c r="D5774" s="483"/>
      <c r="E5774" s="483"/>
      <c r="F5774" s="483"/>
      <c r="G5774" s="2"/>
    </row>
    <row r="5775" spans="2:7" ht="16.5" customHeight="1" thickTop="1" x14ac:dyDescent="0.3">
      <c r="B5775" s="4690" t="s">
        <v>519</v>
      </c>
      <c r="C5775" s="4691"/>
      <c r="D5775" s="483"/>
      <c r="E5775" s="483"/>
      <c r="F5775" s="483"/>
      <c r="G5775" s="2"/>
    </row>
    <row r="5776" spans="2:7" ht="16.5" customHeight="1" thickBot="1" x14ac:dyDescent="0.35">
      <c r="B5776" s="334"/>
      <c r="C5776" s="330"/>
      <c r="D5776" s="483"/>
      <c r="E5776" s="483"/>
      <c r="F5776" s="483"/>
      <c r="G5776" s="2"/>
    </row>
    <row r="5777" spans="2:7" ht="16.5" customHeight="1" thickBot="1" x14ac:dyDescent="0.35">
      <c r="B5777" s="577" t="s">
        <v>1153</v>
      </c>
      <c r="C5777" s="578" t="s">
        <v>1612</v>
      </c>
      <c r="D5777" s="483"/>
      <c r="E5777" s="483"/>
      <c r="F5777" s="483"/>
      <c r="G5777" s="2"/>
    </row>
    <row r="5778" spans="2:7" ht="16.5" customHeight="1" x14ac:dyDescent="0.3">
      <c r="B5778" s="590" t="s">
        <v>520</v>
      </c>
      <c r="C5778" s="580">
        <v>0.16</v>
      </c>
      <c r="D5778" s="483"/>
      <c r="E5778" s="483"/>
      <c r="F5778" s="483"/>
      <c r="G5778" s="2"/>
    </row>
    <row r="5779" spans="2:7" ht="16.5" customHeight="1" x14ac:dyDescent="0.3">
      <c r="B5779" s="337" t="s">
        <v>521</v>
      </c>
      <c r="C5779" s="591">
        <v>0.16</v>
      </c>
      <c r="D5779" s="483"/>
      <c r="E5779" s="483"/>
      <c r="F5779" s="483"/>
      <c r="G5779" s="2"/>
    </row>
    <row r="5780" spans="2:7" ht="16.5" customHeight="1" x14ac:dyDescent="0.3">
      <c r="B5780" s="337" t="s">
        <v>522</v>
      </c>
      <c r="C5780" s="591">
        <v>0.16</v>
      </c>
      <c r="D5780" s="483"/>
      <c r="E5780" s="483"/>
      <c r="F5780" s="483"/>
      <c r="G5780" s="2"/>
    </row>
    <row r="5781" spans="2:7" ht="16.5" customHeight="1" x14ac:dyDescent="0.3">
      <c r="B5781" s="337" t="s">
        <v>523</v>
      </c>
      <c r="C5781" s="591">
        <v>0.16</v>
      </c>
      <c r="D5781" s="483"/>
      <c r="E5781" s="483"/>
      <c r="F5781" s="483"/>
      <c r="G5781" s="2"/>
    </row>
    <row r="5782" spans="2:7" ht="16.5" customHeight="1" x14ac:dyDescent="0.3">
      <c r="B5782" s="337" t="s">
        <v>524</v>
      </c>
      <c r="C5782" s="591">
        <v>0.16</v>
      </c>
      <c r="D5782" s="483"/>
      <c r="E5782" s="483"/>
      <c r="F5782" s="483"/>
      <c r="G5782" s="2"/>
    </row>
    <row r="5783" spans="2:7" ht="16.5" customHeight="1" x14ac:dyDescent="0.3">
      <c r="B5783" s="337" t="s">
        <v>525</v>
      </c>
      <c r="C5783" s="591">
        <v>0.16</v>
      </c>
      <c r="D5783" s="483"/>
      <c r="E5783" s="483"/>
      <c r="F5783" s="483"/>
      <c r="G5783" s="2"/>
    </row>
    <row r="5784" spans="2:7" ht="16.5" customHeight="1" x14ac:dyDescent="0.3">
      <c r="B5784" s="337" t="s">
        <v>528</v>
      </c>
      <c r="C5784" s="591">
        <v>0.16</v>
      </c>
      <c r="D5784" s="483"/>
      <c r="E5784" s="483"/>
      <c r="F5784" s="483"/>
      <c r="G5784" s="2"/>
    </row>
    <row r="5785" spans="2:7" ht="16.5" customHeight="1" x14ac:dyDescent="0.3">
      <c r="B5785" s="337" t="s">
        <v>388</v>
      </c>
      <c r="C5785" s="591">
        <v>0.16</v>
      </c>
      <c r="D5785" s="483"/>
      <c r="E5785" s="483"/>
      <c r="F5785" s="483"/>
      <c r="G5785" s="2"/>
    </row>
    <row r="5786" spans="2:7" ht="16.5" customHeight="1" thickBot="1" x14ac:dyDescent="0.35">
      <c r="B5786" s="584"/>
      <c r="C5786" s="592"/>
      <c r="D5786" s="483"/>
      <c r="E5786" s="483"/>
      <c r="F5786" s="483"/>
      <c r="G5786" s="2"/>
    </row>
    <row r="5787" spans="2:7" ht="16.5" customHeight="1" thickBot="1" x14ac:dyDescent="0.35">
      <c r="B5787" s="334" t="s">
        <v>993</v>
      </c>
      <c r="C5787" s="593"/>
      <c r="D5787" s="483"/>
      <c r="E5787" s="483"/>
      <c r="F5787" s="483"/>
      <c r="G5787" s="2"/>
    </row>
    <row r="5788" spans="2:7" ht="16.5" customHeight="1" thickTop="1" x14ac:dyDescent="0.3">
      <c r="B5788" s="4465"/>
      <c r="C5788" s="4465"/>
      <c r="D5788" s="483"/>
      <c r="E5788" s="483"/>
      <c r="F5788" s="483"/>
      <c r="G5788" s="2"/>
    </row>
    <row r="5789" spans="2:7" ht="16.5" customHeight="1" thickBot="1" x14ac:dyDescent="0.35">
      <c r="B5789" s="483"/>
      <c r="C5789" s="483"/>
      <c r="D5789" s="483"/>
      <c r="E5789" s="483"/>
      <c r="F5789" s="483"/>
      <c r="G5789" s="2"/>
    </row>
    <row r="5790" spans="2:7" ht="16.5" customHeight="1" thickTop="1" x14ac:dyDescent="0.3">
      <c r="B5790" s="4690" t="s">
        <v>1981</v>
      </c>
      <c r="C5790" s="4692"/>
      <c r="D5790" s="4692"/>
      <c r="E5790" s="4691"/>
      <c r="F5790" s="483"/>
      <c r="G5790" s="2"/>
    </row>
    <row r="5791" spans="2:7" ht="16.5" customHeight="1" thickBot="1" x14ac:dyDescent="0.35">
      <c r="B5791" s="4716" t="s">
        <v>2250</v>
      </c>
      <c r="C5791" s="4717"/>
      <c r="D5791" s="4717"/>
      <c r="E5791" s="4718"/>
      <c r="F5791" s="483"/>
      <c r="G5791" s="2"/>
    </row>
    <row r="5792" spans="2:7" ht="16.5" customHeight="1" x14ac:dyDescent="0.3">
      <c r="B5792" s="523" t="s">
        <v>1218</v>
      </c>
      <c r="C5792" s="524" t="s">
        <v>1154</v>
      </c>
      <c r="D5792" s="525" t="s">
        <v>1160</v>
      </c>
      <c r="E5792" s="526" t="s">
        <v>1155</v>
      </c>
      <c r="F5792" s="483"/>
      <c r="G5792" s="2"/>
    </row>
    <row r="5793" spans="2:7" ht="16.5" customHeight="1" x14ac:dyDescent="0.3">
      <c r="B5793" s="527"/>
      <c r="C5793" s="528"/>
      <c r="D5793" s="528"/>
      <c r="E5793" s="529"/>
      <c r="F5793" s="483"/>
      <c r="G5793" s="2"/>
    </row>
    <row r="5794" spans="2:7" ht="16.5" customHeight="1" x14ac:dyDescent="0.3">
      <c r="B5794" s="530" t="s">
        <v>1982</v>
      </c>
      <c r="C5794" s="531" t="s">
        <v>1983</v>
      </c>
      <c r="D5794" s="532">
        <v>0.5</v>
      </c>
      <c r="E5794" s="533" t="s">
        <v>1984</v>
      </c>
      <c r="F5794" s="483"/>
      <c r="G5794" s="2"/>
    </row>
    <row r="5795" spans="2:7" ht="16.5" customHeight="1" x14ac:dyDescent="0.3">
      <c r="B5795" s="484" t="s">
        <v>1985</v>
      </c>
      <c r="C5795" s="496"/>
      <c r="D5795" s="496"/>
      <c r="E5795" s="485"/>
      <c r="F5795" s="483"/>
      <c r="G5795" s="2"/>
    </row>
    <row r="5796" spans="2:7" ht="16.5" customHeight="1" thickBot="1" x14ac:dyDescent="0.35">
      <c r="B5796" s="488"/>
      <c r="C5796" s="507"/>
      <c r="D5796" s="507"/>
      <c r="E5796" s="489"/>
      <c r="F5796" s="483"/>
      <c r="G5796" s="2"/>
    </row>
    <row r="5797" spans="2:7" ht="16.5" customHeight="1" thickTop="1" x14ac:dyDescent="0.3">
      <c r="B5797" s="1029"/>
      <c r="C5797" s="483"/>
      <c r="D5797" s="483"/>
      <c r="E5797" s="483"/>
      <c r="F5797" s="483"/>
      <c r="G5797" s="2"/>
    </row>
    <row r="5798" spans="2:7" ht="16.5" customHeight="1" thickBot="1" x14ac:dyDescent="0.35">
      <c r="B5798" s="483"/>
      <c r="C5798" s="483"/>
      <c r="D5798" s="483"/>
      <c r="E5798" s="483"/>
      <c r="F5798" s="483"/>
      <c r="G5798" s="2"/>
    </row>
    <row r="5799" spans="2:7" ht="16.5" customHeight="1" thickTop="1" x14ac:dyDescent="0.3">
      <c r="B5799" s="4690" t="s">
        <v>1971</v>
      </c>
      <c r="C5799" s="4692"/>
      <c r="D5799" s="4692"/>
      <c r="E5799" s="4691"/>
      <c r="F5799" s="483"/>
      <c r="G5799" s="2"/>
    </row>
    <row r="5800" spans="2:7" ht="16.5" customHeight="1" thickBot="1" x14ac:dyDescent="0.35">
      <c r="B5800" s="332"/>
      <c r="C5800" s="347"/>
      <c r="D5800" s="347"/>
      <c r="E5800" s="333"/>
      <c r="F5800" s="483"/>
      <c r="G5800" s="2"/>
    </row>
    <row r="5801" spans="2:7" ht="16.5" customHeight="1" x14ac:dyDescent="0.3">
      <c r="B5801" s="4743" t="s">
        <v>1972</v>
      </c>
      <c r="C5801" s="4744"/>
      <c r="D5801" s="508" t="s">
        <v>1973</v>
      </c>
      <c r="E5801" s="485"/>
      <c r="F5801" s="483"/>
      <c r="G5801" s="2"/>
    </row>
    <row r="5802" spans="2:7" ht="16.5" customHeight="1" thickBot="1" x14ac:dyDescent="0.35">
      <c r="B5802" s="509" t="s">
        <v>1974</v>
      </c>
      <c r="C5802" s="510" t="s">
        <v>1975</v>
      </c>
      <c r="D5802" s="511" t="s">
        <v>1976</v>
      </c>
      <c r="E5802" s="485"/>
      <c r="F5802" s="483"/>
      <c r="G5802" s="2"/>
    </row>
    <row r="5803" spans="2:7" ht="16.5" customHeight="1" x14ac:dyDescent="0.3">
      <c r="B5803" s="512">
        <v>1</v>
      </c>
      <c r="C5803" s="513">
        <v>24</v>
      </c>
      <c r="D5803" s="514">
        <v>3.99</v>
      </c>
      <c r="E5803" s="485"/>
      <c r="F5803" s="483"/>
      <c r="G5803" s="2"/>
    </row>
    <row r="5804" spans="2:7" ht="16.5" customHeight="1" x14ac:dyDescent="0.3">
      <c r="B5804" s="515">
        <v>25</v>
      </c>
      <c r="C5804" s="516">
        <v>50</v>
      </c>
      <c r="D5804" s="517">
        <v>3.49</v>
      </c>
      <c r="E5804" s="485"/>
      <c r="F5804" s="483"/>
      <c r="G5804" s="2"/>
    </row>
    <row r="5805" spans="2:7" ht="16.5" customHeight="1" x14ac:dyDescent="0.3">
      <c r="B5805" s="515">
        <v>51</v>
      </c>
      <c r="C5805" s="516">
        <v>100</v>
      </c>
      <c r="D5805" s="517">
        <v>2.99</v>
      </c>
      <c r="E5805" s="485"/>
      <c r="F5805" s="483"/>
      <c r="G5805" s="2"/>
    </row>
    <row r="5806" spans="2:7" ht="16.5" customHeight="1" x14ac:dyDescent="0.3">
      <c r="B5806" s="515">
        <v>101</v>
      </c>
      <c r="C5806" s="516">
        <v>150</v>
      </c>
      <c r="D5806" s="517">
        <v>2.4900000000000002</v>
      </c>
      <c r="E5806" s="485"/>
      <c r="F5806" s="483"/>
      <c r="G5806" s="2"/>
    </row>
    <row r="5807" spans="2:7" ht="16.5" customHeight="1" thickBot="1" x14ac:dyDescent="0.35">
      <c r="B5807" s="4697" t="s">
        <v>1977</v>
      </c>
      <c r="C5807" s="4698"/>
      <c r="D5807" s="518">
        <v>1.99</v>
      </c>
      <c r="E5807" s="485"/>
      <c r="F5807" s="483"/>
      <c r="G5807" s="2"/>
    </row>
    <row r="5808" spans="2:7" ht="16.5" customHeight="1" x14ac:dyDescent="0.3">
      <c r="B5808" s="4722" t="s">
        <v>1978</v>
      </c>
      <c r="C5808" s="4723"/>
      <c r="D5808" s="519"/>
      <c r="E5808" s="485"/>
      <c r="F5808" s="483"/>
      <c r="G5808" s="2"/>
    </row>
    <row r="5809" spans="2:7" ht="16.5" customHeight="1" thickBot="1" x14ac:dyDescent="0.35">
      <c r="B5809" s="520" t="s">
        <v>1178</v>
      </c>
      <c r="C5809" s="521"/>
      <c r="D5809" s="522"/>
      <c r="E5809" s="485"/>
      <c r="F5809" s="483"/>
      <c r="G5809" s="2"/>
    </row>
    <row r="5810" spans="2:7" ht="16.5" customHeight="1" thickBot="1" x14ac:dyDescent="0.35">
      <c r="B5810" s="488"/>
      <c r="C5810" s="507"/>
      <c r="D5810" s="507"/>
      <c r="E5810" s="489"/>
      <c r="F5810" s="483"/>
      <c r="G5810" s="2"/>
    </row>
    <row r="5811" spans="2:7" ht="16.5" customHeight="1" thickTop="1" x14ac:dyDescent="0.3">
      <c r="B5811" s="1029"/>
      <c r="C5811" s="496"/>
      <c r="D5811" s="496"/>
      <c r="E5811" s="496"/>
      <c r="F5811" s="483"/>
      <c r="G5811" s="2"/>
    </row>
    <row r="5812" spans="2:7" ht="16.5" customHeight="1" thickBot="1" x14ac:dyDescent="0.35">
      <c r="B5812" s="483"/>
      <c r="C5812" s="483"/>
      <c r="D5812" s="483"/>
      <c r="E5812" s="483"/>
      <c r="F5812" s="483"/>
      <c r="G5812" s="2"/>
    </row>
    <row r="5813" spans="2:7" ht="16.5" customHeight="1" thickTop="1" thickBot="1" x14ac:dyDescent="0.35">
      <c r="B5813" s="4690" t="s">
        <v>830</v>
      </c>
      <c r="C5813" s="4691"/>
      <c r="D5813" s="483"/>
      <c r="E5813" s="483"/>
      <c r="F5813" s="483"/>
      <c r="G5813" s="2"/>
    </row>
    <row r="5814" spans="2:7" ht="16.5" customHeight="1" thickBot="1" x14ac:dyDescent="0.35">
      <c r="B5814" s="490" t="s">
        <v>1810</v>
      </c>
      <c r="C5814" s="491" t="s">
        <v>826</v>
      </c>
      <c r="D5814" s="483"/>
      <c r="E5814" s="483"/>
      <c r="F5814" s="483"/>
      <c r="G5814" s="2"/>
    </row>
    <row r="5815" spans="2:7" ht="16.5" customHeight="1" x14ac:dyDescent="0.3">
      <c r="B5815" s="492" t="s">
        <v>831</v>
      </c>
      <c r="C5815" s="493">
        <v>1.42</v>
      </c>
      <c r="D5815" s="483"/>
      <c r="E5815" s="483"/>
      <c r="F5815" s="483"/>
      <c r="G5815" s="2"/>
    </row>
    <row r="5816" spans="2:7" ht="16.5" customHeight="1" thickBot="1" x14ac:dyDescent="0.35">
      <c r="B5816" s="494"/>
      <c r="C5816" s="495"/>
      <c r="D5816" s="483"/>
      <c r="E5816" s="483"/>
      <c r="F5816" s="483"/>
      <c r="G5816" s="2"/>
    </row>
    <row r="5817" spans="2:7" ht="27" customHeight="1" x14ac:dyDescent="0.3">
      <c r="B5817" s="4738" t="s">
        <v>832</v>
      </c>
      <c r="C5817" s="4739"/>
      <c r="D5817" s="483"/>
      <c r="E5817" s="483"/>
      <c r="F5817" s="483"/>
      <c r="G5817" s="2"/>
    </row>
    <row r="5818" spans="2:7" ht="16.5" customHeight="1" x14ac:dyDescent="0.3">
      <c r="B5818" s="4738" t="s">
        <v>833</v>
      </c>
      <c r="C5818" s="4739"/>
      <c r="D5818" s="483"/>
      <c r="E5818" s="483"/>
      <c r="F5818" s="483"/>
      <c r="G5818" s="2"/>
    </row>
    <row r="5819" spans="2:7" ht="16.5" customHeight="1" x14ac:dyDescent="0.3">
      <c r="B5819" s="486" t="s">
        <v>829</v>
      </c>
      <c r="C5819" s="487"/>
      <c r="D5819" s="483"/>
      <c r="E5819" s="483"/>
      <c r="F5819" s="483"/>
      <c r="G5819" s="2"/>
    </row>
    <row r="5820" spans="2:7" ht="16.5" customHeight="1" thickBot="1" x14ac:dyDescent="0.35">
      <c r="B5820" s="488"/>
      <c r="C5820" s="489"/>
      <c r="D5820" s="483"/>
      <c r="E5820" s="483"/>
      <c r="F5820" s="483"/>
      <c r="G5820" s="2"/>
    </row>
    <row r="5821" spans="2:7" ht="16.5" customHeight="1" thickTop="1" x14ac:dyDescent="0.3">
      <c r="B5821" s="4652"/>
      <c r="C5821" s="4652"/>
      <c r="D5821" s="483"/>
      <c r="E5821" s="483"/>
      <c r="F5821" s="483"/>
      <c r="G5821" s="2"/>
    </row>
    <row r="5822" spans="2:7" ht="13.5" customHeight="1" thickBot="1" x14ac:dyDescent="0.35">
      <c r="B5822" s="483"/>
      <c r="C5822" s="483"/>
      <c r="D5822" s="483"/>
      <c r="E5822" s="483"/>
      <c r="F5822" s="483"/>
      <c r="G5822" s="2"/>
    </row>
    <row r="5823" spans="2:7" ht="15.75" customHeight="1" thickTop="1" thickBot="1" x14ac:dyDescent="0.35">
      <c r="B5823" s="4690" t="s">
        <v>825</v>
      </c>
      <c r="C5823" s="4691"/>
      <c r="D5823" s="483"/>
      <c r="E5823" s="483"/>
      <c r="F5823" s="483"/>
      <c r="G5823" s="2"/>
    </row>
    <row r="5824" spans="2:7" ht="22.5" customHeight="1" thickBot="1" x14ac:dyDescent="0.35">
      <c r="B5824" s="490" t="s">
        <v>1810</v>
      </c>
      <c r="C5824" s="491" t="s">
        <v>826</v>
      </c>
      <c r="D5824" s="483"/>
      <c r="E5824" s="483"/>
      <c r="F5824" s="483"/>
      <c r="G5824" s="2"/>
    </row>
    <row r="5825" spans="1:7" ht="15.75" customHeight="1" x14ac:dyDescent="0.3">
      <c r="B5825" s="492" t="s">
        <v>827</v>
      </c>
      <c r="C5825" s="493">
        <v>29.99</v>
      </c>
      <c r="D5825" s="483"/>
      <c r="E5825" s="483"/>
      <c r="F5825" s="483"/>
      <c r="G5825" s="2"/>
    </row>
    <row r="5826" spans="1:7" ht="15.75" customHeight="1" thickBot="1" x14ac:dyDescent="0.35">
      <c r="B5826" s="494"/>
      <c r="C5826" s="495"/>
      <c r="D5826" s="483"/>
      <c r="E5826" s="483"/>
      <c r="F5826" s="483"/>
      <c r="G5826" s="2"/>
    </row>
    <row r="5827" spans="1:7" ht="15.75" customHeight="1" x14ac:dyDescent="0.3">
      <c r="B5827" s="484" t="s">
        <v>828</v>
      </c>
      <c r="C5827" s="485"/>
      <c r="D5827" s="483"/>
      <c r="E5827" s="483"/>
      <c r="F5827" s="483"/>
      <c r="G5827" s="2"/>
    </row>
    <row r="5828" spans="1:7" ht="15.75" customHeight="1" x14ac:dyDescent="0.3">
      <c r="B5828" s="486" t="s">
        <v>829</v>
      </c>
      <c r="C5828" s="487"/>
      <c r="D5828" s="483"/>
      <c r="E5828" s="483"/>
      <c r="F5828" s="483"/>
      <c r="G5828" s="2"/>
    </row>
    <row r="5829" spans="1:7" ht="15.75" customHeight="1" thickBot="1" x14ac:dyDescent="0.35">
      <c r="B5829" s="488"/>
      <c r="C5829" s="489"/>
      <c r="D5829" s="483"/>
      <c r="E5829" s="483"/>
      <c r="F5829" s="483"/>
      <c r="G5829" s="2"/>
    </row>
    <row r="5830" spans="1:7" ht="15.75" customHeight="1" thickTop="1" x14ac:dyDescent="0.3">
      <c r="B5830" s="4652"/>
      <c r="C5830" s="4652"/>
      <c r="D5830" s="483"/>
      <c r="E5830" s="483"/>
      <c r="F5830" s="483"/>
      <c r="G5830" s="2"/>
    </row>
    <row r="5831" spans="1:7" ht="13.5" thickBot="1" x14ac:dyDescent="0.25">
      <c r="A5831" s="4742"/>
      <c r="B5831" s="4742"/>
      <c r="C5831" s="4742"/>
      <c r="D5831" s="4742"/>
      <c r="E5831" s="4742"/>
      <c r="F5831" s="4742"/>
      <c r="G5831" s="2"/>
    </row>
    <row r="5832" spans="1:7" ht="13.5" thickTop="1" x14ac:dyDescent="0.2">
      <c r="B5832" s="4690" t="s">
        <v>1176</v>
      </c>
      <c r="C5832" s="4692"/>
      <c r="D5832" s="4691"/>
      <c r="E5832" s="2"/>
      <c r="F5832" s="2"/>
      <c r="G5832" s="2"/>
    </row>
    <row r="5833" spans="1:7" x14ac:dyDescent="0.2">
      <c r="B5833" s="380" t="s">
        <v>1154</v>
      </c>
      <c r="C5833" s="381" t="s">
        <v>2020</v>
      </c>
      <c r="D5833" s="330"/>
      <c r="E5833" s="2"/>
      <c r="F5833" s="2"/>
      <c r="G5833" s="2"/>
    </row>
    <row r="5834" spans="1:7" x14ac:dyDescent="0.2">
      <c r="B5834" s="343" t="s">
        <v>1177</v>
      </c>
      <c r="C5834" s="320">
        <v>49</v>
      </c>
      <c r="D5834" s="330"/>
      <c r="E5834" s="2"/>
      <c r="F5834" s="2"/>
      <c r="G5834" s="2"/>
    </row>
    <row r="5835" spans="1:7" x14ac:dyDescent="0.2">
      <c r="B5835" s="379"/>
      <c r="C5835" s="354"/>
      <c r="D5835" s="330"/>
      <c r="E5835" s="2"/>
      <c r="F5835" s="2"/>
      <c r="G5835" s="2"/>
    </row>
    <row r="5836" spans="1:7" x14ac:dyDescent="0.2">
      <c r="B5836" s="334" t="s">
        <v>1449</v>
      </c>
      <c r="C5836" s="280"/>
      <c r="D5836" s="330"/>
      <c r="E5836" s="2"/>
      <c r="F5836" s="2"/>
      <c r="G5836" s="2"/>
    </row>
    <row r="5837" spans="1:7" ht="13.5" thickBot="1" x14ac:dyDescent="0.25">
      <c r="B5837" s="335" t="s">
        <v>1178</v>
      </c>
      <c r="C5837" s="345"/>
      <c r="D5837" s="336"/>
      <c r="E5837" s="2"/>
      <c r="F5837" s="2"/>
      <c r="G5837" s="2"/>
    </row>
    <row r="5838" spans="1:7" ht="13.5" thickTop="1" x14ac:dyDescent="0.2">
      <c r="B5838" s="4652"/>
      <c r="C5838" s="4652"/>
      <c r="D5838" s="2"/>
      <c r="E5838" s="2"/>
      <c r="F5838" s="2"/>
      <c r="G5838" s="2"/>
    </row>
    <row r="5839" spans="1:7" ht="13.5" thickBot="1" x14ac:dyDescent="0.25">
      <c r="B5839" s="2"/>
      <c r="C5839" s="2"/>
      <c r="D5839" s="2"/>
      <c r="E5839" s="2"/>
      <c r="F5839" s="2"/>
      <c r="G5839" s="2"/>
    </row>
    <row r="5840" spans="1:7" ht="13.5" thickTop="1" x14ac:dyDescent="0.2">
      <c r="B5840" s="4515" t="s">
        <v>1170</v>
      </c>
      <c r="C5840" s="4516"/>
      <c r="D5840" s="4516"/>
      <c r="E5840" s="4516"/>
      <c r="F5840" s="4517"/>
      <c r="G5840" s="2"/>
    </row>
    <row r="5841" spans="2:7" x14ac:dyDescent="0.2">
      <c r="B5841" s="380" t="s">
        <v>1727</v>
      </c>
      <c r="C5841" s="385" t="s">
        <v>1171</v>
      </c>
      <c r="D5841" s="381" t="s">
        <v>1220</v>
      </c>
      <c r="E5841" s="385" t="s">
        <v>1172</v>
      </c>
      <c r="F5841" s="386" t="s">
        <v>1218</v>
      </c>
      <c r="G5841" s="2"/>
    </row>
    <row r="5842" spans="2:7" x14ac:dyDescent="0.2">
      <c r="B5842" s="361" t="s">
        <v>1173</v>
      </c>
      <c r="C5842" s="382">
        <v>400</v>
      </c>
      <c r="D5842" s="383" t="s">
        <v>1174</v>
      </c>
      <c r="E5842" s="384">
        <v>1E-4</v>
      </c>
      <c r="F5842" s="4740" t="s">
        <v>1175</v>
      </c>
      <c r="G5842" s="2"/>
    </row>
    <row r="5843" spans="2:7" x14ac:dyDescent="0.2">
      <c r="B5843" s="343"/>
      <c r="C5843" s="355"/>
      <c r="D5843" s="308"/>
      <c r="E5843" s="356"/>
      <c r="F5843" s="4741"/>
      <c r="G5843" s="2"/>
    </row>
    <row r="5844" spans="2:7" x14ac:dyDescent="0.2">
      <c r="B5844" s="334" t="s">
        <v>1450</v>
      </c>
      <c r="C5844" s="280"/>
      <c r="D5844" s="280"/>
      <c r="E5844" s="280"/>
      <c r="F5844" s="330"/>
      <c r="G5844" s="2"/>
    </row>
    <row r="5845" spans="2:7" ht="13.5" thickBot="1" x14ac:dyDescent="0.25">
      <c r="B5845" s="335"/>
      <c r="C5845" s="345"/>
      <c r="D5845" s="345"/>
      <c r="E5845" s="345"/>
      <c r="F5845" s="336"/>
      <c r="G5845" s="2"/>
    </row>
    <row r="5846" spans="2:7" ht="13.5" thickTop="1" x14ac:dyDescent="0.2">
      <c r="B5846" s="1029"/>
      <c r="C5846" s="2"/>
      <c r="D5846" s="2"/>
      <c r="E5846" s="2"/>
      <c r="F5846" s="2"/>
      <c r="G5846" s="2"/>
    </row>
    <row r="5847" spans="2:7" ht="13.5" thickBot="1" x14ac:dyDescent="0.25">
      <c r="B5847" s="2"/>
      <c r="C5847" s="2"/>
      <c r="D5847" s="2"/>
      <c r="E5847" s="2"/>
      <c r="F5847" s="2"/>
      <c r="G5847" s="2"/>
    </row>
    <row r="5848" spans="2:7" ht="13.5" thickTop="1" x14ac:dyDescent="0.2">
      <c r="B5848" s="4690" t="s">
        <v>169</v>
      </c>
      <c r="C5848" s="4692"/>
      <c r="D5848" s="4692"/>
      <c r="E5848" s="4691"/>
      <c r="F5848" s="2"/>
      <c r="G5848" s="2"/>
    </row>
    <row r="5849" spans="2:7" x14ac:dyDescent="0.2">
      <c r="B5849" s="346" t="s">
        <v>1164</v>
      </c>
      <c r="C5849" s="347"/>
      <c r="D5849" s="347"/>
      <c r="E5849" s="333"/>
      <c r="F5849" s="2"/>
      <c r="G5849" s="2"/>
    </row>
    <row r="5850" spans="2:7" x14ac:dyDescent="0.2">
      <c r="B5850" s="348"/>
      <c r="C5850" s="300"/>
      <c r="D5850" s="300"/>
      <c r="E5850" s="339"/>
      <c r="F5850" s="2"/>
      <c r="G5850" s="2"/>
    </row>
    <row r="5851" spans="2:7" x14ac:dyDescent="0.2">
      <c r="B5851" s="349" t="s">
        <v>173</v>
      </c>
      <c r="C5851" s="300"/>
      <c r="D5851" s="300"/>
      <c r="E5851" s="339"/>
      <c r="F5851" s="2"/>
      <c r="G5851" s="2"/>
    </row>
    <row r="5852" spans="2:7" x14ac:dyDescent="0.2">
      <c r="B5852" s="350" t="s">
        <v>2020</v>
      </c>
      <c r="C5852" s="351">
        <v>69</v>
      </c>
      <c r="D5852" s="300"/>
      <c r="E5852" s="339"/>
      <c r="F5852" s="2"/>
      <c r="G5852" s="2"/>
    </row>
    <row r="5853" spans="2:7" x14ac:dyDescent="0.2">
      <c r="B5853" s="338" t="s">
        <v>1169</v>
      </c>
      <c r="C5853" s="351"/>
      <c r="D5853" s="300"/>
      <c r="E5853" s="339"/>
      <c r="F5853" s="2"/>
      <c r="G5853" s="2"/>
    </row>
    <row r="5854" spans="2:7" ht="12.75" customHeight="1" x14ac:dyDescent="0.2">
      <c r="B5854" s="4707" t="s">
        <v>2850</v>
      </c>
      <c r="C5854" s="4708"/>
      <c r="D5854" s="4708"/>
      <c r="E5854" s="4709"/>
      <c r="F5854" s="2"/>
      <c r="G5854" s="2"/>
    </row>
    <row r="5855" spans="2:7" x14ac:dyDescent="0.2">
      <c r="B5855" s="334"/>
      <c r="C5855" s="280"/>
      <c r="D5855" s="280"/>
      <c r="E5855" s="330"/>
      <c r="F5855" s="2"/>
      <c r="G5855" s="2"/>
    </row>
    <row r="5856" spans="2:7" x14ac:dyDescent="0.2">
      <c r="B5856" s="352" t="s">
        <v>1165</v>
      </c>
      <c r="C5856" s="280"/>
      <c r="D5856" s="280"/>
      <c r="E5856" s="330"/>
      <c r="F5856" s="2"/>
      <c r="G5856" s="2"/>
    </row>
    <row r="5857" spans="2:7" x14ac:dyDescent="0.2">
      <c r="B5857" s="352"/>
      <c r="C5857" s="280"/>
      <c r="D5857" s="280"/>
      <c r="E5857" s="330"/>
      <c r="F5857" s="2"/>
      <c r="G5857" s="2"/>
    </row>
    <row r="5858" spans="2:7" ht="12.75" customHeight="1" x14ac:dyDescent="0.2">
      <c r="B5858" s="4710" t="s">
        <v>1166</v>
      </c>
      <c r="C5858" s="4711"/>
      <c r="D5858" s="4711"/>
      <c r="E5858" s="4712"/>
      <c r="F5858" s="2"/>
      <c r="G5858" s="2"/>
    </row>
    <row r="5859" spans="2:7" x14ac:dyDescent="0.2">
      <c r="B5859" s="353" t="s">
        <v>2020</v>
      </c>
      <c r="C5859" s="354">
        <v>89</v>
      </c>
      <c r="D5859" s="280"/>
      <c r="E5859" s="330"/>
      <c r="F5859" s="2"/>
      <c r="G5859" s="2"/>
    </row>
    <row r="5860" spans="2:7" x14ac:dyDescent="0.2">
      <c r="B5860" s="334" t="str">
        <f>+B5853</f>
        <v xml:space="preserve">Valor no incluye impuestos </v>
      </c>
      <c r="C5860" s="354"/>
      <c r="D5860" s="280"/>
      <c r="E5860" s="330"/>
      <c r="F5860" s="2"/>
      <c r="G5860" s="2"/>
    </row>
    <row r="5861" spans="2:7" ht="12.75" customHeight="1" x14ac:dyDescent="0.2">
      <c r="B5861" s="4704" t="s">
        <v>1167</v>
      </c>
      <c r="C5861" s="4705"/>
      <c r="D5861" s="4705"/>
      <c r="E5861" s="4706"/>
      <c r="F5861" s="2"/>
      <c r="G5861" s="2"/>
    </row>
    <row r="5862" spans="2:7" ht="12.75" customHeight="1" x14ac:dyDescent="0.2">
      <c r="B5862" s="4694" t="s">
        <v>2851</v>
      </c>
      <c r="C5862" s="4695"/>
      <c r="D5862" s="4695"/>
      <c r="E5862" s="4696"/>
      <c r="F5862" s="2"/>
      <c r="G5862" s="2"/>
    </row>
    <row r="5863" spans="2:7" ht="13.5" thickBot="1" x14ac:dyDescent="0.25">
      <c r="B5863" s="335" t="s">
        <v>1168</v>
      </c>
      <c r="C5863" s="345"/>
      <c r="D5863" s="345"/>
      <c r="E5863" s="336"/>
      <c r="F5863" s="2"/>
      <c r="G5863" s="2"/>
    </row>
    <row r="5864" spans="2:7" ht="13.5" thickTop="1" x14ac:dyDescent="0.2">
      <c r="B5864" s="4652"/>
      <c r="C5864" s="4652"/>
      <c r="D5864" s="2"/>
      <c r="E5864" s="2"/>
      <c r="F5864" s="2"/>
      <c r="G5864" s="2"/>
    </row>
    <row r="5865" spans="2:7" ht="13.5" thickBot="1" x14ac:dyDescent="0.25">
      <c r="B5865" s="2"/>
      <c r="C5865" s="2"/>
      <c r="D5865" s="2"/>
      <c r="E5865" s="2"/>
      <c r="F5865" s="2"/>
      <c r="G5865" s="2"/>
    </row>
    <row r="5866" spans="2:7" ht="13.5" thickTop="1" x14ac:dyDescent="0.2">
      <c r="B5866" s="4690" t="s">
        <v>2249</v>
      </c>
      <c r="C5866" s="4692"/>
      <c r="D5866" s="4692"/>
      <c r="E5866" s="4692"/>
      <c r="F5866" s="4691"/>
      <c r="G5866" s="2"/>
    </row>
    <row r="5867" spans="2:7" x14ac:dyDescent="0.2">
      <c r="B5867" s="340"/>
      <c r="C5867" s="341"/>
      <c r="D5867" s="341"/>
      <c r="E5867" s="341"/>
      <c r="F5867" s="342"/>
      <c r="G5867" s="2"/>
    </row>
    <row r="5868" spans="2:7" x14ac:dyDescent="0.2">
      <c r="B5868" s="4713" t="s">
        <v>2250</v>
      </c>
      <c r="C5868" s="4714"/>
      <c r="D5868" s="4714"/>
      <c r="E5868" s="4714"/>
      <c r="F5868" s="4715"/>
      <c r="G5868" s="2"/>
    </row>
    <row r="5869" spans="2:7" ht="25.5" x14ac:dyDescent="0.2">
      <c r="B5869" s="387" t="s">
        <v>1218</v>
      </c>
      <c r="C5869" s="388" t="s">
        <v>1154</v>
      </c>
      <c r="D5869" s="389" t="s">
        <v>1160</v>
      </c>
      <c r="E5869" s="388" t="s">
        <v>1161</v>
      </c>
      <c r="F5869" s="390" t="s">
        <v>1155</v>
      </c>
      <c r="G5869" s="2"/>
    </row>
    <row r="5870" spans="2:7" x14ac:dyDescent="0.2">
      <c r="B5870" s="343" t="s">
        <v>1162</v>
      </c>
      <c r="C5870" s="344" t="s">
        <v>1163</v>
      </c>
      <c r="D5870" s="320">
        <v>0.15</v>
      </c>
      <c r="E5870" s="344" t="s">
        <v>2505</v>
      </c>
      <c r="F5870" s="362" t="s">
        <v>1158</v>
      </c>
      <c r="G5870" s="2"/>
    </row>
    <row r="5871" spans="2:7" x14ac:dyDescent="0.2">
      <c r="B5871" s="334" t="s">
        <v>1159</v>
      </c>
      <c r="C5871" s="280"/>
      <c r="D5871" s="280"/>
      <c r="E5871" s="280"/>
      <c r="F5871" s="330"/>
      <c r="G5871" s="2"/>
    </row>
    <row r="5872" spans="2:7" ht="13.5" thickBot="1" x14ac:dyDescent="0.25">
      <c r="B5872" s="335"/>
      <c r="C5872" s="345"/>
      <c r="D5872" s="345"/>
      <c r="E5872" s="345"/>
      <c r="F5872" s="336"/>
      <c r="G5872" s="2"/>
    </row>
    <row r="5873" spans="2:7" ht="13.5" thickTop="1" x14ac:dyDescent="0.2">
      <c r="B5873" s="4515" t="s">
        <v>2250</v>
      </c>
      <c r="C5873" s="4516"/>
      <c r="D5873" s="4516"/>
      <c r="E5873" s="4516"/>
      <c r="F5873" s="4517"/>
      <c r="G5873" s="2"/>
    </row>
    <row r="5874" spans="2:7" x14ac:dyDescent="0.2">
      <c r="B5874" s="391" t="s">
        <v>1810</v>
      </c>
      <c r="C5874" s="381" t="s">
        <v>1154</v>
      </c>
      <c r="D5874" s="381" t="s">
        <v>1152</v>
      </c>
      <c r="E5874" s="381" t="s">
        <v>1220</v>
      </c>
      <c r="F5874" s="386" t="s">
        <v>1155</v>
      </c>
      <c r="G5874" s="2"/>
    </row>
    <row r="5875" spans="2:7" x14ac:dyDescent="0.2">
      <c r="B5875" s="363" t="s">
        <v>1156</v>
      </c>
      <c r="C5875" s="344" t="s">
        <v>1157</v>
      </c>
      <c r="D5875" s="320">
        <v>0.2</v>
      </c>
      <c r="E5875" s="344" t="s">
        <v>2482</v>
      </c>
      <c r="F5875" s="362" t="s">
        <v>1158</v>
      </c>
      <c r="G5875" s="2"/>
    </row>
    <row r="5876" spans="2:7" x14ac:dyDescent="0.2">
      <c r="B5876" s="334"/>
      <c r="C5876" s="280"/>
      <c r="D5876" s="280"/>
      <c r="E5876" s="280"/>
      <c r="F5876" s="330"/>
      <c r="G5876" s="2"/>
    </row>
    <row r="5877" spans="2:7" ht="13.5" thickBot="1" x14ac:dyDescent="0.25">
      <c r="B5877" s="335" t="s">
        <v>1450</v>
      </c>
      <c r="C5877" s="345"/>
      <c r="D5877" s="345"/>
      <c r="E5877" s="345"/>
      <c r="F5877" s="336"/>
      <c r="G5877" s="2"/>
    </row>
    <row r="5878" spans="2:7" ht="13.5" thickTop="1" x14ac:dyDescent="0.2">
      <c r="B5878" s="4652"/>
      <c r="C5878" s="4652"/>
      <c r="D5878" s="2"/>
      <c r="E5878" s="2"/>
      <c r="F5878" s="2"/>
      <c r="G5878" s="2"/>
    </row>
    <row r="5879" spans="2:7" ht="13.5" thickBot="1" x14ac:dyDescent="0.25">
      <c r="B5879" s="2"/>
      <c r="C5879" s="2"/>
      <c r="D5879" s="2"/>
      <c r="E5879" s="2"/>
      <c r="F5879" s="2"/>
      <c r="G5879" s="2"/>
    </row>
    <row r="5880" spans="2:7" ht="13.5" thickTop="1" x14ac:dyDescent="0.2">
      <c r="B5880" s="4690" t="s">
        <v>2123</v>
      </c>
      <c r="C5880" s="4691"/>
      <c r="D5880"/>
      <c r="E5880"/>
      <c r="F5880"/>
      <c r="G5880" s="2"/>
    </row>
    <row r="5881" spans="2:7" x14ac:dyDescent="0.2">
      <c r="B5881" s="334"/>
      <c r="C5881" s="330"/>
      <c r="D5881"/>
      <c r="E5881"/>
      <c r="F5881"/>
      <c r="G5881" s="2"/>
    </row>
    <row r="5882" spans="2:7" x14ac:dyDescent="0.2">
      <c r="B5882" s="393" t="s">
        <v>1153</v>
      </c>
      <c r="C5882" s="394" t="s">
        <v>2124</v>
      </c>
      <c r="D5882"/>
      <c r="E5882"/>
      <c r="F5882"/>
      <c r="G5882" s="2"/>
    </row>
    <row r="5883" spans="2:7" x14ac:dyDescent="0.2">
      <c r="B5883" s="392" t="s">
        <v>361</v>
      </c>
      <c r="C5883" s="366">
        <v>0.05</v>
      </c>
      <c r="D5883"/>
      <c r="E5883"/>
      <c r="F5883"/>
      <c r="G5883" s="2"/>
    </row>
    <row r="5884" spans="2:7" x14ac:dyDescent="0.2">
      <c r="B5884" s="337" t="s">
        <v>363</v>
      </c>
      <c r="C5884" s="366">
        <v>0.2</v>
      </c>
      <c r="D5884"/>
      <c r="E5884"/>
      <c r="F5884"/>
      <c r="G5884" s="2"/>
    </row>
    <row r="5885" spans="2:7" x14ac:dyDescent="0.2">
      <c r="B5885" s="337" t="s">
        <v>2125</v>
      </c>
      <c r="C5885" s="367">
        <v>0.2</v>
      </c>
      <c r="D5885"/>
      <c r="E5885"/>
      <c r="F5885"/>
      <c r="G5885" s="2"/>
    </row>
    <row r="5886" spans="2:7" x14ac:dyDescent="0.2">
      <c r="B5886" s="337" t="s">
        <v>363</v>
      </c>
      <c r="C5886" s="367">
        <v>0.1</v>
      </c>
      <c r="D5886"/>
      <c r="E5886"/>
      <c r="F5886"/>
      <c r="G5886" s="2"/>
    </row>
    <row r="5887" spans="2:7" x14ac:dyDescent="0.2">
      <c r="B5887" s="337" t="s">
        <v>2126</v>
      </c>
      <c r="C5887" s="367">
        <v>0.3</v>
      </c>
      <c r="D5887"/>
      <c r="E5887"/>
      <c r="F5887"/>
      <c r="G5887" s="2"/>
    </row>
    <row r="5888" spans="2:7" x14ac:dyDescent="0.2">
      <c r="B5888" s="338" t="s">
        <v>365</v>
      </c>
      <c r="C5888" s="339"/>
      <c r="D5888"/>
      <c r="E5888"/>
      <c r="F5888"/>
      <c r="G5888" s="2"/>
    </row>
    <row r="5889" spans="1:12" ht="13.5" thickBot="1" x14ac:dyDescent="0.25">
      <c r="B5889" s="364" t="s">
        <v>1450</v>
      </c>
      <c r="C5889" s="365"/>
      <c r="D5889"/>
      <c r="E5889"/>
      <c r="F5889"/>
      <c r="G5889" s="2"/>
    </row>
    <row r="5890" spans="1:12" ht="13.5" thickTop="1" x14ac:dyDescent="0.2">
      <c r="B5890" s="4652"/>
      <c r="C5890" s="4652"/>
      <c r="D5890"/>
      <c r="E5890"/>
      <c r="F5890"/>
      <c r="G5890" s="2"/>
    </row>
    <row r="5891" spans="1:12" ht="13.5" thickBot="1" x14ac:dyDescent="0.25"/>
    <row r="5892" spans="1:12" ht="13.5" thickTop="1" x14ac:dyDescent="0.2">
      <c r="B5892" s="4678" t="s">
        <v>2017</v>
      </c>
      <c r="C5892" s="4679"/>
      <c r="D5892" s="4679"/>
      <c r="E5892" s="4679"/>
      <c r="F5892" s="4679"/>
      <c r="G5892" s="4679"/>
      <c r="H5892" s="4679"/>
      <c r="I5892" s="4679"/>
      <c r="J5892" s="4679"/>
      <c r="K5892" s="4679"/>
      <c r="L5892" s="4680"/>
    </row>
    <row r="5893" spans="1:12" ht="51" x14ac:dyDescent="0.2">
      <c r="A5893" s="256"/>
      <c r="B5893" s="395" t="s">
        <v>2018</v>
      </c>
      <c r="C5893" s="396" t="s">
        <v>2019</v>
      </c>
      <c r="D5893" s="359" t="s">
        <v>2020</v>
      </c>
      <c r="E5893" s="359" t="s">
        <v>2021</v>
      </c>
      <c r="F5893" s="359" t="s">
        <v>2022</v>
      </c>
      <c r="G5893" s="359" t="s">
        <v>2023</v>
      </c>
      <c r="H5893" s="359" t="s">
        <v>2024</v>
      </c>
      <c r="I5893" s="359" t="s">
        <v>2025</v>
      </c>
      <c r="J5893" s="397" t="s">
        <v>2026</v>
      </c>
      <c r="K5893" s="359" t="s">
        <v>2027</v>
      </c>
      <c r="L5893" s="398" t="s">
        <v>2028</v>
      </c>
    </row>
    <row r="5894" spans="1:12" x14ac:dyDescent="0.2">
      <c r="A5894" s="256"/>
      <c r="B5894" s="277" t="s">
        <v>2029</v>
      </c>
      <c r="C5894" s="372" t="s">
        <v>2030</v>
      </c>
      <c r="D5894" s="370">
        <v>10</v>
      </c>
      <c r="E5894" s="369">
        <v>9.5000000000000001E-2</v>
      </c>
      <c r="F5894" s="370">
        <v>0.25</v>
      </c>
      <c r="G5894" s="370">
        <v>0.05</v>
      </c>
      <c r="H5894" s="273" t="s">
        <v>2031</v>
      </c>
      <c r="I5894" s="273" t="s">
        <v>2032</v>
      </c>
      <c r="J5894" s="273" t="s">
        <v>2033</v>
      </c>
      <c r="K5894" s="46">
        <v>20</v>
      </c>
      <c r="L5894" s="271" t="s">
        <v>2034</v>
      </c>
    </row>
    <row r="5895" spans="1:12" x14ac:dyDescent="0.2">
      <c r="B5895" s="42" t="s">
        <v>2035</v>
      </c>
      <c r="C5895" s="43" t="s">
        <v>2030</v>
      </c>
      <c r="D5895" s="368">
        <v>20</v>
      </c>
      <c r="E5895" s="369">
        <v>0.09</v>
      </c>
      <c r="F5895" s="370">
        <v>0.25</v>
      </c>
      <c r="G5895" s="370">
        <v>0.05</v>
      </c>
      <c r="H5895" s="179" t="s">
        <v>2036</v>
      </c>
      <c r="I5895" s="179" t="s">
        <v>2037</v>
      </c>
      <c r="J5895" s="179" t="s">
        <v>2038</v>
      </c>
      <c r="K5895" s="46">
        <v>50</v>
      </c>
      <c r="L5895" s="371" t="s">
        <v>2034</v>
      </c>
    </row>
    <row r="5896" spans="1:12" x14ac:dyDescent="0.2">
      <c r="B5896" s="42" t="s">
        <v>2039</v>
      </c>
      <c r="C5896" s="43" t="s">
        <v>2030</v>
      </c>
      <c r="D5896" s="368">
        <v>30</v>
      </c>
      <c r="E5896" s="369">
        <v>0.08</v>
      </c>
      <c r="F5896" s="370">
        <v>0.25</v>
      </c>
      <c r="G5896" s="370">
        <v>0.05</v>
      </c>
      <c r="H5896" s="179" t="s">
        <v>2040</v>
      </c>
      <c r="I5896" s="179" t="s">
        <v>2041</v>
      </c>
      <c r="J5896" s="179" t="s">
        <v>2042</v>
      </c>
      <c r="K5896" s="46">
        <v>70</v>
      </c>
      <c r="L5896" s="371" t="s">
        <v>2034</v>
      </c>
    </row>
    <row r="5897" spans="1:12" x14ac:dyDescent="0.2">
      <c r="B5897" s="7"/>
      <c r="C5897" s="1"/>
      <c r="D5897" s="1"/>
      <c r="E5897" s="1"/>
      <c r="F5897" s="1"/>
      <c r="G5897" s="1"/>
      <c r="H5897" s="1"/>
      <c r="I5897" s="1"/>
      <c r="J5897" s="1"/>
      <c r="K5897" s="1"/>
      <c r="L5897" s="8"/>
    </row>
    <row r="5898" spans="1:12" ht="12" customHeight="1" thickBot="1" x14ac:dyDescent="0.25">
      <c r="B5898" s="3" t="s">
        <v>1450</v>
      </c>
      <c r="C5898" s="4"/>
      <c r="D5898" s="4"/>
      <c r="E5898" s="4"/>
      <c r="F5898" s="4"/>
      <c r="G5898" s="4"/>
      <c r="H5898" s="4"/>
      <c r="I5898" s="4"/>
      <c r="J5898" s="4"/>
      <c r="K5898" s="4"/>
      <c r="L5898" s="5"/>
    </row>
    <row r="5899" spans="1:12" ht="13.5" thickTop="1" x14ac:dyDescent="0.2">
      <c r="B5899" s="4652"/>
      <c r="C5899" s="4652"/>
    </row>
    <row r="5900" spans="1:12" ht="13.5" thickBot="1" x14ac:dyDescent="0.25"/>
    <row r="5901" spans="1:12" ht="13.5" thickTop="1" x14ac:dyDescent="0.2">
      <c r="B5901" s="4572" t="s">
        <v>2043</v>
      </c>
      <c r="C5901" s="4573"/>
      <c r="D5901" s="4574"/>
    </row>
    <row r="5902" spans="1:12" ht="25.5" x14ac:dyDescent="0.2">
      <c r="B5902" s="402" t="s">
        <v>1153</v>
      </c>
      <c r="C5902" s="403" t="s">
        <v>2552</v>
      </c>
      <c r="D5902" s="404" t="s">
        <v>2553</v>
      </c>
    </row>
    <row r="5903" spans="1:12" x14ac:dyDescent="0.2">
      <c r="B5903" s="399" t="s">
        <v>361</v>
      </c>
      <c r="C5903" s="400">
        <v>0.05</v>
      </c>
      <c r="D5903" s="401">
        <f>+C5903*1.12</f>
        <v>5.6000000000000008E-2</v>
      </c>
    </row>
    <row r="5904" spans="1:12" x14ac:dyDescent="0.2">
      <c r="B5904" s="15" t="s">
        <v>362</v>
      </c>
      <c r="C5904" s="373">
        <v>0.05</v>
      </c>
      <c r="D5904" s="376">
        <f>+C5904*1.12</f>
        <v>5.6000000000000008E-2</v>
      </c>
    </row>
    <row r="5905" spans="1:6" x14ac:dyDescent="0.2">
      <c r="B5905" s="15" t="s">
        <v>363</v>
      </c>
      <c r="C5905" s="373">
        <v>0.1</v>
      </c>
      <c r="D5905" s="376">
        <f>+C5905*1.12</f>
        <v>0.11200000000000002</v>
      </c>
    </row>
    <row r="5906" spans="1:6" x14ac:dyDescent="0.2">
      <c r="B5906" s="15" t="s">
        <v>364</v>
      </c>
      <c r="C5906" s="373">
        <v>0.3</v>
      </c>
      <c r="D5906" s="376">
        <f>+C5906*1.12</f>
        <v>0.33600000000000002</v>
      </c>
    </row>
    <row r="5907" spans="1:6" ht="17.25" customHeight="1" x14ac:dyDescent="0.2">
      <c r="B5907" s="18" t="s">
        <v>365</v>
      </c>
      <c r="C5907" s="24"/>
      <c r="D5907" s="23"/>
    </row>
    <row r="5908" spans="1:6" ht="13.5" thickBot="1" x14ac:dyDescent="0.25">
      <c r="B5908" s="374" t="s">
        <v>1450</v>
      </c>
      <c r="C5908" s="154"/>
      <c r="D5908" s="155"/>
    </row>
    <row r="5909" spans="1:6" ht="13.5" thickTop="1" x14ac:dyDescent="0.2">
      <c r="A5909" s="258"/>
      <c r="B5909" s="4693"/>
      <c r="C5909" s="4693"/>
    </row>
    <row r="5910" spans="1:6" ht="13.5" thickBot="1" x14ac:dyDescent="0.25"/>
    <row r="5911" spans="1:6" ht="13.5" thickTop="1" x14ac:dyDescent="0.2">
      <c r="B5911" s="4572" t="s">
        <v>1730</v>
      </c>
      <c r="C5911" s="4574"/>
      <c r="D5911"/>
      <c r="E5911" s="97"/>
      <c r="F5911"/>
    </row>
    <row r="5912" spans="1:6" x14ac:dyDescent="0.2">
      <c r="B5912" s="274" t="s">
        <v>1731</v>
      </c>
      <c r="C5912" s="407" t="s">
        <v>1612</v>
      </c>
      <c r="D5912"/>
      <c r="E5912"/>
      <c r="F5912"/>
    </row>
    <row r="5913" spans="1:6" x14ac:dyDescent="0.2">
      <c r="B5913" s="42" t="s">
        <v>141</v>
      </c>
      <c r="C5913" s="375">
        <v>125</v>
      </c>
      <c r="D5913"/>
      <c r="E5913" s="97"/>
      <c r="F5913"/>
    </row>
    <row r="5914" spans="1:6" ht="25.5" x14ac:dyDescent="0.2">
      <c r="B5914" s="42" t="s">
        <v>142</v>
      </c>
      <c r="C5914" s="375">
        <v>35</v>
      </c>
      <c r="D5914"/>
      <c r="E5914"/>
      <c r="F5914"/>
    </row>
    <row r="5915" spans="1:6" x14ac:dyDescent="0.2">
      <c r="B5915" s="42" t="s">
        <v>143</v>
      </c>
      <c r="C5915" s="375">
        <v>87</v>
      </c>
      <c r="D5915"/>
      <c r="E5915"/>
      <c r="F5915"/>
    </row>
    <row r="5916" spans="1:6" x14ac:dyDescent="0.2">
      <c r="B5916" s="42" t="s">
        <v>144</v>
      </c>
      <c r="C5916" s="375">
        <v>3</v>
      </c>
      <c r="D5916"/>
      <c r="E5916"/>
      <c r="F5916"/>
    </row>
    <row r="5917" spans="1:6" ht="25.5" x14ac:dyDescent="0.2">
      <c r="B5917" s="42" t="s">
        <v>145</v>
      </c>
      <c r="C5917" s="375">
        <v>0.1</v>
      </c>
      <c r="D5917"/>
      <c r="E5917"/>
      <c r="F5917"/>
    </row>
    <row r="5918" spans="1:6" ht="25.5" x14ac:dyDescent="0.2">
      <c r="B5918" s="42" t="s">
        <v>146</v>
      </c>
      <c r="C5918" s="375">
        <v>0.25</v>
      </c>
      <c r="D5918"/>
      <c r="E5918"/>
      <c r="F5918"/>
    </row>
    <row r="5919" spans="1:6" ht="25.5" x14ac:dyDescent="0.2">
      <c r="B5919" s="42" t="s">
        <v>147</v>
      </c>
      <c r="C5919" s="375">
        <v>0.15</v>
      </c>
      <c r="D5919"/>
      <c r="E5919"/>
      <c r="F5919"/>
    </row>
    <row r="5920" spans="1:6" x14ac:dyDescent="0.2">
      <c r="B5920" s="10"/>
      <c r="C5920" s="96"/>
      <c r="D5920"/>
      <c r="E5920"/>
      <c r="F5920"/>
    </row>
    <row r="5921" spans="2:6" ht="17.25" customHeight="1" thickBot="1" x14ac:dyDescent="0.25">
      <c r="B5921" s="4672" t="s">
        <v>1450</v>
      </c>
      <c r="C5921" s="4673"/>
      <c r="D5921"/>
      <c r="E5921"/>
      <c r="F5921"/>
    </row>
    <row r="5922" spans="2:6" ht="13.5" thickTop="1" x14ac:dyDescent="0.2">
      <c r="B5922" s="4652"/>
      <c r="C5922" s="4652"/>
      <c r="D5922"/>
      <c r="E5922"/>
      <c r="F5922"/>
    </row>
    <row r="5923" spans="2:6" ht="13.5" thickBot="1" x14ac:dyDescent="0.25"/>
    <row r="5924" spans="2:6" ht="13.5" thickTop="1" x14ac:dyDescent="0.2">
      <c r="B5924" s="4678" t="s">
        <v>148</v>
      </c>
      <c r="C5924" s="4679"/>
      <c r="D5924" s="4679"/>
      <c r="E5924" s="4679"/>
      <c r="F5924" s="4680"/>
    </row>
    <row r="5925" spans="2:6" x14ac:dyDescent="0.2">
      <c r="B5925" s="408"/>
      <c r="C5925" s="157"/>
      <c r="D5925" s="4664" t="s">
        <v>1613</v>
      </c>
      <c r="E5925" s="4665"/>
      <c r="F5925" s="4666"/>
    </row>
    <row r="5926" spans="2:6" ht="25.5" x14ac:dyDescent="0.2">
      <c r="B5926" s="409" t="s">
        <v>149</v>
      </c>
      <c r="C5926" s="359" t="s">
        <v>1699</v>
      </c>
      <c r="D5926" s="359" t="s">
        <v>150</v>
      </c>
      <c r="E5926" s="359" t="s">
        <v>151</v>
      </c>
      <c r="F5926" s="406" t="s">
        <v>152</v>
      </c>
    </row>
    <row r="5927" spans="2:6" x14ac:dyDescent="0.2">
      <c r="B5927" s="378">
        <v>10</v>
      </c>
      <c r="C5927" s="368">
        <v>5</v>
      </c>
      <c r="D5927" s="377">
        <v>50</v>
      </c>
      <c r="E5927" s="98">
        <v>10</v>
      </c>
      <c r="F5927" s="410">
        <v>1</v>
      </c>
    </row>
    <row r="5928" spans="2:6" x14ac:dyDescent="0.2">
      <c r="B5928" s="378">
        <v>20</v>
      </c>
      <c r="C5928" s="368">
        <v>5</v>
      </c>
      <c r="D5928" s="377">
        <v>50</v>
      </c>
      <c r="E5928" s="98">
        <v>10</v>
      </c>
      <c r="F5928" s="410">
        <v>1</v>
      </c>
    </row>
    <row r="5929" spans="2:6" x14ac:dyDescent="0.2">
      <c r="B5929" s="378">
        <v>30</v>
      </c>
      <c r="C5929" s="368">
        <v>5</v>
      </c>
      <c r="D5929" s="377">
        <v>50</v>
      </c>
      <c r="E5929" s="98">
        <v>10</v>
      </c>
      <c r="F5929" s="410">
        <v>1</v>
      </c>
    </row>
    <row r="5930" spans="2:6" ht="12.75" customHeight="1" x14ac:dyDescent="0.2">
      <c r="B5930" s="4667" t="s">
        <v>153</v>
      </c>
      <c r="C5930" s="4668"/>
      <c r="D5930" s="4668"/>
      <c r="E5930" s="4668"/>
      <c r="F5930" s="4669"/>
    </row>
    <row r="5931" spans="2:6" ht="12.75" customHeight="1" x14ac:dyDescent="0.2">
      <c r="B5931" s="4618" t="s">
        <v>154</v>
      </c>
      <c r="C5931" s="4619"/>
      <c r="D5931" s="4619"/>
      <c r="E5931" s="4619"/>
      <c r="F5931" s="4620"/>
    </row>
    <row r="5932" spans="2:6" ht="12.75" customHeight="1" x14ac:dyDescent="0.2">
      <c r="B5932" s="4618" t="s">
        <v>155</v>
      </c>
      <c r="C5932" s="4619"/>
      <c r="D5932" s="4619"/>
      <c r="E5932" s="4619"/>
      <c r="F5932" s="4620"/>
    </row>
    <row r="5933" spans="2:6" ht="12.75" customHeight="1" x14ac:dyDescent="0.2">
      <c r="B5933" s="4618" t="s">
        <v>156</v>
      </c>
      <c r="C5933" s="4619"/>
      <c r="D5933" s="4619"/>
      <c r="E5933" s="4619"/>
      <c r="F5933" s="4620"/>
    </row>
    <row r="5934" spans="2:6" ht="13.5" customHeight="1" thickBot="1" x14ac:dyDescent="0.25">
      <c r="B5934" s="4672" t="s">
        <v>52</v>
      </c>
      <c r="C5934" s="4688"/>
      <c r="D5934" s="4688"/>
      <c r="E5934" s="4688"/>
      <c r="F5934" s="4689"/>
    </row>
    <row r="5935" spans="2:6" ht="13.5" thickTop="1" x14ac:dyDescent="0.2">
      <c r="B5935" s="4544"/>
      <c r="C5935" s="4544"/>
    </row>
    <row r="5936" spans="2:6" ht="13.5" thickBot="1" x14ac:dyDescent="0.25"/>
    <row r="5937" spans="2:5" ht="13.5" thickTop="1" x14ac:dyDescent="0.2">
      <c r="B5937" s="4572" t="s">
        <v>166</v>
      </c>
      <c r="C5937" s="4574"/>
    </row>
    <row r="5938" spans="2:5" x14ac:dyDescent="0.2">
      <c r="B5938" s="7" t="s">
        <v>368</v>
      </c>
      <c r="C5938" s="8"/>
    </row>
    <row r="5939" spans="2:5" x14ac:dyDescent="0.2">
      <c r="B5939" s="274" t="s">
        <v>369</v>
      </c>
      <c r="C5939" s="276" t="s">
        <v>1611</v>
      </c>
    </row>
    <row r="5940" spans="2:5" x14ac:dyDescent="0.2">
      <c r="B5940" s="411" t="s">
        <v>371</v>
      </c>
      <c r="C5940" s="375">
        <v>14.99</v>
      </c>
    </row>
    <row r="5941" spans="2:5" x14ac:dyDescent="0.2">
      <c r="B5941" s="411" t="s">
        <v>372</v>
      </c>
      <c r="C5941" s="375">
        <v>19.989999999999998</v>
      </c>
    </row>
    <row r="5942" spans="2:5" x14ac:dyDescent="0.2">
      <c r="B5942" s="411" t="s">
        <v>167</v>
      </c>
      <c r="C5942" s="375">
        <v>29.99</v>
      </c>
    </row>
    <row r="5943" spans="2:5" x14ac:dyDescent="0.2">
      <c r="B5943" s="18" t="s">
        <v>52</v>
      </c>
      <c r="C5943" s="8"/>
    </row>
    <row r="5944" spans="2:5" ht="15.75" customHeight="1" thickBot="1" x14ac:dyDescent="0.25">
      <c r="B5944" s="3" t="s">
        <v>168</v>
      </c>
      <c r="C5944" s="5"/>
    </row>
    <row r="5945" spans="2:5" ht="13.5" thickTop="1" x14ac:dyDescent="0.2">
      <c r="B5945" s="4652"/>
      <c r="C5945" s="4652"/>
    </row>
    <row r="5946" spans="2:5" ht="13.5" thickBot="1" x14ac:dyDescent="0.25"/>
    <row r="5947" spans="2:5" ht="13.5" thickTop="1" x14ac:dyDescent="0.2">
      <c r="B5947" s="4572" t="s">
        <v>169</v>
      </c>
      <c r="C5947" s="4573"/>
      <c r="D5947" s="4573"/>
      <c r="E5947" s="4574"/>
    </row>
    <row r="5948" spans="2:5" x14ac:dyDescent="0.2">
      <c r="B5948" s="91" t="s">
        <v>170</v>
      </c>
      <c r="C5948" s="35"/>
      <c r="D5948" s="35"/>
      <c r="E5948" s="9"/>
    </row>
    <row r="5949" spans="2:5" x14ac:dyDescent="0.2">
      <c r="B5949" s="104" t="s">
        <v>2020</v>
      </c>
      <c r="C5949" s="102">
        <v>79</v>
      </c>
      <c r="D5949" s="24"/>
      <c r="E5949" s="23"/>
    </row>
    <row r="5950" spans="2:5" x14ac:dyDescent="0.2">
      <c r="B5950" s="18" t="s">
        <v>164</v>
      </c>
      <c r="C5950" s="102"/>
      <c r="D5950" s="24"/>
      <c r="E5950" s="23"/>
    </row>
    <row r="5951" spans="2:5" x14ac:dyDescent="0.2">
      <c r="B5951" s="18" t="s">
        <v>171</v>
      </c>
      <c r="C5951" s="24"/>
      <c r="D5951" s="24"/>
      <c r="E5951" s="23"/>
    </row>
    <row r="5952" spans="2:5" x14ac:dyDescent="0.2">
      <c r="B5952" s="22" t="s">
        <v>172</v>
      </c>
      <c r="C5952" s="24"/>
      <c r="D5952" s="24"/>
      <c r="E5952" s="23"/>
    </row>
    <row r="5953" spans="2:5" x14ac:dyDescent="0.2">
      <c r="B5953" s="105" t="s">
        <v>173</v>
      </c>
      <c r="C5953" s="24"/>
      <c r="D5953" s="24"/>
      <c r="E5953" s="23"/>
    </row>
    <row r="5954" spans="2:5" x14ac:dyDescent="0.2">
      <c r="B5954" s="104" t="s">
        <v>2020</v>
      </c>
      <c r="C5954" s="102">
        <v>69</v>
      </c>
      <c r="D5954" s="24"/>
      <c r="E5954" s="23"/>
    </row>
    <row r="5955" spans="2:5" x14ac:dyDescent="0.2">
      <c r="B5955" s="18" t="s">
        <v>367</v>
      </c>
      <c r="C5955" s="102"/>
      <c r="D5955" s="24"/>
      <c r="E5955" s="23"/>
    </row>
    <row r="5956" spans="2:5" ht="12.75" customHeight="1" x14ac:dyDescent="0.2">
      <c r="B5956" s="4615" t="s">
        <v>1616</v>
      </c>
      <c r="C5956" s="4616"/>
      <c r="D5956" s="4616"/>
      <c r="E5956" s="4617"/>
    </row>
    <row r="5957" spans="2:5" x14ac:dyDescent="0.2">
      <c r="B5957" s="105" t="s">
        <v>1617</v>
      </c>
      <c r="C5957" s="24"/>
      <c r="D5957" s="24"/>
      <c r="E5957" s="23"/>
    </row>
    <row r="5958" spans="2:5" x14ac:dyDescent="0.2">
      <c r="B5958" s="104" t="s">
        <v>2020</v>
      </c>
      <c r="C5958" s="102">
        <v>10</v>
      </c>
      <c r="D5958" s="24"/>
      <c r="E5958" s="23"/>
    </row>
    <row r="5959" spans="2:5" x14ac:dyDescent="0.2">
      <c r="B5959" s="18" t="s">
        <v>367</v>
      </c>
      <c r="C5959" s="24"/>
      <c r="D5959" s="24"/>
      <c r="E5959" s="23"/>
    </row>
    <row r="5960" spans="2:5" ht="12.75" customHeight="1" x14ac:dyDescent="0.2">
      <c r="B5960" s="4621" t="s">
        <v>599</v>
      </c>
      <c r="C5960" s="4622"/>
      <c r="D5960" s="4622"/>
      <c r="E5960" s="4623"/>
    </row>
    <row r="5961" spans="2:5" x14ac:dyDescent="0.2">
      <c r="B5961" s="7"/>
      <c r="C5961" s="1"/>
      <c r="D5961" s="1"/>
      <c r="E5961" s="8"/>
    </row>
    <row r="5962" spans="2:5" x14ac:dyDescent="0.2">
      <c r="B5962" s="274" t="s">
        <v>1153</v>
      </c>
      <c r="C5962" s="275" t="s">
        <v>174</v>
      </c>
      <c r="D5962" s="1"/>
      <c r="E5962" s="8"/>
    </row>
    <row r="5963" spans="2:5" x14ac:dyDescent="0.2">
      <c r="B5963" s="14" t="s">
        <v>175</v>
      </c>
      <c r="C5963" s="368">
        <v>0.13439999999999999</v>
      </c>
      <c r="D5963" s="1"/>
      <c r="E5963" s="106"/>
    </row>
    <row r="5964" spans="2:5" x14ac:dyDescent="0.2">
      <c r="B5964" s="14" t="s">
        <v>176</v>
      </c>
      <c r="C5964" s="368">
        <v>0.28000000000000003</v>
      </c>
      <c r="D5964" s="1"/>
      <c r="E5964" s="106"/>
    </row>
    <row r="5965" spans="2:5" x14ac:dyDescent="0.2">
      <c r="B5965" s="14" t="s">
        <v>2455</v>
      </c>
      <c r="C5965" s="368">
        <v>0.28000000000000003</v>
      </c>
      <c r="D5965" s="1"/>
      <c r="E5965" s="106"/>
    </row>
    <row r="5966" spans="2:5" x14ac:dyDescent="0.2">
      <c r="B5966" s="14" t="s">
        <v>177</v>
      </c>
      <c r="C5966" s="368">
        <v>0.16800000000000001</v>
      </c>
      <c r="D5966" s="1"/>
      <c r="E5966" s="106"/>
    </row>
    <row r="5967" spans="2:5" x14ac:dyDescent="0.2">
      <c r="B5967" s="14" t="s">
        <v>1602</v>
      </c>
      <c r="C5967" s="368">
        <v>0.3674</v>
      </c>
      <c r="D5967" s="1"/>
      <c r="E5967" s="106"/>
    </row>
    <row r="5968" spans="2:5" x14ac:dyDescent="0.2">
      <c r="B5968" s="14" t="s">
        <v>1604</v>
      </c>
      <c r="C5968" s="368">
        <v>1.0640000000000001</v>
      </c>
      <c r="D5968" s="1"/>
      <c r="E5968" s="106"/>
    </row>
    <row r="5969" spans="2:5" x14ac:dyDescent="0.2">
      <c r="B5969" s="14" t="s">
        <v>178</v>
      </c>
      <c r="C5969" s="368">
        <v>0.42559999999999998</v>
      </c>
      <c r="D5969" s="1"/>
      <c r="E5969" s="106"/>
    </row>
    <row r="5970" spans="2:5" x14ac:dyDescent="0.2">
      <c r="B5970" s="14" t="s">
        <v>179</v>
      </c>
      <c r="C5970" s="368">
        <v>0.30020000000000002</v>
      </c>
      <c r="D5970" s="1"/>
      <c r="E5970" s="106"/>
    </row>
    <row r="5971" spans="2:5" x14ac:dyDescent="0.2">
      <c r="B5971" s="14" t="s">
        <v>1149</v>
      </c>
      <c r="C5971" s="368">
        <v>0.42559999999999998</v>
      </c>
      <c r="D5971" s="1"/>
      <c r="E5971" s="106"/>
    </row>
    <row r="5972" spans="2:5" x14ac:dyDescent="0.2">
      <c r="B5972" s="14" t="s">
        <v>1606</v>
      </c>
      <c r="C5972" s="368">
        <v>0.42559999999999998</v>
      </c>
      <c r="D5972" s="1"/>
      <c r="E5972" s="106"/>
    </row>
    <row r="5973" spans="2:5" x14ac:dyDescent="0.2">
      <c r="B5973" s="14" t="s">
        <v>180</v>
      </c>
      <c r="C5973" s="368">
        <v>5.0288000000000004</v>
      </c>
      <c r="D5973" s="1"/>
      <c r="E5973" s="106"/>
    </row>
    <row r="5974" spans="2:5" x14ac:dyDescent="0.2">
      <c r="B5974" s="14" t="s">
        <v>181</v>
      </c>
      <c r="C5974" s="368">
        <v>0.54659999999999997</v>
      </c>
      <c r="D5974" s="1"/>
      <c r="E5974" s="106"/>
    </row>
    <row r="5975" spans="2:5" x14ac:dyDescent="0.2">
      <c r="B5975" s="14" t="s">
        <v>1603</v>
      </c>
      <c r="C5975" s="368">
        <v>0.3674</v>
      </c>
      <c r="D5975" s="1"/>
      <c r="E5975" s="106"/>
    </row>
    <row r="5976" spans="2:5" x14ac:dyDescent="0.2">
      <c r="B5976" s="14" t="s">
        <v>1605</v>
      </c>
      <c r="C5976" s="368">
        <v>0.4032</v>
      </c>
      <c r="D5976" s="1"/>
      <c r="E5976" s="106"/>
    </row>
    <row r="5977" spans="2:5" x14ac:dyDescent="0.2">
      <c r="B5977" s="14" t="s">
        <v>1150</v>
      </c>
      <c r="C5977" s="368">
        <v>0.42559999999999998</v>
      </c>
      <c r="D5977" s="1"/>
      <c r="E5977" s="106"/>
    </row>
    <row r="5978" spans="2:5" x14ac:dyDescent="0.2">
      <c r="B5978" s="7"/>
      <c r="C5978" s="1"/>
      <c r="D5978" s="1"/>
      <c r="E5978" s="8"/>
    </row>
    <row r="5979" spans="2:5" ht="12.75" customHeight="1" x14ac:dyDescent="0.2">
      <c r="B5979" s="4618" t="s">
        <v>2118</v>
      </c>
      <c r="C5979" s="4619"/>
      <c r="D5979" s="4619"/>
      <c r="E5979" s="4620"/>
    </row>
    <row r="5980" spans="2:5" ht="13.5" thickBot="1" x14ac:dyDescent="0.25">
      <c r="B5980" s="3"/>
      <c r="C5980" s="4"/>
      <c r="D5980" s="4"/>
      <c r="E5980" s="5"/>
    </row>
    <row r="5981" spans="2:5" ht="13.5" thickTop="1" x14ac:dyDescent="0.2">
      <c r="B5981" s="7"/>
      <c r="C5981" s="1"/>
      <c r="D5981" s="1"/>
      <c r="E5981" s="8"/>
    </row>
    <row r="5982" spans="2:5" x14ac:dyDescent="0.2">
      <c r="B5982" s="83" t="s">
        <v>2119</v>
      </c>
      <c r="C5982" s="35"/>
      <c r="D5982" s="35"/>
      <c r="E5982" s="9"/>
    </row>
    <row r="5983" spans="2:5" x14ac:dyDescent="0.2">
      <c r="B5983" s="107" t="s">
        <v>2020</v>
      </c>
      <c r="C5983" s="64">
        <v>99</v>
      </c>
      <c r="D5983" s="1"/>
      <c r="E5983" s="8"/>
    </row>
    <row r="5984" spans="2:5" x14ac:dyDescent="0.2">
      <c r="B5984" s="7" t="s">
        <v>366</v>
      </c>
      <c r="C5984" s="64"/>
      <c r="D5984" s="1"/>
      <c r="E5984" s="8"/>
    </row>
    <row r="5985" spans="2:5" x14ac:dyDescent="0.2">
      <c r="B5985" s="7" t="s">
        <v>171</v>
      </c>
      <c r="C5985" s="1"/>
      <c r="D5985" s="1"/>
      <c r="E5985" s="8"/>
    </row>
    <row r="5986" spans="2:5" ht="12.75" customHeight="1" x14ac:dyDescent="0.2">
      <c r="B5986" s="4566" t="s">
        <v>2120</v>
      </c>
      <c r="C5986" s="4567"/>
      <c r="D5986" s="4567"/>
      <c r="E5986" s="4568"/>
    </row>
    <row r="5987" spans="2:5" x14ac:dyDescent="0.2">
      <c r="B5987" s="107" t="s">
        <v>2020</v>
      </c>
      <c r="C5987" s="64">
        <v>89</v>
      </c>
      <c r="D5987" s="1"/>
      <c r="E5987" s="8"/>
    </row>
    <row r="5988" spans="2:5" x14ac:dyDescent="0.2">
      <c r="B5988" s="7" t="s">
        <v>366</v>
      </c>
      <c r="C5988" s="64"/>
      <c r="D5988" s="1"/>
      <c r="E5988" s="8"/>
    </row>
    <row r="5989" spans="2:5" ht="12.75" customHeight="1" x14ac:dyDescent="0.2">
      <c r="B5989" s="4569" t="s">
        <v>2850</v>
      </c>
      <c r="C5989" s="4570"/>
      <c r="D5989" s="4570"/>
      <c r="E5989" s="4571"/>
    </row>
    <row r="5990" spans="2:5" ht="12.75" customHeight="1" x14ac:dyDescent="0.2">
      <c r="B5990" s="4621" t="s">
        <v>2851</v>
      </c>
      <c r="C5990" s="4622"/>
      <c r="D5990" s="4622"/>
      <c r="E5990" s="4623"/>
    </row>
    <row r="5991" spans="2:5" x14ac:dyDescent="0.2">
      <c r="B5991" s="17" t="s">
        <v>600</v>
      </c>
      <c r="C5991" s="1"/>
      <c r="D5991" s="1"/>
      <c r="E5991" s="8"/>
    </row>
    <row r="5992" spans="2:5" x14ac:dyDescent="0.2">
      <c r="B5992" s="107" t="s">
        <v>2020</v>
      </c>
      <c r="C5992" s="64">
        <v>10</v>
      </c>
      <c r="D5992" s="1"/>
      <c r="E5992" s="8"/>
    </row>
    <row r="5993" spans="2:5" x14ac:dyDescent="0.2">
      <c r="B5993" s="107" t="s">
        <v>52</v>
      </c>
      <c r="C5993" s="1"/>
      <c r="D5993" s="1"/>
      <c r="E5993" s="8"/>
    </row>
    <row r="5994" spans="2:5" x14ac:dyDescent="0.2">
      <c r="B5994" s="7" t="s">
        <v>1368</v>
      </c>
      <c r="C5994" s="1"/>
      <c r="D5994" s="1"/>
      <c r="E5994" s="8"/>
    </row>
    <row r="5995" spans="2:5" x14ac:dyDescent="0.2">
      <c r="B5995" s="7"/>
      <c r="C5995" s="1"/>
      <c r="D5995" s="1"/>
      <c r="E5995" s="8"/>
    </row>
    <row r="5996" spans="2:5" x14ac:dyDescent="0.2">
      <c r="B5996" s="274" t="s">
        <v>1153</v>
      </c>
      <c r="C5996" s="275" t="s">
        <v>174</v>
      </c>
      <c r="D5996" s="1"/>
      <c r="E5996" s="8"/>
    </row>
    <row r="5997" spans="2:5" x14ac:dyDescent="0.2">
      <c r="B5997" s="14" t="s">
        <v>175</v>
      </c>
      <c r="C5997" s="368">
        <v>0.10639999999999999</v>
      </c>
      <c r="D5997" s="1"/>
      <c r="E5997" s="106"/>
    </row>
    <row r="5998" spans="2:5" x14ac:dyDescent="0.2">
      <c r="B5998" s="14" t="s">
        <v>176</v>
      </c>
      <c r="C5998" s="368">
        <v>0.28000000000000003</v>
      </c>
      <c r="D5998" s="1"/>
      <c r="E5998" s="106"/>
    </row>
    <row r="5999" spans="2:5" x14ac:dyDescent="0.2">
      <c r="B5999" s="14" t="s">
        <v>2455</v>
      </c>
      <c r="C5999" s="368">
        <v>0.28000000000000003</v>
      </c>
      <c r="D5999" s="1"/>
      <c r="E5999" s="106"/>
    </row>
    <row r="6000" spans="2:5" x14ac:dyDescent="0.2">
      <c r="B6000" s="14" t="s">
        <v>177</v>
      </c>
      <c r="C6000" s="368">
        <v>0.16800000000000001</v>
      </c>
      <c r="D6000" s="1"/>
      <c r="E6000" s="106"/>
    </row>
    <row r="6001" spans="1:5" x14ac:dyDescent="0.2">
      <c r="B6001" s="14" t="s">
        <v>1602</v>
      </c>
      <c r="C6001" s="368">
        <v>0.3674</v>
      </c>
      <c r="D6001" s="1"/>
      <c r="E6001" s="106"/>
    </row>
    <row r="6002" spans="1:5" x14ac:dyDescent="0.2">
      <c r="B6002" s="14" t="s">
        <v>1604</v>
      </c>
      <c r="C6002" s="368">
        <v>1.0640000000000001</v>
      </c>
      <c r="D6002" s="1"/>
      <c r="E6002" s="106"/>
    </row>
    <row r="6003" spans="1:5" x14ac:dyDescent="0.2">
      <c r="B6003" s="14" t="s">
        <v>178</v>
      </c>
      <c r="C6003" s="368">
        <v>0.42559999999999998</v>
      </c>
      <c r="D6003" s="1"/>
      <c r="E6003" s="106"/>
    </row>
    <row r="6004" spans="1:5" x14ac:dyDescent="0.2">
      <c r="B6004" s="14" t="s">
        <v>179</v>
      </c>
      <c r="C6004" s="368">
        <v>0.30020000000000002</v>
      </c>
      <c r="D6004" s="1"/>
      <c r="E6004" s="106"/>
    </row>
    <row r="6005" spans="1:5" x14ac:dyDescent="0.2">
      <c r="B6005" s="14" t="s">
        <v>1149</v>
      </c>
      <c r="C6005" s="368">
        <v>0.42559999999999998</v>
      </c>
      <c r="D6005" s="1"/>
      <c r="E6005" s="106"/>
    </row>
    <row r="6006" spans="1:5" x14ac:dyDescent="0.2">
      <c r="B6006" s="14" t="s">
        <v>1606</v>
      </c>
      <c r="C6006" s="368">
        <v>0.42559999999999998</v>
      </c>
      <c r="D6006" s="1"/>
      <c r="E6006" s="106"/>
    </row>
    <row r="6007" spans="1:5" x14ac:dyDescent="0.2">
      <c r="B6007" s="14" t="s">
        <v>180</v>
      </c>
      <c r="C6007" s="368">
        <v>5.0288000000000004</v>
      </c>
      <c r="D6007" s="1"/>
      <c r="E6007" s="106"/>
    </row>
    <row r="6008" spans="1:5" x14ac:dyDescent="0.2">
      <c r="B6008" s="14" t="s">
        <v>181</v>
      </c>
      <c r="C6008" s="368">
        <v>0.54659999999999997</v>
      </c>
      <c r="D6008" s="1"/>
      <c r="E6008" s="106"/>
    </row>
    <row r="6009" spans="1:5" x14ac:dyDescent="0.2">
      <c r="B6009" s="14" t="s">
        <v>1603</v>
      </c>
      <c r="C6009" s="368">
        <v>0.3674</v>
      </c>
      <c r="D6009" s="1"/>
      <c r="E6009" s="106"/>
    </row>
    <row r="6010" spans="1:5" x14ac:dyDescent="0.2">
      <c r="B6010" s="14" t="s">
        <v>1615</v>
      </c>
      <c r="C6010" s="368">
        <v>0.3674</v>
      </c>
      <c r="D6010" s="1"/>
      <c r="E6010" s="106"/>
    </row>
    <row r="6011" spans="1:5" x14ac:dyDescent="0.2">
      <c r="B6011" s="14" t="s">
        <v>1605</v>
      </c>
      <c r="C6011" s="368">
        <v>0.4032</v>
      </c>
      <c r="D6011" s="1"/>
      <c r="E6011" s="106"/>
    </row>
    <row r="6012" spans="1:5" x14ac:dyDescent="0.2">
      <c r="B6012" s="14" t="s">
        <v>1150</v>
      </c>
      <c r="C6012" s="368">
        <v>0.42559999999999998</v>
      </c>
      <c r="D6012" s="1"/>
      <c r="E6012" s="106"/>
    </row>
    <row r="6013" spans="1:5" x14ac:dyDescent="0.2">
      <c r="B6013" s="7"/>
      <c r="C6013" s="1"/>
      <c r="D6013" s="1"/>
      <c r="E6013" s="8"/>
    </row>
    <row r="6014" spans="1:5" ht="13.5" thickBot="1" x14ac:dyDescent="0.25">
      <c r="B6014" s="3" t="s">
        <v>601</v>
      </c>
      <c r="C6014" s="4"/>
      <c r="D6014" s="4"/>
      <c r="E6014" s="5"/>
    </row>
    <row r="6015" spans="1:5" ht="13.5" thickTop="1" x14ac:dyDescent="0.2">
      <c r="A6015" s="258"/>
      <c r="B6015" s="3536"/>
    </row>
    <row r="6016" spans="1:5" ht="13.5" thickBot="1" x14ac:dyDescent="0.25"/>
    <row r="6017" spans="2:5" ht="13.5" thickTop="1" x14ac:dyDescent="0.2">
      <c r="B6017" s="4572" t="s">
        <v>1369</v>
      </c>
      <c r="C6017" s="4573"/>
      <c r="D6017" s="4573"/>
      <c r="E6017" s="4574"/>
    </row>
    <row r="6018" spans="2:5" x14ac:dyDescent="0.2">
      <c r="B6018" s="91" t="s">
        <v>1370</v>
      </c>
      <c r="C6018" s="35"/>
      <c r="D6018" s="35"/>
      <c r="E6018" s="9"/>
    </row>
    <row r="6019" spans="2:5" x14ac:dyDescent="0.2">
      <c r="B6019" s="107" t="s">
        <v>2020</v>
      </c>
      <c r="C6019" s="64">
        <v>169</v>
      </c>
      <c r="D6019" s="1"/>
      <c r="E6019" s="8"/>
    </row>
    <row r="6020" spans="2:5" x14ac:dyDescent="0.2">
      <c r="B6020" s="7" t="s">
        <v>366</v>
      </c>
      <c r="C6020" s="64"/>
      <c r="D6020" s="1"/>
      <c r="E6020" s="8"/>
    </row>
    <row r="6021" spans="2:5" x14ac:dyDescent="0.2">
      <c r="B6021" s="7" t="s">
        <v>171</v>
      </c>
      <c r="C6021" s="1"/>
      <c r="D6021" s="1"/>
      <c r="E6021" s="8"/>
    </row>
    <row r="6022" spans="2:5" x14ac:dyDescent="0.2">
      <c r="B6022" s="17" t="s">
        <v>172</v>
      </c>
      <c r="C6022" s="1"/>
      <c r="D6022" s="1"/>
      <c r="E6022" s="8"/>
    </row>
    <row r="6023" spans="2:5" x14ac:dyDescent="0.2">
      <c r="B6023" s="108" t="s">
        <v>1371</v>
      </c>
      <c r="C6023" s="1"/>
      <c r="D6023" s="1"/>
      <c r="E6023" s="8"/>
    </row>
    <row r="6024" spans="2:5" x14ac:dyDescent="0.2">
      <c r="B6024" s="107" t="s">
        <v>2020</v>
      </c>
      <c r="C6024" s="64">
        <v>69</v>
      </c>
      <c r="D6024" s="1"/>
      <c r="E6024" s="8"/>
    </row>
    <row r="6025" spans="2:5" x14ac:dyDescent="0.2">
      <c r="B6025" s="7" t="s">
        <v>366</v>
      </c>
      <c r="C6025" s="64"/>
      <c r="D6025" s="1"/>
      <c r="E6025" s="8"/>
    </row>
    <row r="6026" spans="2:5" x14ac:dyDescent="0.2">
      <c r="B6026" s="108" t="s">
        <v>1372</v>
      </c>
      <c r="C6026" s="1"/>
      <c r="D6026" s="1"/>
      <c r="E6026" s="8"/>
    </row>
    <row r="6027" spans="2:5" x14ac:dyDescent="0.2">
      <c r="B6027" s="107" t="s">
        <v>2020</v>
      </c>
      <c r="C6027" s="64">
        <v>56</v>
      </c>
      <c r="D6027" s="1"/>
      <c r="E6027" s="8"/>
    </row>
    <row r="6028" spans="2:5" x14ac:dyDescent="0.2">
      <c r="B6028" s="7" t="s">
        <v>164</v>
      </c>
      <c r="C6028" s="1"/>
      <c r="D6028" s="1"/>
      <c r="E6028" s="8"/>
    </row>
    <row r="6029" spans="2:5" x14ac:dyDescent="0.2">
      <c r="B6029" s="108" t="s">
        <v>1373</v>
      </c>
      <c r="C6029" s="1"/>
      <c r="D6029" s="1"/>
      <c r="E6029" s="8"/>
    </row>
    <row r="6030" spans="2:5" x14ac:dyDescent="0.2">
      <c r="B6030" s="107" t="s">
        <v>2020</v>
      </c>
      <c r="C6030" s="64">
        <v>25</v>
      </c>
      <c r="D6030" s="1"/>
      <c r="E6030" s="8"/>
    </row>
    <row r="6031" spans="2:5" x14ac:dyDescent="0.2">
      <c r="B6031" s="107" t="s">
        <v>52</v>
      </c>
      <c r="C6031" s="1"/>
      <c r="D6031" s="1"/>
      <c r="E6031" s="8"/>
    </row>
    <row r="6032" spans="2:5" ht="12.75" customHeight="1" x14ac:dyDescent="0.2">
      <c r="B6032" s="4566" t="s">
        <v>1374</v>
      </c>
      <c r="C6032" s="4567"/>
      <c r="D6032" s="4567"/>
      <c r="E6032" s="4568"/>
    </row>
    <row r="6033" spans="2:5" x14ac:dyDescent="0.2">
      <c r="B6033" s="7"/>
      <c r="C6033" s="1"/>
      <c r="D6033" s="1"/>
      <c r="E6033" s="8"/>
    </row>
    <row r="6034" spans="2:5" ht="51" x14ac:dyDescent="0.2">
      <c r="B6034" s="395" t="s">
        <v>1153</v>
      </c>
      <c r="C6034" s="359" t="s">
        <v>1375</v>
      </c>
      <c r="D6034" s="359" t="s">
        <v>1376</v>
      </c>
      <c r="E6034" s="8"/>
    </row>
    <row r="6035" spans="2:5" x14ac:dyDescent="0.2">
      <c r="B6035" s="14" t="s">
        <v>175</v>
      </c>
      <c r="C6035" s="368">
        <v>0.112</v>
      </c>
      <c r="D6035" s="368">
        <v>0.1075</v>
      </c>
      <c r="E6035" s="106"/>
    </row>
    <row r="6036" spans="2:5" x14ac:dyDescent="0.2">
      <c r="B6036" s="14" t="s">
        <v>177</v>
      </c>
      <c r="C6036" s="368">
        <v>0.112</v>
      </c>
      <c r="D6036" s="368">
        <v>0.16800000000000001</v>
      </c>
      <c r="E6036" s="106"/>
    </row>
    <row r="6037" spans="2:5" x14ac:dyDescent="0.2">
      <c r="B6037" s="14" t="s">
        <v>176</v>
      </c>
      <c r="C6037" s="368">
        <v>0.31359999999999999</v>
      </c>
      <c r="D6037" s="368">
        <v>0.24859999999999999</v>
      </c>
      <c r="E6037" s="106"/>
    </row>
    <row r="6038" spans="2:5" x14ac:dyDescent="0.2">
      <c r="B6038" s="14" t="s">
        <v>2455</v>
      </c>
      <c r="C6038" s="368">
        <v>0.31359999999999999</v>
      </c>
      <c r="D6038" s="368">
        <v>0.2883</v>
      </c>
      <c r="E6038" s="106"/>
    </row>
    <row r="6039" spans="2:5" ht="39" customHeight="1" x14ac:dyDescent="0.2">
      <c r="B6039" s="42" t="s">
        <v>1377</v>
      </c>
      <c r="C6039" s="412">
        <v>0.24640000000000001</v>
      </c>
      <c r="D6039" s="412">
        <v>0.39539999999999997</v>
      </c>
      <c r="E6039" s="106"/>
    </row>
    <row r="6040" spans="2:5" x14ac:dyDescent="0.2">
      <c r="B6040" s="14" t="s">
        <v>1602</v>
      </c>
      <c r="C6040" s="368">
        <v>0.47039999999999998</v>
      </c>
      <c r="D6040" s="368">
        <v>0.39539999999999997</v>
      </c>
      <c r="E6040" s="106"/>
    </row>
    <row r="6041" spans="2:5" x14ac:dyDescent="0.2">
      <c r="B6041" s="14" t="s">
        <v>1603</v>
      </c>
      <c r="C6041" s="368">
        <v>0.47039999999999998</v>
      </c>
      <c r="D6041" s="368">
        <v>0.4178</v>
      </c>
      <c r="E6041" s="106"/>
    </row>
    <row r="6042" spans="2:5" x14ac:dyDescent="0.2">
      <c r="B6042" s="14" t="s">
        <v>181</v>
      </c>
      <c r="C6042" s="368">
        <v>0.56000000000000005</v>
      </c>
      <c r="D6042" s="368">
        <v>0.56000000000000005</v>
      </c>
      <c r="E6042" s="106"/>
    </row>
    <row r="6043" spans="2:5" x14ac:dyDescent="0.2">
      <c r="B6043" s="14" t="s">
        <v>1378</v>
      </c>
      <c r="C6043" s="368">
        <v>0.24640000000000001</v>
      </c>
      <c r="D6043" s="368">
        <v>0.35060000000000002</v>
      </c>
      <c r="E6043" s="106"/>
    </row>
    <row r="6044" spans="2:5" x14ac:dyDescent="0.2">
      <c r="B6044" s="14" t="s">
        <v>1605</v>
      </c>
      <c r="C6044" s="368">
        <v>0.47039999999999998</v>
      </c>
      <c r="D6044" s="368">
        <v>0.42559999999999998</v>
      </c>
      <c r="E6044" s="106"/>
    </row>
    <row r="6045" spans="2:5" x14ac:dyDescent="0.2">
      <c r="B6045" s="14" t="s">
        <v>1379</v>
      </c>
      <c r="C6045" s="368">
        <v>0.24640000000000001</v>
      </c>
      <c r="D6045" s="368">
        <v>0.44800000000000001</v>
      </c>
      <c r="E6045" s="106"/>
    </row>
    <row r="6046" spans="2:5" x14ac:dyDescent="0.2">
      <c r="B6046" s="14" t="s">
        <v>1149</v>
      </c>
      <c r="C6046" s="368">
        <v>0.47039999999999998</v>
      </c>
      <c r="D6046" s="368">
        <v>0.44800000000000001</v>
      </c>
      <c r="E6046" s="106"/>
    </row>
    <row r="6047" spans="2:5" x14ac:dyDescent="0.2">
      <c r="B6047" s="14" t="s">
        <v>1606</v>
      </c>
      <c r="C6047" s="368">
        <v>0.47039999999999998</v>
      </c>
      <c r="D6047" s="368">
        <v>0.44800000000000001</v>
      </c>
      <c r="E6047" s="106"/>
    </row>
    <row r="6048" spans="2:5" x14ac:dyDescent="0.2">
      <c r="B6048" s="14" t="s">
        <v>1150</v>
      </c>
      <c r="C6048" s="368">
        <v>0.47039999999999998</v>
      </c>
      <c r="D6048" s="368">
        <v>0.44800000000000001</v>
      </c>
      <c r="E6048" s="106"/>
    </row>
    <row r="6049" spans="2:17" x14ac:dyDescent="0.2">
      <c r="B6049" s="14" t="s">
        <v>180</v>
      </c>
      <c r="C6049" s="368">
        <v>5.0288000000000004</v>
      </c>
      <c r="D6049" s="368">
        <v>5.0288000000000004</v>
      </c>
      <c r="E6049" s="106"/>
    </row>
    <row r="6050" spans="2:17" x14ac:dyDescent="0.2">
      <c r="B6050" s="14" t="s">
        <v>1604</v>
      </c>
      <c r="C6050" s="368">
        <v>1.0640000000000001</v>
      </c>
      <c r="D6050" s="368">
        <v>1.0640000000000001</v>
      </c>
      <c r="E6050" s="8"/>
    </row>
    <row r="6051" spans="2:17" x14ac:dyDescent="0.2">
      <c r="B6051" s="7"/>
      <c r="C6051" s="103"/>
      <c r="D6051" s="103"/>
      <c r="E6051" s="8"/>
    </row>
    <row r="6052" spans="2:17" x14ac:dyDescent="0.2">
      <c r="B6052" s="22" t="s">
        <v>1380</v>
      </c>
      <c r="C6052" s="103"/>
      <c r="D6052" s="103"/>
      <c r="E6052" s="8"/>
    </row>
    <row r="6053" spans="2:17" x14ac:dyDescent="0.2">
      <c r="B6053" s="18" t="s">
        <v>1381</v>
      </c>
      <c r="C6053" s="103"/>
      <c r="D6053" s="103"/>
      <c r="E6053" s="8"/>
    </row>
    <row r="6054" spans="2:17" x14ac:dyDescent="0.2">
      <c r="B6054" s="107" t="s">
        <v>2020</v>
      </c>
      <c r="C6054" s="102">
        <v>19</v>
      </c>
      <c r="D6054" s="103"/>
      <c r="E6054" s="8"/>
    </row>
    <row r="6055" spans="2:17" ht="13.5" thickBot="1" x14ac:dyDescent="0.25">
      <c r="B6055" s="413" t="s">
        <v>52</v>
      </c>
      <c r="C6055" s="414"/>
      <c r="D6055" s="414"/>
      <c r="E6055" s="5"/>
    </row>
    <row r="6056" spans="2:17" ht="13.5" thickTop="1" x14ac:dyDescent="0.2">
      <c r="B6056" s="249"/>
    </row>
    <row r="6057" spans="2:17" ht="13.5" thickBot="1" x14ac:dyDescent="0.25">
      <c r="B6057"/>
      <c r="C6057"/>
      <c r="D6057"/>
      <c r="E6057"/>
      <c r="F6057"/>
      <c r="G6057"/>
      <c r="H6057"/>
      <c r="I6057"/>
      <c r="J6057"/>
      <c r="K6057"/>
      <c r="L6057"/>
      <c r="M6057"/>
      <c r="N6057"/>
      <c r="O6057"/>
      <c r="P6057"/>
      <c r="Q6057"/>
    </row>
    <row r="6058" spans="2:17" ht="13.5" thickTop="1" x14ac:dyDescent="0.2">
      <c r="B6058" s="100" t="s">
        <v>63</v>
      </c>
      <c r="C6058" s="113"/>
      <c r="D6058" s="113"/>
      <c r="E6058" s="113"/>
      <c r="F6058" s="114"/>
      <c r="G6058" s="114"/>
      <c r="H6058" s="115"/>
      <c r="I6058" s="115"/>
      <c r="J6058" s="115"/>
      <c r="K6058" s="115"/>
      <c r="L6058" s="115"/>
      <c r="M6058" s="110"/>
      <c r="N6058" s="110"/>
      <c r="O6058" s="110"/>
      <c r="P6058" s="110"/>
      <c r="Q6058" s="109"/>
    </row>
    <row r="6059" spans="2:17" ht="51" x14ac:dyDescent="0.2">
      <c r="B6059" s="395" t="s">
        <v>64</v>
      </c>
      <c r="C6059" s="396" t="s">
        <v>1218</v>
      </c>
      <c r="D6059" s="359" t="s">
        <v>65</v>
      </c>
      <c r="E6059" s="359" t="s">
        <v>66</v>
      </c>
      <c r="F6059" s="359" t="s">
        <v>67</v>
      </c>
      <c r="G6059" s="359" t="s">
        <v>68</v>
      </c>
      <c r="H6059" s="359" t="s">
        <v>69</v>
      </c>
      <c r="I6059" s="359" t="s">
        <v>70</v>
      </c>
      <c r="J6059" s="359" t="s">
        <v>71</v>
      </c>
      <c r="K6059" s="359" t="s">
        <v>72</v>
      </c>
      <c r="L6059" s="359" t="s">
        <v>73</v>
      </c>
      <c r="M6059" s="359" t="s">
        <v>255</v>
      </c>
      <c r="N6059" s="359" t="s">
        <v>2024</v>
      </c>
      <c r="O6059" s="359" t="s">
        <v>256</v>
      </c>
      <c r="P6059" s="359" t="s">
        <v>257</v>
      </c>
      <c r="Q6059" s="398" t="s">
        <v>2028</v>
      </c>
    </row>
    <row r="6060" spans="2:17" ht="25.5" x14ac:dyDescent="0.2">
      <c r="B6060" s="277" t="s">
        <v>258</v>
      </c>
      <c r="C6060" s="372" t="s">
        <v>2030</v>
      </c>
      <c r="D6060" s="412">
        <v>19</v>
      </c>
      <c r="E6060" s="412">
        <v>4.3099999999999996</v>
      </c>
      <c r="F6060" s="46">
        <v>300</v>
      </c>
      <c r="G6060" s="412">
        <v>5</v>
      </c>
      <c r="H6060" s="46" t="s">
        <v>259</v>
      </c>
      <c r="I6060" s="412">
        <v>1.7</v>
      </c>
      <c r="J6060" s="46" t="s">
        <v>260</v>
      </c>
      <c r="K6060" s="45">
        <v>4.99</v>
      </c>
      <c r="L6060" s="417" t="s">
        <v>261</v>
      </c>
      <c r="M6060" s="117">
        <v>0.126</v>
      </c>
      <c r="N6060" s="180" t="s">
        <v>262</v>
      </c>
      <c r="O6060" s="180" t="s">
        <v>263</v>
      </c>
      <c r="P6060" s="180" t="s">
        <v>762</v>
      </c>
      <c r="Q6060" s="272" t="s">
        <v>763</v>
      </c>
    </row>
    <row r="6061" spans="2:17" ht="25.5" x14ac:dyDescent="0.2">
      <c r="B6061" s="277" t="s">
        <v>764</v>
      </c>
      <c r="C6061" s="372" t="s">
        <v>2030</v>
      </c>
      <c r="D6061" s="412">
        <v>31.75</v>
      </c>
      <c r="E6061" s="412">
        <v>5.0599999999999996</v>
      </c>
      <c r="F6061" s="46">
        <v>400</v>
      </c>
      <c r="G6061" s="412">
        <v>7.5</v>
      </c>
      <c r="H6061" s="46" t="s">
        <v>765</v>
      </c>
      <c r="I6061" s="412">
        <v>1.7</v>
      </c>
      <c r="J6061" s="46" t="s">
        <v>260</v>
      </c>
      <c r="K6061" s="45">
        <v>8.99</v>
      </c>
      <c r="L6061" s="417" t="s">
        <v>766</v>
      </c>
      <c r="M6061" s="117">
        <v>9.6000000000000002E-2</v>
      </c>
      <c r="N6061" s="180" t="s">
        <v>767</v>
      </c>
      <c r="O6061" s="180" t="s">
        <v>762</v>
      </c>
      <c r="P6061" s="180" t="s">
        <v>768</v>
      </c>
      <c r="Q6061" s="272" t="s">
        <v>763</v>
      </c>
    </row>
    <row r="6062" spans="2:17" ht="25.5" x14ac:dyDescent="0.2">
      <c r="B6062" s="50" t="s">
        <v>769</v>
      </c>
      <c r="C6062" s="89" t="s">
        <v>2030</v>
      </c>
      <c r="D6062" s="412">
        <v>19</v>
      </c>
      <c r="E6062" s="412">
        <v>4.3099999999999996</v>
      </c>
      <c r="F6062" s="46">
        <v>300</v>
      </c>
      <c r="G6062" s="412">
        <v>5</v>
      </c>
      <c r="H6062" s="418" t="s">
        <v>259</v>
      </c>
      <c r="I6062" s="412">
        <v>1.7</v>
      </c>
      <c r="J6062" s="418" t="s">
        <v>260</v>
      </c>
      <c r="K6062" s="417">
        <v>4.99</v>
      </c>
      <c r="L6062" s="417" t="s">
        <v>261</v>
      </c>
      <c r="M6062" s="117">
        <v>0.126</v>
      </c>
      <c r="N6062" s="180" t="s">
        <v>262</v>
      </c>
      <c r="O6062" s="180" t="s">
        <v>263</v>
      </c>
      <c r="P6062" s="180" t="s">
        <v>762</v>
      </c>
      <c r="Q6062" s="272" t="s">
        <v>763</v>
      </c>
    </row>
    <row r="6063" spans="2:17" ht="25.5" x14ac:dyDescent="0.2">
      <c r="B6063" s="50" t="s">
        <v>770</v>
      </c>
      <c r="C6063" s="89" t="s">
        <v>2030</v>
      </c>
      <c r="D6063" s="412">
        <v>31.75</v>
      </c>
      <c r="E6063" s="412">
        <v>5.0599999999999996</v>
      </c>
      <c r="F6063" s="46">
        <v>400</v>
      </c>
      <c r="G6063" s="412">
        <v>7.5</v>
      </c>
      <c r="H6063" s="418" t="s">
        <v>765</v>
      </c>
      <c r="I6063" s="412">
        <v>1.7</v>
      </c>
      <c r="J6063" s="418" t="s">
        <v>260</v>
      </c>
      <c r="K6063" s="417">
        <v>8.99</v>
      </c>
      <c r="L6063" s="417" t="s">
        <v>766</v>
      </c>
      <c r="M6063" s="415">
        <v>9.6000000000000002E-2</v>
      </c>
      <c r="N6063" s="180" t="s">
        <v>767</v>
      </c>
      <c r="O6063" s="180" t="s">
        <v>762</v>
      </c>
      <c r="P6063" s="180" t="s">
        <v>768</v>
      </c>
      <c r="Q6063" s="272" t="s">
        <v>763</v>
      </c>
    </row>
    <row r="6064" spans="2:17" ht="13.5" thickBot="1" x14ac:dyDescent="0.25">
      <c r="B6064" s="3" t="s">
        <v>1610</v>
      </c>
      <c r="C6064" s="4"/>
      <c r="D6064" s="4"/>
      <c r="E6064" s="118"/>
      <c r="F6064" s="4"/>
      <c r="G6064" s="4"/>
      <c r="H6064" s="4"/>
      <c r="I6064" s="4"/>
      <c r="J6064" s="4"/>
      <c r="K6064" s="4"/>
      <c r="L6064" s="4"/>
      <c r="M6064" s="4"/>
      <c r="N6064" s="4"/>
      <c r="O6064" s="4"/>
      <c r="P6064" s="4"/>
      <c r="Q6064" s="5"/>
    </row>
    <row r="6065" spans="2:17" ht="13.5" thickTop="1" x14ac:dyDescent="0.2">
      <c r="B6065" s="249"/>
      <c r="C6065"/>
      <c r="D6065"/>
      <c r="E6065"/>
      <c r="F6065"/>
      <c r="G6065"/>
      <c r="H6065"/>
      <c r="I6065"/>
      <c r="J6065"/>
      <c r="K6065"/>
      <c r="L6065"/>
      <c r="M6065"/>
      <c r="N6065"/>
      <c r="O6065"/>
      <c r="P6065"/>
      <c r="Q6065"/>
    </row>
    <row r="6066" spans="2:17" ht="13.5" thickBot="1" x14ac:dyDescent="0.25">
      <c r="B6066"/>
      <c r="C6066"/>
      <c r="D6066"/>
      <c r="E6066"/>
      <c r="F6066"/>
      <c r="G6066"/>
      <c r="H6066"/>
      <c r="I6066"/>
      <c r="J6066"/>
      <c r="K6066"/>
      <c r="L6066"/>
      <c r="M6066"/>
      <c r="N6066"/>
      <c r="O6066"/>
      <c r="P6066"/>
      <c r="Q6066"/>
    </row>
    <row r="6067" spans="2:17" ht="14.25" thickTop="1" thickBot="1" x14ac:dyDescent="0.25">
      <c r="B6067" s="100" t="s">
        <v>771</v>
      </c>
      <c r="C6067" s="100"/>
      <c r="D6067" s="100"/>
      <c r="E6067" s="100"/>
      <c r="F6067" s="113"/>
      <c r="G6067" s="114"/>
      <c r="H6067" s="114"/>
      <c r="I6067" s="114"/>
      <c r="J6067" s="115"/>
      <c r="K6067" s="115"/>
      <c r="L6067" s="115"/>
      <c r="M6067" s="110"/>
      <c r="N6067" s="110"/>
      <c r="O6067" s="110"/>
      <c r="P6067" s="110"/>
      <c r="Q6067" s="109"/>
    </row>
    <row r="6068" spans="2:17" ht="38.25" x14ac:dyDescent="0.2">
      <c r="B6068" s="253" t="s">
        <v>381</v>
      </c>
      <c r="C6068" s="251" t="s">
        <v>772</v>
      </c>
      <c r="D6068" s="252" t="s">
        <v>773</v>
      </c>
      <c r="E6068" s="252" t="s">
        <v>774</v>
      </c>
      <c r="F6068" s="252" t="s">
        <v>775</v>
      </c>
      <c r="G6068" s="4565" t="s">
        <v>2024</v>
      </c>
      <c r="H6068" s="4565"/>
      <c r="I6068" s="252" t="s">
        <v>776</v>
      </c>
      <c r="J6068" s="4565" t="s">
        <v>777</v>
      </c>
      <c r="K6068" s="4565"/>
      <c r="L6068" s="252" t="s">
        <v>778</v>
      </c>
      <c r="M6068" s="4565" t="s">
        <v>779</v>
      </c>
      <c r="N6068" s="4565"/>
      <c r="O6068" s="252" t="s">
        <v>780</v>
      </c>
      <c r="P6068" s="4563" t="s">
        <v>781</v>
      </c>
      <c r="Q6068" s="4564"/>
    </row>
    <row r="6069" spans="2:17" x14ac:dyDescent="0.2">
      <c r="B6069" s="427" t="s">
        <v>782</v>
      </c>
      <c r="C6069" s="419" t="s">
        <v>783</v>
      </c>
      <c r="D6069" s="420">
        <v>600</v>
      </c>
      <c r="E6069" s="434">
        <v>7.0000000000000007E-2</v>
      </c>
      <c r="F6069" s="434">
        <v>7.0000000000000007E-2</v>
      </c>
      <c r="G6069" s="421" t="s">
        <v>784</v>
      </c>
      <c r="H6069" s="372" t="s">
        <v>785</v>
      </c>
      <c r="I6069" s="163">
        <v>0.2087</v>
      </c>
      <c r="J6069" s="421" t="s">
        <v>786</v>
      </c>
      <c r="K6069" s="372" t="s">
        <v>787</v>
      </c>
      <c r="L6069" s="434">
        <v>0.22</v>
      </c>
      <c r="M6069" s="421" t="s">
        <v>788</v>
      </c>
      <c r="N6069" s="372" t="s">
        <v>789</v>
      </c>
      <c r="O6069" s="434">
        <v>0.13619999999999999</v>
      </c>
      <c r="P6069" s="421" t="s">
        <v>790</v>
      </c>
      <c r="Q6069" s="272" t="s">
        <v>791</v>
      </c>
    </row>
    <row r="6070" spans="2:17" x14ac:dyDescent="0.2">
      <c r="B6070" s="427" t="s">
        <v>792</v>
      </c>
      <c r="C6070" s="419" t="s">
        <v>783</v>
      </c>
      <c r="D6070" s="420">
        <v>2000</v>
      </c>
      <c r="E6070" s="434">
        <v>6.5000000000000002E-2</v>
      </c>
      <c r="F6070" s="434">
        <v>7.0000000000000007E-2</v>
      </c>
      <c r="G6070" s="421" t="s">
        <v>793</v>
      </c>
      <c r="H6070" s="372" t="s">
        <v>794</v>
      </c>
      <c r="I6070" s="163">
        <v>0.20469999999999999</v>
      </c>
      <c r="J6070" s="421" t="s">
        <v>795</v>
      </c>
      <c r="K6070" s="372" t="s">
        <v>796</v>
      </c>
      <c r="L6070" s="434">
        <v>0.22</v>
      </c>
      <c r="M6070" s="421" t="s">
        <v>797</v>
      </c>
      <c r="N6070" s="372" t="s">
        <v>798</v>
      </c>
      <c r="O6070" s="434">
        <v>0.13619999999999999</v>
      </c>
      <c r="P6070" s="421" t="s">
        <v>799</v>
      </c>
      <c r="Q6070" s="272" t="s">
        <v>800</v>
      </c>
    </row>
    <row r="6071" spans="2:17" x14ac:dyDescent="0.2">
      <c r="B6071" s="428" t="s">
        <v>801</v>
      </c>
      <c r="C6071" s="422" t="s">
        <v>783</v>
      </c>
      <c r="D6071" s="423">
        <v>5000</v>
      </c>
      <c r="E6071" s="434">
        <v>0.06</v>
      </c>
      <c r="F6071" s="434">
        <v>7.0000000000000007E-2</v>
      </c>
      <c r="G6071" s="421" t="s">
        <v>802</v>
      </c>
      <c r="H6071" s="372" t="s">
        <v>803</v>
      </c>
      <c r="I6071" s="163">
        <v>0.19969999999999999</v>
      </c>
      <c r="J6071" s="421" t="s">
        <v>804</v>
      </c>
      <c r="K6071" s="372" t="s">
        <v>805</v>
      </c>
      <c r="L6071" s="434">
        <v>0.22</v>
      </c>
      <c r="M6071" s="421" t="s">
        <v>806</v>
      </c>
      <c r="N6071" s="372" t="s">
        <v>807</v>
      </c>
      <c r="O6071" s="434">
        <v>0.1212</v>
      </c>
      <c r="P6071" s="421" t="s">
        <v>808</v>
      </c>
      <c r="Q6071" s="272" t="s">
        <v>809</v>
      </c>
    </row>
    <row r="6072" spans="2:17" x14ac:dyDescent="0.2">
      <c r="B6072" s="428" t="s">
        <v>810</v>
      </c>
      <c r="C6072" s="422" t="s">
        <v>783</v>
      </c>
      <c r="D6072" s="423">
        <v>10000</v>
      </c>
      <c r="E6072" s="434">
        <v>0.05</v>
      </c>
      <c r="F6072" s="434">
        <v>7.0000000000000007E-2</v>
      </c>
      <c r="G6072" s="421" t="s">
        <v>811</v>
      </c>
      <c r="H6072" s="372" t="s">
        <v>812</v>
      </c>
      <c r="I6072" s="163">
        <v>0.19370000000000001</v>
      </c>
      <c r="J6072" s="421" t="s">
        <v>813</v>
      </c>
      <c r="K6072" s="372" t="s">
        <v>814</v>
      </c>
      <c r="L6072" s="434">
        <v>0.22</v>
      </c>
      <c r="M6072" s="421" t="s">
        <v>815</v>
      </c>
      <c r="N6072" s="372" t="s">
        <v>816</v>
      </c>
      <c r="O6072" s="434">
        <v>0.1212</v>
      </c>
      <c r="P6072" s="421" t="s">
        <v>817</v>
      </c>
      <c r="Q6072" s="272" t="s">
        <v>818</v>
      </c>
    </row>
    <row r="6073" spans="2:17" x14ac:dyDescent="0.2">
      <c r="B6073" s="429"/>
      <c r="C6073" s="424"/>
      <c r="D6073" s="425"/>
      <c r="E6073" s="119"/>
      <c r="F6073" s="119"/>
      <c r="G6073" s="119"/>
      <c r="H6073" s="426"/>
      <c r="I6073" s="119"/>
      <c r="J6073" s="119"/>
      <c r="K6073" s="426"/>
      <c r="L6073" s="119"/>
      <c r="M6073" s="119"/>
      <c r="N6073" s="426"/>
      <c r="O6073" s="119"/>
      <c r="P6073" s="119"/>
      <c r="Q6073" s="430"/>
    </row>
    <row r="6074" spans="2:17" x14ac:dyDescent="0.2">
      <c r="B6074" s="427" t="s">
        <v>782</v>
      </c>
      <c r="C6074" s="419" t="s">
        <v>2030</v>
      </c>
      <c r="D6074" s="420">
        <v>600</v>
      </c>
      <c r="E6074" s="434">
        <v>7.0000000000000007E-2</v>
      </c>
      <c r="F6074" s="434">
        <v>7.0000000000000007E-2</v>
      </c>
      <c r="G6074" s="421" t="s">
        <v>784</v>
      </c>
      <c r="H6074" s="372" t="s">
        <v>785</v>
      </c>
      <c r="I6074" s="163">
        <v>0.2087</v>
      </c>
      <c r="J6074" s="421" t="s">
        <v>786</v>
      </c>
      <c r="K6074" s="372" t="s">
        <v>787</v>
      </c>
      <c r="L6074" s="434">
        <v>0.22</v>
      </c>
      <c r="M6074" s="421" t="s">
        <v>788</v>
      </c>
      <c r="N6074" s="372" t="s">
        <v>789</v>
      </c>
      <c r="O6074" s="434">
        <v>0.13619999999999999</v>
      </c>
      <c r="P6074" s="421" t="s">
        <v>790</v>
      </c>
      <c r="Q6074" s="272" t="s">
        <v>819</v>
      </c>
    </row>
    <row r="6075" spans="2:17" x14ac:dyDescent="0.2">
      <c r="B6075" s="427" t="s">
        <v>792</v>
      </c>
      <c r="C6075" s="419" t="s">
        <v>2030</v>
      </c>
      <c r="D6075" s="420">
        <v>2000</v>
      </c>
      <c r="E6075" s="434">
        <v>6.5000000000000002E-2</v>
      </c>
      <c r="F6075" s="434">
        <v>7.0000000000000007E-2</v>
      </c>
      <c r="G6075" s="421" t="s">
        <v>793</v>
      </c>
      <c r="H6075" s="372" t="s">
        <v>794</v>
      </c>
      <c r="I6075" s="163">
        <v>0.20469999999999999</v>
      </c>
      <c r="J6075" s="421" t="s">
        <v>795</v>
      </c>
      <c r="K6075" s="372" t="s">
        <v>796</v>
      </c>
      <c r="L6075" s="434">
        <v>0.22</v>
      </c>
      <c r="M6075" s="421" t="s">
        <v>797</v>
      </c>
      <c r="N6075" s="372" t="s">
        <v>798</v>
      </c>
      <c r="O6075" s="434">
        <v>0.13619999999999999</v>
      </c>
      <c r="P6075" s="421" t="s">
        <v>799</v>
      </c>
      <c r="Q6075" s="272" t="s">
        <v>800</v>
      </c>
    </row>
    <row r="6076" spans="2:17" x14ac:dyDescent="0.2">
      <c r="B6076" s="428" t="s">
        <v>801</v>
      </c>
      <c r="C6076" s="422" t="s">
        <v>2030</v>
      </c>
      <c r="D6076" s="423">
        <v>5000</v>
      </c>
      <c r="E6076" s="434">
        <v>0.06</v>
      </c>
      <c r="F6076" s="434">
        <v>7.0000000000000007E-2</v>
      </c>
      <c r="G6076" s="421" t="s">
        <v>802</v>
      </c>
      <c r="H6076" s="372" t="s">
        <v>803</v>
      </c>
      <c r="I6076" s="163">
        <v>0.19969999999999999</v>
      </c>
      <c r="J6076" s="421" t="s">
        <v>804</v>
      </c>
      <c r="K6076" s="372" t="s">
        <v>805</v>
      </c>
      <c r="L6076" s="434">
        <v>0.22</v>
      </c>
      <c r="M6076" s="421" t="s">
        <v>806</v>
      </c>
      <c r="N6076" s="372" t="s">
        <v>807</v>
      </c>
      <c r="O6076" s="434">
        <v>0.1212</v>
      </c>
      <c r="P6076" s="421" t="s">
        <v>808</v>
      </c>
      <c r="Q6076" s="272" t="s">
        <v>809</v>
      </c>
    </row>
    <row r="6077" spans="2:17" x14ac:dyDescent="0.2">
      <c r="B6077" s="428" t="s">
        <v>810</v>
      </c>
      <c r="C6077" s="422" t="s">
        <v>2030</v>
      </c>
      <c r="D6077" s="423">
        <v>10000</v>
      </c>
      <c r="E6077" s="434">
        <v>0.05</v>
      </c>
      <c r="F6077" s="434">
        <v>7.0000000000000007E-2</v>
      </c>
      <c r="G6077" s="421" t="s">
        <v>811</v>
      </c>
      <c r="H6077" s="372" t="s">
        <v>812</v>
      </c>
      <c r="I6077" s="163">
        <v>0.19370000000000001</v>
      </c>
      <c r="J6077" s="421" t="s">
        <v>813</v>
      </c>
      <c r="K6077" s="372" t="s">
        <v>814</v>
      </c>
      <c r="L6077" s="434">
        <v>0.22</v>
      </c>
      <c r="M6077" s="421" t="s">
        <v>815</v>
      </c>
      <c r="N6077" s="372" t="s">
        <v>816</v>
      </c>
      <c r="O6077" s="434">
        <v>0.1212</v>
      </c>
      <c r="P6077" s="421" t="s">
        <v>817</v>
      </c>
      <c r="Q6077" s="272" t="s">
        <v>818</v>
      </c>
    </row>
    <row r="6078" spans="2:17" x14ac:dyDescent="0.2">
      <c r="B6078" s="107" t="s">
        <v>2438</v>
      </c>
      <c r="C6078" s="1"/>
      <c r="D6078" s="1"/>
      <c r="E6078" s="1"/>
      <c r="F6078" s="1"/>
      <c r="G6078" s="1"/>
      <c r="H6078" s="1"/>
      <c r="I6078" s="1"/>
      <c r="J6078" s="1"/>
      <c r="K6078" s="1"/>
      <c r="L6078" s="1"/>
      <c r="M6078" s="1"/>
      <c r="N6078" s="1"/>
      <c r="O6078" s="1"/>
      <c r="P6078" s="1"/>
      <c r="Q6078" s="8"/>
    </row>
    <row r="6079" spans="2:17" ht="13.5" thickBot="1" x14ac:dyDescent="0.25">
      <c r="B6079" s="3" t="s">
        <v>52</v>
      </c>
      <c r="C6079" s="4"/>
      <c r="D6079" s="4"/>
      <c r="E6079" s="4"/>
      <c r="F6079" s="4"/>
      <c r="G6079" s="4"/>
      <c r="H6079" s="4"/>
      <c r="I6079" s="4"/>
      <c r="J6079" s="4"/>
      <c r="K6079" s="4"/>
      <c r="L6079" s="4"/>
      <c r="M6079" s="4"/>
      <c r="N6079" s="4"/>
      <c r="O6079" s="4"/>
      <c r="P6079" s="4"/>
      <c r="Q6079" s="5"/>
    </row>
    <row r="6080" spans="2:17" ht="13.5" thickTop="1" x14ac:dyDescent="0.2">
      <c r="B6080" s="249"/>
      <c r="C6080"/>
      <c r="D6080"/>
      <c r="E6080"/>
      <c r="F6080"/>
      <c r="G6080"/>
      <c r="H6080"/>
      <c r="I6080"/>
      <c r="J6080"/>
      <c r="K6080"/>
      <c r="L6080"/>
      <c r="M6080"/>
      <c r="N6080"/>
      <c r="O6080"/>
      <c r="P6080"/>
      <c r="Q6080"/>
    </row>
    <row r="6081" spans="2:17" ht="13.5" thickBot="1" x14ac:dyDescent="0.25">
      <c r="B6081"/>
      <c r="C6081"/>
      <c r="D6081"/>
      <c r="E6081"/>
      <c r="F6081"/>
      <c r="G6081"/>
      <c r="H6081"/>
      <c r="I6081"/>
      <c r="J6081"/>
      <c r="K6081"/>
      <c r="L6081"/>
      <c r="M6081"/>
      <c r="N6081"/>
      <c r="O6081"/>
      <c r="P6081"/>
      <c r="Q6081"/>
    </row>
    <row r="6082" spans="2:17" ht="13.5" thickTop="1" x14ac:dyDescent="0.2">
      <c r="B6082" s="100" t="s">
        <v>2439</v>
      </c>
      <c r="C6082" s="100"/>
      <c r="D6082" s="100"/>
      <c r="E6082" s="100"/>
      <c r="F6082" s="113"/>
      <c r="G6082" s="114"/>
      <c r="H6082" s="114"/>
      <c r="I6082" s="115"/>
      <c r="J6082" s="122"/>
      <c r="K6082" s="123"/>
      <c r="L6082" s="123"/>
      <c r="M6082" s="1"/>
      <c r="N6082" s="1"/>
      <c r="O6082" s="1"/>
      <c r="P6082" s="1"/>
      <c r="Q6082" s="1"/>
    </row>
    <row r="6083" spans="2:17" ht="51" x14ac:dyDescent="0.2">
      <c r="B6083" s="432" t="s">
        <v>1811</v>
      </c>
      <c r="C6083" s="396" t="s">
        <v>772</v>
      </c>
      <c r="D6083" s="359" t="s">
        <v>773</v>
      </c>
      <c r="E6083" s="359" t="s">
        <v>255</v>
      </c>
      <c r="F6083" s="359" t="s">
        <v>2024</v>
      </c>
      <c r="G6083" s="359" t="s">
        <v>1812</v>
      </c>
      <c r="H6083" s="359" t="s">
        <v>2025</v>
      </c>
      <c r="I6083" s="359" t="s">
        <v>2023</v>
      </c>
      <c r="J6083" s="433" t="s">
        <v>781</v>
      </c>
      <c r="K6083" s="84"/>
      <c r="L6083" s="84"/>
      <c r="M6083" s="24"/>
      <c r="N6083" s="124"/>
      <c r="O6083" s="124"/>
      <c r="P6083" s="124"/>
      <c r="Q6083" s="124"/>
    </row>
    <row r="6084" spans="2:17" x14ac:dyDescent="0.2">
      <c r="B6084" s="14" t="s">
        <v>1813</v>
      </c>
      <c r="C6084" s="38" t="s">
        <v>783</v>
      </c>
      <c r="D6084" s="125">
        <v>600</v>
      </c>
      <c r="E6084" s="434">
        <v>7.0000000000000007E-2</v>
      </c>
      <c r="F6084" s="38" t="s">
        <v>1814</v>
      </c>
      <c r="G6084" s="434">
        <v>0.23300000000000001</v>
      </c>
      <c r="H6084" s="38" t="s">
        <v>1815</v>
      </c>
      <c r="I6084" s="434">
        <v>0.14000000000000001</v>
      </c>
      <c r="J6084" s="41" t="s">
        <v>1816</v>
      </c>
      <c r="K6084" s="24"/>
      <c r="L6084" s="24"/>
      <c r="M6084" s="24"/>
      <c r="N6084" s="126"/>
      <c r="O6084" s="126"/>
      <c r="P6084" s="126"/>
      <c r="Q6084" s="127"/>
    </row>
    <row r="6085" spans="2:17" x14ac:dyDescent="0.2">
      <c r="B6085" s="42" t="s">
        <v>1817</v>
      </c>
      <c r="C6085" s="43" t="s">
        <v>783</v>
      </c>
      <c r="D6085" s="128">
        <v>600</v>
      </c>
      <c r="E6085" s="434">
        <v>0.08</v>
      </c>
      <c r="F6085" s="43" t="s">
        <v>1818</v>
      </c>
      <c r="G6085" s="434">
        <v>0.23300000000000001</v>
      </c>
      <c r="H6085" s="43" t="s">
        <v>1819</v>
      </c>
      <c r="I6085" s="434">
        <v>0.14000000000000001</v>
      </c>
      <c r="J6085" s="129" t="s">
        <v>1816</v>
      </c>
      <c r="K6085" s="34"/>
      <c r="L6085" s="34"/>
      <c r="M6085" s="24"/>
      <c r="N6085" s="130"/>
      <c r="O6085" s="130"/>
      <c r="P6085" s="130"/>
      <c r="Q6085" s="131"/>
    </row>
    <row r="6086" spans="2:17" x14ac:dyDescent="0.2">
      <c r="B6086" s="42" t="s">
        <v>1817</v>
      </c>
      <c r="C6086" s="43" t="s">
        <v>783</v>
      </c>
      <c r="D6086" s="128">
        <v>2000</v>
      </c>
      <c r="E6086" s="434">
        <v>0.08</v>
      </c>
      <c r="F6086" s="43" t="s">
        <v>1820</v>
      </c>
      <c r="G6086" s="434">
        <v>0.23300000000000001</v>
      </c>
      <c r="H6086" s="132" t="s">
        <v>1821</v>
      </c>
      <c r="I6086" s="434">
        <v>0.14000000000000001</v>
      </c>
      <c r="J6086" s="129" t="s">
        <v>1822</v>
      </c>
      <c r="K6086" s="34"/>
      <c r="L6086" s="34"/>
      <c r="M6086" s="24"/>
      <c r="N6086" s="130"/>
      <c r="O6086" s="130"/>
      <c r="P6086" s="130"/>
      <c r="Q6086" s="131"/>
    </row>
    <row r="6087" spans="2:17" x14ac:dyDescent="0.2">
      <c r="B6087" s="42" t="s">
        <v>1817</v>
      </c>
      <c r="C6087" s="43" t="s">
        <v>783</v>
      </c>
      <c r="D6087" s="128">
        <v>5000</v>
      </c>
      <c r="E6087" s="434">
        <v>0.08</v>
      </c>
      <c r="F6087" s="43" t="s">
        <v>1823</v>
      </c>
      <c r="G6087" s="434">
        <v>0.23300000000000001</v>
      </c>
      <c r="H6087" s="132" t="s">
        <v>1824</v>
      </c>
      <c r="I6087" s="434">
        <v>0.14000000000000001</v>
      </c>
      <c r="J6087" s="129" t="s">
        <v>1825</v>
      </c>
      <c r="K6087" s="34"/>
      <c r="L6087" s="34"/>
      <c r="M6087" s="24"/>
      <c r="N6087" s="130"/>
      <c r="O6087" s="130"/>
      <c r="P6087" s="130"/>
      <c r="Q6087" s="133"/>
    </row>
    <row r="6088" spans="2:17" x14ac:dyDescent="0.2">
      <c r="B6088" s="134" t="s">
        <v>1817</v>
      </c>
      <c r="C6088" s="132" t="s">
        <v>783</v>
      </c>
      <c r="D6088" s="135">
        <v>10000</v>
      </c>
      <c r="E6088" s="434">
        <v>0.08</v>
      </c>
      <c r="F6088" s="43" t="s">
        <v>1826</v>
      </c>
      <c r="G6088" s="434">
        <v>0.23300000000000001</v>
      </c>
      <c r="H6088" s="132" t="s">
        <v>1827</v>
      </c>
      <c r="I6088" s="434">
        <v>0.14000000000000001</v>
      </c>
      <c r="J6088" s="136" t="s">
        <v>1828</v>
      </c>
      <c r="K6088" s="34"/>
      <c r="L6088" s="34"/>
      <c r="M6088" s="24"/>
      <c r="N6088" s="126"/>
      <c r="O6088" s="126"/>
      <c r="P6088" s="126"/>
      <c r="Q6088" s="24"/>
    </row>
    <row r="6089" spans="2:17" ht="6" customHeight="1" x14ac:dyDescent="0.2">
      <c r="B6089" s="137"/>
      <c r="C6089" s="138"/>
      <c r="D6089" s="139"/>
      <c r="E6089" s="139"/>
      <c r="F6089" s="138"/>
      <c r="G6089" s="139"/>
      <c r="H6089" s="138"/>
      <c r="I6089" s="139"/>
      <c r="J6089" s="140"/>
      <c r="K6089" s="34"/>
      <c r="L6089" s="34"/>
      <c r="M6089" s="24"/>
      <c r="N6089" s="24"/>
      <c r="O6089" s="24"/>
      <c r="P6089" s="24"/>
      <c r="Q6089" s="24"/>
    </row>
    <row r="6090" spans="2:17" x14ac:dyDescent="0.2">
      <c r="B6090" s="14" t="s">
        <v>1813</v>
      </c>
      <c r="C6090" s="38" t="s">
        <v>2030</v>
      </c>
      <c r="D6090" s="125">
        <v>600</v>
      </c>
      <c r="E6090" s="434">
        <v>7.0000000000000007E-2</v>
      </c>
      <c r="F6090" s="38" t="s">
        <v>1814</v>
      </c>
      <c r="G6090" s="434">
        <v>0.23300000000000001</v>
      </c>
      <c r="H6090" s="38" t="s">
        <v>1829</v>
      </c>
      <c r="I6090" s="434">
        <v>0.14000000000000001</v>
      </c>
      <c r="J6090" s="41" t="s">
        <v>1816</v>
      </c>
      <c r="K6090" s="24"/>
      <c r="L6090" s="24"/>
      <c r="M6090" s="24"/>
      <c r="N6090" s="126"/>
      <c r="O6090" s="126"/>
      <c r="P6090" s="126"/>
      <c r="Q6090" s="24"/>
    </row>
    <row r="6091" spans="2:17" x14ac:dyDescent="0.2">
      <c r="B6091" s="42" t="s">
        <v>1817</v>
      </c>
      <c r="C6091" s="43" t="s">
        <v>2030</v>
      </c>
      <c r="D6091" s="128">
        <v>600</v>
      </c>
      <c r="E6091" s="434">
        <v>0.08</v>
      </c>
      <c r="F6091" s="43" t="s">
        <v>1830</v>
      </c>
      <c r="G6091" s="434">
        <v>0.23300000000000001</v>
      </c>
      <c r="H6091" s="43" t="s">
        <v>1829</v>
      </c>
      <c r="I6091" s="434">
        <v>0.14000000000000001</v>
      </c>
      <c r="J6091" s="129" t="s">
        <v>1816</v>
      </c>
      <c r="K6091" s="34"/>
      <c r="L6091" s="34"/>
      <c r="M6091" s="24"/>
      <c r="N6091" s="126"/>
      <c r="O6091" s="126"/>
      <c r="P6091" s="126"/>
      <c r="Q6091" s="24"/>
    </row>
    <row r="6092" spans="2:17" x14ac:dyDescent="0.2">
      <c r="B6092" s="7"/>
      <c r="C6092" s="1"/>
      <c r="D6092" s="1"/>
      <c r="E6092" s="1"/>
      <c r="F6092" s="1"/>
      <c r="G6092" s="1"/>
      <c r="H6092" s="1"/>
      <c r="I6092" s="1"/>
      <c r="J6092" s="8"/>
      <c r="K6092" s="1"/>
      <c r="L6092" s="1"/>
      <c r="M6092" s="1"/>
      <c r="N6092" s="1"/>
      <c r="O6092" s="1"/>
      <c r="P6092" s="24"/>
      <c r="Q6092" s="24"/>
    </row>
    <row r="6093" spans="2:17" ht="51" x14ac:dyDescent="0.2">
      <c r="B6093" s="395" t="s">
        <v>1831</v>
      </c>
      <c r="C6093" s="396" t="s">
        <v>772</v>
      </c>
      <c r="D6093" s="359" t="s">
        <v>773</v>
      </c>
      <c r="E6093" s="359" t="s">
        <v>255</v>
      </c>
      <c r="F6093" s="359" t="s">
        <v>2024</v>
      </c>
      <c r="G6093" s="359" t="s">
        <v>1812</v>
      </c>
      <c r="H6093" s="359" t="s">
        <v>2025</v>
      </c>
      <c r="I6093" s="359" t="s">
        <v>2023</v>
      </c>
      <c r="J6093" s="433" t="s">
        <v>781</v>
      </c>
      <c r="K6093" s="59"/>
      <c r="L6093" s="59"/>
      <c r="M6093"/>
      <c r="N6093" s="124"/>
      <c r="O6093" s="124"/>
      <c r="P6093" s="124"/>
      <c r="Q6093" s="141"/>
    </row>
    <row r="6094" spans="2:17" x14ac:dyDescent="0.2">
      <c r="B6094" s="15" t="s">
        <v>1832</v>
      </c>
      <c r="C6094" s="90" t="s">
        <v>783</v>
      </c>
      <c r="D6094" s="142">
        <v>600</v>
      </c>
      <c r="E6094" s="434">
        <v>7.0000000000000007E-2</v>
      </c>
      <c r="F6094" s="90" t="s">
        <v>1833</v>
      </c>
      <c r="G6094" s="434">
        <v>0.23300000000000001</v>
      </c>
      <c r="H6094" s="90" t="s">
        <v>1815</v>
      </c>
      <c r="I6094" s="434">
        <v>0.14000000000000001</v>
      </c>
      <c r="J6094" s="143" t="s">
        <v>434</v>
      </c>
      <c r="K6094" s="24"/>
      <c r="L6094" s="24"/>
      <c r="M6094"/>
      <c r="N6094" s="126"/>
      <c r="O6094" s="126"/>
      <c r="P6094" s="126"/>
      <c r="Q6094" s="144"/>
    </row>
    <row r="6095" spans="2:17" x14ac:dyDescent="0.2">
      <c r="B6095" s="134" t="s">
        <v>435</v>
      </c>
      <c r="C6095" s="132" t="s">
        <v>783</v>
      </c>
      <c r="D6095" s="135">
        <v>2000</v>
      </c>
      <c r="E6095" s="434">
        <v>6.7000000000000004E-2</v>
      </c>
      <c r="F6095" s="132" t="s">
        <v>436</v>
      </c>
      <c r="G6095" s="434">
        <v>0.22900000000000001</v>
      </c>
      <c r="H6095" s="132" t="s">
        <v>437</v>
      </c>
      <c r="I6095" s="434">
        <v>0.13600000000000001</v>
      </c>
      <c r="J6095" s="136" t="s">
        <v>438</v>
      </c>
      <c r="K6095" s="34"/>
      <c r="L6095" s="34"/>
      <c r="M6095"/>
      <c r="N6095" s="130"/>
      <c r="O6095" s="130"/>
      <c r="P6095" s="130"/>
      <c r="Q6095" s="145"/>
    </row>
    <row r="6096" spans="2:17" x14ac:dyDescent="0.2">
      <c r="B6096" s="134" t="s">
        <v>439</v>
      </c>
      <c r="C6096" s="132" t="s">
        <v>783</v>
      </c>
      <c r="D6096" s="135">
        <v>5000</v>
      </c>
      <c r="E6096" s="434">
        <v>6.4000000000000001E-2</v>
      </c>
      <c r="F6096" s="132" t="s">
        <v>440</v>
      </c>
      <c r="G6096" s="434">
        <v>0.224</v>
      </c>
      <c r="H6096" s="132" t="s">
        <v>441</v>
      </c>
      <c r="I6096" s="434">
        <v>0.13100000000000001</v>
      </c>
      <c r="J6096" s="136" t="s">
        <v>442</v>
      </c>
      <c r="K6096" s="34"/>
      <c r="L6096" s="34"/>
      <c r="M6096"/>
      <c r="N6096" s="130"/>
      <c r="O6096" s="130"/>
      <c r="P6096" s="130"/>
      <c r="Q6096" s="145"/>
    </row>
    <row r="6097" spans="2:17" x14ac:dyDescent="0.2">
      <c r="B6097" s="134" t="s">
        <v>443</v>
      </c>
      <c r="C6097" s="132" t="s">
        <v>783</v>
      </c>
      <c r="D6097" s="135">
        <v>10000</v>
      </c>
      <c r="E6097" s="434">
        <v>0.06</v>
      </c>
      <c r="F6097" s="132" t="s">
        <v>444</v>
      </c>
      <c r="G6097" s="434">
        <v>0.218</v>
      </c>
      <c r="H6097" s="132" t="s">
        <v>445</v>
      </c>
      <c r="I6097" s="434">
        <v>0.125</v>
      </c>
      <c r="J6097" s="136" t="s">
        <v>446</v>
      </c>
      <c r="K6097" s="34"/>
      <c r="L6097" s="34"/>
      <c r="M6097"/>
      <c r="N6097" s="130"/>
      <c r="O6097" s="130"/>
      <c r="P6097" s="130"/>
      <c r="Q6097" s="146"/>
    </row>
    <row r="6098" spans="2:17" ht="6" customHeight="1" x14ac:dyDescent="0.2">
      <c r="B6098" s="137"/>
      <c r="C6098" s="138"/>
      <c r="D6098" s="139"/>
      <c r="E6098" s="121"/>
      <c r="F6098" s="138"/>
      <c r="G6098" s="121"/>
      <c r="H6098" s="138"/>
      <c r="I6098" s="121"/>
      <c r="J6098" s="140"/>
      <c r="K6098" s="34"/>
      <c r="L6098" s="34"/>
      <c r="M6098"/>
      <c r="N6098" s="24"/>
      <c r="O6098" s="24"/>
      <c r="P6098" s="24"/>
      <c r="Q6098" s="1"/>
    </row>
    <row r="6099" spans="2:17" x14ac:dyDescent="0.2">
      <c r="B6099" s="15" t="s">
        <v>1832</v>
      </c>
      <c r="C6099" s="90" t="s">
        <v>2030</v>
      </c>
      <c r="D6099" s="142">
        <v>600</v>
      </c>
      <c r="E6099" s="434">
        <v>7.0000000000000007E-2</v>
      </c>
      <c r="F6099" s="90" t="s">
        <v>1833</v>
      </c>
      <c r="G6099" s="434">
        <v>0.23300000000000001</v>
      </c>
      <c r="H6099" s="90" t="s">
        <v>1815</v>
      </c>
      <c r="I6099" s="434">
        <v>0.14000000000000001</v>
      </c>
      <c r="J6099" s="143" t="s">
        <v>434</v>
      </c>
      <c r="K6099" s="24"/>
      <c r="L6099" s="24"/>
      <c r="M6099"/>
      <c r="N6099" s="126"/>
      <c r="O6099" s="24"/>
      <c r="P6099" s="126"/>
      <c r="Q6099"/>
    </row>
    <row r="6100" spans="2:17" x14ac:dyDescent="0.2">
      <c r="B6100" s="134" t="s">
        <v>435</v>
      </c>
      <c r="C6100" s="132" t="s">
        <v>2030</v>
      </c>
      <c r="D6100" s="135">
        <v>2000</v>
      </c>
      <c r="E6100" s="434">
        <v>6.7000000000000004E-2</v>
      </c>
      <c r="F6100" s="132" t="s">
        <v>436</v>
      </c>
      <c r="G6100" s="434">
        <v>0.22900000000000001</v>
      </c>
      <c r="H6100" s="132" t="s">
        <v>437</v>
      </c>
      <c r="I6100" s="434">
        <v>0.13600000000000001</v>
      </c>
      <c r="J6100" s="136" t="s">
        <v>438</v>
      </c>
      <c r="K6100" s="34"/>
      <c r="L6100" s="34"/>
      <c r="M6100"/>
      <c r="N6100" s="24"/>
      <c r="O6100" s="24"/>
      <c r="P6100" s="24"/>
      <c r="Q6100"/>
    </row>
    <row r="6101" spans="2:17" x14ac:dyDescent="0.2">
      <c r="B6101" s="134" t="s">
        <v>439</v>
      </c>
      <c r="C6101" s="132" t="s">
        <v>2030</v>
      </c>
      <c r="D6101" s="135">
        <v>5000</v>
      </c>
      <c r="E6101" s="434">
        <v>6.4000000000000001E-2</v>
      </c>
      <c r="F6101" s="132" t="s">
        <v>440</v>
      </c>
      <c r="G6101" s="434">
        <v>0.224</v>
      </c>
      <c r="H6101" s="132" t="s">
        <v>441</v>
      </c>
      <c r="I6101" s="434">
        <v>0.13100000000000001</v>
      </c>
      <c r="J6101" s="136" t="s">
        <v>442</v>
      </c>
      <c r="K6101" s="34"/>
      <c r="L6101" s="34"/>
      <c r="M6101"/>
      <c r="N6101" s="24"/>
      <c r="O6101" s="24"/>
      <c r="P6101" s="24"/>
      <c r="Q6101"/>
    </row>
    <row r="6102" spans="2:17" x14ac:dyDescent="0.2">
      <c r="B6102" s="134" t="s">
        <v>443</v>
      </c>
      <c r="C6102" s="132" t="s">
        <v>2030</v>
      </c>
      <c r="D6102" s="135">
        <v>10000</v>
      </c>
      <c r="E6102" s="434">
        <v>0.06</v>
      </c>
      <c r="F6102" s="132" t="s">
        <v>444</v>
      </c>
      <c r="G6102" s="434">
        <v>0.218</v>
      </c>
      <c r="H6102" s="132" t="s">
        <v>445</v>
      </c>
      <c r="I6102" s="434">
        <v>0.125</v>
      </c>
      <c r="J6102" s="136" t="s">
        <v>446</v>
      </c>
      <c r="K6102" s="34"/>
      <c r="L6102" s="34"/>
      <c r="M6102"/>
      <c r="N6102" s="126"/>
      <c r="O6102" s="24"/>
      <c r="P6102" s="24"/>
      <c r="Q6102"/>
    </row>
    <row r="6103" spans="2:17" ht="13.5" thickBot="1" x14ac:dyDescent="0.25">
      <c r="B6103" s="3" t="s">
        <v>52</v>
      </c>
      <c r="C6103" s="4"/>
      <c r="D6103" s="4"/>
      <c r="E6103" s="4"/>
      <c r="F6103" s="4"/>
      <c r="G6103" s="4"/>
      <c r="H6103" s="4"/>
      <c r="I6103" s="4"/>
      <c r="J6103" s="5"/>
      <c r="K6103" s="1"/>
      <c r="L6103" s="1"/>
      <c r="M6103" s="1"/>
      <c r="N6103" s="1"/>
      <c r="O6103" s="1"/>
      <c r="P6103" s="1"/>
      <c r="Q6103"/>
    </row>
    <row r="6104" spans="2:17" ht="13.5" thickTop="1" x14ac:dyDescent="0.2">
      <c r="B6104" s="249"/>
      <c r="C6104"/>
      <c r="D6104"/>
      <c r="E6104"/>
      <c r="F6104"/>
      <c r="G6104"/>
      <c r="H6104"/>
      <c r="I6104"/>
      <c r="J6104"/>
      <c r="K6104"/>
      <c r="L6104"/>
      <c r="M6104"/>
      <c r="N6104"/>
      <c r="O6104"/>
      <c r="P6104"/>
      <c r="Q6104"/>
    </row>
    <row r="6105" spans="2:17" ht="13.5" thickBot="1" x14ac:dyDescent="0.25">
      <c r="B6105"/>
      <c r="C6105"/>
      <c r="D6105"/>
      <c r="E6105"/>
      <c r="F6105"/>
      <c r="G6105"/>
      <c r="H6105"/>
      <c r="I6105"/>
      <c r="J6105"/>
      <c r="K6105"/>
      <c r="L6105"/>
      <c r="M6105"/>
      <c r="N6105"/>
      <c r="O6105"/>
      <c r="P6105"/>
      <c r="Q6105"/>
    </row>
    <row r="6106" spans="2:17" ht="13.5" thickTop="1" x14ac:dyDescent="0.2">
      <c r="B6106" s="100" t="s">
        <v>447</v>
      </c>
      <c r="C6106" s="100"/>
      <c r="D6106" s="100"/>
      <c r="E6106" s="100"/>
      <c r="F6106" s="114"/>
      <c r="G6106" s="114"/>
      <c r="H6106" s="115"/>
      <c r="I6106" s="115"/>
      <c r="J6106" s="115"/>
      <c r="K6106" s="115"/>
      <c r="L6106" s="115"/>
      <c r="M6106" s="109"/>
      <c r="N6106" s="1"/>
      <c r="O6106" s="1"/>
      <c r="P6106" s="1"/>
      <c r="Q6106" s="1"/>
    </row>
    <row r="6107" spans="2:17" ht="63.75" x14ac:dyDescent="0.2">
      <c r="B6107" s="395" t="s">
        <v>448</v>
      </c>
      <c r="C6107" s="396" t="s">
        <v>449</v>
      </c>
      <c r="D6107" s="359" t="s">
        <v>450</v>
      </c>
      <c r="E6107" s="359" t="s">
        <v>255</v>
      </c>
      <c r="F6107" s="4674" t="s">
        <v>2024</v>
      </c>
      <c r="G6107" s="4674"/>
      <c r="H6107" s="359" t="s">
        <v>1812</v>
      </c>
      <c r="I6107" s="4674" t="s">
        <v>451</v>
      </c>
      <c r="J6107" s="4674"/>
      <c r="K6107" s="357" t="s">
        <v>2023</v>
      </c>
      <c r="L6107" s="4624" t="s">
        <v>1456</v>
      </c>
      <c r="M6107" s="4625"/>
      <c r="N6107" s="124"/>
      <c r="O6107" s="124"/>
      <c r="P6107" s="124"/>
      <c r="Q6107"/>
    </row>
    <row r="6108" spans="2:17" x14ac:dyDescent="0.2">
      <c r="B6108" s="14" t="s">
        <v>1457</v>
      </c>
      <c r="C6108" s="38" t="s">
        <v>783</v>
      </c>
      <c r="D6108" s="434">
        <v>0.05</v>
      </c>
      <c r="E6108" s="434">
        <v>9.9000000000000005E-2</v>
      </c>
      <c r="F6108" s="38" t="s">
        <v>1458</v>
      </c>
      <c r="G6108" s="90" t="s">
        <v>1459</v>
      </c>
      <c r="H6108" s="434">
        <v>0.248</v>
      </c>
      <c r="I6108" s="90" t="s">
        <v>1460</v>
      </c>
      <c r="J6108" s="90" t="s">
        <v>1461</v>
      </c>
      <c r="K6108" s="434">
        <v>0.15</v>
      </c>
      <c r="L6108" s="90" t="s">
        <v>1462</v>
      </c>
      <c r="M6108" s="143" t="s">
        <v>1463</v>
      </c>
      <c r="N6108" s="147"/>
      <c r="O6108" s="126"/>
      <c r="P6108" s="126"/>
      <c r="Q6108"/>
    </row>
    <row r="6109" spans="2:17" x14ac:dyDescent="0.2">
      <c r="B6109" s="42" t="s">
        <v>1464</v>
      </c>
      <c r="C6109" s="43" t="s">
        <v>783</v>
      </c>
      <c r="D6109" s="434">
        <v>0.05</v>
      </c>
      <c r="E6109" s="434">
        <v>9.9000000000000005E-2</v>
      </c>
      <c r="F6109" s="43" t="s">
        <v>1465</v>
      </c>
      <c r="G6109" s="132" t="s">
        <v>1466</v>
      </c>
      <c r="H6109" s="434">
        <v>0.248</v>
      </c>
      <c r="I6109" s="132" t="s">
        <v>2801</v>
      </c>
      <c r="J6109" s="132" t="s">
        <v>2802</v>
      </c>
      <c r="K6109" s="434">
        <v>0.15</v>
      </c>
      <c r="L6109" s="132" t="s">
        <v>2803</v>
      </c>
      <c r="M6109" s="136" t="s">
        <v>2804</v>
      </c>
      <c r="N6109" s="148"/>
      <c r="O6109" s="130"/>
      <c r="P6109" s="130"/>
      <c r="Q6109"/>
    </row>
    <row r="6110" spans="2:17" x14ac:dyDescent="0.2">
      <c r="B6110" s="42" t="s">
        <v>2805</v>
      </c>
      <c r="C6110" s="43" t="s">
        <v>783</v>
      </c>
      <c r="D6110" s="434">
        <v>0.05</v>
      </c>
      <c r="E6110" s="434">
        <v>9.9000000000000005E-2</v>
      </c>
      <c r="F6110" s="117" t="s">
        <v>2806</v>
      </c>
      <c r="G6110" s="38" t="s">
        <v>2807</v>
      </c>
      <c r="H6110" s="434">
        <v>0.248</v>
      </c>
      <c r="I6110" s="38" t="s">
        <v>2808</v>
      </c>
      <c r="J6110" s="38" t="s">
        <v>2809</v>
      </c>
      <c r="K6110" s="434">
        <v>0.15</v>
      </c>
      <c r="L6110" s="38" t="s">
        <v>2810</v>
      </c>
      <c r="M6110" s="41" t="s">
        <v>2811</v>
      </c>
      <c r="N6110" s="148"/>
      <c r="O6110" s="130"/>
      <c r="P6110" s="130"/>
      <c r="Q6110"/>
    </row>
    <row r="6111" spans="2:17" x14ac:dyDescent="0.2">
      <c r="B6111" s="42" t="s">
        <v>2812</v>
      </c>
      <c r="C6111" s="43" t="s">
        <v>783</v>
      </c>
      <c r="D6111" s="434">
        <v>0.05</v>
      </c>
      <c r="E6111" s="434">
        <v>9.9000000000000005E-2</v>
      </c>
      <c r="F6111" s="43" t="s">
        <v>2813</v>
      </c>
      <c r="G6111" s="132" t="s">
        <v>2814</v>
      </c>
      <c r="H6111" s="434">
        <v>0.248</v>
      </c>
      <c r="I6111" s="132" t="s">
        <v>2815</v>
      </c>
      <c r="J6111" s="132" t="s">
        <v>2816</v>
      </c>
      <c r="K6111" s="434">
        <v>0.15</v>
      </c>
      <c r="L6111" s="132" t="s">
        <v>2817</v>
      </c>
      <c r="M6111" s="136" t="s">
        <v>2818</v>
      </c>
      <c r="N6111" s="148"/>
      <c r="O6111" s="130"/>
      <c r="P6111" s="130"/>
      <c r="Q6111"/>
    </row>
    <row r="6112" spans="2:17" x14ac:dyDescent="0.2">
      <c r="B6112" s="42" t="s">
        <v>2819</v>
      </c>
      <c r="C6112" s="43" t="s">
        <v>783</v>
      </c>
      <c r="D6112" s="434">
        <v>0.05</v>
      </c>
      <c r="E6112" s="434">
        <v>9.9000000000000005E-2</v>
      </c>
      <c r="F6112" s="43" t="s">
        <v>2820</v>
      </c>
      <c r="G6112" s="132" t="s">
        <v>2821</v>
      </c>
      <c r="H6112" s="434">
        <v>0.248</v>
      </c>
      <c r="I6112" s="132" t="s">
        <v>2822</v>
      </c>
      <c r="J6112" s="132" t="s">
        <v>2823</v>
      </c>
      <c r="K6112" s="434">
        <v>0.15</v>
      </c>
      <c r="L6112" s="132" t="s">
        <v>2824</v>
      </c>
      <c r="M6112" s="136" t="s">
        <v>2825</v>
      </c>
      <c r="N6112" s="148"/>
      <c r="O6112" s="130"/>
      <c r="P6112" s="130"/>
      <c r="Q6112"/>
    </row>
    <row r="6113" spans="2:17" x14ac:dyDescent="0.2">
      <c r="B6113" s="42" t="s">
        <v>2826</v>
      </c>
      <c r="C6113" s="43" t="s">
        <v>783</v>
      </c>
      <c r="D6113" s="434">
        <v>0.05</v>
      </c>
      <c r="E6113" s="434">
        <v>9.9000000000000005E-2</v>
      </c>
      <c r="F6113" s="43" t="s">
        <v>2827</v>
      </c>
      <c r="G6113" s="132" t="s">
        <v>2828</v>
      </c>
      <c r="H6113" s="434">
        <v>0.248</v>
      </c>
      <c r="I6113" s="132" t="s">
        <v>2829</v>
      </c>
      <c r="J6113" s="132" t="s">
        <v>2830</v>
      </c>
      <c r="K6113" s="434">
        <v>0.15</v>
      </c>
      <c r="L6113" s="132" t="s">
        <v>2831</v>
      </c>
      <c r="M6113" s="136" t="s">
        <v>2832</v>
      </c>
      <c r="N6113" s="148"/>
      <c r="O6113" s="130"/>
      <c r="P6113" s="130"/>
      <c r="Q6113"/>
    </row>
    <row r="6114" spans="2:17" x14ac:dyDescent="0.2">
      <c r="B6114" s="42" t="s">
        <v>479</v>
      </c>
      <c r="C6114" s="43" t="s">
        <v>783</v>
      </c>
      <c r="D6114" s="434">
        <v>0.05</v>
      </c>
      <c r="E6114" s="434">
        <v>9.9000000000000005E-2</v>
      </c>
      <c r="F6114" s="43" t="s">
        <v>480</v>
      </c>
      <c r="G6114" s="132" t="s">
        <v>481</v>
      </c>
      <c r="H6114" s="434">
        <v>0.248</v>
      </c>
      <c r="I6114" s="132" t="s">
        <v>482</v>
      </c>
      <c r="J6114" s="132" t="s">
        <v>483</v>
      </c>
      <c r="K6114" s="434">
        <v>0.15</v>
      </c>
      <c r="L6114" s="132" t="s">
        <v>484</v>
      </c>
      <c r="M6114" s="136" t="s">
        <v>485</v>
      </c>
      <c r="N6114" s="148"/>
      <c r="O6114" s="130"/>
      <c r="P6114" s="130"/>
      <c r="Q6114"/>
    </row>
    <row r="6115" spans="2:17" x14ac:dyDescent="0.2">
      <c r="B6115" s="42" t="s">
        <v>486</v>
      </c>
      <c r="C6115" s="43" t="s">
        <v>783</v>
      </c>
      <c r="D6115" s="434">
        <v>0.05</v>
      </c>
      <c r="E6115" s="434">
        <v>9.9000000000000005E-2</v>
      </c>
      <c r="F6115" s="43" t="s">
        <v>487</v>
      </c>
      <c r="G6115" s="132" t="s">
        <v>488</v>
      </c>
      <c r="H6115" s="434">
        <v>0.248</v>
      </c>
      <c r="I6115" s="132" t="s">
        <v>489</v>
      </c>
      <c r="J6115" s="132" t="s">
        <v>490</v>
      </c>
      <c r="K6115" s="434">
        <v>0.15</v>
      </c>
      <c r="L6115" s="132" t="s">
        <v>491</v>
      </c>
      <c r="M6115" s="136" t="s">
        <v>492</v>
      </c>
      <c r="N6115" s="148"/>
      <c r="O6115" s="130"/>
      <c r="P6115" s="130"/>
      <c r="Q6115"/>
    </row>
    <row r="6116" spans="2:17" x14ac:dyDescent="0.2">
      <c r="B6116" s="42" t="s">
        <v>493</v>
      </c>
      <c r="C6116" s="43" t="s">
        <v>783</v>
      </c>
      <c r="D6116" s="434">
        <v>0.05</v>
      </c>
      <c r="E6116" s="434">
        <v>9.9000000000000005E-2</v>
      </c>
      <c r="F6116" s="43" t="s">
        <v>494</v>
      </c>
      <c r="G6116" s="132" t="s">
        <v>495</v>
      </c>
      <c r="H6116" s="434">
        <v>0.248</v>
      </c>
      <c r="I6116" s="132" t="s">
        <v>496</v>
      </c>
      <c r="J6116" s="132" t="s">
        <v>497</v>
      </c>
      <c r="K6116" s="434">
        <v>0.15</v>
      </c>
      <c r="L6116" s="132" t="s">
        <v>498</v>
      </c>
      <c r="M6116" s="136" t="s">
        <v>499</v>
      </c>
      <c r="N6116" s="148"/>
      <c r="O6116" s="130"/>
      <c r="P6116" s="130"/>
      <c r="Q6116"/>
    </row>
    <row r="6117" spans="2:17" x14ac:dyDescent="0.2">
      <c r="B6117" s="42" t="s">
        <v>500</v>
      </c>
      <c r="C6117" s="43" t="s">
        <v>783</v>
      </c>
      <c r="D6117" s="434">
        <v>0.05</v>
      </c>
      <c r="E6117" s="434">
        <v>9.9000000000000005E-2</v>
      </c>
      <c r="F6117" s="43" t="s">
        <v>501</v>
      </c>
      <c r="G6117" s="132" t="s">
        <v>502</v>
      </c>
      <c r="H6117" s="434">
        <v>0.248</v>
      </c>
      <c r="I6117" s="132" t="s">
        <v>2807</v>
      </c>
      <c r="J6117" s="132" t="s">
        <v>503</v>
      </c>
      <c r="K6117" s="434">
        <v>0.15</v>
      </c>
      <c r="L6117" s="132" t="s">
        <v>504</v>
      </c>
      <c r="M6117" s="136" t="s">
        <v>505</v>
      </c>
      <c r="N6117" s="148"/>
      <c r="O6117" s="130"/>
      <c r="P6117" s="130"/>
      <c r="Q6117"/>
    </row>
    <row r="6118" spans="2:17" ht="6" customHeight="1" x14ac:dyDescent="0.2">
      <c r="B6118" s="137"/>
      <c r="C6118" s="138"/>
      <c r="D6118" s="149"/>
      <c r="E6118" s="119"/>
      <c r="F6118" s="138"/>
      <c r="G6118" s="138"/>
      <c r="H6118" s="149"/>
      <c r="I6118" s="138"/>
      <c r="J6118" s="138"/>
      <c r="K6118" s="149"/>
      <c r="L6118" s="150"/>
      <c r="M6118" s="151"/>
      <c r="N6118" s="148"/>
      <c r="O6118" s="130"/>
      <c r="P6118" s="130"/>
      <c r="Q6118"/>
    </row>
    <row r="6119" spans="2:17" x14ac:dyDescent="0.2">
      <c r="B6119" s="14" t="s">
        <v>1457</v>
      </c>
      <c r="C6119" s="38" t="s">
        <v>2030</v>
      </c>
      <c r="D6119" s="434">
        <v>0.05</v>
      </c>
      <c r="E6119" s="434">
        <v>9.9000000000000005E-2</v>
      </c>
      <c r="F6119" s="38" t="s">
        <v>1458</v>
      </c>
      <c r="G6119" s="90" t="s">
        <v>1459</v>
      </c>
      <c r="H6119" s="434">
        <v>0.248</v>
      </c>
      <c r="I6119" s="90" t="s">
        <v>1460</v>
      </c>
      <c r="J6119" s="90" t="s">
        <v>1461</v>
      </c>
      <c r="K6119" s="434">
        <v>0.15</v>
      </c>
      <c r="L6119" s="90" t="s">
        <v>1462</v>
      </c>
      <c r="M6119" s="143" t="s">
        <v>1463</v>
      </c>
      <c r="N6119" s="148"/>
      <c r="O6119" s="130"/>
      <c r="P6119" s="130"/>
      <c r="Q6119"/>
    </row>
    <row r="6120" spans="2:17" x14ac:dyDescent="0.2">
      <c r="B6120" s="42" t="s">
        <v>1464</v>
      </c>
      <c r="C6120" s="43" t="s">
        <v>2030</v>
      </c>
      <c r="D6120" s="434">
        <v>0.05</v>
      </c>
      <c r="E6120" s="434">
        <v>9.9000000000000005E-2</v>
      </c>
      <c r="F6120" s="43" t="s">
        <v>1465</v>
      </c>
      <c r="G6120" s="132" t="s">
        <v>1466</v>
      </c>
      <c r="H6120" s="434">
        <v>0.248</v>
      </c>
      <c r="I6120" s="132" t="s">
        <v>2801</v>
      </c>
      <c r="J6120" s="132" t="s">
        <v>2802</v>
      </c>
      <c r="K6120" s="434">
        <v>0.15</v>
      </c>
      <c r="L6120" s="132" t="s">
        <v>2803</v>
      </c>
      <c r="M6120" s="136" t="s">
        <v>2804</v>
      </c>
      <c r="N6120" s="148"/>
      <c r="O6120" s="130"/>
      <c r="P6120" s="130"/>
      <c r="Q6120"/>
    </row>
    <row r="6121" spans="2:17" x14ac:dyDescent="0.2">
      <c r="B6121" s="42" t="s">
        <v>2805</v>
      </c>
      <c r="C6121" s="43" t="s">
        <v>2030</v>
      </c>
      <c r="D6121" s="434">
        <v>0.05</v>
      </c>
      <c r="E6121" s="434">
        <v>9.9000000000000005E-2</v>
      </c>
      <c r="F6121" s="117" t="s">
        <v>2806</v>
      </c>
      <c r="G6121" s="38" t="s">
        <v>2807</v>
      </c>
      <c r="H6121" s="434">
        <v>0.248</v>
      </c>
      <c r="I6121" s="38" t="s">
        <v>2808</v>
      </c>
      <c r="J6121" s="38" t="s">
        <v>2809</v>
      </c>
      <c r="K6121" s="434">
        <v>0.15</v>
      </c>
      <c r="L6121" s="38" t="s">
        <v>2810</v>
      </c>
      <c r="M6121" s="41" t="s">
        <v>2811</v>
      </c>
      <c r="N6121" s="148"/>
      <c r="O6121" s="130"/>
      <c r="P6121" s="130"/>
      <c r="Q6121"/>
    </row>
    <row r="6122" spans="2:17" x14ac:dyDescent="0.2">
      <c r="B6122" s="42" t="s">
        <v>2812</v>
      </c>
      <c r="C6122" s="43" t="s">
        <v>2030</v>
      </c>
      <c r="D6122" s="434">
        <v>0.05</v>
      </c>
      <c r="E6122" s="434">
        <v>9.9000000000000005E-2</v>
      </c>
      <c r="F6122" s="43" t="s">
        <v>2813</v>
      </c>
      <c r="G6122" s="132" t="s">
        <v>2814</v>
      </c>
      <c r="H6122" s="434">
        <v>0.248</v>
      </c>
      <c r="I6122" s="132" t="s">
        <v>2815</v>
      </c>
      <c r="J6122" s="132" t="s">
        <v>2816</v>
      </c>
      <c r="K6122" s="434">
        <v>0.15</v>
      </c>
      <c r="L6122" s="132" t="s">
        <v>2817</v>
      </c>
      <c r="M6122" s="136" t="s">
        <v>2818</v>
      </c>
      <c r="N6122" s="148"/>
      <c r="O6122" s="130"/>
      <c r="P6122" s="130"/>
      <c r="Q6122"/>
    </row>
    <row r="6123" spans="2:17" x14ac:dyDescent="0.2">
      <c r="B6123" s="42" t="s">
        <v>2819</v>
      </c>
      <c r="C6123" s="43" t="s">
        <v>2030</v>
      </c>
      <c r="D6123" s="434">
        <v>0.05</v>
      </c>
      <c r="E6123" s="434">
        <v>9.9000000000000005E-2</v>
      </c>
      <c r="F6123" s="43" t="s">
        <v>2820</v>
      </c>
      <c r="G6123" s="132" t="s">
        <v>2821</v>
      </c>
      <c r="H6123" s="434">
        <v>0.248</v>
      </c>
      <c r="I6123" s="132" t="s">
        <v>2822</v>
      </c>
      <c r="J6123" s="132" t="s">
        <v>2823</v>
      </c>
      <c r="K6123" s="434">
        <v>0.15</v>
      </c>
      <c r="L6123" s="132" t="s">
        <v>2824</v>
      </c>
      <c r="M6123" s="136" t="s">
        <v>2825</v>
      </c>
      <c r="N6123" s="148"/>
      <c r="O6123" s="130"/>
      <c r="P6123" s="130"/>
      <c r="Q6123"/>
    </row>
    <row r="6124" spans="2:17" x14ac:dyDescent="0.2">
      <c r="B6124" s="42" t="s">
        <v>2826</v>
      </c>
      <c r="C6124" s="43" t="s">
        <v>2030</v>
      </c>
      <c r="D6124" s="434">
        <v>0.05</v>
      </c>
      <c r="E6124" s="434">
        <v>9.9000000000000005E-2</v>
      </c>
      <c r="F6124" s="43" t="s">
        <v>2827</v>
      </c>
      <c r="G6124" s="132" t="s">
        <v>2828</v>
      </c>
      <c r="H6124" s="434">
        <v>0.248</v>
      </c>
      <c r="I6124" s="132" t="s">
        <v>2829</v>
      </c>
      <c r="J6124" s="132" t="s">
        <v>2830</v>
      </c>
      <c r="K6124" s="434">
        <v>0.15</v>
      </c>
      <c r="L6124" s="132" t="s">
        <v>2831</v>
      </c>
      <c r="M6124" s="136" t="s">
        <v>2832</v>
      </c>
      <c r="N6124" s="148"/>
      <c r="O6124" s="130"/>
      <c r="P6124" s="130"/>
      <c r="Q6124"/>
    </row>
    <row r="6125" spans="2:17" x14ac:dyDescent="0.2">
      <c r="B6125" s="42" t="s">
        <v>479</v>
      </c>
      <c r="C6125" s="43" t="s">
        <v>2030</v>
      </c>
      <c r="D6125" s="434">
        <v>0.05</v>
      </c>
      <c r="E6125" s="434">
        <v>9.9000000000000005E-2</v>
      </c>
      <c r="F6125" s="43" t="s">
        <v>480</v>
      </c>
      <c r="G6125" s="132" t="s">
        <v>481</v>
      </c>
      <c r="H6125" s="434">
        <v>0.248</v>
      </c>
      <c r="I6125" s="132" t="s">
        <v>482</v>
      </c>
      <c r="J6125" s="132" t="s">
        <v>483</v>
      </c>
      <c r="K6125" s="434">
        <v>0.15</v>
      </c>
      <c r="L6125" s="132" t="s">
        <v>484</v>
      </c>
      <c r="M6125" s="136" t="s">
        <v>485</v>
      </c>
      <c r="N6125" s="148"/>
      <c r="O6125" s="130"/>
      <c r="P6125" s="130"/>
      <c r="Q6125"/>
    </row>
    <row r="6126" spans="2:17" x14ac:dyDescent="0.2">
      <c r="B6126" s="42" t="s">
        <v>486</v>
      </c>
      <c r="C6126" s="43" t="s">
        <v>2030</v>
      </c>
      <c r="D6126" s="434">
        <v>0.05</v>
      </c>
      <c r="E6126" s="434">
        <v>9.9000000000000005E-2</v>
      </c>
      <c r="F6126" s="43" t="s">
        <v>487</v>
      </c>
      <c r="G6126" s="132" t="s">
        <v>488</v>
      </c>
      <c r="H6126" s="434">
        <v>0.248</v>
      </c>
      <c r="I6126" s="132" t="s">
        <v>489</v>
      </c>
      <c r="J6126" s="132" t="s">
        <v>490</v>
      </c>
      <c r="K6126" s="434">
        <v>0.15</v>
      </c>
      <c r="L6126" s="132" t="s">
        <v>491</v>
      </c>
      <c r="M6126" s="136" t="s">
        <v>492</v>
      </c>
      <c r="N6126" s="148"/>
      <c r="O6126" s="130"/>
      <c r="P6126" s="130"/>
      <c r="Q6126"/>
    </row>
    <row r="6127" spans="2:17" x14ac:dyDescent="0.2">
      <c r="B6127" s="42" t="s">
        <v>493</v>
      </c>
      <c r="C6127" s="43" t="s">
        <v>2030</v>
      </c>
      <c r="D6127" s="434">
        <v>0.05</v>
      </c>
      <c r="E6127" s="434">
        <v>9.9000000000000005E-2</v>
      </c>
      <c r="F6127" s="43" t="s">
        <v>494</v>
      </c>
      <c r="G6127" s="132" t="s">
        <v>495</v>
      </c>
      <c r="H6127" s="434">
        <v>0.248</v>
      </c>
      <c r="I6127" s="132" t="s">
        <v>496</v>
      </c>
      <c r="J6127" s="132" t="s">
        <v>497</v>
      </c>
      <c r="K6127" s="434">
        <v>0.15</v>
      </c>
      <c r="L6127" s="132" t="s">
        <v>498</v>
      </c>
      <c r="M6127" s="136" t="s">
        <v>499</v>
      </c>
      <c r="N6127" s="148"/>
      <c r="O6127" s="130"/>
      <c r="P6127" s="130"/>
      <c r="Q6127"/>
    </row>
    <row r="6128" spans="2:17" x14ac:dyDescent="0.2">
      <c r="B6128" s="42" t="s">
        <v>500</v>
      </c>
      <c r="C6128" s="43" t="s">
        <v>2030</v>
      </c>
      <c r="D6128" s="434">
        <v>0.05</v>
      </c>
      <c r="E6128" s="434">
        <v>9.9000000000000005E-2</v>
      </c>
      <c r="F6128" s="43" t="s">
        <v>501</v>
      </c>
      <c r="G6128" s="132" t="s">
        <v>502</v>
      </c>
      <c r="H6128" s="434">
        <v>0.248</v>
      </c>
      <c r="I6128" s="132" t="s">
        <v>2807</v>
      </c>
      <c r="J6128" s="132" t="s">
        <v>503</v>
      </c>
      <c r="K6128" s="434">
        <v>0.15</v>
      </c>
      <c r="L6128" s="132" t="s">
        <v>504</v>
      </c>
      <c r="M6128" s="136" t="s">
        <v>505</v>
      </c>
      <c r="N6128" s="148"/>
      <c r="O6128" s="130"/>
      <c r="P6128" s="130"/>
      <c r="Q6128"/>
    </row>
    <row r="6129" spans="2:17" x14ac:dyDescent="0.2">
      <c r="B6129" s="107" t="s">
        <v>52</v>
      </c>
      <c r="C6129" s="1"/>
      <c r="D6129" s="152"/>
      <c r="E6129" s="1"/>
      <c r="F6129" s="1"/>
      <c r="G6129" s="1"/>
      <c r="H6129" s="1"/>
      <c r="I6129" s="1"/>
      <c r="J6129" s="153"/>
      <c r="K6129" s="24"/>
      <c r="L6129" s="24"/>
      <c r="M6129" s="23"/>
      <c r="N6129" s="147"/>
      <c r="O6129" s="24"/>
      <c r="P6129" s="24"/>
      <c r="Q6129"/>
    </row>
    <row r="6130" spans="2:17" x14ac:dyDescent="0.2">
      <c r="B6130" s="7" t="s">
        <v>506</v>
      </c>
      <c r="C6130" s="1"/>
      <c r="D6130" s="1"/>
      <c r="E6130" s="1"/>
      <c r="F6130" s="1"/>
      <c r="G6130" s="1"/>
      <c r="H6130" s="1"/>
      <c r="I6130" s="1"/>
      <c r="J6130" s="153"/>
      <c r="K6130" s="24"/>
      <c r="L6130" s="24"/>
      <c r="M6130" s="20"/>
      <c r="N6130" s="147"/>
      <c r="O6130" s="24"/>
      <c r="P6130" s="24"/>
      <c r="Q6130"/>
    </row>
    <row r="6131" spans="2:17" x14ac:dyDescent="0.2">
      <c r="B6131" s="7" t="s">
        <v>507</v>
      </c>
      <c r="C6131" s="1"/>
      <c r="D6131" s="1"/>
      <c r="E6131" s="1"/>
      <c r="F6131" s="1"/>
      <c r="G6131" s="1"/>
      <c r="H6131" s="1"/>
      <c r="I6131" s="1"/>
      <c r="J6131" s="153"/>
      <c r="K6131" s="24"/>
      <c r="L6131" s="24"/>
      <c r="M6131" s="20"/>
      <c r="N6131" s="147"/>
      <c r="O6131" s="24"/>
      <c r="P6131" s="24"/>
      <c r="Q6131"/>
    </row>
    <row r="6132" spans="2:17" ht="13.5" thickBot="1" x14ac:dyDescent="0.25">
      <c r="B6132" s="3" t="s">
        <v>508</v>
      </c>
      <c r="C6132" s="4"/>
      <c r="D6132" s="4"/>
      <c r="E6132" s="4"/>
      <c r="F6132" s="4"/>
      <c r="G6132" s="4"/>
      <c r="H6132" s="4"/>
      <c r="I6132" s="4"/>
      <c r="J6132" s="4"/>
      <c r="K6132" s="154"/>
      <c r="L6132" s="154"/>
      <c r="M6132" s="155"/>
      <c r="N6132" s="24"/>
      <c r="O6132" s="24"/>
      <c r="P6132" s="24"/>
      <c r="Q6132"/>
    </row>
    <row r="6133" spans="2:17" ht="13.5" thickTop="1" x14ac:dyDescent="0.2">
      <c r="B6133" s="249"/>
      <c r="C6133"/>
      <c r="D6133"/>
      <c r="E6133"/>
      <c r="F6133"/>
      <c r="G6133"/>
      <c r="H6133"/>
      <c r="I6133"/>
      <c r="J6133"/>
      <c r="K6133"/>
      <c r="L6133"/>
      <c r="M6133"/>
      <c r="N6133"/>
      <c r="O6133"/>
      <c r="P6133"/>
      <c r="Q6133"/>
    </row>
    <row r="6134" spans="2:17" ht="13.5" thickBot="1" x14ac:dyDescent="0.25">
      <c r="B6134"/>
      <c r="C6134"/>
      <c r="D6134"/>
      <c r="E6134"/>
      <c r="F6134"/>
      <c r="G6134"/>
      <c r="H6134"/>
      <c r="I6134"/>
      <c r="J6134"/>
      <c r="K6134"/>
      <c r="L6134"/>
      <c r="M6134"/>
      <c r="N6134"/>
      <c r="O6134"/>
      <c r="P6134"/>
      <c r="Q6134"/>
    </row>
    <row r="6135" spans="2:17" ht="13.5" thickTop="1" x14ac:dyDescent="0.2">
      <c r="B6135" s="100" t="s">
        <v>509</v>
      </c>
      <c r="C6135" s="100"/>
      <c r="D6135" s="100"/>
      <c r="E6135" s="100"/>
      <c r="F6135" s="114"/>
      <c r="G6135" s="114"/>
      <c r="H6135" s="114"/>
      <c r="I6135" s="115"/>
      <c r="J6135" s="115"/>
      <c r="K6135" s="122"/>
      <c r="L6135" s="123"/>
      <c r="M6135" s="1"/>
      <c r="N6135" s="1"/>
      <c r="O6135" s="1"/>
      <c r="P6135" s="1"/>
      <c r="Q6135" s="1"/>
    </row>
    <row r="6136" spans="2:17" ht="51" x14ac:dyDescent="0.2">
      <c r="B6136" s="395" t="s">
        <v>510</v>
      </c>
      <c r="C6136" s="396" t="s">
        <v>2019</v>
      </c>
      <c r="D6136" s="359" t="s">
        <v>255</v>
      </c>
      <c r="E6136" s="431" t="s">
        <v>2024</v>
      </c>
      <c r="F6136" s="359" t="s">
        <v>1812</v>
      </c>
      <c r="G6136" s="359" t="s">
        <v>451</v>
      </c>
      <c r="H6136" s="359" t="s">
        <v>2023</v>
      </c>
      <c r="I6136" s="359" t="s">
        <v>1456</v>
      </c>
      <c r="J6136" s="359" t="s">
        <v>511</v>
      </c>
      <c r="K6136" s="358" t="s">
        <v>2028</v>
      </c>
      <c r="L6136" s="59"/>
      <c r="M6136" s="1"/>
      <c r="N6136" s="141"/>
      <c r="O6136" s="141"/>
      <c r="P6136" s="141"/>
      <c r="Q6136" s="1"/>
    </row>
    <row r="6137" spans="2:17" x14ac:dyDescent="0.2">
      <c r="B6137" s="14" t="s">
        <v>512</v>
      </c>
      <c r="C6137" s="38" t="s">
        <v>783</v>
      </c>
      <c r="D6137" s="434">
        <v>8.4000000000000005E-2</v>
      </c>
      <c r="E6137" s="38" t="s">
        <v>513</v>
      </c>
      <c r="F6137" s="434">
        <v>0.23899999999999999</v>
      </c>
      <c r="G6137" s="38" t="s">
        <v>514</v>
      </c>
      <c r="H6137" s="434">
        <v>0.14599999999999999</v>
      </c>
      <c r="I6137" s="38" t="s">
        <v>1834</v>
      </c>
      <c r="J6137" s="19">
        <v>12</v>
      </c>
      <c r="K6137" s="143" t="s">
        <v>1835</v>
      </c>
      <c r="L6137" s="1"/>
      <c r="M6137" s="1"/>
      <c r="N6137" s="156"/>
      <c r="O6137" s="156"/>
      <c r="P6137" s="156"/>
      <c r="Q6137" s="1"/>
    </row>
    <row r="6138" spans="2:17" x14ac:dyDescent="0.2">
      <c r="B6138" s="14" t="s">
        <v>1836</v>
      </c>
      <c r="C6138" s="38" t="s">
        <v>783</v>
      </c>
      <c r="D6138" s="434">
        <v>8.3000000000000004E-2</v>
      </c>
      <c r="E6138" s="38" t="s">
        <v>1837</v>
      </c>
      <c r="F6138" s="434">
        <v>0.23799999999999999</v>
      </c>
      <c r="G6138" s="38" t="s">
        <v>1838</v>
      </c>
      <c r="H6138" s="434">
        <v>0.14499999999999999</v>
      </c>
      <c r="I6138" s="38" t="s">
        <v>1839</v>
      </c>
      <c r="J6138" s="19">
        <v>31</v>
      </c>
      <c r="K6138" s="143" t="s">
        <v>1840</v>
      </c>
      <c r="L6138" s="1"/>
      <c r="M6138" s="1"/>
      <c r="N6138" s="156"/>
      <c r="O6138" s="156"/>
      <c r="P6138" s="156"/>
      <c r="Q6138" s="1"/>
    </row>
    <row r="6139" spans="2:17" x14ac:dyDescent="0.2">
      <c r="B6139" s="42" t="s">
        <v>1841</v>
      </c>
      <c r="C6139" s="43" t="s">
        <v>783</v>
      </c>
      <c r="D6139" s="434">
        <v>8.2000000000000003E-2</v>
      </c>
      <c r="E6139" s="43" t="s">
        <v>1842</v>
      </c>
      <c r="F6139" s="434">
        <v>0.23599999999999999</v>
      </c>
      <c r="G6139" s="43" t="s">
        <v>1843</v>
      </c>
      <c r="H6139" s="434">
        <v>0.14299999999999999</v>
      </c>
      <c r="I6139" s="43" t="s">
        <v>1844</v>
      </c>
      <c r="J6139" s="46">
        <v>82</v>
      </c>
      <c r="K6139" s="143" t="s">
        <v>1840</v>
      </c>
      <c r="L6139" s="11"/>
      <c r="M6139" s="1"/>
      <c r="N6139" s="158"/>
      <c r="O6139" s="158"/>
      <c r="P6139" s="158"/>
      <c r="Q6139" s="1"/>
    </row>
    <row r="6140" spans="2:17" x14ac:dyDescent="0.2">
      <c r="B6140" s="42" t="s">
        <v>1845</v>
      </c>
      <c r="C6140" s="43" t="s">
        <v>783</v>
      </c>
      <c r="D6140" s="434">
        <v>8.1000000000000003E-2</v>
      </c>
      <c r="E6140" s="43" t="s">
        <v>1846</v>
      </c>
      <c r="F6140" s="434">
        <v>0.23499999999999999</v>
      </c>
      <c r="G6140" s="43" t="s">
        <v>1847</v>
      </c>
      <c r="H6140" s="434">
        <v>0.14199999999999999</v>
      </c>
      <c r="I6140" s="43" t="s">
        <v>1848</v>
      </c>
      <c r="J6140" s="46">
        <v>135</v>
      </c>
      <c r="K6140" s="143" t="s">
        <v>1840</v>
      </c>
      <c r="L6140" s="11"/>
      <c r="M6140" s="1"/>
      <c r="N6140" s="158"/>
      <c r="O6140" s="158"/>
      <c r="P6140" s="158"/>
      <c r="Q6140" s="1"/>
    </row>
    <row r="6141" spans="2:17" x14ac:dyDescent="0.2">
      <c r="B6141" s="42" t="s">
        <v>1849</v>
      </c>
      <c r="C6141" s="43" t="s">
        <v>783</v>
      </c>
      <c r="D6141" s="434">
        <v>7.8E-2</v>
      </c>
      <c r="E6141" s="43" t="s">
        <v>1850</v>
      </c>
      <c r="F6141" s="434">
        <v>0.23</v>
      </c>
      <c r="G6141" s="43" t="s">
        <v>1851</v>
      </c>
      <c r="H6141" s="434">
        <v>0.13700000000000001</v>
      </c>
      <c r="I6141" s="43" t="s">
        <v>1852</v>
      </c>
      <c r="J6141" s="46">
        <v>355</v>
      </c>
      <c r="K6141" s="143" t="s">
        <v>1840</v>
      </c>
      <c r="L6141" s="11"/>
      <c r="M6141" s="1"/>
      <c r="N6141" s="158"/>
      <c r="O6141" s="158"/>
      <c r="P6141" s="158"/>
      <c r="Q6141" s="1"/>
    </row>
    <row r="6142" spans="2:17" x14ac:dyDescent="0.2">
      <c r="B6142" s="42" t="s">
        <v>1853</v>
      </c>
      <c r="C6142" s="43" t="s">
        <v>783</v>
      </c>
      <c r="D6142" s="434">
        <v>7.5999999999999998E-2</v>
      </c>
      <c r="E6142" s="43" t="s">
        <v>1854</v>
      </c>
      <c r="F6142" s="434">
        <v>0.22700000000000001</v>
      </c>
      <c r="G6142" s="43" t="s">
        <v>1855</v>
      </c>
      <c r="H6142" s="434">
        <v>0.13400000000000001</v>
      </c>
      <c r="I6142" s="43" t="s">
        <v>1856</v>
      </c>
      <c r="J6142" s="46">
        <v>600</v>
      </c>
      <c r="K6142" s="143" t="s">
        <v>1840</v>
      </c>
      <c r="L6142" s="11"/>
      <c r="M6142" s="1"/>
      <c r="N6142" s="158"/>
      <c r="O6142" s="158"/>
      <c r="P6142" s="158"/>
      <c r="Q6142" s="1"/>
    </row>
    <row r="6143" spans="2:17" x14ac:dyDescent="0.2">
      <c r="B6143" s="42" t="s">
        <v>1857</v>
      </c>
      <c r="C6143" s="43" t="s">
        <v>783</v>
      </c>
      <c r="D6143" s="434">
        <v>7.4999999999999997E-2</v>
      </c>
      <c r="E6143" s="43" t="s">
        <v>1858</v>
      </c>
      <c r="F6143" s="434">
        <v>0.22600000000000001</v>
      </c>
      <c r="G6143" s="43" t="s">
        <v>1859</v>
      </c>
      <c r="H6143" s="434">
        <v>0.13300000000000001</v>
      </c>
      <c r="I6143" s="43" t="s">
        <v>1860</v>
      </c>
      <c r="J6143" s="46">
        <v>750</v>
      </c>
      <c r="K6143" s="143" t="s">
        <v>1840</v>
      </c>
      <c r="L6143" s="11"/>
      <c r="M6143" s="1"/>
      <c r="N6143" s="158"/>
      <c r="O6143" s="158"/>
      <c r="P6143" s="158"/>
      <c r="Q6143" s="1"/>
    </row>
    <row r="6144" spans="2:17" x14ac:dyDescent="0.2">
      <c r="B6144" s="107" t="s">
        <v>52</v>
      </c>
      <c r="C6144" s="1"/>
      <c r="D6144" s="1"/>
      <c r="E6144" s="1"/>
      <c r="F6144" s="1"/>
      <c r="G6144" s="1"/>
      <c r="H6144" s="1"/>
      <c r="I6144" s="1"/>
      <c r="J6144" s="1"/>
      <c r="K6144" s="8"/>
      <c r="L6144" s="1"/>
      <c r="M6144" s="1"/>
      <c r="N6144" s="1"/>
      <c r="O6144" s="1"/>
      <c r="P6144" s="1"/>
      <c r="Q6144" s="1"/>
    </row>
    <row r="6145" spans="2:17" x14ac:dyDescent="0.2">
      <c r="B6145" s="7" t="s">
        <v>1950</v>
      </c>
      <c r="C6145" s="1"/>
      <c r="D6145" s="1"/>
      <c r="E6145" s="1"/>
      <c r="F6145" s="1"/>
      <c r="G6145" s="1"/>
      <c r="H6145" s="1"/>
      <c r="I6145" s="1"/>
      <c r="J6145" s="1"/>
      <c r="K6145" s="8"/>
      <c r="L6145" s="1"/>
      <c r="M6145" s="1"/>
      <c r="N6145" s="1"/>
      <c r="O6145" s="1"/>
      <c r="P6145" s="1"/>
      <c r="Q6145" s="1"/>
    </row>
    <row r="6146" spans="2:17" x14ac:dyDescent="0.2">
      <c r="B6146" s="7" t="s">
        <v>1951</v>
      </c>
      <c r="C6146" s="1"/>
      <c r="D6146" s="1"/>
      <c r="E6146" s="1"/>
      <c r="F6146" s="1"/>
      <c r="G6146" s="1"/>
      <c r="H6146" s="1"/>
      <c r="I6146" s="1"/>
      <c r="J6146" s="1"/>
      <c r="K6146" s="8"/>
      <c r="L6146" s="1"/>
      <c r="M6146" s="1"/>
      <c r="N6146" s="1"/>
      <c r="O6146" s="1"/>
      <c r="P6146" s="1"/>
      <c r="Q6146" s="1"/>
    </row>
    <row r="6147" spans="2:17" ht="13.5" thickBot="1" x14ac:dyDescent="0.25">
      <c r="B6147" s="3" t="s">
        <v>2554</v>
      </c>
      <c r="C6147" s="4"/>
      <c r="D6147" s="4"/>
      <c r="E6147" s="4"/>
      <c r="F6147" s="4"/>
      <c r="G6147" s="4"/>
      <c r="H6147" s="4"/>
      <c r="I6147" s="4"/>
      <c r="J6147" s="4"/>
      <c r="K6147" s="5"/>
      <c r="L6147" s="1"/>
      <c r="M6147" s="1"/>
      <c r="N6147" s="1"/>
      <c r="O6147" s="1"/>
      <c r="P6147" s="1"/>
      <c r="Q6147" s="1"/>
    </row>
    <row r="6148" spans="2:17" ht="13.5" thickTop="1" x14ac:dyDescent="0.2">
      <c r="B6148" s="249"/>
      <c r="C6148"/>
      <c r="D6148"/>
      <c r="E6148"/>
      <c r="F6148"/>
      <c r="G6148"/>
      <c r="H6148"/>
      <c r="I6148"/>
      <c r="J6148"/>
      <c r="K6148" s="24"/>
      <c r="L6148" s="24"/>
      <c r="M6148"/>
      <c r="N6148"/>
      <c r="O6148"/>
      <c r="P6148"/>
      <c r="Q6148"/>
    </row>
    <row r="6149" spans="2:17" ht="13.5" thickBot="1" x14ac:dyDescent="0.25">
      <c r="B6149"/>
      <c r="C6149"/>
      <c r="D6149"/>
      <c r="E6149" s="24"/>
      <c r="F6149" s="24"/>
      <c r="G6149" s="24"/>
    </row>
    <row r="6150" spans="2:17" ht="13.5" thickTop="1" x14ac:dyDescent="0.2">
      <c r="B6150" s="4572" t="s">
        <v>2558</v>
      </c>
      <c r="C6150" s="4574"/>
      <c r="D6150"/>
      <c r="E6150" s="1"/>
      <c r="F6150" s="1"/>
      <c r="G6150" s="1"/>
    </row>
    <row r="6151" spans="2:17" ht="25.5" x14ac:dyDescent="0.2">
      <c r="B6151" s="274" t="s">
        <v>1153</v>
      </c>
      <c r="C6151" s="358" t="s">
        <v>2555</v>
      </c>
      <c r="D6151"/>
      <c r="E6151"/>
    </row>
    <row r="6152" spans="2:17" x14ac:dyDescent="0.2">
      <c r="B6152" s="14" t="s">
        <v>361</v>
      </c>
      <c r="C6152" s="436">
        <v>0.05</v>
      </c>
      <c r="D6152"/>
      <c r="E6152"/>
    </row>
    <row r="6153" spans="2:17" x14ac:dyDescent="0.2">
      <c r="B6153" s="14" t="s">
        <v>2556</v>
      </c>
      <c r="C6153" s="436">
        <v>0.11</v>
      </c>
      <c r="D6153"/>
      <c r="E6153"/>
    </row>
    <row r="6154" spans="2:17" x14ac:dyDescent="0.2">
      <c r="B6154" s="14" t="s">
        <v>1596</v>
      </c>
      <c r="C6154" s="436">
        <v>0.11</v>
      </c>
      <c r="D6154"/>
      <c r="E6154"/>
    </row>
    <row r="6155" spans="2:17" x14ac:dyDescent="0.2">
      <c r="B6155" s="14" t="s">
        <v>2557</v>
      </c>
      <c r="C6155" s="436">
        <v>0.3</v>
      </c>
      <c r="D6155"/>
      <c r="E6155"/>
    </row>
    <row r="6156" spans="2:17" ht="18" customHeight="1" thickBot="1" x14ac:dyDescent="0.25">
      <c r="B6156" s="3" t="s">
        <v>52</v>
      </c>
      <c r="C6156" s="5"/>
      <c r="D6156"/>
      <c r="E6156"/>
    </row>
    <row r="6157" spans="2:17" ht="13.5" thickTop="1" x14ac:dyDescent="0.2">
      <c r="B6157" s="249"/>
      <c r="C6157"/>
      <c r="D6157"/>
      <c r="E6157"/>
    </row>
    <row r="6158" spans="2:17" ht="13.5" thickBot="1" x14ac:dyDescent="0.25">
      <c r="B6158"/>
      <c r="C6158"/>
      <c r="D6158"/>
      <c r="E6158"/>
    </row>
    <row r="6159" spans="2:17" ht="13.5" thickTop="1" x14ac:dyDescent="0.2">
      <c r="B6159" s="4678" t="s">
        <v>328</v>
      </c>
      <c r="C6159" s="4679"/>
      <c r="D6159" s="4679"/>
      <c r="E6159" s="4680"/>
    </row>
    <row r="6160" spans="2:17" ht="25.5" x14ac:dyDescent="0.2">
      <c r="B6160" s="277"/>
      <c r="C6160" s="396" t="s">
        <v>336</v>
      </c>
      <c r="D6160" s="396" t="s">
        <v>515</v>
      </c>
      <c r="E6160" s="398" t="s">
        <v>516</v>
      </c>
    </row>
    <row r="6161" spans="2:5" ht="39" customHeight="1" x14ac:dyDescent="0.2">
      <c r="B6161" s="395" t="s">
        <v>1153</v>
      </c>
      <c r="C6161" s="359" t="s">
        <v>2555</v>
      </c>
      <c r="D6161" s="359" t="s">
        <v>2555</v>
      </c>
      <c r="E6161" s="398" t="s">
        <v>2555</v>
      </c>
    </row>
    <row r="6162" spans="2:5" x14ac:dyDescent="0.2">
      <c r="B6162" s="14" t="s">
        <v>517</v>
      </c>
      <c r="C6162" s="435">
        <v>0.44</v>
      </c>
      <c r="D6162" s="435">
        <v>0.28999999999999998</v>
      </c>
      <c r="E6162" s="436">
        <v>0.25</v>
      </c>
    </row>
    <row r="6163" spans="2:5" x14ac:dyDescent="0.2">
      <c r="B6163" s="14" t="s">
        <v>518</v>
      </c>
      <c r="C6163" s="435">
        <v>0.44</v>
      </c>
      <c r="D6163" s="435">
        <v>0.28999999999999998</v>
      </c>
      <c r="E6163" s="436">
        <v>0.25</v>
      </c>
    </row>
    <row r="6164" spans="2:5" x14ac:dyDescent="0.2">
      <c r="B6164" s="14" t="s">
        <v>1615</v>
      </c>
      <c r="C6164" s="435">
        <v>0.44</v>
      </c>
      <c r="D6164" s="435">
        <v>0.44</v>
      </c>
      <c r="E6164" s="436">
        <v>0.25</v>
      </c>
    </row>
    <row r="6165" spans="2:5" x14ac:dyDescent="0.2">
      <c r="B6165" s="14" t="s">
        <v>1602</v>
      </c>
      <c r="C6165" s="435">
        <v>0.44</v>
      </c>
      <c r="D6165" s="435">
        <v>0.44</v>
      </c>
      <c r="E6165" s="436">
        <v>0.44</v>
      </c>
    </row>
    <row r="6166" spans="2:5" ht="12.75" customHeight="1" x14ac:dyDescent="0.2">
      <c r="B6166" s="14" t="s">
        <v>1603</v>
      </c>
      <c r="C6166" s="435">
        <v>0.44</v>
      </c>
      <c r="D6166" s="435">
        <v>0.44</v>
      </c>
      <c r="E6166" s="436">
        <v>0.44</v>
      </c>
    </row>
    <row r="6167" spans="2:5" ht="12.75" customHeight="1" x14ac:dyDescent="0.2">
      <c r="B6167" s="15" t="s">
        <v>1149</v>
      </c>
      <c r="C6167" s="435">
        <v>0.44</v>
      </c>
      <c r="D6167" s="435">
        <v>0.44</v>
      </c>
      <c r="E6167" s="436">
        <v>0.44</v>
      </c>
    </row>
    <row r="6168" spans="2:5" x14ac:dyDescent="0.2">
      <c r="B6168" s="15" t="s">
        <v>1606</v>
      </c>
      <c r="C6168" s="435">
        <v>0.44</v>
      </c>
      <c r="D6168" s="435">
        <v>0.44</v>
      </c>
      <c r="E6168" s="436">
        <v>0.44</v>
      </c>
    </row>
    <row r="6169" spans="2:5" x14ac:dyDescent="0.2">
      <c r="B6169" s="15" t="s">
        <v>1605</v>
      </c>
      <c r="C6169" s="435">
        <v>0.44</v>
      </c>
      <c r="D6169" s="435">
        <v>0.44</v>
      </c>
      <c r="E6169" s="436">
        <v>0.44</v>
      </c>
    </row>
    <row r="6170" spans="2:5" x14ac:dyDescent="0.2">
      <c r="B6170" s="15" t="s">
        <v>1604</v>
      </c>
      <c r="C6170" s="435">
        <v>0.95</v>
      </c>
      <c r="D6170" s="435">
        <v>0.95</v>
      </c>
      <c r="E6170" s="436">
        <v>0.95</v>
      </c>
    </row>
    <row r="6171" spans="2:5" x14ac:dyDescent="0.2">
      <c r="B6171" s="15" t="s">
        <v>180</v>
      </c>
      <c r="C6171" s="435">
        <v>4.49</v>
      </c>
      <c r="D6171" s="435">
        <v>4.49</v>
      </c>
      <c r="E6171" s="436">
        <v>4.49</v>
      </c>
    </row>
    <row r="6172" spans="2:5" ht="13.5" thickBot="1" x14ac:dyDescent="0.25">
      <c r="B6172" s="3" t="s">
        <v>52</v>
      </c>
      <c r="C6172" s="4"/>
      <c r="D6172" s="4"/>
      <c r="E6172" s="5"/>
    </row>
    <row r="6173" spans="2:5" ht="13.5" thickTop="1" x14ac:dyDescent="0.2">
      <c r="B6173" s="249"/>
      <c r="C6173"/>
      <c r="D6173"/>
      <c r="E6173"/>
    </row>
    <row r="6174" spans="2:5" ht="13.5" thickBot="1" x14ac:dyDescent="0.25">
      <c r="B6174"/>
      <c r="C6174"/>
      <c r="D6174"/>
      <c r="E6174"/>
    </row>
    <row r="6175" spans="2:5" ht="13.5" thickTop="1" x14ac:dyDescent="0.2">
      <c r="B6175" s="4572" t="s">
        <v>519</v>
      </c>
      <c r="C6175" s="4574"/>
      <c r="D6175"/>
      <c r="E6175"/>
    </row>
    <row r="6176" spans="2:5" ht="25.5" x14ac:dyDescent="0.2">
      <c r="B6176" s="274" t="s">
        <v>1153</v>
      </c>
      <c r="C6176" s="407" t="s">
        <v>2555</v>
      </c>
      <c r="D6176"/>
      <c r="E6176"/>
    </row>
    <row r="6177" spans="2:5" x14ac:dyDescent="0.2">
      <c r="B6177" s="14" t="s">
        <v>175</v>
      </c>
      <c r="C6177" s="437">
        <v>9.4500000000000001E-2</v>
      </c>
      <c r="D6177"/>
      <c r="E6177"/>
    </row>
    <row r="6178" spans="2:5" x14ac:dyDescent="0.2">
      <c r="B6178" s="14" t="s">
        <v>1596</v>
      </c>
      <c r="C6178" s="437">
        <v>9.69E-2</v>
      </c>
      <c r="D6178"/>
      <c r="E6178"/>
    </row>
    <row r="6179" spans="2:5" x14ac:dyDescent="0.2">
      <c r="B6179" s="14" t="s">
        <v>2557</v>
      </c>
      <c r="C6179" s="437">
        <v>0.2545</v>
      </c>
      <c r="D6179"/>
      <c r="E6179"/>
    </row>
    <row r="6180" spans="2:5" x14ac:dyDescent="0.2">
      <c r="B6180" s="14" t="s">
        <v>520</v>
      </c>
      <c r="C6180" s="437">
        <v>0.28939999999999999</v>
      </c>
      <c r="D6180"/>
      <c r="E6180"/>
    </row>
    <row r="6181" spans="2:5" x14ac:dyDescent="0.2">
      <c r="B6181" s="14" t="s">
        <v>521</v>
      </c>
      <c r="C6181" s="437">
        <v>0.28939999999999999</v>
      </c>
      <c r="D6181"/>
      <c r="E6181"/>
    </row>
    <row r="6182" spans="2:5" x14ac:dyDescent="0.2">
      <c r="B6182" s="14" t="s">
        <v>522</v>
      </c>
      <c r="C6182" s="437">
        <v>0.28939999999999999</v>
      </c>
      <c r="D6182"/>
      <c r="E6182"/>
    </row>
    <row r="6183" spans="2:5" x14ac:dyDescent="0.2">
      <c r="B6183" s="14" t="s">
        <v>523</v>
      </c>
      <c r="C6183" s="437">
        <v>0.28939999999999999</v>
      </c>
      <c r="D6183"/>
      <c r="E6183"/>
    </row>
    <row r="6184" spans="2:5" x14ac:dyDescent="0.2">
      <c r="B6184" s="14" t="s">
        <v>524</v>
      </c>
      <c r="C6184" s="437">
        <v>0.13389999999999999</v>
      </c>
      <c r="D6184"/>
      <c r="E6184"/>
    </row>
    <row r="6185" spans="2:5" x14ac:dyDescent="0.2">
      <c r="B6185" s="14" t="s">
        <v>525</v>
      </c>
      <c r="C6185" s="437">
        <v>0.13389999999999999</v>
      </c>
      <c r="D6185"/>
      <c r="E6185"/>
    </row>
    <row r="6186" spans="2:5" x14ac:dyDescent="0.2">
      <c r="B6186" s="14" t="s">
        <v>526</v>
      </c>
      <c r="C6186" s="437">
        <v>0.28939999999999999</v>
      </c>
      <c r="D6186"/>
      <c r="E6186"/>
    </row>
    <row r="6187" spans="2:5" x14ac:dyDescent="0.2">
      <c r="B6187" s="14" t="s">
        <v>527</v>
      </c>
      <c r="C6187" s="437">
        <v>0.28939999999999999</v>
      </c>
      <c r="D6187"/>
      <c r="E6187"/>
    </row>
    <row r="6188" spans="2:5" x14ac:dyDescent="0.2">
      <c r="B6188" s="14" t="s">
        <v>1605</v>
      </c>
      <c r="C6188" s="437">
        <v>0.28939999999999999</v>
      </c>
      <c r="D6188"/>
      <c r="E6188"/>
    </row>
    <row r="6189" spans="2:5" x14ac:dyDescent="0.2">
      <c r="B6189" s="14" t="s">
        <v>528</v>
      </c>
      <c r="C6189" s="437">
        <v>0.2366</v>
      </c>
      <c r="D6189"/>
      <c r="E6189"/>
    </row>
    <row r="6190" spans="2:5" x14ac:dyDescent="0.2">
      <c r="B6190" s="14" t="s">
        <v>388</v>
      </c>
      <c r="C6190" s="437">
        <v>0.2366</v>
      </c>
      <c r="D6190"/>
      <c r="E6190"/>
    </row>
    <row r="6191" spans="2:5" x14ac:dyDescent="0.2">
      <c r="B6191" s="14" t="s">
        <v>1614</v>
      </c>
      <c r="C6191" s="437">
        <v>0.5</v>
      </c>
      <c r="D6191"/>
      <c r="E6191"/>
    </row>
    <row r="6192" spans="2:5" x14ac:dyDescent="0.2">
      <c r="B6192" s="14" t="s">
        <v>389</v>
      </c>
      <c r="C6192" s="437">
        <v>0.5</v>
      </c>
      <c r="D6192"/>
      <c r="E6192"/>
    </row>
    <row r="6193" spans="2:15" x14ac:dyDescent="0.2">
      <c r="B6193" s="14" t="s">
        <v>1604</v>
      </c>
      <c r="C6193" s="437">
        <v>0.95</v>
      </c>
      <c r="D6193"/>
      <c r="E6193"/>
    </row>
    <row r="6194" spans="2:15" ht="13.5" thickBot="1" x14ac:dyDescent="0.25">
      <c r="B6194" s="3" t="s">
        <v>52</v>
      </c>
      <c r="C6194" s="5"/>
      <c r="D6194"/>
      <c r="E6194"/>
    </row>
    <row r="6195" spans="2:15" ht="13.5" thickTop="1" x14ac:dyDescent="0.2">
      <c r="B6195" s="249"/>
      <c r="C6195"/>
      <c r="D6195"/>
      <c r="E6195"/>
    </row>
    <row r="6196" spans="2:15" ht="13.5" thickBot="1" x14ac:dyDescent="0.25">
      <c r="B6196"/>
      <c r="C6196"/>
      <c r="D6196"/>
      <c r="E6196"/>
      <c r="F6196"/>
      <c r="G6196"/>
      <c r="H6196"/>
      <c r="I6196"/>
      <c r="J6196"/>
      <c r="K6196"/>
      <c r="L6196"/>
      <c r="M6196"/>
      <c r="N6196"/>
      <c r="O6196"/>
    </row>
    <row r="6197" spans="2:15" ht="13.5" thickTop="1" x14ac:dyDescent="0.2">
      <c r="B6197" s="4518" t="s">
        <v>1284</v>
      </c>
      <c r="C6197" s="4519"/>
      <c r="D6197" s="4519"/>
      <c r="E6197" s="4519"/>
      <c r="F6197" s="4519"/>
      <c r="G6197" s="4520"/>
      <c r="H6197"/>
      <c r="I6197"/>
      <c r="J6197"/>
      <c r="K6197"/>
      <c r="L6197"/>
      <c r="M6197"/>
      <c r="N6197"/>
      <c r="O6197"/>
    </row>
    <row r="6198" spans="2:15" x14ac:dyDescent="0.2">
      <c r="B6198" s="274" t="s">
        <v>1153</v>
      </c>
      <c r="C6198" s="357" t="s">
        <v>2034</v>
      </c>
      <c r="D6198" s="357" t="s">
        <v>763</v>
      </c>
      <c r="E6198" s="357" t="s">
        <v>390</v>
      </c>
      <c r="F6198" s="357" t="s">
        <v>1835</v>
      </c>
      <c r="G6198" s="358" t="s">
        <v>391</v>
      </c>
      <c r="H6198" s="141"/>
      <c r="I6198"/>
      <c r="J6198"/>
      <c r="K6198" s="59"/>
      <c r="L6198" s="59"/>
      <c r="M6198"/>
      <c r="N6198"/>
      <c r="O6198"/>
    </row>
    <row r="6199" spans="2:15" x14ac:dyDescent="0.2">
      <c r="B6199" s="14" t="s">
        <v>517</v>
      </c>
      <c r="C6199" s="438">
        <v>0.39</v>
      </c>
      <c r="D6199" s="438">
        <v>0.313</v>
      </c>
      <c r="E6199" s="438">
        <v>0.26800000000000002</v>
      </c>
      <c r="F6199" s="438">
        <v>0.22600000000000001</v>
      </c>
      <c r="G6199" s="437">
        <v>0.21299999999999999</v>
      </c>
      <c r="H6199" s="162"/>
      <c r="I6199"/>
      <c r="J6199"/>
      <c r="K6199" s="1"/>
      <c r="L6199" s="1"/>
      <c r="M6199"/>
      <c r="N6199"/>
      <c r="O6199"/>
    </row>
    <row r="6200" spans="2:15" ht="25.5" x14ac:dyDescent="0.2">
      <c r="B6200" s="42" t="s">
        <v>985</v>
      </c>
      <c r="C6200" s="438">
        <v>0.42</v>
      </c>
      <c r="D6200" s="438">
        <v>0.35299999999999998</v>
      </c>
      <c r="E6200" s="438">
        <v>0.32800000000000001</v>
      </c>
      <c r="F6200" s="438">
        <v>0.28599999999999998</v>
      </c>
      <c r="G6200" s="437">
        <v>0.27300000000000002</v>
      </c>
      <c r="H6200" s="165"/>
      <c r="I6200"/>
      <c r="J6200"/>
      <c r="K6200" s="11"/>
      <c r="L6200" s="11"/>
      <c r="M6200"/>
      <c r="N6200"/>
      <c r="O6200"/>
    </row>
    <row r="6201" spans="2:15" x14ac:dyDescent="0.2">
      <c r="B6201" s="14" t="s">
        <v>1602</v>
      </c>
      <c r="C6201" s="438">
        <v>0.42</v>
      </c>
      <c r="D6201" s="438">
        <v>0.35299999999999998</v>
      </c>
      <c r="E6201" s="438">
        <v>0.32800000000000001</v>
      </c>
      <c r="F6201" s="438">
        <v>0.28599999999999998</v>
      </c>
      <c r="G6201" s="437">
        <v>0.27300000000000002</v>
      </c>
      <c r="H6201" s="162"/>
      <c r="I6201"/>
      <c r="J6201"/>
      <c r="K6201" s="1"/>
      <c r="L6201" s="1"/>
      <c r="M6201"/>
      <c r="N6201"/>
      <c r="O6201"/>
    </row>
    <row r="6202" spans="2:15" x14ac:dyDescent="0.2">
      <c r="B6202" s="14" t="s">
        <v>1603</v>
      </c>
      <c r="C6202" s="438">
        <v>0.42</v>
      </c>
      <c r="D6202" s="438">
        <v>0.373</v>
      </c>
      <c r="E6202" s="438">
        <v>0.32800000000000001</v>
      </c>
      <c r="F6202" s="438">
        <v>0.28599999999999998</v>
      </c>
      <c r="G6202" s="437">
        <v>0.27300000000000002</v>
      </c>
      <c r="H6202" s="162"/>
      <c r="I6202"/>
      <c r="J6202"/>
      <c r="K6202" s="1"/>
      <c r="L6202" s="1"/>
      <c r="M6202"/>
      <c r="N6202"/>
      <c r="O6202"/>
    </row>
    <row r="6203" spans="2:15" x14ac:dyDescent="0.2">
      <c r="B6203" s="15" t="s">
        <v>1605</v>
      </c>
      <c r="C6203" s="438">
        <v>0.42</v>
      </c>
      <c r="D6203" s="438">
        <v>0.38</v>
      </c>
      <c r="E6203" s="438">
        <v>0.36</v>
      </c>
      <c r="F6203" s="438">
        <v>0.33600000000000002</v>
      </c>
      <c r="G6203" s="437">
        <v>0.32300000000000001</v>
      </c>
      <c r="H6203" s="162"/>
      <c r="I6203"/>
      <c r="J6203"/>
      <c r="K6203" s="24"/>
      <c r="L6203" s="24"/>
      <c r="M6203"/>
      <c r="N6203"/>
      <c r="O6203"/>
    </row>
    <row r="6204" spans="2:15" x14ac:dyDescent="0.2">
      <c r="B6204" s="15" t="s">
        <v>1379</v>
      </c>
      <c r="C6204" s="438">
        <v>0.42</v>
      </c>
      <c r="D6204" s="438">
        <v>0.4</v>
      </c>
      <c r="E6204" s="438">
        <v>0.38</v>
      </c>
      <c r="F6204" s="438">
        <v>0.35599999999999998</v>
      </c>
      <c r="G6204" s="437">
        <v>0.34300000000000003</v>
      </c>
      <c r="H6204" s="162"/>
      <c r="I6204"/>
      <c r="J6204"/>
      <c r="K6204" s="24"/>
      <c r="L6204" s="24"/>
      <c r="M6204"/>
      <c r="N6204"/>
      <c r="O6204"/>
    </row>
    <row r="6205" spans="2:15" x14ac:dyDescent="0.2">
      <c r="B6205" s="15" t="s">
        <v>1149</v>
      </c>
      <c r="C6205" s="438">
        <v>0.42</v>
      </c>
      <c r="D6205" s="438">
        <v>0.4</v>
      </c>
      <c r="E6205" s="438">
        <v>0.38</v>
      </c>
      <c r="F6205" s="438">
        <v>0.376</v>
      </c>
      <c r="G6205" s="437">
        <v>0.36299999999999999</v>
      </c>
      <c r="H6205" s="162"/>
      <c r="I6205"/>
      <c r="J6205"/>
      <c r="K6205" s="24"/>
      <c r="L6205" s="24"/>
      <c r="M6205"/>
      <c r="N6205"/>
      <c r="O6205"/>
    </row>
    <row r="6206" spans="2:15" x14ac:dyDescent="0.2">
      <c r="B6206" s="15" t="s">
        <v>1606</v>
      </c>
      <c r="C6206" s="438">
        <v>0.42</v>
      </c>
      <c r="D6206" s="438">
        <v>0.4</v>
      </c>
      <c r="E6206" s="438">
        <v>0.38</v>
      </c>
      <c r="F6206" s="438">
        <v>0.376</v>
      </c>
      <c r="G6206" s="437">
        <v>0.36299999999999999</v>
      </c>
      <c r="H6206" s="162"/>
      <c r="I6206"/>
      <c r="J6206"/>
      <c r="K6206" s="24"/>
      <c r="L6206" s="24"/>
      <c r="M6206"/>
      <c r="N6206"/>
      <c r="O6206"/>
    </row>
    <row r="6207" spans="2:15" x14ac:dyDescent="0.2">
      <c r="B6207" s="15" t="s">
        <v>1150</v>
      </c>
      <c r="C6207" s="438">
        <v>0.42</v>
      </c>
      <c r="D6207" s="438">
        <v>0.4</v>
      </c>
      <c r="E6207" s="438">
        <v>0.38</v>
      </c>
      <c r="F6207" s="438">
        <v>0.376</v>
      </c>
      <c r="G6207" s="437">
        <v>0.36299999999999999</v>
      </c>
      <c r="H6207" s="162"/>
      <c r="I6207"/>
      <c r="J6207"/>
      <c r="K6207" s="24"/>
      <c r="L6207" s="24"/>
      <c r="M6207"/>
      <c r="N6207"/>
      <c r="O6207"/>
    </row>
    <row r="6208" spans="2:15" x14ac:dyDescent="0.2">
      <c r="B6208" s="15" t="s">
        <v>986</v>
      </c>
      <c r="C6208" s="438">
        <v>0.5</v>
      </c>
      <c r="D6208" s="438">
        <v>0.5</v>
      </c>
      <c r="E6208" s="438">
        <v>0.48799999999999999</v>
      </c>
      <c r="F6208" s="438">
        <v>0.44600000000000001</v>
      </c>
      <c r="G6208" s="437">
        <v>0.433</v>
      </c>
      <c r="H6208" s="162"/>
      <c r="I6208"/>
      <c r="J6208"/>
      <c r="K6208" s="24"/>
      <c r="L6208" s="24"/>
      <c r="M6208"/>
      <c r="N6208"/>
      <c r="O6208"/>
    </row>
    <row r="6209" spans="2:15" x14ac:dyDescent="0.2">
      <c r="B6209" s="15" t="s">
        <v>987</v>
      </c>
      <c r="C6209" s="438">
        <v>0.95</v>
      </c>
      <c r="D6209" s="438">
        <v>0.95</v>
      </c>
      <c r="E6209" s="438">
        <v>0.95</v>
      </c>
      <c r="F6209" s="438">
        <v>0.95</v>
      </c>
      <c r="G6209" s="437">
        <v>0.95</v>
      </c>
      <c r="H6209" s="167"/>
      <c r="I6209"/>
      <c r="J6209"/>
      <c r="K6209" s="24"/>
      <c r="L6209" s="24"/>
      <c r="M6209"/>
      <c r="N6209"/>
      <c r="O6209"/>
    </row>
    <row r="6210" spans="2:15" x14ac:dyDescent="0.2">
      <c r="B6210" s="15" t="s">
        <v>1604</v>
      </c>
      <c r="C6210" s="438">
        <v>0.95</v>
      </c>
      <c r="D6210" s="438">
        <v>0.95</v>
      </c>
      <c r="E6210" s="438">
        <v>0.95</v>
      </c>
      <c r="F6210" s="438">
        <v>0.95</v>
      </c>
      <c r="G6210" s="437">
        <v>0.95</v>
      </c>
      <c r="H6210" s="162"/>
      <c r="I6210"/>
      <c r="J6210"/>
      <c r="K6210" s="24"/>
      <c r="L6210" s="24"/>
      <c r="M6210"/>
      <c r="N6210"/>
      <c r="O6210"/>
    </row>
    <row r="6211" spans="2:15" x14ac:dyDescent="0.2">
      <c r="B6211" s="15" t="s">
        <v>180</v>
      </c>
      <c r="C6211" s="438">
        <v>4.49</v>
      </c>
      <c r="D6211" s="438">
        <v>4.49</v>
      </c>
      <c r="E6211" s="438">
        <v>4.49</v>
      </c>
      <c r="F6211" s="438">
        <v>4.49</v>
      </c>
      <c r="G6211" s="437">
        <v>4.49</v>
      </c>
      <c r="H6211" s="162"/>
      <c r="I6211"/>
      <c r="J6211"/>
      <c r="K6211" s="24"/>
      <c r="L6211" s="24"/>
      <c r="M6211"/>
      <c r="N6211"/>
      <c r="O6211"/>
    </row>
    <row r="6212" spans="2:15" x14ac:dyDescent="0.2">
      <c r="B6212" s="7" t="s">
        <v>2127</v>
      </c>
      <c r="C6212" s="1"/>
      <c r="D6212" s="1"/>
      <c r="E6212" s="1"/>
      <c r="F6212" s="1"/>
      <c r="G6212" s="8"/>
      <c r="H6212" s="1"/>
      <c r="I6212" s="1"/>
      <c r="J6212" s="1"/>
      <c r="K6212" s="1"/>
      <c r="L6212" s="1"/>
      <c r="M6212" s="1"/>
      <c r="N6212" s="1"/>
      <c r="O6212" s="1"/>
    </row>
    <row r="6213" spans="2:15" x14ac:dyDescent="0.2">
      <c r="B6213" s="7" t="s">
        <v>2128</v>
      </c>
      <c r="C6213" s="1"/>
      <c r="D6213" s="1"/>
      <c r="E6213" s="1"/>
      <c r="F6213" s="1"/>
      <c r="G6213" s="8"/>
      <c r="H6213" s="1"/>
      <c r="I6213" s="1"/>
      <c r="J6213" s="1"/>
      <c r="K6213" s="1"/>
      <c r="L6213" s="1"/>
      <c r="M6213" s="1"/>
      <c r="N6213" s="1"/>
      <c r="O6213" s="1"/>
    </row>
    <row r="6214" spans="2:15" x14ac:dyDescent="0.2">
      <c r="B6214" s="7" t="s">
        <v>2129</v>
      </c>
      <c r="C6214" s="1"/>
      <c r="D6214" s="1"/>
      <c r="E6214" s="1"/>
      <c r="F6214" s="1"/>
      <c r="G6214" s="8"/>
      <c r="H6214" s="1"/>
      <c r="I6214" s="1"/>
      <c r="J6214" s="1"/>
      <c r="K6214" s="1"/>
      <c r="L6214" s="1"/>
      <c r="M6214" s="1"/>
      <c r="N6214" s="1"/>
      <c r="O6214" s="1"/>
    </row>
    <row r="6215" spans="2:15" x14ac:dyDescent="0.2">
      <c r="B6215" s="7" t="s">
        <v>2130</v>
      </c>
      <c r="C6215" s="1"/>
      <c r="D6215" s="1"/>
      <c r="E6215" s="1"/>
      <c r="F6215" s="1"/>
      <c r="G6215" s="8"/>
      <c r="H6215" s="1"/>
      <c r="I6215" s="1"/>
      <c r="J6215" s="1"/>
      <c r="K6215" s="1"/>
      <c r="L6215" s="1"/>
      <c r="M6215" s="1"/>
      <c r="N6215" s="1"/>
      <c r="O6215" s="1"/>
    </row>
    <row r="6216" spans="2:15" x14ac:dyDescent="0.2">
      <c r="B6216" s="7" t="s">
        <v>2131</v>
      </c>
      <c r="C6216" s="1"/>
      <c r="D6216" s="1"/>
      <c r="E6216" s="1"/>
      <c r="F6216" s="1"/>
      <c r="G6216" s="8"/>
      <c r="H6216" s="1"/>
      <c r="I6216" s="1"/>
      <c r="J6216" s="1"/>
      <c r="K6216" s="1"/>
      <c r="L6216" s="1"/>
      <c r="M6216" s="1"/>
      <c r="N6216" s="1"/>
      <c r="O6216" s="1"/>
    </row>
    <row r="6217" spans="2:15" ht="13.5" thickBot="1" x14ac:dyDescent="0.25">
      <c r="B6217" s="3" t="s">
        <v>52</v>
      </c>
      <c r="C6217" s="4"/>
      <c r="D6217" s="4"/>
      <c r="E6217" s="4"/>
      <c r="F6217" s="4"/>
      <c r="G6217" s="5"/>
      <c r="H6217" s="1"/>
      <c r="I6217" s="1"/>
      <c r="J6217" s="1"/>
      <c r="K6217" s="1"/>
      <c r="L6217" s="1"/>
      <c r="M6217" s="1"/>
      <c r="N6217" s="1"/>
      <c r="O6217" s="1"/>
    </row>
    <row r="6218" spans="2:15" ht="13.5" thickTop="1" x14ac:dyDescent="0.2">
      <c r="B6218" s="249"/>
      <c r="C6218" s="1"/>
      <c r="D6218" s="1"/>
      <c r="E6218" s="1"/>
      <c r="F6218" s="1"/>
      <c r="G6218" s="1"/>
      <c r="H6218" s="1"/>
      <c r="I6218" s="1"/>
      <c r="J6218" s="1"/>
      <c r="K6218" s="1"/>
      <c r="L6218" s="1"/>
      <c r="M6218" s="1"/>
      <c r="N6218" s="1"/>
      <c r="O6218" s="1"/>
    </row>
    <row r="6219" spans="2:15" ht="13.5" thickBot="1" x14ac:dyDescent="0.25">
      <c r="B6219" s="1"/>
      <c r="C6219" s="1"/>
      <c r="D6219" s="1"/>
      <c r="E6219" s="1"/>
      <c r="F6219" s="1"/>
      <c r="G6219" s="1"/>
      <c r="H6219" s="1"/>
      <c r="I6219" s="1"/>
      <c r="J6219" s="1"/>
      <c r="K6219" s="1"/>
      <c r="L6219" s="1"/>
      <c r="M6219" s="1"/>
      <c r="N6219" s="1"/>
      <c r="O6219" s="1"/>
    </row>
    <row r="6220" spans="2:15" ht="13.5" thickTop="1" x14ac:dyDescent="0.2">
      <c r="B6220" s="100" t="s">
        <v>2132</v>
      </c>
      <c r="C6220" s="113"/>
      <c r="D6220" s="113"/>
      <c r="E6220" s="113"/>
      <c r="F6220" s="114"/>
      <c r="G6220" s="115"/>
      <c r="H6220" s="115"/>
      <c r="I6220" s="115"/>
      <c r="J6220" s="122"/>
      <c r="K6220" s="123"/>
      <c r="L6220" s="123"/>
      <c r="M6220" s="1"/>
      <c r="N6220" s="1"/>
      <c r="O6220" s="1"/>
    </row>
    <row r="6221" spans="2:15" ht="51" x14ac:dyDescent="0.2">
      <c r="B6221" s="405" t="s">
        <v>2133</v>
      </c>
      <c r="C6221" s="396" t="s">
        <v>1218</v>
      </c>
      <c r="D6221" s="359" t="s">
        <v>2134</v>
      </c>
      <c r="E6221" s="359" t="s">
        <v>2024</v>
      </c>
      <c r="F6221" s="359" t="s">
        <v>1812</v>
      </c>
      <c r="G6221" s="359" t="s">
        <v>451</v>
      </c>
      <c r="H6221" s="359" t="s">
        <v>2023</v>
      </c>
      <c r="I6221" s="359" t="s">
        <v>1456</v>
      </c>
      <c r="J6221" s="398" t="s">
        <v>2028</v>
      </c>
      <c r="K6221" s="59"/>
      <c r="L6221" s="59"/>
      <c r="M6221" s="440"/>
      <c r="N6221" s="440"/>
      <c r="O6221"/>
    </row>
    <row r="6222" spans="2:15" x14ac:dyDescent="0.2">
      <c r="B6222" s="14" t="s">
        <v>2135</v>
      </c>
      <c r="C6222" s="38" t="s">
        <v>783</v>
      </c>
      <c r="D6222" s="441">
        <v>0.1</v>
      </c>
      <c r="E6222" s="116" t="s">
        <v>2136</v>
      </c>
      <c r="F6222" s="441">
        <v>0.25</v>
      </c>
      <c r="G6222" s="116" t="s">
        <v>2137</v>
      </c>
      <c r="H6222" s="441">
        <v>0.15</v>
      </c>
      <c r="I6222" s="116" t="s">
        <v>2138</v>
      </c>
      <c r="J6222" s="169" t="s">
        <v>2034</v>
      </c>
      <c r="K6222" s="1"/>
      <c r="L6222" s="1"/>
      <c r="M6222"/>
      <c r="N6222"/>
      <c r="O6222"/>
    </row>
    <row r="6223" spans="2:15" x14ac:dyDescent="0.2">
      <c r="B6223" s="42" t="s">
        <v>2139</v>
      </c>
      <c r="C6223" s="43" t="s">
        <v>783</v>
      </c>
      <c r="D6223" s="441">
        <v>0.1</v>
      </c>
      <c r="E6223" s="117" t="s">
        <v>2140</v>
      </c>
      <c r="F6223" s="441">
        <v>0.25</v>
      </c>
      <c r="G6223" s="117" t="s">
        <v>2141</v>
      </c>
      <c r="H6223" s="441">
        <v>0.15</v>
      </c>
      <c r="I6223" s="117" t="s">
        <v>2142</v>
      </c>
      <c r="J6223" s="168" t="s">
        <v>2034</v>
      </c>
      <c r="K6223" s="11"/>
      <c r="L6223" s="11"/>
      <c r="M6223"/>
      <c r="N6223"/>
      <c r="O6223"/>
    </row>
    <row r="6224" spans="2:15" x14ac:dyDescent="0.2">
      <c r="B6224" s="14" t="s">
        <v>2143</v>
      </c>
      <c r="C6224" s="38" t="s">
        <v>783</v>
      </c>
      <c r="D6224" s="441">
        <v>0.1</v>
      </c>
      <c r="E6224" s="116" t="s">
        <v>2144</v>
      </c>
      <c r="F6224" s="441">
        <v>0.25</v>
      </c>
      <c r="G6224" s="116" t="s">
        <v>2145</v>
      </c>
      <c r="H6224" s="441">
        <v>0.15</v>
      </c>
      <c r="I6224" s="116" t="s">
        <v>2146</v>
      </c>
      <c r="J6224" s="169" t="s">
        <v>763</v>
      </c>
      <c r="K6224" s="1"/>
      <c r="L6224" s="1"/>
      <c r="M6224"/>
      <c r="N6224"/>
      <c r="O6224"/>
    </row>
    <row r="6225" spans="2:15" x14ac:dyDescent="0.2">
      <c r="B6225" s="14" t="s">
        <v>2147</v>
      </c>
      <c r="C6225" s="38" t="s">
        <v>783</v>
      </c>
      <c r="D6225" s="441">
        <v>9.8000000000000004E-2</v>
      </c>
      <c r="E6225" s="116" t="s">
        <v>2148</v>
      </c>
      <c r="F6225" s="441">
        <v>0.25</v>
      </c>
      <c r="G6225" s="116" t="s">
        <v>2149</v>
      </c>
      <c r="H6225" s="441">
        <v>0.15</v>
      </c>
      <c r="I6225" s="116" t="s">
        <v>2150</v>
      </c>
      <c r="J6225" s="169" t="s">
        <v>763</v>
      </c>
      <c r="K6225" s="1"/>
      <c r="L6225" s="1"/>
      <c r="M6225"/>
      <c r="N6225"/>
      <c r="O6225"/>
    </row>
    <row r="6226" spans="2:15" x14ac:dyDescent="0.2">
      <c r="B6226" s="14" t="s">
        <v>2151</v>
      </c>
      <c r="C6226" s="38" t="s">
        <v>783</v>
      </c>
      <c r="D6226" s="441">
        <v>9.6000000000000002E-2</v>
      </c>
      <c r="E6226" s="116" t="s">
        <v>2152</v>
      </c>
      <c r="F6226" s="441">
        <v>0.25</v>
      </c>
      <c r="G6226" s="116" t="s">
        <v>2153</v>
      </c>
      <c r="H6226" s="441">
        <v>0.15</v>
      </c>
      <c r="I6226" s="116" t="s">
        <v>2154</v>
      </c>
      <c r="J6226" s="169" t="s">
        <v>763</v>
      </c>
      <c r="K6226" s="1"/>
      <c r="L6226" s="1"/>
      <c r="M6226"/>
      <c r="N6226"/>
      <c r="O6226"/>
    </row>
    <row r="6227" spans="2:15" x14ac:dyDescent="0.2">
      <c r="B6227" s="14" t="s">
        <v>2155</v>
      </c>
      <c r="C6227" s="38" t="s">
        <v>783</v>
      </c>
      <c r="D6227" s="441">
        <v>0.09</v>
      </c>
      <c r="E6227" s="116" t="s">
        <v>2156</v>
      </c>
      <c r="F6227" s="441">
        <v>0.25</v>
      </c>
      <c r="G6227" s="116" t="s">
        <v>2157</v>
      </c>
      <c r="H6227" s="441">
        <v>0.15</v>
      </c>
      <c r="I6227" s="116" t="s">
        <v>2158</v>
      </c>
      <c r="J6227" s="169" t="s">
        <v>390</v>
      </c>
      <c r="K6227" s="1"/>
      <c r="L6227" s="1"/>
      <c r="M6227"/>
      <c r="N6227"/>
      <c r="O6227"/>
    </row>
    <row r="6228" spans="2:15" x14ac:dyDescent="0.2">
      <c r="B6228" s="14" t="s">
        <v>2159</v>
      </c>
      <c r="C6228" s="38" t="s">
        <v>783</v>
      </c>
      <c r="D6228" s="441">
        <v>8.7999999999999995E-2</v>
      </c>
      <c r="E6228" s="116" t="s">
        <v>2160</v>
      </c>
      <c r="F6228" s="441">
        <v>0.25</v>
      </c>
      <c r="G6228" s="116" t="s">
        <v>2161</v>
      </c>
      <c r="H6228" s="441">
        <v>0.15</v>
      </c>
      <c r="I6228" s="116" t="s">
        <v>2162</v>
      </c>
      <c r="J6228" s="169" t="s">
        <v>390</v>
      </c>
      <c r="K6228" s="1"/>
      <c r="L6228" s="1"/>
      <c r="M6228"/>
      <c r="N6228"/>
      <c r="O6228"/>
    </row>
    <row r="6229" spans="2:15" x14ac:dyDescent="0.2">
      <c r="B6229" s="14" t="s">
        <v>2163</v>
      </c>
      <c r="C6229" s="38" t="s">
        <v>783</v>
      </c>
      <c r="D6229" s="441">
        <v>8.5999999999999993E-2</v>
      </c>
      <c r="E6229" s="116" t="s">
        <v>2164</v>
      </c>
      <c r="F6229" s="441">
        <v>0.25</v>
      </c>
      <c r="G6229" s="116" t="s">
        <v>2165</v>
      </c>
      <c r="H6229" s="441">
        <v>0.15</v>
      </c>
      <c r="I6229" s="116" t="s">
        <v>2166</v>
      </c>
      <c r="J6229" s="169" t="s">
        <v>390</v>
      </c>
      <c r="K6229" s="1"/>
      <c r="L6229" s="1"/>
      <c r="M6229"/>
      <c r="N6229"/>
      <c r="O6229"/>
    </row>
    <row r="6230" spans="2:15" x14ac:dyDescent="0.2">
      <c r="B6230" s="14" t="s">
        <v>2167</v>
      </c>
      <c r="C6230" s="38" t="s">
        <v>783</v>
      </c>
      <c r="D6230" s="441">
        <v>8.4000000000000005E-2</v>
      </c>
      <c r="E6230" s="116" t="s">
        <v>2168</v>
      </c>
      <c r="F6230" s="441">
        <v>0.25</v>
      </c>
      <c r="G6230" s="116" t="s">
        <v>2169</v>
      </c>
      <c r="H6230" s="441">
        <v>0.15</v>
      </c>
      <c r="I6230" s="116" t="s">
        <v>2170</v>
      </c>
      <c r="J6230" s="169" t="s">
        <v>390</v>
      </c>
      <c r="K6230" s="1"/>
      <c r="L6230" s="1"/>
      <c r="M6230"/>
      <c r="N6230"/>
      <c r="O6230"/>
    </row>
    <row r="6231" spans="2:15" ht="6" customHeight="1" x14ac:dyDescent="0.2">
      <c r="B6231" s="170"/>
      <c r="C6231" s="121"/>
      <c r="D6231" s="120"/>
      <c r="E6231" s="120"/>
      <c r="F6231" s="120"/>
      <c r="G6231" s="120"/>
      <c r="H6231" s="120"/>
      <c r="I6231" s="120"/>
      <c r="J6231" s="171"/>
      <c r="K6231" s="24"/>
      <c r="L6231" s="24"/>
      <c r="M6231"/>
      <c r="N6231"/>
      <c r="O6231"/>
    </row>
    <row r="6232" spans="2:15" x14ac:dyDescent="0.2">
      <c r="B6232" s="14" t="s">
        <v>2171</v>
      </c>
      <c r="C6232" s="38" t="s">
        <v>2030</v>
      </c>
      <c r="D6232" s="441">
        <v>0.15</v>
      </c>
      <c r="E6232" s="116" t="s">
        <v>2172</v>
      </c>
      <c r="F6232" s="441">
        <v>0.25</v>
      </c>
      <c r="G6232" s="116" t="s">
        <v>2173</v>
      </c>
      <c r="H6232" s="441">
        <v>0.15</v>
      </c>
      <c r="I6232" s="116" t="s">
        <v>2172</v>
      </c>
      <c r="J6232" s="169" t="s">
        <v>2034</v>
      </c>
      <c r="K6232" s="1"/>
      <c r="L6232" s="1"/>
      <c r="M6232"/>
      <c r="N6232"/>
      <c r="O6232"/>
    </row>
    <row r="6233" spans="2:15" x14ac:dyDescent="0.2">
      <c r="B6233" s="14" t="s">
        <v>2174</v>
      </c>
      <c r="C6233" s="38" t="s">
        <v>2030</v>
      </c>
      <c r="D6233" s="441">
        <v>0.14499999999999999</v>
      </c>
      <c r="E6233" s="116" t="s">
        <v>2175</v>
      </c>
      <c r="F6233" s="441">
        <v>0.25</v>
      </c>
      <c r="G6233" s="116" t="s">
        <v>2176</v>
      </c>
      <c r="H6233" s="441">
        <v>0.15</v>
      </c>
      <c r="I6233" s="116" t="s">
        <v>2041</v>
      </c>
      <c r="J6233" s="169" t="s">
        <v>2034</v>
      </c>
      <c r="K6233" s="1"/>
      <c r="L6233" s="1"/>
      <c r="M6233"/>
      <c r="N6233"/>
      <c r="O6233"/>
    </row>
    <row r="6234" spans="2:15" x14ac:dyDescent="0.2">
      <c r="B6234" s="14" t="s">
        <v>2177</v>
      </c>
      <c r="C6234" s="38" t="s">
        <v>2030</v>
      </c>
      <c r="D6234" s="441">
        <v>0.15</v>
      </c>
      <c r="E6234" s="116" t="s">
        <v>2178</v>
      </c>
      <c r="F6234" s="441">
        <v>0.25</v>
      </c>
      <c r="G6234" s="116" t="s">
        <v>2179</v>
      </c>
      <c r="H6234" s="441">
        <v>0.15</v>
      </c>
      <c r="I6234" s="116" t="s">
        <v>2178</v>
      </c>
      <c r="J6234" s="169" t="s">
        <v>2034</v>
      </c>
      <c r="K6234" s="1"/>
      <c r="L6234" s="1"/>
      <c r="M6234"/>
      <c r="N6234"/>
      <c r="O6234"/>
    </row>
    <row r="6235" spans="2:15" x14ac:dyDescent="0.2">
      <c r="B6235" s="14" t="s">
        <v>2135</v>
      </c>
      <c r="C6235" s="38" t="s">
        <v>2030</v>
      </c>
      <c r="D6235" s="441">
        <v>0.14000000000000001</v>
      </c>
      <c r="E6235" s="116" t="s">
        <v>2180</v>
      </c>
      <c r="F6235" s="441">
        <v>0.25</v>
      </c>
      <c r="G6235" s="116" t="s">
        <v>2179</v>
      </c>
      <c r="H6235" s="441">
        <v>0.15</v>
      </c>
      <c r="I6235" s="116" t="s">
        <v>2178</v>
      </c>
      <c r="J6235" s="169" t="s">
        <v>2034</v>
      </c>
      <c r="K6235" s="1"/>
      <c r="L6235" s="1"/>
      <c r="M6235"/>
      <c r="N6235"/>
      <c r="O6235"/>
    </row>
    <row r="6236" spans="2:15" x14ac:dyDescent="0.2">
      <c r="B6236" s="14" t="s">
        <v>2139</v>
      </c>
      <c r="C6236" s="38" t="s">
        <v>2030</v>
      </c>
      <c r="D6236" s="441">
        <v>0.13</v>
      </c>
      <c r="E6236" s="116" t="s">
        <v>2181</v>
      </c>
      <c r="F6236" s="441">
        <v>0.25</v>
      </c>
      <c r="G6236" s="116" t="s">
        <v>2172</v>
      </c>
      <c r="H6236" s="441">
        <v>0.15</v>
      </c>
      <c r="I6236" s="116" t="s">
        <v>2182</v>
      </c>
      <c r="J6236" s="169" t="s">
        <v>2034</v>
      </c>
      <c r="K6236" s="1"/>
      <c r="L6236" s="1"/>
      <c r="M6236"/>
      <c r="N6236"/>
      <c r="O6236"/>
    </row>
    <row r="6237" spans="2:15" x14ac:dyDescent="0.2">
      <c r="B6237" s="14" t="s">
        <v>2143</v>
      </c>
      <c r="C6237" s="38" t="s">
        <v>2030</v>
      </c>
      <c r="D6237" s="441">
        <v>0.12</v>
      </c>
      <c r="E6237" s="116" t="s">
        <v>2183</v>
      </c>
      <c r="F6237" s="441">
        <v>0.25</v>
      </c>
      <c r="G6237" s="116" t="s">
        <v>2184</v>
      </c>
      <c r="H6237" s="441">
        <v>0.15</v>
      </c>
      <c r="I6237" s="116" t="s">
        <v>2185</v>
      </c>
      <c r="J6237" s="169" t="s">
        <v>763</v>
      </c>
      <c r="K6237" s="1"/>
      <c r="L6237" s="1"/>
      <c r="M6237"/>
      <c r="N6237"/>
      <c r="O6237"/>
    </row>
    <row r="6238" spans="2:15" x14ac:dyDescent="0.2">
      <c r="B6238" s="14" t="s">
        <v>2147</v>
      </c>
      <c r="C6238" s="38" t="s">
        <v>2030</v>
      </c>
      <c r="D6238" s="441">
        <v>0.108</v>
      </c>
      <c r="E6238" s="116" t="s">
        <v>2186</v>
      </c>
      <c r="F6238" s="441">
        <v>0.25</v>
      </c>
      <c r="G6238" s="116" t="s">
        <v>2187</v>
      </c>
      <c r="H6238" s="441">
        <v>0.15</v>
      </c>
      <c r="I6238" s="116" t="s">
        <v>2188</v>
      </c>
      <c r="J6238" s="169" t="s">
        <v>763</v>
      </c>
      <c r="K6238" s="1"/>
      <c r="L6238" s="1"/>
      <c r="M6238"/>
      <c r="N6238"/>
      <c r="O6238"/>
    </row>
    <row r="6239" spans="2:15" x14ac:dyDescent="0.2">
      <c r="B6239" s="14" t="s">
        <v>2151</v>
      </c>
      <c r="C6239" s="38" t="s">
        <v>2030</v>
      </c>
      <c r="D6239" s="441">
        <v>9.6000000000000002E-2</v>
      </c>
      <c r="E6239" s="116" t="s">
        <v>2189</v>
      </c>
      <c r="F6239" s="441">
        <v>0.25</v>
      </c>
      <c r="G6239" s="116" t="s">
        <v>2190</v>
      </c>
      <c r="H6239" s="441">
        <v>0.15</v>
      </c>
      <c r="I6239" s="116" t="s">
        <v>2593</v>
      </c>
      <c r="J6239" s="169" t="s">
        <v>763</v>
      </c>
      <c r="K6239" s="1"/>
      <c r="L6239" s="1"/>
      <c r="M6239"/>
      <c r="N6239"/>
      <c r="O6239"/>
    </row>
    <row r="6240" spans="2:15" x14ac:dyDescent="0.2">
      <c r="B6240" s="14" t="s">
        <v>2155</v>
      </c>
      <c r="C6240" s="38" t="s">
        <v>2030</v>
      </c>
      <c r="D6240" s="441">
        <v>9.1999999999999998E-2</v>
      </c>
      <c r="E6240" s="116" t="s">
        <v>2594</v>
      </c>
      <c r="F6240" s="441">
        <v>0.25</v>
      </c>
      <c r="G6240" s="116" t="s">
        <v>2595</v>
      </c>
      <c r="H6240" s="441">
        <v>0.15</v>
      </c>
      <c r="I6240" s="116" t="s">
        <v>2596</v>
      </c>
      <c r="J6240" s="169" t="s">
        <v>390</v>
      </c>
      <c r="K6240" s="1"/>
      <c r="L6240" s="1"/>
      <c r="M6240"/>
      <c r="N6240"/>
      <c r="O6240"/>
    </row>
    <row r="6241" spans="2:15" ht="13.5" thickBot="1" x14ac:dyDescent="0.25">
      <c r="B6241" s="3" t="s">
        <v>52</v>
      </c>
      <c r="C6241" s="4"/>
      <c r="D6241" s="4"/>
      <c r="E6241" s="4"/>
      <c r="F6241" s="4"/>
      <c r="G6241" s="4"/>
      <c r="H6241" s="4"/>
      <c r="I6241" s="4"/>
      <c r="J6241" s="5"/>
      <c r="K6241" s="1"/>
      <c r="L6241" s="1"/>
      <c r="M6241"/>
      <c r="N6241"/>
      <c r="O6241"/>
    </row>
    <row r="6242" spans="2:15" ht="13.5" thickTop="1" x14ac:dyDescent="0.2">
      <c r="B6242" s="249"/>
      <c r="C6242"/>
      <c r="D6242"/>
      <c r="E6242"/>
      <c r="F6242"/>
      <c r="G6242"/>
      <c r="H6242"/>
      <c r="I6242"/>
      <c r="J6242"/>
      <c r="K6242"/>
      <c r="L6242"/>
      <c r="M6242"/>
      <c r="N6242"/>
      <c r="O6242"/>
    </row>
    <row r="6243" spans="2:15" ht="13.5" thickBot="1" x14ac:dyDescent="0.25">
      <c r="B6243"/>
      <c r="C6243"/>
      <c r="D6243"/>
      <c r="E6243"/>
      <c r="F6243"/>
      <c r="G6243"/>
      <c r="H6243"/>
      <c r="I6243"/>
      <c r="J6243"/>
      <c r="K6243"/>
      <c r="L6243"/>
      <c r="M6243"/>
      <c r="N6243"/>
      <c r="O6243"/>
    </row>
    <row r="6244" spans="2:15" ht="13.5" thickTop="1" x14ac:dyDescent="0.2">
      <c r="B6244" s="100" t="s">
        <v>2597</v>
      </c>
      <c r="C6244" s="172"/>
      <c r="D6244" s="172"/>
      <c r="E6244" s="172"/>
      <c r="F6244" s="172"/>
      <c r="G6244" s="110"/>
      <c r="H6244" s="110"/>
      <c r="I6244" s="110"/>
      <c r="J6244" s="110"/>
      <c r="K6244" s="109"/>
      <c r="L6244"/>
      <c r="M6244"/>
      <c r="N6244"/>
      <c r="O6244"/>
    </row>
    <row r="6245" spans="2:15" ht="51" x14ac:dyDescent="0.2">
      <c r="B6245" s="395" t="s">
        <v>2598</v>
      </c>
      <c r="C6245" s="396" t="s">
        <v>449</v>
      </c>
      <c r="D6245" s="359" t="s">
        <v>2134</v>
      </c>
      <c r="E6245" s="359" t="s">
        <v>2024</v>
      </c>
      <c r="F6245" s="359" t="s">
        <v>1812</v>
      </c>
      <c r="G6245" s="359" t="s">
        <v>451</v>
      </c>
      <c r="H6245" s="359" t="s">
        <v>2023</v>
      </c>
      <c r="I6245" s="359" t="s">
        <v>1456</v>
      </c>
      <c r="J6245" s="359" t="s">
        <v>511</v>
      </c>
      <c r="K6245" s="358" t="s">
        <v>2028</v>
      </c>
      <c r="L6245" s="59"/>
      <c r="M6245" s="1"/>
      <c r="N6245" s="141"/>
      <c r="O6245" s="1"/>
    </row>
    <row r="6246" spans="2:15" x14ac:dyDescent="0.2">
      <c r="B6246" s="14" t="s">
        <v>2599</v>
      </c>
      <c r="C6246" s="38" t="s">
        <v>2030</v>
      </c>
      <c r="D6246" s="441">
        <v>8.5999999999999993E-2</v>
      </c>
      <c r="E6246" s="38" t="s">
        <v>2600</v>
      </c>
      <c r="F6246" s="441">
        <v>0.24199999999999999</v>
      </c>
      <c r="G6246" s="38" t="s">
        <v>2601</v>
      </c>
      <c r="H6246" s="441">
        <v>0.14899999999999999</v>
      </c>
      <c r="I6246" s="38" t="s">
        <v>2602</v>
      </c>
      <c r="J6246" s="19">
        <v>11</v>
      </c>
      <c r="K6246" s="166" t="s">
        <v>1835</v>
      </c>
      <c r="L6246" s="1"/>
      <c r="M6246" s="1"/>
      <c r="N6246" s="156"/>
      <c r="O6246" s="1"/>
    </row>
    <row r="6247" spans="2:15" x14ac:dyDescent="0.2">
      <c r="B6247" s="42" t="s">
        <v>2603</v>
      </c>
      <c r="C6247" s="43" t="s">
        <v>2030</v>
      </c>
      <c r="D6247" s="441">
        <v>8.5999999999999993E-2</v>
      </c>
      <c r="E6247" s="43" t="s">
        <v>2604</v>
      </c>
      <c r="F6247" s="441">
        <v>0.24199999999999999</v>
      </c>
      <c r="G6247" s="43" t="s">
        <v>2605</v>
      </c>
      <c r="H6247" s="441">
        <v>0.14899999999999999</v>
      </c>
      <c r="I6247" s="43" t="s">
        <v>2606</v>
      </c>
      <c r="J6247" s="46">
        <v>12</v>
      </c>
      <c r="K6247" s="164" t="s">
        <v>1835</v>
      </c>
      <c r="L6247" s="11"/>
      <c r="M6247" s="1"/>
      <c r="N6247" s="158"/>
      <c r="O6247" s="1"/>
    </row>
    <row r="6248" spans="2:15" x14ac:dyDescent="0.2">
      <c r="B6248" s="42" t="s">
        <v>2607</v>
      </c>
      <c r="C6248" s="43" t="s">
        <v>2030</v>
      </c>
      <c r="D6248" s="441">
        <v>8.5999999999999993E-2</v>
      </c>
      <c r="E6248" s="43" t="s">
        <v>2608</v>
      </c>
      <c r="F6248" s="441">
        <v>0.24199999999999999</v>
      </c>
      <c r="G6248" s="43" t="s">
        <v>2609</v>
      </c>
      <c r="H6248" s="441">
        <v>0.14899999999999999</v>
      </c>
      <c r="I6248" s="43" t="s">
        <v>2610</v>
      </c>
      <c r="J6248" s="19">
        <v>14</v>
      </c>
      <c r="K6248" s="164" t="s">
        <v>1835</v>
      </c>
      <c r="L6248" s="11"/>
      <c r="M6248" s="1"/>
      <c r="N6248" s="158"/>
      <c r="O6248" s="1"/>
    </row>
    <row r="6249" spans="2:15" x14ac:dyDescent="0.2">
      <c r="B6249" s="42" t="s">
        <v>2611</v>
      </c>
      <c r="C6249" s="43" t="s">
        <v>2030</v>
      </c>
      <c r="D6249" s="441">
        <v>8.5999999999999993E-2</v>
      </c>
      <c r="E6249" s="43" t="s">
        <v>2612</v>
      </c>
      <c r="F6249" s="441">
        <v>0.24199999999999999</v>
      </c>
      <c r="G6249" s="43" t="s">
        <v>2613</v>
      </c>
      <c r="H6249" s="441">
        <v>0.14899999999999999</v>
      </c>
      <c r="I6249" s="43" t="s">
        <v>2614</v>
      </c>
      <c r="J6249" s="19">
        <v>15</v>
      </c>
      <c r="K6249" s="164" t="s">
        <v>1835</v>
      </c>
      <c r="L6249" s="11"/>
      <c r="M6249" s="1"/>
      <c r="N6249" s="158"/>
      <c r="O6249" s="1"/>
    </row>
    <row r="6250" spans="2:15" x14ac:dyDescent="0.2">
      <c r="B6250" s="42" t="s">
        <v>2615</v>
      </c>
      <c r="C6250" s="43" t="s">
        <v>2030</v>
      </c>
      <c r="D6250" s="441">
        <v>8.5999999999999993E-2</v>
      </c>
      <c r="E6250" s="43" t="s">
        <v>2825</v>
      </c>
      <c r="F6250" s="441">
        <v>0.24199999999999999</v>
      </c>
      <c r="G6250" s="43" t="s">
        <v>2616</v>
      </c>
      <c r="H6250" s="441">
        <v>0.14899999999999999</v>
      </c>
      <c r="I6250" s="43" t="s">
        <v>2617</v>
      </c>
      <c r="J6250" s="19">
        <v>17</v>
      </c>
      <c r="K6250" s="164" t="s">
        <v>1835</v>
      </c>
      <c r="L6250" s="11"/>
      <c r="M6250" s="1"/>
      <c r="N6250" s="158"/>
      <c r="O6250" s="1"/>
    </row>
    <row r="6251" spans="2:15" x14ac:dyDescent="0.2">
      <c r="B6251" s="42" t="s">
        <v>2618</v>
      </c>
      <c r="C6251" s="43" t="s">
        <v>2030</v>
      </c>
      <c r="D6251" s="441">
        <v>8.5999999999999993E-2</v>
      </c>
      <c r="E6251" s="43" t="s">
        <v>2619</v>
      </c>
      <c r="F6251" s="441">
        <v>0.24199999999999999</v>
      </c>
      <c r="G6251" s="43" t="s">
        <v>2620</v>
      </c>
      <c r="H6251" s="441">
        <v>0.14899999999999999</v>
      </c>
      <c r="I6251" s="43" t="s">
        <v>2621</v>
      </c>
      <c r="J6251" s="19">
        <v>18</v>
      </c>
      <c r="K6251" s="164" t="s">
        <v>1835</v>
      </c>
      <c r="L6251" s="11"/>
      <c r="M6251" s="1"/>
      <c r="N6251" s="158"/>
      <c r="O6251" s="1"/>
    </row>
    <row r="6252" spans="2:15" x14ac:dyDescent="0.2">
      <c r="B6252" s="42" t="s">
        <v>2622</v>
      </c>
      <c r="C6252" s="43" t="s">
        <v>2030</v>
      </c>
      <c r="D6252" s="441">
        <v>8.5999999999999993E-2</v>
      </c>
      <c r="E6252" s="43" t="s">
        <v>2623</v>
      </c>
      <c r="F6252" s="441">
        <v>0.24199999999999999</v>
      </c>
      <c r="G6252" s="43" t="s">
        <v>2624</v>
      </c>
      <c r="H6252" s="441">
        <v>0.14899999999999999</v>
      </c>
      <c r="I6252" s="43" t="s">
        <v>2625</v>
      </c>
      <c r="J6252" s="19">
        <v>20</v>
      </c>
      <c r="K6252" s="164" t="s">
        <v>1835</v>
      </c>
      <c r="L6252" s="11"/>
      <c r="M6252" s="1"/>
      <c r="N6252" s="158"/>
      <c r="O6252" s="1"/>
    </row>
    <row r="6253" spans="2:15" x14ac:dyDescent="0.2">
      <c r="B6253" s="42" t="s">
        <v>2626</v>
      </c>
      <c r="C6253" s="43" t="s">
        <v>2030</v>
      </c>
      <c r="D6253" s="441">
        <v>8.5999999999999993E-2</v>
      </c>
      <c r="E6253" s="43" t="s">
        <v>2627</v>
      </c>
      <c r="F6253" s="441">
        <v>0.24199999999999999</v>
      </c>
      <c r="G6253" s="43" t="s">
        <v>2628</v>
      </c>
      <c r="H6253" s="441">
        <v>0.14899999999999999</v>
      </c>
      <c r="I6253" s="43" t="s">
        <v>2629</v>
      </c>
      <c r="J6253" s="19">
        <v>22</v>
      </c>
      <c r="K6253" s="164" t="s">
        <v>1835</v>
      </c>
      <c r="L6253" s="11"/>
      <c r="M6253" s="1"/>
      <c r="N6253" s="158"/>
      <c r="O6253" s="1"/>
    </row>
    <row r="6254" spans="2:15" x14ac:dyDescent="0.2">
      <c r="B6254" s="42" t="s">
        <v>2630</v>
      </c>
      <c r="C6254" s="43" t="s">
        <v>2030</v>
      </c>
      <c r="D6254" s="441">
        <v>8.5999999999999993E-2</v>
      </c>
      <c r="E6254" s="43" t="s">
        <v>2631</v>
      </c>
      <c r="F6254" s="441">
        <v>0.24199999999999999</v>
      </c>
      <c r="G6254" s="43" t="s">
        <v>2816</v>
      </c>
      <c r="H6254" s="441">
        <v>0.14899999999999999</v>
      </c>
      <c r="I6254" s="43" t="s">
        <v>2632</v>
      </c>
      <c r="J6254" s="19">
        <v>24</v>
      </c>
      <c r="K6254" s="164" t="s">
        <v>1835</v>
      </c>
      <c r="L6254" s="11"/>
      <c r="M6254" s="1"/>
      <c r="N6254" s="158"/>
      <c r="O6254" s="1"/>
    </row>
    <row r="6255" spans="2:15" x14ac:dyDescent="0.2">
      <c r="B6255" s="42" t="s">
        <v>2633</v>
      </c>
      <c r="C6255" s="43" t="s">
        <v>2030</v>
      </c>
      <c r="D6255" s="441">
        <v>8.5999999999999993E-2</v>
      </c>
      <c r="E6255" s="43" t="s">
        <v>2634</v>
      </c>
      <c r="F6255" s="441">
        <v>0.24199999999999999</v>
      </c>
      <c r="G6255" s="43" t="s">
        <v>2635</v>
      </c>
      <c r="H6255" s="441">
        <v>0.14899999999999999</v>
      </c>
      <c r="I6255" s="43" t="s">
        <v>2636</v>
      </c>
      <c r="J6255" s="173">
        <v>27</v>
      </c>
      <c r="K6255" s="164" t="s">
        <v>1835</v>
      </c>
      <c r="L6255" s="11"/>
      <c r="M6255" s="1"/>
      <c r="N6255" s="158"/>
      <c r="O6255" s="1"/>
    </row>
    <row r="6256" spans="2:15" x14ac:dyDescent="0.2">
      <c r="B6256" s="42" t="s">
        <v>2637</v>
      </c>
      <c r="C6256" s="43" t="s">
        <v>2030</v>
      </c>
      <c r="D6256" s="441">
        <v>8.5999999999999993E-2</v>
      </c>
      <c r="E6256" s="43" t="s">
        <v>2638</v>
      </c>
      <c r="F6256" s="441">
        <v>0.24199999999999999</v>
      </c>
      <c r="G6256" s="43" t="s">
        <v>2639</v>
      </c>
      <c r="H6256" s="441">
        <v>0.14899999999999999</v>
      </c>
      <c r="I6256" s="43" t="s">
        <v>2640</v>
      </c>
      <c r="J6256" s="19">
        <v>29</v>
      </c>
      <c r="K6256" s="164" t="s">
        <v>1835</v>
      </c>
      <c r="L6256" s="11"/>
      <c r="M6256" s="1"/>
      <c r="N6256" s="158"/>
      <c r="O6256" s="1"/>
    </row>
    <row r="6257" spans="2:15" x14ac:dyDescent="0.2">
      <c r="B6257" s="42" t="s">
        <v>2641</v>
      </c>
      <c r="C6257" s="43" t="s">
        <v>2030</v>
      </c>
      <c r="D6257" s="441">
        <v>8.5999999999999993E-2</v>
      </c>
      <c r="E6257" s="43" t="s">
        <v>2642</v>
      </c>
      <c r="F6257" s="441">
        <v>0.24199999999999999</v>
      </c>
      <c r="G6257" s="43" t="s">
        <v>2643</v>
      </c>
      <c r="H6257" s="441">
        <v>0.14899999999999999</v>
      </c>
      <c r="I6257" s="43" t="s">
        <v>2644</v>
      </c>
      <c r="J6257" s="19">
        <v>32</v>
      </c>
      <c r="K6257" s="164" t="s">
        <v>1840</v>
      </c>
      <c r="L6257" s="11"/>
      <c r="M6257" s="1"/>
      <c r="N6257" s="158"/>
      <c r="O6257" s="1"/>
    </row>
    <row r="6258" spans="2:15" x14ac:dyDescent="0.2">
      <c r="B6258" s="42" t="s">
        <v>2645</v>
      </c>
      <c r="C6258" s="43" t="s">
        <v>2030</v>
      </c>
      <c r="D6258" s="441">
        <v>8.5999999999999993E-2</v>
      </c>
      <c r="E6258" s="43" t="s">
        <v>2646</v>
      </c>
      <c r="F6258" s="441">
        <v>0.24199999999999999</v>
      </c>
      <c r="G6258" s="43" t="s">
        <v>2647</v>
      </c>
      <c r="H6258" s="441">
        <v>0.14899999999999999</v>
      </c>
      <c r="I6258" s="43" t="s">
        <v>642</v>
      </c>
      <c r="J6258" s="19">
        <v>35</v>
      </c>
      <c r="K6258" s="164" t="s">
        <v>1840</v>
      </c>
      <c r="L6258" s="11"/>
      <c r="M6258" s="1"/>
      <c r="N6258" s="158"/>
      <c r="O6258" s="1"/>
    </row>
    <row r="6259" spans="2:15" x14ac:dyDescent="0.2">
      <c r="B6259" s="42" t="s">
        <v>643</v>
      </c>
      <c r="C6259" s="43" t="s">
        <v>2030</v>
      </c>
      <c r="D6259" s="441">
        <v>8.5999999999999993E-2</v>
      </c>
      <c r="E6259" s="43" t="s">
        <v>644</v>
      </c>
      <c r="F6259" s="441">
        <v>0.24199999999999999</v>
      </c>
      <c r="G6259" s="43" t="s">
        <v>645</v>
      </c>
      <c r="H6259" s="441">
        <v>0.14899999999999999</v>
      </c>
      <c r="I6259" s="43" t="s">
        <v>646</v>
      </c>
      <c r="J6259" s="19">
        <v>39</v>
      </c>
      <c r="K6259" s="164" t="s">
        <v>1840</v>
      </c>
      <c r="L6259" s="11"/>
      <c r="M6259" s="1"/>
      <c r="N6259" s="158"/>
      <c r="O6259" s="1"/>
    </row>
    <row r="6260" spans="2:15" x14ac:dyDescent="0.2">
      <c r="B6260" s="42" t="s">
        <v>647</v>
      </c>
      <c r="C6260" s="43" t="s">
        <v>2030</v>
      </c>
      <c r="D6260" s="441">
        <v>8.5000000000000006E-2</v>
      </c>
      <c r="E6260" s="43" t="s">
        <v>648</v>
      </c>
      <c r="F6260" s="441">
        <v>0.24099999999999999</v>
      </c>
      <c r="G6260" s="43" t="s">
        <v>649</v>
      </c>
      <c r="H6260" s="441">
        <v>0.14799999999999999</v>
      </c>
      <c r="I6260" s="43" t="s">
        <v>650</v>
      </c>
      <c r="J6260" s="19">
        <v>43</v>
      </c>
      <c r="K6260" s="164" t="s">
        <v>1840</v>
      </c>
      <c r="L6260" s="11"/>
      <c r="M6260" s="1"/>
      <c r="N6260" s="158"/>
      <c r="O6260" s="1"/>
    </row>
    <row r="6261" spans="2:15" x14ac:dyDescent="0.2">
      <c r="B6261" s="42" t="s">
        <v>651</v>
      </c>
      <c r="C6261" s="43" t="s">
        <v>2030</v>
      </c>
      <c r="D6261" s="441">
        <v>8.5000000000000006E-2</v>
      </c>
      <c r="E6261" s="43" t="s">
        <v>76</v>
      </c>
      <c r="F6261" s="441">
        <v>0.24099999999999999</v>
      </c>
      <c r="G6261" s="43" t="s">
        <v>77</v>
      </c>
      <c r="H6261" s="441">
        <v>0.14799999999999999</v>
      </c>
      <c r="I6261" s="43" t="s">
        <v>78</v>
      </c>
      <c r="J6261" s="19">
        <v>51</v>
      </c>
      <c r="K6261" s="164" t="s">
        <v>1840</v>
      </c>
      <c r="L6261" s="11"/>
      <c r="M6261" s="1"/>
      <c r="N6261" s="158"/>
      <c r="O6261" s="1"/>
    </row>
    <row r="6262" spans="2:15" x14ac:dyDescent="0.2">
      <c r="B6262" s="42" t="s">
        <v>79</v>
      </c>
      <c r="C6262" s="43" t="s">
        <v>2030</v>
      </c>
      <c r="D6262" s="441">
        <v>8.5000000000000006E-2</v>
      </c>
      <c r="E6262" s="43" t="s">
        <v>452</v>
      </c>
      <c r="F6262" s="441">
        <v>0.24099999999999999</v>
      </c>
      <c r="G6262" s="43" t="s">
        <v>453</v>
      </c>
      <c r="H6262" s="441">
        <v>0.14799999999999999</v>
      </c>
      <c r="I6262" s="43" t="s">
        <v>454</v>
      </c>
      <c r="J6262" s="19">
        <v>57</v>
      </c>
      <c r="K6262" s="164" t="s">
        <v>1840</v>
      </c>
      <c r="L6262" s="11"/>
      <c r="M6262" s="1"/>
      <c r="N6262" s="158"/>
      <c r="O6262" s="1"/>
    </row>
    <row r="6263" spans="2:15" x14ac:dyDescent="0.2">
      <c r="B6263" s="42" t="s">
        <v>455</v>
      </c>
      <c r="C6263" s="43" t="s">
        <v>2030</v>
      </c>
      <c r="D6263" s="441">
        <v>8.5000000000000006E-2</v>
      </c>
      <c r="E6263" s="43" t="s">
        <v>456</v>
      </c>
      <c r="F6263" s="441">
        <v>0.24099999999999999</v>
      </c>
      <c r="G6263" s="43" t="s">
        <v>457</v>
      </c>
      <c r="H6263" s="441">
        <v>0.14799999999999999</v>
      </c>
      <c r="I6263" s="43" t="s">
        <v>458</v>
      </c>
      <c r="J6263" s="19">
        <v>62</v>
      </c>
      <c r="K6263" s="164" t="s">
        <v>1840</v>
      </c>
      <c r="L6263" s="11"/>
      <c r="M6263" s="1"/>
      <c r="N6263" s="158"/>
      <c r="O6263" s="1"/>
    </row>
    <row r="6264" spans="2:15" x14ac:dyDescent="0.2">
      <c r="B6264" s="42" t="s">
        <v>459</v>
      </c>
      <c r="C6264" s="43" t="s">
        <v>2030</v>
      </c>
      <c r="D6264" s="441">
        <v>8.5000000000000006E-2</v>
      </c>
      <c r="E6264" s="43" t="s">
        <v>460</v>
      </c>
      <c r="F6264" s="441">
        <v>0.24099999999999999</v>
      </c>
      <c r="G6264" s="43" t="s">
        <v>461</v>
      </c>
      <c r="H6264" s="441">
        <v>0.14799999999999999</v>
      </c>
      <c r="I6264" s="43" t="s">
        <v>462</v>
      </c>
      <c r="J6264" s="19">
        <v>66</v>
      </c>
      <c r="K6264" s="164" t="s">
        <v>1840</v>
      </c>
      <c r="L6264" s="11"/>
      <c r="M6264" s="1"/>
      <c r="N6264" s="158"/>
      <c r="O6264" s="1"/>
    </row>
    <row r="6265" spans="2:15" x14ac:dyDescent="0.2">
      <c r="B6265" s="42" t="s">
        <v>463</v>
      </c>
      <c r="C6265" s="43" t="s">
        <v>2030</v>
      </c>
      <c r="D6265" s="441">
        <v>8.5000000000000006E-2</v>
      </c>
      <c r="E6265" s="43" t="s">
        <v>464</v>
      </c>
      <c r="F6265" s="441">
        <v>0.24099999999999999</v>
      </c>
      <c r="G6265" s="43" t="s">
        <v>465</v>
      </c>
      <c r="H6265" s="441">
        <v>0.14799999999999999</v>
      </c>
      <c r="I6265" s="43" t="s">
        <v>466</v>
      </c>
      <c r="J6265" s="19">
        <v>70</v>
      </c>
      <c r="K6265" s="164" t="s">
        <v>1840</v>
      </c>
      <c r="L6265" s="11"/>
      <c r="M6265" s="1"/>
      <c r="N6265" s="158"/>
      <c r="O6265" s="1"/>
    </row>
    <row r="6266" spans="2:15" x14ac:dyDescent="0.2">
      <c r="B6266" s="42" t="s">
        <v>467</v>
      </c>
      <c r="C6266" s="43" t="s">
        <v>2030</v>
      </c>
      <c r="D6266" s="441">
        <v>8.5000000000000006E-2</v>
      </c>
      <c r="E6266" s="43" t="s">
        <v>468</v>
      </c>
      <c r="F6266" s="441">
        <v>0.24099999999999999</v>
      </c>
      <c r="G6266" s="43" t="s">
        <v>469</v>
      </c>
      <c r="H6266" s="441">
        <v>0.14799999999999999</v>
      </c>
      <c r="I6266" s="43" t="s">
        <v>470</v>
      </c>
      <c r="J6266" s="19">
        <v>73</v>
      </c>
      <c r="K6266" s="164" t="s">
        <v>1840</v>
      </c>
      <c r="L6266" s="11"/>
      <c r="M6266" s="1"/>
      <c r="N6266" s="158"/>
      <c r="O6266" s="1"/>
    </row>
    <row r="6267" spans="2:15" x14ac:dyDescent="0.2">
      <c r="B6267" s="42" t="s">
        <v>471</v>
      </c>
      <c r="C6267" s="43" t="s">
        <v>2030</v>
      </c>
      <c r="D6267" s="441">
        <v>8.3000000000000004E-2</v>
      </c>
      <c r="E6267" s="43" t="s">
        <v>472</v>
      </c>
      <c r="F6267" s="441">
        <v>0.23799999999999999</v>
      </c>
      <c r="G6267" s="43" t="s">
        <v>473</v>
      </c>
      <c r="H6267" s="441">
        <v>0.14499999999999999</v>
      </c>
      <c r="I6267" s="43" t="s">
        <v>474</v>
      </c>
      <c r="J6267" s="19">
        <v>88</v>
      </c>
      <c r="K6267" s="164" t="s">
        <v>1840</v>
      </c>
      <c r="L6267" s="11"/>
      <c r="M6267" s="1"/>
      <c r="N6267" s="1"/>
      <c r="O6267" s="1"/>
    </row>
    <row r="6268" spans="2:15" x14ac:dyDescent="0.2">
      <c r="B6268" s="42" t="s">
        <v>475</v>
      </c>
      <c r="C6268" s="43" t="s">
        <v>2030</v>
      </c>
      <c r="D6268" s="441">
        <v>8.3000000000000004E-2</v>
      </c>
      <c r="E6268" s="43" t="s">
        <v>476</v>
      </c>
      <c r="F6268" s="441">
        <v>0.23799999999999999</v>
      </c>
      <c r="G6268" s="43" t="s">
        <v>477</v>
      </c>
      <c r="H6268" s="441">
        <v>0.14499999999999999</v>
      </c>
      <c r="I6268" s="43" t="s">
        <v>478</v>
      </c>
      <c r="J6268" s="19">
        <v>98</v>
      </c>
      <c r="K6268" s="164" t="s">
        <v>1840</v>
      </c>
      <c r="L6268" s="11"/>
      <c r="M6268" s="1"/>
      <c r="N6268" s="1"/>
      <c r="O6268" s="1"/>
    </row>
    <row r="6269" spans="2:15" x14ac:dyDescent="0.2">
      <c r="B6269" s="42" t="s">
        <v>1230</v>
      </c>
      <c r="C6269" s="43" t="s">
        <v>2030</v>
      </c>
      <c r="D6269" s="441">
        <v>8.3000000000000004E-2</v>
      </c>
      <c r="E6269" s="43" t="s">
        <v>1231</v>
      </c>
      <c r="F6269" s="441">
        <v>0.23799999999999999</v>
      </c>
      <c r="G6269" s="43" t="s">
        <v>1232</v>
      </c>
      <c r="H6269" s="441">
        <v>0.14499999999999999</v>
      </c>
      <c r="I6269" s="43" t="s">
        <v>1233</v>
      </c>
      <c r="J6269" s="19">
        <v>107</v>
      </c>
      <c r="K6269" s="164" t="s">
        <v>1840</v>
      </c>
      <c r="L6269" s="11"/>
      <c r="M6269" s="1"/>
      <c r="N6269" s="1"/>
      <c r="O6269" s="1"/>
    </row>
    <row r="6270" spans="2:15" x14ac:dyDescent="0.2">
      <c r="B6270" s="42" t="s">
        <v>1234</v>
      </c>
      <c r="C6270" s="43" t="s">
        <v>2030</v>
      </c>
      <c r="D6270" s="441">
        <v>8.3000000000000004E-2</v>
      </c>
      <c r="E6270" s="43" t="s">
        <v>1235</v>
      </c>
      <c r="F6270" s="441">
        <v>0.23799999999999999</v>
      </c>
      <c r="G6270" s="43" t="s">
        <v>1236</v>
      </c>
      <c r="H6270" s="441">
        <v>0.14499999999999999</v>
      </c>
      <c r="I6270" s="43" t="s">
        <v>1237</v>
      </c>
      <c r="J6270" s="19">
        <v>117</v>
      </c>
      <c r="K6270" s="164" t="s">
        <v>1840</v>
      </c>
      <c r="L6270" s="11"/>
      <c r="M6270" s="1"/>
      <c r="N6270" s="1"/>
      <c r="O6270" s="1"/>
    </row>
    <row r="6271" spans="2:15" x14ac:dyDescent="0.2">
      <c r="B6271" s="42" t="s">
        <v>1238</v>
      </c>
      <c r="C6271" s="43" t="s">
        <v>2030</v>
      </c>
      <c r="D6271" s="441">
        <v>8.1000000000000003E-2</v>
      </c>
      <c r="E6271" s="43" t="s">
        <v>1239</v>
      </c>
      <c r="F6271" s="441">
        <v>0.23499999999999999</v>
      </c>
      <c r="G6271" s="43" t="s">
        <v>1240</v>
      </c>
      <c r="H6271" s="441">
        <v>0.14199999999999999</v>
      </c>
      <c r="I6271" s="43" t="s">
        <v>1241</v>
      </c>
      <c r="J6271" s="19">
        <v>128</v>
      </c>
      <c r="K6271" s="164" t="s">
        <v>1840</v>
      </c>
      <c r="L6271" s="11"/>
      <c r="M6271" s="1"/>
      <c r="N6271" s="1"/>
      <c r="O6271" s="1"/>
    </row>
    <row r="6272" spans="2:15" x14ac:dyDescent="0.2">
      <c r="B6272" s="42" t="s">
        <v>1242</v>
      </c>
      <c r="C6272" s="43" t="s">
        <v>2030</v>
      </c>
      <c r="D6272" s="441">
        <v>8.1000000000000003E-2</v>
      </c>
      <c r="E6272" s="43" t="s">
        <v>1243</v>
      </c>
      <c r="F6272" s="441">
        <v>0.23499999999999999</v>
      </c>
      <c r="G6272" s="43" t="s">
        <v>1244</v>
      </c>
      <c r="H6272" s="441">
        <v>0.14199999999999999</v>
      </c>
      <c r="I6272" s="43" t="s">
        <v>1245</v>
      </c>
      <c r="J6272" s="19">
        <v>139</v>
      </c>
      <c r="K6272" s="164" t="s">
        <v>1840</v>
      </c>
      <c r="L6272" s="11"/>
      <c r="M6272" s="1"/>
      <c r="N6272" s="1"/>
      <c r="O6272" s="1"/>
    </row>
    <row r="6273" spans="2:15" x14ac:dyDescent="0.2">
      <c r="B6273" s="42" t="s">
        <v>1246</v>
      </c>
      <c r="C6273" s="43" t="s">
        <v>2030</v>
      </c>
      <c r="D6273" s="441">
        <v>8.1000000000000003E-2</v>
      </c>
      <c r="E6273" s="43" t="s">
        <v>1247</v>
      </c>
      <c r="F6273" s="441">
        <v>0.23499999999999999</v>
      </c>
      <c r="G6273" s="43" t="s">
        <v>1248</v>
      </c>
      <c r="H6273" s="441">
        <v>0.14199999999999999</v>
      </c>
      <c r="I6273" s="43" t="s">
        <v>1179</v>
      </c>
      <c r="J6273" s="19">
        <v>145</v>
      </c>
      <c r="K6273" s="164" t="s">
        <v>1840</v>
      </c>
      <c r="L6273" s="11"/>
      <c r="M6273" s="1"/>
      <c r="N6273" s="1"/>
      <c r="O6273" s="1"/>
    </row>
    <row r="6274" spans="2:15" x14ac:dyDescent="0.2">
      <c r="B6274" s="42" t="s">
        <v>1180</v>
      </c>
      <c r="C6274" s="43" t="s">
        <v>2030</v>
      </c>
      <c r="D6274" s="441">
        <v>8.1000000000000003E-2</v>
      </c>
      <c r="E6274" s="43" t="s">
        <v>1181</v>
      </c>
      <c r="F6274" s="441">
        <v>0.23499999999999999</v>
      </c>
      <c r="G6274" s="43" t="s">
        <v>1182</v>
      </c>
      <c r="H6274" s="441">
        <v>0.14199999999999999</v>
      </c>
      <c r="I6274" s="43" t="s">
        <v>1183</v>
      </c>
      <c r="J6274" s="19">
        <v>219</v>
      </c>
      <c r="K6274" s="164" t="s">
        <v>1840</v>
      </c>
      <c r="L6274" s="11"/>
      <c r="M6274" s="1"/>
      <c r="N6274" s="1"/>
      <c r="O6274" s="1"/>
    </row>
    <row r="6275" spans="2:15" ht="12.75" customHeight="1" x14ac:dyDescent="0.2">
      <c r="B6275" s="4675" t="s">
        <v>575</v>
      </c>
      <c r="C6275" s="4676"/>
      <c r="D6275" s="4676"/>
      <c r="E6275" s="4676"/>
      <c r="F6275" s="4676"/>
      <c r="G6275" s="4676"/>
      <c r="H6275" s="4676"/>
      <c r="I6275" s="4676"/>
      <c r="J6275" s="4676"/>
      <c r="K6275" s="4677"/>
      <c r="L6275" s="11"/>
      <c r="M6275" s="11"/>
      <c r="N6275" s="11"/>
      <c r="O6275" s="11"/>
    </row>
    <row r="6276" spans="2:15" ht="13.5" thickBot="1" x14ac:dyDescent="0.25">
      <c r="B6276" s="3" t="s">
        <v>52</v>
      </c>
      <c r="C6276" s="4"/>
      <c r="D6276" s="4"/>
      <c r="E6276" s="4"/>
      <c r="F6276" s="4"/>
      <c r="G6276" s="4"/>
      <c r="H6276" s="4"/>
      <c r="I6276" s="4"/>
      <c r="J6276" s="4"/>
      <c r="K6276" s="5"/>
      <c r="L6276" s="1"/>
      <c r="M6276" s="1"/>
      <c r="N6276" s="1"/>
      <c r="O6276" s="1"/>
    </row>
    <row r="6277" spans="2:15" ht="13.5" thickTop="1" x14ac:dyDescent="0.2">
      <c r="B6277" s="250"/>
      <c r="C6277"/>
      <c r="D6277"/>
      <c r="E6277"/>
      <c r="F6277"/>
      <c r="G6277"/>
      <c r="H6277"/>
      <c r="I6277"/>
      <c r="J6277"/>
      <c r="K6277"/>
      <c r="L6277"/>
      <c r="M6277"/>
      <c r="N6277"/>
      <c r="O6277"/>
    </row>
    <row r="6278" spans="2:15" ht="13.5" thickBot="1" x14ac:dyDescent="0.25">
      <c r="B6278"/>
      <c r="C6278"/>
      <c r="D6278"/>
      <c r="E6278"/>
      <c r="F6278"/>
      <c r="G6278"/>
      <c r="H6278"/>
      <c r="I6278"/>
      <c r="J6278"/>
      <c r="K6278" s="24"/>
      <c r="L6278" s="24"/>
      <c r="M6278"/>
      <c r="N6278"/>
      <c r="O6278"/>
    </row>
    <row r="6279" spans="2:15" ht="13.5" thickTop="1" x14ac:dyDescent="0.2">
      <c r="B6279" s="100" t="s">
        <v>576</v>
      </c>
      <c r="C6279" s="100"/>
      <c r="D6279" s="100"/>
      <c r="E6279" s="100"/>
      <c r="F6279" s="114"/>
      <c r="G6279" s="115"/>
      <c r="H6279" s="115"/>
      <c r="I6279" s="115"/>
      <c r="J6279" s="122"/>
      <c r="K6279" s="174"/>
      <c r="L6279" s="174"/>
      <c r="M6279" s="24"/>
      <c r="N6279" s="24"/>
      <c r="O6279" s="24"/>
    </row>
    <row r="6280" spans="2:15" ht="51" x14ac:dyDescent="0.2">
      <c r="B6280" s="395" t="s">
        <v>577</v>
      </c>
      <c r="C6280" s="396" t="s">
        <v>1218</v>
      </c>
      <c r="D6280" s="359" t="s">
        <v>255</v>
      </c>
      <c r="E6280" s="431" t="s">
        <v>2024</v>
      </c>
      <c r="F6280" s="359" t="s">
        <v>1812</v>
      </c>
      <c r="G6280" s="359" t="s">
        <v>451</v>
      </c>
      <c r="H6280" s="359" t="s">
        <v>2023</v>
      </c>
      <c r="I6280" s="359" t="s">
        <v>1456</v>
      </c>
      <c r="J6280" s="398" t="s">
        <v>2028</v>
      </c>
      <c r="K6280" s="84"/>
      <c r="L6280" s="84"/>
      <c r="M6280" s="24"/>
      <c r="N6280" s="124"/>
      <c r="O6280" s="24"/>
    </row>
    <row r="6281" spans="2:15" x14ac:dyDescent="0.2">
      <c r="B6281" s="14" t="s">
        <v>578</v>
      </c>
      <c r="C6281" s="38" t="s">
        <v>579</v>
      </c>
      <c r="D6281" s="441">
        <v>0.15</v>
      </c>
      <c r="E6281" s="38" t="s">
        <v>580</v>
      </c>
      <c r="F6281" s="441">
        <v>0.25</v>
      </c>
      <c r="G6281" s="38" t="s">
        <v>581</v>
      </c>
      <c r="H6281" s="441">
        <v>0.15</v>
      </c>
      <c r="I6281" s="38" t="s">
        <v>580</v>
      </c>
      <c r="J6281" s="442" t="s">
        <v>390</v>
      </c>
      <c r="K6281" s="24"/>
      <c r="L6281" s="24"/>
      <c r="M6281" s="24"/>
      <c r="N6281" s="126"/>
      <c r="O6281" s="24"/>
    </row>
    <row r="6282" spans="2:15" x14ac:dyDescent="0.2">
      <c r="B6282" s="42" t="s">
        <v>582</v>
      </c>
      <c r="C6282" s="43" t="s">
        <v>579</v>
      </c>
      <c r="D6282" s="441">
        <v>0.13500000000000001</v>
      </c>
      <c r="E6282" s="43" t="s">
        <v>583</v>
      </c>
      <c r="F6282" s="441">
        <v>0.25</v>
      </c>
      <c r="G6282" s="43" t="s">
        <v>584</v>
      </c>
      <c r="H6282" s="441">
        <v>0.15</v>
      </c>
      <c r="I6282" s="43" t="s">
        <v>585</v>
      </c>
      <c r="J6282" s="175" t="s">
        <v>390</v>
      </c>
      <c r="K6282" s="34"/>
      <c r="L6282" s="34"/>
      <c r="M6282" s="24"/>
      <c r="N6282" s="130"/>
      <c r="O6282" s="24"/>
    </row>
    <row r="6283" spans="2:15" x14ac:dyDescent="0.2">
      <c r="B6283" s="42" t="s">
        <v>1196</v>
      </c>
      <c r="C6283" s="43" t="s">
        <v>579</v>
      </c>
      <c r="D6283" s="441">
        <v>0.125</v>
      </c>
      <c r="E6283" s="43" t="s">
        <v>1197</v>
      </c>
      <c r="F6283" s="441">
        <v>0.25</v>
      </c>
      <c r="G6283" s="43" t="s">
        <v>1198</v>
      </c>
      <c r="H6283" s="441">
        <v>0.15</v>
      </c>
      <c r="I6283" s="43" t="s">
        <v>1199</v>
      </c>
      <c r="J6283" s="175" t="s">
        <v>390</v>
      </c>
      <c r="K6283" s="34"/>
      <c r="L6283" s="34"/>
      <c r="M6283" s="24"/>
      <c r="N6283" s="130"/>
      <c r="O6283" s="24"/>
    </row>
    <row r="6284" spans="2:15" x14ac:dyDescent="0.2">
      <c r="B6284" s="42" t="s">
        <v>1200</v>
      </c>
      <c r="C6284" s="43" t="s">
        <v>579</v>
      </c>
      <c r="D6284" s="441">
        <v>0.12</v>
      </c>
      <c r="E6284" s="43" t="s">
        <v>1201</v>
      </c>
      <c r="F6284" s="441">
        <v>0.25</v>
      </c>
      <c r="G6284" s="43" t="s">
        <v>1202</v>
      </c>
      <c r="H6284" s="441">
        <v>0.15</v>
      </c>
      <c r="I6284" s="43" t="s">
        <v>1203</v>
      </c>
      <c r="J6284" s="175" t="s">
        <v>390</v>
      </c>
      <c r="K6284" s="34"/>
      <c r="L6284" s="34"/>
      <c r="M6284" s="24"/>
      <c r="N6284" s="130"/>
      <c r="O6284" s="24"/>
    </row>
    <row r="6285" spans="2:15" ht="4.5" customHeight="1" x14ac:dyDescent="0.2">
      <c r="B6285" s="137"/>
      <c r="C6285" s="138"/>
      <c r="D6285" s="119"/>
      <c r="E6285" s="138"/>
      <c r="F6285" s="119"/>
      <c r="G6285" s="138"/>
      <c r="H6285" s="119"/>
      <c r="I6285" s="138"/>
      <c r="J6285" s="176"/>
      <c r="K6285" s="34"/>
      <c r="L6285" s="34"/>
      <c r="M6285" s="24"/>
      <c r="N6285" s="130"/>
      <c r="O6285" s="24"/>
    </row>
    <row r="6286" spans="2:15" x14ac:dyDescent="0.2">
      <c r="B6286" s="42" t="s">
        <v>578</v>
      </c>
      <c r="C6286" s="43" t="s">
        <v>2030</v>
      </c>
      <c r="D6286" s="441">
        <v>0.15</v>
      </c>
      <c r="E6286" s="43" t="s">
        <v>580</v>
      </c>
      <c r="F6286" s="441">
        <v>0.25</v>
      </c>
      <c r="G6286" s="43" t="s">
        <v>581</v>
      </c>
      <c r="H6286" s="441">
        <v>0.15</v>
      </c>
      <c r="I6286" s="43" t="s">
        <v>580</v>
      </c>
      <c r="J6286" s="175" t="s">
        <v>390</v>
      </c>
      <c r="K6286" s="34"/>
      <c r="L6286" s="34"/>
      <c r="M6286" s="24"/>
      <c r="N6286" s="130"/>
      <c r="O6286" s="24"/>
    </row>
    <row r="6287" spans="2:15" x14ac:dyDescent="0.2">
      <c r="B6287" s="42" t="s">
        <v>582</v>
      </c>
      <c r="C6287" s="43" t="s">
        <v>2030</v>
      </c>
      <c r="D6287" s="441">
        <v>0.13500000000000001</v>
      </c>
      <c r="E6287" s="43" t="s">
        <v>583</v>
      </c>
      <c r="F6287" s="441">
        <v>0.25</v>
      </c>
      <c r="G6287" s="43" t="s">
        <v>584</v>
      </c>
      <c r="H6287" s="441">
        <v>0.15</v>
      </c>
      <c r="I6287" s="43" t="s">
        <v>585</v>
      </c>
      <c r="J6287" s="175" t="s">
        <v>390</v>
      </c>
      <c r="K6287" s="34"/>
      <c r="L6287" s="34"/>
      <c r="M6287" s="24"/>
      <c r="N6287" s="130"/>
      <c r="O6287" s="24"/>
    </row>
    <row r="6288" spans="2:15" x14ac:dyDescent="0.2">
      <c r="B6288" s="42" t="s">
        <v>1196</v>
      </c>
      <c r="C6288" s="43" t="s">
        <v>2030</v>
      </c>
      <c r="D6288" s="441">
        <v>0.125</v>
      </c>
      <c r="E6288" s="43" t="s">
        <v>1197</v>
      </c>
      <c r="F6288" s="441">
        <v>0.25</v>
      </c>
      <c r="G6288" s="43" t="s">
        <v>1198</v>
      </c>
      <c r="H6288" s="441">
        <v>0.15</v>
      </c>
      <c r="I6288" s="43" t="s">
        <v>1199</v>
      </c>
      <c r="J6288" s="169" t="s">
        <v>390</v>
      </c>
      <c r="K6288" s="34"/>
      <c r="L6288" s="34"/>
      <c r="M6288" s="24"/>
      <c r="N6288" s="126"/>
      <c r="O6288" s="24"/>
    </row>
    <row r="6289" spans="2:15" x14ac:dyDescent="0.2">
      <c r="B6289" s="42" t="s">
        <v>1200</v>
      </c>
      <c r="C6289" s="43" t="s">
        <v>2030</v>
      </c>
      <c r="D6289" s="441">
        <v>0.12</v>
      </c>
      <c r="E6289" s="43" t="s">
        <v>1201</v>
      </c>
      <c r="F6289" s="441">
        <v>0.25</v>
      </c>
      <c r="G6289" s="43" t="s">
        <v>1202</v>
      </c>
      <c r="H6289" s="441">
        <v>0.15</v>
      </c>
      <c r="I6289" s="43" t="s">
        <v>1203</v>
      </c>
      <c r="J6289" s="169" t="s">
        <v>390</v>
      </c>
      <c r="K6289" s="34"/>
      <c r="L6289" s="34"/>
      <c r="M6289" s="24"/>
      <c r="N6289" s="126"/>
      <c r="O6289" s="24"/>
    </row>
    <row r="6290" spans="2:15" x14ac:dyDescent="0.2">
      <c r="B6290" s="42" t="s">
        <v>1204</v>
      </c>
      <c r="C6290" s="43" t="s">
        <v>2030</v>
      </c>
      <c r="D6290" s="441">
        <v>0.12</v>
      </c>
      <c r="E6290" s="43" t="s">
        <v>1205</v>
      </c>
      <c r="F6290" s="441">
        <v>0.25</v>
      </c>
      <c r="G6290" s="43" t="s">
        <v>1206</v>
      </c>
      <c r="H6290" s="441">
        <v>0.15</v>
      </c>
      <c r="I6290" s="43" t="s">
        <v>1207</v>
      </c>
      <c r="J6290" s="169" t="s">
        <v>390</v>
      </c>
      <c r="K6290" s="34"/>
      <c r="L6290" s="34"/>
      <c r="M6290" s="24"/>
      <c r="N6290" s="126"/>
      <c r="O6290" s="24"/>
    </row>
    <row r="6291" spans="2:15" x14ac:dyDescent="0.2">
      <c r="B6291" s="7" t="s">
        <v>1208</v>
      </c>
      <c r="C6291" s="1"/>
      <c r="D6291" s="1"/>
      <c r="E6291" s="1"/>
      <c r="F6291" s="1"/>
      <c r="G6291" s="1"/>
      <c r="H6291" s="1"/>
      <c r="I6291" s="1"/>
      <c r="J6291" s="8"/>
      <c r="K6291" s="24"/>
      <c r="L6291" s="24"/>
      <c r="M6291" s="24"/>
      <c r="N6291" s="24"/>
      <c r="O6291" s="24"/>
    </row>
    <row r="6292" spans="2:15" x14ac:dyDescent="0.2">
      <c r="B6292" s="7" t="s">
        <v>1209</v>
      </c>
      <c r="C6292" s="1"/>
      <c r="D6292" s="1"/>
      <c r="E6292" s="1"/>
      <c r="F6292" s="1"/>
      <c r="G6292" s="1"/>
      <c r="H6292" s="1"/>
      <c r="I6292" s="1"/>
      <c r="J6292" s="8"/>
      <c r="K6292" s="1"/>
      <c r="L6292" s="1"/>
      <c r="M6292" s="24"/>
      <c r="N6292" s="24"/>
      <c r="O6292" s="24"/>
    </row>
    <row r="6293" spans="2:15" ht="13.5" thickBot="1" x14ac:dyDescent="0.25">
      <c r="B6293" s="3" t="s">
        <v>52</v>
      </c>
      <c r="C6293" s="4"/>
      <c r="D6293" s="4"/>
      <c r="E6293" s="4"/>
      <c r="F6293" s="4"/>
      <c r="G6293" s="4"/>
      <c r="H6293" s="4"/>
      <c r="I6293" s="4"/>
      <c r="J6293" s="5"/>
      <c r="K6293" s="1"/>
      <c r="L6293" s="1"/>
      <c r="M6293" s="24"/>
      <c r="N6293" s="24"/>
      <c r="O6293" s="24"/>
    </row>
    <row r="6294" spans="2:15" ht="13.5" thickTop="1" x14ac:dyDescent="0.2">
      <c r="B6294" s="249"/>
      <c r="C6294"/>
      <c r="D6294"/>
      <c r="E6294"/>
      <c r="F6294"/>
      <c r="G6294"/>
      <c r="H6294"/>
      <c r="I6294"/>
      <c r="J6294"/>
      <c r="K6294"/>
      <c r="L6294"/>
      <c r="M6294"/>
      <c r="N6294"/>
      <c r="O6294"/>
    </row>
    <row r="6295" spans="2:15" ht="13.5" thickBot="1" x14ac:dyDescent="0.25">
      <c r="B6295"/>
      <c r="C6295"/>
      <c r="D6295"/>
      <c r="E6295"/>
      <c r="F6295"/>
      <c r="G6295"/>
      <c r="H6295"/>
      <c r="I6295"/>
      <c r="J6295"/>
      <c r="K6295"/>
      <c r="L6295"/>
      <c r="M6295"/>
      <c r="N6295"/>
      <c r="O6295"/>
    </row>
    <row r="6296" spans="2:15" ht="13.5" thickTop="1" x14ac:dyDescent="0.2">
      <c r="B6296" s="100" t="s">
        <v>1210</v>
      </c>
      <c r="C6296" s="100"/>
      <c r="D6296" s="100"/>
      <c r="E6296" s="100"/>
      <c r="F6296" s="114"/>
      <c r="G6296" s="115"/>
      <c r="H6296" s="115"/>
      <c r="I6296" s="115"/>
      <c r="J6296" s="177"/>
      <c r="K6296" s="174"/>
      <c r="L6296" s="174"/>
      <c r="M6296" s="24"/>
      <c r="N6296" s="24"/>
      <c r="O6296" s="24"/>
    </row>
    <row r="6297" spans="2:15" ht="51" x14ac:dyDescent="0.2">
      <c r="B6297" s="395" t="s">
        <v>1211</v>
      </c>
      <c r="C6297" s="396" t="s">
        <v>1218</v>
      </c>
      <c r="D6297" s="359" t="s">
        <v>255</v>
      </c>
      <c r="E6297" s="431" t="s">
        <v>2024</v>
      </c>
      <c r="F6297" s="359" t="s">
        <v>1812</v>
      </c>
      <c r="G6297" s="359" t="s">
        <v>451</v>
      </c>
      <c r="H6297" s="359" t="s">
        <v>2023</v>
      </c>
      <c r="I6297" s="359" t="s">
        <v>1456</v>
      </c>
      <c r="J6297" s="398" t="s">
        <v>2028</v>
      </c>
      <c r="K6297" s="84"/>
      <c r="L6297" s="84"/>
      <c r="M6297" s="24"/>
      <c r="N6297" s="124"/>
      <c r="O6297" s="24"/>
    </row>
    <row r="6298" spans="2:15" x14ac:dyDescent="0.2">
      <c r="B6298" s="14" t="s">
        <v>1212</v>
      </c>
      <c r="C6298" s="38" t="s">
        <v>579</v>
      </c>
      <c r="D6298" s="441">
        <v>0.106</v>
      </c>
      <c r="E6298" s="38" t="s">
        <v>1213</v>
      </c>
      <c r="F6298" s="441">
        <v>0.25</v>
      </c>
      <c r="G6298" s="38" t="s">
        <v>1214</v>
      </c>
      <c r="H6298" s="441">
        <v>0.15</v>
      </c>
      <c r="I6298" s="87" t="s">
        <v>879</v>
      </c>
      <c r="J6298" s="442" t="s">
        <v>763</v>
      </c>
      <c r="K6298" s="24"/>
      <c r="L6298" s="24"/>
      <c r="M6298" s="24"/>
      <c r="N6298" s="126"/>
      <c r="O6298" s="24"/>
    </row>
    <row r="6299" spans="2:15" x14ac:dyDescent="0.2">
      <c r="B6299" s="42" t="s">
        <v>880</v>
      </c>
      <c r="C6299" s="43" t="s">
        <v>579</v>
      </c>
      <c r="D6299" s="441">
        <v>9.9000000000000005E-2</v>
      </c>
      <c r="E6299" s="43" t="s">
        <v>881</v>
      </c>
      <c r="F6299" s="441">
        <v>0.25</v>
      </c>
      <c r="G6299" s="43" t="s">
        <v>882</v>
      </c>
      <c r="H6299" s="441">
        <v>0.15</v>
      </c>
      <c r="I6299" s="179" t="s">
        <v>883</v>
      </c>
      <c r="J6299" s="175" t="s">
        <v>390</v>
      </c>
      <c r="K6299" s="34"/>
      <c r="L6299" s="34"/>
      <c r="M6299" s="24"/>
      <c r="N6299" s="130"/>
      <c r="O6299" s="24"/>
    </row>
    <row r="6300" spans="2:15" x14ac:dyDescent="0.2">
      <c r="B6300" s="42" t="s">
        <v>884</v>
      </c>
      <c r="C6300" s="43" t="s">
        <v>579</v>
      </c>
      <c r="D6300" s="441">
        <v>8.5999999999999993E-2</v>
      </c>
      <c r="E6300" s="43" t="s">
        <v>885</v>
      </c>
      <c r="F6300" s="441">
        <v>0.25</v>
      </c>
      <c r="G6300" s="43" t="s">
        <v>886</v>
      </c>
      <c r="H6300" s="441">
        <v>0.15</v>
      </c>
      <c r="I6300" s="179" t="s">
        <v>887</v>
      </c>
      <c r="J6300" s="175" t="s">
        <v>390</v>
      </c>
      <c r="K6300" s="34"/>
      <c r="L6300" s="34"/>
      <c r="M6300" s="24"/>
      <c r="N6300" s="130"/>
      <c r="O6300" s="24"/>
    </row>
    <row r="6301" spans="2:15" x14ac:dyDescent="0.2">
      <c r="B6301" s="42" t="s">
        <v>888</v>
      </c>
      <c r="C6301" s="43" t="s">
        <v>579</v>
      </c>
      <c r="D6301" s="441">
        <v>8.5999999999999993E-2</v>
      </c>
      <c r="E6301" s="43" t="s">
        <v>889</v>
      </c>
      <c r="F6301" s="441">
        <v>0.25</v>
      </c>
      <c r="G6301" s="43" t="s">
        <v>890</v>
      </c>
      <c r="H6301" s="441">
        <v>0.15</v>
      </c>
      <c r="I6301" s="179" t="s">
        <v>891</v>
      </c>
      <c r="J6301" s="175" t="s">
        <v>390</v>
      </c>
      <c r="K6301" s="34"/>
      <c r="L6301" s="34"/>
      <c r="M6301" s="24"/>
      <c r="N6301" s="130"/>
      <c r="O6301" s="24"/>
    </row>
    <row r="6302" spans="2:15" x14ac:dyDescent="0.2">
      <c r="B6302" s="42" t="s">
        <v>892</v>
      </c>
      <c r="C6302" s="43" t="s">
        <v>579</v>
      </c>
      <c r="D6302" s="441">
        <v>8.5999999999999993E-2</v>
      </c>
      <c r="E6302" s="43" t="s">
        <v>893</v>
      </c>
      <c r="F6302" s="441">
        <v>0.25</v>
      </c>
      <c r="G6302" s="43" t="s">
        <v>2042</v>
      </c>
      <c r="H6302" s="441">
        <v>0.15</v>
      </c>
      <c r="I6302" s="179" t="s">
        <v>894</v>
      </c>
      <c r="J6302" s="175" t="s">
        <v>390</v>
      </c>
      <c r="K6302" s="34"/>
      <c r="L6302" s="34"/>
      <c r="M6302" s="24"/>
      <c r="N6302" s="130"/>
      <c r="O6302" s="24"/>
    </row>
    <row r="6303" spans="2:15" x14ac:dyDescent="0.2">
      <c r="B6303" s="137"/>
      <c r="C6303" s="138"/>
      <c r="D6303" s="119"/>
      <c r="E6303" s="138"/>
      <c r="F6303" s="119"/>
      <c r="G6303" s="138"/>
      <c r="H6303" s="119"/>
      <c r="I6303" s="181"/>
      <c r="J6303" s="176"/>
      <c r="K6303" s="34"/>
      <c r="L6303" s="34"/>
      <c r="M6303" s="24"/>
      <c r="N6303" s="130"/>
      <c r="O6303" s="24"/>
    </row>
    <row r="6304" spans="2:15" x14ac:dyDescent="0.2">
      <c r="B6304" s="14" t="s">
        <v>1212</v>
      </c>
      <c r="C6304" s="38" t="s">
        <v>2030</v>
      </c>
      <c r="D6304" s="441">
        <v>0.106</v>
      </c>
      <c r="E6304" s="38" t="s">
        <v>1213</v>
      </c>
      <c r="F6304" s="441">
        <v>0.25</v>
      </c>
      <c r="G6304" s="38" t="s">
        <v>1214</v>
      </c>
      <c r="H6304" s="441">
        <v>0.15</v>
      </c>
      <c r="I6304" s="87" t="s">
        <v>879</v>
      </c>
      <c r="J6304" s="175" t="s">
        <v>763</v>
      </c>
      <c r="K6304" s="24"/>
      <c r="L6304" s="24"/>
      <c r="M6304" s="24"/>
      <c r="N6304" s="130"/>
      <c r="O6304" s="24"/>
    </row>
    <row r="6305" spans="2:15" x14ac:dyDescent="0.2">
      <c r="B6305" s="42" t="s">
        <v>880</v>
      </c>
      <c r="C6305" s="43" t="s">
        <v>2030</v>
      </c>
      <c r="D6305" s="441">
        <v>9.9000000000000005E-2</v>
      </c>
      <c r="E6305" s="43" t="s">
        <v>881</v>
      </c>
      <c r="F6305" s="441">
        <v>0.25</v>
      </c>
      <c r="G6305" s="43" t="s">
        <v>882</v>
      </c>
      <c r="H6305" s="441">
        <v>0.15</v>
      </c>
      <c r="I6305" s="179" t="s">
        <v>883</v>
      </c>
      <c r="J6305" s="175" t="s">
        <v>390</v>
      </c>
      <c r="K6305" s="34"/>
      <c r="L6305" s="34"/>
      <c r="M6305" s="24"/>
      <c r="N6305" s="130"/>
      <c r="O6305" s="24"/>
    </row>
    <row r="6306" spans="2:15" x14ac:dyDescent="0.2">
      <c r="B6306" s="42" t="s">
        <v>884</v>
      </c>
      <c r="C6306" s="43" t="s">
        <v>2030</v>
      </c>
      <c r="D6306" s="441">
        <v>8.5999999999999993E-2</v>
      </c>
      <c r="E6306" s="43" t="s">
        <v>885</v>
      </c>
      <c r="F6306" s="441">
        <v>0.25</v>
      </c>
      <c r="G6306" s="43" t="s">
        <v>886</v>
      </c>
      <c r="H6306" s="441">
        <v>0.15</v>
      </c>
      <c r="I6306" s="179" t="s">
        <v>887</v>
      </c>
      <c r="J6306" s="169" t="s">
        <v>390</v>
      </c>
      <c r="K6306" s="34"/>
      <c r="L6306" s="34"/>
      <c r="M6306" s="24"/>
      <c r="N6306" s="126"/>
      <c r="O6306" s="24"/>
    </row>
    <row r="6307" spans="2:15" x14ac:dyDescent="0.2">
      <c r="B6307" s="42" t="s">
        <v>888</v>
      </c>
      <c r="C6307" s="43" t="s">
        <v>2030</v>
      </c>
      <c r="D6307" s="441">
        <v>8.5999999999999993E-2</v>
      </c>
      <c r="E6307" s="43" t="s">
        <v>889</v>
      </c>
      <c r="F6307" s="441">
        <v>0.25</v>
      </c>
      <c r="G6307" s="43" t="s">
        <v>890</v>
      </c>
      <c r="H6307" s="441">
        <v>0.15</v>
      </c>
      <c r="I6307" s="179" t="s">
        <v>891</v>
      </c>
      <c r="J6307" s="169" t="s">
        <v>390</v>
      </c>
      <c r="K6307" s="34"/>
      <c r="L6307" s="34"/>
      <c r="M6307" s="24"/>
      <c r="N6307" s="126"/>
      <c r="O6307" s="24"/>
    </row>
    <row r="6308" spans="2:15" x14ac:dyDescent="0.2">
      <c r="B6308" s="42" t="s">
        <v>892</v>
      </c>
      <c r="C6308" s="43" t="s">
        <v>2030</v>
      </c>
      <c r="D6308" s="441">
        <v>8.5999999999999993E-2</v>
      </c>
      <c r="E6308" s="43" t="s">
        <v>893</v>
      </c>
      <c r="F6308" s="441">
        <v>0.25</v>
      </c>
      <c r="G6308" s="43" t="s">
        <v>2042</v>
      </c>
      <c r="H6308" s="441">
        <v>0.15</v>
      </c>
      <c r="I6308" s="179" t="s">
        <v>894</v>
      </c>
      <c r="J6308" s="169" t="s">
        <v>390</v>
      </c>
      <c r="K6308" s="34"/>
      <c r="L6308" s="34"/>
      <c r="M6308" s="24"/>
      <c r="N6308" s="126"/>
      <c r="O6308" s="24"/>
    </row>
    <row r="6309" spans="2:15" x14ac:dyDescent="0.2">
      <c r="B6309" s="7" t="s">
        <v>1451</v>
      </c>
      <c r="C6309" s="1"/>
      <c r="D6309" s="1"/>
      <c r="E6309" s="1"/>
      <c r="F6309" s="1"/>
      <c r="G6309" s="1"/>
      <c r="H6309" s="1"/>
      <c r="I6309" s="1"/>
      <c r="J6309" s="8"/>
      <c r="K6309" s="24"/>
      <c r="L6309" s="24"/>
      <c r="M6309" s="24"/>
      <c r="N6309" s="24"/>
      <c r="O6309" s="24"/>
    </row>
    <row r="6310" spans="2:15" ht="13.5" thickBot="1" x14ac:dyDescent="0.25">
      <c r="B6310" s="3" t="s">
        <v>52</v>
      </c>
      <c r="C6310" s="4"/>
      <c r="D6310" s="4"/>
      <c r="E6310" s="4"/>
      <c r="F6310" s="4"/>
      <c r="G6310" s="4"/>
      <c r="H6310" s="4"/>
      <c r="I6310" s="4"/>
      <c r="J6310" s="5"/>
      <c r="K6310" s="24"/>
      <c r="L6310" s="24"/>
      <c r="M6310" s="24"/>
      <c r="N6310" s="24"/>
      <c r="O6310" s="24"/>
    </row>
    <row r="6311" spans="2:15" ht="13.5" thickTop="1" x14ac:dyDescent="0.2">
      <c r="B6311" s="219"/>
      <c r="C6311"/>
      <c r="D6311"/>
      <c r="E6311"/>
      <c r="F6311"/>
      <c r="G6311"/>
      <c r="H6311"/>
      <c r="I6311"/>
      <c r="J6311"/>
      <c r="K6311"/>
      <c r="L6311"/>
      <c r="M6311"/>
      <c r="N6311"/>
      <c r="O6311"/>
    </row>
    <row r="6312" spans="2:15" ht="13.5" thickBot="1" x14ac:dyDescent="0.25">
      <c r="B6312" s="1"/>
      <c r="C6312"/>
      <c r="D6312"/>
      <c r="E6312"/>
      <c r="F6312"/>
      <c r="G6312"/>
      <c r="H6312"/>
      <c r="I6312"/>
      <c r="J6312"/>
      <c r="K6312"/>
      <c r="L6312"/>
      <c r="M6312"/>
      <c r="N6312"/>
      <c r="O6312"/>
    </row>
    <row r="6313" spans="2:15" ht="13.5" thickTop="1" x14ac:dyDescent="0.2">
      <c r="B6313" s="100" t="s">
        <v>895</v>
      </c>
      <c r="C6313" s="100"/>
      <c r="D6313" s="100"/>
      <c r="E6313" s="100"/>
      <c r="F6313" s="100"/>
      <c r="G6313" s="115"/>
      <c r="H6313" s="115"/>
      <c r="I6313" s="115"/>
      <c r="J6313" s="115"/>
      <c r="K6313" s="115"/>
      <c r="L6313" s="115"/>
      <c r="M6313" s="109"/>
      <c r="N6313" s="1"/>
      <c r="O6313" s="1"/>
    </row>
    <row r="6314" spans="2:15" s="256" customFormat="1" ht="63.75" x14ac:dyDescent="0.2">
      <c r="B6314" s="395" t="s">
        <v>381</v>
      </c>
      <c r="C6314" s="396" t="s">
        <v>1218</v>
      </c>
      <c r="D6314" s="359" t="s">
        <v>1452</v>
      </c>
      <c r="E6314" s="396" t="s">
        <v>66</v>
      </c>
      <c r="F6314" s="359" t="s">
        <v>896</v>
      </c>
      <c r="G6314" s="359" t="s">
        <v>255</v>
      </c>
      <c r="H6314" s="431" t="s">
        <v>2024</v>
      </c>
      <c r="I6314" s="359" t="s">
        <v>1812</v>
      </c>
      <c r="J6314" s="431" t="s">
        <v>2025</v>
      </c>
      <c r="K6314" s="359" t="s">
        <v>2023</v>
      </c>
      <c r="L6314" s="397" t="s">
        <v>781</v>
      </c>
      <c r="M6314" s="398" t="s">
        <v>2028</v>
      </c>
      <c r="N6314" s="254"/>
      <c r="O6314" s="255"/>
    </row>
    <row r="6315" spans="2:15" x14ac:dyDescent="0.2">
      <c r="B6315" s="14" t="s">
        <v>897</v>
      </c>
      <c r="C6315" s="38" t="s">
        <v>2030</v>
      </c>
      <c r="D6315" s="39">
        <v>12.64</v>
      </c>
      <c r="E6315" s="39">
        <v>2.36</v>
      </c>
      <c r="F6315" s="416">
        <v>300</v>
      </c>
      <c r="G6315" s="441">
        <v>0.15</v>
      </c>
      <c r="H6315" s="38" t="s">
        <v>898</v>
      </c>
      <c r="I6315" s="441">
        <v>0.25</v>
      </c>
      <c r="J6315" s="38" t="s">
        <v>899</v>
      </c>
      <c r="K6315" s="441">
        <v>0.15</v>
      </c>
      <c r="L6315" s="87" t="s">
        <v>898</v>
      </c>
      <c r="M6315" s="371" t="s">
        <v>2034</v>
      </c>
      <c r="N6315" s="156"/>
      <c r="O6315" s="1"/>
    </row>
    <row r="6316" spans="2:15" x14ac:dyDescent="0.2">
      <c r="B6316" s="14" t="s">
        <v>900</v>
      </c>
      <c r="C6316" s="38" t="s">
        <v>2030</v>
      </c>
      <c r="D6316" s="39">
        <v>14.07</v>
      </c>
      <c r="E6316" s="39">
        <v>3.93</v>
      </c>
      <c r="F6316" s="416">
        <v>500</v>
      </c>
      <c r="G6316" s="441">
        <v>0.14499999999999999</v>
      </c>
      <c r="H6316" s="38" t="s">
        <v>901</v>
      </c>
      <c r="I6316" s="441">
        <v>0.25</v>
      </c>
      <c r="J6316" s="38" t="s">
        <v>902</v>
      </c>
      <c r="K6316" s="441">
        <v>0.15</v>
      </c>
      <c r="L6316" s="87" t="s">
        <v>2463</v>
      </c>
      <c r="M6316" s="371" t="s">
        <v>2034</v>
      </c>
      <c r="N6316" s="156"/>
      <c r="O6316" s="1"/>
    </row>
    <row r="6317" spans="2:15" x14ac:dyDescent="0.2">
      <c r="B6317" s="42" t="s">
        <v>2464</v>
      </c>
      <c r="C6317" s="43" t="s">
        <v>2030</v>
      </c>
      <c r="D6317" s="44">
        <v>12.13</v>
      </c>
      <c r="E6317" s="44">
        <v>7.87</v>
      </c>
      <c r="F6317" s="416">
        <v>1000</v>
      </c>
      <c r="G6317" s="441">
        <v>0.14000000000000001</v>
      </c>
      <c r="H6317" s="43" t="s">
        <v>2465</v>
      </c>
      <c r="I6317" s="441">
        <v>0.25</v>
      </c>
      <c r="J6317" s="43" t="s">
        <v>2466</v>
      </c>
      <c r="K6317" s="441">
        <v>0.15</v>
      </c>
      <c r="L6317" s="179" t="s">
        <v>2037</v>
      </c>
      <c r="M6317" s="371" t="s">
        <v>2034</v>
      </c>
      <c r="N6317" s="158"/>
      <c r="O6317" s="1"/>
    </row>
    <row r="6318" spans="2:15" x14ac:dyDescent="0.2">
      <c r="B6318" s="42" t="s">
        <v>2467</v>
      </c>
      <c r="C6318" s="43" t="s">
        <v>2030</v>
      </c>
      <c r="D6318" s="44">
        <v>10.199999999999999</v>
      </c>
      <c r="E6318" s="44">
        <v>11.8</v>
      </c>
      <c r="F6318" s="416">
        <v>1500</v>
      </c>
      <c r="G6318" s="441">
        <v>0.14000000000000001</v>
      </c>
      <c r="H6318" s="43" t="s">
        <v>2176</v>
      </c>
      <c r="I6318" s="441">
        <v>0.25</v>
      </c>
      <c r="J6318" s="43" t="s">
        <v>2032</v>
      </c>
      <c r="K6318" s="441">
        <v>0.15</v>
      </c>
      <c r="L6318" s="179" t="s">
        <v>2468</v>
      </c>
      <c r="M6318" s="371" t="s">
        <v>2034</v>
      </c>
      <c r="N6318" s="158"/>
      <c r="O6318" s="1"/>
    </row>
    <row r="6319" spans="2:15" x14ac:dyDescent="0.2">
      <c r="B6319" s="42" t="s">
        <v>2469</v>
      </c>
      <c r="C6319" s="43" t="s">
        <v>2030</v>
      </c>
      <c r="D6319" s="44">
        <v>20</v>
      </c>
      <c r="E6319" s="44">
        <v>10</v>
      </c>
      <c r="F6319" s="443" t="s">
        <v>2470</v>
      </c>
      <c r="G6319" s="441">
        <v>0.13</v>
      </c>
      <c r="H6319" s="43" t="s">
        <v>2471</v>
      </c>
      <c r="I6319" s="441">
        <v>0.25</v>
      </c>
      <c r="J6319" s="43" t="s">
        <v>2037</v>
      </c>
      <c r="K6319" s="441">
        <v>0.15</v>
      </c>
      <c r="L6319" s="179" t="s">
        <v>2472</v>
      </c>
      <c r="M6319" s="371" t="s">
        <v>763</v>
      </c>
      <c r="N6319" s="158"/>
      <c r="O6319" s="1"/>
    </row>
    <row r="6320" spans="2:15" x14ac:dyDescent="0.2">
      <c r="B6320" s="42" t="s">
        <v>2469</v>
      </c>
      <c r="C6320" s="43" t="s">
        <v>2030</v>
      </c>
      <c r="D6320" s="44">
        <v>50</v>
      </c>
      <c r="E6320" s="44">
        <v>10</v>
      </c>
      <c r="F6320" s="443" t="s">
        <v>2470</v>
      </c>
      <c r="G6320" s="441">
        <v>0.1</v>
      </c>
      <c r="H6320" s="43" t="s">
        <v>2473</v>
      </c>
      <c r="I6320" s="441">
        <v>0.25</v>
      </c>
      <c r="J6320" s="43" t="s">
        <v>2033</v>
      </c>
      <c r="K6320" s="441">
        <v>0.15</v>
      </c>
      <c r="L6320" s="179" t="s">
        <v>1462</v>
      </c>
      <c r="M6320" s="371" t="s">
        <v>390</v>
      </c>
      <c r="N6320" s="158"/>
      <c r="O6320" s="1"/>
    </row>
    <row r="6321" spans="2:15" x14ac:dyDescent="0.2">
      <c r="B6321" s="42" t="s">
        <v>2469</v>
      </c>
      <c r="C6321" s="43" t="s">
        <v>783</v>
      </c>
      <c r="D6321" s="44">
        <v>20</v>
      </c>
      <c r="E6321" s="44">
        <v>10</v>
      </c>
      <c r="F6321" s="443" t="s">
        <v>2470</v>
      </c>
      <c r="G6321" s="441">
        <v>0.1</v>
      </c>
      <c r="H6321" s="43" t="s">
        <v>2033</v>
      </c>
      <c r="I6321" s="441">
        <v>0.25</v>
      </c>
      <c r="J6321" s="43" t="s">
        <v>2037</v>
      </c>
      <c r="K6321" s="441">
        <v>0.15</v>
      </c>
      <c r="L6321" s="179" t="s">
        <v>2472</v>
      </c>
      <c r="M6321" s="371" t="s">
        <v>763</v>
      </c>
      <c r="N6321" s="158"/>
      <c r="O6321" s="1"/>
    </row>
    <row r="6322" spans="2:15" x14ac:dyDescent="0.2">
      <c r="B6322" s="42" t="s">
        <v>2469</v>
      </c>
      <c r="C6322" s="43" t="s">
        <v>783</v>
      </c>
      <c r="D6322" s="44">
        <v>50</v>
      </c>
      <c r="E6322" s="44">
        <v>10</v>
      </c>
      <c r="F6322" s="443" t="s">
        <v>2470</v>
      </c>
      <c r="G6322" s="441">
        <v>9.6000000000000002E-2</v>
      </c>
      <c r="H6322" s="43" t="s">
        <v>2474</v>
      </c>
      <c r="I6322" s="441">
        <v>0.25</v>
      </c>
      <c r="J6322" s="43" t="s">
        <v>2033</v>
      </c>
      <c r="K6322" s="441">
        <v>0.15</v>
      </c>
      <c r="L6322" s="179" t="s">
        <v>1462</v>
      </c>
      <c r="M6322" s="371" t="s">
        <v>390</v>
      </c>
      <c r="N6322" s="158"/>
      <c r="O6322" s="1"/>
    </row>
    <row r="6323" spans="2:15" ht="13.5" thickBot="1" x14ac:dyDescent="0.25">
      <c r="B6323" s="3" t="s">
        <v>52</v>
      </c>
      <c r="C6323" s="4"/>
      <c r="D6323" s="4"/>
      <c r="E6323" s="4"/>
      <c r="F6323" s="4"/>
      <c r="G6323" s="4"/>
      <c r="H6323" s="4"/>
      <c r="I6323" s="4"/>
      <c r="J6323" s="4"/>
      <c r="K6323" s="4"/>
      <c r="L6323" s="4"/>
      <c r="M6323" s="5"/>
      <c r="N6323" s="1"/>
      <c r="O6323" s="1"/>
    </row>
    <row r="6324" spans="2:15" ht="13.5" thickTop="1" x14ac:dyDescent="0.2">
      <c r="B6324" s="249"/>
      <c r="C6324"/>
      <c r="D6324"/>
      <c r="E6324"/>
      <c r="F6324"/>
      <c r="G6324"/>
      <c r="H6324"/>
      <c r="I6324"/>
      <c r="J6324"/>
      <c r="K6324"/>
      <c r="L6324"/>
      <c r="M6324"/>
      <c r="N6324"/>
      <c r="O6324"/>
    </row>
    <row r="6325" spans="2:15" ht="13.5" thickBot="1" x14ac:dyDescent="0.25">
      <c r="B6325"/>
      <c r="C6325"/>
      <c r="D6325"/>
      <c r="E6325"/>
      <c r="F6325"/>
      <c r="G6325"/>
      <c r="H6325"/>
      <c r="I6325"/>
      <c r="J6325"/>
      <c r="K6325"/>
      <c r="L6325"/>
      <c r="M6325"/>
      <c r="N6325"/>
      <c r="O6325"/>
    </row>
    <row r="6326" spans="2:15" ht="13.5" thickTop="1" x14ac:dyDescent="0.2">
      <c r="B6326" s="100" t="s">
        <v>2475</v>
      </c>
      <c r="C6326" s="178"/>
      <c r="D6326" s="178"/>
      <c r="E6326" s="114"/>
      <c r="F6326" s="114"/>
      <c r="G6326" s="115"/>
      <c r="H6326" s="115"/>
      <c r="I6326" s="115"/>
      <c r="J6326" s="115"/>
      <c r="K6326" s="115"/>
      <c r="L6326" s="122"/>
      <c r="M6326" s="1"/>
      <c r="N6326" s="1"/>
      <c r="O6326" s="1"/>
    </row>
    <row r="6327" spans="2:15" s="257" customFormat="1" ht="63.75" x14ac:dyDescent="0.2">
      <c r="B6327" s="395" t="s">
        <v>64</v>
      </c>
      <c r="C6327" s="396" t="s">
        <v>1218</v>
      </c>
      <c r="D6327" s="359" t="s">
        <v>65</v>
      </c>
      <c r="E6327" s="359" t="s">
        <v>2476</v>
      </c>
      <c r="F6327" s="359" t="s">
        <v>255</v>
      </c>
      <c r="G6327" s="359" t="s">
        <v>2024</v>
      </c>
      <c r="H6327" s="359" t="s">
        <v>1812</v>
      </c>
      <c r="I6327" s="359" t="s">
        <v>2477</v>
      </c>
      <c r="J6327" s="359" t="s">
        <v>2023</v>
      </c>
      <c r="K6327" s="359" t="s">
        <v>2478</v>
      </c>
      <c r="L6327" s="398" t="s">
        <v>2028</v>
      </c>
      <c r="M6327" s="254"/>
      <c r="N6327" s="254"/>
      <c r="O6327" s="254"/>
    </row>
    <row r="6328" spans="2:15" x14ac:dyDescent="0.2">
      <c r="B6328" s="14" t="s">
        <v>2479</v>
      </c>
      <c r="C6328" s="38" t="s">
        <v>783</v>
      </c>
      <c r="D6328" s="39">
        <v>34</v>
      </c>
      <c r="E6328" s="39">
        <v>15</v>
      </c>
      <c r="F6328" s="441">
        <v>9.8000000000000004E-2</v>
      </c>
      <c r="G6328" s="38" t="s">
        <v>2480</v>
      </c>
      <c r="H6328" s="441">
        <v>0.25</v>
      </c>
      <c r="I6328" s="38" t="s">
        <v>2184</v>
      </c>
      <c r="J6328" s="441">
        <v>0.15</v>
      </c>
      <c r="K6328" s="87" t="s">
        <v>2185</v>
      </c>
      <c r="L6328" s="371" t="s">
        <v>763</v>
      </c>
      <c r="M6328" s="1"/>
      <c r="N6328" s="156"/>
      <c r="O6328" s="1"/>
    </row>
    <row r="6329" spans="2:15" x14ac:dyDescent="0.2">
      <c r="B6329" s="14" t="s">
        <v>1956</v>
      </c>
      <c r="C6329" s="38" t="s">
        <v>783</v>
      </c>
      <c r="D6329" s="39">
        <v>34</v>
      </c>
      <c r="E6329" s="39">
        <v>15</v>
      </c>
      <c r="F6329" s="441">
        <v>9.8000000000000004E-2</v>
      </c>
      <c r="G6329" s="38" t="s">
        <v>2480</v>
      </c>
      <c r="H6329" s="441">
        <v>0.25</v>
      </c>
      <c r="I6329" s="38" t="s">
        <v>2184</v>
      </c>
      <c r="J6329" s="441">
        <v>0.15</v>
      </c>
      <c r="K6329" s="87" t="s">
        <v>2185</v>
      </c>
      <c r="L6329" s="371" t="s">
        <v>763</v>
      </c>
      <c r="M6329" s="1"/>
      <c r="N6329" s="156"/>
      <c r="O6329" s="1"/>
    </row>
    <row r="6330" spans="2:15" x14ac:dyDescent="0.2">
      <c r="B6330" s="42" t="s">
        <v>1957</v>
      </c>
      <c r="C6330" s="43" t="s">
        <v>783</v>
      </c>
      <c r="D6330" s="44">
        <v>34</v>
      </c>
      <c r="E6330" s="44">
        <v>15</v>
      </c>
      <c r="F6330" s="441">
        <v>9.8000000000000004E-2</v>
      </c>
      <c r="G6330" s="43" t="s">
        <v>2480</v>
      </c>
      <c r="H6330" s="441">
        <v>0.25</v>
      </c>
      <c r="I6330" s="43" t="s">
        <v>2184</v>
      </c>
      <c r="J6330" s="441">
        <v>0.15</v>
      </c>
      <c r="K6330" s="179" t="s">
        <v>2185</v>
      </c>
      <c r="L6330" s="371" t="s">
        <v>763</v>
      </c>
      <c r="M6330" s="1"/>
      <c r="N6330" s="158"/>
      <c r="O6330" s="1"/>
    </row>
    <row r="6331" spans="2:15" x14ac:dyDescent="0.2">
      <c r="B6331" s="42" t="s">
        <v>1958</v>
      </c>
      <c r="C6331" s="43" t="s">
        <v>783</v>
      </c>
      <c r="D6331" s="44">
        <v>34</v>
      </c>
      <c r="E6331" s="44">
        <v>15</v>
      </c>
      <c r="F6331" s="441">
        <v>9.8000000000000004E-2</v>
      </c>
      <c r="G6331" s="43" t="s">
        <v>2480</v>
      </c>
      <c r="H6331" s="441">
        <v>0.25</v>
      </c>
      <c r="I6331" s="43" t="s">
        <v>2184</v>
      </c>
      <c r="J6331" s="441">
        <v>0.15</v>
      </c>
      <c r="K6331" s="179" t="s">
        <v>2185</v>
      </c>
      <c r="L6331" s="371" t="s">
        <v>763</v>
      </c>
      <c r="M6331" s="1"/>
      <c r="N6331" s="158"/>
      <c r="O6331" s="1"/>
    </row>
    <row r="6332" spans="2:15" ht="4.5" customHeight="1" x14ac:dyDescent="0.2">
      <c r="B6332" s="137"/>
      <c r="C6332" s="138"/>
      <c r="D6332" s="182"/>
      <c r="E6332" s="182"/>
      <c r="F6332" s="119"/>
      <c r="G6332" s="138"/>
      <c r="H6332" s="120"/>
      <c r="I6332" s="138"/>
      <c r="J6332" s="120"/>
      <c r="K6332" s="181"/>
      <c r="L6332" s="444"/>
      <c r="M6332" s="1"/>
      <c r="N6332" s="130"/>
      <c r="O6332" s="24"/>
    </row>
    <row r="6333" spans="2:15" x14ac:dyDescent="0.2">
      <c r="B6333" s="14" t="s">
        <v>2479</v>
      </c>
      <c r="C6333" s="38" t="s">
        <v>2030</v>
      </c>
      <c r="D6333" s="39">
        <v>34</v>
      </c>
      <c r="E6333" s="39">
        <v>15</v>
      </c>
      <c r="F6333" s="441">
        <v>0.108</v>
      </c>
      <c r="G6333" s="38" t="s">
        <v>1959</v>
      </c>
      <c r="H6333" s="441">
        <v>0.25</v>
      </c>
      <c r="I6333" s="38" t="s">
        <v>2184</v>
      </c>
      <c r="J6333" s="441">
        <v>0.15</v>
      </c>
      <c r="K6333" s="87" t="s">
        <v>2185</v>
      </c>
      <c r="L6333" s="371" t="s">
        <v>763</v>
      </c>
      <c r="M6333" s="1"/>
      <c r="N6333" s="158"/>
      <c r="O6333" s="1"/>
    </row>
    <row r="6334" spans="2:15" x14ac:dyDescent="0.2">
      <c r="B6334" s="14" t="s">
        <v>1956</v>
      </c>
      <c r="C6334" s="38" t="s">
        <v>2030</v>
      </c>
      <c r="D6334" s="39">
        <v>34</v>
      </c>
      <c r="E6334" s="39">
        <v>15</v>
      </c>
      <c r="F6334" s="441">
        <v>0.108</v>
      </c>
      <c r="G6334" s="38" t="s">
        <v>1959</v>
      </c>
      <c r="H6334" s="441">
        <v>0.25</v>
      </c>
      <c r="I6334" s="38" t="s">
        <v>2184</v>
      </c>
      <c r="J6334" s="441">
        <v>0.15</v>
      </c>
      <c r="K6334" s="87" t="s">
        <v>2185</v>
      </c>
      <c r="L6334" s="371" t="s">
        <v>763</v>
      </c>
      <c r="M6334" s="1"/>
      <c r="N6334" s="158"/>
      <c r="O6334" s="1"/>
    </row>
    <row r="6335" spans="2:15" x14ac:dyDescent="0.2">
      <c r="B6335" s="42" t="s">
        <v>1957</v>
      </c>
      <c r="C6335" s="43" t="s">
        <v>2030</v>
      </c>
      <c r="D6335" s="44">
        <v>34</v>
      </c>
      <c r="E6335" s="44">
        <v>15</v>
      </c>
      <c r="F6335" s="441">
        <v>0.108</v>
      </c>
      <c r="G6335" s="43" t="s">
        <v>1959</v>
      </c>
      <c r="H6335" s="441">
        <v>0.25</v>
      </c>
      <c r="I6335" s="43" t="s">
        <v>2184</v>
      </c>
      <c r="J6335" s="441">
        <v>0.15</v>
      </c>
      <c r="K6335" s="179" t="s">
        <v>2185</v>
      </c>
      <c r="L6335" s="371" t="s">
        <v>763</v>
      </c>
      <c r="M6335" s="1"/>
      <c r="N6335" s="158"/>
      <c r="O6335" s="1"/>
    </row>
    <row r="6336" spans="2:15" x14ac:dyDescent="0.2">
      <c r="B6336" s="42" t="s">
        <v>1958</v>
      </c>
      <c r="C6336" s="43" t="s">
        <v>2030</v>
      </c>
      <c r="D6336" s="44">
        <v>34</v>
      </c>
      <c r="E6336" s="44">
        <v>15</v>
      </c>
      <c r="F6336" s="441">
        <v>0.108</v>
      </c>
      <c r="G6336" s="43" t="s">
        <v>1959</v>
      </c>
      <c r="H6336" s="441">
        <v>0.25</v>
      </c>
      <c r="I6336" s="43" t="s">
        <v>2184</v>
      </c>
      <c r="J6336" s="441">
        <v>0.15</v>
      </c>
      <c r="K6336" s="179" t="s">
        <v>2185</v>
      </c>
      <c r="L6336" s="371" t="s">
        <v>763</v>
      </c>
      <c r="M6336" s="1"/>
      <c r="N6336" s="130"/>
      <c r="O6336" s="1"/>
    </row>
    <row r="6337" spans="2:15" ht="9" customHeight="1" x14ac:dyDescent="0.2">
      <c r="B6337" s="7"/>
      <c r="C6337" s="1"/>
      <c r="D6337" s="1"/>
      <c r="E6337" s="1"/>
      <c r="F6337" s="1"/>
      <c r="G6337" s="1"/>
      <c r="H6337" s="1"/>
      <c r="I6337" s="1"/>
      <c r="J6337" s="1"/>
      <c r="K6337" s="1"/>
      <c r="L6337" s="8"/>
      <c r="M6337" s="1"/>
      <c r="N6337" s="1"/>
      <c r="O6337" s="1"/>
    </row>
    <row r="6338" spans="2:15" ht="63.75" x14ac:dyDescent="0.2">
      <c r="B6338" s="395" t="s">
        <v>64</v>
      </c>
      <c r="C6338" s="396" t="s">
        <v>1218</v>
      </c>
      <c r="D6338" s="359" t="s">
        <v>65</v>
      </c>
      <c r="E6338" s="359" t="s">
        <v>2476</v>
      </c>
      <c r="F6338" s="359" t="s">
        <v>255</v>
      </c>
      <c r="G6338" s="431" t="s">
        <v>2024</v>
      </c>
      <c r="H6338" s="359" t="s">
        <v>1812</v>
      </c>
      <c r="I6338" s="359" t="s">
        <v>2477</v>
      </c>
      <c r="J6338" s="359" t="s">
        <v>2023</v>
      </c>
      <c r="K6338" s="357" t="s">
        <v>2478</v>
      </c>
      <c r="L6338" s="358" t="s">
        <v>2028</v>
      </c>
      <c r="M6338"/>
      <c r="N6338" s="124"/>
      <c r="O6338" s="24"/>
    </row>
    <row r="6339" spans="2:15" x14ac:dyDescent="0.2">
      <c r="B6339" s="14" t="s">
        <v>1960</v>
      </c>
      <c r="C6339" s="38" t="s">
        <v>783</v>
      </c>
      <c r="D6339" s="39">
        <v>54</v>
      </c>
      <c r="E6339" s="39">
        <v>15</v>
      </c>
      <c r="F6339" s="441">
        <v>9.6000000000000002E-2</v>
      </c>
      <c r="G6339" s="38" t="s">
        <v>2189</v>
      </c>
      <c r="H6339" s="441">
        <v>0.25</v>
      </c>
      <c r="I6339" s="38" t="s">
        <v>2190</v>
      </c>
      <c r="J6339" s="441">
        <v>0.15</v>
      </c>
      <c r="K6339" s="87" t="s">
        <v>2593</v>
      </c>
      <c r="L6339" s="371" t="s">
        <v>390</v>
      </c>
      <c r="M6339"/>
      <c r="N6339" s="126"/>
      <c r="O6339" s="24"/>
    </row>
    <row r="6340" spans="2:15" x14ac:dyDescent="0.2">
      <c r="B6340" s="14" t="s">
        <v>1961</v>
      </c>
      <c r="C6340" s="38" t="s">
        <v>783</v>
      </c>
      <c r="D6340" s="39">
        <v>54</v>
      </c>
      <c r="E6340" s="39">
        <v>15</v>
      </c>
      <c r="F6340" s="441">
        <v>9.6000000000000002E-2</v>
      </c>
      <c r="G6340" s="38" t="s">
        <v>2189</v>
      </c>
      <c r="H6340" s="441">
        <v>0.25</v>
      </c>
      <c r="I6340" s="38" t="s">
        <v>2190</v>
      </c>
      <c r="J6340" s="441">
        <v>0.15</v>
      </c>
      <c r="K6340" s="87" t="s">
        <v>2593</v>
      </c>
      <c r="L6340" s="371" t="s">
        <v>390</v>
      </c>
      <c r="M6340"/>
      <c r="N6340" s="126"/>
      <c r="O6340" s="24"/>
    </row>
    <row r="6341" spans="2:15" x14ac:dyDescent="0.2">
      <c r="B6341" s="42" t="s">
        <v>1962</v>
      </c>
      <c r="C6341" s="43" t="s">
        <v>783</v>
      </c>
      <c r="D6341" s="44">
        <v>54</v>
      </c>
      <c r="E6341" s="44">
        <v>15</v>
      </c>
      <c r="F6341" s="441">
        <v>9.6000000000000002E-2</v>
      </c>
      <c r="G6341" s="38" t="s">
        <v>1963</v>
      </c>
      <c r="H6341" s="441">
        <v>0.25</v>
      </c>
      <c r="I6341" s="38" t="s">
        <v>2190</v>
      </c>
      <c r="J6341" s="441">
        <v>0.15</v>
      </c>
      <c r="K6341" s="87" t="s">
        <v>2593</v>
      </c>
      <c r="L6341" s="371" t="s">
        <v>390</v>
      </c>
      <c r="M6341"/>
      <c r="N6341" s="126"/>
      <c r="O6341" s="24"/>
    </row>
    <row r="6342" spans="2:15" x14ac:dyDescent="0.2">
      <c r="B6342" s="42" t="s">
        <v>1964</v>
      </c>
      <c r="C6342" s="43" t="s">
        <v>783</v>
      </c>
      <c r="D6342" s="44">
        <v>54</v>
      </c>
      <c r="E6342" s="44">
        <v>15</v>
      </c>
      <c r="F6342" s="441">
        <v>9.6000000000000002E-2</v>
      </c>
      <c r="G6342" s="38" t="s">
        <v>2189</v>
      </c>
      <c r="H6342" s="441">
        <v>0.25</v>
      </c>
      <c r="I6342" s="38" t="s">
        <v>2190</v>
      </c>
      <c r="J6342" s="441">
        <v>0.15</v>
      </c>
      <c r="K6342" s="87" t="s">
        <v>2593</v>
      </c>
      <c r="L6342" s="371" t="s">
        <v>390</v>
      </c>
      <c r="M6342"/>
      <c r="N6342" s="126"/>
      <c r="O6342" s="24"/>
    </row>
    <row r="6343" spans="2:15" ht="4.5" customHeight="1" x14ac:dyDescent="0.2">
      <c r="B6343" s="137"/>
      <c r="C6343" s="138"/>
      <c r="D6343" s="182"/>
      <c r="E6343" s="182"/>
      <c r="F6343" s="119"/>
      <c r="G6343" s="138"/>
      <c r="H6343" s="120"/>
      <c r="I6343" s="138"/>
      <c r="J6343" s="120"/>
      <c r="K6343" s="181"/>
      <c r="L6343" s="444"/>
      <c r="M6343"/>
      <c r="N6343" s="130"/>
      <c r="O6343" s="24"/>
    </row>
    <row r="6344" spans="2:15" x14ac:dyDescent="0.2">
      <c r="B6344" s="14" t="s">
        <v>1960</v>
      </c>
      <c r="C6344" s="38" t="s">
        <v>2030</v>
      </c>
      <c r="D6344" s="39">
        <v>54</v>
      </c>
      <c r="E6344" s="39">
        <v>15</v>
      </c>
      <c r="F6344" s="441">
        <v>9.6000000000000002E-2</v>
      </c>
      <c r="G6344" s="38" t="s">
        <v>2189</v>
      </c>
      <c r="H6344" s="441">
        <v>0.25</v>
      </c>
      <c r="I6344" s="38" t="s">
        <v>2190</v>
      </c>
      <c r="J6344" s="441">
        <v>0.15</v>
      </c>
      <c r="K6344" s="87" t="s">
        <v>2593</v>
      </c>
      <c r="L6344" s="371" t="s">
        <v>390</v>
      </c>
      <c r="M6344"/>
      <c r="N6344" s="126"/>
      <c r="O6344" s="24"/>
    </row>
    <row r="6345" spans="2:15" x14ac:dyDescent="0.2">
      <c r="B6345" s="14" t="s">
        <v>1961</v>
      </c>
      <c r="C6345" s="38" t="s">
        <v>2030</v>
      </c>
      <c r="D6345" s="39">
        <v>54</v>
      </c>
      <c r="E6345" s="39">
        <v>15</v>
      </c>
      <c r="F6345" s="441">
        <v>9.6000000000000002E-2</v>
      </c>
      <c r="G6345" s="38" t="s">
        <v>2189</v>
      </c>
      <c r="H6345" s="441">
        <v>0.25</v>
      </c>
      <c r="I6345" s="38" t="s">
        <v>2190</v>
      </c>
      <c r="J6345" s="441">
        <v>0.15</v>
      </c>
      <c r="K6345" s="87" t="s">
        <v>2593</v>
      </c>
      <c r="L6345" s="371" t="s">
        <v>390</v>
      </c>
      <c r="M6345"/>
      <c r="N6345" s="126"/>
      <c r="O6345" s="24"/>
    </row>
    <row r="6346" spans="2:15" x14ac:dyDescent="0.2">
      <c r="B6346" s="42" t="s">
        <v>1962</v>
      </c>
      <c r="C6346" s="43" t="s">
        <v>2030</v>
      </c>
      <c r="D6346" s="44">
        <v>54</v>
      </c>
      <c r="E6346" s="44">
        <v>15</v>
      </c>
      <c r="F6346" s="441">
        <v>9.6000000000000002E-2</v>
      </c>
      <c r="G6346" s="43" t="s">
        <v>2189</v>
      </c>
      <c r="H6346" s="441">
        <v>0.25</v>
      </c>
      <c r="I6346" s="43" t="s">
        <v>2190</v>
      </c>
      <c r="J6346" s="441">
        <v>0.15</v>
      </c>
      <c r="K6346" s="179" t="s">
        <v>2593</v>
      </c>
      <c r="L6346" s="371" t="s">
        <v>390</v>
      </c>
      <c r="M6346"/>
      <c r="N6346" s="126"/>
      <c r="O6346" s="24"/>
    </row>
    <row r="6347" spans="2:15" x14ac:dyDescent="0.2">
      <c r="B6347" s="42" t="s">
        <v>1964</v>
      </c>
      <c r="C6347" s="43" t="s">
        <v>2030</v>
      </c>
      <c r="D6347" s="44">
        <v>54</v>
      </c>
      <c r="E6347" s="44">
        <v>15</v>
      </c>
      <c r="F6347" s="441">
        <v>9.6000000000000002E-2</v>
      </c>
      <c r="G6347" s="43" t="s">
        <v>2189</v>
      </c>
      <c r="H6347" s="441">
        <v>0.25</v>
      </c>
      <c r="I6347" s="43" t="s">
        <v>2190</v>
      </c>
      <c r="J6347" s="441">
        <v>0.15</v>
      </c>
      <c r="K6347" s="179" t="s">
        <v>2593</v>
      </c>
      <c r="L6347" s="371" t="s">
        <v>390</v>
      </c>
      <c r="M6347"/>
      <c r="N6347" s="126"/>
      <c r="O6347" s="24"/>
    </row>
    <row r="6348" spans="2:15" ht="13.5" thickBot="1" x14ac:dyDescent="0.25">
      <c r="B6348" s="3" t="s">
        <v>52</v>
      </c>
      <c r="C6348" s="4"/>
      <c r="D6348" s="4"/>
      <c r="E6348" s="4"/>
      <c r="F6348" s="4"/>
      <c r="G6348" s="4"/>
      <c r="H6348" s="4"/>
      <c r="I6348" s="4"/>
      <c r="J6348" s="4"/>
      <c r="K6348" s="4"/>
      <c r="L6348" s="5"/>
      <c r="M6348" s="1"/>
      <c r="N6348" s="1"/>
      <c r="O6348" s="1"/>
    </row>
    <row r="6349" spans="2:15" ht="13.5" thickTop="1" x14ac:dyDescent="0.2">
      <c r="B6349" s="249"/>
      <c r="C6349"/>
      <c r="D6349"/>
      <c r="E6349"/>
      <c r="F6349"/>
      <c r="G6349"/>
      <c r="H6349"/>
      <c r="I6349"/>
      <c r="J6349"/>
      <c r="K6349"/>
      <c r="L6349"/>
      <c r="M6349"/>
      <c r="N6349"/>
      <c r="O6349"/>
    </row>
    <row r="6350" spans="2:15" ht="13.5" thickBot="1" x14ac:dyDescent="0.25">
      <c r="B6350"/>
      <c r="C6350"/>
      <c r="D6350"/>
      <c r="E6350"/>
      <c r="F6350"/>
      <c r="G6350"/>
      <c r="H6350"/>
      <c r="I6350"/>
      <c r="J6350"/>
      <c r="K6350"/>
      <c r="L6350"/>
      <c r="M6350"/>
      <c r="N6350"/>
      <c r="O6350"/>
    </row>
    <row r="6351" spans="2:15" ht="13.5" thickTop="1" x14ac:dyDescent="0.2">
      <c r="B6351" s="100" t="s">
        <v>1965</v>
      </c>
      <c r="C6351" s="100"/>
      <c r="D6351" s="100"/>
      <c r="E6351" s="113"/>
      <c r="F6351" s="115"/>
      <c r="G6351" s="115"/>
      <c r="H6351" s="115"/>
      <c r="I6351" s="115"/>
      <c r="J6351" s="115"/>
      <c r="K6351" s="115"/>
      <c r="L6351" s="115"/>
      <c r="M6351" s="110"/>
      <c r="N6351" s="110"/>
      <c r="O6351" s="109"/>
    </row>
    <row r="6352" spans="2:15" s="256" customFormat="1" ht="63.75" x14ac:dyDescent="0.2">
      <c r="B6352" s="395" t="s">
        <v>1966</v>
      </c>
      <c r="C6352" s="396" t="s">
        <v>1218</v>
      </c>
      <c r="D6352" s="359" t="s">
        <v>65</v>
      </c>
      <c r="E6352" s="359" t="s">
        <v>66</v>
      </c>
      <c r="F6352" s="359" t="s">
        <v>67</v>
      </c>
      <c r="G6352" s="359" t="s">
        <v>68</v>
      </c>
      <c r="H6352" s="359" t="s">
        <v>1967</v>
      </c>
      <c r="I6352" s="359" t="s">
        <v>255</v>
      </c>
      <c r="J6352" s="359" t="s">
        <v>2024</v>
      </c>
      <c r="K6352" s="359" t="s">
        <v>1812</v>
      </c>
      <c r="L6352" s="359" t="s">
        <v>1968</v>
      </c>
      <c r="M6352" s="359" t="s">
        <v>2023</v>
      </c>
      <c r="N6352" s="431" t="s">
        <v>2026</v>
      </c>
      <c r="O6352" s="398" t="s">
        <v>2028</v>
      </c>
    </row>
    <row r="6353" spans="2:15" x14ac:dyDescent="0.2">
      <c r="B6353" s="14" t="s">
        <v>1969</v>
      </c>
      <c r="C6353" s="87" t="s">
        <v>783</v>
      </c>
      <c r="D6353" s="39">
        <v>20</v>
      </c>
      <c r="E6353" s="39">
        <v>1</v>
      </c>
      <c r="F6353" s="87">
        <v>100</v>
      </c>
      <c r="G6353" s="39">
        <v>19</v>
      </c>
      <c r="H6353" s="87" t="s">
        <v>370</v>
      </c>
      <c r="I6353" s="441">
        <v>0.1</v>
      </c>
      <c r="J6353" s="239" t="s">
        <v>2033</v>
      </c>
      <c r="K6353" s="441">
        <v>0.25</v>
      </c>
      <c r="L6353" s="87" t="s">
        <v>2037</v>
      </c>
      <c r="M6353" s="441">
        <v>0.15</v>
      </c>
      <c r="N6353" s="447" t="s">
        <v>2472</v>
      </c>
      <c r="O6353" s="371" t="s">
        <v>763</v>
      </c>
    </row>
    <row r="6354" spans="2:15" x14ac:dyDescent="0.2">
      <c r="B6354" s="14" t="s">
        <v>1933</v>
      </c>
      <c r="C6354" s="87" t="s">
        <v>783</v>
      </c>
      <c r="D6354" s="39">
        <v>30</v>
      </c>
      <c r="E6354" s="39">
        <v>1.5</v>
      </c>
      <c r="F6354" s="87">
        <v>150</v>
      </c>
      <c r="G6354" s="39">
        <v>23.5</v>
      </c>
      <c r="H6354" s="87" t="s">
        <v>1934</v>
      </c>
      <c r="I6354" s="441">
        <v>0.1</v>
      </c>
      <c r="J6354" s="239" t="s">
        <v>1935</v>
      </c>
      <c r="K6354" s="441">
        <v>0.25</v>
      </c>
      <c r="L6354" s="87" t="s">
        <v>2041</v>
      </c>
      <c r="M6354" s="441">
        <v>0.15</v>
      </c>
      <c r="N6354" s="447" t="s">
        <v>2033</v>
      </c>
      <c r="O6354" s="371" t="s">
        <v>763</v>
      </c>
    </row>
    <row r="6355" spans="2:15" x14ac:dyDescent="0.2">
      <c r="B6355" s="42" t="s">
        <v>1936</v>
      </c>
      <c r="C6355" s="179" t="s">
        <v>783</v>
      </c>
      <c r="D6355" s="44">
        <v>40</v>
      </c>
      <c r="E6355" s="44">
        <v>2</v>
      </c>
      <c r="F6355" s="179">
        <v>200</v>
      </c>
      <c r="G6355" s="44">
        <v>23</v>
      </c>
      <c r="H6355" s="179" t="s">
        <v>47</v>
      </c>
      <c r="I6355" s="441">
        <v>0.1</v>
      </c>
      <c r="J6355" s="445" t="s">
        <v>2038</v>
      </c>
      <c r="K6355" s="441">
        <v>0.25</v>
      </c>
      <c r="L6355" s="87" t="s">
        <v>1937</v>
      </c>
      <c r="M6355" s="441">
        <v>0.15</v>
      </c>
      <c r="N6355" s="448" t="s">
        <v>1938</v>
      </c>
      <c r="O6355" s="371" t="s">
        <v>390</v>
      </c>
    </row>
    <row r="6356" spans="2:15" x14ac:dyDescent="0.2">
      <c r="B6356" s="42" t="s">
        <v>1939</v>
      </c>
      <c r="C6356" s="179" t="s">
        <v>783</v>
      </c>
      <c r="D6356" s="44">
        <v>72</v>
      </c>
      <c r="E6356" s="44">
        <v>3</v>
      </c>
      <c r="F6356" s="179">
        <v>300</v>
      </c>
      <c r="G6356" s="44">
        <v>50</v>
      </c>
      <c r="H6356" s="179" t="s">
        <v>1726</v>
      </c>
      <c r="I6356" s="441">
        <v>0.1</v>
      </c>
      <c r="J6356" s="445" t="s">
        <v>1940</v>
      </c>
      <c r="K6356" s="441">
        <v>0.25</v>
      </c>
      <c r="L6356" s="87" t="s">
        <v>1941</v>
      </c>
      <c r="M6356" s="441">
        <v>0.15</v>
      </c>
      <c r="N6356" s="448" t="s">
        <v>890</v>
      </c>
      <c r="O6356" s="371" t="s">
        <v>390</v>
      </c>
    </row>
    <row r="6357" spans="2:15" ht="4.5" customHeight="1" x14ac:dyDescent="0.2">
      <c r="B6357" s="137"/>
      <c r="C6357" s="181"/>
      <c r="D6357" s="182"/>
      <c r="E6357" s="182"/>
      <c r="F6357" s="181"/>
      <c r="G6357" s="182"/>
      <c r="H6357" s="181"/>
      <c r="I6357" s="119"/>
      <c r="J6357" s="446"/>
      <c r="K6357" s="119"/>
      <c r="L6357" s="439"/>
      <c r="M6357" s="119"/>
      <c r="N6357" s="449"/>
      <c r="O6357" s="444"/>
    </row>
    <row r="6358" spans="2:15" x14ac:dyDescent="0.2">
      <c r="B6358" s="14" t="s">
        <v>1969</v>
      </c>
      <c r="C6358" s="87" t="s">
        <v>783</v>
      </c>
      <c r="D6358" s="39">
        <v>20</v>
      </c>
      <c r="E6358" s="39">
        <v>1</v>
      </c>
      <c r="F6358" s="87">
        <v>100</v>
      </c>
      <c r="G6358" s="39">
        <v>19</v>
      </c>
      <c r="H6358" s="87" t="s">
        <v>370</v>
      </c>
      <c r="I6358" s="441">
        <v>0.1</v>
      </c>
      <c r="J6358" s="239" t="s">
        <v>2033</v>
      </c>
      <c r="K6358" s="441">
        <v>0.25</v>
      </c>
      <c r="L6358" s="87" t="s">
        <v>2037</v>
      </c>
      <c r="M6358" s="441">
        <v>0.15</v>
      </c>
      <c r="N6358" s="448" t="s">
        <v>2472</v>
      </c>
      <c r="O6358" s="371" t="s">
        <v>763</v>
      </c>
    </row>
    <row r="6359" spans="2:15" x14ac:dyDescent="0.2">
      <c r="B6359" s="14" t="s">
        <v>1933</v>
      </c>
      <c r="C6359" s="87" t="s">
        <v>783</v>
      </c>
      <c r="D6359" s="39">
        <v>30</v>
      </c>
      <c r="E6359" s="39">
        <v>1.5</v>
      </c>
      <c r="F6359" s="87">
        <v>150</v>
      </c>
      <c r="G6359" s="39">
        <v>23.5</v>
      </c>
      <c r="H6359" s="87" t="s">
        <v>1934</v>
      </c>
      <c r="I6359" s="441">
        <v>0.1</v>
      </c>
      <c r="J6359" s="239" t="s">
        <v>1935</v>
      </c>
      <c r="K6359" s="441">
        <v>0.25</v>
      </c>
      <c r="L6359" s="87" t="s">
        <v>2041</v>
      </c>
      <c r="M6359" s="441">
        <v>0.15</v>
      </c>
      <c r="N6359" s="448" t="s">
        <v>2033</v>
      </c>
      <c r="O6359" s="371" t="s">
        <v>763</v>
      </c>
    </row>
    <row r="6360" spans="2:15" x14ac:dyDescent="0.2">
      <c r="B6360" s="42" t="s">
        <v>1936</v>
      </c>
      <c r="C6360" s="179" t="s">
        <v>783</v>
      </c>
      <c r="D6360" s="44">
        <v>40</v>
      </c>
      <c r="E6360" s="44">
        <v>2</v>
      </c>
      <c r="F6360" s="179">
        <v>200</v>
      </c>
      <c r="G6360" s="44">
        <v>23</v>
      </c>
      <c r="H6360" s="179" t="s">
        <v>47</v>
      </c>
      <c r="I6360" s="441">
        <v>0.1</v>
      </c>
      <c r="J6360" s="445" t="s">
        <v>2038</v>
      </c>
      <c r="K6360" s="441">
        <v>0.25</v>
      </c>
      <c r="L6360" s="87" t="s">
        <v>1937</v>
      </c>
      <c r="M6360" s="441">
        <v>0.15</v>
      </c>
      <c r="N6360" s="450" t="s">
        <v>1938</v>
      </c>
      <c r="O6360" s="371" t="s">
        <v>390</v>
      </c>
    </row>
    <row r="6361" spans="2:15" ht="13.5" thickBot="1" x14ac:dyDescent="0.25">
      <c r="B6361" s="3" t="s">
        <v>52</v>
      </c>
      <c r="C6361" s="4"/>
      <c r="D6361" s="4"/>
      <c r="E6361" s="4"/>
      <c r="F6361" s="4"/>
      <c r="G6361" s="4"/>
      <c r="H6361" s="4"/>
      <c r="I6361" s="4"/>
      <c r="J6361" s="4"/>
      <c r="K6361" s="4"/>
      <c r="L6361" s="4"/>
      <c r="M6361" s="4"/>
      <c r="N6361" s="4"/>
      <c r="O6361" s="5"/>
    </row>
    <row r="6362" spans="2:15" ht="13.5" thickTop="1" x14ac:dyDescent="0.2">
      <c r="B6362" s="249"/>
    </row>
    <row r="6363" spans="2:15" ht="13.5" thickBot="1" x14ac:dyDescent="0.25"/>
    <row r="6364" spans="2:15" ht="14.25" thickTop="1" thickBot="1" x14ac:dyDescent="0.25">
      <c r="B6364" s="4612" t="s">
        <v>1942</v>
      </c>
      <c r="C6364" s="4613"/>
      <c r="D6364" s="4613"/>
      <c r="E6364" s="4613"/>
      <c r="F6364" s="4614"/>
    </row>
    <row r="6365" spans="2:15" ht="13.5" thickBot="1" x14ac:dyDescent="0.25">
      <c r="B6365" s="183" t="s">
        <v>1727</v>
      </c>
      <c r="C6365" s="68" t="s">
        <v>1154</v>
      </c>
      <c r="D6365" s="68" t="s">
        <v>1152</v>
      </c>
      <c r="E6365" s="68" t="s">
        <v>1220</v>
      </c>
      <c r="F6365" s="184" t="s">
        <v>1218</v>
      </c>
      <c r="I6365"/>
      <c r="J6365"/>
      <c r="K6365"/>
      <c r="L6365"/>
    </row>
    <row r="6366" spans="2:15" ht="13.5" thickBot="1" x14ac:dyDescent="0.25">
      <c r="B6366" s="4512" t="s">
        <v>1943</v>
      </c>
      <c r="C6366" s="4513"/>
      <c r="D6366" s="4513"/>
      <c r="E6366" s="4513"/>
      <c r="F6366" s="4514"/>
      <c r="I6366"/>
      <c r="J6366"/>
      <c r="K6366"/>
      <c r="L6366"/>
    </row>
    <row r="6367" spans="2:15" x14ac:dyDescent="0.2">
      <c r="B6367" s="7"/>
      <c r="C6367" s="224" t="s">
        <v>602</v>
      </c>
      <c r="D6367" s="63">
        <v>3</v>
      </c>
      <c r="E6367" s="86">
        <v>15</v>
      </c>
      <c r="F6367" s="4638" t="s">
        <v>603</v>
      </c>
      <c r="I6367"/>
      <c r="J6367"/>
      <c r="K6367"/>
      <c r="L6367"/>
    </row>
    <row r="6368" spans="2:15" x14ac:dyDescent="0.2">
      <c r="B6368" s="7"/>
      <c r="C6368" s="185" t="s">
        <v>604</v>
      </c>
      <c r="D6368" s="39">
        <v>5.99</v>
      </c>
      <c r="E6368" s="87">
        <v>40</v>
      </c>
      <c r="F6368" s="4590"/>
      <c r="I6368"/>
      <c r="J6368"/>
      <c r="K6368"/>
      <c r="L6368"/>
    </row>
    <row r="6369" spans="2:12" ht="13.5" thickBot="1" x14ac:dyDescent="0.25">
      <c r="B6369" s="7"/>
      <c r="C6369" s="186" t="s">
        <v>605</v>
      </c>
      <c r="D6369" s="111">
        <v>8.99</v>
      </c>
      <c r="E6369" s="88">
        <v>60</v>
      </c>
      <c r="F6369" s="4639"/>
      <c r="I6369"/>
      <c r="J6369"/>
      <c r="K6369"/>
      <c r="L6369"/>
    </row>
    <row r="6370" spans="2:12" x14ac:dyDescent="0.2">
      <c r="B6370" s="7"/>
      <c r="C6370" s="224" t="s">
        <v>606</v>
      </c>
      <c r="D6370" s="63">
        <v>3</v>
      </c>
      <c r="E6370" s="199">
        <v>25</v>
      </c>
      <c r="F6370" s="4645" t="s">
        <v>1945</v>
      </c>
      <c r="I6370"/>
      <c r="J6370"/>
      <c r="K6370"/>
      <c r="L6370"/>
    </row>
    <row r="6371" spans="2:12" x14ac:dyDescent="0.2">
      <c r="B6371" s="7"/>
      <c r="C6371" s="185" t="s">
        <v>607</v>
      </c>
      <c r="D6371" s="39">
        <v>5.25</v>
      </c>
      <c r="E6371" s="87">
        <v>45</v>
      </c>
      <c r="F6371" s="4628"/>
      <c r="I6371"/>
      <c r="J6371"/>
      <c r="K6371"/>
      <c r="L6371"/>
    </row>
    <row r="6372" spans="2:12" ht="13.5" thickBot="1" x14ac:dyDescent="0.25">
      <c r="B6372" s="7"/>
      <c r="C6372" s="186" t="s">
        <v>608</v>
      </c>
      <c r="D6372" s="111">
        <v>9.99</v>
      </c>
      <c r="E6372" s="88">
        <v>90</v>
      </c>
      <c r="F6372" s="4646"/>
      <c r="I6372"/>
      <c r="J6372"/>
      <c r="K6372"/>
      <c r="L6372"/>
    </row>
    <row r="6373" spans="2:12" ht="39" thickBot="1" x14ac:dyDescent="0.25">
      <c r="B6373" s="7"/>
      <c r="C6373" s="226" t="s">
        <v>183</v>
      </c>
      <c r="D6373" s="161">
        <v>0.35</v>
      </c>
      <c r="E6373" s="227" t="s">
        <v>163</v>
      </c>
      <c r="F6373" s="211" t="s">
        <v>184</v>
      </c>
      <c r="I6373"/>
      <c r="J6373"/>
      <c r="K6373"/>
      <c r="L6373"/>
    </row>
    <row r="6374" spans="2:12" ht="26.25" thickBot="1" x14ac:dyDescent="0.25">
      <c r="B6374" s="7"/>
      <c r="C6374" s="228" t="s">
        <v>185</v>
      </c>
      <c r="D6374" s="161">
        <v>0.2</v>
      </c>
      <c r="E6374" s="227" t="s">
        <v>163</v>
      </c>
      <c r="F6374" s="211" t="s">
        <v>184</v>
      </c>
      <c r="I6374"/>
      <c r="J6374"/>
      <c r="K6374"/>
      <c r="L6374"/>
    </row>
    <row r="6375" spans="2:12" ht="26.25" thickBot="1" x14ac:dyDescent="0.25">
      <c r="B6375" s="7"/>
      <c r="C6375" s="228" t="s">
        <v>186</v>
      </c>
      <c r="D6375" s="161">
        <v>0.2</v>
      </c>
      <c r="E6375" s="227" t="s">
        <v>163</v>
      </c>
      <c r="F6375" s="211" t="s">
        <v>187</v>
      </c>
      <c r="I6375"/>
      <c r="J6375"/>
      <c r="K6375"/>
      <c r="L6375"/>
    </row>
    <row r="6376" spans="2:12" ht="26.25" thickBot="1" x14ac:dyDescent="0.25">
      <c r="B6376" s="7"/>
      <c r="C6376" s="226" t="s">
        <v>192</v>
      </c>
      <c r="D6376" s="161">
        <v>0.2</v>
      </c>
      <c r="E6376" s="227" t="s">
        <v>163</v>
      </c>
      <c r="F6376" s="211" t="s">
        <v>193</v>
      </c>
      <c r="I6376"/>
      <c r="J6376"/>
      <c r="K6376"/>
      <c r="L6376"/>
    </row>
    <row r="6377" spans="2:12" ht="26.25" thickBot="1" x14ac:dyDescent="0.25">
      <c r="B6377" s="7"/>
      <c r="C6377" s="226" t="s">
        <v>192</v>
      </c>
      <c r="D6377" s="161">
        <v>0.12</v>
      </c>
      <c r="E6377" s="227" t="s">
        <v>163</v>
      </c>
      <c r="F6377" s="211" t="s">
        <v>194</v>
      </c>
      <c r="I6377"/>
      <c r="J6377"/>
      <c r="K6377"/>
      <c r="L6377"/>
    </row>
    <row r="6378" spans="2:12" x14ac:dyDescent="0.2">
      <c r="B6378" s="7"/>
      <c r="C6378" s="229"/>
      <c r="D6378" s="230"/>
      <c r="E6378" s="231"/>
      <c r="F6378" s="225"/>
      <c r="I6378"/>
      <c r="J6378"/>
      <c r="K6378"/>
      <c r="L6378"/>
    </row>
    <row r="6379" spans="2:12" x14ac:dyDescent="0.2">
      <c r="B6379" s="7"/>
      <c r="C6379" s="232" t="s">
        <v>1946</v>
      </c>
      <c r="D6379" s="93">
        <v>10</v>
      </c>
      <c r="E6379" s="4647" t="s">
        <v>195</v>
      </c>
      <c r="F6379" s="4630" t="s">
        <v>1947</v>
      </c>
      <c r="I6379"/>
      <c r="J6379"/>
      <c r="K6379"/>
      <c r="L6379"/>
    </row>
    <row r="6380" spans="2:12" x14ac:dyDescent="0.2">
      <c r="B6380" s="7"/>
      <c r="C6380" s="185" t="s">
        <v>1948</v>
      </c>
      <c r="D6380" s="47">
        <v>2</v>
      </c>
      <c r="E6380" s="4648"/>
      <c r="F6380" s="4630"/>
      <c r="I6380"/>
      <c r="J6380"/>
      <c r="K6380"/>
      <c r="L6380"/>
    </row>
    <row r="6381" spans="2:12" x14ac:dyDescent="0.2">
      <c r="B6381" s="7"/>
      <c r="C6381" s="185" t="s">
        <v>1949</v>
      </c>
      <c r="D6381" s="39">
        <v>0</v>
      </c>
      <c r="E6381" s="87" t="s">
        <v>2238</v>
      </c>
      <c r="F6381" s="4630"/>
      <c r="I6381"/>
      <c r="J6381"/>
      <c r="K6381"/>
      <c r="L6381"/>
    </row>
    <row r="6382" spans="2:12" x14ac:dyDescent="0.2">
      <c r="B6382" s="7"/>
      <c r="C6382" s="185" t="s">
        <v>2239</v>
      </c>
      <c r="D6382" s="39">
        <v>0</v>
      </c>
      <c r="E6382" s="87" t="s">
        <v>2238</v>
      </c>
      <c r="F6382" s="4630"/>
      <c r="I6382"/>
      <c r="J6382"/>
      <c r="K6382"/>
      <c r="L6382"/>
    </row>
    <row r="6383" spans="2:12" ht="13.5" thickBot="1" x14ac:dyDescent="0.25">
      <c r="B6383" s="7"/>
      <c r="C6383" s="186" t="s">
        <v>196</v>
      </c>
      <c r="D6383" s="111">
        <v>0</v>
      </c>
      <c r="E6383" s="88" t="s">
        <v>2238</v>
      </c>
      <c r="F6383" s="4631"/>
      <c r="I6383"/>
      <c r="J6383"/>
      <c r="K6383"/>
      <c r="L6383"/>
    </row>
    <row r="6384" spans="2:12" x14ac:dyDescent="0.2">
      <c r="B6384" s="7"/>
      <c r="C6384" s="224" t="s">
        <v>197</v>
      </c>
      <c r="D6384" s="63">
        <v>0</v>
      </c>
      <c r="E6384" s="86" t="s">
        <v>2238</v>
      </c>
      <c r="F6384" s="4629" t="s">
        <v>2240</v>
      </c>
      <c r="I6384"/>
      <c r="J6384"/>
      <c r="K6384"/>
      <c r="L6384"/>
    </row>
    <row r="6385" spans="2:12" x14ac:dyDescent="0.2">
      <c r="B6385" s="7"/>
      <c r="C6385" s="185" t="s">
        <v>198</v>
      </c>
      <c r="D6385" s="39">
        <v>0</v>
      </c>
      <c r="E6385" s="87"/>
      <c r="F6385" s="4630"/>
      <c r="I6385"/>
      <c r="J6385"/>
      <c r="K6385"/>
      <c r="L6385"/>
    </row>
    <row r="6386" spans="2:12" x14ac:dyDescent="0.2">
      <c r="B6386" s="7"/>
      <c r="C6386" s="185" t="s">
        <v>199</v>
      </c>
      <c r="D6386" s="39">
        <v>0</v>
      </c>
      <c r="E6386" s="87"/>
      <c r="F6386" s="4630"/>
      <c r="I6386"/>
      <c r="J6386"/>
      <c r="K6386"/>
      <c r="L6386"/>
    </row>
    <row r="6387" spans="2:12" x14ac:dyDescent="0.2">
      <c r="B6387" s="7"/>
      <c r="C6387" s="185" t="s">
        <v>200</v>
      </c>
      <c r="D6387" s="39">
        <v>0</v>
      </c>
      <c r="E6387" s="87"/>
      <c r="F6387" s="4630"/>
      <c r="I6387"/>
      <c r="J6387"/>
      <c r="K6387"/>
      <c r="L6387"/>
    </row>
    <row r="6388" spans="2:12" x14ac:dyDescent="0.2">
      <c r="B6388" s="7"/>
      <c r="C6388" s="185" t="s">
        <v>201</v>
      </c>
      <c r="D6388" s="39">
        <v>0</v>
      </c>
      <c r="E6388" s="87"/>
      <c r="F6388" s="4630"/>
      <c r="I6388"/>
      <c r="J6388"/>
      <c r="K6388"/>
      <c r="L6388"/>
    </row>
    <row r="6389" spans="2:12" ht="13.5" thickBot="1" x14ac:dyDescent="0.25">
      <c r="B6389" s="7"/>
      <c r="C6389" s="186" t="s">
        <v>202</v>
      </c>
      <c r="D6389" s="111">
        <v>0</v>
      </c>
      <c r="E6389" s="88"/>
      <c r="F6389" s="4631"/>
      <c r="I6389"/>
      <c r="J6389"/>
      <c r="K6389"/>
      <c r="L6389"/>
    </row>
    <row r="6390" spans="2:12" x14ac:dyDescent="0.2">
      <c r="B6390" s="7"/>
      <c r="C6390" s="224" t="s">
        <v>197</v>
      </c>
      <c r="D6390" s="63">
        <v>0.06</v>
      </c>
      <c r="E6390" s="4649" t="s">
        <v>2241</v>
      </c>
      <c r="F6390" s="4629" t="s">
        <v>165</v>
      </c>
      <c r="I6390"/>
      <c r="J6390"/>
      <c r="K6390"/>
      <c r="L6390"/>
    </row>
    <row r="6391" spans="2:12" x14ac:dyDescent="0.2">
      <c r="B6391" s="7"/>
      <c r="C6391" s="232" t="s">
        <v>198</v>
      </c>
      <c r="D6391" s="39">
        <v>0.06</v>
      </c>
      <c r="E6391" s="4650"/>
      <c r="F6391" s="4630"/>
      <c r="I6391"/>
      <c r="J6391"/>
      <c r="K6391"/>
      <c r="L6391"/>
    </row>
    <row r="6392" spans="2:12" x14ac:dyDescent="0.2">
      <c r="B6392" s="7"/>
      <c r="C6392" s="232" t="s">
        <v>203</v>
      </c>
      <c r="D6392" s="39">
        <v>0.06</v>
      </c>
      <c r="E6392" s="4647"/>
      <c r="F6392" s="4630"/>
      <c r="I6392"/>
      <c r="J6392"/>
      <c r="K6392"/>
      <c r="L6392"/>
    </row>
    <row r="6393" spans="2:12" x14ac:dyDescent="0.2">
      <c r="B6393" s="7"/>
      <c r="C6393" s="185" t="s">
        <v>200</v>
      </c>
      <c r="D6393" s="39">
        <v>0</v>
      </c>
      <c r="E6393" s="87" t="s">
        <v>2238</v>
      </c>
      <c r="F6393" s="4630"/>
      <c r="I6393"/>
      <c r="J6393"/>
      <c r="K6393"/>
      <c r="L6393"/>
    </row>
    <row r="6394" spans="2:12" x14ac:dyDescent="0.2">
      <c r="B6394" s="7"/>
      <c r="C6394" s="185" t="s">
        <v>201</v>
      </c>
      <c r="D6394" s="39">
        <v>0</v>
      </c>
      <c r="E6394" s="87" t="s">
        <v>2238</v>
      </c>
      <c r="F6394" s="4630"/>
      <c r="I6394"/>
      <c r="J6394"/>
      <c r="K6394"/>
      <c r="L6394"/>
    </row>
    <row r="6395" spans="2:12" ht="13.5" thickBot="1" x14ac:dyDescent="0.25">
      <c r="B6395" s="7"/>
      <c r="C6395" s="186" t="s">
        <v>202</v>
      </c>
      <c r="D6395" s="111">
        <v>0</v>
      </c>
      <c r="E6395" s="88" t="s">
        <v>2238</v>
      </c>
      <c r="F6395" s="4631"/>
      <c r="I6395"/>
      <c r="J6395"/>
      <c r="K6395"/>
      <c r="L6395"/>
    </row>
    <row r="6396" spans="2:12" ht="39" thickBot="1" x14ac:dyDescent="0.25">
      <c r="B6396" s="7"/>
      <c r="C6396" s="226" t="s">
        <v>204</v>
      </c>
      <c r="D6396" s="161">
        <v>0</v>
      </c>
      <c r="E6396" s="227" t="s">
        <v>2238</v>
      </c>
      <c r="F6396" s="233" t="s">
        <v>1712</v>
      </c>
      <c r="I6396"/>
      <c r="J6396"/>
      <c r="K6396"/>
      <c r="L6396"/>
    </row>
    <row r="6397" spans="2:12" ht="39" thickBot="1" x14ac:dyDescent="0.25">
      <c r="B6397" s="7"/>
      <c r="C6397" s="226" t="s">
        <v>2372</v>
      </c>
      <c r="D6397" s="161">
        <v>0</v>
      </c>
      <c r="E6397" s="227" t="s">
        <v>2238</v>
      </c>
      <c r="F6397" s="233" t="s">
        <v>2240</v>
      </c>
      <c r="I6397"/>
      <c r="J6397"/>
      <c r="K6397"/>
      <c r="L6397"/>
    </row>
    <row r="6398" spans="2:12" ht="13.5" thickBot="1" x14ac:dyDescent="0.25">
      <c r="B6398" s="7"/>
      <c r="C6398" s="234"/>
      <c r="D6398" s="213"/>
      <c r="E6398" s="214"/>
      <c r="F6398" s="235"/>
      <c r="I6398"/>
      <c r="J6398"/>
      <c r="K6398"/>
      <c r="L6398"/>
    </row>
    <row r="6399" spans="2:12" x14ac:dyDescent="0.2">
      <c r="B6399" s="7"/>
      <c r="C6399" s="4685" t="s">
        <v>2242</v>
      </c>
      <c r="D6399" s="63">
        <v>0.06</v>
      </c>
      <c r="E6399" s="86" t="s">
        <v>2243</v>
      </c>
      <c r="F6399" s="4626" t="s">
        <v>165</v>
      </c>
      <c r="I6399"/>
      <c r="J6399"/>
      <c r="K6399"/>
      <c r="L6399"/>
    </row>
    <row r="6400" spans="2:12" x14ac:dyDescent="0.2">
      <c r="B6400" s="7"/>
      <c r="C6400" s="4686"/>
      <c r="D6400" s="39">
        <v>0.2</v>
      </c>
      <c r="E6400" s="87" t="s">
        <v>2244</v>
      </c>
      <c r="F6400" s="4627"/>
      <c r="I6400"/>
      <c r="J6400"/>
      <c r="K6400"/>
      <c r="L6400"/>
    </row>
    <row r="6401" spans="2:12" x14ac:dyDescent="0.2">
      <c r="B6401" s="7"/>
      <c r="C6401" s="4686"/>
      <c r="D6401" s="39">
        <v>0.03</v>
      </c>
      <c r="E6401" s="87" t="s">
        <v>2243</v>
      </c>
      <c r="F6401" s="4627" t="s">
        <v>2240</v>
      </c>
      <c r="I6401"/>
      <c r="J6401"/>
      <c r="K6401"/>
      <c r="L6401"/>
    </row>
    <row r="6402" spans="2:12" ht="13.5" thickBot="1" x14ac:dyDescent="0.25">
      <c r="B6402" s="7"/>
      <c r="C6402" s="4687"/>
      <c r="D6402" s="111">
        <v>0.1</v>
      </c>
      <c r="E6402" s="88" t="s">
        <v>2244</v>
      </c>
      <c r="F6402" s="4637"/>
      <c r="I6402"/>
      <c r="J6402"/>
      <c r="K6402"/>
      <c r="L6402"/>
    </row>
    <row r="6403" spans="2:12" ht="13.5" thickBot="1" x14ac:dyDescent="0.25">
      <c r="B6403" s="7"/>
      <c r="C6403" s="234"/>
      <c r="D6403" s="213"/>
      <c r="E6403" s="214"/>
      <c r="F6403" s="235"/>
      <c r="I6403"/>
      <c r="J6403"/>
      <c r="K6403"/>
      <c r="L6403"/>
    </row>
    <row r="6404" spans="2:12" x14ac:dyDescent="0.2">
      <c r="B6404" s="7"/>
      <c r="C6404" s="4685" t="s">
        <v>2245</v>
      </c>
      <c r="D6404" s="63">
        <v>0.04</v>
      </c>
      <c r="E6404" s="86" t="s">
        <v>1944</v>
      </c>
      <c r="F6404" s="13" t="s">
        <v>2240</v>
      </c>
      <c r="I6404"/>
      <c r="J6404"/>
      <c r="K6404"/>
      <c r="L6404"/>
    </row>
    <row r="6405" spans="2:12" ht="13.5" thickBot="1" x14ac:dyDescent="0.25">
      <c r="B6405" s="7"/>
      <c r="C6405" s="4687"/>
      <c r="D6405" s="111">
        <v>0.25</v>
      </c>
      <c r="E6405" s="88" t="s">
        <v>2244</v>
      </c>
      <c r="F6405" s="16" t="s">
        <v>165</v>
      </c>
      <c r="I6405"/>
      <c r="J6405"/>
      <c r="K6405"/>
      <c r="L6405"/>
    </row>
    <row r="6406" spans="2:12" ht="13.5" thickBot="1" x14ac:dyDescent="0.25">
      <c r="B6406" s="7"/>
      <c r="C6406" s="234"/>
      <c r="D6406" s="213"/>
      <c r="E6406" s="214"/>
      <c r="F6406" s="235"/>
      <c r="I6406"/>
      <c r="J6406"/>
      <c r="K6406"/>
      <c r="L6406"/>
    </row>
    <row r="6407" spans="2:12" x14ac:dyDescent="0.2">
      <c r="B6407" s="7"/>
      <c r="C6407" s="4632" t="s">
        <v>2246</v>
      </c>
      <c r="D6407" s="63">
        <v>1</v>
      </c>
      <c r="E6407" s="86" t="s">
        <v>2247</v>
      </c>
      <c r="F6407" s="4626" t="s">
        <v>1712</v>
      </c>
      <c r="I6407"/>
      <c r="J6407"/>
      <c r="K6407"/>
      <c r="L6407"/>
    </row>
    <row r="6408" spans="2:12" ht="13.5" thickBot="1" x14ac:dyDescent="0.25">
      <c r="B6408" s="7"/>
      <c r="C6408" s="4633"/>
      <c r="D6408" s="111">
        <v>0.2</v>
      </c>
      <c r="E6408" s="88" t="s">
        <v>2248</v>
      </c>
      <c r="F6408" s="4637"/>
      <c r="I6408"/>
      <c r="J6408"/>
      <c r="K6408"/>
      <c r="L6408"/>
    </row>
    <row r="6409" spans="2:12" ht="13.5" thickBot="1" x14ac:dyDescent="0.25">
      <c r="B6409" s="7"/>
      <c r="C6409" s="236"/>
      <c r="D6409" s="203"/>
      <c r="E6409" s="203"/>
      <c r="F6409" s="237"/>
      <c r="I6409"/>
      <c r="J6409"/>
      <c r="K6409"/>
      <c r="L6409"/>
    </row>
    <row r="6410" spans="2:12" ht="13.5" thickBot="1" x14ac:dyDescent="0.25">
      <c r="B6410" s="3" t="s">
        <v>558</v>
      </c>
      <c r="C6410" s="4"/>
      <c r="D6410" s="4"/>
      <c r="E6410" s="4"/>
      <c r="F6410" s="5"/>
    </row>
    <row r="6411" spans="2:12" ht="13.5" thickTop="1" x14ac:dyDescent="0.2">
      <c r="B6411" s="249"/>
    </row>
    <row r="6412" spans="2:12" ht="13.5" thickBot="1" x14ac:dyDescent="0.25"/>
    <row r="6413" spans="2:12" ht="13.5" thickTop="1" x14ac:dyDescent="0.2">
      <c r="B6413" s="4634" t="s">
        <v>2249</v>
      </c>
      <c r="C6413" s="4635"/>
      <c r="D6413" s="4635"/>
      <c r="E6413" s="4635"/>
      <c r="F6413" s="4636"/>
    </row>
    <row r="6414" spans="2:12" x14ac:dyDescent="0.2">
      <c r="B6414" s="187"/>
      <c r="C6414" s="188"/>
      <c r="D6414" s="188"/>
      <c r="E6414" s="188"/>
      <c r="F6414" s="189"/>
    </row>
    <row r="6415" spans="2:12" ht="13.5" thickBot="1" x14ac:dyDescent="0.25">
      <c r="B6415" s="4584" t="s">
        <v>2250</v>
      </c>
      <c r="C6415" s="4585"/>
      <c r="D6415" s="4585"/>
      <c r="E6415" s="4585"/>
      <c r="F6415" s="4586"/>
    </row>
    <row r="6416" spans="2:12" x14ac:dyDescent="0.2">
      <c r="B6416" s="36" t="s">
        <v>1810</v>
      </c>
      <c r="C6416" s="37" t="s">
        <v>1154</v>
      </c>
      <c r="D6416" s="37" t="s">
        <v>1152</v>
      </c>
      <c r="E6416" s="37" t="s">
        <v>1220</v>
      </c>
      <c r="F6416" s="190" t="s">
        <v>1218</v>
      </c>
    </row>
    <row r="6417" spans="2:6" x14ac:dyDescent="0.2">
      <c r="B6417" s="4644" t="s">
        <v>2250</v>
      </c>
      <c r="C6417" s="38" t="s">
        <v>2251</v>
      </c>
      <c r="D6417" s="39">
        <v>0.06</v>
      </c>
      <c r="E6417" s="38" t="s">
        <v>2252</v>
      </c>
      <c r="F6417" s="4651" t="s">
        <v>1715</v>
      </c>
    </row>
    <row r="6418" spans="2:6" x14ac:dyDescent="0.2">
      <c r="B6418" s="4644"/>
      <c r="C6418" s="38" t="s">
        <v>2253</v>
      </c>
      <c r="D6418" s="39">
        <v>0.2</v>
      </c>
      <c r="E6418" s="38" t="s">
        <v>2252</v>
      </c>
      <c r="F6418" s="4651"/>
    </row>
    <row r="6419" spans="2:6" x14ac:dyDescent="0.2">
      <c r="B6419" s="4644"/>
      <c r="C6419" s="38" t="s">
        <v>2254</v>
      </c>
      <c r="D6419" s="39">
        <v>0.06</v>
      </c>
      <c r="E6419" s="38" t="s">
        <v>2252</v>
      </c>
      <c r="F6419" s="4651"/>
    </row>
    <row r="6420" spans="2:6" x14ac:dyDescent="0.2">
      <c r="B6420" s="4644"/>
      <c r="C6420" s="38" t="s">
        <v>2255</v>
      </c>
      <c r="D6420" s="39">
        <v>0.1</v>
      </c>
      <c r="E6420" s="38" t="s">
        <v>2252</v>
      </c>
      <c r="F6420" s="4651"/>
    </row>
    <row r="6421" spans="2:6" x14ac:dyDescent="0.2">
      <c r="B6421" s="4644"/>
      <c r="C6421" s="38" t="s">
        <v>2256</v>
      </c>
      <c r="D6421" s="39">
        <v>0.1</v>
      </c>
      <c r="E6421" s="38" t="s">
        <v>2252</v>
      </c>
      <c r="F6421" s="4651"/>
    </row>
    <row r="6422" spans="2:6" x14ac:dyDescent="0.2">
      <c r="B6422" s="4644"/>
      <c r="C6422" s="38" t="s">
        <v>2257</v>
      </c>
      <c r="D6422" s="39">
        <v>0.1</v>
      </c>
      <c r="E6422" s="38" t="s">
        <v>2252</v>
      </c>
      <c r="F6422" s="4651"/>
    </row>
    <row r="6423" spans="2:6" x14ac:dyDescent="0.2">
      <c r="B6423" s="4644"/>
      <c r="C6423" s="38" t="s">
        <v>2258</v>
      </c>
      <c r="D6423" s="39">
        <v>0.06</v>
      </c>
      <c r="E6423" s="38" t="s">
        <v>2252</v>
      </c>
      <c r="F6423" s="4651"/>
    </row>
    <row r="6424" spans="2:6" x14ac:dyDescent="0.2">
      <c r="B6424" s="4644"/>
      <c r="C6424" s="38" t="s">
        <v>2259</v>
      </c>
      <c r="D6424" s="39">
        <v>0.1</v>
      </c>
      <c r="E6424" s="38" t="s">
        <v>2252</v>
      </c>
      <c r="F6424" s="4651"/>
    </row>
    <row r="6425" spans="2:6" x14ac:dyDescent="0.2">
      <c r="B6425" s="4644"/>
      <c r="C6425" s="38" t="s">
        <v>2260</v>
      </c>
      <c r="D6425" s="39">
        <v>0.06</v>
      </c>
      <c r="E6425" s="38" t="s">
        <v>2252</v>
      </c>
      <c r="F6425" s="4651"/>
    </row>
    <row r="6426" spans="2:6" x14ac:dyDescent="0.2">
      <c r="B6426" s="4644"/>
      <c r="C6426" s="38" t="s">
        <v>2261</v>
      </c>
      <c r="D6426" s="39">
        <v>0.06</v>
      </c>
      <c r="E6426" s="38" t="s">
        <v>2252</v>
      </c>
      <c r="F6426" s="4651"/>
    </row>
    <row r="6427" spans="2:6" x14ac:dyDescent="0.2">
      <c r="B6427" s="4644"/>
      <c r="C6427" s="38" t="s">
        <v>2262</v>
      </c>
      <c r="D6427" s="39">
        <v>0.06</v>
      </c>
      <c r="E6427" s="38" t="s">
        <v>2252</v>
      </c>
      <c r="F6427" s="4651"/>
    </row>
    <row r="6428" spans="2:6" x14ac:dyDescent="0.2">
      <c r="B6428" s="4644"/>
      <c r="C6428" s="38" t="s">
        <v>2263</v>
      </c>
      <c r="D6428" s="39">
        <v>0.06</v>
      </c>
      <c r="E6428" s="38" t="s">
        <v>2252</v>
      </c>
      <c r="F6428" s="4651"/>
    </row>
    <row r="6429" spans="2:6" x14ac:dyDescent="0.2">
      <c r="B6429" s="4644"/>
      <c r="C6429" s="38" t="s">
        <v>2264</v>
      </c>
      <c r="D6429" s="39">
        <v>0.06</v>
      </c>
      <c r="E6429" s="38" t="s">
        <v>2252</v>
      </c>
      <c r="F6429" s="4651"/>
    </row>
    <row r="6430" spans="2:6" x14ac:dyDescent="0.2">
      <c r="B6430" s="4644"/>
      <c r="C6430" s="38" t="s">
        <v>2265</v>
      </c>
      <c r="D6430" s="39">
        <v>0.06</v>
      </c>
      <c r="E6430" s="38" t="s">
        <v>2252</v>
      </c>
      <c r="F6430" s="4651"/>
    </row>
    <row r="6431" spans="2:6" x14ac:dyDescent="0.2">
      <c r="B6431" s="4644"/>
      <c r="C6431" s="38" t="s">
        <v>2266</v>
      </c>
      <c r="D6431" s="39">
        <v>0.06</v>
      </c>
      <c r="E6431" s="38" t="s">
        <v>2252</v>
      </c>
      <c r="F6431" s="4651"/>
    </row>
    <row r="6432" spans="2:6" x14ac:dyDescent="0.2">
      <c r="B6432" s="4644"/>
      <c r="C6432" s="38" t="s">
        <v>2267</v>
      </c>
      <c r="D6432" s="39">
        <v>0.06</v>
      </c>
      <c r="E6432" s="38" t="s">
        <v>2252</v>
      </c>
      <c r="F6432" s="4651"/>
    </row>
    <row r="6433" spans="2:6" x14ac:dyDescent="0.2">
      <c r="B6433" s="4644"/>
      <c r="C6433" s="38" t="s">
        <v>2268</v>
      </c>
      <c r="D6433" s="39">
        <v>0.06</v>
      </c>
      <c r="E6433" s="38" t="s">
        <v>2252</v>
      </c>
      <c r="F6433" s="4651"/>
    </row>
    <row r="6434" spans="2:6" x14ac:dyDescent="0.2">
      <c r="B6434" s="4644"/>
      <c r="C6434" s="38" t="s">
        <v>2269</v>
      </c>
      <c r="D6434" s="39">
        <v>0.06</v>
      </c>
      <c r="E6434" s="38" t="s">
        <v>2252</v>
      </c>
      <c r="F6434" s="4651"/>
    </row>
    <row r="6435" spans="2:6" x14ac:dyDescent="0.2">
      <c r="B6435" s="4671" t="s">
        <v>2270</v>
      </c>
      <c r="C6435" s="4665"/>
      <c r="D6435" s="4665"/>
      <c r="E6435" s="4665"/>
      <c r="F6435" s="4666"/>
    </row>
    <row r="6436" spans="2:6" x14ac:dyDescent="0.2">
      <c r="B6436" s="4610" t="s">
        <v>2271</v>
      </c>
      <c r="C6436" s="38" t="s">
        <v>2481</v>
      </c>
      <c r="D6436" s="39">
        <v>1.8</v>
      </c>
      <c r="E6436" s="87" t="s">
        <v>2482</v>
      </c>
      <c r="F6436" s="4651" t="s">
        <v>1715</v>
      </c>
    </row>
    <row r="6437" spans="2:6" x14ac:dyDescent="0.2">
      <c r="B6437" s="4610"/>
      <c r="C6437" s="38" t="s">
        <v>2483</v>
      </c>
      <c r="D6437" s="39">
        <v>1.3</v>
      </c>
      <c r="E6437" s="87" t="s">
        <v>2482</v>
      </c>
      <c r="F6437" s="4651"/>
    </row>
    <row r="6438" spans="2:6" x14ac:dyDescent="0.2">
      <c r="B6438" s="4610"/>
      <c r="C6438" s="38" t="s">
        <v>2484</v>
      </c>
      <c r="D6438" s="39">
        <v>1.8</v>
      </c>
      <c r="E6438" s="87" t="s">
        <v>2482</v>
      </c>
      <c r="F6438" s="4651"/>
    </row>
    <row r="6439" spans="2:6" x14ac:dyDescent="0.2">
      <c r="B6439" s="4610"/>
      <c r="C6439" s="38" t="s">
        <v>2485</v>
      </c>
      <c r="D6439" s="39">
        <v>1.9</v>
      </c>
      <c r="E6439" s="87" t="s">
        <v>2482</v>
      </c>
      <c r="F6439" s="4651"/>
    </row>
    <row r="6440" spans="2:6" x14ac:dyDescent="0.2">
      <c r="B6440" s="4610"/>
      <c r="C6440" s="38" t="s">
        <v>2486</v>
      </c>
      <c r="D6440" s="39">
        <v>0.99</v>
      </c>
      <c r="E6440" s="87" t="s">
        <v>2482</v>
      </c>
      <c r="F6440" s="4651"/>
    </row>
    <row r="6441" spans="2:6" x14ac:dyDescent="0.2">
      <c r="B6441" s="4610"/>
      <c r="C6441" s="38" t="s">
        <v>2487</v>
      </c>
      <c r="D6441" s="39">
        <v>1.1499999999999999</v>
      </c>
      <c r="E6441" s="87" t="s">
        <v>2482</v>
      </c>
      <c r="F6441" s="4651"/>
    </row>
    <row r="6442" spans="2:6" x14ac:dyDescent="0.2">
      <c r="B6442" s="4610"/>
      <c r="C6442" s="38" t="s">
        <v>2488</v>
      </c>
      <c r="D6442" s="39">
        <v>0.88</v>
      </c>
      <c r="E6442" s="87" t="s">
        <v>2482</v>
      </c>
      <c r="F6442" s="4651"/>
    </row>
    <row r="6443" spans="2:6" x14ac:dyDescent="0.2">
      <c r="B6443" s="4610"/>
      <c r="C6443" s="38" t="s">
        <v>2489</v>
      </c>
      <c r="D6443" s="39">
        <v>0.99</v>
      </c>
      <c r="E6443" s="87" t="s">
        <v>2482</v>
      </c>
      <c r="F6443" s="4651"/>
    </row>
    <row r="6444" spans="2:6" x14ac:dyDescent="0.2">
      <c r="B6444" s="4610"/>
      <c r="C6444" s="38" t="s">
        <v>2490</v>
      </c>
      <c r="D6444" s="39">
        <v>0.99</v>
      </c>
      <c r="E6444" s="87" t="s">
        <v>2482</v>
      </c>
      <c r="F6444" s="4651"/>
    </row>
    <row r="6445" spans="2:6" x14ac:dyDescent="0.2">
      <c r="B6445" s="4610"/>
      <c r="C6445" s="38" t="s">
        <v>2491</v>
      </c>
      <c r="D6445" s="39">
        <v>2.9</v>
      </c>
      <c r="E6445" s="87" t="s">
        <v>2482</v>
      </c>
      <c r="F6445" s="4651"/>
    </row>
    <row r="6446" spans="2:6" x14ac:dyDescent="0.2">
      <c r="B6446" s="4610"/>
      <c r="C6446" s="38" t="s">
        <v>2492</v>
      </c>
      <c r="D6446" s="39">
        <v>1.99</v>
      </c>
      <c r="E6446" s="87" t="s">
        <v>2482</v>
      </c>
      <c r="F6446" s="4651"/>
    </row>
    <row r="6447" spans="2:6" x14ac:dyDescent="0.2">
      <c r="B6447" s="4610"/>
      <c r="C6447" s="38" t="s">
        <v>2493</v>
      </c>
      <c r="D6447" s="39">
        <v>2.2999999999999998</v>
      </c>
      <c r="E6447" s="87" t="s">
        <v>2482</v>
      </c>
      <c r="F6447" s="4651"/>
    </row>
    <row r="6448" spans="2:6" x14ac:dyDescent="0.2">
      <c r="B6448" s="4610"/>
      <c r="C6448" s="38" t="s">
        <v>2494</v>
      </c>
      <c r="D6448" s="39">
        <v>0.7</v>
      </c>
      <c r="E6448" s="87" t="s">
        <v>2482</v>
      </c>
      <c r="F6448" s="4651"/>
    </row>
    <row r="6449" spans="2:6" x14ac:dyDescent="0.2">
      <c r="B6449" s="4610"/>
      <c r="C6449" s="38" t="s">
        <v>2495</v>
      </c>
      <c r="D6449" s="39">
        <v>0.9</v>
      </c>
      <c r="E6449" s="87" t="s">
        <v>2482</v>
      </c>
      <c r="F6449" s="4651"/>
    </row>
    <row r="6450" spans="2:6" x14ac:dyDescent="0.2">
      <c r="B6450" s="4610"/>
      <c r="C6450" s="38" t="s">
        <v>2496</v>
      </c>
      <c r="D6450" s="39">
        <v>1.99</v>
      </c>
      <c r="E6450" s="87" t="s">
        <v>2482</v>
      </c>
      <c r="F6450" s="4651"/>
    </row>
    <row r="6451" spans="2:6" x14ac:dyDescent="0.2">
      <c r="B6451" s="14"/>
      <c r="C6451" s="38"/>
      <c r="D6451" s="38"/>
      <c r="E6451" s="38"/>
      <c r="F6451" s="41"/>
    </row>
    <row r="6452" spans="2:6" x14ac:dyDescent="0.2">
      <c r="B6452" s="4587" t="s">
        <v>2497</v>
      </c>
      <c r="C6452" s="38" t="s">
        <v>2481</v>
      </c>
      <c r="D6452" s="39">
        <v>1.8</v>
      </c>
      <c r="E6452" s="87" t="s">
        <v>2482</v>
      </c>
      <c r="F6452" s="4651" t="s">
        <v>1715</v>
      </c>
    </row>
    <row r="6453" spans="2:6" x14ac:dyDescent="0.2">
      <c r="B6453" s="4587"/>
      <c r="C6453" s="38" t="s">
        <v>2483</v>
      </c>
      <c r="D6453" s="39">
        <v>1.3</v>
      </c>
      <c r="E6453" s="87" t="s">
        <v>2482</v>
      </c>
      <c r="F6453" s="4651"/>
    </row>
    <row r="6454" spans="2:6" x14ac:dyDescent="0.2">
      <c r="B6454" s="4587"/>
      <c r="C6454" s="38" t="s">
        <v>2484</v>
      </c>
      <c r="D6454" s="39">
        <v>1.8</v>
      </c>
      <c r="E6454" s="87" t="s">
        <v>2482</v>
      </c>
      <c r="F6454" s="4651"/>
    </row>
    <row r="6455" spans="2:6" x14ac:dyDescent="0.2">
      <c r="B6455" s="4587"/>
      <c r="C6455" s="38" t="s">
        <v>2485</v>
      </c>
      <c r="D6455" s="39">
        <v>1.9</v>
      </c>
      <c r="E6455" s="87" t="s">
        <v>2482</v>
      </c>
      <c r="F6455" s="4651"/>
    </row>
    <row r="6456" spans="2:6" x14ac:dyDescent="0.2">
      <c r="B6456" s="4587"/>
      <c r="C6456" s="38" t="s">
        <v>2486</v>
      </c>
      <c r="D6456" s="39">
        <v>0.99</v>
      </c>
      <c r="E6456" s="87" t="s">
        <v>2482</v>
      </c>
      <c r="F6456" s="4651"/>
    </row>
    <row r="6457" spans="2:6" x14ac:dyDescent="0.2">
      <c r="B6457" s="4587"/>
      <c r="C6457" s="38" t="s">
        <v>2487</v>
      </c>
      <c r="D6457" s="39">
        <v>1.1499999999999999</v>
      </c>
      <c r="E6457" s="87" t="s">
        <v>2482</v>
      </c>
      <c r="F6457" s="4651"/>
    </row>
    <row r="6458" spans="2:6" x14ac:dyDescent="0.2">
      <c r="B6458" s="4587"/>
      <c r="C6458" s="38" t="s">
        <v>2488</v>
      </c>
      <c r="D6458" s="39">
        <v>0.88</v>
      </c>
      <c r="E6458" s="87" t="s">
        <v>2482</v>
      </c>
      <c r="F6458" s="4651"/>
    </row>
    <row r="6459" spans="2:6" x14ac:dyDescent="0.2">
      <c r="B6459" s="4587"/>
      <c r="C6459" s="38" t="s">
        <v>2489</v>
      </c>
      <c r="D6459" s="39">
        <v>0.99</v>
      </c>
      <c r="E6459" s="87" t="s">
        <v>2482</v>
      </c>
      <c r="F6459" s="4651"/>
    </row>
    <row r="6460" spans="2:6" x14ac:dyDescent="0.2">
      <c r="B6460" s="4587"/>
      <c r="C6460" s="38" t="s">
        <v>2490</v>
      </c>
      <c r="D6460" s="39">
        <v>0.99</v>
      </c>
      <c r="E6460" s="87" t="s">
        <v>2482</v>
      </c>
      <c r="F6460" s="4651"/>
    </row>
    <row r="6461" spans="2:6" x14ac:dyDescent="0.2">
      <c r="B6461" s="4587"/>
      <c r="C6461" s="38" t="s">
        <v>2491</v>
      </c>
      <c r="D6461" s="39">
        <v>2.9</v>
      </c>
      <c r="E6461" s="87" t="s">
        <v>2482</v>
      </c>
      <c r="F6461" s="4651"/>
    </row>
    <row r="6462" spans="2:6" x14ac:dyDescent="0.2">
      <c r="B6462" s="4587"/>
      <c r="C6462" s="38" t="s">
        <v>2492</v>
      </c>
      <c r="D6462" s="39">
        <v>1.99</v>
      </c>
      <c r="E6462" s="87" t="s">
        <v>2482</v>
      </c>
      <c r="F6462" s="4651"/>
    </row>
    <row r="6463" spans="2:6" x14ac:dyDescent="0.2">
      <c r="B6463" s="4587"/>
      <c r="C6463" s="38" t="s">
        <v>2493</v>
      </c>
      <c r="D6463" s="39">
        <v>2.2999999999999998</v>
      </c>
      <c r="E6463" s="87" t="s">
        <v>2482</v>
      </c>
      <c r="F6463" s="4651"/>
    </row>
    <row r="6464" spans="2:6" x14ac:dyDescent="0.2">
      <c r="B6464" s="14"/>
      <c r="C6464" s="38"/>
      <c r="D6464" s="38"/>
      <c r="E6464" s="38"/>
      <c r="F6464" s="41"/>
    </row>
    <row r="6465" spans="2:6" x14ac:dyDescent="0.2">
      <c r="B6465" s="4587" t="s">
        <v>2498</v>
      </c>
      <c r="C6465" s="4684" t="s">
        <v>2499</v>
      </c>
      <c r="D6465" s="39">
        <v>5</v>
      </c>
      <c r="E6465" s="38">
        <v>160</v>
      </c>
      <c r="F6465" s="4577" t="s">
        <v>1715</v>
      </c>
    </row>
    <row r="6466" spans="2:6" x14ac:dyDescent="0.2">
      <c r="B6466" s="4587"/>
      <c r="C6466" s="4684"/>
      <c r="D6466" s="39">
        <v>3.6</v>
      </c>
      <c r="E6466" s="38">
        <v>120</v>
      </c>
      <c r="F6466" s="4577"/>
    </row>
    <row r="6467" spans="2:6" x14ac:dyDescent="0.2">
      <c r="B6467" s="4587"/>
      <c r="C6467" s="4684"/>
      <c r="D6467" s="39">
        <v>2.7</v>
      </c>
      <c r="E6467" s="38">
        <v>90</v>
      </c>
      <c r="F6467" s="4577"/>
    </row>
    <row r="6468" spans="2:6" x14ac:dyDescent="0.2">
      <c r="B6468" s="4587"/>
      <c r="C6468" s="4684"/>
      <c r="D6468" s="39">
        <v>1.8</v>
      </c>
      <c r="E6468" s="38">
        <v>60</v>
      </c>
      <c r="F6468" s="4577"/>
    </row>
    <row r="6469" spans="2:6" x14ac:dyDescent="0.2">
      <c r="B6469" s="4587"/>
      <c r="C6469" s="4684"/>
      <c r="D6469" s="39">
        <v>1.2</v>
      </c>
      <c r="E6469" s="38">
        <v>40</v>
      </c>
      <c r="F6469" s="4577"/>
    </row>
    <row r="6470" spans="2:6" x14ac:dyDescent="0.2">
      <c r="B6470" s="4587"/>
      <c r="C6470" s="4684"/>
      <c r="D6470" s="39">
        <v>0.6</v>
      </c>
      <c r="E6470" s="38">
        <v>20</v>
      </c>
      <c r="F6470" s="4577"/>
    </row>
    <row r="6471" spans="2:6" x14ac:dyDescent="0.2">
      <c r="B6471" s="4587"/>
      <c r="C6471" s="4684"/>
      <c r="D6471" s="39">
        <v>0.3</v>
      </c>
      <c r="E6471" s="38">
        <v>10</v>
      </c>
      <c r="F6471" s="4577"/>
    </row>
    <row r="6472" spans="2:6" x14ac:dyDescent="0.2">
      <c r="B6472" s="4587"/>
      <c r="C6472" s="38" t="s">
        <v>2500</v>
      </c>
      <c r="D6472" s="39">
        <v>0.06</v>
      </c>
      <c r="E6472" s="87" t="s">
        <v>2482</v>
      </c>
      <c r="F6472" s="4577"/>
    </row>
    <row r="6473" spans="2:6" x14ac:dyDescent="0.2">
      <c r="B6473" s="4587"/>
      <c r="C6473" s="38" t="s">
        <v>2501</v>
      </c>
      <c r="D6473" s="39">
        <v>0.35</v>
      </c>
      <c r="E6473" s="87" t="s">
        <v>2482</v>
      </c>
      <c r="F6473" s="4577"/>
    </row>
    <row r="6474" spans="2:6" x14ac:dyDescent="0.2">
      <c r="B6474" s="7"/>
      <c r="C6474" s="1"/>
      <c r="D6474" s="1"/>
      <c r="E6474" s="1"/>
      <c r="F6474" s="8"/>
    </row>
    <row r="6475" spans="2:6" x14ac:dyDescent="0.2">
      <c r="B6475" s="4670" t="s">
        <v>2373</v>
      </c>
      <c r="C6475" s="38" t="s">
        <v>332</v>
      </c>
      <c r="D6475" s="47">
        <v>5</v>
      </c>
      <c r="E6475" s="87" t="s">
        <v>2482</v>
      </c>
      <c r="F6475" s="4627" t="s">
        <v>2240</v>
      </c>
    </row>
    <row r="6476" spans="2:6" x14ac:dyDescent="0.2">
      <c r="B6476" s="4670"/>
      <c r="C6476" s="90" t="s">
        <v>2374</v>
      </c>
      <c r="D6476" s="238">
        <v>1E-4</v>
      </c>
      <c r="E6476" s="239" t="s">
        <v>2375</v>
      </c>
      <c r="F6476" s="4627"/>
    </row>
    <row r="6477" spans="2:6" ht="13.5" thickBot="1" x14ac:dyDescent="0.25">
      <c r="B6477" s="3" t="s">
        <v>52</v>
      </c>
      <c r="C6477" s="4"/>
      <c r="D6477" s="4"/>
      <c r="E6477" s="4"/>
      <c r="F6477" s="5"/>
    </row>
    <row r="6478" spans="2:6" ht="13.5" thickTop="1" x14ac:dyDescent="0.2">
      <c r="B6478" s="249"/>
    </row>
    <row r="6479" spans="2:6" ht="13.5" thickBot="1" x14ac:dyDescent="0.25"/>
    <row r="6480" spans="2:6" ht="13.5" thickTop="1" x14ac:dyDescent="0.2">
      <c r="B6480" s="4581" t="s">
        <v>2502</v>
      </c>
      <c r="C6480" s="4582"/>
      <c r="D6480" s="4582"/>
      <c r="E6480" s="4582"/>
      <c r="F6480" s="4583"/>
    </row>
    <row r="6481" spans="2:13" ht="13.5" thickBot="1" x14ac:dyDescent="0.25">
      <c r="B6481" s="4584" t="s">
        <v>2503</v>
      </c>
      <c r="C6481" s="4585"/>
      <c r="D6481" s="4585"/>
      <c r="E6481" s="4585"/>
      <c r="F6481" s="4586"/>
    </row>
    <row r="6482" spans="2:13" ht="13.5" thickBot="1" x14ac:dyDescent="0.25">
      <c r="B6482" s="36" t="s">
        <v>1810</v>
      </c>
      <c r="C6482" s="37" t="s">
        <v>1154</v>
      </c>
      <c r="D6482" s="37" t="s">
        <v>1152</v>
      </c>
      <c r="E6482" s="37" t="s">
        <v>1220</v>
      </c>
      <c r="F6482" s="190" t="s">
        <v>1218</v>
      </c>
      <c r="I6482"/>
      <c r="J6482"/>
      <c r="K6482"/>
      <c r="L6482"/>
      <c r="M6482"/>
    </row>
    <row r="6483" spans="2:13" x14ac:dyDescent="0.2">
      <c r="B6483" s="36" t="s">
        <v>1810</v>
      </c>
      <c r="C6483" s="37" t="s">
        <v>1154</v>
      </c>
      <c r="D6483" s="37" t="s">
        <v>1152</v>
      </c>
      <c r="E6483" s="37" t="s">
        <v>1220</v>
      </c>
      <c r="F6483" s="190" t="s">
        <v>1218</v>
      </c>
      <c r="I6483"/>
      <c r="J6483"/>
      <c r="K6483"/>
      <c r="L6483"/>
      <c r="M6483"/>
    </row>
    <row r="6484" spans="2:13" x14ac:dyDescent="0.2">
      <c r="B6484" s="4681" t="s">
        <v>340</v>
      </c>
      <c r="C6484" s="38" t="s">
        <v>2376</v>
      </c>
      <c r="D6484" s="39">
        <v>1</v>
      </c>
      <c r="E6484" s="38">
        <v>30</v>
      </c>
      <c r="F6484" s="4640" t="s">
        <v>336</v>
      </c>
      <c r="I6484"/>
      <c r="J6484"/>
      <c r="K6484"/>
      <c r="L6484"/>
      <c r="M6484"/>
    </row>
    <row r="6485" spans="2:13" x14ac:dyDescent="0.2">
      <c r="B6485" s="4682"/>
      <c r="C6485" s="38" t="s">
        <v>2377</v>
      </c>
      <c r="D6485" s="39">
        <v>1.5</v>
      </c>
      <c r="E6485" s="38">
        <v>50</v>
      </c>
      <c r="F6485" s="4630"/>
      <c r="I6485"/>
      <c r="J6485"/>
      <c r="K6485"/>
      <c r="L6485"/>
      <c r="M6485"/>
    </row>
    <row r="6486" spans="2:13" x14ac:dyDescent="0.2">
      <c r="B6486" s="4682"/>
      <c r="C6486" s="38" t="s">
        <v>2504</v>
      </c>
      <c r="D6486" s="39">
        <v>2</v>
      </c>
      <c r="E6486" s="38">
        <v>90</v>
      </c>
      <c r="F6486" s="4630"/>
      <c r="I6486"/>
      <c r="J6486"/>
      <c r="K6486"/>
      <c r="L6486"/>
      <c r="M6486"/>
    </row>
    <row r="6487" spans="2:13" x14ac:dyDescent="0.2">
      <c r="B6487" s="4682"/>
      <c r="C6487" s="38" t="s">
        <v>2378</v>
      </c>
      <c r="D6487" s="39">
        <v>3.25</v>
      </c>
      <c r="E6487" s="38">
        <v>160</v>
      </c>
      <c r="F6487" s="4630"/>
      <c r="I6487"/>
      <c r="J6487"/>
      <c r="K6487"/>
      <c r="L6487"/>
      <c r="M6487"/>
    </row>
    <row r="6488" spans="2:13" x14ac:dyDescent="0.2">
      <c r="B6488" s="4682"/>
      <c r="C6488" s="38" t="s">
        <v>2516</v>
      </c>
      <c r="D6488" s="39">
        <v>5</v>
      </c>
      <c r="E6488" s="38">
        <v>240</v>
      </c>
      <c r="F6488" s="4630"/>
      <c r="I6488"/>
      <c r="J6488"/>
      <c r="K6488"/>
      <c r="L6488"/>
      <c r="M6488"/>
    </row>
    <row r="6489" spans="2:13" x14ac:dyDescent="0.2">
      <c r="B6489" s="4682"/>
      <c r="C6489" s="38" t="s">
        <v>2379</v>
      </c>
      <c r="D6489" s="39">
        <v>11.99</v>
      </c>
      <c r="E6489" s="38">
        <v>2800</v>
      </c>
      <c r="F6489" s="4630"/>
      <c r="I6489"/>
      <c r="J6489"/>
      <c r="K6489"/>
      <c r="L6489"/>
      <c r="M6489"/>
    </row>
    <row r="6490" spans="2:13" x14ac:dyDescent="0.2">
      <c r="B6490" s="4682"/>
      <c r="C6490" s="38" t="s">
        <v>1711</v>
      </c>
      <c r="D6490" s="39">
        <v>0.06</v>
      </c>
      <c r="E6490" s="38" t="s">
        <v>2505</v>
      </c>
      <c r="F6490" s="4630"/>
      <c r="I6490"/>
      <c r="J6490"/>
      <c r="K6490"/>
      <c r="L6490"/>
      <c r="M6490"/>
    </row>
    <row r="6491" spans="2:13" x14ac:dyDescent="0.2">
      <c r="B6491" s="4683"/>
      <c r="C6491" s="38" t="s">
        <v>2506</v>
      </c>
      <c r="D6491" s="39">
        <v>0.06</v>
      </c>
      <c r="E6491" s="38" t="s">
        <v>2505</v>
      </c>
      <c r="F6491" s="4630"/>
      <c r="I6491"/>
      <c r="J6491"/>
      <c r="K6491"/>
      <c r="L6491"/>
      <c r="M6491"/>
    </row>
    <row r="6492" spans="2:13" x14ac:dyDescent="0.2">
      <c r="B6492" s="4670" t="s">
        <v>71</v>
      </c>
      <c r="C6492" s="38" t="s">
        <v>2380</v>
      </c>
      <c r="D6492" s="39">
        <v>2.99</v>
      </c>
      <c r="E6492" s="38">
        <v>20</v>
      </c>
      <c r="F6492" s="4630"/>
      <c r="I6492"/>
      <c r="J6492"/>
      <c r="K6492"/>
      <c r="L6492"/>
      <c r="M6492"/>
    </row>
    <row r="6493" spans="2:13" x14ac:dyDescent="0.2">
      <c r="B6493" s="4670"/>
      <c r="C6493" s="38" t="s">
        <v>2381</v>
      </c>
      <c r="D6493" s="39">
        <v>6.99</v>
      </c>
      <c r="E6493" s="38">
        <v>50</v>
      </c>
      <c r="F6493" s="4630"/>
      <c r="I6493"/>
      <c r="J6493"/>
      <c r="K6493"/>
      <c r="L6493"/>
      <c r="M6493"/>
    </row>
    <row r="6494" spans="2:13" x14ac:dyDescent="0.2">
      <c r="B6494" s="4610" t="s">
        <v>2507</v>
      </c>
      <c r="C6494" s="38" t="s">
        <v>2382</v>
      </c>
      <c r="D6494" s="39">
        <v>3</v>
      </c>
      <c r="E6494" s="38">
        <v>4</v>
      </c>
      <c r="F6494" s="4630"/>
      <c r="I6494"/>
      <c r="J6494"/>
      <c r="K6494"/>
      <c r="L6494"/>
      <c r="M6494"/>
    </row>
    <row r="6495" spans="2:13" x14ac:dyDescent="0.2">
      <c r="B6495" s="4610"/>
      <c r="C6495" s="38" t="s">
        <v>2383</v>
      </c>
      <c r="D6495" s="39">
        <v>5</v>
      </c>
      <c r="E6495" s="38">
        <v>8</v>
      </c>
      <c r="F6495" s="4641"/>
      <c r="I6495"/>
      <c r="J6495"/>
      <c r="K6495"/>
      <c r="L6495"/>
      <c r="M6495"/>
    </row>
    <row r="6496" spans="2:13" ht="4.5" customHeight="1" x14ac:dyDescent="0.2">
      <c r="B6496" s="4671"/>
      <c r="C6496" s="4665"/>
      <c r="D6496" s="4665"/>
      <c r="E6496" s="4665"/>
      <c r="F6496" s="4666"/>
      <c r="I6496"/>
      <c r="J6496"/>
      <c r="K6496"/>
      <c r="L6496"/>
      <c r="M6496"/>
    </row>
    <row r="6497" spans="2:13" x14ac:dyDescent="0.2">
      <c r="B6497" s="4610" t="s">
        <v>340</v>
      </c>
      <c r="C6497" s="38" t="s">
        <v>2508</v>
      </c>
      <c r="D6497" s="39">
        <v>1.5</v>
      </c>
      <c r="E6497" s="87">
        <v>100</v>
      </c>
      <c r="F6497" s="4628" t="s">
        <v>2384</v>
      </c>
      <c r="I6497"/>
      <c r="J6497"/>
      <c r="K6497"/>
      <c r="L6497"/>
      <c r="M6497"/>
    </row>
    <row r="6498" spans="2:13" x14ac:dyDescent="0.2">
      <c r="B6498" s="4610"/>
      <c r="C6498" s="38" t="s">
        <v>2509</v>
      </c>
      <c r="D6498" s="39">
        <v>2.66</v>
      </c>
      <c r="E6498" s="87">
        <v>200</v>
      </c>
      <c r="F6498" s="4628"/>
      <c r="I6498"/>
      <c r="J6498"/>
      <c r="K6498"/>
      <c r="L6498"/>
      <c r="M6498"/>
    </row>
    <row r="6499" spans="2:13" x14ac:dyDescent="0.2">
      <c r="B6499" s="4610"/>
      <c r="C6499" s="38" t="s">
        <v>2510</v>
      </c>
      <c r="D6499" s="39">
        <v>6.5</v>
      </c>
      <c r="E6499" s="87">
        <v>500</v>
      </c>
      <c r="F6499" s="4628"/>
      <c r="I6499"/>
      <c r="J6499"/>
      <c r="K6499"/>
      <c r="L6499"/>
      <c r="M6499"/>
    </row>
    <row r="6500" spans="2:13" x14ac:dyDescent="0.2">
      <c r="B6500" s="4610"/>
      <c r="C6500" s="38" t="s">
        <v>2511</v>
      </c>
      <c r="D6500" s="39">
        <v>13</v>
      </c>
      <c r="E6500" s="87">
        <v>1000</v>
      </c>
      <c r="F6500" s="4628"/>
      <c r="I6500"/>
      <c r="J6500"/>
      <c r="K6500"/>
      <c r="L6500"/>
      <c r="M6500"/>
    </row>
    <row r="6501" spans="2:13" x14ac:dyDescent="0.2">
      <c r="B6501" s="4610"/>
      <c r="C6501" s="38" t="s">
        <v>1711</v>
      </c>
      <c r="D6501" s="39">
        <v>0.06</v>
      </c>
      <c r="E6501" s="87" t="s">
        <v>2505</v>
      </c>
      <c r="F6501" s="4628"/>
      <c r="I6501"/>
      <c r="J6501"/>
      <c r="K6501"/>
      <c r="L6501"/>
      <c r="M6501"/>
    </row>
    <row r="6502" spans="2:13" x14ac:dyDescent="0.2">
      <c r="B6502" s="4610"/>
      <c r="C6502" s="38" t="s">
        <v>2506</v>
      </c>
      <c r="D6502" s="39">
        <v>0.06</v>
      </c>
      <c r="E6502" s="87" t="s">
        <v>2505</v>
      </c>
      <c r="F6502" s="4628"/>
      <c r="I6502"/>
      <c r="J6502"/>
      <c r="K6502"/>
      <c r="L6502"/>
      <c r="M6502"/>
    </row>
    <row r="6503" spans="2:13" x14ac:dyDescent="0.2">
      <c r="B6503" s="191" t="s">
        <v>71</v>
      </c>
      <c r="C6503" s="38" t="s">
        <v>2385</v>
      </c>
      <c r="D6503" s="39">
        <v>20</v>
      </c>
      <c r="E6503" s="87">
        <v>100</v>
      </c>
      <c r="F6503" s="4628"/>
      <c r="I6503"/>
      <c r="J6503"/>
      <c r="K6503"/>
      <c r="L6503"/>
      <c r="M6503"/>
    </row>
    <row r="6504" spans="2:13" x14ac:dyDescent="0.2">
      <c r="B6504" s="4610" t="s">
        <v>2386</v>
      </c>
      <c r="C6504" s="38" t="s">
        <v>2387</v>
      </c>
      <c r="D6504" s="240" t="s">
        <v>42</v>
      </c>
      <c r="E6504" s="87">
        <v>6</v>
      </c>
      <c r="F6504" s="4628"/>
      <c r="I6504"/>
      <c r="J6504"/>
      <c r="K6504"/>
      <c r="L6504"/>
      <c r="M6504"/>
    </row>
    <row r="6505" spans="2:13" x14ac:dyDescent="0.2">
      <c r="B6505" s="4610"/>
      <c r="C6505" s="38" t="s">
        <v>2388</v>
      </c>
      <c r="D6505" s="240">
        <v>25</v>
      </c>
      <c r="E6505" s="87">
        <v>100</v>
      </c>
      <c r="F6505" s="4628"/>
      <c r="I6505"/>
      <c r="J6505"/>
      <c r="K6505"/>
      <c r="L6505"/>
      <c r="M6505"/>
    </row>
    <row r="6506" spans="2:13" x14ac:dyDescent="0.2">
      <c r="B6506" s="4610"/>
      <c r="C6506" s="38" t="s">
        <v>2389</v>
      </c>
      <c r="D6506" s="240">
        <v>39</v>
      </c>
      <c r="E6506" s="87">
        <v>200</v>
      </c>
      <c r="F6506" s="4628"/>
      <c r="I6506"/>
      <c r="J6506"/>
      <c r="K6506"/>
      <c r="L6506"/>
      <c r="M6506"/>
    </row>
    <row r="6507" spans="2:13" x14ac:dyDescent="0.2">
      <c r="B6507" s="4610"/>
      <c r="C6507" s="38" t="s">
        <v>2390</v>
      </c>
      <c r="D6507" s="240">
        <v>45</v>
      </c>
      <c r="E6507" s="87">
        <v>300</v>
      </c>
      <c r="F6507" s="4628"/>
      <c r="I6507"/>
      <c r="J6507"/>
      <c r="K6507"/>
      <c r="L6507"/>
      <c r="M6507"/>
    </row>
    <row r="6508" spans="2:13" x14ac:dyDescent="0.2">
      <c r="B6508" s="4610"/>
      <c r="C6508" s="38" t="s">
        <v>2391</v>
      </c>
      <c r="D6508" s="240">
        <v>49</v>
      </c>
      <c r="E6508" s="87">
        <v>400</v>
      </c>
      <c r="F6508" s="4628"/>
      <c r="I6508"/>
      <c r="J6508"/>
      <c r="K6508"/>
      <c r="L6508"/>
      <c r="M6508"/>
    </row>
    <row r="6509" spans="2:13" x14ac:dyDescent="0.2">
      <c r="B6509" s="4610"/>
      <c r="C6509" s="38" t="s">
        <v>2392</v>
      </c>
      <c r="D6509" s="240">
        <v>79</v>
      </c>
      <c r="E6509" s="87">
        <v>800</v>
      </c>
      <c r="F6509" s="4628"/>
      <c r="I6509"/>
      <c r="J6509"/>
      <c r="K6509"/>
      <c r="L6509"/>
      <c r="M6509"/>
    </row>
    <row r="6510" spans="2:13" x14ac:dyDescent="0.2">
      <c r="B6510" s="4610"/>
      <c r="C6510" s="38" t="s">
        <v>2393</v>
      </c>
      <c r="D6510" s="240">
        <v>99</v>
      </c>
      <c r="E6510" s="87">
        <v>1000</v>
      </c>
      <c r="F6510" s="4628"/>
      <c r="I6510"/>
      <c r="J6510"/>
      <c r="K6510"/>
      <c r="L6510"/>
      <c r="M6510"/>
    </row>
    <row r="6511" spans="2:13" x14ac:dyDescent="0.2">
      <c r="B6511" s="4610"/>
      <c r="C6511" s="38" t="s">
        <v>2394</v>
      </c>
      <c r="D6511" s="240">
        <v>180</v>
      </c>
      <c r="E6511" s="87">
        <v>2000</v>
      </c>
      <c r="F6511" s="4628"/>
      <c r="I6511"/>
      <c r="J6511"/>
      <c r="K6511"/>
      <c r="L6511"/>
      <c r="M6511"/>
    </row>
    <row r="6512" spans="2:13" x14ac:dyDescent="0.2">
      <c r="B6512" s="4610"/>
      <c r="C6512" s="38" t="s">
        <v>2395</v>
      </c>
      <c r="D6512" s="240">
        <v>280</v>
      </c>
      <c r="E6512" s="87">
        <v>3000</v>
      </c>
      <c r="F6512" s="4628"/>
      <c r="I6512"/>
      <c r="J6512"/>
      <c r="K6512"/>
      <c r="L6512"/>
      <c r="M6512"/>
    </row>
    <row r="6513" spans="2:13" ht="6" customHeight="1" x14ac:dyDescent="0.2">
      <c r="B6513" s="14"/>
      <c r="C6513" s="38"/>
      <c r="D6513" s="38"/>
      <c r="E6513" s="38"/>
      <c r="F6513" s="41"/>
      <c r="I6513"/>
      <c r="J6513"/>
      <c r="K6513"/>
      <c r="L6513"/>
      <c r="M6513"/>
    </row>
    <row r="6514" spans="2:13" x14ac:dyDescent="0.2">
      <c r="B6514" s="4610" t="s">
        <v>340</v>
      </c>
      <c r="C6514" s="38" t="s">
        <v>2508</v>
      </c>
      <c r="D6514" s="39">
        <v>1.5</v>
      </c>
      <c r="E6514" s="87">
        <v>100</v>
      </c>
      <c r="F6514" s="4628" t="s">
        <v>2513</v>
      </c>
      <c r="I6514"/>
      <c r="J6514"/>
      <c r="K6514"/>
      <c r="L6514"/>
      <c r="M6514"/>
    </row>
    <row r="6515" spans="2:13" x14ac:dyDescent="0.2">
      <c r="B6515" s="4610"/>
      <c r="C6515" s="38" t="s">
        <v>2509</v>
      </c>
      <c r="D6515" s="39">
        <v>2.66</v>
      </c>
      <c r="E6515" s="87">
        <v>200</v>
      </c>
      <c r="F6515" s="4628"/>
      <c r="I6515"/>
      <c r="J6515"/>
      <c r="K6515"/>
      <c r="L6515"/>
      <c r="M6515"/>
    </row>
    <row r="6516" spans="2:13" x14ac:dyDescent="0.2">
      <c r="B6516" s="4610"/>
      <c r="C6516" s="38" t="s">
        <v>2510</v>
      </c>
      <c r="D6516" s="39">
        <v>6.5</v>
      </c>
      <c r="E6516" s="87">
        <v>500</v>
      </c>
      <c r="F6516" s="4628"/>
      <c r="I6516"/>
      <c r="J6516"/>
      <c r="K6516"/>
      <c r="L6516"/>
      <c r="M6516"/>
    </row>
    <row r="6517" spans="2:13" x14ac:dyDescent="0.2">
      <c r="B6517" s="4610"/>
      <c r="C6517" s="38" t="s">
        <v>2511</v>
      </c>
      <c r="D6517" s="39">
        <v>13</v>
      </c>
      <c r="E6517" s="87">
        <v>1000</v>
      </c>
      <c r="F6517" s="4628"/>
      <c r="I6517"/>
      <c r="J6517"/>
      <c r="K6517"/>
      <c r="L6517"/>
      <c r="M6517"/>
    </row>
    <row r="6518" spans="2:13" x14ac:dyDescent="0.2">
      <c r="B6518" s="4642" t="s">
        <v>71</v>
      </c>
      <c r="C6518" s="38" t="s">
        <v>1711</v>
      </c>
      <c r="D6518" s="39">
        <v>0.22</v>
      </c>
      <c r="E6518" s="87">
        <v>1</v>
      </c>
      <c r="F6518" s="4628"/>
      <c r="I6518"/>
      <c r="J6518"/>
      <c r="K6518"/>
      <c r="L6518"/>
      <c r="M6518"/>
    </row>
    <row r="6519" spans="2:13" x14ac:dyDescent="0.2">
      <c r="B6519" s="4603"/>
      <c r="C6519" s="38" t="s">
        <v>2506</v>
      </c>
      <c r="D6519" s="39">
        <v>0.22</v>
      </c>
      <c r="E6519" s="87" t="s">
        <v>2505</v>
      </c>
      <c r="F6519" s="4628"/>
      <c r="I6519"/>
      <c r="J6519"/>
      <c r="K6519"/>
      <c r="L6519"/>
      <c r="M6519"/>
    </row>
    <row r="6520" spans="2:13" x14ac:dyDescent="0.2">
      <c r="B6520" s="4643"/>
      <c r="C6520" s="38" t="s">
        <v>2512</v>
      </c>
      <c r="D6520" s="39">
        <v>20</v>
      </c>
      <c r="E6520" s="87">
        <v>100</v>
      </c>
      <c r="F6520" s="4628"/>
      <c r="I6520"/>
      <c r="J6520"/>
      <c r="K6520"/>
      <c r="L6520"/>
      <c r="M6520"/>
    </row>
    <row r="6521" spans="2:13" x14ac:dyDescent="0.2">
      <c r="B6521" s="4610" t="s">
        <v>1366</v>
      </c>
      <c r="C6521" s="38" t="s">
        <v>2396</v>
      </c>
      <c r="D6521" s="39">
        <v>25</v>
      </c>
      <c r="E6521" s="87">
        <v>100</v>
      </c>
      <c r="F6521" s="4628"/>
      <c r="I6521"/>
      <c r="J6521"/>
      <c r="K6521"/>
      <c r="L6521"/>
      <c r="M6521"/>
    </row>
    <row r="6522" spans="2:13" x14ac:dyDescent="0.2">
      <c r="B6522" s="4610"/>
      <c r="C6522" s="38" t="s">
        <v>2397</v>
      </c>
      <c r="D6522" s="39">
        <v>39</v>
      </c>
      <c r="E6522" s="87">
        <v>200</v>
      </c>
      <c r="F6522" s="4628"/>
      <c r="I6522"/>
      <c r="J6522"/>
      <c r="K6522"/>
      <c r="L6522"/>
      <c r="M6522"/>
    </row>
    <row r="6523" spans="2:13" x14ac:dyDescent="0.2">
      <c r="B6523" s="4610"/>
      <c r="C6523" s="38" t="s">
        <v>2398</v>
      </c>
      <c r="D6523" s="39">
        <v>45</v>
      </c>
      <c r="E6523" s="87">
        <v>300</v>
      </c>
      <c r="F6523" s="4628"/>
      <c r="I6523"/>
      <c r="J6523"/>
      <c r="K6523"/>
      <c r="L6523"/>
      <c r="M6523"/>
    </row>
    <row r="6524" spans="2:13" x14ac:dyDescent="0.2">
      <c r="B6524" s="4610"/>
      <c r="C6524" s="38" t="s">
        <v>2399</v>
      </c>
      <c r="D6524" s="39">
        <v>49</v>
      </c>
      <c r="E6524" s="87">
        <v>400</v>
      </c>
      <c r="F6524" s="4628"/>
      <c r="I6524"/>
      <c r="J6524"/>
      <c r="K6524"/>
      <c r="L6524"/>
      <c r="M6524"/>
    </row>
    <row r="6525" spans="2:13" x14ac:dyDescent="0.2">
      <c r="B6525" s="4610"/>
      <c r="C6525" s="38" t="s">
        <v>2400</v>
      </c>
      <c r="D6525" s="39">
        <v>79</v>
      </c>
      <c r="E6525" s="87">
        <v>800</v>
      </c>
      <c r="F6525" s="4628"/>
      <c r="I6525"/>
      <c r="J6525"/>
      <c r="K6525"/>
      <c r="L6525"/>
      <c r="M6525"/>
    </row>
    <row r="6526" spans="2:13" x14ac:dyDescent="0.2">
      <c r="B6526" s="4610"/>
      <c r="C6526" s="38" t="s">
        <v>2401</v>
      </c>
      <c r="D6526" s="39">
        <v>99</v>
      </c>
      <c r="E6526" s="87">
        <v>1000</v>
      </c>
      <c r="F6526" s="4628"/>
      <c r="I6526"/>
      <c r="J6526"/>
      <c r="K6526"/>
      <c r="L6526"/>
      <c r="M6526"/>
    </row>
    <row r="6527" spans="2:13" x14ac:dyDescent="0.2">
      <c r="B6527" s="4610"/>
      <c r="C6527" s="38" t="s">
        <v>2402</v>
      </c>
      <c r="D6527" s="39">
        <v>180</v>
      </c>
      <c r="E6527" s="87">
        <v>2000</v>
      </c>
      <c r="F6527" s="4628"/>
      <c r="I6527"/>
      <c r="J6527"/>
      <c r="K6527"/>
      <c r="L6527"/>
      <c r="M6527"/>
    </row>
    <row r="6528" spans="2:13" x14ac:dyDescent="0.2">
      <c r="B6528" s="4610"/>
      <c r="C6528" s="38" t="s">
        <v>2403</v>
      </c>
      <c r="D6528" s="39">
        <v>280</v>
      </c>
      <c r="E6528" s="87">
        <v>3000</v>
      </c>
      <c r="F6528" s="4628"/>
      <c r="I6528"/>
      <c r="J6528"/>
      <c r="K6528"/>
      <c r="L6528"/>
      <c r="M6528"/>
    </row>
    <row r="6529" spans="2:13" ht="5.25" customHeight="1" x14ac:dyDescent="0.2">
      <c r="B6529" s="14"/>
      <c r="C6529" s="38"/>
      <c r="D6529" s="38"/>
      <c r="E6529" s="38"/>
      <c r="F6529" s="41"/>
      <c r="I6529"/>
      <c r="J6529"/>
      <c r="K6529"/>
      <c r="L6529"/>
      <c r="M6529"/>
    </row>
    <row r="6530" spans="2:13" x14ac:dyDescent="0.2">
      <c r="B6530" s="4610" t="s">
        <v>340</v>
      </c>
      <c r="C6530" s="38" t="s">
        <v>1711</v>
      </c>
      <c r="D6530" s="39">
        <v>0.06</v>
      </c>
      <c r="E6530" s="87">
        <v>1</v>
      </c>
      <c r="F6530" s="4628" t="s">
        <v>2404</v>
      </c>
      <c r="I6530"/>
      <c r="J6530"/>
      <c r="K6530"/>
      <c r="L6530"/>
      <c r="M6530"/>
    </row>
    <row r="6531" spans="2:13" x14ac:dyDescent="0.2">
      <c r="B6531" s="4610"/>
      <c r="C6531" s="38" t="s">
        <v>2506</v>
      </c>
      <c r="D6531" s="39">
        <v>0.06</v>
      </c>
      <c r="E6531" s="87" t="s">
        <v>2505</v>
      </c>
      <c r="F6531" s="4628"/>
      <c r="I6531"/>
      <c r="J6531"/>
      <c r="K6531"/>
      <c r="L6531"/>
      <c r="M6531"/>
    </row>
    <row r="6532" spans="2:13" x14ac:dyDescent="0.2">
      <c r="B6532" s="4610"/>
      <c r="C6532" s="38" t="s">
        <v>2514</v>
      </c>
      <c r="D6532" s="39">
        <v>1.5</v>
      </c>
      <c r="E6532" s="87">
        <v>70</v>
      </c>
      <c r="F6532" s="4628"/>
      <c r="I6532"/>
      <c r="J6532"/>
      <c r="K6532"/>
      <c r="L6532"/>
      <c r="M6532"/>
    </row>
    <row r="6533" spans="2:13" x14ac:dyDescent="0.2">
      <c r="B6533" s="4610"/>
      <c r="C6533" s="38" t="s">
        <v>2515</v>
      </c>
      <c r="D6533" s="39">
        <v>2</v>
      </c>
      <c r="E6533" s="239">
        <v>100</v>
      </c>
      <c r="F6533" s="4628"/>
      <c r="I6533"/>
      <c r="J6533"/>
      <c r="K6533"/>
      <c r="L6533"/>
      <c r="M6533"/>
    </row>
    <row r="6534" spans="2:13" x14ac:dyDescent="0.2">
      <c r="B6534" s="4610"/>
      <c r="C6534" s="38" t="s">
        <v>2516</v>
      </c>
      <c r="D6534" s="39">
        <v>5</v>
      </c>
      <c r="E6534" s="87">
        <v>240</v>
      </c>
      <c r="F6534" s="4628"/>
      <c r="I6534"/>
      <c r="J6534"/>
      <c r="K6534"/>
      <c r="L6534"/>
      <c r="M6534"/>
    </row>
    <row r="6535" spans="2:13" x14ac:dyDescent="0.2">
      <c r="B6535" s="4610"/>
      <c r="C6535" s="38" t="s">
        <v>2405</v>
      </c>
      <c r="D6535" s="39">
        <v>6</v>
      </c>
      <c r="E6535" s="87">
        <v>330</v>
      </c>
      <c r="F6535" s="4628"/>
      <c r="I6535"/>
      <c r="J6535"/>
      <c r="K6535"/>
      <c r="L6535"/>
      <c r="M6535"/>
    </row>
    <row r="6536" spans="2:13" x14ac:dyDescent="0.2">
      <c r="B6536" s="4610"/>
      <c r="C6536" s="38" t="s">
        <v>2406</v>
      </c>
      <c r="D6536" s="39">
        <v>7.5</v>
      </c>
      <c r="E6536" s="87">
        <v>400</v>
      </c>
      <c r="F6536" s="4628"/>
      <c r="I6536"/>
      <c r="J6536"/>
      <c r="K6536"/>
      <c r="L6536"/>
      <c r="M6536"/>
    </row>
    <row r="6537" spans="2:13" x14ac:dyDescent="0.2">
      <c r="B6537" s="4610"/>
      <c r="C6537" s="38" t="s">
        <v>2407</v>
      </c>
      <c r="D6537" s="39">
        <v>11.99</v>
      </c>
      <c r="E6537" s="87">
        <v>2800</v>
      </c>
      <c r="F6537" s="4628"/>
      <c r="I6537"/>
      <c r="J6537"/>
      <c r="K6537"/>
      <c r="L6537"/>
      <c r="M6537"/>
    </row>
    <row r="6538" spans="2:13" x14ac:dyDescent="0.2">
      <c r="B6538" s="4610" t="s">
        <v>71</v>
      </c>
      <c r="C6538" s="38" t="s">
        <v>1711</v>
      </c>
      <c r="D6538" s="39">
        <v>0.22</v>
      </c>
      <c r="E6538" s="87">
        <v>1</v>
      </c>
      <c r="F6538" s="4628"/>
      <c r="I6538"/>
      <c r="J6538"/>
      <c r="K6538"/>
      <c r="L6538"/>
      <c r="M6538"/>
    </row>
    <row r="6539" spans="2:13" x14ac:dyDescent="0.2">
      <c r="B6539" s="4610"/>
      <c r="C6539" s="38" t="s">
        <v>2506</v>
      </c>
      <c r="D6539" s="39">
        <v>0.22</v>
      </c>
      <c r="E6539" s="87" t="s">
        <v>2505</v>
      </c>
      <c r="F6539" s="4628"/>
      <c r="I6539"/>
      <c r="J6539"/>
      <c r="K6539"/>
      <c r="L6539"/>
      <c r="M6539"/>
    </row>
    <row r="6540" spans="2:13" x14ac:dyDescent="0.2">
      <c r="B6540" s="4610"/>
      <c r="C6540" s="38" t="s">
        <v>2408</v>
      </c>
      <c r="D6540" s="39">
        <v>2.99</v>
      </c>
      <c r="E6540" s="87">
        <v>20</v>
      </c>
      <c r="F6540" s="4628"/>
      <c r="I6540"/>
      <c r="J6540"/>
      <c r="K6540"/>
      <c r="L6540"/>
      <c r="M6540"/>
    </row>
    <row r="6541" spans="2:13" x14ac:dyDescent="0.2">
      <c r="B6541" s="4610"/>
      <c r="C6541" s="38" t="s">
        <v>2409</v>
      </c>
      <c r="D6541" s="39">
        <v>6.99</v>
      </c>
      <c r="E6541" s="87">
        <v>50</v>
      </c>
      <c r="F6541" s="4628"/>
      <c r="I6541"/>
      <c r="J6541"/>
      <c r="K6541"/>
      <c r="L6541"/>
      <c r="M6541"/>
    </row>
    <row r="6542" spans="2:13" x14ac:dyDescent="0.2">
      <c r="B6542" s="4610" t="s">
        <v>1366</v>
      </c>
      <c r="C6542" s="38" t="s">
        <v>1711</v>
      </c>
      <c r="D6542" s="95">
        <v>4.4999999999999997E-3</v>
      </c>
      <c r="E6542" s="87">
        <v>1</v>
      </c>
      <c r="F6542" s="4628"/>
      <c r="I6542"/>
      <c r="J6542"/>
      <c r="K6542"/>
      <c r="L6542"/>
      <c r="M6542"/>
    </row>
    <row r="6543" spans="2:13" x14ac:dyDescent="0.2">
      <c r="B6543" s="4610"/>
      <c r="C6543" s="90" t="s">
        <v>2410</v>
      </c>
      <c r="D6543" s="39">
        <v>3</v>
      </c>
      <c r="E6543" s="87">
        <v>5</v>
      </c>
      <c r="F6543" s="4628"/>
      <c r="I6543"/>
      <c r="J6543"/>
      <c r="K6543"/>
      <c r="L6543"/>
      <c r="M6543"/>
    </row>
    <row r="6544" spans="2:13" x14ac:dyDescent="0.2">
      <c r="B6544" s="4611"/>
      <c r="C6544" s="90" t="s">
        <v>2411</v>
      </c>
      <c r="D6544" s="39">
        <v>5</v>
      </c>
      <c r="E6544" s="87">
        <v>10</v>
      </c>
      <c r="F6544" s="4579"/>
      <c r="I6544"/>
      <c r="J6544"/>
      <c r="K6544"/>
      <c r="L6544"/>
      <c r="M6544"/>
    </row>
    <row r="6545" spans="2:13" x14ac:dyDescent="0.2">
      <c r="B6545" s="4611"/>
      <c r="C6545" s="90" t="s">
        <v>2412</v>
      </c>
      <c r="D6545" s="39">
        <v>10</v>
      </c>
      <c r="E6545" s="87">
        <v>25</v>
      </c>
      <c r="F6545" s="4579"/>
      <c r="I6545"/>
      <c r="J6545"/>
      <c r="K6545"/>
      <c r="L6545"/>
      <c r="M6545"/>
    </row>
    <row r="6546" spans="2:13" x14ac:dyDescent="0.2">
      <c r="B6546" s="4611"/>
      <c r="C6546" s="90" t="s">
        <v>2413</v>
      </c>
      <c r="D6546" s="39">
        <v>15</v>
      </c>
      <c r="E6546" s="87">
        <v>60</v>
      </c>
      <c r="F6546" s="4579"/>
      <c r="I6546"/>
      <c r="J6546"/>
      <c r="K6546"/>
      <c r="L6546"/>
      <c r="M6546"/>
    </row>
    <row r="6547" spans="2:13" x14ac:dyDescent="0.2">
      <c r="B6547" s="4611"/>
      <c r="C6547" s="90" t="s">
        <v>2414</v>
      </c>
      <c r="D6547" s="39">
        <v>20</v>
      </c>
      <c r="E6547" s="87">
        <v>100</v>
      </c>
      <c r="F6547" s="4579"/>
      <c r="I6547"/>
      <c r="J6547"/>
      <c r="K6547"/>
      <c r="L6547"/>
      <c r="M6547"/>
    </row>
    <row r="6548" spans="2:13" x14ac:dyDescent="0.2">
      <c r="B6548" s="4611"/>
      <c r="C6548" s="90" t="s">
        <v>2415</v>
      </c>
      <c r="D6548" s="39">
        <v>25</v>
      </c>
      <c r="E6548" s="87">
        <v>150</v>
      </c>
      <c r="F6548" s="4579"/>
      <c r="I6548"/>
      <c r="J6548"/>
      <c r="K6548"/>
      <c r="L6548"/>
      <c r="M6548"/>
    </row>
    <row r="6549" spans="2:13" x14ac:dyDescent="0.2">
      <c r="B6549" s="4611"/>
      <c r="C6549" s="90" t="s">
        <v>2416</v>
      </c>
      <c r="D6549" s="39">
        <v>30</v>
      </c>
      <c r="E6549" s="87">
        <v>200</v>
      </c>
      <c r="F6549" s="4579"/>
      <c r="I6549"/>
      <c r="J6549"/>
      <c r="K6549"/>
      <c r="L6549"/>
      <c r="M6549"/>
    </row>
    <row r="6550" spans="2:13" x14ac:dyDescent="0.2">
      <c r="B6550" s="4611"/>
      <c r="C6550" s="90" t="s">
        <v>2417</v>
      </c>
      <c r="D6550" s="39">
        <v>35</v>
      </c>
      <c r="E6550" s="87">
        <v>500</v>
      </c>
      <c r="F6550" s="4579"/>
      <c r="I6550"/>
      <c r="J6550"/>
      <c r="K6550"/>
      <c r="L6550"/>
      <c r="M6550"/>
    </row>
    <row r="6551" spans="2:13" x14ac:dyDescent="0.2">
      <c r="B6551" s="4611"/>
      <c r="C6551" s="38" t="s">
        <v>2418</v>
      </c>
      <c r="D6551" s="39">
        <v>40</v>
      </c>
      <c r="E6551" s="87" t="s">
        <v>2419</v>
      </c>
      <c r="F6551" s="4579"/>
      <c r="I6551"/>
      <c r="J6551"/>
      <c r="K6551"/>
      <c r="L6551"/>
      <c r="M6551"/>
    </row>
    <row r="6552" spans="2:13" x14ac:dyDescent="0.2">
      <c r="B6552" s="4611"/>
      <c r="C6552" s="38" t="s">
        <v>330</v>
      </c>
      <c r="D6552" s="39">
        <v>49</v>
      </c>
      <c r="E6552" s="87" t="s">
        <v>1726</v>
      </c>
      <c r="F6552" s="4579"/>
      <c r="I6552"/>
      <c r="J6552"/>
      <c r="K6552"/>
      <c r="L6552"/>
      <c r="M6552"/>
    </row>
    <row r="6553" spans="2:13" ht="5.25" customHeight="1" x14ac:dyDescent="0.2">
      <c r="B6553" s="14"/>
      <c r="C6553" s="38"/>
      <c r="D6553" s="38"/>
      <c r="E6553" s="38"/>
      <c r="F6553" s="41"/>
      <c r="I6553"/>
      <c r="J6553"/>
      <c r="K6553"/>
      <c r="L6553"/>
      <c r="M6553"/>
    </row>
    <row r="6554" spans="2:13" x14ac:dyDescent="0.2">
      <c r="B6554" s="4610" t="s">
        <v>340</v>
      </c>
      <c r="C6554" s="38" t="s">
        <v>2514</v>
      </c>
      <c r="D6554" s="39">
        <v>1.5</v>
      </c>
      <c r="E6554" s="87">
        <v>70</v>
      </c>
      <c r="F6554" s="4628" t="s">
        <v>2517</v>
      </c>
      <c r="I6554"/>
      <c r="J6554"/>
      <c r="K6554"/>
      <c r="L6554"/>
      <c r="M6554"/>
    </row>
    <row r="6555" spans="2:13" x14ac:dyDescent="0.2">
      <c r="B6555" s="4610"/>
      <c r="C6555" s="38" t="s">
        <v>2515</v>
      </c>
      <c r="D6555" s="39">
        <v>2</v>
      </c>
      <c r="E6555" s="87">
        <v>100</v>
      </c>
      <c r="F6555" s="4628"/>
      <c r="I6555"/>
      <c r="J6555"/>
      <c r="K6555"/>
      <c r="L6555"/>
      <c r="M6555"/>
    </row>
    <row r="6556" spans="2:13" x14ac:dyDescent="0.2">
      <c r="B6556" s="4610"/>
      <c r="C6556" s="38" t="s">
        <v>2516</v>
      </c>
      <c r="D6556" s="39">
        <v>5</v>
      </c>
      <c r="E6556" s="87">
        <v>240</v>
      </c>
      <c r="F6556" s="4628"/>
      <c r="I6556"/>
      <c r="J6556"/>
      <c r="K6556"/>
      <c r="L6556"/>
      <c r="M6556"/>
    </row>
    <row r="6557" spans="2:13" x14ac:dyDescent="0.2">
      <c r="B6557" s="4610"/>
      <c r="C6557" s="38" t="s">
        <v>2405</v>
      </c>
      <c r="D6557" s="39">
        <v>6</v>
      </c>
      <c r="E6557" s="87">
        <v>300</v>
      </c>
      <c r="F6557" s="4628"/>
      <c r="I6557"/>
      <c r="J6557"/>
      <c r="K6557"/>
      <c r="L6557"/>
      <c r="M6557"/>
    </row>
    <row r="6558" spans="2:13" x14ac:dyDescent="0.2">
      <c r="B6558" s="4610"/>
      <c r="C6558" s="38" t="s">
        <v>2406</v>
      </c>
      <c r="D6558" s="39">
        <v>7.5</v>
      </c>
      <c r="E6558" s="87">
        <v>400</v>
      </c>
      <c r="F6558" s="4628"/>
      <c r="I6558"/>
      <c r="J6558"/>
      <c r="K6558"/>
      <c r="L6558"/>
      <c r="M6558"/>
    </row>
    <row r="6559" spans="2:13" x14ac:dyDescent="0.2">
      <c r="B6559" s="4642" t="s">
        <v>71</v>
      </c>
      <c r="C6559" s="38" t="s">
        <v>1711</v>
      </c>
      <c r="D6559" s="39">
        <v>0.22</v>
      </c>
      <c r="E6559" s="87">
        <v>1</v>
      </c>
      <c r="F6559" s="4628"/>
      <c r="I6559"/>
      <c r="J6559"/>
      <c r="K6559"/>
      <c r="L6559"/>
      <c r="M6559"/>
    </row>
    <row r="6560" spans="2:13" x14ac:dyDescent="0.2">
      <c r="B6560" s="4603"/>
      <c r="C6560" s="38" t="s">
        <v>2506</v>
      </c>
      <c r="D6560" s="39">
        <v>0.22</v>
      </c>
      <c r="E6560" s="87" t="s">
        <v>2252</v>
      </c>
      <c r="F6560" s="4628"/>
      <c r="I6560"/>
      <c r="J6560"/>
      <c r="K6560"/>
      <c r="L6560"/>
      <c r="M6560"/>
    </row>
    <row r="6561" spans="2:13" x14ac:dyDescent="0.2">
      <c r="B6561" s="4603"/>
      <c r="C6561" s="38" t="s">
        <v>2518</v>
      </c>
      <c r="D6561" s="39">
        <v>5</v>
      </c>
      <c r="E6561" s="87">
        <v>25</v>
      </c>
      <c r="F6561" s="4628"/>
      <c r="I6561"/>
      <c r="J6561"/>
      <c r="K6561"/>
      <c r="L6561"/>
      <c r="M6561"/>
    </row>
    <row r="6562" spans="2:13" x14ac:dyDescent="0.2">
      <c r="B6562" s="4610" t="s">
        <v>2507</v>
      </c>
      <c r="C6562" s="38" t="s">
        <v>2420</v>
      </c>
      <c r="D6562" s="39">
        <v>3</v>
      </c>
      <c r="E6562" s="87">
        <v>5</v>
      </c>
      <c r="F6562" s="4628"/>
      <c r="I6562"/>
      <c r="J6562"/>
      <c r="K6562"/>
      <c r="L6562"/>
      <c r="M6562"/>
    </row>
    <row r="6563" spans="2:13" x14ac:dyDescent="0.2">
      <c r="B6563" s="4610"/>
      <c r="C6563" s="38" t="s">
        <v>2421</v>
      </c>
      <c r="D6563" s="39">
        <v>5</v>
      </c>
      <c r="E6563" s="87">
        <v>10</v>
      </c>
      <c r="F6563" s="4628"/>
      <c r="I6563"/>
      <c r="J6563"/>
      <c r="K6563"/>
      <c r="L6563"/>
      <c r="M6563"/>
    </row>
    <row r="6564" spans="2:13" x14ac:dyDescent="0.2">
      <c r="B6564" s="4611"/>
      <c r="C6564" s="38" t="s">
        <v>2422</v>
      </c>
      <c r="D6564" s="39">
        <v>10</v>
      </c>
      <c r="E6564" s="87">
        <v>25</v>
      </c>
      <c r="F6564" s="4579"/>
      <c r="I6564"/>
      <c r="J6564"/>
      <c r="K6564"/>
      <c r="L6564"/>
      <c r="M6564"/>
    </row>
    <row r="6565" spans="2:13" x14ac:dyDescent="0.2">
      <c r="B6565" s="4611"/>
      <c r="C6565" s="38" t="s">
        <v>2423</v>
      </c>
      <c r="D6565" s="39">
        <v>20</v>
      </c>
      <c r="E6565" s="87">
        <v>30</v>
      </c>
      <c r="F6565" s="4579"/>
      <c r="I6565"/>
      <c r="J6565"/>
      <c r="K6565"/>
      <c r="L6565"/>
      <c r="M6565"/>
    </row>
    <row r="6566" spans="2:13" ht="6" customHeight="1" x14ac:dyDescent="0.2">
      <c r="B6566" s="14"/>
      <c r="C6566" s="38"/>
      <c r="D6566" s="38"/>
      <c r="E6566" s="38"/>
      <c r="F6566" s="41"/>
      <c r="I6566"/>
      <c r="J6566"/>
      <c r="K6566"/>
      <c r="L6566"/>
      <c r="M6566"/>
    </row>
    <row r="6567" spans="2:13" x14ac:dyDescent="0.2">
      <c r="B6567" s="4610" t="s">
        <v>340</v>
      </c>
      <c r="C6567" s="38" t="s">
        <v>2519</v>
      </c>
      <c r="D6567" s="39" t="s">
        <v>42</v>
      </c>
      <c r="E6567" s="87">
        <v>20</v>
      </c>
      <c r="F6567" s="4628" t="s">
        <v>2520</v>
      </c>
      <c r="I6567"/>
      <c r="J6567"/>
      <c r="K6567"/>
      <c r="L6567"/>
      <c r="M6567"/>
    </row>
    <row r="6568" spans="2:13" x14ac:dyDescent="0.2">
      <c r="B6568" s="4610"/>
      <c r="C6568" s="38" t="s">
        <v>2521</v>
      </c>
      <c r="D6568" s="39">
        <v>1.5</v>
      </c>
      <c r="E6568" s="87">
        <v>100</v>
      </c>
      <c r="F6568" s="4628"/>
      <c r="I6568"/>
      <c r="J6568"/>
      <c r="K6568"/>
      <c r="L6568"/>
      <c r="M6568"/>
    </row>
    <row r="6569" spans="2:13" x14ac:dyDescent="0.2">
      <c r="B6569" s="4610"/>
      <c r="C6569" s="38" t="s">
        <v>2522</v>
      </c>
      <c r="D6569" s="39">
        <v>2.66</v>
      </c>
      <c r="E6569" s="87">
        <v>200</v>
      </c>
      <c r="F6569" s="4628"/>
      <c r="I6569"/>
      <c r="J6569"/>
      <c r="K6569"/>
      <c r="L6569"/>
      <c r="M6569"/>
    </row>
    <row r="6570" spans="2:13" x14ac:dyDescent="0.2">
      <c r="B6570" s="4610"/>
      <c r="C6570" s="38" t="s">
        <v>2523</v>
      </c>
      <c r="D6570" s="39">
        <v>6.5</v>
      </c>
      <c r="E6570" s="87">
        <v>500</v>
      </c>
      <c r="F6570" s="4628"/>
      <c r="I6570"/>
      <c r="J6570"/>
      <c r="K6570"/>
      <c r="L6570"/>
      <c r="M6570"/>
    </row>
    <row r="6571" spans="2:13" x14ac:dyDescent="0.2">
      <c r="B6571" s="4610"/>
      <c r="C6571" s="38" t="s">
        <v>2524</v>
      </c>
      <c r="D6571" s="39">
        <v>13</v>
      </c>
      <c r="E6571" s="87">
        <v>1000</v>
      </c>
      <c r="F6571" s="4628"/>
      <c r="I6571"/>
      <c r="J6571"/>
      <c r="K6571"/>
      <c r="L6571"/>
      <c r="M6571"/>
    </row>
    <row r="6572" spans="2:13" x14ac:dyDescent="0.2">
      <c r="B6572" s="4610"/>
      <c r="C6572" s="38" t="s">
        <v>2525</v>
      </c>
      <c r="D6572" s="39">
        <v>30</v>
      </c>
      <c r="E6572" s="87">
        <v>2000</v>
      </c>
      <c r="F6572" s="4628"/>
      <c r="I6572"/>
      <c r="J6572"/>
      <c r="K6572"/>
      <c r="L6572"/>
      <c r="M6572"/>
    </row>
    <row r="6573" spans="2:13" x14ac:dyDescent="0.2">
      <c r="B6573" s="4610"/>
      <c r="C6573" s="38" t="s">
        <v>2526</v>
      </c>
      <c r="D6573" s="39">
        <v>45</v>
      </c>
      <c r="E6573" s="87">
        <v>3000</v>
      </c>
      <c r="F6573" s="4628"/>
      <c r="I6573"/>
      <c r="J6573"/>
      <c r="K6573"/>
      <c r="L6573"/>
      <c r="M6573"/>
    </row>
    <row r="6574" spans="2:13" x14ac:dyDescent="0.2">
      <c r="B6574" s="4610"/>
      <c r="C6574" s="38" t="s">
        <v>2527</v>
      </c>
      <c r="D6574" s="39">
        <v>75</v>
      </c>
      <c r="E6574" s="87">
        <v>5000</v>
      </c>
      <c r="F6574" s="4628"/>
      <c r="I6574"/>
      <c r="J6574"/>
      <c r="K6574"/>
      <c r="L6574"/>
      <c r="M6574"/>
    </row>
    <row r="6575" spans="2:13" x14ac:dyDescent="0.2">
      <c r="B6575" s="4610"/>
      <c r="C6575" s="38" t="s">
        <v>2528</v>
      </c>
      <c r="D6575" s="39">
        <v>120</v>
      </c>
      <c r="E6575" s="87">
        <v>8000</v>
      </c>
      <c r="F6575" s="4628"/>
      <c r="I6575"/>
      <c r="J6575"/>
      <c r="K6575"/>
      <c r="L6575"/>
      <c r="M6575"/>
    </row>
    <row r="6576" spans="2:13" x14ac:dyDescent="0.2">
      <c r="B6576" s="4610"/>
      <c r="C6576" s="38" t="s">
        <v>2529</v>
      </c>
      <c r="D6576" s="39">
        <v>150</v>
      </c>
      <c r="E6576" s="87">
        <v>10000</v>
      </c>
      <c r="F6576" s="4628"/>
      <c r="I6576"/>
      <c r="J6576"/>
      <c r="K6576"/>
      <c r="L6576"/>
      <c r="M6576"/>
    </row>
    <row r="6577" spans="2:13" x14ac:dyDescent="0.2">
      <c r="B6577" s="4610"/>
      <c r="C6577" s="38" t="s">
        <v>2530</v>
      </c>
      <c r="D6577" s="39">
        <v>225</v>
      </c>
      <c r="E6577" s="87">
        <v>15000</v>
      </c>
      <c r="F6577" s="4628"/>
      <c r="I6577"/>
      <c r="J6577"/>
      <c r="K6577"/>
      <c r="L6577"/>
      <c r="M6577"/>
    </row>
    <row r="6578" spans="2:13" x14ac:dyDescent="0.2">
      <c r="B6578" s="4610"/>
      <c r="C6578" s="38" t="s">
        <v>2531</v>
      </c>
      <c r="D6578" s="39">
        <v>300</v>
      </c>
      <c r="E6578" s="87">
        <v>20000</v>
      </c>
      <c r="F6578" s="4628"/>
      <c r="I6578"/>
      <c r="J6578"/>
      <c r="K6578"/>
      <c r="L6578"/>
      <c r="M6578"/>
    </row>
    <row r="6579" spans="2:13" x14ac:dyDescent="0.2">
      <c r="B6579" s="4610"/>
      <c r="C6579" s="38" t="s">
        <v>2532</v>
      </c>
      <c r="D6579" s="39">
        <v>375</v>
      </c>
      <c r="E6579" s="87">
        <v>25000</v>
      </c>
      <c r="F6579" s="4628"/>
      <c r="I6579"/>
      <c r="J6579"/>
      <c r="K6579"/>
      <c r="L6579"/>
      <c r="M6579"/>
    </row>
    <row r="6580" spans="2:13" x14ac:dyDescent="0.2">
      <c r="B6580" s="4610"/>
      <c r="C6580" s="38" t="s">
        <v>2853</v>
      </c>
      <c r="D6580" s="39">
        <v>450</v>
      </c>
      <c r="E6580" s="87">
        <v>30000</v>
      </c>
      <c r="F6580" s="4628"/>
      <c r="I6580"/>
      <c r="J6580"/>
      <c r="K6580"/>
      <c r="L6580"/>
      <c r="M6580"/>
    </row>
    <row r="6581" spans="2:13" x14ac:dyDescent="0.2">
      <c r="B6581" s="4610" t="s">
        <v>71</v>
      </c>
      <c r="C6581" s="38" t="s">
        <v>1711</v>
      </c>
      <c r="D6581" s="39">
        <v>0.22</v>
      </c>
      <c r="E6581" s="87">
        <v>1</v>
      </c>
      <c r="F6581" s="4628"/>
      <c r="I6581"/>
      <c r="J6581"/>
      <c r="K6581"/>
      <c r="L6581"/>
      <c r="M6581"/>
    </row>
    <row r="6582" spans="2:13" x14ac:dyDescent="0.2">
      <c r="B6582" s="4610"/>
      <c r="C6582" s="38" t="s">
        <v>2506</v>
      </c>
      <c r="D6582" s="39">
        <v>0.22</v>
      </c>
      <c r="E6582" s="87" t="s">
        <v>2505</v>
      </c>
      <c r="F6582" s="4628"/>
      <c r="I6582"/>
      <c r="J6582"/>
      <c r="K6582"/>
      <c r="L6582"/>
      <c r="M6582"/>
    </row>
    <row r="6583" spans="2:13" x14ac:dyDescent="0.2">
      <c r="B6583" s="4610"/>
      <c r="C6583" s="38" t="s">
        <v>2854</v>
      </c>
      <c r="D6583" s="39" t="s">
        <v>42</v>
      </c>
      <c r="E6583" s="87">
        <v>20</v>
      </c>
      <c r="F6583" s="4628"/>
      <c r="I6583"/>
      <c r="J6583"/>
      <c r="K6583"/>
      <c r="L6583"/>
      <c r="M6583"/>
    </row>
    <row r="6584" spans="2:13" x14ac:dyDescent="0.2">
      <c r="B6584" s="4610"/>
      <c r="C6584" s="38" t="s">
        <v>2855</v>
      </c>
      <c r="D6584" s="39">
        <v>2</v>
      </c>
      <c r="E6584" s="87">
        <v>10</v>
      </c>
      <c r="F6584" s="4628"/>
      <c r="I6584"/>
      <c r="J6584"/>
      <c r="K6584"/>
      <c r="L6584"/>
      <c r="M6584"/>
    </row>
    <row r="6585" spans="2:13" x14ac:dyDescent="0.2">
      <c r="B6585" s="4610"/>
      <c r="C6585" s="38" t="s">
        <v>2856</v>
      </c>
      <c r="D6585" s="39">
        <v>10</v>
      </c>
      <c r="E6585" s="87">
        <v>50</v>
      </c>
      <c r="F6585" s="4628"/>
      <c r="I6585"/>
      <c r="J6585"/>
      <c r="K6585"/>
      <c r="L6585"/>
      <c r="M6585"/>
    </row>
    <row r="6586" spans="2:13" x14ac:dyDescent="0.2">
      <c r="B6586" s="4610"/>
      <c r="C6586" s="38" t="s">
        <v>2857</v>
      </c>
      <c r="D6586" s="39">
        <v>20</v>
      </c>
      <c r="E6586" s="87">
        <v>100</v>
      </c>
      <c r="F6586" s="4628"/>
      <c r="I6586"/>
      <c r="J6586"/>
      <c r="K6586"/>
      <c r="L6586"/>
      <c r="M6586"/>
    </row>
    <row r="6587" spans="2:13" x14ac:dyDescent="0.2">
      <c r="B6587" s="4610" t="s">
        <v>2507</v>
      </c>
      <c r="C6587" s="38" t="s">
        <v>2858</v>
      </c>
      <c r="D6587" s="39" t="s">
        <v>42</v>
      </c>
      <c r="E6587" s="87">
        <v>6</v>
      </c>
      <c r="F6587" s="4628"/>
      <c r="I6587"/>
      <c r="J6587"/>
      <c r="K6587"/>
      <c r="L6587"/>
      <c r="M6587"/>
    </row>
    <row r="6588" spans="2:13" x14ac:dyDescent="0.2">
      <c r="B6588" s="4610"/>
      <c r="C6588" s="90" t="s">
        <v>2424</v>
      </c>
      <c r="D6588" s="47">
        <v>25</v>
      </c>
      <c r="E6588" s="239">
        <v>100</v>
      </c>
      <c r="F6588" s="4628"/>
      <c r="I6588"/>
      <c r="J6588"/>
      <c r="K6588"/>
      <c r="L6588"/>
      <c r="M6588"/>
    </row>
    <row r="6589" spans="2:13" x14ac:dyDescent="0.2">
      <c r="B6589" s="4610"/>
      <c r="C6589" s="38" t="s">
        <v>2859</v>
      </c>
      <c r="D6589" s="39">
        <v>39</v>
      </c>
      <c r="E6589" s="87">
        <v>200</v>
      </c>
      <c r="F6589" s="4628"/>
      <c r="I6589"/>
      <c r="J6589"/>
      <c r="K6589"/>
      <c r="L6589"/>
      <c r="M6589"/>
    </row>
    <row r="6590" spans="2:13" x14ac:dyDescent="0.2">
      <c r="B6590" s="4610"/>
      <c r="C6590" s="38" t="s">
        <v>2425</v>
      </c>
      <c r="D6590" s="47">
        <v>45</v>
      </c>
      <c r="E6590" s="239">
        <v>300</v>
      </c>
      <c r="F6590" s="4628"/>
      <c r="I6590"/>
      <c r="J6590"/>
      <c r="K6590"/>
      <c r="L6590"/>
      <c r="M6590"/>
    </row>
    <row r="6591" spans="2:13" x14ac:dyDescent="0.2">
      <c r="B6591" s="4611"/>
      <c r="C6591" s="38" t="s">
        <v>2860</v>
      </c>
      <c r="D6591" s="39">
        <v>49</v>
      </c>
      <c r="E6591" s="87">
        <v>400</v>
      </c>
      <c r="F6591" s="4579"/>
      <c r="I6591"/>
      <c r="J6591"/>
      <c r="K6591"/>
      <c r="L6591"/>
      <c r="M6591"/>
    </row>
    <row r="6592" spans="2:13" x14ac:dyDescent="0.2">
      <c r="B6592" s="4611"/>
      <c r="C6592" s="38" t="s">
        <v>2861</v>
      </c>
      <c r="D6592" s="39">
        <v>79</v>
      </c>
      <c r="E6592" s="87">
        <v>800</v>
      </c>
      <c r="F6592" s="4579"/>
      <c r="I6592"/>
      <c r="J6592"/>
      <c r="K6592"/>
      <c r="L6592"/>
      <c r="M6592"/>
    </row>
    <row r="6593" spans="2:13" x14ac:dyDescent="0.2">
      <c r="B6593" s="4611"/>
      <c r="C6593" s="38" t="s">
        <v>2862</v>
      </c>
      <c r="D6593" s="39">
        <v>99</v>
      </c>
      <c r="E6593" s="87">
        <v>1000</v>
      </c>
      <c r="F6593" s="4579"/>
      <c r="I6593"/>
      <c r="J6593"/>
      <c r="K6593"/>
      <c r="L6593"/>
      <c r="M6593"/>
    </row>
    <row r="6594" spans="2:13" x14ac:dyDescent="0.2">
      <c r="B6594" s="4611"/>
      <c r="C6594" s="38" t="s">
        <v>2863</v>
      </c>
      <c r="D6594" s="39">
        <v>180</v>
      </c>
      <c r="E6594" s="87">
        <v>2000</v>
      </c>
      <c r="F6594" s="4579"/>
      <c r="I6594"/>
      <c r="J6594"/>
      <c r="K6594"/>
      <c r="L6594"/>
      <c r="M6594"/>
    </row>
    <row r="6595" spans="2:13" x14ac:dyDescent="0.2">
      <c r="B6595" s="4611"/>
      <c r="C6595" s="38" t="s">
        <v>2864</v>
      </c>
      <c r="D6595" s="39">
        <v>280</v>
      </c>
      <c r="E6595" s="87">
        <v>3000</v>
      </c>
      <c r="F6595" s="4579"/>
      <c r="I6595"/>
      <c r="J6595"/>
      <c r="K6595"/>
      <c r="L6595"/>
      <c r="M6595"/>
    </row>
    <row r="6596" spans="2:13" ht="5.25" customHeight="1" x14ac:dyDescent="0.2">
      <c r="B6596" s="14"/>
      <c r="C6596" s="38"/>
      <c r="D6596" s="38"/>
      <c r="E6596" s="38"/>
      <c r="F6596" s="41"/>
      <c r="I6596"/>
      <c r="J6596"/>
      <c r="K6596"/>
      <c r="L6596"/>
      <c r="M6596"/>
    </row>
    <row r="6597" spans="2:13" x14ac:dyDescent="0.2">
      <c r="B6597" s="4610" t="s">
        <v>340</v>
      </c>
      <c r="C6597" s="38" t="s">
        <v>1477</v>
      </c>
      <c r="D6597" s="39">
        <v>15</v>
      </c>
      <c r="E6597" s="87">
        <v>1000</v>
      </c>
      <c r="F6597" s="4628" t="s">
        <v>1478</v>
      </c>
      <c r="I6597"/>
      <c r="J6597"/>
      <c r="K6597"/>
      <c r="L6597"/>
      <c r="M6597"/>
    </row>
    <row r="6598" spans="2:13" x14ac:dyDescent="0.2">
      <c r="B6598" s="4610"/>
      <c r="C6598" s="38" t="s">
        <v>1479</v>
      </c>
      <c r="D6598" s="39">
        <v>30</v>
      </c>
      <c r="E6598" s="87">
        <v>2000</v>
      </c>
      <c r="F6598" s="4628"/>
      <c r="I6598"/>
      <c r="J6598"/>
      <c r="K6598"/>
      <c r="L6598"/>
      <c r="M6598"/>
    </row>
    <row r="6599" spans="2:13" x14ac:dyDescent="0.2">
      <c r="B6599" s="4610"/>
      <c r="C6599" s="38" t="s">
        <v>1480</v>
      </c>
      <c r="D6599" s="39">
        <v>45</v>
      </c>
      <c r="E6599" s="87">
        <v>3000</v>
      </c>
      <c r="F6599" s="4628"/>
      <c r="I6599"/>
      <c r="J6599"/>
      <c r="K6599"/>
      <c r="L6599"/>
      <c r="M6599"/>
    </row>
    <row r="6600" spans="2:13" x14ac:dyDescent="0.2">
      <c r="B6600" s="4610"/>
      <c r="C6600" s="38" t="s">
        <v>1481</v>
      </c>
      <c r="D6600" s="39">
        <v>75</v>
      </c>
      <c r="E6600" s="87">
        <v>5000</v>
      </c>
      <c r="F6600" s="4628"/>
      <c r="I6600"/>
      <c r="J6600"/>
      <c r="K6600"/>
      <c r="L6600"/>
      <c r="M6600"/>
    </row>
    <row r="6601" spans="2:13" x14ac:dyDescent="0.2">
      <c r="B6601" s="4610"/>
      <c r="C6601" s="38" t="s">
        <v>1482</v>
      </c>
      <c r="D6601" s="39">
        <v>120</v>
      </c>
      <c r="E6601" s="87">
        <v>8000</v>
      </c>
      <c r="F6601" s="4628"/>
      <c r="I6601"/>
      <c r="J6601"/>
      <c r="K6601"/>
      <c r="L6601"/>
      <c r="M6601"/>
    </row>
    <row r="6602" spans="2:13" x14ac:dyDescent="0.2">
      <c r="B6602" s="4610"/>
      <c r="C6602" s="38" t="s">
        <v>1483</v>
      </c>
      <c r="D6602" s="39">
        <v>150</v>
      </c>
      <c r="E6602" s="87">
        <v>10000</v>
      </c>
      <c r="F6602" s="4628"/>
      <c r="I6602"/>
      <c r="J6602"/>
      <c r="K6602"/>
      <c r="L6602"/>
      <c r="M6602"/>
    </row>
    <row r="6603" spans="2:13" x14ac:dyDescent="0.2">
      <c r="B6603" s="4610"/>
      <c r="C6603" s="38" t="s">
        <v>1484</v>
      </c>
      <c r="D6603" s="39">
        <v>225</v>
      </c>
      <c r="E6603" s="87">
        <v>15000</v>
      </c>
      <c r="F6603" s="4628"/>
      <c r="I6603"/>
      <c r="J6603"/>
      <c r="K6603"/>
      <c r="L6603"/>
      <c r="M6603"/>
    </row>
    <row r="6604" spans="2:13" x14ac:dyDescent="0.2">
      <c r="B6604" s="4610"/>
      <c r="C6604" s="38" t="s">
        <v>1485</v>
      </c>
      <c r="D6604" s="39">
        <v>300</v>
      </c>
      <c r="E6604" s="87">
        <v>20000</v>
      </c>
      <c r="F6604" s="4628"/>
      <c r="I6604"/>
      <c r="J6604"/>
      <c r="K6604"/>
      <c r="L6604"/>
      <c r="M6604"/>
    </row>
    <row r="6605" spans="2:13" x14ac:dyDescent="0.2">
      <c r="B6605" s="4610"/>
      <c r="C6605" s="38" t="s">
        <v>1486</v>
      </c>
      <c r="D6605" s="39">
        <v>375</v>
      </c>
      <c r="E6605" s="87">
        <v>25000</v>
      </c>
      <c r="F6605" s="4628"/>
      <c r="I6605"/>
      <c r="J6605"/>
      <c r="K6605"/>
      <c r="L6605"/>
      <c r="M6605"/>
    </row>
    <row r="6606" spans="2:13" x14ac:dyDescent="0.2">
      <c r="B6606" s="4642" t="s">
        <v>71</v>
      </c>
      <c r="C6606" s="38" t="s">
        <v>1711</v>
      </c>
      <c r="D6606" s="39">
        <v>0.22</v>
      </c>
      <c r="E6606" s="87">
        <v>1</v>
      </c>
      <c r="F6606" s="4628"/>
      <c r="I6606"/>
      <c r="J6606"/>
      <c r="K6606"/>
      <c r="L6606"/>
      <c r="M6606"/>
    </row>
    <row r="6607" spans="2:13" x14ac:dyDescent="0.2">
      <c r="B6607" s="4643"/>
      <c r="C6607" s="38" t="s">
        <v>2506</v>
      </c>
      <c r="D6607" s="39">
        <v>0.22</v>
      </c>
      <c r="E6607" s="87" t="s">
        <v>2505</v>
      </c>
      <c r="F6607" s="4628"/>
      <c r="I6607"/>
      <c r="J6607"/>
      <c r="K6607"/>
      <c r="L6607"/>
      <c r="M6607"/>
    </row>
    <row r="6608" spans="2:13" x14ac:dyDescent="0.2">
      <c r="B6608" s="4610" t="s">
        <v>2507</v>
      </c>
      <c r="C6608" s="38" t="s">
        <v>1487</v>
      </c>
      <c r="D6608" s="39">
        <v>29</v>
      </c>
      <c r="E6608" s="87">
        <v>20</v>
      </c>
      <c r="F6608" s="4628"/>
      <c r="I6608"/>
      <c r="J6608"/>
      <c r="K6608"/>
      <c r="L6608"/>
      <c r="M6608"/>
    </row>
    <row r="6609" spans="2:13" x14ac:dyDescent="0.2">
      <c r="B6609" s="4610"/>
      <c r="C6609" s="38" t="s">
        <v>1488</v>
      </c>
      <c r="D6609" s="39">
        <v>39</v>
      </c>
      <c r="E6609" s="87">
        <v>200</v>
      </c>
      <c r="F6609" s="4628"/>
      <c r="I6609"/>
      <c r="J6609"/>
      <c r="K6609"/>
      <c r="L6609"/>
      <c r="M6609"/>
    </row>
    <row r="6610" spans="2:13" x14ac:dyDescent="0.2">
      <c r="B6610" s="4611"/>
      <c r="C6610" s="38" t="s">
        <v>1489</v>
      </c>
      <c r="D6610" s="39">
        <v>49</v>
      </c>
      <c r="E6610" s="87">
        <v>400</v>
      </c>
      <c r="F6610" s="4579"/>
      <c r="I6610"/>
      <c r="J6610"/>
      <c r="K6610"/>
      <c r="L6610"/>
      <c r="M6610"/>
    </row>
    <row r="6611" spans="2:13" x14ac:dyDescent="0.2">
      <c r="B6611" s="4611"/>
      <c r="C6611" s="38" t="s">
        <v>1490</v>
      </c>
      <c r="D6611" s="39">
        <v>79</v>
      </c>
      <c r="E6611" s="87">
        <v>800</v>
      </c>
      <c r="F6611" s="4579"/>
      <c r="I6611"/>
      <c r="J6611"/>
      <c r="K6611"/>
      <c r="L6611"/>
      <c r="M6611"/>
    </row>
    <row r="6612" spans="2:13" x14ac:dyDescent="0.2">
      <c r="B6612" s="4611"/>
      <c r="C6612" s="38" t="s">
        <v>1477</v>
      </c>
      <c r="D6612" s="39">
        <v>99</v>
      </c>
      <c r="E6612" s="87">
        <v>1000</v>
      </c>
      <c r="F6612" s="4579"/>
      <c r="I6612"/>
      <c r="J6612"/>
      <c r="K6612"/>
      <c r="L6612"/>
      <c r="M6612"/>
    </row>
    <row r="6613" spans="2:13" x14ac:dyDescent="0.2">
      <c r="B6613" s="4611"/>
      <c r="C6613" s="38" t="s">
        <v>1479</v>
      </c>
      <c r="D6613" s="39">
        <v>180</v>
      </c>
      <c r="E6613" s="87">
        <v>2000</v>
      </c>
      <c r="F6613" s="4579"/>
      <c r="I6613"/>
      <c r="J6613"/>
      <c r="K6613"/>
      <c r="L6613"/>
      <c r="M6613"/>
    </row>
    <row r="6614" spans="2:13" x14ac:dyDescent="0.2">
      <c r="B6614" s="4611"/>
      <c r="C6614" s="38" t="s">
        <v>1480</v>
      </c>
      <c r="D6614" s="39">
        <v>280</v>
      </c>
      <c r="E6614" s="87">
        <v>3000</v>
      </c>
      <c r="F6614" s="4579"/>
      <c r="I6614"/>
      <c r="J6614"/>
      <c r="K6614"/>
      <c r="L6614"/>
      <c r="M6614"/>
    </row>
    <row r="6615" spans="2:13" ht="5.25" customHeight="1" x14ac:dyDescent="0.2">
      <c r="B6615" s="14"/>
      <c r="C6615" s="38"/>
      <c r="D6615" s="38"/>
      <c r="E6615" s="38"/>
      <c r="F6615" s="41"/>
      <c r="I6615"/>
      <c r="J6615"/>
      <c r="K6615"/>
      <c r="L6615"/>
      <c r="M6615"/>
    </row>
    <row r="6616" spans="2:13" x14ac:dyDescent="0.2">
      <c r="B6616" s="4644" t="s">
        <v>340</v>
      </c>
      <c r="C6616" s="38" t="s">
        <v>1491</v>
      </c>
      <c r="D6616" s="39">
        <v>0.1</v>
      </c>
      <c r="E6616" s="87">
        <v>1</v>
      </c>
      <c r="F6616" s="4577" t="s">
        <v>1715</v>
      </c>
      <c r="I6616"/>
      <c r="J6616"/>
      <c r="K6616"/>
      <c r="L6616"/>
      <c r="M6616"/>
    </row>
    <row r="6617" spans="2:13" x14ac:dyDescent="0.2">
      <c r="B6617" s="4644"/>
      <c r="C6617" s="38" t="s">
        <v>1492</v>
      </c>
      <c r="D6617" s="39">
        <v>0.06</v>
      </c>
      <c r="E6617" s="87">
        <v>1</v>
      </c>
      <c r="F6617" s="4577"/>
      <c r="I6617"/>
      <c r="J6617"/>
      <c r="K6617"/>
      <c r="L6617"/>
      <c r="M6617"/>
    </row>
    <row r="6618" spans="2:13" ht="8.25" customHeight="1" x14ac:dyDescent="0.2">
      <c r="B6618" s="14"/>
      <c r="C6618" s="38"/>
      <c r="D6618" s="38"/>
      <c r="E6618" s="38"/>
      <c r="F6618" s="41"/>
      <c r="I6618"/>
      <c r="J6618"/>
      <c r="K6618"/>
      <c r="L6618"/>
      <c r="M6618"/>
    </row>
    <row r="6619" spans="2:13" x14ac:dyDescent="0.2">
      <c r="B6619" s="4587" t="s">
        <v>1493</v>
      </c>
      <c r="C6619" s="38" t="s">
        <v>1494</v>
      </c>
      <c r="D6619" s="39">
        <v>1000</v>
      </c>
      <c r="E6619" s="38" t="s">
        <v>1495</v>
      </c>
      <c r="F6619" s="4577" t="s">
        <v>1715</v>
      </c>
      <c r="I6619"/>
      <c r="J6619"/>
      <c r="K6619"/>
      <c r="L6619"/>
      <c r="M6619"/>
    </row>
    <row r="6620" spans="2:13" x14ac:dyDescent="0.2">
      <c r="B6620" s="4587"/>
      <c r="C6620" s="38" t="s">
        <v>1496</v>
      </c>
      <c r="D6620" s="39">
        <v>0.03</v>
      </c>
      <c r="E6620" s="87" t="s">
        <v>2482</v>
      </c>
      <c r="F6620" s="4577"/>
      <c r="I6620"/>
      <c r="J6620"/>
      <c r="K6620"/>
      <c r="L6620"/>
      <c r="M6620"/>
    </row>
    <row r="6621" spans="2:13" x14ac:dyDescent="0.2">
      <c r="B6621" s="4587"/>
      <c r="C6621" s="38" t="s">
        <v>1497</v>
      </c>
      <c r="D6621" s="39">
        <v>0.03</v>
      </c>
      <c r="E6621" s="87" t="s">
        <v>2482</v>
      </c>
      <c r="F6621" s="4579"/>
      <c r="I6621"/>
      <c r="J6621"/>
      <c r="K6621"/>
      <c r="L6621"/>
      <c r="M6621"/>
    </row>
    <row r="6622" spans="2:13" x14ac:dyDescent="0.2">
      <c r="B6622" s="4587"/>
      <c r="C6622" s="38" t="s">
        <v>1498</v>
      </c>
      <c r="D6622" s="39">
        <v>0.02</v>
      </c>
      <c r="E6622" s="87" t="s">
        <v>2482</v>
      </c>
      <c r="F6622" s="4579"/>
      <c r="I6622"/>
      <c r="J6622"/>
      <c r="K6622"/>
      <c r="L6622"/>
      <c r="M6622"/>
    </row>
    <row r="6623" spans="2:13" x14ac:dyDescent="0.2">
      <c r="B6623" s="4587"/>
      <c r="C6623" s="38" t="s">
        <v>1499</v>
      </c>
      <c r="D6623" s="39">
        <v>0.02</v>
      </c>
      <c r="E6623" s="87" t="s">
        <v>2482</v>
      </c>
      <c r="F6623" s="4579"/>
      <c r="I6623"/>
      <c r="J6623"/>
      <c r="K6623"/>
      <c r="L6623"/>
      <c r="M6623"/>
    </row>
    <row r="6624" spans="2:13" x14ac:dyDescent="0.2">
      <c r="B6624" s="4587"/>
      <c r="C6624" s="38" t="s">
        <v>1500</v>
      </c>
      <c r="D6624" s="39">
        <v>0.02</v>
      </c>
      <c r="E6624" s="87" t="s">
        <v>2482</v>
      </c>
      <c r="F6624" s="4579"/>
      <c r="I6624"/>
      <c r="J6624"/>
      <c r="K6624"/>
      <c r="L6624"/>
      <c r="M6624"/>
    </row>
    <row r="6625" spans="2:13" x14ac:dyDescent="0.2">
      <c r="B6625" s="4587"/>
      <c r="C6625" s="38" t="s">
        <v>1501</v>
      </c>
      <c r="D6625" s="39">
        <v>0.02</v>
      </c>
      <c r="E6625" s="87" t="s">
        <v>2482</v>
      </c>
      <c r="F6625" s="4579"/>
      <c r="I6625"/>
      <c r="J6625"/>
      <c r="K6625"/>
      <c r="L6625"/>
      <c r="M6625"/>
    </row>
    <row r="6626" spans="2:13" ht="13.5" thickBot="1" x14ac:dyDescent="0.25">
      <c r="B6626" s="4600"/>
      <c r="C6626" s="51" t="s">
        <v>1502</v>
      </c>
      <c r="D6626" s="111">
        <v>0.01</v>
      </c>
      <c r="E6626" s="88" t="s">
        <v>2482</v>
      </c>
      <c r="F6626" s="4580"/>
      <c r="I6626"/>
      <c r="J6626"/>
      <c r="K6626"/>
      <c r="L6626"/>
      <c r="M6626"/>
    </row>
    <row r="6627" spans="2:13" ht="13.5" thickBot="1" x14ac:dyDescent="0.25">
      <c r="B6627" s="3" t="s">
        <v>52</v>
      </c>
      <c r="C6627" s="4"/>
      <c r="D6627" s="4"/>
      <c r="E6627" s="4"/>
      <c r="F6627" s="5"/>
    </row>
    <row r="6628" spans="2:13" ht="13.5" thickTop="1" x14ac:dyDescent="0.2">
      <c r="B6628" s="249"/>
    </row>
    <row r="6629" spans="2:13" ht="13.5" thickBot="1" x14ac:dyDescent="0.25"/>
    <row r="6630" spans="2:13" ht="13.5" thickTop="1" x14ac:dyDescent="0.2">
      <c r="B6630" s="4581" t="s">
        <v>1285</v>
      </c>
      <c r="C6630" s="4582"/>
      <c r="D6630" s="4582"/>
      <c r="E6630" s="4582"/>
      <c r="F6630" s="4583"/>
    </row>
    <row r="6631" spans="2:13" ht="13.5" thickBot="1" x14ac:dyDescent="0.25">
      <c r="B6631" s="4584" t="s">
        <v>1219</v>
      </c>
      <c r="C6631" s="4585"/>
      <c r="D6631" s="4585"/>
      <c r="E6631" s="4585"/>
      <c r="F6631" s="4586"/>
    </row>
    <row r="6632" spans="2:13" x14ac:dyDescent="0.2">
      <c r="B6632" s="36" t="s">
        <v>1810</v>
      </c>
      <c r="C6632" s="37" t="s">
        <v>1154</v>
      </c>
      <c r="D6632" s="37" t="s">
        <v>1152</v>
      </c>
      <c r="E6632" s="37" t="s">
        <v>1220</v>
      </c>
      <c r="F6632" s="190" t="s">
        <v>1218</v>
      </c>
      <c r="H6632"/>
      <c r="I6632"/>
      <c r="J6632"/>
      <c r="K6632"/>
      <c r="L6632"/>
    </row>
    <row r="6633" spans="2:13" x14ac:dyDescent="0.2">
      <c r="B6633" s="4597" t="s">
        <v>1503</v>
      </c>
      <c r="C6633" s="38" t="s">
        <v>1504</v>
      </c>
      <c r="D6633" s="39">
        <v>19.989999999999998</v>
      </c>
      <c r="E6633" s="38" t="s">
        <v>1505</v>
      </c>
      <c r="F6633" s="4588" t="s">
        <v>1702</v>
      </c>
      <c r="H6633"/>
      <c r="I6633"/>
      <c r="J6633"/>
      <c r="K6633"/>
      <c r="L6633"/>
    </row>
    <row r="6634" spans="2:13" x14ac:dyDescent="0.2">
      <c r="B6634" s="4598"/>
      <c r="C6634" s="38" t="s">
        <v>1506</v>
      </c>
      <c r="D6634" s="39">
        <v>19.989999999999998</v>
      </c>
      <c r="E6634" s="38" t="s">
        <v>1505</v>
      </c>
      <c r="F6634" s="4589"/>
      <c r="H6634"/>
      <c r="I6634"/>
      <c r="J6634"/>
      <c r="K6634"/>
      <c r="L6634"/>
    </row>
    <row r="6635" spans="2:13" x14ac:dyDescent="0.2">
      <c r="B6635" s="4599"/>
      <c r="C6635" s="38" t="s">
        <v>2426</v>
      </c>
      <c r="D6635" s="39">
        <v>29.99</v>
      </c>
      <c r="E6635" s="38" t="s">
        <v>1505</v>
      </c>
      <c r="F6635" s="4576"/>
      <c r="H6635"/>
      <c r="I6635"/>
      <c r="J6635"/>
      <c r="K6635"/>
      <c r="L6635"/>
    </row>
    <row r="6636" spans="2:13" x14ac:dyDescent="0.2">
      <c r="B6636" s="241"/>
      <c r="C6636" s="38"/>
      <c r="D6636" s="39"/>
      <c r="E6636" s="38"/>
      <c r="F6636" s="94"/>
      <c r="H6636"/>
      <c r="I6636"/>
      <c r="J6636"/>
      <c r="K6636"/>
      <c r="L6636"/>
    </row>
    <row r="6637" spans="2:13" x14ac:dyDescent="0.2">
      <c r="B6637" s="4659" t="s">
        <v>1503</v>
      </c>
      <c r="C6637" s="38" t="s">
        <v>2427</v>
      </c>
      <c r="D6637" s="39">
        <v>13.38</v>
      </c>
      <c r="E6637" s="38" t="s">
        <v>2428</v>
      </c>
      <c r="F6637" s="4592" t="s">
        <v>336</v>
      </c>
      <c r="H6637"/>
      <c r="I6637"/>
      <c r="J6637"/>
      <c r="K6637"/>
      <c r="L6637"/>
    </row>
    <row r="6638" spans="2:13" x14ac:dyDescent="0.2">
      <c r="B6638" s="4660"/>
      <c r="C6638" s="38" t="s">
        <v>2429</v>
      </c>
      <c r="D6638" s="39">
        <v>17.850000000000001</v>
      </c>
      <c r="E6638" s="38" t="s">
        <v>2430</v>
      </c>
      <c r="F6638" s="4593"/>
      <c r="H6638"/>
      <c r="I6638"/>
      <c r="J6638"/>
      <c r="K6638"/>
      <c r="L6638"/>
    </row>
    <row r="6639" spans="2:13" x14ac:dyDescent="0.2">
      <c r="B6639" s="4661"/>
      <c r="C6639" s="38" t="s">
        <v>2431</v>
      </c>
      <c r="D6639" s="39">
        <v>26.78</v>
      </c>
      <c r="E6639" s="38" t="s">
        <v>2432</v>
      </c>
      <c r="F6639" s="4594"/>
      <c r="H6639"/>
      <c r="I6639"/>
      <c r="J6639"/>
      <c r="K6639"/>
      <c r="L6639"/>
    </row>
    <row r="6640" spans="2:13" x14ac:dyDescent="0.2">
      <c r="B6640" s="223"/>
      <c r="C6640" s="38"/>
      <c r="D6640" s="39"/>
      <c r="E6640" s="38"/>
      <c r="F6640" s="94"/>
      <c r="H6640"/>
      <c r="I6640"/>
      <c r="J6640"/>
      <c r="K6640"/>
      <c r="L6640"/>
    </row>
    <row r="6641" spans="2:13" x14ac:dyDescent="0.2">
      <c r="B6641" s="4597" t="s">
        <v>1507</v>
      </c>
      <c r="C6641" s="38" t="s">
        <v>1508</v>
      </c>
      <c r="D6641" s="39">
        <v>19.989999999999998</v>
      </c>
      <c r="E6641" s="38" t="s">
        <v>1505</v>
      </c>
      <c r="F6641" s="192" t="s">
        <v>1509</v>
      </c>
      <c r="H6641"/>
      <c r="I6641"/>
      <c r="J6641"/>
      <c r="K6641"/>
      <c r="L6641"/>
    </row>
    <row r="6642" spans="2:13" ht="25.5" x14ac:dyDescent="0.2">
      <c r="B6642" s="4599"/>
      <c r="C6642" s="38" t="s">
        <v>1510</v>
      </c>
      <c r="D6642" s="39">
        <v>19.989999999999998</v>
      </c>
      <c r="E6642" s="38" t="s">
        <v>1505</v>
      </c>
      <c r="F6642" s="94" t="s">
        <v>1511</v>
      </c>
      <c r="H6642"/>
      <c r="I6642"/>
      <c r="J6642"/>
      <c r="K6642"/>
      <c r="L6642"/>
    </row>
    <row r="6643" spans="2:13" x14ac:dyDescent="0.2">
      <c r="B6643" s="50"/>
      <c r="C6643" s="38"/>
      <c r="D6643" s="39"/>
      <c r="E6643" s="38"/>
      <c r="F6643" s="94"/>
      <c r="H6643"/>
      <c r="I6643"/>
      <c r="J6643"/>
      <c r="K6643"/>
      <c r="L6643"/>
    </row>
    <row r="6644" spans="2:13" x14ac:dyDescent="0.2">
      <c r="B6644" s="4597" t="s">
        <v>2433</v>
      </c>
      <c r="C6644" s="38" t="s">
        <v>1512</v>
      </c>
      <c r="D6644" s="39">
        <v>19.989999999999998</v>
      </c>
      <c r="E6644" s="38" t="s">
        <v>1505</v>
      </c>
      <c r="F6644" s="4608" t="s">
        <v>1702</v>
      </c>
      <c r="H6644"/>
      <c r="I6644"/>
      <c r="J6644"/>
      <c r="K6644"/>
      <c r="L6644"/>
    </row>
    <row r="6645" spans="2:13" x14ac:dyDescent="0.2">
      <c r="B6645" s="4599"/>
      <c r="C6645" s="38" t="s">
        <v>1513</v>
      </c>
      <c r="D6645" s="39">
        <v>19.989999999999998</v>
      </c>
      <c r="E6645" s="38" t="s">
        <v>1505</v>
      </c>
      <c r="F6645" s="4609"/>
      <c r="H6645"/>
      <c r="I6645"/>
      <c r="J6645"/>
      <c r="K6645"/>
      <c r="L6645"/>
    </row>
    <row r="6646" spans="2:13" ht="21.75" customHeight="1" x14ac:dyDescent="0.2">
      <c r="B6646" s="4605" t="s">
        <v>331</v>
      </c>
      <c r="C6646" s="4606"/>
      <c r="D6646" s="4606"/>
      <c r="E6646" s="4606"/>
      <c r="F6646" s="4607"/>
      <c r="H6646"/>
      <c r="I6646"/>
      <c r="J6646"/>
      <c r="K6646"/>
      <c r="L6646"/>
      <c r="M6646"/>
    </row>
    <row r="6647" spans="2:13" x14ac:dyDescent="0.2">
      <c r="B6647" s="49" t="s">
        <v>40</v>
      </c>
      <c r="C6647" s="38"/>
      <c r="D6647" s="38"/>
      <c r="E6647" s="38"/>
      <c r="F6647" s="41"/>
      <c r="H6647"/>
      <c r="I6647"/>
      <c r="J6647"/>
      <c r="K6647"/>
      <c r="L6647"/>
      <c r="M6647"/>
    </row>
    <row r="6648" spans="2:13" x14ac:dyDescent="0.2">
      <c r="B6648" s="4587" t="s">
        <v>1713</v>
      </c>
      <c r="C6648" s="38" t="s">
        <v>1714</v>
      </c>
      <c r="D6648" s="39">
        <v>3</v>
      </c>
      <c r="E6648" s="38">
        <v>5</v>
      </c>
      <c r="F6648" s="4577" t="s">
        <v>1715</v>
      </c>
      <c r="H6648"/>
      <c r="I6648"/>
      <c r="J6648"/>
      <c r="K6648"/>
      <c r="L6648"/>
      <c r="M6648"/>
    </row>
    <row r="6649" spans="2:13" x14ac:dyDescent="0.2">
      <c r="B6649" s="4587"/>
      <c r="C6649" s="38" t="s">
        <v>1716</v>
      </c>
      <c r="D6649" s="39">
        <v>5</v>
      </c>
      <c r="E6649" s="38">
        <v>10</v>
      </c>
      <c r="F6649" s="4577"/>
      <c r="H6649"/>
      <c r="I6649"/>
      <c r="J6649"/>
      <c r="K6649"/>
      <c r="L6649"/>
      <c r="M6649"/>
    </row>
    <row r="6650" spans="2:13" x14ac:dyDescent="0.2">
      <c r="B6650" s="4587"/>
      <c r="C6650" s="38" t="s">
        <v>1717</v>
      </c>
      <c r="D6650" s="39">
        <v>10</v>
      </c>
      <c r="E6650" s="38">
        <v>25</v>
      </c>
      <c r="F6650" s="4577"/>
      <c r="H6650"/>
      <c r="I6650"/>
      <c r="J6650"/>
      <c r="K6650"/>
      <c r="L6650"/>
      <c r="M6650"/>
    </row>
    <row r="6651" spans="2:13" x14ac:dyDescent="0.2">
      <c r="B6651" s="4587"/>
      <c r="C6651" s="38" t="s">
        <v>1718</v>
      </c>
      <c r="D6651" s="39">
        <v>15</v>
      </c>
      <c r="E6651" s="38">
        <v>60</v>
      </c>
      <c r="F6651" s="4577"/>
      <c r="H6651"/>
      <c r="I6651"/>
      <c r="J6651"/>
      <c r="K6651"/>
      <c r="L6651"/>
      <c r="M6651"/>
    </row>
    <row r="6652" spans="2:13" x14ac:dyDescent="0.2">
      <c r="B6652" s="4587"/>
      <c r="C6652" s="38" t="s">
        <v>1719</v>
      </c>
      <c r="D6652" s="39">
        <v>20</v>
      </c>
      <c r="E6652" s="38">
        <v>100</v>
      </c>
      <c r="F6652" s="4577"/>
      <c r="H6652"/>
      <c r="I6652"/>
      <c r="J6652"/>
      <c r="K6652"/>
      <c r="L6652"/>
      <c r="M6652"/>
    </row>
    <row r="6653" spans="2:13" x14ac:dyDescent="0.2">
      <c r="B6653" s="4587"/>
      <c r="C6653" s="38" t="s">
        <v>1720</v>
      </c>
      <c r="D6653" s="39">
        <v>25</v>
      </c>
      <c r="E6653" s="38">
        <v>150</v>
      </c>
      <c r="F6653" s="4577"/>
      <c r="I6653"/>
      <c r="J6653"/>
      <c r="K6653"/>
      <c r="L6653"/>
      <c r="M6653"/>
    </row>
    <row r="6654" spans="2:13" x14ac:dyDescent="0.2">
      <c r="B6654" s="4587"/>
      <c r="C6654" s="38" t="s">
        <v>1723</v>
      </c>
      <c r="D6654" s="39">
        <v>30</v>
      </c>
      <c r="E6654" s="38">
        <v>200</v>
      </c>
      <c r="F6654" s="4577"/>
      <c r="I6654"/>
      <c r="J6654"/>
      <c r="K6654"/>
      <c r="L6654"/>
      <c r="M6654"/>
    </row>
    <row r="6655" spans="2:13" x14ac:dyDescent="0.2">
      <c r="B6655" s="4587"/>
      <c r="C6655" s="38" t="s">
        <v>1724</v>
      </c>
      <c r="D6655" s="39">
        <v>35</v>
      </c>
      <c r="E6655" s="38">
        <v>500</v>
      </c>
      <c r="F6655" s="4577"/>
      <c r="I6655"/>
      <c r="J6655"/>
      <c r="K6655"/>
      <c r="L6655"/>
      <c r="M6655"/>
    </row>
    <row r="6656" spans="2:13" x14ac:dyDescent="0.2">
      <c r="B6656" s="4587"/>
      <c r="C6656" s="38" t="s">
        <v>1725</v>
      </c>
      <c r="D6656" s="39">
        <v>40</v>
      </c>
      <c r="E6656" s="38">
        <v>1024</v>
      </c>
      <c r="F6656" s="4577"/>
      <c r="I6656"/>
      <c r="J6656"/>
      <c r="K6656"/>
      <c r="L6656"/>
      <c r="M6656"/>
    </row>
    <row r="6657" spans="2:13" ht="13.5" thickBot="1" x14ac:dyDescent="0.25">
      <c r="B6657" s="4587"/>
      <c r="C6657" s="38" t="s">
        <v>330</v>
      </c>
      <c r="D6657" s="39">
        <v>49</v>
      </c>
      <c r="E6657" s="38" t="s">
        <v>1726</v>
      </c>
      <c r="F6657" s="4577"/>
      <c r="I6657"/>
      <c r="J6657"/>
      <c r="K6657"/>
      <c r="L6657"/>
      <c r="M6657"/>
    </row>
    <row r="6658" spans="2:13" ht="5.25" customHeight="1" thickBot="1" x14ac:dyDescent="0.25">
      <c r="B6658" s="193"/>
      <c r="C6658" s="194"/>
      <c r="D6658" s="195"/>
      <c r="E6658" s="194"/>
      <c r="F6658" s="196"/>
      <c r="I6658"/>
      <c r="J6658"/>
      <c r="K6658"/>
      <c r="L6658"/>
      <c r="M6658"/>
    </row>
    <row r="6659" spans="2:13" x14ac:dyDescent="0.2">
      <c r="B6659" s="4601" t="s">
        <v>1713</v>
      </c>
      <c r="C6659" s="48" t="s">
        <v>41</v>
      </c>
      <c r="D6659" s="112" t="s">
        <v>42</v>
      </c>
      <c r="E6659" s="48" t="s">
        <v>43</v>
      </c>
      <c r="F6659" s="4575" t="s">
        <v>44</v>
      </c>
      <c r="I6659"/>
      <c r="J6659"/>
      <c r="K6659"/>
      <c r="L6659"/>
      <c r="M6659"/>
    </row>
    <row r="6660" spans="2:13" x14ac:dyDescent="0.2">
      <c r="B6660" s="4599"/>
      <c r="C6660" s="38" t="s">
        <v>45</v>
      </c>
      <c r="D6660" s="93">
        <v>25</v>
      </c>
      <c r="E6660" s="92" t="s">
        <v>370</v>
      </c>
      <c r="F6660" s="4576"/>
      <c r="I6660"/>
      <c r="J6660"/>
      <c r="K6660"/>
      <c r="L6660"/>
      <c r="M6660"/>
    </row>
    <row r="6661" spans="2:13" x14ac:dyDescent="0.2">
      <c r="B6661" s="4599"/>
      <c r="C6661" s="38" t="s">
        <v>46</v>
      </c>
      <c r="D6661" s="93">
        <v>39</v>
      </c>
      <c r="E6661" s="38" t="s">
        <v>47</v>
      </c>
      <c r="F6661" s="4576"/>
      <c r="I6661"/>
      <c r="J6661"/>
      <c r="K6661"/>
      <c r="L6661"/>
      <c r="M6661"/>
    </row>
    <row r="6662" spans="2:13" ht="12.75" customHeight="1" x14ac:dyDescent="0.2">
      <c r="B6662" s="4587"/>
      <c r="C6662" s="38" t="s">
        <v>48</v>
      </c>
      <c r="D6662" s="39">
        <v>45</v>
      </c>
      <c r="E6662" s="38" t="s">
        <v>49</v>
      </c>
      <c r="F6662" s="4577"/>
      <c r="I6662"/>
      <c r="J6662"/>
      <c r="K6662"/>
      <c r="L6662"/>
      <c r="M6662"/>
    </row>
    <row r="6663" spans="2:13" x14ac:dyDescent="0.2">
      <c r="B6663" s="4587"/>
      <c r="C6663" s="38" t="s">
        <v>50</v>
      </c>
      <c r="D6663" s="39">
        <v>49</v>
      </c>
      <c r="E6663" s="38" t="s">
        <v>51</v>
      </c>
      <c r="F6663" s="4577"/>
      <c r="I6663"/>
      <c r="J6663"/>
      <c r="K6663"/>
      <c r="L6663"/>
      <c r="M6663"/>
    </row>
    <row r="6664" spans="2:13" x14ac:dyDescent="0.2">
      <c r="B6664" s="4587"/>
      <c r="C6664" s="38" t="s">
        <v>55</v>
      </c>
      <c r="D6664" s="39">
        <v>79</v>
      </c>
      <c r="E6664" s="38" t="s">
        <v>56</v>
      </c>
      <c r="F6664" s="4577"/>
      <c r="H6664"/>
      <c r="I6664"/>
      <c r="J6664"/>
      <c r="K6664"/>
      <c r="L6664"/>
      <c r="M6664"/>
    </row>
    <row r="6665" spans="2:13" x14ac:dyDescent="0.2">
      <c r="B6665" s="4587"/>
      <c r="C6665" s="38" t="s">
        <v>57</v>
      </c>
      <c r="D6665" s="39">
        <v>99</v>
      </c>
      <c r="E6665" s="38" t="s">
        <v>58</v>
      </c>
      <c r="F6665" s="4577"/>
      <c r="H6665"/>
      <c r="I6665"/>
      <c r="J6665"/>
      <c r="K6665"/>
      <c r="L6665"/>
      <c r="M6665"/>
    </row>
    <row r="6666" spans="2:13" x14ac:dyDescent="0.2">
      <c r="B6666" s="4587"/>
      <c r="C6666" s="38" t="s">
        <v>59</v>
      </c>
      <c r="D6666" s="39">
        <v>180</v>
      </c>
      <c r="E6666" s="38" t="s">
        <v>60</v>
      </c>
      <c r="F6666" s="4577"/>
      <c r="H6666"/>
      <c r="I6666"/>
      <c r="J6666"/>
      <c r="K6666"/>
      <c r="L6666"/>
    </row>
    <row r="6667" spans="2:13" ht="13.5" thickBot="1" x14ac:dyDescent="0.25">
      <c r="B6667" s="4600"/>
      <c r="C6667" s="51" t="s">
        <v>61</v>
      </c>
      <c r="D6667" s="111">
        <v>280</v>
      </c>
      <c r="E6667" s="51" t="s">
        <v>62</v>
      </c>
      <c r="F6667" s="4578"/>
      <c r="H6667"/>
      <c r="I6667"/>
      <c r="J6667"/>
      <c r="K6667"/>
      <c r="L6667"/>
    </row>
    <row r="6668" spans="2:13" ht="5.25" customHeight="1" thickBot="1" x14ac:dyDescent="0.25">
      <c r="B6668" s="159"/>
      <c r="C6668" s="160"/>
      <c r="D6668" s="161"/>
      <c r="E6668" s="160"/>
      <c r="F6668" s="197"/>
      <c r="H6668"/>
      <c r="I6668"/>
      <c r="J6668"/>
      <c r="K6668"/>
      <c r="L6668"/>
    </row>
    <row r="6669" spans="2:13" x14ac:dyDescent="0.2">
      <c r="B6669" s="4602" t="s">
        <v>1713</v>
      </c>
      <c r="C6669" s="206" t="s">
        <v>157</v>
      </c>
      <c r="D6669" s="101">
        <v>3</v>
      </c>
      <c r="E6669" s="48" t="s">
        <v>158</v>
      </c>
      <c r="F6669" s="4575" t="s">
        <v>1221</v>
      </c>
    </row>
    <row r="6670" spans="2:13" x14ac:dyDescent="0.2">
      <c r="B6670" s="4603"/>
      <c r="C6670" s="200" t="s">
        <v>329</v>
      </c>
      <c r="D6670" s="201">
        <v>2E-3</v>
      </c>
      <c r="E6670" s="92"/>
      <c r="F6670" s="4576"/>
    </row>
    <row r="6671" spans="2:13" x14ac:dyDescent="0.2">
      <c r="B6671" s="4603"/>
      <c r="C6671" s="89" t="s">
        <v>159</v>
      </c>
      <c r="D6671" s="95">
        <v>5</v>
      </c>
      <c r="E6671" s="38" t="s">
        <v>160</v>
      </c>
      <c r="F6671" s="4577"/>
    </row>
    <row r="6672" spans="2:13" x14ac:dyDescent="0.2">
      <c r="B6672" s="4603"/>
      <c r="C6672" s="200" t="s">
        <v>329</v>
      </c>
      <c r="D6672" s="95">
        <v>2E-3</v>
      </c>
      <c r="E6672" s="38"/>
      <c r="F6672" s="4577"/>
    </row>
    <row r="6673" spans="2:12" ht="13.5" thickBot="1" x14ac:dyDescent="0.25">
      <c r="B6673" s="4604"/>
      <c r="C6673" s="207" t="s">
        <v>161</v>
      </c>
      <c r="D6673" s="208">
        <v>4.4999999999999997E-3</v>
      </c>
      <c r="E6673" s="51" t="s">
        <v>162</v>
      </c>
      <c r="F6673" s="4578"/>
    </row>
    <row r="6674" spans="2:12" ht="26.25" thickBot="1" x14ac:dyDescent="0.25">
      <c r="B6674" s="159" t="s">
        <v>1713</v>
      </c>
      <c r="C6674" s="160" t="s">
        <v>1728</v>
      </c>
      <c r="D6674" s="204">
        <v>19.989999999999998</v>
      </c>
      <c r="E6674" s="203" t="s">
        <v>1726</v>
      </c>
      <c r="F6674" s="205" t="s">
        <v>1729</v>
      </c>
    </row>
    <row r="6675" spans="2:12" ht="6" customHeight="1" thickBot="1" x14ac:dyDescent="0.25">
      <c r="B6675" s="202"/>
      <c r="C6675" s="203"/>
      <c r="D6675" s="204"/>
      <c r="E6675" s="203"/>
      <c r="F6675" s="205"/>
      <c r="H6675"/>
      <c r="I6675"/>
      <c r="J6675"/>
      <c r="K6675"/>
      <c r="L6675"/>
    </row>
    <row r="6676" spans="2:12" x14ac:dyDescent="0.2">
      <c r="B6676" s="4602" t="s">
        <v>1700</v>
      </c>
      <c r="C6676" s="48" t="s">
        <v>1701</v>
      </c>
      <c r="D6676" s="63">
        <v>19</v>
      </c>
      <c r="E6676" s="48">
        <v>200</v>
      </c>
      <c r="F6676" s="4575" t="s">
        <v>1702</v>
      </c>
      <c r="H6676"/>
      <c r="I6676"/>
      <c r="J6676"/>
      <c r="K6676"/>
      <c r="L6676"/>
    </row>
    <row r="6677" spans="2:12" x14ac:dyDescent="0.2">
      <c r="B6677" s="4603"/>
      <c r="C6677" s="38" t="s">
        <v>1703</v>
      </c>
      <c r="D6677" s="39">
        <v>29</v>
      </c>
      <c r="E6677" s="38">
        <v>400</v>
      </c>
      <c r="F6677" s="4577"/>
      <c r="H6677"/>
      <c r="I6677"/>
      <c r="J6677"/>
      <c r="K6677"/>
      <c r="L6677"/>
    </row>
    <row r="6678" spans="2:12" x14ac:dyDescent="0.2">
      <c r="B6678" s="4603"/>
      <c r="C6678" s="38" t="s">
        <v>1704</v>
      </c>
      <c r="D6678" s="39">
        <v>49</v>
      </c>
      <c r="E6678" s="38">
        <v>800</v>
      </c>
      <c r="F6678" s="4577"/>
      <c r="H6678"/>
      <c r="I6678"/>
      <c r="J6678"/>
      <c r="K6678"/>
      <c r="L6678"/>
    </row>
    <row r="6679" spans="2:12" x14ac:dyDescent="0.2">
      <c r="B6679" s="4603"/>
      <c r="C6679" s="38" t="s">
        <v>1705</v>
      </c>
      <c r="D6679" s="39">
        <v>59</v>
      </c>
      <c r="E6679" s="38">
        <v>1500</v>
      </c>
      <c r="F6679" s="4577"/>
      <c r="H6679"/>
      <c r="I6679"/>
      <c r="J6679"/>
      <c r="K6679"/>
      <c r="L6679"/>
    </row>
    <row r="6680" spans="2:12" x14ac:dyDescent="0.2">
      <c r="B6680" s="4603"/>
      <c r="C6680" s="38" t="s">
        <v>1706</v>
      </c>
      <c r="D6680" s="39">
        <v>29</v>
      </c>
      <c r="E6680" s="38">
        <v>500</v>
      </c>
      <c r="F6680" s="4577"/>
      <c r="H6680"/>
      <c r="I6680"/>
      <c r="J6680"/>
      <c r="K6680"/>
      <c r="L6680"/>
    </row>
    <row r="6681" spans="2:12" x14ac:dyDescent="0.2">
      <c r="B6681" s="4603"/>
      <c r="C6681" s="38" t="s">
        <v>1707</v>
      </c>
      <c r="D6681" s="39">
        <v>49</v>
      </c>
      <c r="E6681" s="38">
        <v>1000</v>
      </c>
      <c r="F6681" s="4577"/>
      <c r="H6681"/>
      <c r="I6681"/>
      <c r="J6681"/>
      <c r="K6681"/>
      <c r="L6681"/>
    </row>
    <row r="6682" spans="2:12" x14ac:dyDescent="0.2">
      <c r="B6682" s="4603"/>
      <c r="C6682" s="38" t="s">
        <v>1708</v>
      </c>
      <c r="D6682" s="39">
        <v>59</v>
      </c>
      <c r="E6682" s="38">
        <v>2000</v>
      </c>
      <c r="F6682" s="4577"/>
      <c r="H6682"/>
      <c r="I6682"/>
      <c r="J6682"/>
      <c r="K6682"/>
      <c r="L6682"/>
    </row>
    <row r="6683" spans="2:12" ht="13.5" thickBot="1" x14ac:dyDescent="0.25">
      <c r="B6683" s="4603"/>
      <c r="C6683" s="51" t="s">
        <v>1708</v>
      </c>
      <c r="D6683" s="111">
        <v>59</v>
      </c>
      <c r="E6683" s="88" t="s">
        <v>1709</v>
      </c>
      <c r="F6683" s="4578"/>
      <c r="H6683"/>
      <c r="I6683"/>
      <c r="J6683"/>
      <c r="K6683"/>
      <c r="L6683"/>
    </row>
    <row r="6684" spans="2:12" x14ac:dyDescent="0.2">
      <c r="B6684" s="4603"/>
      <c r="C6684" s="38" t="s">
        <v>2434</v>
      </c>
      <c r="D6684" s="39">
        <v>2.67</v>
      </c>
      <c r="E6684" s="38" t="s">
        <v>2435</v>
      </c>
      <c r="F6684" s="4590" t="s">
        <v>336</v>
      </c>
      <c r="H6684"/>
      <c r="I6684"/>
      <c r="J6684"/>
      <c r="K6684"/>
      <c r="L6684"/>
    </row>
    <row r="6685" spans="2:12" x14ac:dyDescent="0.2">
      <c r="B6685" s="4603"/>
      <c r="C6685" s="38" t="s">
        <v>2436</v>
      </c>
      <c r="D6685" s="39">
        <v>17.86</v>
      </c>
      <c r="E6685" s="38" t="s">
        <v>2437</v>
      </c>
      <c r="F6685" s="4590"/>
      <c r="H6685"/>
      <c r="I6685"/>
      <c r="J6685"/>
      <c r="K6685"/>
      <c r="L6685"/>
    </row>
    <row r="6686" spans="2:12" x14ac:dyDescent="0.2">
      <c r="B6686" s="4603"/>
      <c r="C6686" s="38" t="s">
        <v>129</v>
      </c>
      <c r="D6686" s="39">
        <v>32.14</v>
      </c>
      <c r="E6686" s="38" t="s">
        <v>130</v>
      </c>
      <c r="F6686" s="4591"/>
      <c r="H6686"/>
      <c r="I6686"/>
      <c r="J6686"/>
      <c r="K6686"/>
      <c r="L6686"/>
    </row>
    <row r="6687" spans="2:12" ht="13.5" thickBot="1" x14ac:dyDescent="0.25">
      <c r="B6687" s="202"/>
      <c r="C6687" s="203"/>
      <c r="D6687" s="204"/>
      <c r="E6687" s="215"/>
      <c r="F6687" s="205"/>
      <c r="H6687"/>
      <c r="I6687"/>
      <c r="J6687"/>
      <c r="K6687"/>
      <c r="L6687"/>
    </row>
    <row r="6688" spans="2:12" x14ac:dyDescent="0.2">
      <c r="B6688" s="4595" t="s">
        <v>131</v>
      </c>
      <c r="C6688" s="48" t="s">
        <v>132</v>
      </c>
      <c r="D6688" s="63">
        <v>79</v>
      </c>
      <c r="E6688" s="48" t="s">
        <v>1505</v>
      </c>
      <c r="F6688" s="4657" t="s">
        <v>133</v>
      </c>
      <c r="H6688"/>
      <c r="I6688"/>
      <c r="J6688"/>
      <c r="K6688"/>
      <c r="L6688"/>
    </row>
    <row r="6689" spans="2:12" ht="13.5" thickBot="1" x14ac:dyDescent="0.25">
      <c r="B6689" s="4596"/>
      <c r="C6689" s="51" t="s">
        <v>134</v>
      </c>
      <c r="D6689" s="111">
        <v>99</v>
      </c>
      <c r="E6689" s="51" t="s">
        <v>1505</v>
      </c>
      <c r="F6689" s="4658"/>
      <c r="H6689"/>
      <c r="I6689"/>
      <c r="J6689"/>
      <c r="K6689"/>
      <c r="L6689"/>
    </row>
    <row r="6690" spans="2:12" x14ac:dyDescent="0.2">
      <c r="B6690" s="242"/>
      <c r="C6690" s="212"/>
      <c r="D6690" s="213"/>
      <c r="E6690" s="214"/>
      <c r="F6690" s="198"/>
      <c r="H6690"/>
      <c r="I6690"/>
      <c r="J6690"/>
      <c r="K6690"/>
      <c r="L6690"/>
    </row>
    <row r="6691" spans="2:12" x14ac:dyDescent="0.2">
      <c r="B6691" s="21" t="s">
        <v>1710</v>
      </c>
      <c r="C6691" s="92" t="s">
        <v>1711</v>
      </c>
      <c r="D6691" s="201">
        <v>4.4999999999999997E-3</v>
      </c>
      <c r="E6691" s="209" t="s">
        <v>1514</v>
      </c>
      <c r="F6691" s="210" t="s">
        <v>1715</v>
      </c>
      <c r="H6691"/>
      <c r="I6691"/>
      <c r="J6691"/>
      <c r="K6691"/>
      <c r="L6691"/>
    </row>
    <row r="6692" spans="2:12" x14ac:dyDescent="0.2">
      <c r="B6692" s="14"/>
      <c r="C6692" s="38"/>
      <c r="D6692" s="38"/>
      <c r="E6692" s="38"/>
      <c r="F6692" s="41"/>
      <c r="H6692"/>
      <c r="I6692"/>
      <c r="J6692"/>
      <c r="K6692"/>
      <c r="L6692"/>
    </row>
    <row r="6693" spans="2:12" x14ac:dyDescent="0.2">
      <c r="B6693" s="4587" t="s">
        <v>1515</v>
      </c>
      <c r="C6693" s="38" t="s">
        <v>1520</v>
      </c>
      <c r="D6693" s="39">
        <v>5</v>
      </c>
      <c r="E6693" s="87" t="s">
        <v>1521</v>
      </c>
      <c r="F6693" s="4577" t="s">
        <v>1522</v>
      </c>
      <c r="H6693"/>
      <c r="I6693"/>
      <c r="J6693"/>
      <c r="K6693"/>
      <c r="L6693"/>
    </row>
    <row r="6694" spans="2:12" x14ac:dyDescent="0.2">
      <c r="B6694" s="4587"/>
      <c r="C6694" s="38" t="s">
        <v>1523</v>
      </c>
      <c r="D6694" s="39">
        <v>1.2</v>
      </c>
      <c r="E6694" s="87" t="s">
        <v>1524</v>
      </c>
      <c r="F6694" s="4577"/>
      <c r="H6694"/>
      <c r="I6694"/>
      <c r="J6694"/>
      <c r="K6694"/>
      <c r="L6694"/>
    </row>
    <row r="6695" spans="2:12" x14ac:dyDescent="0.2">
      <c r="B6695" s="4587"/>
      <c r="C6695" s="38" t="s">
        <v>1525</v>
      </c>
      <c r="D6695" s="39">
        <v>1.1000000000000001</v>
      </c>
      <c r="E6695" s="87" t="s">
        <v>1524</v>
      </c>
      <c r="F6695" s="4577"/>
      <c r="H6695"/>
      <c r="I6695"/>
      <c r="J6695"/>
      <c r="K6695"/>
      <c r="L6695"/>
    </row>
    <row r="6696" spans="2:12" x14ac:dyDescent="0.2">
      <c r="B6696" s="4587"/>
      <c r="C6696" s="38" t="s">
        <v>1526</v>
      </c>
      <c r="D6696" s="39">
        <v>1</v>
      </c>
      <c r="E6696" s="87" t="s">
        <v>1524</v>
      </c>
      <c r="F6696" s="4577"/>
      <c r="H6696"/>
      <c r="I6696"/>
      <c r="J6696"/>
      <c r="K6696"/>
    </row>
    <row r="6697" spans="2:12" x14ac:dyDescent="0.2">
      <c r="B6697" s="4587"/>
      <c r="C6697" s="38" t="s">
        <v>1527</v>
      </c>
      <c r="D6697" s="39">
        <v>0.9</v>
      </c>
      <c r="E6697" s="87" t="s">
        <v>1524</v>
      </c>
      <c r="F6697" s="4577"/>
      <c r="H6697"/>
      <c r="I6697"/>
      <c r="J6697"/>
      <c r="K6697"/>
    </row>
    <row r="6698" spans="2:12" ht="5.25" customHeight="1" x14ac:dyDescent="0.2">
      <c r="B6698" s="14"/>
      <c r="C6698" s="38"/>
      <c r="D6698" s="38"/>
      <c r="E6698" s="38"/>
      <c r="F6698" s="41"/>
    </row>
    <row r="6699" spans="2:12" x14ac:dyDescent="0.2">
      <c r="B6699" s="4587" t="s">
        <v>1528</v>
      </c>
      <c r="C6699" s="38" t="s">
        <v>1520</v>
      </c>
      <c r="D6699" s="39">
        <v>4.25</v>
      </c>
      <c r="E6699" s="87" t="s">
        <v>1521</v>
      </c>
      <c r="F6699" s="4577" t="s">
        <v>1522</v>
      </c>
    </row>
    <row r="6700" spans="2:12" x14ac:dyDescent="0.2">
      <c r="B6700" s="4587"/>
      <c r="C6700" s="38" t="s">
        <v>1529</v>
      </c>
      <c r="D6700" s="39">
        <v>1.2</v>
      </c>
      <c r="E6700" s="87" t="s">
        <v>1524</v>
      </c>
      <c r="F6700" s="4577"/>
    </row>
    <row r="6701" spans="2:12" x14ac:dyDescent="0.2">
      <c r="B6701" s="4587"/>
      <c r="C6701" s="38" t="s">
        <v>1530</v>
      </c>
      <c r="D6701" s="39">
        <v>1.1000000000000001</v>
      </c>
      <c r="E6701" s="87" t="s">
        <v>1524</v>
      </c>
      <c r="F6701" s="4577"/>
    </row>
    <row r="6702" spans="2:12" x14ac:dyDescent="0.2">
      <c r="B6702" s="4587"/>
      <c r="C6702" s="38" t="s">
        <v>1531</v>
      </c>
      <c r="D6702" s="39">
        <v>1</v>
      </c>
      <c r="E6702" s="87" t="s">
        <v>1524</v>
      </c>
      <c r="F6702" s="4577"/>
    </row>
    <row r="6703" spans="2:12" ht="13.5" thickBot="1" x14ac:dyDescent="0.25">
      <c r="B6703" s="4600"/>
      <c r="C6703" s="51" t="s">
        <v>1532</v>
      </c>
      <c r="D6703" s="111">
        <v>0.9</v>
      </c>
      <c r="E6703" s="88" t="s">
        <v>1524</v>
      </c>
      <c r="F6703" s="4578"/>
    </row>
    <row r="6704" spans="2:12" ht="13.5" thickBot="1" x14ac:dyDescent="0.25">
      <c r="B6704" s="3" t="s">
        <v>52</v>
      </c>
      <c r="C6704" s="4"/>
      <c r="D6704" s="4"/>
      <c r="E6704" s="4"/>
      <c r="F6704" s="5"/>
    </row>
    <row r="6705" spans="2:6" ht="13.5" thickTop="1" x14ac:dyDescent="0.2">
      <c r="B6705" s="249"/>
      <c r="C6705"/>
      <c r="D6705"/>
      <c r="E6705"/>
      <c r="F6705"/>
    </row>
    <row r="6706" spans="2:6" ht="13.5" thickBot="1" x14ac:dyDescent="0.25"/>
    <row r="6707" spans="2:6" ht="13.5" thickTop="1" x14ac:dyDescent="0.2">
      <c r="B6707" s="4581" t="s">
        <v>1533</v>
      </c>
      <c r="C6707" s="4582"/>
      <c r="D6707" s="4582"/>
      <c r="E6707" s="4582"/>
      <c r="F6707" s="4583"/>
    </row>
    <row r="6708" spans="2:6" x14ac:dyDescent="0.2">
      <c r="B6708" s="4654" t="s">
        <v>1358</v>
      </c>
      <c r="C6708" s="4655"/>
      <c r="D6708" s="4655"/>
      <c r="E6708" s="4655"/>
      <c r="F6708" s="4656"/>
    </row>
    <row r="6709" spans="2:6" ht="13.5" thickBot="1" x14ac:dyDescent="0.25">
      <c r="B6709" s="187" t="s">
        <v>1359</v>
      </c>
      <c r="C6709" s="188"/>
      <c r="D6709" s="188"/>
      <c r="E6709" s="188"/>
      <c r="F6709" s="189"/>
    </row>
    <row r="6710" spans="2:6" x14ac:dyDescent="0.2">
      <c r="B6710" s="36" t="s">
        <v>1810</v>
      </c>
      <c r="C6710" s="37" t="s">
        <v>1154</v>
      </c>
      <c r="D6710" s="37" t="s">
        <v>1152</v>
      </c>
      <c r="E6710" s="37" t="s">
        <v>1220</v>
      </c>
      <c r="F6710" s="190" t="s">
        <v>1218</v>
      </c>
    </row>
    <row r="6711" spans="2:6" x14ac:dyDescent="0.2">
      <c r="B6711" s="4587" t="s">
        <v>1360</v>
      </c>
      <c r="C6711" s="38" t="s">
        <v>1361</v>
      </c>
      <c r="D6711" s="40">
        <v>1.5</v>
      </c>
      <c r="E6711" s="87" t="s">
        <v>163</v>
      </c>
      <c r="F6711" s="4653" t="s">
        <v>1702</v>
      </c>
    </row>
    <row r="6712" spans="2:6" x14ac:dyDescent="0.2">
      <c r="B6712" s="4587"/>
      <c r="C6712" s="38" t="s">
        <v>1362</v>
      </c>
      <c r="D6712" s="40">
        <v>1.99</v>
      </c>
      <c r="E6712" s="87" t="s">
        <v>163</v>
      </c>
      <c r="F6712" s="4590"/>
    </row>
    <row r="6713" spans="2:6" x14ac:dyDescent="0.2">
      <c r="B6713" s="4587"/>
      <c r="C6713" s="38" t="s">
        <v>1363</v>
      </c>
      <c r="D6713" s="40">
        <v>1.5</v>
      </c>
      <c r="E6713" s="87" t="s">
        <v>163</v>
      </c>
      <c r="F6713" s="4590"/>
    </row>
    <row r="6714" spans="2:6" x14ac:dyDescent="0.2">
      <c r="B6714" s="4587" t="s">
        <v>340</v>
      </c>
      <c r="C6714" s="38" t="s">
        <v>1364</v>
      </c>
      <c r="D6714" s="40">
        <v>0.4</v>
      </c>
      <c r="E6714" s="87" t="s">
        <v>2252</v>
      </c>
      <c r="F6714" s="4590"/>
    </row>
    <row r="6715" spans="2:6" x14ac:dyDescent="0.2">
      <c r="B6715" s="4587"/>
      <c r="C6715" s="38" t="s">
        <v>1365</v>
      </c>
      <c r="D6715" s="40">
        <v>0.25</v>
      </c>
      <c r="E6715" s="87" t="s">
        <v>2252</v>
      </c>
      <c r="F6715" s="4590"/>
    </row>
    <row r="6716" spans="2:6" x14ac:dyDescent="0.2">
      <c r="B6716" s="4587" t="s">
        <v>71</v>
      </c>
      <c r="C6716" s="38" t="s">
        <v>1364</v>
      </c>
      <c r="D6716" s="40">
        <v>0.8</v>
      </c>
      <c r="E6716" s="87" t="s">
        <v>2252</v>
      </c>
      <c r="F6716" s="4590"/>
    </row>
    <row r="6717" spans="2:6" x14ac:dyDescent="0.2">
      <c r="B6717" s="4587"/>
      <c r="C6717" s="38" t="s">
        <v>1365</v>
      </c>
      <c r="D6717" s="40">
        <v>0.45</v>
      </c>
      <c r="E6717" s="87" t="s">
        <v>2252</v>
      </c>
      <c r="F6717" s="4590"/>
    </row>
    <row r="6718" spans="2:6" x14ac:dyDescent="0.2">
      <c r="B6718" s="50" t="s">
        <v>2507</v>
      </c>
      <c r="C6718" s="38" t="s">
        <v>1366</v>
      </c>
      <c r="D6718" s="40">
        <v>2.5000000000000001E-2</v>
      </c>
      <c r="E6718" s="87" t="s">
        <v>1367</v>
      </c>
      <c r="F6718" s="4590"/>
    </row>
    <row r="6719" spans="2:6" x14ac:dyDescent="0.2">
      <c r="B6719" s="50"/>
      <c r="C6719" s="38"/>
      <c r="D6719" s="39"/>
      <c r="E6719" s="87"/>
      <c r="F6719" s="4590"/>
    </row>
    <row r="6720" spans="2:6" x14ac:dyDescent="0.2">
      <c r="B6720" s="49" t="s">
        <v>1278</v>
      </c>
      <c r="C6720" s="38"/>
      <c r="D6720" s="38"/>
      <c r="E6720" s="38"/>
      <c r="F6720" s="4590"/>
    </row>
    <row r="6721" spans="2:6" x14ac:dyDescent="0.2">
      <c r="B6721" s="14"/>
      <c r="C6721" s="38"/>
      <c r="D6721" s="38"/>
      <c r="E6721" s="38"/>
      <c r="F6721" s="4590"/>
    </row>
    <row r="6722" spans="2:6" x14ac:dyDescent="0.2">
      <c r="B6722" s="4587" t="s">
        <v>1360</v>
      </c>
      <c r="C6722" s="38" t="s">
        <v>1361</v>
      </c>
      <c r="D6722" s="40">
        <v>0.99</v>
      </c>
      <c r="E6722" s="38" t="s">
        <v>163</v>
      </c>
      <c r="F6722" s="4590"/>
    </row>
    <row r="6723" spans="2:6" x14ac:dyDescent="0.2">
      <c r="B6723" s="4587"/>
      <c r="C6723" s="38" t="s">
        <v>1362</v>
      </c>
      <c r="D6723" s="40">
        <v>1.49</v>
      </c>
      <c r="E6723" s="38" t="s">
        <v>163</v>
      </c>
      <c r="F6723" s="4590"/>
    </row>
    <row r="6724" spans="2:6" x14ac:dyDescent="0.2">
      <c r="B6724" s="4587"/>
      <c r="C6724" s="38" t="s">
        <v>1363</v>
      </c>
      <c r="D6724" s="40">
        <v>0.99</v>
      </c>
      <c r="E6724" s="38" t="s">
        <v>163</v>
      </c>
      <c r="F6724" s="4590"/>
    </row>
    <row r="6725" spans="2:6" x14ac:dyDescent="0.2">
      <c r="B6725" s="4587" t="s">
        <v>340</v>
      </c>
      <c r="C6725" s="38" t="s">
        <v>1364</v>
      </c>
      <c r="D6725" s="40">
        <v>0.3</v>
      </c>
      <c r="E6725" s="38" t="s">
        <v>2252</v>
      </c>
      <c r="F6725" s="4590"/>
    </row>
    <row r="6726" spans="2:6" x14ac:dyDescent="0.2">
      <c r="B6726" s="4587"/>
      <c r="C6726" s="38" t="s">
        <v>1365</v>
      </c>
      <c r="D6726" s="40">
        <v>0</v>
      </c>
      <c r="E6726" s="38" t="s">
        <v>2252</v>
      </c>
      <c r="F6726" s="4590"/>
    </row>
    <row r="6727" spans="2:6" x14ac:dyDescent="0.2">
      <c r="B6727" s="4587" t="s">
        <v>71</v>
      </c>
      <c r="C6727" s="38" t="s">
        <v>1364</v>
      </c>
      <c r="D6727" s="40">
        <v>0.8</v>
      </c>
      <c r="E6727" s="38" t="s">
        <v>2252</v>
      </c>
      <c r="F6727" s="4590"/>
    </row>
    <row r="6728" spans="2:6" x14ac:dyDescent="0.2">
      <c r="B6728" s="4587"/>
      <c r="C6728" s="38" t="s">
        <v>1365</v>
      </c>
      <c r="D6728" s="40">
        <v>0.45</v>
      </c>
      <c r="E6728" s="38" t="s">
        <v>2252</v>
      </c>
      <c r="F6728" s="4590"/>
    </row>
    <row r="6729" spans="2:6" x14ac:dyDescent="0.2">
      <c r="B6729" s="50" t="s">
        <v>2507</v>
      </c>
      <c r="C6729" s="38" t="s">
        <v>1366</v>
      </c>
      <c r="D6729" s="40">
        <v>2.5000000000000001E-2</v>
      </c>
      <c r="E6729" s="38" t="s">
        <v>1367</v>
      </c>
      <c r="F6729" s="4590"/>
    </row>
    <row r="6730" spans="2:6" x14ac:dyDescent="0.2">
      <c r="B6730" s="14"/>
      <c r="C6730" s="38"/>
      <c r="D6730" s="38"/>
      <c r="E6730" s="38"/>
      <c r="F6730" s="4590"/>
    </row>
    <row r="6731" spans="2:6" x14ac:dyDescent="0.2">
      <c r="B6731" s="4587" t="s">
        <v>1279</v>
      </c>
      <c r="C6731" s="38" t="s">
        <v>1711</v>
      </c>
      <c r="D6731" s="40">
        <v>2.5000000000000001E-2</v>
      </c>
      <c r="E6731" s="38" t="s">
        <v>1367</v>
      </c>
      <c r="F6731" s="4590"/>
    </row>
    <row r="6732" spans="2:6" x14ac:dyDescent="0.2">
      <c r="B6732" s="4587"/>
      <c r="C6732" s="38" t="s">
        <v>1280</v>
      </c>
      <c r="D6732" s="40">
        <v>3.9</v>
      </c>
      <c r="E6732" s="38" t="s">
        <v>1281</v>
      </c>
      <c r="F6732" s="4590"/>
    </row>
    <row r="6733" spans="2:6" ht="13.5" thickBot="1" x14ac:dyDescent="0.25">
      <c r="B6733" s="4600"/>
      <c r="C6733" s="51" t="s">
        <v>1282</v>
      </c>
      <c r="D6733" s="451">
        <v>19.989999999999998</v>
      </c>
      <c r="E6733" s="51" t="s">
        <v>1283</v>
      </c>
      <c r="F6733" s="4639"/>
    </row>
    <row r="6734" spans="2:6" ht="13.5" thickBot="1" x14ac:dyDescent="0.25">
      <c r="B6734" s="3" t="s">
        <v>52</v>
      </c>
      <c r="C6734" s="4"/>
      <c r="D6734" s="4"/>
      <c r="E6734" s="4"/>
      <c r="F6734" s="5"/>
    </row>
    <row r="6735" spans="2:6" ht="13.5" thickTop="1" x14ac:dyDescent="0.2">
      <c r="B6735" s="331"/>
    </row>
    <row r="6740" spans="2:2" x14ac:dyDescent="0.2">
      <c r="B6740" s="249"/>
    </row>
  </sheetData>
  <sheetProtection algorithmName="SHA-512" hashValue="br9i0cPulNNVZKxtydC8q08sa9/AHxBuXub8cJonKdI77nFk2HKJ3eYDjUNo2X/IDeS4jftf29iXNGdXNqqHuw==" saltValue="o8nJjYPeov0lyx6ELBdDnQ==" spinCount="100000" sheet="1" objects="1" scenarios="1"/>
  <mergeCells count="10306">
    <mergeCell ref="B27:C27"/>
    <mergeCell ref="D27:H27"/>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90:C290"/>
    <mergeCell ref="B291:C291"/>
    <mergeCell ref="B292:C292"/>
    <mergeCell ref="B293:C293"/>
    <mergeCell ref="B294:C294"/>
    <mergeCell ref="B133:C133"/>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B273:C273"/>
    <mergeCell ref="B274:C274"/>
    <mergeCell ref="B275:C275"/>
    <mergeCell ref="B276:C276"/>
    <mergeCell ref="B277:C277"/>
    <mergeCell ref="B278:C278"/>
    <mergeCell ref="B279:C279"/>
    <mergeCell ref="B280:C280"/>
    <mergeCell ref="B281:C281"/>
    <mergeCell ref="B282:C282"/>
    <mergeCell ref="B283:C283"/>
    <mergeCell ref="B284:C284"/>
    <mergeCell ref="B285:C285"/>
    <mergeCell ref="B286:C286"/>
    <mergeCell ref="B287:C287"/>
    <mergeCell ref="B288:C288"/>
    <mergeCell ref="B289:C289"/>
    <mergeCell ref="B256:C256"/>
    <mergeCell ref="B257:C257"/>
    <mergeCell ref="B258:C258"/>
    <mergeCell ref="B259:C259"/>
    <mergeCell ref="B260:C260"/>
    <mergeCell ref="B261:C261"/>
    <mergeCell ref="B262:C262"/>
    <mergeCell ref="B263:C263"/>
    <mergeCell ref="B264:C264"/>
    <mergeCell ref="B265:C265"/>
    <mergeCell ref="B266:C266"/>
    <mergeCell ref="B267:C267"/>
    <mergeCell ref="B268:C268"/>
    <mergeCell ref="B269:C269"/>
    <mergeCell ref="B270:C270"/>
    <mergeCell ref="B271:C271"/>
    <mergeCell ref="B272:C272"/>
    <mergeCell ref="B239:C239"/>
    <mergeCell ref="B240:C240"/>
    <mergeCell ref="B241:C241"/>
    <mergeCell ref="B242:C242"/>
    <mergeCell ref="B243:C243"/>
    <mergeCell ref="B244:C244"/>
    <mergeCell ref="B245:C245"/>
    <mergeCell ref="B246:C246"/>
    <mergeCell ref="B247:C247"/>
    <mergeCell ref="B248:C248"/>
    <mergeCell ref="B249:C249"/>
    <mergeCell ref="B250:C250"/>
    <mergeCell ref="B251:C251"/>
    <mergeCell ref="B252:C252"/>
    <mergeCell ref="B253:C253"/>
    <mergeCell ref="B254:C254"/>
    <mergeCell ref="B255:C255"/>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38:C238"/>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190:C190"/>
    <mergeCell ref="B191:C191"/>
    <mergeCell ref="B192:C192"/>
    <mergeCell ref="B193:C193"/>
    <mergeCell ref="B194:C194"/>
    <mergeCell ref="B195:C195"/>
    <mergeCell ref="B196:C196"/>
    <mergeCell ref="B197:C197"/>
    <mergeCell ref="B198:C198"/>
    <mergeCell ref="B199:C199"/>
    <mergeCell ref="B200:C200"/>
    <mergeCell ref="B201:C201"/>
    <mergeCell ref="B202:C202"/>
    <mergeCell ref="B203:C203"/>
    <mergeCell ref="B204:C204"/>
    <mergeCell ref="B44:C44"/>
    <mergeCell ref="D44:H44"/>
    <mergeCell ref="B31:AF31"/>
    <mergeCell ref="B35:C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Y40:Y41"/>
    <mergeCell ref="Z40:Z41"/>
    <mergeCell ref="AA40:AA41"/>
    <mergeCell ref="AB40:AB41"/>
    <mergeCell ref="AC40:AC41"/>
    <mergeCell ref="AD40:AD41"/>
    <mergeCell ref="AE40:AE41"/>
    <mergeCell ref="B42:C42"/>
    <mergeCell ref="AA58:AA59"/>
    <mergeCell ref="AB58:AB59"/>
    <mergeCell ref="AC58:AC59"/>
    <mergeCell ref="AD58:AD59"/>
    <mergeCell ref="AE58:AE59"/>
    <mergeCell ref="B63:C63"/>
    <mergeCell ref="D63:H63"/>
    <mergeCell ref="D33:F33"/>
    <mergeCell ref="B34:C34"/>
    <mergeCell ref="B62:C62"/>
    <mergeCell ref="D62:H62"/>
    <mergeCell ref="B49:AF49"/>
    <mergeCell ref="B53:C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X58:X59"/>
    <mergeCell ref="Y58:Y59"/>
    <mergeCell ref="Z58:Z59"/>
    <mergeCell ref="B60:C60"/>
    <mergeCell ref="D51:F51"/>
    <mergeCell ref="B45:C45"/>
    <mergeCell ref="D45:H45"/>
    <mergeCell ref="B52:C52"/>
    <mergeCell ref="B80:C80"/>
    <mergeCell ref="D80:H80"/>
    <mergeCell ref="B67:AF67"/>
    <mergeCell ref="B71:C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 ref="AB76:AB77"/>
    <mergeCell ref="AC76:AC77"/>
    <mergeCell ref="AD76:AD77"/>
    <mergeCell ref="AE76:AE77"/>
    <mergeCell ref="D69:F69"/>
    <mergeCell ref="B70:C70"/>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B96:C96"/>
    <mergeCell ref="B85:AF85"/>
    <mergeCell ref="B88:C88"/>
    <mergeCell ref="B91:C91"/>
    <mergeCell ref="D91:Q91"/>
    <mergeCell ref="B93:C95"/>
    <mergeCell ref="D93:D95"/>
    <mergeCell ref="E93:P93"/>
    <mergeCell ref="Q93:Y93"/>
    <mergeCell ref="Z93:AB93"/>
    <mergeCell ref="AC93:AE93"/>
    <mergeCell ref="E94:E95"/>
    <mergeCell ref="F94:F95"/>
    <mergeCell ref="G94:G95"/>
    <mergeCell ref="H94:H95"/>
    <mergeCell ref="B78:C78"/>
    <mergeCell ref="B81:C81"/>
    <mergeCell ref="D81:H81"/>
    <mergeCell ref="B114:C114"/>
    <mergeCell ref="B116:C116"/>
    <mergeCell ref="D116:H116"/>
    <mergeCell ref="D87:F87"/>
    <mergeCell ref="B89:C89"/>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AE112:AE113"/>
    <mergeCell ref="B117:C117"/>
    <mergeCell ref="D117:H117"/>
    <mergeCell ref="B103:AF103"/>
    <mergeCell ref="D105:F105"/>
    <mergeCell ref="B106:C106"/>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N112:N113"/>
    <mergeCell ref="B107:C107"/>
    <mergeCell ref="AA94:AA95"/>
    <mergeCell ref="AB94:AB95"/>
    <mergeCell ref="AC94:AC95"/>
    <mergeCell ref="AD94:AD95"/>
    <mergeCell ref="AE94:AE95"/>
    <mergeCell ref="B98:C98"/>
    <mergeCell ref="D98:H98"/>
    <mergeCell ref="B99:C99"/>
    <mergeCell ref="D99:H99"/>
    <mergeCell ref="T130:T131"/>
    <mergeCell ref="U130:U131"/>
    <mergeCell ref="V130:V131"/>
    <mergeCell ref="W130:W131"/>
    <mergeCell ref="X130:X131"/>
    <mergeCell ref="Y130:Y131"/>
    <mergeCell ref="Z130:Z131"/>
    <mergeCell ref="AA130:AA131"/>
    <mergeCell ref="AB130:AB131"/>
    <mergeCell ref="AC130:AC131"/>
    <mergeCell ref="AD130:AD131"/>
    <mergeCell ref="AE130:AE131"/>
    <mergeCell ref="B132:C132"/>
    <mergeCell ref="B135:C135"/>
    <mergeCell ref="D135:H135"/>
    <mergeCell ref="B136:C136"/>
    <mergeCell ref="D136:H136"/>
    <mergeCell ref="AE149:AE150"/>
    <mergeCell ref="B151:C151"/>
    <mergeCell ref="B154:C154"/>
    <mergeCell ref="D154:H154"/>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N130:N131"/>
    <mergeCell ref="O130:O131"/>
    <mergeCell ref="P130:P131"/>
    <mergeCell ref="Q130:Q131"/>
    <mergeCell ref="R130:R131"/>
    <mergeCell ref="S130:S131"/>
    <mergeCell ref="N149:N150"/>
    <mergeCell ref="O149:O150"/>
    <mergeCell ref="P149:P150"/>
    <mergeCell ref="Q149:Q150"/>
    <mergeCell ref="R149:R150"/>
    <mergeCell ref="S149:S150"/>
    <mergeCell ref="T149:T150"/>
    <mergeCell ref="U149:U150"/>
    <mergeCell ref="V149:V150"/>
    <mergeCell ref="W149:W150"/>
    <mergeCell ref="X149:X150"/>
    <mergeCell ref="Y149:Y150"/>
    <mergeCell ref="Z149:Z150"/>
    <mergeCell ref="AA149:AA150"/>
    <mergeCell ref="AB149:AB150"/>
    <mergeCell ref="D179:F179"/>
    <mergeCell ref="B180:C180"/>
    <mergeCell ref="D180:F180"/>
    <mergeCell ref="AC149:AC150"/>
    <mergeCell ref="AD149:AD150"/>
    <mergeCell ref="B152:C152"/>
    <mergeCell ref="B155:C155"/>
    <mergeCell ref="D155:H155"/>
    <mergeCell ref="B140:AF140"/>
    <mergeCell ref="D142:F142"/>
    <mergeCell ref="B143:C143"/>
    <mergeCell ref="B146:C146"/>
    <mergeCell ref="D146:Q146"/>
    <mergeCell ref="B148:C150"/>
    <mergeCell ref="D148:D150"/>
    <mergeCell ref="E148:P148"/>
    <mergeCell ref="Q148:Y148"/>
    <mergeCell ref="Z148:AB148"/>
    <mergeCell ref="AC148:AE148"/>
    <mergeCell ref="E149:E150"/>
    <mergeCell ref="F149:F150"/>
    <mergeCell ref="G149:G150"/>
    <mergeCell ref="H149:H150"/>
    <mergeCell ref="I149:I150"/>
    <mergeCell ref="J149:J150"/>
    <mergeCell ref="K149:L149"/>
    <mergeCell ref="M149:M150"/>
    <mergeCell ref="D143:F143"/>
    <mergeCell ref="B144:C144"/>
    <mergeCell ref="D144:F144"/>
    <mergeCell ref="B159:AF159"/>
    <mergeCell ref="D161:F161"/>
    <mergeCell ref="B162:C162"/>
    <mergeCell ref="B165:C165"/>
    <mergeCell ref="D165:Q165"/>
    <mergeCell ref="B167:C169"/>
    <mergeCell ref="D167:D169"/>
    <mergeCell ref="E167:P167"/>
    <mergeCell ref="Q167:Y167"/>
    <mergeCell ref="Z167:AB167"/>
    <mergeCell ref="AC167:AE167"/>
    <mergeCell ref="E168:E169"/>
    <mergeCell ref="F168:F169"/>
    <mergeCell ref="G168:G169"/>
    <mergeCell ref="H168:H169"/>
    <mergeCell ref="I168:I169"/>
    <mergeCell ref="J168:J169"/>
    <mergeCell ref="K168:L168"/>
    <mergeCell ref="M168:M169"/>
    <mergeCell ref="N168:N169"/>
    <mergeCell ref="O168:O169"/>
    <mergeCell ref="P168:P169"/>
    <mergeCell ref="Q168:Q169"/>
    <mergeCell ref="R168:R169"/>
    <mergeCell ref="S168:S169"/>
    <mergeCell ref="T168:T169"/>
    <mergeCell ref="U168:U169"/>
    <mergeCell ref="V168:V169"/>
    <mergeCell ref="W168:W169"/>
    <mergeCell ref="X168:X169"/>
    <mergeCell ref="Y168:Y169"/>
    <mergeCell ref="Z168:Z169"/>
    <mergeCell ref="X365:X366"/>
    <mergeCell ref="Y365:Y366"/>
    <mergeCell ref="Z365:Z366"/>
    <mergeCell ref="AA365:AA366"/>
    <mergeCell ref="AB365:AB366"/>
    <mergeCell ref="AC365:AC366"/>
    <mergeCell ref="S389:S390"/>
    <mergeCell ref="T389:T390"/>
    <mergeCell ref="B173:C173"/>
    <mergeCell ref="D173:H173"/>
    <mergeCell ref="AA168:AA169"/>
    <mergeCell ref="AB168:AB169"/>
    <mergeCell ref="AC168:AC169"/>
    <mergeCell ref="AD168:AD169"/>
    <mergeCell ref="AE168:AE169"/>
    <mergeCell ref="B170:C170"/>
    <mergeCell ref="B172:C172"/>
    <mergeCell ref="D172:H172"/>
    <mergeCell ref="AE186:AE187"/>
    <mergeCell ref="B188:C188"/>
    <mergeCell ref="B297:C297"/>
    <mergeCell ref="D297:H297"/>
    <mergeCell ref="D162:F162"/>
    <mergeCell ref="B163:C163"/>
    <mergeCell ref="D163:F163"/>
    <mergeCell ref="N186:N187"/>
    <mergeCell ref="O186:O187"/>
    <mergeCell ref="P186:P187"/>
    <mergeCell ref="Q186:Q187"/>
    <mergeCell ref="R186:R187"/>
    <mergeCell ref="S186:S187"/>
    <mergeCell ref="T186:T187"/>
    <mergeCell ref="U186:U187"/>
    <mergeCell ref="V186:V187"/>
    <mergeCell ref="W186:W187"/>
    <mergeCell ref="X186:X187"/>
    <mergeCell ref="Y186:Y187"/>
    <mergeCell ref="Z186:Z187"/>
    <mergeCell ref="AA186:AA187"/>
    <mergeCell ref="AB186:AB187"/>
    <mergeCell ref="AC186:AC187"/>
    <mergeCell ref="AD186:AD187"/>
    <mergeCell ref="B189:C189"/>
    <mergeCell ref="B296:C296"/>
    <mergeCell ref="D296:H296"/>
    <mergeCell ref="B177:AF177"/>
    <mergeCell ref="B181:C181"/>
    <mergeCell ref="D181:F181"/>
    <mergeCell ref="B183:C183"/>
    <mergeCell ref="D183:Q183"/>
    <mergeCell ref="B185:C187"/>
    <mergeCell ref="D185:D187"/>
    <mergeCell ref="E185:P185"/>
    <mergeCell ref="Q185:Y185"/>
    <mergeCell ref="Z185:AB185"/>
    <mergeCell ref="AC185:AE185"/>
    <mergeCell ref="E186:E187"/>
    <mergeCell ref="F186:F187"/>
    <mergeCell ref="G186:G187"/>
    <mergeCell ref="H186:H187"/>
    <mergeCell ref="I186:I187"/>
    <mergeCell ref="J186:J187"/>
    <mergeCell ref="K186:L186"/>
    <mergeCell ref="M186:M187"/>
    <mergeCell ref="B392:C392"/>
    <mergeCell ref="B393:C393"/>
    <mergeCell ref="B394:C394"/>
    <mergeCell ref="B395:C395"/>
    <mergeCell ref="B396:C396"/>
    <mergeCell ref="B397:C397"/>
    <mergeCell ref="B398:C398"/>
    <mergeCell ref="B399:C399"/>
    <mergeCell ref="B400:C400"/>
    <mergeCell ref="B401:C401"/>
    <mergeCell ref="B402:C402"/>
    <mergeCell ref="B403:C403"/>
    <mergeCell ref="B404:C404"/>
    <mergeCell ref="B405:C405"/>
    <mergeCell ref="B406:C406"/>
    <mergeCell ref="B407:C407"/>
    <mergeCell ref="B408:C408"/>
    <mergeCell ref="B368:C368"/>
    <mergeCell ref="B369:C369"/>
    <mergeCell ref="B370:C370"/>
    <mergeCell ref="B371:C371"/>
    <mergeCell ref="B372:C372"/>
    <mergeCell ref="B373:C373"/>
    <mergeCell ref="B349:C349"/>
    <mergeCell ref="D315:H315"/>
    <mergeCell ref="M310:M311"/>
    <mergeCell ref="N310:N311"/>
    <mergeCell ref="O310:O311"/>
    <mergeCell ref="P310:P311"/>
    <mergeCell ref="Q310:Q311"/>
    <mergeCell ref="R310:R311"/>
    <mergeCell ref="S310:S311"/>
    <mergeCell ref="T310:T311"/>
    <mergeCell ref="B330:C330"/>
    <mergeCell ref="B332:C332"/>
    <mergeCell ref="D332:H332"/>
    <mergeCell ref="B333:C333"/>
    <mergeCell ref="D333:H333"/>
    <mergeCell ref="B301:AF301"/>
    <mergeCell ref="D303:F303"/>
    <mergeCell ref="B304:C304"/>
    <mergeCell ref="D304:F304"/>
    <mergeCell ref="B305:C305"/>
    <mergeCell ref="D305:F305"/>
    <mergeCell ref="B307:C307"/>
    <mergeCell ref="D307:Q307"/>
    <mergeCell ref="B309:C311"/>
    <mergeCell ref="D309:D311"/>
    <mergeCell ref="E309:P309"/>
    <mergeCell ref="Q309:Y309"/>
    <mergeCell ref="Z309:AB309"/>
    <mergeCell ref="AC309:AE309"/>
    <mergeCell ref="E310:E311"/>
    <mergeCell ref="F310:F311"/>
    <mergeCell ref="G310:G311"/>
    <mergeCell ref="H310:H311"/>
    <mergeCell ref="I310:I311"/>
    <mergeCell ref="J310:J311"/>
    <mergeCell ref="K310:L310"/>
    <mergeCell ref="AD310:AD311"/>
    <mergeCell ref="AE310:AE311"/>
    <mergeCell ref="B312:C312"/>
    <mergeCell ref="B314:C314"/>
    <mergeCell ref="D314:H314"/>
    <mergeCell ref="B315:C315"/>
    <mergeCell ref="O328:O329"/>
    <mergeCell ref="P328:P329"/>
    <mergeCell ref="Q328:Q329"/>
    <mergeCell ref="R328:R329"/>
    <mergeCell ref="S328:S329"/>
    <mergeCell ref="T328:T329"/>
    <mergeCell ref="U328:U329"/>
    <mergeCell ref="V328:V329"/>
    <mergeCell ref="W328:W329"/>
    <mergeCell ref="X328:X329"/>
    <mergeCell ref="Y328:Y329"/>
    <mergeCell ref="Z328:Z329"/>
    <mergeCell ref="AA328:AA329"/>
    <mergeCell ref="AB328:AB329"/>
    <mergeCell ref="AC328:AC329"/>
    <mergeCell ref="AD328:AD329"/>
    <mergeCell ref="AE328:AE329"/>
    <mergeCell ref="AC310:AC311"/>
    <mergeCell ref="U310:U311"/>
    <mergeCell ref="V310:V311"/>
    <mergeCell ref="W310:W311"/>
    <mergeCell ref="X310:X311"/>
    <mergeCell ref="Y310:Y311"/>
    <mergeCell ref="Z310:Z311"/>
    <mergeCell ref="AA310:AA311"/>
    <mergeCell ref="AB310:AB311"/>
    <mergeCell ref="D352:H352"/>
    <mergeCell ref="B319:AF319"/>
    <mergeCell ref="D321:F321"/>
    <mergeCell ref="B322:C322"/>
    <mergeCell ref="D322:F322"/>
    <mergeCell ref="B323:C323"/>
    <mergeCell ref="D323:F323"/>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J328:J329"/>
    <mergeCell ref="K328:L328"/>
    <mergeCell ref="M328:M329"/>
    <mergeCell ref="N328:N329"/>
    <mergeCell ref="J346:J347"/>
    <mergeCell ref="K346:L346"/>
    <mergeCell ref="M346:M347"/>
    <mergeCell ref="N346:N347"/>
    <mergeCell ref="O346:O347"/>
    <mergeCell ref="P346:P347"/>
    <mergeCell ref="Q346:Q347"/>
    <mergeCell ref="R346:R347"/>
    <mergeCell ref="S346:S347"/>
    <mergeCell ref="T346:T347"/>
    <mergeCell ref="U346:U347"/>
    <mergeCell ref="V346:V347"/>
    <mergeCell ref="W346:W347"/>
    <mergeCell ref="X346:X347"/>
    <mergeCell ref="Y346:Y347"/>
    <mergeCell ref="Z346:Z347"/>
    <mergeCell ref="AA346:AA347"/>
    <mergeCell ref="AB346:AB347"/>
    <mergeCell ref="AC346:AC347"/>
    <mergeCell ref="AD365:AD366"/>
    <mergeCell ref="AE365:AE366"/>
    <mergeCell ref="B367:C367"/>
    <mergeCell ref="B375:C375"/>
    <mergeCell ref="D375:H375"/>
    <mergeCell ref="B376:C376"/>
    <mergeCell ref="D376:H376"/>
    <mergeCell ref="B337:AF337"/>
    <mergeCell ref="D339:F339"/>
    <mergeCell ref="B340:C340"/>
    <mergeCell ref="D340:F340"/>
    <mergeCell ref="B341:C341"/>
    <mergeCell ref="D341:F341"/>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I346:I347"/>
    <mergeCell ref="B356:AF356"/>
    <mergeCell ref="D358:F358"/>
    <mergeCell ref="B359:C359"/>
    <mergeCell ref="D359:F359"/>
    <mergeCell ref="B360:C360"/>
    <mergeCell ref="D360:F360"/>
    <mergeCell ref="B362:C362"/>
    <mergeCell ref="D362:Q362"/>
    <mergeCell ref="B364:C366"/>
    <mergeCell ref="D364:D366"/>
    <mergeCell ref="E364:P364"/>
    <mergeCell ref="Q364:Y364"/>
    <mergeCell ref="Z364:AB364"/>
    <mergeCell ref="AC364:AE364"/>
    <mergeCell ref="E365:E366"/>
    <mergeCell ref="F365:F366"/>
    <mergeCell ref="G365:G366"/>
    <mergeCell ref="H365:H366"/>
    <mergeCell ref="I365:I366"/>
    <mergeCell ref="J365:J366"/>
    <mergeCell ref="K365:L365"/>
    <mergeCell ref="M365:M366"/>
    <mergeCell ref="N365:N366"/>
    <mergeCell ref="O365:O366"/>
    <mergeCell ref="P365:P366"/>
    <mergeCell ref="Q365:Q366"/>
    <mergeCell ref="R365:R366"/>
    <mergeCell ref="S365:S366"/>
    <mergeCell ref="T365:T366"/>
    <mergeCell ref="U365:U366"/>
    <mergeCell ref="V365:V366"/>
    <mergeCell ref="W365:W366"/>
    <mergeCell ref="AD346:AD347"/>
    <mergeCell ref="AE346:AE347"/>
    <mergeCell ref="B348:C348"/>
    <mergeCell ref="B351:C351"/>
    <mergeCell ref="D351:H351"/>
    <mergeCell ref="B352:C352"/>
    <mergeCell ref="U389:U390"/>
    <mergeCell ref="V389:V390"/>
    <mergeCell ref="W389:W390"/>
    <mergeCell ref="X389:X390"/>
    <mergeCell ref="Y389:Y390"/>
    <mergeCell ref="Z389:Z390"/>
    <mergeCell ref="AA389:AA390"/>
    <mergeCell ref="AB389:AB390"/>
    <mergeCell ref="AC389:AC390"/>
    <mergeCell ref="AD389:AD390"/>
    <mergeCell ref="AE389:AE390"/>
    <mergeCell ref="B391:C391"/>
    <mergeCell ref="B410:C410"/>
    <mergeCell ref="D410:H410"/>
    <mergeCell ref="B411:C411"/>
    <mergeCell ref="D411:H411"/>
    <mergeCell ref="B475:C475"/>
    <mergeCell ref="D475:H475"/>
    <mergeCell ref="B476:C476"/>
    <mergeCell ref="D476:H476"/>
    <mergeCell ref="B380:AF380"/>
    <mergeCell ref="D382:F382"/>
    <mergeCell ref="B383:C383"/>
    <mergeCell ref="D383:F383"/>
    <mergeCell ref="B384:C384"/>
    <mergeCell ref="D384:F384"/>
    <mergeCell ref="B386:C386"/>
    <mergeCell ref="D386:Q386"/>
    <mergeCell ref="B388:C390"/>
    <mergeCell ref="D388:D390"/>
    <mergeCell ref="E388:P388"/>
    <mergeCell ref="Q388:Y388"/>
    <mergeCell ref="Z388:AB388"/>
    <mergeCell ref="AC388:AE388"/>
    <mergeCell ref="E389:E390"/>
    <mergeCell ref="F389:F390"/>
    <mergeCell ref="G389:G390"/>
    <mergeCell ref="H389:H390"/>
    <mergeCell ref="I389:I390"/>
    <mergeCell ref="J389:J390"/>
    <mergeCell ref="K389:L389"/>
    <mergeCell ref="M389:M390"/>
    <mergeCell ref="N389:N390"/>
    <mergeCell ref="O389:O390"/>
    <mergeCell ref="P389:P390"/>
    <mergeCell ref="Q389:Q390"/>
    <mergeCell ref="R389:R390"/>
    <mergeCell ref="O424:O425"/>
    <mergeCell ref="P424:P425"/>
    <mergeCell ref="Q424:Q425"/>
    <mergeCell ref="R424:R425"/>
    <mergeCell ref="S424:S425"/>
    <mergeCell ref="T424:T425"/>
    <mergeCell ref="U424:U425"/>
    <mergeCell ref="V424:V425"/>
    <mergeCell ref="W424:W425"/>
    <mergeCell ref="X424:X425"/>
    <mergeCell ref="Y424:Y425"/>
    <mergeCell ref="Z424:Z425"/>
    <mergeCell ref="AA424:AA425"/>
    <mergeCell ref="AB424:AB425"/>
    <mergeCell ref="AC424:AC425"/>
    <mergeCell ref="AD424:AD425"/>
    <mergeCell ref="AE424:AE425"/>
    <mergeCell ref="B415:AF415"/>
    <mergeCell ref="D417:F417"/>
    <mergeCell ref="B418:C418"/>
    <mergeCell ref="D418:F418"/>
    <mergeCell ref="B419:C419"/>
    <mergeCell ref="D419:F419"/>
    <mergeCell ref="B421:C421"/>
    <mergeCell ref="D421:Q421"/>
    <mergeCell ref="B423:C425"/>
    <mergeCell ref="D423:D425"/>
    <mergeCell ref="E423:P423"/>
    <mergeCell ref="Q423:Y423"/>
    <mergeCell ref="Z423:AB423"/>
    <mergeCell ref="AC423:AE423"/>
    <mergeCell ref="E424:E425"/>
    <mergeCell ref="F424:F425"/>
    <mergeCell ref="G424:G425"/>
    <mergeCell ref="H424:H425"/>
    <mergeCell ref="I424:I425"/>
    <mergeCell ref="J424:J425"/>
    <mergeCell ref="K424:L424"/>
    <mergeCell ref="M424:M425"/>
    <mergeCell ref="N424:N425"/>
    <mergeCell ref="J489:J490"/>
    <mergeCell ref="K489:L489"/>
    <mergeCell ref="M489:M490"/>
    <mergeCell ref="N489:N490"/>
    <mergeCell ref="O489:O490"/>
    <mergeCell ref="P489:P490"/>
    <mergeCell ref="Q489:Q490"/>
    <mergeCell ref="R489:R490"/>
    <mergeCell ref="S489:S490"/>
    <mergeCell ref="T489:T490"/>
    <mergeCell ref="U489:U490"/>
    <mergeCell ref="V489:V490"/>
    <mergeCell ref="W489:W490"/>
    <mergeCell ref="X489:X490"/>
    <mergeCell ref="Y489:Y490"/>
    <mergeCell ref="Z489:Z490"/>
    <mergeCell ref="AA489:AA490"/>
    <mergeCell ref="D553:H553"/>
    <mergeCell ref="B546:C546"/>
    <mergeCell ref="B547:C547"/>
    <mergeCell ref="B548:C548"/>
    <mergeCell ref="B549:C549"/>
    <mergeCell ref="B550:C550"/>
    <mergeCell ref="B551:C551"/>
    <mergeCell ref="B554:C554"/>
    <mergeCell ref="D554:H554"/>
    <mergeCell ref="B480:AF480"/>
    <mergeCell ref="D482:F482"/>
    <mergeCell ref="B483:C483"/>
    <mergeCell ref="D483:F483"/>
    <mergeCell ref="B484:C484"/>
    <mergeCell ref="D484:F484"/>
    <mergeCell ref="B486:C486"/>
    <mergeCell ref="D486:Q486"/>
    <mergeCell ref="B488:C490"/>
    <mergeCell ref="D488:D490"/>
    <mergeCell ref="E488:P488"/>
    <mergeCell ref="Q488:Y488"/>
    <mergeCell ref="Z488:AB488"/>
    <mergeCell ref="AC488:AE488"/>
    <mergeCell ref="E489:E490"/>
    <mergeCell ref="F489:F490"/>
    <mergeCell ref="G489:G490"/>
    <mergeCell ref="H489:H490"/>
    <mergeCell ref="I489:I490"/>
    <mergeCell ref="M514:M515"/>
    <mergeCell ref="N514:N515"/>
    <mergeCell ref="O514:O515"/>
    <mergeCell ref="P514:P515"/>
    <mergeCell ref="Q514:Q515"/>
    <mergeCell ref="R514:R515"/>
    <mergeCell ref="S514:S515"/>
    <mergeCell ref="T514:T515"/>
    <mergeCell ref="U514:U515"/>
    <mergeCell ref="V514:V515"/>
    <mergeCell ref="W514:W515"/>
    <mergeCell ref="X514:X515"/>
    <mergeCell ref="Y514:Y515"/>
    <mergeCell ref="Z514:Z515"/>
    <mergeCell ref="AA514:AA515"/>
    <mergeCell ref="AB514:AB515"/>
    <mergeCell ref="AC514:AC515"/>
    <mergeCell ref="AB489:AB490"/>
    <mergeCell ref="AC489:AC490"/>
    <mergeCell ref="AD489:AD490"/>
    <mergeCell ref="AE489:AE490"/>
    <mergeCell ref="B491:C491"/>
    <mergeCell ref="B500:C500"/>
    <mergeCell ref="D500:H500"/>
    <mergeCell ref="B501:C501"/>
    <mergeCell ref="D501:H501"/>
    <mergeCell ref="B492:C492"/>
    <mergeCell ref="B493:C493"/>
    <mergeCell ref="B494:C494"/>
    <mergeCell ref="B495:C495"/>
    <mergeCell ref="B496:C496"/>
    <mergeCell ref="B497:C497"/>
    <mergeCell ref="B498:C498"/>
    <mergeCell ref="B733:C733"/>
    <mergeCell ref="B588:C588"/>
    <mergeCell ref="B589:C589"/>
    <mergeCell ref="B590:C590"/>
    <mergeCell ref="B591:C591"/>
    <mergeCell ref="B592:C592"/>
    <mergeCell ref="B593:C593"/>
    <mergeCell ref="B505:AF505"/>
    <mergeCell ref="D507:F507"/>
    <mergeCell ref="B508:C508"/>
    <mergeCell ref="D508:F508"/>
    <mergeCell ref="B509:C509"/>
    <mergeCell ref="D509:F509"/>
    <mergeCell ref="B511:C511"/>
    <mergeCell ref="D511:Q511"/>
    <mergeCell ref="B513:C515"/>
    <mergeCell ref="D513:D515"/>
    <mergeCell ref="E513:P513"/>
    <mergeCell ref="Q513:Y513"/>
    <mergeCell ref="Z513:AB513"/>
    <mergeCell ref="AC513:AE513"/>
    <mergeCell ref="E514:E515"/>
    <mergeCell ref="F514:F515"/>
    <mergeCell ref="G514:G515"/>
    <mergeCell ref="H514:H515"/>
    <mergeCell ref="I514:I515"/>
    <mergeCell ref="J514:J515"/>
    <mergeCell ref="K514:L514"/>
    <mergeCell ref="O567:O568"/>
    <mergeCell ref="P567:P568"/>
    <mergeCell ref="Q567:Q568"/>
    <mergeCell ref="R567:R568"/>
    <mergeCell ref="S567:S568"/>
    <mergeCell ref="T567:T568"/>
    <mergeCell ref="U567:U568"/>
    <mergeCell ref="V567:V568"/>
    <mergeCell ref="W567:W568"/>
    <mergeCell ref="X567:X568"/>
    <mergeCell ref="Y567:Y568"/>
    <mergeCell ref="Z567:Z568"/>
    <mergeCell ref="AA567:AA568"/>
    <mergeCell ref="AB567:AB568"/>
    <mergeCell ref="AC567:AC568"/>
    <mergeCell ref="AD567:AD568"/>
    <mergeCell ref="AE567:AE568"/>
    <mergeCell ref="AB620:AB621"/>
    <mergeCell ref="AC620:AC621"/>
    <mergeCell ref="AD620:AD621"/>
    <mergeCell ref="AE620:AE621"/>
    <mergeCell ref="B622:C622"/>
    <mergeCell ref="B624:C624"/>
    <mergeCell ref="D624:H624"/>
    <mergeCell ref="B625:C625"/>
    <mergeCell ref="D625:H625"/>
    <mergeCell ref="B558:AF558"/>
    <mergeCell ref="D560:F560"/>
    <mergeCell ref="B561:C561"/>
    <mergeCell ref="D561:F561"/>
    <mergeCell ref="B562:C562"/>
    <mergeCell ref="D562:F562"/>
    <mergeCell ref="AD514:AD515"/>
    <mergeCell ref="AE514:AE515"/>
    <mergeCell ref="B516:C516"/>
    <mergeCell ref="B553:C553"/>
    <mergeCell ref="D564:Q564"/>
    <mergeCell ref="B566:C568"/>
    <mergeCell ref="D566:D568"/>
    <mergeCell ref="E566:P566"/>
    <mergeCell ref="Q566:Y566"/>
    <mergeCell ref="Z566:AB566"/>
    <mergeCell ref="AC566:AE566"/>
    <mergeCell ref="E567:E568"/>
    <mergeCell ref="F567:F568"/>
    <mergeCell ref="G567:G568"/>
    <mergeCell ref="H567:H568"/>
    <mergeCell ref="I567:I568"/>
    <mergeCell ref="J567:J568"/>
    <mergeCell ref="K567:L567"/>
    <mergeCell ref="M567:M568"/>
    <mergeCell ref="N567:N568"/>
    <mergeCell ref="J620:J621"/>
    <mergeCell ref="K620:L620"/>
    <mergeCell ref="M620:M621"/>
    <mergeCell ref="N620:N621"/>
    <mergeCell ref="O620:O621"/>
    <mergeCell ref="P620:P621"/>
    <mergeCell ref="Q620:Q621"/>
    <mergeCell ref="R620:R621"/>
    <mergeCell ref="S620:S621"/>
    <mergeCell ref="T620:T621"/>
    <mergeCell ref="U620:U621"/>
    <mergeCell ref="V620:V621"/>
    <mergeCell ref="W620:W621"/>
    <mergeCell ref="X620:X621"/>
    <mergeCell ref="Y620:Y621"/>
    <mergeCell ref="Z620:Z621"/>
    <mergeCell ref="AA620:AA621"/>
    <mergeCell ref="B606:C606"/>
    <mergeCell ref="D606:H606"/>
    <mergeCell ref="B607:C607"/>
    <mergeCell ref="D607:H607"/>
    <mergeCell ref="X638:X639"/>
    <mergeCell ref="Y638:Y639"/>
    <mergeCell ref="Z638:Z639"/>
    <mergeCell ref="AA638:AA639"/>
    <mergeCell ref="AB638:AB639"/>
    <mergeCell ref="AC638:AC639"/>
    <mergeCell ref="AD638:AD639"/>
    <mergeCell ref="AE638:AE639"/>
    <mergeCell ref="B640:C640"/>
    <mergeCell ref="B642:C642"/>
    <mergeCell ref="D642:H642"/>
    <mergeCell ref="B643:C643"/>
    <mergeCell ref="D643:H643"/>
    <mergeCell ref="B611:AF611"/>
    <mergeCell ref="D613:F613"/>
    <mergeCell ref="B614:C614"/>
    <mergeCell ref="D614:F614"/>
    <mergeCell ref="B615:C615"/>
    <mergeCell ref="D615:F615"/>
    <mergeCell ref="B617:C617"/>
    <mergeCell ref="D617:Q617"/>
    <mergeCell ref="B619:C621"/>
    <mergeCell ref="D619:D621"/>
    <mergeCell ref="E619:P619"/>
    <mergeCell ref="Q619:Y619"/>
    <mergeCell ref="Z619:AB619"/>
    <mergeCell ref="AC619:AE619"/>
    <mergeCell ref="E620:E621"/>
    <mergeCell ref="F620:F621"/>
    <mergeCell ref="G620:G621"/>
    <mergeCell ref="H620:H621"/>
    <mergeCell ref="I620:I621"/>
    <mergeCell ref="B629:AF629"/>
    <mergeCell ref="D631:F631"/>
    <mergeCell ref="B632:C632"/>
    <mergeCell ref="D632:F632"/>
    <mergeCell ref="B633:C633"/>
    <mergeCell ref="D633:F633"/>
    <mergeCell ref="B635:C635"/>
    <mergeCell ref="D635:Q635"/>
    <mergeCell ref="B637:C639"/>
    <mergeCell ref="D637:D639"/>
    <mergeCell ref="E637:P637"/>
    <mergeCell ref="Q637:Y637"/>
    <mergeCell ref="Z637:AB637"/>
    <mergeCell ref="AC637:AE637"/>
    <mergeCell ref="E638:E639"/>
    <mergeCell ref="F638:F639"/>
    <mergeCell ref="G638:G639"/>
    <mergeCell ref="H638:H639"/>
    <mergeCell ref="I638:I639"/>
    <mergeCell ref="J638:J639"/>
    <mergeCell ref="K638:L638"/>
    <mergeCell ref="M638:M639"/>
    <mergeCell ref="N638:N639"/>
    <mergeCell ref="O638:O639"/>
    <mergeCell ref="P638:P639"/>
    <mergeCell ref="Q638:Q639"/>
    <mergeCell ref="R638:R639"/>
    <mergeCell ref="S638:S639"/>
    <mergeCell ref="T638:T639"/>
    <mergeCell ref="U638:U639"/>
    <mergeCell ref="V638:V639"/>
    <mergeCell ref="W638:W639"/>
    <mergeCell ref="T656:T657"/>
    <mergeCell ref="U656:U657"/>
    <mergeCell ref="V656:V657"/>
    <mergeCell ref="W656:W657"/>
    <mergeCell ref="X656:X657"/>
    <mergeCell ref="Y656:Y657"/>
    <mergeCell ref="Z656:Z657"/>
    <mergeCell ref="AA656:AA657"/>
    <mergeCell ref="AB656:AB657"/>
    <mergeCell ref="AC656:AC657"/>
    <mergeCell ref="AD656:AD657"/>
    <mergeCell ref="AE656:AE657"/>
    <mergeCell ref="B658:C658"/>
    <mergeCell ref="B660:C660"/>
    <mergeCell ref="D660:H660"/>
    <mergeCell ref="B661:C661"/>
    <mergeCell ref="D661:H661"/>
    <mergeCell ref="B678:C678"/>
    <mergeCell ref="D678:H678"/>
    <mergeCell ref="B679:C679"/>
    <mergeCell ref="D679:H679"/>
    <mergeCell ref="B647:AF647"/>
    <mergeCell ref="D649:F649"/>
    <mergeCell ref="B650:C650"/>
    <mergeCell ref="D650:F650"/>
    <mergeCell ref="B651:C651"/>
    <mergeCell ref="D651:F651"/>
    <mergeCell ref="B653:C653"/>
    <mergeCell ref="D653:Q653"/>
    <mergeCell ref="B655:C657"/>
    <mergeCell ref="D655:D657"/>
    <mergeCell ref="E655:P655"/>
    <mergeCell ref="Q655:Y655"/>
    <mergeCell ref="Z655:AB655"/>
    <mergeCell ref="AC655:AE655"/>
    <mergeCell ref="E656:E657"/>
    <mergeCell ref="F656:F657"/>
    <mergeCell ref="G656:G657"/>
    <mergeCell ref="H656:H657"/>
    <mergeCell ref="I656:I657"/>
    <mergeCell ref="J656:J657"/>
    <mergeCell ref="K656:L656"/>
    <mergeCell ref="M656:M657"/>
    <mergeCell ref="N656:N657"/>
    <mergeCell ref="O656:O657"/>
    <mergeCell ref="P656:P657"/>
    <mergeCell ref="Q656:Q657"/>
    <mergeCell ref="R656:R657"/>
    <mergeCell ref="S656:S657"/>
    <mergeCell ref="O674:O675"/>
    <mergeCell ref="P674:P675"/>
    <mergeCell ref="Q674:Q675"/>
    <mergeCell ref="R674:R675"/>
    <mergeCell ref="S674:S675"/>
    <mergeCell ref="T674:T675"/>
    <mergeCell ref="U674:U675"/>
    <mergeCell ref="V674:V675"/>
    <mergeCell ref="W674:W675"/>
    <mergeCell ref="X674:X675"/>
    <mergeCell ref="Y674:Y675"/>
    <mergeCell ref="Z674:Z675"/>
    <mergeCell ref="AA674:AA675"/>
    <mergeCell ref="AB674:AB675"/>
    <mergeCell ref="AC674:AC675"/>
    <mergeCell ref="AD674:AD675"/>
    <mergeCell ref="AE674:AE675"/>
    <mergeCell ref="AB692:AB693"/>
    <mergeCell ref="AC692:AC693"/>
    <mergeCell ref="AD692:AD693"/>
    <mergeCell ref="AE692:AE693"/>
    <mergeCell ref="B694:C694"/>
    <mergeCell ref="B697:C697"/>
    <mergeCell ref="D697:H697"/>
    <mergeCell ref="B698:C698"/>
    <mergeCell ref="D698:H698"/>
    <mergeCell ref="B665:AF665"/>
    <mergeCell ref="D667:F667"/>
    <mergeCell ref="B668:C668"/>
    <mergeCell ref="D668:F668"/>
    <mergeCell ref="B669:C669"/>
    <mergeCell ref="D669:F669"/>
    <mergeCell ref="B671:C671"/>
    <mergeCell ref="D671:Q671"/>
    <mergeCell ref="B673:C675"/>
    <mergeCell ref="D673:D675"/>
    <mergeCell ref="E673:P673"/>
    <mergeCell ref="Q673:Y673"/>
    <mergeCell ref="Z673:AB673"/>
    <mergeCell ref="AC673:AE673"/>
    <mergeCell ref="E674:E675"/>
    <mergeCell ref="F674:F675"/>
    <mergeCell ref="G674:G675"/>
    <mergeCell ref="H674:H675"/>
    <mergeCell ref="I674:I675"/>
    <mergeCell ref="J674:J675"/>
    <mergeCell ref="K674:L674"/>
    <mergeCell ref="M674:M675"/>
    <mergeCell ref="N674:N675"/>
    <mergeCell ref="J692:J693"/>
    <mergeCell ref="K692:L692"/>
    <mergeCell ref="M692:M693"/>
    <mergeCell ref="N692:N693"/>
    <mergeCell ref="O692:O693"/>
    <mergeCell ref="P692:P693"/>
    <mergeCell ref="Q692:Q693"/>
    <mergeCell ref="R692:R693"/>
    <mergeCell ref="S692:S693"/>
    <mergeCell ref="T692:T693"/>
    <mergeCell ref="U692:U693"/>
    <mergeCell ref="V692:V693"/>
    <mergeCell ref="W692:W693"/>
    <mergeCell ref="X692:X693"/>
    <mergeCell ref="Y692:Y693"/>
    <mergeCell ref="Z692:Z693"/>
    <mergeCell ref="AA692:AA693"/>
    <mergeCell ref="X711:X712"/>
    <mergeCell ref="Y711:Y712"/>
    <mergeCell ref="Z711:Z712"/>
    <mergeCell ref="AA711:AA712"/>
    <mergeCell ref="AB711:AB712"/>
    <mergeCell ref="AC711:AC712"/>
    <mergeCell ref="AD711:AD712"/>
    <mergeCell ref="AE711:AE712"/>
    <mergeCell ref="B713:C713"/>
    <mergeCell ref="B716:C716"/>
    <mergeCell ref="D716:H716"/>
    <mergeCell ref="B717:C717"/>
    <mergeCell ref="D717:H717"/>
    <mergeCell ref="B683:AF683"/>
    <mergeCell ref="D685:F685"/>
    <mergeCell ref="B686:C686"/>
    <mergeCell ref="D686:F686"/>
    <mergeCell ref="B687:C687"/>
    <mergeCell ref="D687:F687"/>
    <mergeCell ref="B689:C689"/>
    <mergeCell ref="D689:Q689"/>
    <mergeCell ref="B691:C693"/>
    <mergeCell ref="D691:D693"/>
    <mergeCell ref="E691:P691"/>
    <mergeCell ref="Q691:Y691"/>
    <mergeCell ref="Z691:AB691"/>
    <mergeCell ref="AC691:AE691"/>
    <mergeCell ref="E692:E693"/>
    <mergeCell ref="F692:F693"/>
    <mergeCell ref="G692:G693"/>
    <mergeCell ref="H692:H693"/>
    <mergeCell ref="I692:I693"/>
    <mergeCell ref="B702:AF702"/>
    <mergeCell ref="D704:F704"/>
    <mergeCell ref="B705:C705"/>
    <mergeCell ref="D705:F705"/>
    <mergeCell ref="B706:C706"/>
    <mergeCell ref="D706:F706"/>
    <mergeCell ref="B708:C708"/>
    <mergeCell ref="D708:Q708"/>
    <mergeCell ref="B710:C712"/>
    <mergeCell ref="D710:D712"/>
    <mergeCell ref="E710:P710"/>
    <mergeCell ref="Q710:Y710"/>
    <mergeCell ref="Z710:AB710"/>
    <mergeCell ref="AC710:AE710"/>
    <mergeCell ref="E711:E712"/>
    <mergeCell ref="F711:F712"/>
    <mergeCell ref="G711:G712"/>
    <mergeCell ref="H711:H712"/>
    <mergeCell ref="I711:I712"/>
    <mergeCell ref="J711:J712"/>
    <mergeCell ref="K711:L711"/>
    <mergeCell ref="M711:M712"/>
    <mergeCell ref="N711:N712"/>
    <mergeCell ref="O711:O712"/>
    <mergeCell ref="P711:P712"/>
    <mergeCell ref="Q711:Q712"/>
    <mergeCell ref="R711:R712"/>
    <mergeCell ref="S711:S712"/>
    <mergeCell ref="T711:T712"/>
    <mergeCell ref="U711:U712"/>
    <mergeCell ref="V711:V712"/>
    <mergeCell ref="W711:W712"/>
    <mergeCell ref="S730:S731"/>
    <mergeCell ref="T730:T731"/>
    <mergeCell ref="U730:U731"/>
    <mergeCell ref="V730:V731"/>
    <mergeCell ref="W730:W731"/>
    <mergeCell ref="X730:X731"/>
    <mergeCell ref="Y730:Y731"/>
    <mergeCell ref="Z730:Z731"/>
    <mergeCell ref="AA730:AA731"/>
    <mergeCell ref="AB730:AB731"/>
    <mergeCell ref="AC730:AC731"/>
    <mergeCell ref="AD730:AD731"/>
    <mergeCell ref="AE730:AE731"/>
    <mergeCell ref="B732:C732"/>
    <mergeCell ref="B735:C735"/>
    <mergeCell ref="D735:H735"/>
    <mergeCell ref="B736:C736"/>
    <mergeCell ref="D736:H736"/>
    <mergeCell ref="B751:C751"/>
    <mergeCell ref="B755:C755"/>
    <mergeCell ref="D755:H755"/>
    <mergeCell ref="B756:C756"/>
    <mergeCell ref="D756:H756"/>
    <mergeCell ref="B721:AF721"/>
    <mergeCell ref="D723:F723"/>
    <mergeCell ref="B724:C724"/>
    <mergeCell ref="D724:F724"/>
    <mergeCell ref="B725:C725"/>
    <mergeCell ref="D725:F725"/>
    <mergeCell ref="B727:C727"/>
    <mergeCell ref="D727:Q727"/>
    <mergeCell ref="B729:C731"/>
    <mergeCell ref="D729:D731"/>
    <mergeCell ref="E729:P729"/>
    <mergeCell ref="Q729:Y729"/>
    <mergeCell ref="Z729:AB729"/>
    <mergeCell ref="AC729:AE729"/>
    <mergeCell ref="E730:E731"/>
    <mergeCell ref="F730:F731"/>
    <mergeCell ref="G730:G731"/>
    <mergeCell ref="H730:H731"/>
    <mergeCell ref="I730:I731"/>
    <mergeCell ref="J730:J731"/>
    <mergeCell ref="K730:L730"/>
    <mergeCell ref="M730:M731"/>
    <mergeCell ref="N730:N731"/>
    <mergeCell ref="O730:O731"/>
    <mergeCell ref="P730:P731"/>
    <mergeCell ref="Q730:Q731"/>
    <mergeCell ref="R730:R731"/>
    <mergeCell ref="O749:O750"/>
    <mergeCell ref="P749:P750"/>
    <mergeCell ref="Q749:Q750"/>
    <mergeCell ref="R749:R750"/>
    <mergeCell ref="S749:S750"/>
    <mergeCell ref="T749:T750"/>
    <mergeCell ref="U749:U750"/>
    <mergeCell ref="V749:V750"/>
    <mergeCell ref="W749:W750"/>
    <mergeCell ref="X749:X750"/>
    <mergeCell ref="Y749:Y750"/>
    <mergeCell ref="Z749:Z750"/>
    <mergeCell ref="AA749:AA750"/>
    <mergeCell ref="AB749:AB750"/>
    <mergeCell ref="AC749:AC750"/>
    <mergeCell ref="AD749:AD750"/>
    <mergeCell ref="AE749:AE750"/>
    <mergeCell ref="AA769:AA770"/>
    <mergeCell ref="AB769:AB770"/>
    <mergeCell ref="AC769:AC770"/>
    <mergeCell ref="AD769:AD770"/>
    <mergeCell ref="AE769:AE770"/>
    <mergeCell ref="B774:C774"/>
    <mergeCell ref="D774:H774"/>
    <mergeCell ref="B775:C775"/>
    <mergeCell ref="D775:H775"/>
    <mergeCell ref="B740:AF740"/>
    <mergeCell ref="D742:F742"/>
    <mergeCell ref="B743:C743"/>
    <mergeCell ref="D743:F743"/>
    <mergeCell ref="B744:C744"/>
    <mergeCell ref="D744:F744"/>
    <mergeCell ref="B746:C746"/>
    <mergeCell ref="D746:Q746"/>
    <mergeCell ref="B748:C750"/>
    <mergeCell ref="D748:D750"/>
    <mergeCell ref="E748:P748"/>
    <mergeCell ref="Q748:Y748"/>
    <mergeCell ref="Z748:AB748"/>
    <mergeCell ref="AC748:AE748"/>
    <mergeCell ref="E749:E750"/>
    <mergeCell ref="F749:F750"/>
    <mergeCell ref="G749:G750"/>
    <mergeCell ref="H749:H750"/>
    <mergeCell ref="I749:I750"/>
    <mergeCell ref="J749:J750"/>
    <mergeCell ref="K749:L749"/>
    <mergeCell ref="M749:M750"/>
    <mergeCell ref="N749:N750"/>
    <mergeCell ref="B771:C771"/>
    <mergeCell ref="B760:AF760"/>
    <mergeCell ref="B763:C763"/>
    <mergeCell ref="D763:F763"/>
    <mergeCell ref="D764:F764"/>
    <mergeCell ref="B766:C766"/>
    <mergeCell ref="D766:Q766"/>
    <mergeCell ref="B768:C770"/>
    <mergeCell ref="D768:D770"/>
    <mergeCell ref="E768:P768"/>
    <mergeCell ref="Q768:Y768"/>
    <mergeCell ref="Z768:AB768"/>
    <mergeCell ref="AC768:AE768"/>
    <mergeCell ref="E769:E770"/>
    <mergeCell ref="F769:F770"/>
    <mergeCell ref="G769:G770"/>
    <mergeCell ref="H769:H770"/>
    <mergeCell ref="I769:I770"/>
    <mergeCell ref="J769:J770"/>
    <mergeCell ref="K769:L769"/>
    <mergeCell ref="M769:M770"/>
    <mergeCell ref="N769:N770"/>
    <mergeCell ref="O769:O770"/>
    <mergeCell ref="P769:P770"/>
    <mergeCell ref="Q769:Q770"/>
    <mergeCell ref="R769:R770"/>
    <mergeCell ref="S769:S770"/>
    <mergeCell ref="T769:T770"/>
    <mergeCell ref="U769:U770"/>
    <mergeCell ref="V769:V770"/>
    <mergeCell ref="W769:W770"/>
    <mergeCell ref="Z769:Z770"/>
    <mergeCell ref="D762:F762"/>
    <mergeCell ref="B764:C764"/>
    <mergeCell ref="B792:C792"/>
    <mergeCell ref="D792:H792"/>
    <mergeCell ref="B779:AF779"/>
    <mergeCell ref="B783:C783"/>
    <mergeCell ref="D783:F783"/>
    <mergeCell ref="B785:C785"/>
    <mergeCell ref="D785:Q785"/>
    <mergeCell ref="B787:C789"/>
    <mergeCell ref="D787:D789"/>
    <mergeCell ref="E787:P787"/>
    <mergeCell ref="Q787:Y787"/>
    <mergeCell ref="Z787:AB787"/>
    <mergeCell ref="AC787:AE787"/>
    <mergeCell ref="E788:E789"/>
    <mergeCell ref="F788:F789"/>
    <mergeCell ref="G788:G789"/>
    <mergeCell ref="H788:H789"/>
    <mergeCell ref="I788:I789"/>
    <mergeCell ref="J788:J789"/>
    <mergeCell ref="K788:L788"/>
    <mergeCell ref="M788:M789"/>
    <mergeCell ref="N788:N789"/>
    <mergeCell ref="O788:O789"/>
    <mergeCell ref="P788:P789"/>
    <mergeCell ref="Q788:Q789"/>
    <mergeCell ref="R788:R789"/>
    <mergeCell ref="S788:S789"/>
    <mergeCell ref="T788:T789"/>
    <mergeCell ref="X769:X770"/>
    <mergeCell ref="Y769:Y770"/>
    <mergeCell ref="D781:F781"/>
    <mergeCell ref="D782:F782"/>
    <mergeCell ref="B782:C782"/>
    <mergeCell ref="U788:U789"/>
    <mergeCell ref="V788:V789"/>
    <mergeCell ref="W788:W789"/>
    <mergeCell ref="X788:X789"/>
    <mergeCell ref="Y788:Y789"/>
    <mergeCell ref="Z788:Z789"/>
    <mergeCell ref="AA788:AA789"/>
    <mergeCell ref="AB788:AB789"/>
    <mergeCell ref="AC788:AC789"/>
    <mergeCell ref="AD788:AD789"/>
    <mergeCell ref="AE788:AE789"/>
    <mergeCell ref="B790:C790"/>
    <mergeCell ref="X806:X807"/>
    <mergeCell ref="Y806:Y807"/>
    <mergeCell ref="Z806:Z807"/>
    <mergeCell ref="AA806:AA807"/>
    <mergeCell ref="AB806:AB807"/>
    <mergeCell ref="AC806:AC807"/>
    <mergeCell ref="AD806:AD807"/>
    <mergeCell ref="AE806:AE807"/>
    <mergeCell ref="R806:R807"/>
    <mergeCell ref="S806:S807"/>
    <mergeCell ref="T806:T807"/>
    <mergeCell ref="U806:U807"/>
    <mergeCell ref="V806:V807"/>
    <mergeCell ref="W806:W807"/>
    <mergeCell ref="B793:C793"/>
    <mergeCell ref="D793:H793"/>
    <mergeCell ref="H806:H807"/>
    <mergeCell ref="I806:I807"/>
    <mergeCell ref="J806:J807"/>
    <mergeCell ref="K806:L806"/>
    <mergeCell ref="M806:M807"/>
    <mergeCell ref="N806:N807"/>
    <mergeCell ref="O806:O807"/>
    <mergeCell ref="P806:P807"/>
    <mergeCell ref="Q806:Q807"/>
    <mergeCell ref="B826:C826"/>
    <mergeCell ref="B828:C828"/>
    <mergeCell ref="D828:H828"/>
    <mergeCell ref="B829:C829"/>
    <mergeCell ref="D829:H829"/>
    <mergeCell ref="B808:C808"/>
    <mergeCell ref="B810:C810"/>
    <mergeCell ref="D810:H810"/>
    <mergeCell ref="B811:C811"/>
    <mergeCell ref="D811:H811"/>
    <mergeCell ref="J824:J825"/>
    <mergeCell ref="K824:L824"/>
    <mergeCell ref="M824:M825"/>
    <mergeCell ref="N824:N825"/>
    <mergeCell ref="O824:O825"/>
    <mergeCell ref="P824:P825"/>
    <mergeCell ref="Q824:Q825"/>
    <mergeCell ref="B797:AF797"/>
    <mergeCell ref="D799:F799"/>
    <mergeCell ref="B800:C800"/>
    <mergeCell ref="D800:F800"/>
    <mergeCell ref="B801:C801"/>
    <mergeCell ref="D801:F801"/>
    <mergeCell ref="B803:C803"/>
    <mergeCell ref="D803:Q803"/>
    <mergeCell ref="B805:C807"/>
    <mergeCell ref="D805:D807"/>
    <mergeCell ref="E805:P805"/>
    <mergeCell ref="Q805:Y805"/>
    <mergeCell ref="Z805:AB805"/>
    <mergeCell ref="AC805:AE805"/>
    <mergeCell ref="E806:E807"/>
    <mergeCell ref="F806:F807"/>
    <mergeCell ref="G806:G807"/>
    <mergeCell ref="U824:U825"/>
    <mergeCell ref="V824:V825"/>
    <mergeCell ref="W824:W825"/>
    <mergeCell ref="X824:X825"/>
    <mergeCell ref="Y824:Y825"/>
    <mergeCell ref="Z824:Z825"/>
    <mergeCell ref="AA824:AA825"/>
    <mergeCell ref="V842:V843"/>
    <mergeCell ref="W842:W843"/>
    <mergeCell ref="X842:X843"/>
    <mergeCell ref="Y842:Y843"/>
    <mergeCell ref="Z842:Z843"/>
    <mergeCell ref="AA842:AA843"/>
    <mergeCell ref="AB842:AB843"/>
    <mergeCell ref="AC842:AC843"/>
    <mergeCell ref="AD842:AD843"/>
    <mergeCell ref="AE842:AE843"/>
    <mergeCell ref="Q841:Y841"/>
    <mergeCell ref="Z841:AB841"/>
    <mergeCell ref="AC841:AE841"/>
    <mergeCell ref="T842:T843"/>
    <mergeCell ref="U842:U843"/>
    <mergeCell ref="AB824:AB825"/>
    <mergeCell ref="AC824:AC825"/>
    <mergeCell ref="AD824:AD825"/>
    <mergeCell ref="AE824:AE825"/>
    <mergeCell ref="R824:R825"/>
    <mergeCell ref="S824:S825"/>
    <mergeCell ref="T824:T825"/>
    <mergeCell ref="B844:C844"/>
    <mergeCell ref="B847:C847"/>
    <mergeCell ref="D847:H847"/>
    <mergeCell ref="B815:AF815"/>
    <mergeCell ref="D817:F817"/>
    <mergeCell ref="B818:C818"/>
    <mergeCell ref="D818:F818"/>
    <mergeCell ref="B819:C819"/>
    <mergeCell ref="D819:F819"/>
    <mergeCell ref="B821:C821"/>
    <mergeCell ref="D821:Q821"/>
    <mergeCell ref="B823:C825"/>
    <mergeCell ref="D823:D825"/>
    <mergeCell ref="E823:P823"/>
    <mergeCell ref="Q823:Y823"/>
    <mergeCell ref="Z823:AB823"/>
    <mergeCell ref="AC823:AE823"/>
    <mergeCell ref="E824:E825"/>
    <mergeCell ref="F824:F825"/>
    <mergeCell ref="G824:G825"/>
    <mergeCell ref="H824:H825"/>
    <mergeCell ref="I824:I825"/>
    <mergeCell ref="B846:C846"/>
    <mergeCell ref="D846:H846"/>
    <mergeCell ref="B833:AF833"/>
    <mergeCell ref="B837:C837"/>
    <mergeCell ref="D837:F837"/>
    <mergeCell ref="B839:C839"/>
    <mergeCell ref="D839:Q839"/>
    <mergeCell ref="B841:C843"/>
    <mergeCell ref="D841:D843"/>
    <mergeCell ref="E841:P841"/>
    <mergeCell ref="E842:E843"/>
    <mergeCell ref="F842:F843"/>
    <mergeCell ref="G842:G843"/>
    <mergeCell ref="H842:H843"/>
    <mergeCell ref="I842:I843"/>
    <mergeCell ref="J842:J843"/>
    <mergeCell ref="K842:L842"/>
    <mergeCell ref="M842:M843"/>
    <mergeCell ref="D835:F835"/>
    <mergeCell ref="B836:C836"/>
    <mergeCell ref="D836:F836"/>
    <mergeCell ref="N842:N843"/>
    <mergeCell ref="O842:O843"/>
    <mergeCell ref="P842:P843"/>
    <mergeCell ref="Q842:Q843"/>
    <mergeCell ref="R842:R843"/>
    <mergeCell ref="S842:S843"/>
    <mergeCell ref="B2181:C2181"/>
    <mergeCell ref="B1574:C1574"/>
    <mergeCell ref="B1575:C1575"/>
    <mergeCell ref="B1576:C1576"/>
    <mergeCell ref="B1577:C1577"/>
    <mergeCell ref="B1579:C1579"/>
    <mergeCell ref="B1581:C1581"/>
    <mergeCell ref="B1582:C1582"/>
    <mergeCell ref="B1583:C1583"/>
    <mergeCell ref="B1584:C1584"/>
    <mergeCell ref="B1585:C1585"/>
    <mergeCell ref="B1586:C1586"/>
    <mergeCell ref="B1587:C1587"/>
    <mergeCell ref="B1590:C1590"/>
    <mergeCell ref="B1591:C1591"/>
    <mergeCell ref="B1592:C1592"/>
    <mergeCell ref="B1593:C1593"/>
    <mergeCell ref="B1595:C1595"/>
    <mergeCell ref="B1597:C1597"/>
    <mergeCell ref="B1598:C1598"/>
    <mergeCell ref="B1601:C1601"/>
    <mergeCell ref="B1602:C1602"/>
    <mergeCell ref="B1603:C1603"/>
    <mergeCell ref="B1604:C1604"/>
    <mergeCell ref="B1580:C1580"/>
    <mergeCell ref="B1672:C1672"/>
    <mergeCell ref="B1685:C1685"/>
    <mergeCell ref="B1735:C1735"/>
    <mergeCell ref="B1736:C1736"/>
    <mergeCell ref="B1737:C1737"/>
    <mergeCell ref="B1712:C1712"/>
    <mergeCell ref="B1589:C1589"/>
    <mergeCell ref="B1564:AK1564"/>
    <mergeCell ref="D1566:F1566"/>
    <mergeCell ref="B1567:C1567"/>
    <mergeCell ref="D1567:E1567"/>
    <mergeCell ref="B1568:C1568"/>
    <mergeCell ref="D1568:K1568"/>
    <mergeCell ref="B1569:C1569"/>
    <mergeCell ref="D1569:Q1569"/>
    <mergeCell ref="B1578:C1578"/>
    <mergeCell ref="M1571:N1571"/>
    <mergeCell ref="O1571:O1572"/>
    <mergeCell ref="P1571:P1572"/>
    <mergeCell ref="Q1571:Q1572"/>
    <mergeCell ref="R1571:R1572"/>
    <mergeCell ref="S1571:S1572"/>
    <mergeCell ref="T1571:T1572"/>
    <mergeCell ref="B1632:C1632"/>
    <mergeCell ref="D1632:Q1632"/>
    <mergeCell ref="B1633:C1635"/>
    <mergeCell ref="D1633:D1635"/>
    <mergeCell ref="E1633:E1635"/>
    <mergeCell ref="F1633:R1633"/>
    <mergeCell ref="S1633:AC1633"/>
    <mergeCell ref="AE1571:AE1572"/>
    <mergeCell ref="AF1571:AF1572"/>
    <mergeCell ref="AG1571:AG1572"/>
    <mergeCell ref="AH1571:AH1572"/>
    <mergeCell ref="AI1571:AI1572"/>
    <mergeCell ref="AJ1571:AJ1572"/>
    <mergeCell ref="D1621:G1621"/>
    <mergeCell ref="B1622:C1622"/>
    <mergeCell ref="D1622:G1622"/>
    <mergeCell ref="B1623:C1623"/>
    <mergeCell ref="D1623:G1623"/>
    <mergeCell ref="B1669:C1669"/>
    <mergeCell ref="B2164:C2164"/>
    <mergeCell ref="B2165:C2165"/>
    <mergeCell ref="B2166:C2166"/>
    <mergeCell ref="B1605:C1605"/>
    <mergeCell ref="B1606:C1606"/>
    <mergeCell ref="B1607:C1607"/>
    <mergeCell ref="B1608:C1608"/>
    <mergeCell ref="B1609:C1609"/>
    <mergeCell ref="B1610:C1610"/>
    <mergeCell ref="B1611:C1611"/>
    <mergeCell ref="B1612:C1612"/>
    <mergeCell ref="B1613:C1613"/>
    <mergeCell ref="B1614:C1614"/>
    <mergeCell ref="B1615:C1615"/>
    <mergeCell ref="B1616:C1616"/>
    <mergeCell ref="B1617:C1617"/>
    <mergeCell ref="B1618:C1618"/>
    <mergeCell ref="B1619:C1619"/>
    <mergeCell ref="L1571:L1572"/>
    <mergeCell ref="B1620:C1620"/>
    <mergeCell ref="U1571:U1572"/>
    <mergeCell ref="V1571:V1572"/>
    <mergeCell ref="W1571:W1572"/>
    <mergeCell ref="X1571:X1572"/>
    <mergeCell ref="Y1571:Y1572"/>
    <mergeCell ref="Z1571:Z1572"/>
    <mergeCell ref="AA1571:AA1572"/>
    <mergeCell ref="AB1571:AB1572"/>
    <mergeCell ref="AC1571:AC1572"/>
    <mergeCell ref="AC1634:AC1635"/>
    <mergeCell ref="W1634:W1635"/>
    <mergeCell ref="X1634:X1635"/>
    <mergeCell ref="Y1634:Y1635"/>
    <mergeCell ref="Z1634:Z1635"/>
    <mergeCell ref="AA1634:AA1635"/>
    <mergeCell ref="AB1634:AB1635"/>
    <mergeCell ref="AD1571:AD1572"/>
    <mergeCell ref="B1639:C1639"/>
    <mergeCell ref="D1639:G1639"/>
    <mergeCell ref="B1570:C1572"/>
    <mergeCell ref="D1570:D1572"/>
    <mergeCell ref="E1570:E1572"/>
    <mergeCell ref="F1570:R1570"/>
    <mergeCell ref="S1570:AC1570"/>
    <mergeCell ref="AD1570:AG1570"/>
    <mergeCell ref="AH1570:AJ1570"/>
    <mergeCell ref="F1571:F1572"/>
    <mergeCell ref="G1571:G1572"/>
    <mergeCell ref="H1571:H1572"/>
    <mergeCell ref="I1571:I1572"/>
    <mergeCell ref="J1571:J1572"/>
    <mergeCell ref="K1571:K1572"/>
    <mergeCell ref="AH1634:AH1635"/>
    <mergeCell ref="AI1634:AI1635"/>
    <mergeCell ref="AJ1634:AJ1635"/>
    <mergeCell ref="AJ1650:AJ1651"/>
    <mergeCell ref="B1652:C1652"/>
    <mergeCell ref="B1655:C1655"/>
    <mergeCell ref="B1630:C1630"/>
    <mergeCell ref="B1631:C1631"/>
    <mergeCell ref="B1594:C1594"/>
    <mergeCell ref="B1596:C1596"/>
    <mergeCell ref="D1653:G1653"/>
    <mergeCell ref="D1654:G1654"/>
    <mergeCell ref="B1643:AK1643"/>
    <mergeCell ref="D1645:F1645"/>
    <mergeCell ref="D1646:E1646"/>
    <mergeCell ref="D1647:K1647"/>
    <mergeCell ref="D1648:Q1648"/>
    <mergeCell ref="B1649:C1651"/>
    <mergeCell ref="D1649:D1651"/>
    <mergeCell ref="E1649:E1651"/>
    <mergeCell ref="F1649:R1649"/>
    <mergeCell ref="S1649:AC1649"/>
    <mergeCell ref="AD1649:AG1649"/>
    <mergeCell ref="AH1649:AJ1649"/>
    <mergeCell ref="F1650:F1651"/>
    <mergeCell ref="G1650:G1651"/>
    <mergeCell ref="H1650:H1651"/>
    <mergeCell ref="I1650:I1651"/>
    <mergeCell ref="D1637:G1637"/>
    <mergeCell ref="B1638:C1638"/>
    <mergeCell ref="D1638:G1638"/>
    <mergeCell ref="B1627:AK1627"/>
    <mergeCell ref="D1629:F1629"/>
    <mergeCell ref="D1630:E1630"/>
    <mergeCell ref="D1631:K1631"/>
    <mergeCell ref="S1650:S1651"/>
    <mergeCell ref="T1650:T1651"/>
    <mergeCell ref="U1650:U1651"/>
    <mergeCell ref="V1650:V1651"/>
    <mergeCell ref="W1650:W1651"/>
    <mergeCell ref="X1650:X1651"/>
    <mergeCell ref="Y1650:Y1651"/>
    <mergeCell ref="Z1650:Z1651"/>
    <mergeCell ref="AA1650:AA1651"/>
    <mergeCell ref="AC1650:AC1651"/>
    <mergeCell ref="AD1650:AD1651"/>
    <mergeCell ref="AE1650:AE1651"/>
    <mergeCell ref="AF1650:AF1651"/>
    <mergeCell ref="AB1650:AB1651"/>
    <mergeCell ref="AG1650:AG1651"/>
    <mergeCell ref="AH1650:AH1651"/>
    <mergeCell ref="AI1650:AI1651"/>
    <mergeCell ref="B1588:C1588"/>
    <mergeCell ref="B1646:C1646"/>
    <mergeCell ref="B1647:C1647"/>
    <mergeCell ref="B1648:C1648"/>
    <mergeCell ref="AG1666:AG1667"/>
    <mergeCell ref="AH1666:AH1667"/>
    <mergeCell ref="AI1666:AI1667"/>
    <mergeCell ref="AJ1666:AJ1667"/>
    <mergeCell ref="B1668:C1668"/>
    <mergeCell ref="D1670:G1670"/>
    <mergeCell ref="B1671:C1671"/>
    <mergeCell ref="D1671:G1671"/>
    <mergeCell ref="AF1666:AF1667"/>
    <mergeCell ref="B1664:C1664"/>
    <mergeCell ref="B1659:AK1659"/>
    <mergeCell ref="D1661:F1661"/>
    <mergeCell ref="D1662:E1662"/>
    <mergeCell ref="B1663:C1663"/>
    <mergeCell ref="D1663:K1663"/>
    <mergeCell ref="D1664:Q1664"/>
    <mergeCell ref="B1665:C1667"/>
    <mergeCell ref="AH1665:AJ1665"/>
    <mergeCell ref="B1662:C1662"/>
    <mergeCell ref="J1650:J1651"/>
    <mergeCell ref="K1650:K1651"/>
    <mergeCell ref="L1650:L1651"/>
    <mergeCell ref="M1650:N1650"/>
    <mergeCell ref="T1666:T1667"/>
    <mergeCell ref="O1650:O1651"/>
    <mergeCell ref="P1650:P1651"/>
    <mergeCell ref="Q1650:Q1651"/>
    <mergeCell ref="R1650:R1651"/>
    <mergeCell ref="AD1633:AG1633"/>
    <mergeCell ref="AH1633:AJ1633"/>
    <mergeCell ref="F1634:F1635"/>
    <mergeCell ref="G1634:G1635"/>
    <mergeCell ref="H1634:H1635"/>
    <mergeCell ref="I1634:I1635"/>
    <mergeCell ref="J1634:J1635"/>
    <mergeCell ref="K1634:K1635"/>
    <mergeCell ref="L1634:L1635"/>
    <mergeCell ref="M1634:N1634"/>
    <mergeCell ref="O1634:O1635"/>
    <mergeCell ref="P1634:P1635"/>
    <mergeCell ref="Q1634:Q1635"/>
    <mergeCell ref="R1634:R1635"/>
    <mergeCell ref="S1634:S1635"/>
    <mergeCell ref="T1634:T1635"/>
    <mergeCell ref="U1634:U1635"/>
    <mergeCell ref="V1634:V1635"/>
    <mergeCell ref="AD1634:AD1635"/>
    <mergeCell ref="AE1634:AE1635"/>
    <mergeCell ref="AF1634:AF1635"/>
    <mergeCell ref="AG1634:AG1635"/>
    <mergeCell ref="U1666:U1667"/>
    <mergeCell ref="V1666:V1667"/>
    <mergeCell ref="W1666:W1667"/>
    <mergeCell ref="X1666:X1667"/>
    <mergeCell ref="Y1666:Y1667"/>
    <mergeCell ref="Z1666:Z1667"/>
    <mergeCell ref="AA1666:AA1667"/>
    <mergeCell ref="AB1666:AB1667"/>
    <mergeCell ref="AC1666:AC1667"/>
    <mergeCell ref="AD1666:AD1667"/>
    <mergeCell ref="AE1666:AE1667"/>
    <mergeCell ref="D1665:D1667"/>
    <mergeCell ref="E1665:E1667"/>
    <mergeCell ref="F1665:R1665"/>
    <mergeCell ref="S1665:AC1665"/>
    <mergeCell ref="AD1665:AG1665"/>
    <mergeCell ref="F1666:F1667"/>
    <mergeCell ref="G1666:G1667"/>
    <mergeCell ref="H1666:H1667"/>
    <mergeCell ref="I1666:I1667"/>
    <mergeCell ref="J1666:J1667"/>
    <mergeCell ref="K1666:K1667"/>
    <mergeCell ref="L1666:L1667"/>
    <mergeCell ref="M1666:N1666"/>
    <mergeCell ref="O1666:O1667"/>
    <mergeCell ref="J1683:J1684"/>
    <mergeCell ref="K1683:K1684"/>
    <mergeCell ref="L1683:L1684"/>
    <mergeCell ref="M1683:N1683"/>
    <mergeCell ref="O1683:O1684"/>
    <mergeCell ref="P1683:P1684"/>
    <mergeCell ref="G1699:G1700"/>
    <mergeCell ref="H1699:H1700"/>
    <mergeCell ref="I1699:I1700"/>
    <mergeCell ref="J1699:J1700"/>
    <mergeCell ref="K1699:K1700"/>
    <mergeCell ref="L1699:L1700"/>
    <mergeCell ref="M1699:N1699"/>
    <mergeCell ref="AH1683:AH1684"/>
    <mergeCell ref="O1699:O1700"/>
    <mergeCell ref="R1683:R1684"/>
    <mergeCell ref="S1683:S1684"/>
    <mergeCell ref="T1683:T1684"/>
    <mergeCell ref="U1683:U1684"/>
    <mergeCell ref="V1683:V1684"/>
    <mergeCell ref="W1683:W1684"/>
    <mergeCell ref="X1683:X1684"/>
    <mergeCell ref="Y1683:Y1684"/>
    <mergeCell ref="Z1683:Z1684"/>
    <mergeCell ref="AA1683:AA1684"/>
    <mergeCell ref="AB1683:AB1684"/>
    <mergeCell ref="AC1683:AC1684"/>
    <mergeCell ref="AD1683:AD1684"/>
    <mergeCell ref="AE1683:AE1684"/>
    <mergeCell ref="AF1683:AF1684"/>
    <mergeCell ref="AG1683:AG1684"/>
    <mergeCell ref="AF1699:AF1700"/>
    <mergeCell ref="B1388:AF1388"/>
    <mergeCell ref="B1654:C1654"/>
    <mergeCell ref="D1655:G1655"/>
    <mergeCell ref="B1599:C1599"/>
    <mergeCell ref="B1600:C1600"/>
    <mergeCell ref="D965:F965"/>
    <mergeCell ref="D966:F966"/>
    <mergeCell ref="B1692:AK1692"/>
    <mergeCell ref="D1694:F1694"/>
    <mergeCell ref="D1695:E1695"/>
    <mergeCell ref="B1696:C1696"/>
    <mergeCell ref="D1696:K1696"/>
    <mergeCell ref="D1697:Q1697"/>
    <mergeCell ref="K990:L990"/>
    <mergeCell ref="D1065:D1067"/>
    <mergeCell ref="E1065:P1065"/>
    <mergeCell ref="Q1065:Y1065"/>
    <mergeCell ref="Z1065:AB1065"/>
    <mergeCell ref="D1079:F1079"/>
    <mergeCell ref="D1080:F1080"/>
    <mergeCell ref="D985:F985"/>
    <mergeCell ref="B1000:AF1000"/>
    <mergeCell ref="D1002:F1002"/>
    <mergeCell ref="B1003:C1003"/>
    <mergeCell ref="D1003:F1003"/>
    <mergeCell ref="B1004:C1004"/>
    <mergeCell ref="D1004:F1004"/>
    <mergeCell ref="B1006:C1006"/>
    <mergeCell ref="D1006:Q1006"/>
    <mergeCell ref="B1008:C1010"/>
    <mergeCell ref="D1008:D1010"/>
    <mergeCell ref="D1672:G1672"/>
    <mergeCell ref="P1666:P1667"/>
    <mergeCell ref="Q1666:Q1667"/>
    <mergeCell ref="R1666:R1667"/>
    <mergeCell ref="S1666:S1667"/>
    <mergeCell ref="AI1683:AI1684"/>
    <mergeCell ref="AH1699:AH1700"/>
    <mergeCell ref="AI1699:AI1700"/>
    <mergeCell ref="AJ1699:AJ1700"/>
    <mergeCell ref="B1676:AK1676"/>
    <mergeCell ref="D1678:F1678"/>
    <mergeCell ref="B1679:C1679"/>
    <mergeCell ref="D1679:E1679"/>
    <mergeCell ref="AJ1683:AJ1684"/>
    <mergeCell ref="B1680:C1680"/>
    <mergeCell ref="D1680:K1680"/>
    <mergeCell ref="B1681:C1681"/>
    <mergeCell ref="D1681:Q1681"/>
    <mergeCell ref="B1682:C1684"/>
    <mergeCell ref="D1682:D1684"/>
    <mergeCell ref="E1682:E1684"/>
    <mergeCell ref="F1682:R1682"/>
    <mergeCell ref="S1682:AC1682"/>
    <mergeCell ref="AD1682:AG1682"/>
    <mergeCell ref="AH1682:AJ1682"/>
    <mergeCell ref="F1683:F1684"/>
    <mergeCell ref="G1683:G1684"/>
    <mergeCell ref="H1683:H1684"/>
    <mergeCell ref="I1683:I1684"/>
    <mergeCell ref="B1695:C1695"/>
    <mergeCell ref="P1699:P1700"/>
    <mergeCell ref="Q1699:Q1700"/>
    <mergeCell ref="R1699:R1700"/>
    <mergeCell ref="D1686:G1686"/>
    <mergeCell ref="B1687:C1687"/>
    <mergeCell ref="D1687:G1687"/>
    <mergeCell ref="B1688:C1688"/>
    <mergeCell ref="D1688:G1688"/>
    <mergeCell ref="AH1698:AJ1698"/>
    <mergeCell ref="E1008:P1008"/>
    <mergeCell ref="Q1008:Y1008"/>
    <mergeCell ref="Z1008:AB1008"/>
    <mergeCell ref="AC1008:AE1008"/>
    <mergeCell ref="E1009:E1010"/>
    <mergeCell ref="F1009:F1010"/>
    <mergeCell ref="G1009:G1010"/>
    <mergeCell ref="H1009:H1010"/>
    <mergeCell ref="I1009:I1010"/>
    <mergeCell ref="J1009:J1010"/>
    <mergeCell ref="K1009:L1009"/>
    <mergeCell ref="M1009:M1010"/>
    <mergeCell ref="N1009:N1010"/>
    <mergeCell ref="O1009:O1010"/>
    <mergeCell ref="P1009:P1010"/>
    <mergeCell ref="Q1009:Q1010"/>
    <mergeCell ref="R1009:R1010"/>
    <mergeCell ref="S1009:S1010"/>
    <mergeCell ref="V1009:V1010"/>
    <mergeCell ref="W1009:W1010"/>
    <mergeCell ref="X1009:X1010"/>
    <mergeCell ref="Y1009:Y1010"/>
    <mergeCell ref="Z1009:Z1010"/>
    <mergeCell ref="AA1009:AA1010"/>
    <mergeCell ref="AB1009:AB1010"/>
    <mergeCell ref="AC1009:AC1010"/>
    <mergeCell ref="AD1009:AD1010"/>
    <mergeCell ref="AE1009:AE1010"/>
    <mergeCell ref="B1057:AF1057"/>
    <mergeCell ref="D1059:F1059"/>
    <mergeCell ref="B1061:C1061"/>
    <mergeCell ref="B1063:C1063"/>
    <mergeCell ref="D1063:Q1063"/>
    <mergeCell ref="D1027:D1029"/>
    <mergeCell ref="E1390:G1390"/>
    <mergeCell ref="E1391:G1391"/>
    <mergeCell ref="D1247:F1247"/>
    <mergeCell ref="D1228:F1228"/>
    <mergeCell ref="D1229:F1229"/>
    <mergeCell ref="B1031:C1031"/>
    <mergeCell ref="B1034:C1034"/>
    <mergeCell ref="D1034:H1034"/>
    <mergeCell ref="B1027:C1029"/>
    <mergeCell ref="D1174:F1174"/>
    <mergeCell ref="D1175:F1175"/>
    <mergeCell ref="D1156:F1156"/>
    <mergeCell ref="D1157:F1157"/>
    <mergeCell ref="D1136:F1136"/>
    <mergeCell ref="D1137:F1137"/>
    <mergeCell ref="D1117:F1117"/>
    <mergeCell ref="D1118:F1118"/>
    <mergeCell ref="D1098:F1098"/>
    <mergeCell ref="B1072:C1072"/>
    <mergeCell ref="D1072:H1072"/>
    <mergeCell ref="B1011:C1011"/>
    <mergeCell ref="B1014:C1014"/>
    <mergeCell ref="D1014:H1014"/>
    <mergeCell ref="D1060:F1060"/>
    <mergeCell ref="D1061:F1061"/>
    <mergeCell ref="D1041:F1041"/>
    <mergeCell ref="D1042:F1042"/>
    <mergeCell ref="B1050:C1050"/>
    <mergeCell ref="B1053:C1053"/>
    <mergeCell ref="D1053:H1053"/>
    <mergeCell ref="B1019:AF1019"/>
    <mergeCell ref="D1021:F1021"/>
    <mergeCell ref="D1025:Q1025"/>
    <mergeCell ref="D1023:F1023"/>
    <mergeCell ref="T1028:T1029"/>
    <mergeCell ref="U1028:U1029"/>
    <mergeCell ref="V1028:V1029"/>
    <mergeCell ref="W1028:W1029"/>
    <mergeCell ref="X1028:X1029"/>
    <mergeCell ref="Y1028:Y1029"/>
    <mergeCell ref="Z1028:Z1029"/>
    <mergeCell ref="AA1028:AA1029"/>
    <mergeCell ref="R1047:R1048"/>
    <mergeCell ref="S1047:S1048"/>
    <mergeCell ref="T1047:T1048"/>
    <mergeCell ref="U1047:U1048"/>
    <mergeCell ref="T1066:T1067"/>
    <mergeCell ref="U1066:U1067"/>
    <mergeCell ref="V1066:V1067"/>
    <mergeCell ref="Z1047:Z1048"/>
    <mergeCell ref="AA1047:AA1048"/>
    <mergeCell ref="AB1047:AB1048"/>
    <mergeCell ref="AC1047:AC1048"/>
    <mergeCell ref="AD1047:AD1048"/>
    <mergeCell ref="AE1047:AE1048"/>
    <mergeCell ref="D1040:F1040"/>
    <mergeCell ref="B1041:C1041"/>
    <mergeCell ref="B1042:C1042"/>
    <mergeCell ref="B1044:C1044"/>
    <mergeCell ref="D1044:Q1044"/>
    <mergeCell ref="B1046:C1048"/>
    <mergeCell ref="D1046:D1048"/>
    <mergeCell ref="E1046:P1046"/>
    <mergeCell ref="Q1046:Y1046"/>
    <mergeCell ref="Z1046:AB1046"/>
    <mergeCell ref="B1065:C1067"/>
    <mergeCell ref="T1009:T1010"/>
    <mergeCell ref="U1009:U1010"/>
    <mergeCell ref="AC1028:AC1029"/>
    <mergeCell ref="AD1028:AD1029"/>
    <mergeCell ref="B1049:C1049"/>
    <mergeCell ref="B1052:C1052"/>
    <mergeCell ref="D1052:H1052"/>
    <mergeCell ref="B1030:C1030"/>
    <mergeCell ref="B1033:C1033"/>
    <mergeCell ref="D1033:H1033"/>
    <mergeCell ref="D1022:F1022"/>
    <mergeCell ref="B1015:C1015"/>
    <mergeCell ref="D1015:H1015"/>
    <mergeCell ref="V1047:V1048"/>
    <mergeCell ref="W1047:W1048"/>
    <mergeCell ref="X1047:X1048"/>
    <mergeCell ref="Y1047:Y1048"/>
    <mergeCell ref="B1038:AF1038"/>
    <mergeCell ref="C1392:D1392"/>
    <mergeCell ref="E1392:G1392"/>
    <mergeCell ref="C1393:D1393"/>
    <mergeCell ref="E1393:G1393"/>
    <mergeCell ref="C1395:D1395"/>
    <mergeCell ref="E1395:AF1395"/>
    <mergeCell ref="S1699:S1700"/>
    <mergeCell ref="T1699:T1700"/>
    <mergeCell ref="U1699:U1700"/>
    <mergeCell ref="V1699:V1700"/>
    <mergeCell ref="W1699:W1700"/>
    <mergeCell ref="X1699:X1700"/>
    <mergeCell ref="Y1699:Y1700"/>
    <mergeCell ref="Z1699:Z1700"/>
    <mergeCell ref="AA1699:AA1700"/>
    <mergeCell ref="AB1699:AB1700"/>
    <mergeCell ref="AC1699:AC1700"/>
    <mergeCell ref="AD1699:AD1700"/>
    <mergeCell ref="AE1699:AE1700"/>
    <mergeCell ref="B1698:C1700"/>
    <mergeCell ref="D1698:D1700"/>
    <mergeCell ref="E1698:E1700"/>
    <mergeCell ref="F1698:R1698"/>
    <mergeCell ref="S1698:AC1698"/>
    <mergeCell ref="AD1698:AG1698"/>
    <mergeCell ref="U1426:U1427"/>
    <mergeCell ref="I1445:I1446"/>
    <mergeCell ref="J1445:J1446"/>
    <mergeCell ref="K1445:L1445"/>
    <mergeCell ref="M1445:M1446"/>
    <mergeCell ref="AG1699:AG1700"/>
    <mergeCell ref="F1699:F1700"/>
    <mergeCell ref="N1047:N1048"/>
    <mergeCell ref="O1047:O1048"/>
    <mergeCell ref="P1047:P1048"/>
    <mergeCell ref="Q1047:Q1048"/>
    <mergeCell ref="I1028:I1029"/>
    <mergeCell ref="J1028:J1029"/>
    <mergeCell ref="K1028:L1028"/>
    <mergeCell ref="M1028:M1029"/>
    <mergeCell ref="N1028:N1029"/>
    <mergeCell ref="O1028:O1029"/>
    <mergeCell ref="P1028:P1029"/>
    <mergeCell ref="Q1028:Q1029"/>
    <mergeCell ref="R1028:R1029"/>
    <mergeCell ref="S1028:S1029"/>
    <mergeCell ref="S1715:S1716"/>
    <mergeCell ref="T1715:T1716"/>
    <mergeCell ref="U1715:U1716"/>
    <mergeCell ref="V1715:V1716"/>
    <mergeCell ref="W1715:W1716"/>
    <mergeCell ref="X1715:X1716"/>
    <mergeCell ref="F1731:R1731"/>
    <mergeCell ref="S1731:AC1731"/>
    <mergeCell ref="AD1731:AG1731"/>
    <mergeCell ref="AD1714:AG1714"/>
    <mergeCell ref="AH1714:AJ1714"/>
    <mergeCell ref="F1715:F1716"/>
    <mergeCell ref="Y1715:Y1716"/>
    <mergeCell ref="Z1715:Z1716"/>
    <mergeCell ref="AA1715:AA1716"/>
    <mergeCell ref="AB1715:AB1716"/>
    <mergeCell ref="AC1715:AC1716"/>
    <mergeCell ref="AD1715:AD1716"/>
    <mergeCell ref="AE1715:AE1716"/>
    <mergeCell ref="AF1715:AF1716"/>
    <mergeCell ref="AG1715:AG1716"/>
    <mergeCell ref="AH1715:AH1716"/>
    <mergeCell ref="AI1715:AI1716"/>
    <mergeCell ref="AJ1715:AJ1716"/>
    <mergeCell ref="G1715:G1716"/>
    <mergeCell ref="H1715:H1716"/>
    <mergeCell ref="F1756:F1757"/>
    <mergeCell ref="G1756:G1757"/>
    <mergeCell ref="H1756:H1757"/>
    <mergeCell ref="I1756:I1757"/>
    <mergeCell ref="J1756:J1757"/>
    <mergeCell ref="K1756:K1757"/>
    <mergeCell ref="L1756:L1757"/>
    <mergeCell ref="M1756:N1756"/>
    <mergeCell ref="O1756:O1757"/>
    <mergeCell ref="P1756:P1757"/>
    <mergeCell ref="Q1756:Q1757"/>
    <mergeCell ref="I1715:I1716"/>
    <mergeCell ref="J1715:J1716"/>
    <mergeCell ref="K1715:K1716"/>
    <mergeCell ref="L1715:L1716"/>
    <mergeCell ref="B1708:AK1708"/>
    <mergeCell ref="D1710:F1710"/>
    <mergeCell ref="D1711:E1711"/>
    <mergeCell ref="D1712:K1712"/>
    <mergeCell ref="B1713:C1713"/>
    <mergeCell ref="D1713:Q1713"/>
    <mergeCell ref="B1714:C1716"/>
    <mergeCell ref="D1714:D1716"/>
    <mergeCell ref="E1714:E1716"/>
    <mergeCell ref="F1714:R1714"/>
    <mergeCell ref="S1714:AC1714"/>
    <mergeCell ref="AH1755:AJ1755"/>
    <mergeCell ref="R1756:R1757"/>
    <mergeCell ref="S1756:S1757"/>
    <mergeCell ref="T1756:T1757"/>
    <mergeCell ref="U1756:U1757"/>
    <mergeCell ref="V1756:V1757"/>
    <mergeCell ref="D1745:G1745"/>
    <mergeCell ref="B1734:C1734"/>
    <mergeCell ref="D1743:G1743"/>
    <mergeCell ref="B1744:C1744"/>
    <mergeCell ref="D1744:G1744"/>
    <mergeCell ref="B1725:AK1725"/>
    <mergeCell ref="D1728:E1728"/>
    <mergeCell ref="D1729:K1729"/>
    <mergeCell ref="B1730:C1730"/>
    <mergeCell ref="D1730:Q1730"/>
    <mergeCell ref="B1731:C1733"/>
    <mergeCell ref="D1731:D1733"/>
    <mergeCell ref="F1732:F1733"/>
    <mergeCell ref="G1732:G1733"/>
    <mergeCell ref="H1732:H1733"/>
    <mergeCell ref="I1732:I1733"/>
    <mergeCell ref="J1732:J1733"/>
    <mergeCell ref="K1732:K1733"/>
    <mergeCell ref="L1732:L1733"/>
    <mergeCell ref="M1732:N1732"/>
    <mergeCell ref="X1732:X1733"/>
    <mergeCell ref="Y1732:Y1733"/>
    <mergeCell ref="AD1732:AD1733"/>
    <mergeCell ref="AE1732:AE1733"/>
    <mergeCell ref="AF1732:AF1733"/>
    <mergeCell ref="AG1732:AG1733"/>
    <mergeCell ref="AH1732:AH1733"/>
    <mergeCell ref="AI1732:AI1733"/>
    <mergeCell ref="AJ1732:AJ1733"/>
    <mergeCell ref="AH1731:AJ1731"/>
    <mergeCell ref="P1732:P1733"/>
    <mergeCell ref="Q1732:Q1733"/>
    <mergeCell ref="D1753:K1753"/>
    <mergeCell ref="D1754:Q1754"/>
    <mergeCell ref="B1755:C1757"/>
    <mergeCell ref="D1755:D1757"/>
    <mergeCell ref="E1755:E1757"/>
    <mergeCell ref="F1755:R1755"/>
    <mergeCell ref="S1755:AC1755"/>
    <mergeCell ref="B1742:C1742"/>
    <mergeCell ref="B1738:C1738"/>
    <mergeCell ref="B1739:C1739"/>
    <mergeCell ref="M1715:N1715"/>
    <mergeCell ref="O1715:O1716"/>
    <mergeCell ref="P1715:P1716"/>
    <mergeCell ref="Q1715:Q1716"/>
    <mergeCell ref="R1715:R1716"/>
    <mergeCell ref="B1701:C1701"/>
    <mergeCell ref="D1702:G1702"/>
    <mergeCell ref="B1703:C1703"/>
    <mergeCell ref="D1703:G1703"/>
    <mergeCell ref="B1704:C1704"/>
    <mergeCell ref="D1704:G1704"/>
    <mergeCell ref="O1732:O1733"/>
    <mergeCell ref="R1732:R1733"/>
    <mergeCell ref="S1732:S1733"/>
    <mergeCell ref="T1732:T1733"/>
    <mergeCell ref="U1732:U1733"/>
    <mergeCell ref="V1732:V1733"/>
    <mergeCell ref="W1732:W1733"/>
    <mergeCell ref="Z1732:Z1733"/>
    <mergeCell ref="AA1732:AA1733"/>
    <mergeCell ref="AB1732:AB1733"/>
    <mergeCell ref="AC1732:AC1733"/>
    <mergeCell ref="E1731:E1733"/>
    <mergeCell ref="B1717:C1717"/>
    <mergeCell ref="D1719:G1719"/>
    <mergeCell ref="D1720:G1720"/>
    <mergeCell ref="D1721:G1721"/>
    <mergeCell ref="AG1773:AG1774"/>
    <mergeCell ref="AH1773:AH1774"/>
    <mergeCell ref="AI1773:AI1774"/>
    <mergeCell ref="AJ1773:AJ1774"/>
    <mergeCell ref="W1756:W1757"/>
    <mergeCell ref="X1756:X1757"/>
    <mergeCell ref="Y1756:Y1757"/>
    <mergeCell ref="Z1756:Z1757"/>
    <mergeCell ref="AA1756:AA1757"/>
    <mergeCell ref="AB1756:AB1757"/>
    <mergeCell ref="AC1756:AC1757"/>
    <mergeCell ref="AD1756:AD1757"/>
    <mergeCell ref="AE1756:AE1757"/>
    <mergeCell ref="AF1756:AF1757"/>
    <mergeCell ref="AG1756:AG1757"/>
    <mergeCell ref="AH1756:AH1757"/>
    <mergeCell ref="AI1756:AI1757"/>
    <mergeCell ref="AJ1756:AJ1757"/>
    <mergeCell ref="Y1773:Y1774"/>
    <mergeCell ref="Z1773:Z1774"/>
    <mergeCell ref="AA1773:AA1774"/>
    <mergeCell ref="AB1773:AB1774"/>
    <mergeCell ref="AC1773:AC1774"/>
    <mergeCell ref="S1772:AC1772"/>
    <mergeCell ref="AD1772:AG1772"/>
    <mergeCell ref="AH1772:AJ1772"/>
    <mergeCell ref="M1773:N1773"/>
    <mergeCell ref="O1773:O1774"/>
    <mergeCell ref="P1773:P1774"/>
    <mergeCell ref="Q1773:Q1774"/>
    <mergeCell ref="R1773:R1774"/>
    <mergeCell ref="S1773:S1774"/>
    <mergeCell ref="T1773:T1774"/>
    <mergeCell ref="U1773:U1774"/>
    <mergeCell ref="V1773:V1774"/>
    <mergeCell ref="D1771:Q1771"/>
    <mergeCell ref="B1772:C1774"/>
    <mergeCell ref="D1772:D1774"/>
    <mergeCell ref="E1772:E1774"/>
    <mergeCell ref="F1772:R1772"/>
    <mergeCell ref="W1773:W1774"/>
    <mergeCell ref="X1773:X1774"/>
    <mergeCell ref="B862:C862"/>
    <mergeCell ref="B864:C864"/>
    <mergeCell ref="D864:H864"/>
    <mergeCell ref="B865:C865"/>
    <mergeCell ref="D865:H865"/>
    <mergeCell ref="M878:M879"/>
    <mergeCell ref="N878:N879"/>
    <mergeCell ref="O878:O879"/>
    <mergeCell ref="P878:P879"/>
    <mergeCell ref="Q878:Q879"/>
    <mergeCell ref="R878:R879"/>
    <mergeCell ref="S878:S879"/>
    <mergeCell ref="T878:T879"/>
    <mergeCell ref="U878:U879"/>
    <mergeCell ref="V878:V879"/>
    <mergeCell ref="B901:C901"/>
    <mergeCell ref="D1760:G1760"/>
    <mergeCell ref="D1761:G1761"/>
    <mergeCell ref="B1697:C1697"/>
    <mergeCell ref="B1749:AK1749"/>
    <mergeCell ref="D1751:F1751"/>
    <mergeCell ref="B1752:C1752"/>
    <mergeCell ref="D1752:E1752"/>
    <mergeCell ref="J878:J879"/>
    <mergeCell ref="K878:L878"/>
    <mergeCell ref="B851:AF851"/>
    <mergeCell ref="D853:F853"/>
    <mergeCell ref="B854:C854"/>
    <mergeCell ref="B855:C855"/>
    <mergeCell ref="B857:C857"/>
    <mergeCell ref="D857:Q857"/>
    <mergeCell ref="B859:C861"/>
    <mergeCell ref="D859:D861"/>
    <mergeCell ref="E859:P859"/>
    <mergeCell ref="Q859:Y859"/>
    <mergeCell ref="Z859:AB859"/>
    <mergeCell ref="AC859:AE859"/>
    <mergeCell ref="E860:E861"/>
    <mergeCell ref="F860:F861"/>
    <mergeCell ref="G860:G861"/>
    <mergeCell ref="H860:H861"/>
    <mergeCell ref="I860:I861"/>
    <mergeCell ref="J860:J861"/>
    <mergeCell ref="K860:L860"/>
    <mergeCell ref="M860:M861"/>
    <mergeCell ref="N860:N861"/>
    <mergeCell ref="O860:O861"/>
    <mergeCell ref="P860:P861"/>
    <mergeCell ref="Q860:Q861"/>
    <mergeCell ref="R860:R861"/>
    <mergeCell ref="S860:S861"/>
    <mergeCell ref="T860:T861"/>
    <mergeCell ref="U860:U861"/>
    <mergeCell ref="V860:V861"/>
    <mergeCell ref="W860:W861"/>
    <mergeCell ref="X860:X861"/>
    <mergeCell ref="Y860:Y861"/>
    <mergeCell ref="Z860:Z861"/>
    <mergeCell ref="AA860:AA861"/>
    <mergeCell ref="AB860:AB861"/>
    <mergeCell ref="AC860:AC861"/>
    <mergeCell ref="AD860:AD861"/>
    <mergeCell ref="AE860:AE861"/>
    <mergeCell ref="D854:F854"/>
    <mergeCell ref="D855:F855"/>
    <mergeCell ref="B898:C898"/>
    <mergeCell ref="B869:AF869"/>
    <mergeCell ref="D871:F871"/>
    <mergeCell ref="B872:C872"/>
    <mergeCell ref="B873:C873"/>
    <mergeCell ref="B875:C875"/>
    <mergeCell ref="D875:Q875"/>
    <mergeCell ref="B877:C879"/>
    <mergeCell ref="D877:D879"/>
    <mergeCell ref="E877:P877"/>
    <mergeCell ref="Q877:Y877"/>
    <mergeCell ref="Z877:AB877"/>
    <mergeCell ref="AC877:AE877"/>
    <mergeCell ref="E878:E879"/>
    <mergeCell ref="F878:F879"/>
    <mergeCell ref="G878:G879"/>
    <mergeCell ref="AC896:AC897"/>
    <mergeCell ref="D901:H901"/>
    <mergeCell ref="P896:P897"/>
    <mergeCell ref="Q896:Q897"/>
    <mergeCell ref="R896:R897"/>
    <mergeCell ref="S896:S897"/>
    <mergeCell ref="AD896:AD897"/>
    <mergeCell ref="AE896:AE897"/>
    <mergeCell ref="Z878:Z879"/>
    <mergeCell ref="AA878:AA879"/>
    <mergeCell ref="AB878:AB879"/>
    <mergeCell ref="AC878:AC879"/>
    <mergeCell ref="AD878:AD879"/>
    <mergeCell ref="AE878:AE879"/>
    <mergeCell ref="B880:C880"/>
    <mergeCell ref="B882:C882"/>
    <mergeCell ref="D882:H882"/>
    <mergeCell ref="B883:C883"/>
    <mergeCell ref="D883:H883"/>
    <mergeCell ref="B887:AF887"/>
    <mergeCell ref="D889:F889"/>
    <mergeCell ref="B890:C890"/>
    <mergeCell ref="B891:C891"/>
    <mergeCell ref="B893:C893"/>
    <mergeCell ref="D893:Q893"/>
    <mergeCell ref="W878:W879"/>
    <mergeCell ref="X878:X879"/>
    <mergeCell ref="Y878:Y879"/>
    <mergeCell ref="T896:T897"/>
    <mergeCell ref="U896:U897"/>
    <mergeCell ref="V896:V897"/>
    <mergeCell ref="H878:H879"/>
    <mergeCell ref="I878:I879"/>
    <mergeCell ref="B895:C897"/>
    <mergeCell ref="D895:D897"/>
    <mergeCell ref="E895:P895"/>
    <mergeCell ref="Q895:Y895"/>
    <mergeCell ref="Z895:AB895"/>
    <mergeCell ref="AC895:AE895"/>
    <mergeCell ref="E896:E897"/>
    <mergeCell ref="F896:F897"/>
    <mergeCell ref="G896:G897"/>
    <mergeCell ref="H896:H897"/>
    <mergeCell ref="I896:I897"/>
    <mergeCell ref="J896:J897"/>
    <mergeCell ref="K896:L896"/>
    <mergeCell ref="M896:M897"/>
    <mergeCell ref="N896:N897"/>
    <mergeCell ref="O896:O897"/>
    <mergeCell ref="W896:W897"/>
    <mergeCell ref="X896:X897"/>
    <mergeCell ref="Y896:Y897"/>
    <mergeCell ref="Z896:Z897"/>
    <mergeCell ref="AA896:AA897"/>
    <mergeCell ref="AB896:AB897"/>
    <mergeCell ref="W915:W916"/>
    <mergeCell ref="B917:C917"/>
    <mergeCell ref="B919:C919"/>
    <mergeCell ref="D919:H919"/>
    <mergeCell ref="B920:C920"/>
    <mergeCell ref="D920:H920"/>
    <mergeCell ref="B924:AF924"/>
    <mergeCell ref="B935:C935"/>
    <mergeCell ref="B938:C938"/>
    <mergeCell ref="D938:H938"/>
    <mergeCell ref="X915:X916"/>
    <mergeCell ref="Y915:Y916"/>
    <mergeCell ref="Z915:Z916"/>
    <mergeCell ref="AA915:AA916"/>
    <mergeCell ref="AB915:AB916"/>
    <mergeCell ref="AC915:AC916"/>
    <mergeCell ref="B902:C902"/>
    <mergeCell ref="D902:H902"/>
    <mergeCell ref="M915:M916"/>
    <mergeCell ref="N915:N916"/>
    <mergeCell ref="O915:O916"/>
    <mergeCell ref="P915:P916"/>
    <mergeCell ref="Q915:Q916"/>
    <mergeCell ref="R915:R916"/>
    <mergeCell ref="S915:S916"/>
    <mergeCell ref="T915:T916"/>
    <mergeCell ref="AD915:AD916"/>
    <mergeCell ref="AE915:AE916"/>
    <mergeCell ref="R933:R934"/>
    <mergeCell ref="B939:C939"/>
    <mergeCell ref="D939:H939"/>
    <mergeCell ref="B906:AF906"/>
    <mergeCell ref="D908:F908"/>
    <mergeCell ref="B909:C909"/>
    <mergeCell ref="B910:C910"/>
    <mergeCell ref="B912:C912"/>
    <mergeCell ref="D912:Q912"/>
    <mergeCell ref="B914:C916"/>
    <mergeCell ref="D914:D916"/>
    <mergeCell ref="E914:P914"/>
    <mergeCell ref="Q914:Y914"/>
    <mergeCell ref="Z914:AB914"/>
    <mergeCell ref="AC914:AE914"/>
    <mergeCell ref="E915:E916"/>
    <mergeCell ref="F915:F916"/>
    <mergeCell ref="G915:G916"/>
    <mergeCell ref="H915:H916"/>
    <mergeCell ref="I915:I916"/>
    <mergeCell ref="J915:J916"/>
    <mergeCell ref="K915:L915"/>
    <mergeCell ref="S933:S934"/>
    <mergeCell ref="T933:T934"/>
    <mergeCell ref="U933:U934"/>
    <mergeCell ref="V933:V934"/>
    <mergeCell ref="W933:W934"/>
    <mergeCell ref="X933:X934"/>
    <mergeCell ref="Y933:Y934"/>
    <mergeCell ref="Z933:Z934"/>
    <mergeCell ref="U915:U916"/>
    <mergeCell ref="V915:V916"/>
    <mergeCell ref="AA971:AA972"/>
    <mergeCell ref="AB971:AB972"/>
    <mergeCell ref="AC971:AC972"/>
    <mergeCell ref="AD971:AD972"/>
    <mergeCell ref="AE971:AE972"/>
    <mergeCell ref="U952:U953"/>
    <mergeCell ref="V952:V953"/>
    <mergeCell ref="W952:W953"/>
    <mergeCell ref="X952:X953"/>
    <mergeCell ref="D926:F926"/>
    <mergeCell ref="B927:C927"/>
    <mergeCell ref="B928:C928"/>
    <mergeCell ref="B930:C930"/>
    <mergeCell ref="D930:Q930"/>
    <mergeCell ref="B932:C934"/>
    <mergeCell ref="D932:D934"/>
    <mergeCell ref="E932:P932"/>
    <mergeCell ref="Q932:Y932"/>
    <mergeCell ref="Z932:AB932"/>
    <mergeCell ref="AC932:AE932"/>
    <mergeCell ref="E933:E934"/>
    <mergeCell ref="F933:F934"/>
    <mergeCell ref="G933:G934"/>
    <mergeCell ref="H933:H934"/>
    <mergeCell ref="I933:I934"/>
    <mergeCell ref="J933:J934"/>
    <mergeCell ref="K933:L933"/>
    <mergeCell ref="M933:M934"/>
    <mergeCell ref="N933:N934"/>
    <mergeCell ref="O933:O934"/>
    <mergeCell ref="P933:P934"/>
    <mergeCell ref="Q933:Q934"/>
    <mergeCell ref="J952:J953"/>
    <mergeCell ref="M952:M953"/>
    <mergeCell ref="N952:N953"/>
    <mergeCell ref="O952:O953"/>
    <mergeCell ref="P952:P953"/>
    <mergeCell ref="Q952:Q953"/>
    <mergeCell ref="R952:R953"/>
    <mergeCell ref="S952:S953"/>
    <mergeCell ref="T952:T953"/>
    <mergeCell ref="AA933:AA934"/>
    <mergeCell ref="AB933:AB934"/>
    <mergeCell ref="AC933:AC934"/>
    <mergeCell ref="AD933:AD934"/>
    <mergeCell ref="AE933:AE934"/>
    <mergeCell ref="H971:H972"/>
    <mergeCell ref="I971:I972"/>
    <mergeCell ref="J971:J972"/>
    <mergeCell ref="K971:L971"/>
    <mergeCell ref="M971:M972"/>
    <mergeCell ref="N971:N972"/>
    <mergeCell ref="O971:O972"/>
    <mergeCell ref="P971:P972"/>
    <mergeCell ref="Q971:Q972"/>
    <mergeCell ref="R971:R972"/>
    <mergeCell ref="S971:S972"/>
    <mergeCell ref="T971:T972"/>
    <mergeCell ref="U971:U972"/>
    <mergeCell ref="V971:V972"/>
    <mergeCell ref="W971:W972"/>
    <mergeCell ref="X971:X972"/>
    <mergeCell ref="Y971:Y972"/>
    <mergeCell ref="Z971:Z972"/>
    <mergeCell ref="H990:H991"/>
    <mergeCell ref="AD952:AD953"/>
    <mergeCell ref="AE952:AE953"/>
    <mergeCell ref="M990:M991"/>
    <mergeCell ref="N990:N991"/>
    <mergeCell ref="O990:O991"/>
    <mergeCell ref="P990:P991"/>
    <mergeCell ref="Q990:Q991"/>
    <mergeCell ref="R990:R991"/>
    <mergeCell ref="S990:S991"/>
    <mergeCell ref="B973:C973"/>
    <mergeCell ref="B976:C976"/>
    <mergeCell ref="D976:H976"/>
    <mergeCell ref="B977:C977"/>
    <mergeCell ref="D977:H977"/>
    <mergeCell ref="B943:AF943"/>
    <mergeCell ref="D945:F945"/>
    <mergeCell ref="B946:C946"/>
    <mergeCell ref="B947:C947"/>
    <mergeCell ref="B949:C949"/>
    <mergeCell ref="D949:Q949"/>
    <mergeCell ref="B951:C953"/>
    <mergeCell ref="D951:D953"/>
    <mergeCell ref="E951:P951"/>
    <mergeCell ref="Q951:Y951"/>
    <mergeCell ref="Z951:AB951"/>
    <mergeCell ref="AC951:AE951"/>
    <mergeCell ref="E952:E953"/>
    <mergeCell ref="F952:F953"/>
    <mergeCell ref="G952:G953"/>
    <mergeCell ref="H952:H953"/>
    <mergeCell ref="I952:I953"/>
    <mergeCell ref="AB1028:AB1029"/>
    <mergeCell ref="K952:L952"/>
    <mergeCell ref="AC990:AC991"/>
    <mergeCell ref="AE1028:AE1029"/>
    <mergeCell ref="AD990:AD991"/>
    <mergeCell ref="AE990:AE991"/>
    <mergeCell ref="B992:C992"/>
    <mergeCell ref="B995:C995"/>
    <mergeCell ref="D995:H995"/>
    <mergeCell ref="D984:F984"/>
    <mergeCell ref="B985:C985"/>
    <mergeCell ref="Y952:Y953"/>
    <mergeCell ref="Z952:Z953"/>
    <mergeCell ref="AA952:AA953"/>
    <mergeCell ref="AB952:AB953"/>
    <mergeCell ref="AC952:AC953"/>
    <mergeCell ref="B996:C996"/>
    <mergeCell ref="D996:H996"/>
    <mergeCell ref="B981:AF981"/>
    <mergeCell ref="D983:F983"/>
    <mergeCell ref="B984:C984"/>
    <mergeCell ref="B987:C987"/>
    <mergeCell ref="D987:Q987"/>
    <mergeCell ref="B989:C991"/>
    <mergeCell ref="D989:D991"/>
    <mergeCell ref="E989:P989"/>
    <mergeCell ref="Q989:Y989"/>
    <mergeCell ref="Z989:AB989"/>
    <mergeCell ref="AC989:AE989"/>
    <mergeCell ref="E990:E991"/>
    <mergeCell ref="F990:F991"/>
    <mergeCell ref="G990:G991"/>
    <mergeCell ref="I990:I991"/>
    <mergeCell ref="J990:J991"/>
    <mergeCell ref="E1027:P1027"/>
    <mergeCell ref="Q1027:Y1027"/>
    <mergeCell ref="Z1027:AB1027"/>
    <mergeCell ref="AC1027:AE1027"/>
    <mergeCell ref="E1028:E1029"/>
    <mergeCell ref="F1028:F1029"/>
    <mergeCell ref="G1028:G1029"/>
    <mergeCell ref="H1028:H1029"/>
    <mergeCell ref="AC1046:AE1046"/>
    <mergeCell ref="E1047:E1048"/>
    <mergeCell ref="F1047:F1048"/>
    <mergeCell ref="G1047:G1048"/>
    <mergeCell ref="H1047:H1048"/>
    <mergeCell ref="I1047:I1048"/>
    <mergeCell ref="J1047:J1048"/>
    <mergeCell ref="K1047:L1047"/>
    <mergeCell ref="M1047:M1048"/>
    <mergeCell ref="W1085:W1086"/>
    <mergeCell ref="X1085:X1086"/>
    <mergeCell ref="Y1085:Y1086"/>
    <mergeCell ref="Z1085:Z1086"/>
    <mergeCell ref="AA1085:AA1086"/>
    <mergeCell ref="AC1065:AE1065"/>
    <mergeCell ref="W1066:W1067"/>
    <mergeCell ref="X1066:X1067"/>
    <mergeCell ref="Y1066:Y1067"/>
    <mergeCell ref="Z1066:Z1067"/>
    <mergeCell ref="D1110:H1110"/>
    <mergeCell ref="B1079:C1079"/>
    <mergeCell ref="B1090:C1090"/>
    <mergeCell ref="D1090:H1090"/>
    <mergeCell ref="B1076:AF1076"/>
    <mergeCell ref="D1078:F1078"/>
    <mergeCell ref="B1080:C1080"/>
    <mergeCell ref="B1082:C1082"/>
    <mergeCell ref="D1082:Q1082"/>
    <mergeCell ref="B1084:C1086"/>
    <mergeCell ref="D1084:D1086"/>
    <mergeCell ref="E1084:P1084"/>
    <mergeCell ref="Q1084:Y1084"/>
    <mergeCell ref="Z1084:AB1084"/>
    <mergeCell ref="AC1084:AE1084"/>
    <mergeCell ref="E1085:E1086"/>
    <mergeCell ref="F1085:F1086"/>
    <mergeCell ref="AA1066:AA1067"/>
    <mergeCell ref="AB1066:AB1067"/>
    <mergeCell ref="AC1066:AC1067"/>
    <mergeCell ref="AD1066:AD1067"/>
    <mergeCell ref="AE1066:AE1067"/>
    <mergeCell ref="R1066:R1067"/>
    <mergeCell ref="S1066:S1067"/>
    <mergeCell ref="Y1104:Y1105"/>
    <mergeCell ref="Z1104:Z1105"/>
    <mergeCell ref="AB1085:AB1086"/>
    <mergeCell ref="B1101:C1101"/>
    <mergeCell ref="D1103:D1105"/>
    <mergeCell ref="E1103:P1103"/>
    <mergeCell ref="Q1103:Y1103"/>
    <mergeCell ref="G1085:G1086"/>
    <mergeCell ref="H1085:H1086"/>
    <mergeCell ref="I1085:I1086"/>
    <mergeCell ref="J1085:J1086"/>
    <mergeCell ref="K1085:L1085"/>
    <mergeCell ref="M1085:M1086"/>
    <mergeCell ref="N1085:N1086"/>
    <mergeCell ref="O1085:O1086"/>
    <mergeCell ref="P1085:P1086"/>
    <mergeCell ref="Q1085:Q1086"/>
    <mergeCell ref="K1104:L1104"/>
    <mergeCell ref="M1104:M1105"/>
    <mergeCell ref="N1104:N1105"/>
    <mergeCell ref="O1104:O1105"/>
    <mergeCell ref="P1104:P1105"/>
    <mergeCell ref="Q1104:Q1105"/>
    <mergeCell ref="R1104:R1105"/>
    <mergeCell ref="B1095:AF1095"/>
    <mergeCell ref="R1085:R1086"/>
    <mergeCell ref="S1085:S1086"/>
    <mergeCell ref="T1085:T1086"/>
    <mergeCell ref="U1085:U1086"/>
    <mergeCell ref="V1085:V1086"/>
    <mergeCell ref="B1060:C1060"/>
    <mergeCell ref="B1106:C1106"/>
    <mergeCell ref="B1109:C1109"/>
    <mergeCell ref="D1109:H1109"/>
    <mergeCell ref="B1068:C1068"/>
    <mergeCell ref="E1066:E1067"/>
    <mergeCell ref="F1066:F1067"/>
    <mergeCell ref="G1066:G1067"/>
    <mergeCell ref="H1066:H1067"/>
    <mergeCell ref="I1066:I1067"/>
    <mergeCell ref="J1066:J1067"/>
    <mergeCell ref="K1066:L1066"/>
    <mergeCell ref="M1066:M1067"/>
    <mergeCell ref="N1066:N1067"/>
    <mergeCell ref="O1066:O1067"/>
    <mergeCell ref="P1066:P1067"/>
    <mergeCell ref="Q1066:Q1067"/>
    <mergeCell ref="B1071:C1071"/>
    <mergeCell ref="D1071:H1071"/>
    <mergeCell ref="B1114:AF1114"/>
    <mergeCell ref="D1116:F1116"/>
    <mergeCell ref="D1120:Q1120"/>
    <mergeCell ref="B1122:C1124"/>
    <mergeCell ref="D1122:D1124"/>
    <mergeCell ref="E1122:P1122"/>
    <mergeCell ref="Q1122:Y1122"/>
    <mergeCell ref="Z1122:AB1122"/>
    <mergeCell ref="AC1122:AE1122"/>
    <mergeCell ref="E1123:E1124"/>
    <mergeCell ref="F1123:F1124"/>
    <mergeCell ref="G1123:G1124"/>
    <mergeCell ref="H1123:H1124"/>
    <mergeCell ref="I1123:I1124"/>
    <mergeCell ref="J1123:J1124"/>
    <mergeCell ref="K1123:L1123"/>
    <mergeCell ref="M1123:M1124"/>
    <mergeCell ref="N1123:N1124"/>
    <mergeCell ref="O1123:O1124"/>
    <mergeCell ref="P1123:P1124"/>
    <mergeCell ref="Q1123:Q1124"/>
    <mergeCell ref="R1123:R1124"/>
    <mergeCell ref="S1123:S1124"/>
    <mergeCell ref="T1123:T1124"/>
    <mergeCell ref="U1123:U1124"/>
    <mergeCell ref="V1123:V1124"/>
    <mergeCell ref="W1123:W1124"/>
    <mergeCell ref="X1123:X1124"/>
    <mergeCell ref="Y1123:Y1124"/>
    <mergeCell ref="Z1123:Z1124"/>
    <mergeCell ref="AA1123:AA1124"/>
    <mergeCell ref="AB1123:AB1124"/>
    <mergeCell ref="AC1123:AC1124"/>
    <mergeCell ref="AD1123:AD1124"/>
    <mergeCell ref="AE1123:AE1124"/>
    <mergeCell ref="B1110:C1110"/>
    <mergeCell ref="B1125:C1125"/>
    <mergeCell ref="B1128:C1128"/>
    <mergeCell ref="D1128:H1128"/>
    <mergeCell ref="B1129:C1129"/>
    <mergeCell ref="D1129:H1129"/>
    <mergeCell ref="B1133:AF1133"/>
    <mergeCell ref="D1135:F1135"/>
    <mergeCell ref="B1136:C1136"/>
    <mergeCell ref="B1139:C1139"/>
    <mergeCell ref="D1139:Q1139"/>
    <mergeCell ref="B1141:C1143"/>
    <mergeCell ref="D1141:D1143"/>
    <mergeCell ref="E1141:P1141"/>
    <mergeCell ref="Q1141:Y1141"/>
    <mergeCell ref="Z1141:AB1141"/>
    <mergeCell ref="AC1141:AE1141"/>
    <mergeCell ref="E1142:E1143"/>
    <mergeCell ref="F1142:F1143"/>
    <mergeCell ref="G1142:G1143"/>
    <mergeCell ref="H1142:H1143"/>
    <mergeCell ref="I1142:I1143"/>
    <mergeCell ref="J1142:J1143"/>
    <mergeCell ref="K1142:L1142"/>
    <mergeCell ref="M1142:M1143"/>
    <mergeCell ref="N1142:N1143"/>
    <mergeCell ref="O1142:O1143"/>
    <mergeCell ref="P1142:P1143"/>
    <mergeCell ref="Q1142:Q1143"/>
    <mergeCell ref="R1142:R1143"/>
    <mergeCell ref="S1142:S1143"/>
    <mergeCell ref="T1142:T1143"/>
    <mergeCell ref="U1142:U1143"/>
    <mergeCell ref="V1142:V1143"/>
    <mergeCell ref="W1142:W1143"/>
    <mergeCell ref="X1142:X1143"/>
    <mergeCell ref="Y1142:Y1143"/>
    <mergeCell ref="Z1142:Z1143"/>
    <mergeCell ref="AA1142:AA1143"/>
    <mergeCell ref="AB1142:AB1143"/>
    <mergeCell ref="B1137:C1137"/>
    <mergeCell ref="B1126:C1126"/>
    <mergeCell ref="E1161:P1161"/>
    <mergeCell ref="Q1161:Y1161"/>
    <mergeCell ref="Z1161:AB1161"/>
    <mergeCell ref="AC1161:AE1161"/>
    <mergeCell ref="E1162:E1163"/>
    <mergeCell ref="F1162:F1163"/>
    <mergeCell ref="G1162:G1163"/>
    <mergeCell ref="H1162:H1163"/>
    <mergeCell ref="I1162:I1163"/>
    <mergeCell ref="J1162:J1163"/>
    <mergeCell ref="K1162:L1162"/>
    <mergeCell ref="M1162:M1163"/>
    <mergeCell ref="AC1142:AC1143"/>
    <mergeCell ref="AD1142:AD1143"/>
    <mergeCell ref="AE1142:AE1143"/>
    <mergeCell ref="X1162:X1163"/>
    <mergeCell ref="Y1162:Y1163"/>
    <mergeCell ref="Z1162:Z1163"/>
    <mergeCell ref="AA1162:AA1163"/>
    <mergeCell ref="AB1162:AB1163"/>
    <mergeCell ref="V1162:V1163"/>
    <mergeCell ref="W1162:W1163"/>
    <mergeCell ref="I1198:I1199"/>
    <mergeCell ref="J1198:J1199"/>
    <mergeCell ref="K1198:L1198"/>
    <mergeCell ref="M1198:M1199"/>
    <mergeCell ref="N1198:N1199"/>
    <mergeCell ref="O1198:O1199"/>
    <mergeCell ref="P1198:P1199"/>
    <mergeCell ref="Q1198:Q1199"/>
    <mergeCell ref="R1198:R1199"/>
    <mergeCell ref="S1198:S1199"/>
    <mergeCell ref="T1198:T1199"/>
    <mergeCell ref="U1198:U1199"/>
    <mergeCell ref="V1198:V1199"/>
    <mergeCell ref="W1198:W1199"/>
    <mergeCell ref="AE1180:AE1181"/>
    <mergeCell ref="D1192:F1192"/>
    <mergeCell ref="D1193:F1193"/>
    <mergeCell ref="B1182:C1182"/>
    <mergeCell ref="B1184:C1184"/>
    <mergeCell ref="D1184:H1184"/>
    <mergeCell ref="X1198:X1199"/>
    <mergeCell ref="Y1198:Y1199"/>
    <mergeCell ref="Z1198:Z1199"/>
    <mergeCell ref="AA1198:AA1199"/>
    <mergeCell ref="AB1198:AB1199"/>
    <mergeCell ref="AC1198:AC1199"/>
    <mergeCell ref="H1180:H1181"/>
    <mergeCell ref="I1180:I1181"/>
    <mergeCell ref="J1180:J1181"/>
    <mergeCell ref="K1180:L1180"/>
    <mergeCell ref="M1180:M1181"/>
    <mergeCell ref="B1185:C1185"/>
    <mergeCell ref="T1180:T1181"/>
    <mergeCell ref="U1180:U1181"/>
    <mergeCell ref="V1180:V1181"/>
    <mergeCell ref="W1180:W1181"/>
    <mergeCell ref="AD1180:AD1181"/>
    <mergeCell ref="AC1162:AC1163"/>
    <mergeCell ref="AD1162:AD1163"/>
    <mergeCell ref="AE1162:AE1163"/>
    <mergeCell ref="AB1180:AB1181"/>
    <mergeCell ref="AC1180:AC1181"/>
    <mergeCell ref="B1164:C1164"/>
    <mergeCell ref="B1167:C1167"/>
    <mergeCell ref="D1167:H1167"/>
    <mergeCell ref="N1180:N1181"/>
    <mergeCell ref="O1180:O1181"/>
    <mergeCell ref="P1180:P1181"/>
    <mergeCell ref="Q1180:Q1181"/>
    <mergeCell ref="R1180:R1181"/>
    <mergeCell ref="S1180:S1181"/>
    <mergeCell ref="X1180:X1181"/>
    <mergeCell ref="Y1180:Y1181"/>
    <mergeCell ref="Z1180:Z1181"/>
    <mergeCell ref="AA1180:AA1181"/>
    <mergeCell ref="Z1179:AB1179"/>
    <mergeCell ref="AC1179:AE1179"/>
    <mergeCell ref="E1180:E1181"/>
    <mergeCell ref="F1180:F1181"/>
    <mergeCell ref="G1180:G1181"/>
    <mergeCell ref="B1145:C1145"/>
    <mergeCell ref="B1144:C1144"/>
    <mergeCell ref="D1185:H1185"/>
    <mergeCell ref="B1156:C1156"/>
    <mergeCell ref="B1166:C1166"/>
    <mergeCell ref="D1166:H1166"/>
    <mergeCell ref="B1153:AF1153"/>
    <mergeCell ref="D1155:F1155"/>
    <mergeCell ref="B1157:C1157"/>
    <mergeCell ref="B1159:C1159"/>
    <mergeCell ref="D1159:Q1159"/>
    <mergeCell ref="B1161:C1163"/>
    <mergeCell ref="D1161:D1163"/>
    <mergeCell ref="N1162:N1163"/>
    <mergeCell ref="O1162:O1163"/>
    <mergeCell ref="P1162:P1163"/>
    <mergeCell ref="Q1162:Q1163"/>
    <mergeCell ref="R1162:R1163"/>
    <mergeCell ref="S1162:S1163"/>
    <mergeCell ref="B1171:AF1171"/>
    <mergeCell ref="D1173:F1173"/>
    <mergeCell ref="B1174:C1174"/>
    <mergeCell ref="B1175:C1175"/>
    <mergeCell ref="B1177:C1177"/>
    <mergeCell ref="D1177:Q1177"/>
    <mergeCell ref="B1179:C1181"/>
    <mergeCell ref="D1179:D1181"/>
    <mergeCell ref="E1179:P1179"/>
    <mergeCell ref="Q1179:Y1179"/>
    <mergeCell ref="T1162:T1163"/>
    <mergeCell ref="U1162:U1163"/>
    <mergeCell ref="B1221:C1221"/>
    <mergeCell ref="D1221:H1221"/>
    <mergeCell ref="B1193:C1193"/>
    <mergeCell ref="B1200:C1200"/>
    <mergeCell ref="B1189:AF1189"/>
    <mergeCell ref="D1191:F1191"/>
    <mergeCell ref="B1192:C1192"/>
    <mergeCell ref="B1195:C1195"/>
    <mergeCell ref="D1195:Q1195"/>
    <mergeCell ref="B1197:C1199"/>
    <mergeCell ref="D1197:D1199"/>
    <mergeCell ref="E1197:P1197"/>
    <mergeCell ref="Q1197:Y1197"/>
    <mergeCell ref="Z1197:AB1197"/>
    <mergeCell ref="AC1197:AE1197"/>
    <mergeCell ref="E1198:E1199"/>
    <mergeCell ref="F1198:F1199"/>
    <mergeCell ref="G1198:G1199"/>
    <mergeCell ref="H1198:H1199"/>
    <mergeCell ref="B1220:C1220"/>
    <mergeCell ref="AD1198:AD1199"/>
    <mergeCell ref="AE1198:AE1199"/>
    <mergeCell ref="B1202:C1202"/>
    <mergeCell ref="D1202:H1202"/>
    <mergeCell ref="D1220:H1220"/>
    <mergeCell ref="B1207:AF1207"/>
    <mergeCell ref="D1209:F1209"/>
    <mergeCell ref="B1211:C1211"/>
    <mergeCell ref="B1213:C1213"/>
    <mergeCell ref="B1203:C1203"/>
    <mergeCell ref="D1203:H1203"/>
    <mergeCell ref="D1213:Q1213"/>
    <mergeCell ref="B1215:C1217"/>
    <mergeCell ref="D1215:D1217"/>
    <mergeCell ref="E1215:P1215"/>
    <mergeCell ref="Q1215:Y1215"/>
    <mergeCell ref="Z1215:AB1215"/>
    <mergeCell ref="AC1215:AE1215"/>
    <mergeCell ref="E1216:E1217"/>
    <mergeCell ref="F1216:F1217"/>
    <mergeCell ref="G1216:G1217"/>
    <mergeCell ref="H1216:H1217"/>
    <mergeCell ref="I1216:I1217"/>
    <mergeCell ref="J1216:J1217"/>
    <mergeCell ref="K1216:L1216"/>
    <mergeCell ref="M1216:M1217"/>
    <mergeCell ref="N1216:N1217"/>
    <mergeCell ref="O1216:O1217"/>
    <mergeCell ref="P1216:P1217"/>
    <mergeCell ref="Q1216:Q1217"/>
    <mergeCell ref="R1216:R1217"/>
    <mergeCell ref="S1216:S1217"/>
    <mergeCell ref="X1216:X1217"/>
    <mergeCell ref="Y1216:Y1217"/>
    <mergeCell ref="T1216:T1217"/>
    <mergeCell ref="U1216:U1217"/>
    <mergeCell ref="V1216:V1217"/>
    <mergeCell ref="W1216:W1217"/>
    <mergeCell ref="Z1216:Z1217"/>
    <mergeCell ref="AA1216:AA1217"/>
    <mergeCell ref="AB1216:AB1217"/>
    <mergeCell ref="AC1216:AC1217"/>
    <mergeCell ref="AD1216:AD1217"/>
    <mergeCell ref="AE1216:AE1217"/>
    <mergeCell ref="B1218:C1218"/>
    <mergeCell ref="B1210:C1210"/>
    <mergeCell ref="D1210:F1210"/>
    <mergeCell ref="D1211:F1211"/>
    <mergeCell ref="B1254:C1254"/>
    <mergeCell ref="B1257:C1257"/>
    <mergeCell ref="D1257:H1257"/>
    <mergeCell ref="B1225:AF1225"/>
    <mergeCell ref="D1227:F1227"/>
    <mergeCell ref="B1228:C1228"/>
    <mergeCell ref="B1229:C1229"/>
    <mergeCell ref="B1231:C1231"/>
    <mergeCell ref="D1231:Q1231"/>
    <mergeCell ref="B1233:C1235"/>
    <mergeCell ref="D1233:D1235"/>
    <mergeCell ref="E1233:P1233"/>
    <mergeCell ref="Q1233:Y1233"/>
    <mergeCell ref="Z1233:AB1233"/>
    <mergeCell ref="AC1233:AE1233"/>
    <mergeCell ref="E1234:E1235"/>
    <mergeCell ref="F1234:F1235"/>
    <mergeCell ref="G1234:G1235"/>
    <mergeCell ref="H1234:H1235"/>
    <mergeCell ref="I1234:I1235"/>
    <mergeCell ref="J1234:J1235"/>
    <mergeCell ref="K1234:L1234"/>
    <mergeCell ref="M1234:M1235"/>
    <mergeCell ref="N1234:N1235"/>
    <mergeCell ref="O1234:O1235"/>
    <mergeCell ref="P1234:P1235"/>
    <mergeCell ref="Q1234:Q1235"/>
    <mergeCell ref="R1234:R1235"/>
    <mergeCell ref="S1234:S1235"/>
    <mergeCell ref="T1234:T1235"/>
    <mergeCell ref="V1252:V1253"/>
    <mergeCell ref="W1252:W1253"/>
    <mergeCell ref="X1252:X1253"/>
    <mergeCell ref="U1234:U1235"/>
    <mergeCell ref="V1234:V1235"/>
    <mergeCell ref="W1234:W1235"/>
    <mergeCell ref="X1234:X1235"/>
    <mergeCell ref="Y1234:Y1235"/>
    <mergeCell ref="Z1234:Z1235"/>
    <mergeCell ref="AA1234:AA1235"/>
    <mergeCell ref="AB1234:AB1235"/>
    <mergeCell ref="AC1234:AC1235"/>
    <mergeCell ref="AD1234:AD1235"/>
    <mergeCell ref="AE1234:AE1235"/>
    <mergeCell ref="B1236:C1236"/>
    <mergeCell ref="B1238:C1238"/>
    <mergeCell ref="D1238:H1238"/>
    <mergeCell ref="B1239:C1239"/>
    <mergeCell ref="D1239:H1239"/>
    <mergeCell ref="Y1252:Y1253"/>
    <mergeCell ref="Z1252:Z1253"/>
    <mergeCell ref="AA1252:AA1253"/>
    <mergeCell ref="AB1252:AB1253"/>
    <mergeCell ref="AC1252:AC1253"/>
    <mergeCell ref="AD1252:AD1253"/>
    <mergeCell ref="AE1252:AE1253"/>
    <mergeCell ref="D1246:F1246"/>
    <mergeCell ref="B1247:C1247"/>
    <mergeCell ref="B1265:C1265"/>
    <mergeCell ref="S1270:S1271"/>
    <mergeCell ref="T1270:T1271"/>
    <mergeCell ref="U1270:U1271"/>
    <mergeCell ref="V1270:V1271"/>
    <mergeCell ref="B1243:AF1243"/>
    <mergeCell ref="D1245:F1245"/>
    <mergeCell ref="B1246:C1246"/>
    <mergeCell ref="B1249:C1249"/>
    <mergeCell ref="D1249:Q1249"/>
    <mergeCell ref="B1251:C1253"/>
    <mergeCell ref="D1251:D1253"/>
    <mergeCell ref="E1251:P1251"/>
    <mergeCell ref="Q1251:Y1251"/>
    <mergeCell ref="Z1251:AB1251"/>
    <mergeCell ref="AC1251:AE1251"/>
    <mergeCell ref="E1252:E1253"/>
    <mergeCell ref="F1252:F1253"/>
    <mergeCell ref="G1252:G1253"/>
    <mergeCell ref="H1252:H1253"/>
    <mergeCell ref="I1252:I1253"/>
    <mergeCell ref="J1252:J1253"/>
    <mergeCell ref="K1252:L1252"/>
    <mergeCell ref="M1252:M1253"/>
    <mergeCell ref="N1252:N1253"/>
    <mergeCell ref="O1252:O1253"/>
    <mergeCell ref="P1252:P1253"/>
    <mergeCell ref="Q1252:Q1253"/>
    <mergeCell ref="R1252:R1253"/>
    <mergeCell ref="S1252:S1253"/>
    <mergeCell ref="T1252:T1253"/>
    <mergeCell ref="U1252:U1253"/>
    <mergeCell ref="D1770:K1770"/>
    <mergeCell ref="B1412:C1412"/>
    <mergeCell ref="D1412:H1412"/>
    <mergeCell ref="B1766:AK1766"/>
    <mergeCell ref="D1768:F1768"/>
    <mergeCell ref="B1769:C1769"/>
    <mergeCell ref="D1769:E1769"/>
    <mergeCell ref="B1770:C1770"/>
    <mergeCell ref="B1740:C1740"/>
    <mergeCell ref="B1741:C1741"/>
    <mergeCell ref="E1408:E1409"/>
    <mergeCell ref="H1408:H1409"/>
    <mergeCell ref="M1408:M1409"/>
    <mergeCell ref="I1408:I1409"/>
    <mergeCell ref="J1408:J1409"/>
    <mergeCell ref="D1420:F1420"/>
    <mergeCell ref="Z1408:Z1409"/>
    <mergeCell ref="AA1408:AA1409"/>
    <mergeCell ref="AB1408:AB1409"/>
    <mergeCell ref="AC1408:AC1409"/>
    <mergeCell ref="B1413:C1413"/>
    <mergeCell ref="D1413:H1413"/>
    <mergeCell ref="AD1408:AD1409"/>
    <mergeCell ref="AE1408:AE1409"/>
    <mergeCell ref="B1407:C1409"/>
    <mergeCell ref="B1399:AF1399"/>
    <mergeCell ref="D1401:F1401"/>
    <mergeCell ref="B1402:C1402"/>
    <mergeCell ref="Z1407:AB1407"/>
    <mergeCell ref="AC1407:AE1407"/>
    <mergeCell ref="B1405:C1405"/>
    <mergeCell ref="D1405:Q1405"/>
    <mergeCell ref="AD1773:AD1774"/>
    <mergeCell ref="AE1773:AE1774"/>
    <mergeCell ref="AF1773:AF1774"/>
    <mergeCell ref="S1445:S1446"/>
    <mergeCell ref="T1445:T1446"/>
    <mergeCell ref="U1445:U1446"/>
    <mergeCell ref="V1445:V1446"/>
    <mergeCell ref="W1445:W1446"/>
    <mergeCell ref="F1773:F1774"/>
    <mergeCell ref="G1773:G1774"/>
    <mergeCell ref="H1773:H1774"/>
    <mergeCell ref="I1773:I1774"/>
    <mergeCell ref="J1773:J1774"/>
    <mergeCell ref="K1773:K1774"/>
    <mergeCell ref="L1773:L1774"/>
    <mergeCell ref="B1812:C1812"/>
    <mergeCell ref="T1827:T1828"/>
    <mergeCell ref="U1827:U1828"/>
    <mergeCell ref="B1787:C1787"/>
    <mergeCell ref="B1788:C1788"/>
    <mergeCell ref="Q1809:Q1811"/>
    <mergeCell ref="R1809:R1811"/>
    <mergeCell ref="S1809:S1811"/>
    <mergeCell ref="T1809:T1811"/>
    <mergeCell ref="U1809:U1811"/>
    <mergeCell ref="V1809:V1811"/>
    <mergeCell ref="W1809:W1811"/>
    <mergeCell ref="X1809:X1811"/>
    <mergeCell ref="Y1809:Y1811"/>
    <mergeCell ref="Z1809:Z1811"/>
    <mergeCell ref="AA1809:AA1811"/>
    <mergeCell ref="L1790:L1791"/>
    <mergeCell ref="M1790:N1790"/>
    <mergeCell ref="O1790:O1791"/>
    <mergeCell ref="P1790:P1791"/>
    <mergeCell ref="I1827:I1828"/>
    <mergeCell ref="J1827:J1828"/>
    <mergeCell ref="K1827:K1828"/>
    <mergeCell ref="L1827:L1828"/>
    <mergeCell ref="V1790:V1791"/>
    <mergeCell ref="W1790:W1791"/>
    <mergeCell ref="X1790:X1791"/>
    <mergeCell ref="Y1790:Y1791"/>
    <mergeCell ref="Z1790:Z1791"/>
    <mergeCell ref="AA1790:AA1791"/>
    <mergeCell ref="B1795:C1795"/>
    <mergeCell ref="B1783:AK1783"/>
    <mergeCell ref="D1785:F1785"/>
    <mergeCell ref="B1786:C1786"/>
    <mergeCell ref="D1786:E1786"/>
    <mergeCell ref="D1787:K1787"/>
    <mergeCell ref="D1788:Q1788"/>
    <mergeCell ref="B1789:C1791"/>
    <mergeCell ref="D1789:D1791"/>
    <mergeCell ref="E1789:E1791"/>
    <mergeCell ref="F1789:R1789"/>
    <mergeCell ref="S1789:AC1789"/>
    <mergeCell ref="AD1789:AG1789"/>
    <mergeCell ref="AH1789:AJ1789"/>
    <mergeCell ref="F1790:F1791"/>
    <mergeCell ref="G1790:G1791"/>
    <mergeCell ref="H1790:H1791"/>
    <mergeCell ref="I1790:I1791"/>
    <mergeCell ref="J1790:J1791"/>
    <mergeCell ref="K1790:K1791"/>
    <mergeCell ref="AB1790:AB1791"/>
    <mergeCell ref="AC1790:AC1791"/>
    <mergeCell ref="AH1790:AH1791"/>
    <mergeCell ref="AI1790:AI1791"/>
    <mergeCell ref="AJ1790:AJ1791"/>
    <mergeCell ref="D1796:G1796"/>
    <mergeCell ref="B1797:C1797"/>
    <mergeCell ref="D1797:G1797"/>
    <mergeCell ref="B1798:C1798"/>
    <mergeCell ref="D1798:G1798"/>
    <mergeCell ref="O1827:O1828"/>
    <mergeCell ref="P1827:P1828"/>
    <mergeCell ref="Q1827:Q1828"/>
    <mergeCell ref="R1827:R1828"/>
    <mergeCell ref="AD1809:AD1811"/>
    <mergeCell ref="AE1809:AE1811"/>
    <mergeCell ref="AF1809:AF1811"/>
    <mergeCell ref="AG1809:AG1811"/>
    <mergeCell ref="D1814:G1814"/>
    <mergeCell ref="B1815:C1815"/>
    <mergeCell ref="D1815:G1815"/>
    <mergeCell ref="B1816:C1816"/>
    <mergeCell ref="D1816:G1816"/>
    <mergeCell ref="B1820:AK1820"/>
    <mergeCell ref="D1822:F1822"/>
    <mergeCell ref="B1823:C1823"/>
    <mergeCell ref="D1823:E1823"/>
    <mergeCell ref="B1824:C1824"/>
    <mergeCell ref="D1824:K1824"/>
    <mergeCell ref="B1825:C1825"/>
    <mergeCell ref="D1825:Q1825"/>
    <mergeCell ref="AH1809:AH1811"/>
    <mergeCell ref="AI1809:AI1811"/>
    <mergeCell ref="D1805:E1805"/>
    <mergeCell ref="B1806:C1806"/>
    <mergeCell ref="D1806:K1806"/>
    <mergeCell ref="B1807:C1807"/>
    <mergeCell ref="F1826:R1826"/>
    <mergeCell ref="S1826:AC1826"/>
    <mergeCell ref="D1804:F1804"/>
    <mergeCell ref="B1805:C1805"/>
    <mergeCell ref="Z1844:Z1845"/>
    <mergeCell ref="AA1844:AA1845"/>
    <mergeCell ref="AB1844:AB1845"/>
    <mergeCell ref="AC1844:AC1845"/>
    <mergeCell ref="AH1826:AJ1826"/>
    <mergeCell ref="F1827:F1828"/>
    <mergeCell ref="G1827:G1828"/>
    <mergeCell ref="H1827:H1828"/>
    <mergeCell ref="D1807:Q1807"/>
    <mergeCell ref="B1808:C1811"/>
    <mergeCell ref="D1808:D1811"/>
    <mergeCell ref="E1808:E1811"/>
    <mergeCell ref="F1808:R1808"/>
    <mergeCell ref="S1808:AC1808"/>
    <mergeCell ref="AD1808:AG1808"/>
    <mergeCell ref="AH1808:AJ1808"/>
    <mergeCell ref="F1809:F1811"/>
    <mergeCell ref="G1809:G1811"/>
    <mergeCell ref="H1809:H1811"/>
    <mergeCell ref="I1809:I1811"/>
    <mergeCell ref="J1809:J1811"/>
    <mergeCell ref="K1809:K1811"/>
    <mergeCell ref="L1809:L1811"/>
    <mergeCell ref="M1809:N1809"/>
    <mergeCell ref="O1809:O1811"/>
    <mergeCell ref="P1809:P1811"/>
    <mergeCell ref="AJ1809:AJ1811"/>
    <mergeCell ref="AB1809:AB1811"/>
    <mergeCell ref="AC1809:AC1811"/>
    <mergeCell ref="B1813:C1813"/>
    <mergeCell ref="B1868:C1868"/>
    <mergeCell ref="B1849:C1849"/>
    <mergeCell ref="D1850:G1850"/>
    <mergeCell ref="B1846:C1846"/>
    <mergeCell ref="B1847:C1847"/>
    <mergeCell ref="B1848:C1848"/>
    <mergeCell ref="U1863:U1864"/>
    <mergeCell ref="D1831:G1831"/>
    <mergeCell ref="B1832:C1832"/>
    <mergeCell ref="D1832:G1832"/>
    <mergeCell ref="AG1844:AG1845"/>
    <mergeCell ref="P1844:P1845"/>
    <mergeCell ref="Q1844:Q1845"/>
    <mergeCell ref="R1844:R1845"/>
    <mergeCell ref="S1844:S1845"/>
    <mergeCell ref="T1844:T1845"/>
    <mergeCell ref="U1844:U1845"/>
    <mergeCell ref="V1844:V1845"/>
    <mergeCell ref="W1844:W1845"/>
    <mergeCell ref="X1844:X1845"/>
    <mergeCell ref="Y1844:Y1845"/>
    <mergeCell ref="D1851:G1851"/>
    <mergeCell ref="AE1844:AE1845"/>
    <mergeCell ref="AF1844:AF1845"/>
    <mergeCell ref="B1837:AK1837"/>
    <mergeCell ref="AH1863:AH1864"/>
    <mergeCell ref="AI1863:AI1864"/>
    <mergeCell ref="S1863:S1864"/>
    <mergeCell ref="O1863:O1864"/>
    <mergeCell ref="P1863:P1864"/>
    <mergeCell ref="Q1863:Q1864"/>
    <mergeCell ref="R1863:R1864"/>
    <mergeCell ref="H1844:H1845"/>
    <mergeCell ref="I1844:I1845"/>
    <mergeCell ref="D1869:G1869"/>
    <mergeCell ref="B1870:C1870"/>
    <mergeCell ref="D1870:G1870"/>
    <mergeCell ref="B1856:AK1856"/>
    <mergeCell ref="D1858:F1858"/>
    <mergeCell ref="B1859:C1859"/>
    <mergeCell ref="D1859:E1859"/>
    <mergeCell ref="B1860:C1860"/>
    <mergeCell ref="D1860:K1860"/>
    <mergeCell ref="B1861:C1861"/>
    <mergeCell ref="D1861:Q1861"/>
    <mergeCell ref="B1862:C1864"/>
    <mergeCell ref="D1862:D1864"/>
    <mergeCell ref="E1862:E1864"/>
    <mergeCell ref="F1862:R1862"/>
    <mergeCell ref="S1862:AC1862"/>
    <mergeCell ref="AD1862:AG1862"/>
    <mergeCell ref="AH1862:AJ1862"/>
    <mergeCell ref="F1863:F1864"/>
    <mergeCell ref="Y1863:Y1864"/>
    <mergeCell ref="Z1863:Z1864"/>
    <mergeCell ref="AA1863:AA1864"/>
    <mergeCell ref="G1863:G1864"/>
    <mergeCell ref="H1863:H1864"/>
    <mergeCell ref="I1863:I1864"/>
    <mergeCell ref="J1863:J1864"/>
    <mergeCell ref="K1863:K1864"/>
    <mergeCell ref="L1863:L1864"/>
    <mergeCell ref="M1863:N1863"/>
    <mergeCell ref="B1865:C1865"/>
    <mergeCell ref="B1866:C1866"/>
    <mergeCell ref="B1867:C1867"/>
    <mergeCell ref="V1863:V1864"/>
    <mergeCell ref="W1863:W1864"/>
    <mergeCell ref="J1844:J1845"/>
    <mergeCell ref="K1844:K1845"/>
    <mergeCell ref="L1844:L1845"/>
    <mergeCell ref="M1844:N1844"/>
    <mergeCell ref="O1844:O1845"/>
    <mergeCell ref="AH1844:AH1845"/>
    <mergeCell ref="AI1844:AI1845"/>
    <mergeCell ref="B1793:C1793"/>
    <mergeCell ref="B1794:C1794"/>
    <mergeCell ref="AD1790:AD1791"/>
    <mergeCell ref="AE1790:AE1791"/>
    <mergeCell ref="AF1790:AF1791"/>
    <mergeCell ref="AG1790:AG1791"/>
    <mergeCell ref="Q1790:Q1791"/>
    <mergeCell ref="R1790:R1791"/>
    <mergeCell ref="S1790:S1791"/>
    <mergeCell ref="T1790:T1791"/>
    <mergeCell ref="U1790:U1791"/>
    <mergeCell ref="AB1863:AB1864"/>
    <mergeCell ref="AC1863:AC1864"/>
    <mergeCell ref="AD1863:AD1864"/>
    <mergeCell ref="AE1863:AE1864"/>
    <mergeCell ref="AF1863:AF1864"/>
    <mergeCell ref="AG1863:AG1864"/>
    <mergeCell ref="V1827:V1828"/>
    <mergeCell ref="W1827:W1828"/>
    <mergeCell ref="X1827:X1828"/>
    <mergeCell ref="AH1827:AH1828"/>
    <mergeCell ref="B1976:C1976"/>
    <mergeCell ref="B1996:C1996"/>
    <mergeCell ref="B1982:C1982"/>
    <mergeCell ref="B1947:AK1947"/>
    <mergeCell ref="D1949:F1949"/>
    <mergeCell ref="B1950:C1950"/>
    <mergeCell ref="D1950:E1950"/>
    <mergeCell ref="B1909:C1909"/>
    <mergeCell ref="B1910:C1910"/>
    <mergeCell ref="B1911:C1911"/>
    <mergeCell ref="B1912:C1912"/>
    <mergeCell ref="B1913:C1913"/>
    <mergeCell ref="B1914:C1914"/>
    <mergeCell ref="B1915:C1915"/>
    <mergeCell ref="B1916:C1916"/>
    <mergeCell ref="B1885:C1885"/>
    <mergeCell ref="B1886:C1886"/>
    <mergeCell ref="B1887:C1887"/>
    <mergeCell ref="B1888:C1888"/>
    <mergeCell ref="D1989:F1989"/>
    <mergeCell ref="B1990:C1990"/>
    <mergeCell ref="D1990:E1990"/>
    <mergeCell ref="B1991:C1991"/>
    <mergeCell ref="D1991:K1991"/>
    <mergeCell ref="B1992:C1992"/>
    <mergeCell ref="D1992:Q1992"/>
    <mergeCell ref="B1993:C1995"/>
    <mergeCell ref="D1993:D1995"/>
    <mergeCell ref="E1993:E1995"/>
    <mergeCell ref="F1993:R1993"/>
    <mergeCell ref="S1993:AC1993"/>
    <mergeCell ref="T1994:T1995"/>
    <mergeCell ref="AE1827:AE1828"/>
    <mergeCell ref="AF1827:AF1828"/>
    <mergeCell ref="AG1827:AG1828"/>
    <mergeCell ref="B1802:AK1802"/>
    <mergeCell ref="AD1844:AD1845"/>
    <mergeCell ref="AI1827:AI1828"/>
    <mergeCell ref="AJ1844:AJ1845"/>
    <mergeCell ref="D1839:F1839"/>
    <mergeCell ref="D1840:E1840"/>
    <mergeCell ref="B1841:C1841"/>
    <mergeCell ref="D1841:K1841"/>
    <mergeCell ref="B1842:C1842"/>
    <mergeCell ref="D1842:Q1842"/>
    <mergeCell ref="B1843:C1845"/>
    <mergeCell ref="D1843:D1845"/>
    <mergeCell ref="E1843:E1845"/>
    <mergeCell ref="F1843:R1843"/>
    <mergeCell ref="S1843:AC1843"/>
    <mergeCell ref="AD1843:AG1843"/>
    <mergeCell ref="AH1843:AJ1843"/>
    <mergeCell ref="F1844:F1845"/>
    <mergeCell ref="G1844:G1845"/>
    <mergeCell ref="AJ1827:AJ1828"/>
    <mergeCell ref="B1833:C1833"/>
    <mergeCell ref="D1833:G1833"/>
    <mergeCell ref="S1827:S1828"/>
    <mergeCell ref="M1827:N1827"/>
    <mergeCell ref="B1826:C1828"/>
    <mergeCell ref="D1826:D1828"/>
    <mergeCell ref="E1826:E1828"/>
    <mergeCell ref="B1432:C1432"/>
    <mergeCell ref="B1421:C1421"/>
    <mergeCell ref="B1468:C1468"/>
    <mergeCell ref="B1469:C1469"/>
    <mergeCell ref="B1461:C1461"/>
    <mergeCell ref="B1455:AF1455"/>
    <mergeCell ref="AJ1863:AJ1864"/>
    <mergeCell ref="T1426:T1427"/>
    <mergeCell ref="F1464:F1465"/>
    <mergeCell ref="G1464:G1465"/>
    <mergeCell ref="B1429:C1429"/>
    <mergeCell ref="V1426:V1427"/>
    <mergeCell ref="D1458:F1458"/>
    <mergeCell ref="B1459:C1459"/>
    <mergeCell ref="D1459:F1459"/>
    <mergeCell ref="AC1444:AE1444"/>
    <mergeCell ref="E1445:E1446"/>
    <mergeCell ref="F1445:F1446"/>
    <mergeCell ref="W1426:W1427"/>
    <mergeCell ref="X1426:X1427"/>
    <mergeCell ref="B1554:C1556"/>
    <mergeCell ref="D1554:D1556"/>
    <mergeCell ref="E1554:E1556"/>
    <mergeCell ref="F1554:R1554"/>
    <mergeCell ref="S1554:AC1554"/>
    <mergeCell ref="AD1554:AG1554"/>
    <mergeCell ref="AH1554:AJ1554"/>
    <mergeCell ref="F1555:F1556"/>
    <mergeCell ref="G1555:G1556"/>
    <mergeCell ref="H1555:H1556"/>
    <mergeCell ref="I1555:I1556"/>
    <mergeCell ref="J1555:J1556"/>
    <mergeCell ref="K1555:K1556"/>
    <mergeCell ref="L1555:L1556"/>
    <mergeCell ref="M1555:N1555"/>
    <mergeCell ref="O1555:O1556"/>
    <mergeCell ref="P1555:P1556"/>
    <mergeCell ref="Q1555:Q1556"/>
    <mergeCell ref="B1871:C1871"/>
    <mergeCell ref="D1871:G1871"/>
    <mergeCell ref="B1840:C1840"/>
    <mergeCell ref="X1863:X1864"/>
    <mergeCell ref="B1448:C1448"/>
    <mergeCell ref="B1451:C1451"/>
    <mergeCell ref="D1451:H1451"/>
    <mergeCell ref="Y1445:Y1446"/>
    <mergeCell ref="Z1445:Z1446"/>
    <mergeCell ref="AA1445:AA1446"/>
    <mergeCell ref="AB1445:AB1446"/>
    <mergeCell ref="D1450:H1450"/>
    <mergeCell ref="R1445:R1446"/>
    <mergeCell ref="T1863:T1864"/>
    <mergeCell ref="B1852:C1852"/>
    <mergeCell ref="D1852:G1852"/>
    <mergeCell ref="B1851:C1851"/>
    <mergeCell ref="AD1826:AG1826"/>
    <mergeCell ref="B1792:C1792"/>
    <mergeCell ref="Y1827:Y1828"/>
    <mergeCell ref="Z1827:Z1828"/>
    <mergeCell ref="AA1827:AA1828"/>
    <mergeCell ref="AB1827:AB1828"/>
    <mergeCell ref="AC1827:AC1828"/>
    <mergeCell ref="AD1827:AD1828"/>
    <mergeCell ref="C2151:D2151"/>
    <mergeCell ref="E2151:AK2151"/>
    <mergeCell ref="B2264:C2264"/>
    <mergeCell ref="Q2195:Q2196"/>
    <mergeCell ref="R2195:R2196"/>
    <mergeCell ref="S2195:S2196"/>
    <mergeCell ref="T2195:T2196"/>
    <mergeCell ref="U2195:U2196"/>
    <mergeCell ref="V2195:V2196"/>
    <mergeCell ref="W2195:W2196"/>
    <mergeCell ref="X2195:X2196"/>
    <mergeCell ref="Y2195:Y2196"/>
    <mergeCell ref="Z2195:Z2196"/>
    <mergeCell ref="AA2195:AA2196"/>
    <mergeCell ref="AB2195:AB2196"/>
    <mergeCell ref="AC2195:AC2196"/>
    <mergeCell ref="AD2195:AD2196"/>
    <mergeCell ref="AE2195:AE2196"/>
    <mergeCell ref="AF2195:AF2196"/>
    <mergeCell ref="M2195:N2195"/>
    <mergeCell ref="O2195:O2196"/>
    <mergeCell ref="P2195:P2196"/>
    <mergeCell ref="L2228:L2229"/>
    <mergeCell ref="AH2195:AH2196"/>
    <mergeCell ref="AI2195:AI2196"/>
    <mergeCell ref="AJ2195:AJ2196"/>
    <mergeCell ref="B2197:C2197"/>
    <mergeCell ref="AH2228:AH2229"/>
    <mergeCell ref="AI2228:AI2229"/>
    <mergeCell ref="B2246:C2246"/>
    <mergeCell ref="D2247:G2247"/>
    <mergeCell ref="B2248:C2248"/>
    <mergeCell ref="B1998:C1998"/>
    <mergeCell ref="B1999:C1999"/>
    <mergeCell ref="B2000:C2000"/>
    <mergeCell ref="B2001:C2001"/>
    <mergeCell ref="B2002:C2002"/>
    <mergeCell ref="B2003:C2003"/>
    <mergeCell ref="B2004:C2004"/>
    <mergeCell ref="B2221:AK2221"/>
    <mergeCell ref="D2223:F2223"/>
    <mergeCell ref="B2224:C2224"/>
    <mergeCell ref="D2224:E2224"/>
    <mergeCell ref="D2225:K2225"/>
    <mergeCell ref="D2215:G2215"/>
    <mergeCell ref="B2216:C2216"/>
    <mergeCell ref="D2216:G2216"/>
    <mergeCell ref="B2217:C2217"/>
    <mergeCell ref="D2217:G2217"/>
    <mergeCell ref="B2218:C2218"/>
    <mergeCell ref="D2218:G2218"/>
    <mergeCell ref="B2111:C2111"/>
    <mergeCell ref="D2183:G2183"/>
    <mergeCell ref="D2157:F2157"/>
    <mergeCell ref="B2158:C2158"/>
    <mergeCell ref="D2158:E2158"/>
    <mergeCell ref="B2159:C2159"/>
    <mergeCell ref="D2159:K2159"/>
    <mergeCell ref="B2160:C2160"/>
    <mergeCell ref="D2160:Q2160"/>
    <mergeCell ref="B2161:C2163"/>
    <mergeCell ref="D2161:D2163"/>
    <mergeCell ref="E2161:E2163"/>
    <mergeCell ref="F2161:R2161"/>
    <mergeCell ref="B2225:C2225"/>
    <mergeCell ref="B2226:C2226"/>
    <mergeCell ref="K2244:K2245"/>
    <mergeCell ref="L2244:L2245"/>
    <mergeCell ref="M2244:N2244"/>
    <mergeCell ref="O2244:O2245"/>
    <mergeCell ref="P2244:P2245"/>
    <mergeCell ref="Q2244:Q2245"/>
    <mergeCell ref="R2244:R2245"/>
    <mergeCell ref="S2244:S2245"/>
    <mergeCell ref="AC2244:AC2245"/>
    <mergeCell ref="AE2244:AE2245"/>
    <mergeCell ref="AF2244:AF2245"/>
    <mergeCell ref="AG2244:AG2245"/>
    <mergeCell ref="G2228:G2229"/>
    <mergeCell ref="H2228:H2229"/>
    <mergeCell ref="I2228:I2229"/>
    <mergeCell ref="J2228:J2229"/>
    <mergeCell ref="T2244:T2245"/>
    <mergeCell ref="U2244:U2245"/>
    <mergeCell ref="V2244:V2245"/>
    <mergeCell ref="U2228:U2229"/>
    <mergeCell ref="V2228:V2229"/>
    <mergeCell ref="W2228:W2229"/>
    <mergeCell ref="X2228:X2229"/>
    <mergeCell ref="Y2228:Y2229"/>
    <mergeCell ref="Z2228:Z2229"/>
    <mergeCell ref="AB2123:AB2124"/>
    <mergeCell ref="AC2123:AC2124"/>
    <mergeCell ref="AD2123:AD2124"/>
    <mergeCell ref="AE2123:AE2124"/>
    <mergeCell ref="AF2123:AF2124"/>
    <mergeCell ref="AG2123:AG2124"/>
    <mergeCell ref="AH2123:AH2124"/>
    <mergeCell ref="AI2123:AI2124"/>
    <mergeCell ref="I2162:I2163"/>
    <mergeCell ref="J2162:J2163"/>
    <mergeCell ref="K2162:K2163"/>
    <mergeCell ref="L2162:L2163"/>
    <mergeCell ref="AH2227:AJ2227"/>
    <mergeCell ref="F2228:F2229"/>
    <mergeCell ref="AC2228:AC2229"/>
    <mergeCell ref="AJ2228:AJ2229"/>
    <mergeCell ref="B2230:C2230"/>
    <mergeCell ref="D2231:G2231"/>
    <mergeCell ref="B2232:C2232"/>
    <mergeCell ref="D2232:G2232"/>
    <mergeCell ref="B2237:AK2237"/>
    <mergeCell ref="D2239:F2239"/>
    <mergeCell ref="D2240:E2240"/>
    <mergeCell ref="D2241:K2241"/>
    <mergeCell ref="B2242:C2242"/>
    <mergeCell ref="D2242:Q2242"/>
    <mergeCell ref="B2243:C2245"/>
    <mergeCell ref="D2243:D2245"/>
    <mergeCell ref="E2243:E2245"/>
    <mergeCell ref="F2243:R2243"/>
    <mergeCell ref="S2243:AC2243"/>
    <mergeCell ref="AD2243:AG2243"/>
    <mergeCell ref="AH2243:AJ2243"/>
    <mergeCell ref="F2244:F2245"/>
    <mergeCell ref="G2244:G2245"/>
    <mergeCell ref="W2244:W2245"/>
    <mergeCell ref="X2244:X2245"/>
    <mergeCell ref="Y2244:Y2245"/>
    <mergeCell ref="Z2244:Z2245"/>
    <mergeCell ref="M2228:N2228"/>
    <mergeCell ref="O2228:O2229"/>
    <mergeCell ref="P2228:P2229"/>
    <mergeCell ref="Q2228:Q2229"/>
    <mergeCell ref="R2228:R2229"/>
    <mergeCell ref="S2228:S2229"/>
    <mergeCell ref="T2228:T2229"/>
    <mergeCell ref="D2266:G2266"/>
    <mergeCell ref="B2267:C2267"/>
    <mergeCell ref="D2267:G2267"/>
    <mergeCell ref="B2268:C2268"/>
    <mergeCell ref="D2268:G2268"/>
    <mergeCell ref="B2269:C2269"/>
    <mergeCell ref="D2269:G2269"/>
    <mergeCell ref="K2260:K2261"/>
    <mergeCell ref="L2260:L2261"/>
    <mergeCell ref="M2260:N2260"/>
    <mergeCell ref="O2260:O2261"/>
    <mergeCell ref="B2262:C2262"/>
    <mergeCell ref="B2265:C2265"/>
    <mergeCell ref="H2244:H2245"/>
    <mergeCell ref="I2244:I2245"/>
    <mergeCell ref="J2244:J2245"/>
    <mergeCell ref="AD2244:AD2245"/>
    <mergeCell ref="D2255:F2255"/>
    <mergeCell ref="B2256:C2256"/>
    <mergeCell ref="D2256:E2256"/>
    <mergeCell ref="B2257:C2257"/>
    <mergeCell ref="D2257:K2257"/>
    <mergeCell ref="B2258:C2258"/>
    <mergeCell ref="D2258:Q2258"/>
    <mergeCell ref="B2259:C2261"/>
    <mergeCell ref="B2263:C2263"/>
    <mergeCell ref="D2248:G2248"/>
    <mergeCell ref="B2249:C2249"/>
    <mergeCell ref="D2226:Q2226"/>
    <mergeCell ref="B2227:C2229"/>
    <mergeCell ref="D2227:D2229"/>
    <mergeCell ref="E2227:E2229"/>
    <mergeCell ref="F2227:R2227"/>
    <mergeCell ref="S2227:AC2227"/>
    <mergeCell ref="AD2227:AG2227"/>
    <mergeCell ref="D2259:D2261"/>
    <mergeCell ref="E2259:E2261"/>
    <mergeCell ref="F2259:R2259"/>
    <mergeCell ref="S2259:AC2259"/>
    <mergeCell ref="AD2259:AG2259"/>
    <mergeCell ref="AH2259:AJ2259"/>
    <mergeCell ref="F2260:F2261"/>
    <mergeCell ref="G2260:G2261"/>
    <mergeCell ref="AJ2260:AJ2261"/>
    <mergeCell ref="T2260:T2261"/>
    <mergeCell ref="U2260:U2261"/>
    <mergeCell ref="V2260:V2261"/>
    <mergeCell ref="W2260:W2261"/>
    <mergeCell ref="X2260:X2261"/>
    <mergeCell ref="Y2260:Y2261"/>
    <mergeCell ref="H2260:H2261"/>
    <mergeCell ref="I2260:I2261"/>
    <mergeCell ref="J2260:J2261"/>
    <mergeCell ref="AH2260:AH2261"/>
    <mergeCell ref="AI2260:AI2261"/>
    <mergeCell ref="R2260:R2261"/>
    <mergeCell ref="S2279:S2280"/>
    <mergeCell ref="U2296:U2297"/>
    <mergeCell ref="W2296:W2297"/>
    <mergeCell ref="AJ2279:AJ2280"/>
    <mergeCell ref="S2260:S2261"/>
    <mergeCell ref="D2275:E2275"/>
    <mergeCell ref="D2276:K2276"/>
    <mergeCell ref="D2277:Q2277"/>
    <mergeCell ref="M2279:N2279"/>
    <mergeCell ref="O2279:O2280"/>
    <mergeCell ref="B2277:C2277"/>
    <mergeCell ref="K2228:K2229"/>
    <mergeCell ref="AD2228:AD2229"/>
    <mergeCell ref="AH2244:AH2245"/>
    <mergeCell ref="AI2244:AI2245"/>
    <mergeCell ref="AJ2244:AJ2245"/>
    <mergeCell ref="AA2244:AA2245"/>
    <mergeCell ref="AB2244:AB2245"/>
    <mergeCell ref="AE2228:AE2229"/>
    <mergeCell ref="AF2228:AF2229"/>
    <mergeCell ref="B2240:C2240"/>
    <mergeCell ref="B2241:C2241"/>
    <mergeCell ref="P2260:P2261"/>
    <mergeCell ref="Q2260:Q2261"/>
    <mergeCell ref="B2233:C2233"/>
    <mergeCell ref="D2233:G2233"/>
    <mergeCell ref="B2234:C2234"/>
    <mergeCell ref="D2234:G2234"/>
    <mergeCell ref="D2249:G2249"/>
    <mergeCell ref="B2250:C2250"/>
    <mergeCell ref="D2250:G2250"/>
    <mergeCell ref="Z2260:Z2261"/>
    <mergeCell ref="AA2260:AA2261"/>
    <mergeCell ref="AB2260:AB2261"/>
    <mergeCell ref="AC2260:AC2261"/>
    <mergeCell ref="AD2260:AD2261"/>
    <mergeCell ref="AE2260:AE2261"/>
    <mergeCell ref="AF2260:AF2261"/>
    <mergeCell ref="AG2260:AG2261"/>
    <mergeCell ref="AG2228:AG2229"/>
    <mergeCell ref="AA2228:AA2229"/>
    <mergeCell ref="AB2228:AB2229"/>
    <mergeCell ref="B2253:AK2253"/>
    <mergeCell ref="B2289:AK2289"/>
    <mergeCell ref="D2291:F2291"/>
    <mergeCell ref="D2292:E2292"/>
    <mergeCell ref="D2293:K2293"/>
    <mergeCell ref="D2294:Q2294"/>
    <mergeCell ref="B2295:C2297"/>
    <mergeCell ref="D2295:D2297"/>
    <mergeCell ref="E2295:E2297"/>
    <mergeCell ref="F2295:R2295"/>
    <mergeCell ref="S2295:AC2295"/>
    <mergeCell ref="AD2295:AG2295"/>
    <mergeCell ref="AH2295:AJ2295"/>
    <mergeCell ref="F2296:F2297"/>
    <mergeCell ref="G2296:G2297"/>
    <mergeCell ref="H2296:H2297"/>
    <mergeCell ref="I2296:I2297"/>
    <mergeCell ref="J2296:J2297"/>
    <mergeCell ref="K2296:K2297"/>
    <mergeCell ref="L2296:L2297"/>
    <mergeCell ref="M2296:N2296"/>
    <mergeCell ref="O2296:O2297"/>
    <mergeCell ref="P2296:P2297"/>
    <mergeCell ref="Q2296:Q2297"/>
    <mergeCell ref="R2296:R2297"/>
    <mergeCell ref="S2296:S2297"/>
    <mergeCell ref="T2296:T2297"/>
    <mergeCell ref="AC2296:AC2297"/>
    <mergeCell ref="AD2296:AD2297"/>
    <mergeCell ref="AE2296:AE2297"/>
    <mergeCell ref="V2296:V2297"/>
    <mergeCell ref="AI2279:AI2280"/>
    <mergeCell ref="X2296:X2297"/>
    <mergeCell ref="AF2296:AF2297"/>
    <mergeCell ref="AG2296:AG2297"/>
    <mergeCell ref="AH2296:AH2297"/>
    <mergeCell ref="AI2296:AI2297"/>
    <mergeCell ref="AJ2296:AJ2297"/>
    <mergeCell ref="B1417:AF1417"/>
    <mergeCell ref="D1419:F1419"/>
    <mergeCell ref="B1420:C1420"/>
    <mergeCell ref="D1423:Q1423"/>
    <mergeCell ref="B1425:C1427"/>
    <mergeCell ref="D1425:D1427"/>
    <mergeCell ref="E1425:P1425"/>
    <mergeCell ref="Q1425:Y1425"/>
    <mergeCell ref="Z1425:AB1425"/>
    <mergeCell ref="AC1425:AE1425"/>
    <mergeCell ref="E1426:E1427"/>
    <mergeCell ref="F1426:F1427"/>
    <mergeCell ref="G1426:G1427"/>
    <mergeCell ref="H1426:H1427"/>
    <mergeCell ref="I1426:I1427"/>
    <mergeCell ref="J1426:J1427"/>
    <mergeCell ref="K1426:L1426"/>
    <mergeCell ref="M1426:M1427"/>
    <mergeCell ref="N1426:N1427"/>
    <mergeCell ref="D1421:F1421"/>
    <mergeCell ref="D1439:F1439"/>
    <mergeCell ref="B1423:C1423"/>
    <mergeCell ref="D1440:F1440"/>
    <mergeCell ref="O1426:O1427"/>
    <mergeCell ref="P1426:P1427"/>
    <mergeCell ref="Q1426:Q1427"/>
    <mergeCell ref="R1426:R1427"/>
    <mergeCell ref="S1426:S1427"/>
    <mergeCell ref="X2626:X2627"/>
    <mergeCell ref="Y2626:Y2627"/>
    <mergeCell ref="B2619:AK2619"/>
    <mergeCell ref="D2621:F2621"/>
    <mergeCell ref="B2622:C2622"/>
    <mergeCell ref="D2622:E2622"/>
    <mergeCell ref="B2278:C2280"/>
    <mergeCell ref="D2278:D2280"/>
    <mergeCell ref="E2278:E2280"/>
    <mergeCell ref="F2278:R2278"/>
    <mergeCell ref="S2278:AC2278"/>
    <mergeCell ref="AD2278:AG2278"/>
    <mergeCell ref="AH2278:AJ2278"/>
    <mergeCell ref="F2279:F2280"/>
    <mergeCell ref="G2279:G2280"/>
    <mergeCell ref="H2279:H2280"/>
    <mergeCell ref="I2279:I2280"/>
    <mergeCell ref="J2279:J2280"/>
    <mergeCell ref="K2279:K2280"/>
    <mergeCell ref="U2279:U2280"/>
    <mergeCell ref="V2279:V2280"/>
    <mergeCell ref="Q2279:Q2280"/>
    <mergeCell ref="W2279:W2280"/>
    <mergeCell ref="R2279:R2280"/>
    <mergeCell ref="X2279:X2280"/>
    <mergeCell ref="Y2279:Y2280"/>
    <mergeCell ref="Z2279:Z2280"/>
    <mergeCell ref="P2279:P2280"/>
    <mergeCell ref="AC2279:AC2280"/>
    <mergeCell ref="AD2279:AD2280"/>
    <mergeCell ref="T2279:T2280"/>
    <mergeCell ref="AH2279:AH2280"/>
    <mergeCell ref="AE2279:AE2280"/>
    <mergeCell ref="B2275:C2275"/>
    <mergeCell ref="B2276:C2276"/>
    <mergeCell ref="B2302:C2302"/>
    <mergeCell ref="AD2625:AG2625"/>
    <mergeCell ref="AH2625:AJ2625"/>
    <mergeCell ref="F2626:F2627"/>
    <mergeCell ref="G2626:G2627"/>
    <mergeCell ref="H2626:H2627"/>
    <mergeCell ref="I2626:I2627"/>
    <mergeCell ref="J2626:J2627"/>
    <mergeCell ref="B2623:C2623"/>
    <mergeCell ref="B2624:C2624"/>
    <mergeCell ref="AC2626:AC2627"/>
    <mergeCell ref="AD2626:AD2627"/>
    <mergeCell ref="AE2626:AE2627"/>
    <mergeCell ref="AF2626:AF2627"/>
    <mergeCell ref="AG2626:AG2627"/>
    <mergeCell ref="AH2626:AH2627"/>
    <mergeCell ref="AI2626:AI2627"/>
    <mergeCell ref="AJ2626:AJ2627"/>
    <mergeCell ref="Z2626:Z2627"/>
    <mergeCell ref="AA2626:AA2627"/>
    <mergeCell ref="F2656:F2657"/>
    <mergeCell ref="G2656:G2657"/>
    <mergeCell ref="H2656:H2657"/>
    <mergeCell ref="I2656:I2657"/>
    <mergeCell ref="J2656:J2657"/>
    <mergeCell ref="B2628:C2628"/>
    <mergeCell ref="B2631:C2631"/>
    <mergeCell ref="W2626:W2627"/>
    <mergeCell ref="B2646:C2646"/>
    <mergeCell ref="D2646:G2646"/>
    <mergeCell ref="B2635:C2635"/>
    <mergeCell ref="K2626:K2627"/>
    <mergeCell ref="L2626:L2627"/>
    <mergeCell ref="M2626:N2626"/>
    <mergeCell ref="O2626:O2627"/>
    <mergeCell ref="P2626:P2627"/>
    <mergeCell ref="Q2626:Q2627"/>
    <mergeCell ref="R2626:R2627"/>
    <mergeCell ref="S2626:S2627"/>
    <mergeCell ref="T2626:T2627"/>
    <mergeCell ref="U2626:U2627"/>
    <mergeCell ref="V2626:V2627"/>
    <mergeCell ref="D2643:G2643"/>
    <mergeCell ref="B2629:C2629"/>
    <mergeCell ref="B2630:C2630"/>
    <mergeCell ref="B2632:C2632"/>
    <mergeCell ref="B2633:C2633"/>
    <mergeCell ref="AI2656:AI2657"/>
    <mergeCell ref="AJ2656:AJ2657"/>
    <mergeCell ref="AB2656:AB2657"/>
    <mergeCell ref="AC2656:AC2657"/>
    <mergeCell ref="AD2656:AD2657"/>
    <mergeCell ref="AE2656:AE2657"/>
    <mergeCell ref="AF2656:AF2657"/>
    <mergeCell ref="AG2656:AG2657"/>
    <mergeCell ref="AH2656:AH2657"/>
    <mergeCell ref="AB2626:AB2627"/>
    <mergeCell ref="I2673:I2674"/>
    <mergeCell ref="R2673:R2674"/>
    <mergeCell ref="S2673:S2674"/>
    <mergeCell ref="W2673:W2674"/>
    <mergeCell ref="B2662:C2662"/>
    <mergeCell ref="D2662:G2662"/>
    <mergeCell ref="B2663:C2663"/>
    <mergeCell ref="D2663:G2663"/>
    <mergeCell ref="R2656:R2657"/>
    <mergeCell ref="S2656:S2657"/>
    <mergeCell ref="T2656:T2657"/>
    <mergeCell ref="U2656:U2657"/>
    <mergeCell ref="V2656:V2657"/>
    <mergeCell ref="W2656:W2657"/>
    <mergeCell ref="X2656:X2657"/>
    <mergeCell ref="Y2656:Y2657"/>
    <mergeCell ref="Z2656:Z2657"/>
    <mergeCell ref="AA2656:AA2657"/>
    <mergeCell ref="B2659:C2659"/>
    <mergeCell ref="B2671:C2671"/>
    <mergeCell ref="D2671:Q2671"/>
    <mergeCell ref="K2656:K2657"/>
    <mergeCell ref="L2656:L2657"/>
    <mergeCell ref="M2656:N2656"/>
    <mergeCell ref="O2656:O2657"/>
    <mergeCell ref="P2656:P2657"/>
    <mergeCell ref="Q2656:Q2657"/>
    <mergeCell ref="D2623:K2623"/>
    <mergeCell ref="D2624:Q2624"/>
    <mergeCell ref="B2625:C2627"/>
    <mergeCell ref="D2625:D2627"/>
    <mergeCell ref="E2625:E2627"/>
    <mergeCell ref="F2625:R2625"/>
    <mergeCell ref="S2625:AC2625"/>
    <mergeCell ref="N1445:N1446"/>
    <mergeCell ref="O1445:O1446"/>
    <mergeCell ref="P1445:P1446"/>
    <mergeCell ref="B1447:C1447"/>
    <mergeCell ref="X1445:X1446"/>
    <mergeCell ref="Q1445:Q1446"/>
    <mergeCell ref="S2707:AC2707"/>
    <mergeCell ref="F2708:F2709"/>
    <mergeCell ref="G2708:G2709"/>
    <mergeCell ref="H2708:H2709"/>
    <mergeCell ref="I2708:I2709"/>
    <mergeCell ref="J2708:J2709"/>
    <mergeCell ref="B2694:C2694"/>
    <mergeCell ref="D2695:G2695"/>
    <mergeCell ref="B2691:C2693"/>
    <mergeCell ref="D2691:D2693"/>
    <mergeCell ref="E2691:E2693"/>
    <mergeCell ref="F2691:R2691"/>
    <mergeCell ref="S2691:AC2691"/>
    <mergeCell ref="F2692:F2693"/>
    <mergeCell ref="G2692:G2693"/>
    <mergeCell ref="H2692:H2693"/>
    <mergeCell ref="W2692:W2693"/>
    <mergeCell ref="M2590:N2590"/>
    <mergeCell ref="O2590:O2591"/>
    <mergeCell ref="D2588:Q2588"/>
    <mergeCell ref="B2704:C2704"/>
    <mergeCell ref="V1464:V1465"/>
    <mergeCell ref="W1464:W1465"/>
    <mergeCell ref="X1464:X1465"/>
    <mergeCell ref="S2672:AC2672"/>
    <mergeCell ref="F2673:F2674"/>
    <mergeCell ref="AD2724:AD2725"/>
    <mergeCell ref="AC2708:AC2709"/>
    <mergeCell ref="U2724:U2725"/>
    <mergeCell ref="V2724:V2725"/>
    <mergeCell ref="B2685:AK2685"/>
    <mergeCell ref="D2687:F2687"/>
    <mergeCell ref="B2688:C2688"/>
    <mergeCell ref="D2688:E2688"/>
    <mergeCell ref="X2673:X2674"/>
    <mergeCell ref="B2675:C2675"/>
    <mergeCell ref="B2676:C2676"/>
    <mergeCell ref="B2677:C2677"/>
    <mergeCell ref="B2680:C2680"/>
    <mergeCell ref="D2680:G2680"/>
    <mergeCell ref="AG2724:AG2725"/>
    <mergeCell ref="AH2724:AH2725"/>
    <mergeCell ref="B2720:C2720"/>
    <mergeCell ref="AC2724:AC2725"/>
    <mergeCell ref="AG2708:AG2709"/>
    <mergeCell ref="AH2708:AH2709"/>
    <mergeCell ref="AI2708:AI2709"/>
    <mergeCell ref="AJ2708:AJ2709"/>
    <mergeCell ref="B2710:C2710"/>
    <mergeCell ref="D2711:G2711"/>
    <mergeCell ref="B2672:C2674"/>
    <mergeCell ref="D2672:D2674"/>
    <mergeCell ref="W2724:W2725"/>
    <mergeCell ref="X2724:X2725"/>
    <mergeCell ref="Y2724:Y2725"/>
    <mergeCell ref="Z2724:Z2725"/>
    <mergeCell ref="AA2724:AA2725"/>
    <mergeCell ref="AB2724:AB2725"/>
    <mergeCell ref="AC1464:AC1465"/>
    <mergeCell ref="D2460:F2460"/>
    <mergeCell ref="B2461:C2461"/>
    <mergeCell ref="D2461:E2461"/>
    <mergeCell ref="B2462:C2462"/>
    <mergeCell ref="D2462:K2462"/>
    <mergeCell ref="D2463:Q2463"/>
    <mergeCell ref="AC2673:AC2674"/>
    <mergeCell ref="AD2673:AD2674"/>
    <mergeCell ref="W2590:W2591"/>
    <mergeCell ref="B2596:C2596"/>
    <mergeCell ref="B2597:C2597"/>
    <mergeCell ref="B2598:C2598"/>
    <mergeCell ref="AD2590:AD2591"/>
    <mergeCell ref="AE2590:AE2591"/>
    <mergeCell ref="U2537:U2538"/>
    <mergeCell ref="V2537:V2538"/>
    <mergeCell ref="W2537:W2538"/>
    <mergeCell ref="B2543:C2543"/>
    <mergeCell ref="B2544:C2544"/>
    <mergeCell ref="AC2560:AC2561"/>
    <mergeCell ref="X2560:X2561"/>
    <mergeCell ref="Y2560:Y2561"/>
    <mergeCell ref="AE2673:AE2674"/>
    <mergeCell ref="Z2673:Z2674"/>
    <mergeCell ref="T2560:T2561"/>
    <mergeCell ref="U2560:U2561"/>
    <mergeCell ref="AI2724:AI2725"/>
    <mergeCell ref="AJ2724:AJ2725"/>
    <mergeCell ref="AF2708:AF2709"/>
    <mergeCell ref="AD2708:AD2709"/>
    <mergeCell ref="AE2708:AE2709"/>
    <mergeCell ref="AA2708:AA2709"/>
    <mergeCell ref="AB2708:AB2709"/>
    <mergeCell ref="P2590:P2591"/>
    <mergeCell ref="Q2590:Q2591"/>
    <mergeCell ref="R2590:R2591"/>
    <mergeCell ref="W2560:W2561"/>
    <mergeCell ref="B2701:AK2701"/>
    <mergeCell ref="D2703:F2703"/>
    <mergeCell ref="G2724:G2725"/>
    <mergeCell ref="H2724:H2725"/>
    <mergeCell ref="I2724:I2725"/>
    <mergeCell ref="J2724:J2725"/>
    <mergeCell ref="K2724:K2725"/>
    <mergeCell ref="O2708:O2709"/>
    <mergeCell ref="B2666:AK2666"/>
    <mergeCell ref="D2668:F2668"/>
    <mergeCell ref="B2669:C2669"/>
    <mergeCell ref="D2669:E2669"/>
    <mergeCell ref="B2670:C2670"/>
    <mergeCell ref="D2670:K2670"/>
    <mergeCell ref="AD2707:AG2707"/>
    <mergeCell ref="AH2707:AJ2707"/>
    <mergeCell ref="K2708:K2709"/>
    <mergeCell ref="L2708:L2709"/>
    <mergeCell ref="M2708:N2708"/>
    <mergeCell ref="D2704:E2704"/>
    <mergeCell ref="B2705:C2705"/>
    <mergeCell ref="AE2724:AE2725"/>
    <mergeCell ref="AF2724:AF2725"/>
    <mergeCell ref="AG2692:AG2693"/>
    <mergeCell ref="AH2692:AH2693"/>
    <mergeCell ref="AI2692:AI2693"/>
    <mergeCell ref="AJ2673:AJ2674"/>
    <mergeCell ref="AA2692:AA2693"/>
    <mergeCell ref="AB2692:AB2693"/>
    <mergeCell ref="AC2692:AC2693"/>
    <mergeCell ref="AD2692:AD2693"/>
    <mergeCell ref="AE2692:AE2693"/>
    <mergeCell ref="AF2692:AF2693"/>
    <mergeCell ref="B2599:C2599"/>
    <mergeCell ref="B2600:C2600"/>
    <mergeCell ref="B2601:C2601"/>
    <mergeCell ref="B2602:C2602"/>
    <mergeCell ref="B2603:C2603"/>
    <mergeCell ref="B2604:C2604"/>
    <mergeCell ref="M2673:N2673"/>
    <mergeCell ref="O2673:O2674"/>
    <mergeCell ref="B2689:C2689"/>
    <mergeCell ref="D2689:K2689"/>
    <mergeCell ref="T2692:T2693"/>
    <mergeCell ref="AD2691:AG2691"/>
    <mergeCell ref="AH2691:AJ2691"/>
    <mergeCell ref="B2658:C2658"/>
    <mergeCell ref="B2681:C2681"/>
    <mergeCell ref="D2681:G2681"/>
    <mergeCell ref="B2682:C2682"/>
    <mergeCell ref="D2682:G2682"/>
    <mergeCell ref="B2678:C2678"/>
    <mergeCell ref="AD2672:AG2672"/>
    <mergeCell ref="AH2672:AJ2672"/>
    <mergeCell ref="AF2673:AF2674"/>
    <mergeCell ref="AG2673:AG2674"/>
    <mergeCell ref="AH2673:AH2674"/>
    <mergeCell ref="B2707:C2709"/>
    <mergeCell ref="D2707:D2709"/>
    <mergeCell ref="E2707:E2709"/>
    <mergeCell ref="F2707:R2707"/>
    <mergeCell ref="E2672:E2674"/>
    <mergeCell ref="F2672:R2672"/>
    <mergeCell ref="K2673:K2674"/>
    <mergeCell ref="L2673:L2674"/>
    <mergeCell ref="P2673:P2674"/>
    <mergeCell ref="Q2673:Q2674"/>
    <mergeCell ref="T2673:T2674"/>
    <mergeCell ref="U2673:U2674"/>
    <mergeCell ref="V2673:V2674"/>
    <mergeCell ref="Y2673:Y2674"/>
    <mergeCell ref="B2649:AK2649"/>
    <mergeCell ref="D2651:F2651"/>
    <mergeCell ref="B2652:C2652"/>
    <mergeCell ref="D2652:E2652"/>
    <mergeCell ref="S2655:AC2655"/>
    <mergeCell ref="AD2655:AG2655"/>
    <mergeCell ref="AH2655:AJ2655"/>
    <mergeCell ref="AJ2692:AJ2693"/>
    <mergeCell ref="X2708:X2709"/>
    <mergeCell ref="Y2708:Y2709"/>
    <mergeCell ref="Z2708:Z2709"/>
    <mergeCell ref="D2660:G2660"/>
    <mergeCell ref="B2661:C2661"/>
    <mergeCell ref="D2661:G2661"/>
    <mergeCell ref="D2644:G2644"/>
    <mergeCell ref="B2645:C2645"/>
    <mergeCell ref="D2645:G2645"/>
    <mergeCell ref="B2634:C2634"/>
    <mergeCell ref="B2637:C2637"/>
    <mergeCell ref="T1464:T1465"/>
    <mergeCell ref="U1464:U1465"/>
    <mergeCell ref="I1464:I1465"/>
    <mergeCell ref="J1464:J1465"/>
    <mergeCell ref="K1464:L1464"/>
    <mergeCell ref="M1464:M1465"/>
    <mergeCell ref="S2590:S2591"/>
    <mergeCell ref="T2590:T2591"/>
    <mergeCell ref="U2590:U2591"/>
    <mergeCell ref="V2590:V2591"/>
    <mergeCell ref="E1464:E1465"/>
    <mergeCell ref="Y2590:Y2591"/>
    <mergeCell ref="Z2590:Z2591"/>
    <mergeCell ref="AA2590:AA2591"/>
    <mergeCell ref="D2589:D2591"/>
    <mergeCell ref="E2589:E2591"/>
    <mergeCell ref="F2589:R2589"/>
    <mergeCell ref="S2589:AC2589"/>
    <mergeCell ref="AB2590:AB2591"/>
    <mergeCell ref="AC2590:AC2591"/>
    <mergeCell ref="B2589:C2591"/>
    <mergeCell ref="X2590:X2591"/>
    <mergeCell ref="N1464:N1465"/>
    <mergeCell ref="O1464:O1465"/>
    <mergeCell ref="P1464:P1465"/>
    <mergeCell ref="Q1464:Q1465"/>
    <mergeCell ref="B2583:AK2583"/>
    <mergeCell ref="B2557:C2557"/>
    <mergeCell ref="B2558:C2558"/>
    <mergeCell ref="AD2560:AD2561"/>
    <mergeCell ref="AE2560:AE2561"/>
    <mergeCell ref="AH2560:AH2561"/>
    <mergeCell ref="AI2560:AI2561"/>
    <mergeCell ref="AB1464:AB1465"/>
    <mergeCell ref="AJ2590:AJ2591"/>
    <mergeCell ref="AG2590:AG2591"/>
    <mergeCell ref="AH2590:AH2591"/>
    <mergeCell ref="B2587:C2587"/>
    <mergeCell ref="AD2589:AG2589"/>
    <mergeCell ref="AJ2560:AJ2561"/>
    <mergeCell ref="L2560:L2561"/>
    <mergeCell ref="M2560:N2560"/>
    <mergeCell ref="O2560:O2561"/>
    <mergeCell ref="P2560:P2561"/>
    <mergeCell ref="Q2560:Q2561"/>
    <mergeCell ref="R2560:R2561"/>
    <mergeCell ref="S2560:S2561"/>
    <mergeCell ref="B2564:C2564"/>
    <mergeCell ref="J2560:J2561"/>
    <mergeCell ref="K2560:K2561"/>
    <mergeCell ref="B2539:C2539"/>
    <mergeCell ref="B2540:C2540"/>
    <mergeCell ref="B2541:C2541"/>
    <mergeCell ref="R1464:R1465"/>
    <mergeCell ref="S1464:S1465"/>
    <mergeCell ref="B2542:C2542"/>
    <mergeCell ref="B2471:C2471"/>
    <mergeCell ref="D2471:G2471"/>
    <mergeCell ref="Z1464:Z1465"/>
    <mergeCell ref="AA1464:AA1465"/>
    <mergeCell ref="AH2589:AJ2589"/>
    <mergeCell ref="AI2590:AI2591"/>
    <mergeCell ref="D2524:G2524"/>
    <mergeCell ref="D2525:G2525"/>
    <mergeCell ref="AJ2759:AJ2760"/>
    <mergeCell ref="B2738:C2738"/>
    <mergeCell ref="D2738:K2738"/>
    <mergeCell ref="AG2776:AG2777"/>
    <mergeCell ref="AH2776:AH2777"/>
    <mergeCell ref="AI2776:AI2777"/>
    <mergeCell ref="AJ2776:AJ2777"/>
    <mergeCell ref="AD2740:AG2740"/>
    <mergeCell ref="AH2740:AJ2740"/>
    <mergeCell ref="F2741:F2742"/>
    <mergeCell ref="B2690:C2690"/>
    <mergeCell ref="P2708:P2709"/>
    <mergeCell ref="Q2708:Q2709"/>
    <mergeCell ref="R2708:R2709"/>
    <mergeCell ref="S2708:S2709"/>
    <mergeCell ref="T2708:T2709"/>
    <mergeCell ref="U2708:U2709"/>
    <mergeCell ref="V2708:V2709"/>
    <mergeCell ref="W2708:W2709"/>
    <mergeCell ref="B2698:C2698"/>
    <mergeCell ref="D2698:G2698"/>
    <mergeCell ref="D2696:G2696"/>
    <mergeCell ref="B2697:C2697"/>
    <mergeCell ref="S2692:S2693"/>
    <mergeCell ref="B2734:AK2734"/>
    <mergeCell ref="D2736:F2736"/>
    <mergeCell ref="B2731:C2731"/>
    <mergeCell ref="D2731:G2731"/>
    <mergeCell ref="B2732:C2732"/>
    <mergeCell ref="D2706:Q2706"/>
    <mergeCell ref="G2759:G2760"/>
    <mergeCell ref="I2759:I2760"/>
    <mergeCell ref="J2759:J2760"/>
    <mergeCell ref="AD2741:AD2742"/>
    <mergeCell ref="Y2776:Y2777"/>
    <mergeCell ref="Z2776:Z2777"/>
    <mergeCell ref="AA2776:AA2777"/>
    <mergeCell ref="AB2776:AB2777"/>
    <mergeCell ref="AC2776:AC2777"/>
    <mergeCell ref="S2775:AC2775"/>
    <mergeCell ref="I2776:I2777"/>
    <mergeCell ref="B2712:C2712"/>
    <mergeCell ref="D2712:G2712"/>
    <mergeCell ref="B2713:C2713"/>
    <mergeCell ref="D2713:G2713"/>
    <mergeCell ref="B2696:C2696"/>
    <mergeCell ref="D2697:G2697"/>
    <mergeCell ref="R2692:R2693"/>
    <mergeCell ref="U2692:U2693"/>
    <mergeCell ref="V2692:V2693"/>
    <mergeCell ref="D2690:Q2690"/>
    <mergeCell ref="X2692:X2693"/>
    <mergeCell ref="Y2692:Y2693"/>
    <mergeCell ref="Z2692:Z2693"/>
    <mergeCell ref="B2717:AK2717"/>
    <mergeCell ref="D2719:F2719"/>
    <mergeCell ref="D2720:E2720"/>
    <mergeCell ref="B2721:C2721"/>
    <mergeCell ref="D2721:K2721"/>
    <mergeCell ref="B2722:C2722"/>
    <mergeCell ref="D2722:Q2722"/>
    <mergeCell ref="B2723:C2725"/>
    <mergeCell ref="D2723:D2725"/>
    <mergeCell ref="E2723:E2725"/>
    <mergeCell ref="D2763:G2763"/>
    <mergeCell ref="B2764:C2764"/>
    <mergeCell ref="B2765:C2765"/>
    <mergeCell ref="S2741:S2742"/>
    <mergeCell ref="D2747:G2747"/>
    <mergeCell ref="D2748:G2748"/>
    <mergeCell ref="B2761:C2761"/>
    <mergeCell ref="B2762:C2762"/>
    <mergeCell ref="D2765:G2765"/>
    <mergeCell ref="D2764:G2764"/>
    <mergeCell ref="S2759:S2760"/>
    <mergeCell ref="T2759:T2760"/>
    <mergeCell ref="U2759:U2760"/>
    <mergeCell ref="AB2741:AB2742"/>
    <mergeCell ref="AC2741:AC2742"/>
    <mergeCell ref="H2759:H2760"/>
    <mergeCell ref="L2724:L2725"/>
    <mergeCell ref="M2724:N2724"/>
    <mergeCell ref="B2608:C2608"/>
    <mergeCell ref="B2609:C2609"/>
    <mergeCell ref="B2730:C2730"/>
    <mergeCell ref="D2730:G2730"/>
    <mergeCell ref="D2728:G2728"/>
    <mergeCell ref="B2729:C2729"/>
    <mergeCell ref="D2729:G2729"/>
    <mergeCell ref="B2727:C2727"/>
    <mergeCell ref="B2726:C2726"/>
    <mergeCell ref="I2692:I2693"/>
    <mergeCell ref="J2692:J2693"/>
    <mergeCell ref="K2692:K2693"/>
    <mergeCell ref="L2692:L2693"/>
    <mergeCell ref="M2692:N2692"/>
    <mergeCell ref="O2692:O2693"/>
    <mergeCell ref="P2692:P2693"/>
    <mergeCell ref="Q2692:Q2693"/>
    <mergeCell ref="D2705:K2705"/>
    <mergeCell ref="B2706:C2706"/>
    <mergeCell ref="D2754:F2754"/>
    <mergeCell ref="B2755:C2755"/>
    <mergeCell ref="G2673:G2674"/>
    <mergeCell ref="F2723:R2723"/>
    <mergeCell ref="S2723:AC2723"/>
    <mergeCell ref="F2724:F2725"/>
    <mergeCell ref="B2714:C2714"/>
    <mergeCell ref="D2714:G2714"/>
    <mergeCell ref="O2724:O2725"/>
    <mergeCell ref="P2724:P2725"/>
    <mergeCell ref="Q2724:Q2725"/>
    <mergeCell ref="R2724:R2725"/>
    <mergeCell ref="S2724:S2725"/>
    <mergeCell ref="T2724:T2725"/>
    <mergeCell ref="B2638:C2638"/>
    <mergeCell ref="B2639:C2639"/>
    <mergeCell ref="B2640:C2640"/>
    <mergeCell ref="B2641:C2641"/>
    <mergeCell ref="B2642:C2642"/>
    <mergeCell ref="B2644:C2644"/>
    <mergeCell ref="B2636:C2636"/>
    <mergeCell ref="B2653:C2653"/>
    <mergeCell ref="D2653:K2653"/>
    <mergeCell ref="B2654:C2654"/>
    <mergeCell ref="D2654:Q2654"/>
    <mergeCell ref="B2655:C2657"/>
    <mergeCell ref="D2655:D2657"/>
    <mergeCell ref="B2766:C2766"/>
    <mergeCell ref="D2766:G2766"/>
    <mergeCell ref="AD2775:AG2775"/>
    <mergeCell ref="B2773:C2773"/>
    <mergeCell ref="B2798:C2798"/>
    <mergeCell ref="B2799:C2799"/>
    <mergeCell ref="AD3061:AD3062"/>
    <mergeCell ref="AE3061:AE3062"/>
    <mergeCell ref="B3070:C3070"/>
    <mergeCell ref="D3070:G3070"/>
    <mergeCell ref="B3064:C3064"/>
    <mergeCell ref="B3065:C3065"/>
    <mergeCell ref="AA3061:AA3062"/>
    <mergeCell ref="AA3023:AA3024"/>
    <mergeCell ref="R3023:R3024"/>
    <mergeCell ref="S3023:S3024"/>
    <mergeCell ref="T3023:T3024"/>
    <mergeCell ref="U3023:U3024"/>
    <mergeCell ref="X3023:X3024"/>
    <mergeCell ref="B3022:C3024"/>
    <mergeCell ref="D3022:D3024"/>
    <mergeCell ref="E3022:E3024"/>
    <mergeCell ref="AF2759:AF2760"/>
    <mergeCell ref="B2737:C2737"/>
    <mergeCell ref="D2780:G2780"/>
    <mergeCell ref="B2748:C2748"/>
    <mergeCell ref="B2749:C2749"/>
    <mergeCell ref="B2756:C2756"/>
    <mergeCell ref="D2756:K2756"/>
    <mergeCell ref="B2757:C2757"/>
    <mergeCell ref="D2757:Q2757"/>
    <mergeCell ref="B2758:C2760"/>
    <mergeCell ref="D2758:D2760"/>
    <mergeCell ref="E2758:E2760"/>
    <mergeCell ref="F2758:R2758"/>
    <mergeCell ref="K2759:K2760"/>
    <mergeCell ref="L2759:L2760"/>
    <mergeCell ref="M2759:N2759"/>
    <mergeCell ref="O2759:O2760"/>
    <mergeCell ref="P2759:P2760"/>
    <mergeCell ref="Q2759:Q2760"/>
    <mergeCell ref="R2759:R2760"/>
    <mergeCell ref="B2752:AK2752"/>
    <mergeCell ref="J2741:J2742"/>
    <mergeCell ref="K2741:K2742"/>
    <mergeCell ref="L2741:L2742"/>
    <mergeCell ref="V2741:V2742"/>
    <mergeCell ref="W2741:W2742"/>
    <mergeCell ref="X2741:X2742"/>
    <mergeCell ref="Y2741:Y2742"/>
    <mergeCell ref="Z2741:Z2742"/>
    <mergeCell ref="AA2741:AA2742"/>
    <mergeCell ref="AG2741:AG2742"/>
    <mergeCell ref="AH2741:AH2742"/>
    <mergeCell ref="AI2741:AI2742"/>
    <mergeCell ref="T2741:T2742"/>
    <mergeCell ref="J2776:J2777"/>
    <mergeCell ref="K2776:K2777"/>
    <mergeCell ref="L2776:L2777"/>
    <mergeCell ref="S2776:S2777"/>
    <mergeCell ref="D2772:E2772"/>
    <mergeCell ref="B2774:C2774"/>
    <mergeCell ref="D2774:Q2774"/>
    <mergeCell ref="B2739:C2739"/>
    <mergeCell ref="D3091:F3091"/>
    <mergeCell ref="B3092:C3092"/>
    <mergeCell ref="D3092:E3092"/>
    <mergeCell ref="B3093:C3093"/>
    <mergeCell ref="D3093:K3093"/>
    <mergeCell ref="D3094:Q3094"/>
    <mergeCell ref="AF3061:AF3062"/>
    <mergeCell ref="AG3061:AG3062"/>
    <mergeCell ref="AH3061:AH3062"/>
    <mergeCell ref="AH3080:AH3081"/>
    <mergeCell ref="R3080:R3081"/>
    <mergeCell ref="S3080:S3081"/>
    <mergeCell ref="T3080:T3081"/>
    <mergeCell ref="U3080:U3081"/>
    <mergeCell ref="V3080:V3081"/>
    <mergeCell ref="AI3080:AI3081"/>
    <mergeCell ref="AJ3080:AJ3081"/>
    <mergeCell ref="B3084:C3084"/>
    <mergeCell ref="D3060:D3062"/>
    <mergeCell ref="E3060:E3062"/>
    <mergeCell ref="F3060:R3060"/>
    <mergeCell ref="F3061:F3062"/>
    <mergeCell ref="G3061:G3062"/>
    <mergeCell ref="H3061:H3062"/>
    <mergeCell ref="I3061:I3062"/>
    <mergeCell ref="F2775:R2775"/>
    <mergeCell ref="B2775:C2777"/>
    <mergeCell ref="D2775:D2777"/>
    <mergeCell ref="W3080:W3081"/>
    <mergeCell ref="X3080:X3081"/>
    <mergeCell ref="Y3080:Y3081"/>
    <mergeCell ref="Z3080:Z3081"/>
    <mergeCell ref="AA3080:AA3081"/>
    <mergeCell ref="K3096:K3097"/>
    <mergeCell ref="Q3096:Q3097"/>
    <mergeCell ref="R3096:R3097"/>
    <mergeCell ref="S3096:S3097"/>
    <mergeCell ref="T3096:T3097"/>
    <mergeCell ref="U3096:U3097"/>
    <mergeCell ref="M3096:N3096"/>
    <mergeCell ref="O3096:O3097"/>
    <mergeCell ref="P3096:P3097"/>
    <mergeCell ref="Q3080:Q3081"/>
    <mergeCell ref="AB3080:AB3081"/>
    <mergeCell ref="AC3080:AC3081"/>
    <mergeCell ref="B2795:C2795"/>
    <mergeCell ref="AF3080:AF3081"/>
    <mergeCell ref="B3046:C3046"/>
    <mergeCell ref="AH3060:AJ3060"/>
    <mergeCell ref="B3049:C3049"/>
    <mergeCell ref="D3049:G3049"/>
    <mergeCell ref="D2773:K2773"/>
    <mergeCell ref="O2776:O2777"/>
    <mergeCell ref="P2776:P2777"/>
    <mergeCell ref="T2776:T2777"/>
    <mergeCell ref="U2776:U2777"/>
    <mergeCell ref="V2776:V2777"/>
    <mergeCell ref="AD2776:AD2777"/>
    <mergeCell ref="AE2776:AE2777"/>
    <mergeCell ref="AF2776:AF2777"/>
    <mergeCell ref="Y3044:Y3045"/>
    <mergeCell ref="Z3044:Z3045"/>
    <mergeCell ref="S3022:AC3022"/>
    <mergeCell ref="AD3003:AD3004"/>
    <mergeCell ref="AF3023:AF3024"/>
    <mergeCell ref="S2793:S2794"/>
    <mergeCell ref="T2793:T2794"/>
    <mergeCell ref="U2793:U2794"/>
    <mergeCell ref="V2793:V2794"/>
    <mergeCell ref="W2793:W2794"/>
    <mergeCell ref="X2793:X2794"/>
    <mergeCell ref="Y2793:Y2794"/>
    <mergeCell ref="Z2793:Z2794"/>
    <mergeCell ref="D2798:G2798"/>
    <mergeCell ref="D2797:G2797"/>
    <mergeCell ref="D3032:G3032"/>
    <mergeCell ref="D2912:G2912"/>
    <mergeCell ref="Z2873:Z2874"/>
    <mergeCell ref="F2857:F2858"/>
    <mergeCell ref="E2775:E2777"/>
    <mergeCell ref="AD3080:AD3081"/>
    <mergeCell ref="Y3061:Y3062"/>
    <mergeCell ref="Z3061:Z3062"/>
    <mergeCell ref="D3084:G3084"/>
    <mergeCell ref="AG3080:AG3081"/>
    <mergeCell ref="AI3061:AI3062"/>
    <mergeCell ref="AJ3061:AJ3062"/>
    <mergeCell ref="B3063:C3063"/>
    <mergeCell ref="B3066:C3066"/>
    <mergeCell ref="B3068:C3068"/>
    <mergeCell ref="D3068:G3068"/>
    <mergeCell ref="B3069:C3069"/>
    <mergeCell ref="D3069:G3069"/>
    <mergeCell ref="AB3061:AB3062"/>
    <mergeCell ref="AC3061:AC3062"/>
    <mergeCell ref="B3094:C3094"/>
    <mergeCell ref="B3089:AK3089"/>
    <mergeCell ref="B3085:C3085"/>
    <mergeCell ref="D3085:G3085"/>
    <mergeCell ref="B3086:C3086"/>
    <mergeCell ref="D3086:G3086"/>
    <mergeCell ref="B3054:AK3054"/>
    <mergeCell ref="D3056:F3056"/>
    <mergeCell ref="B3057:C3057"/>
    <mergeCell ref="D3057:E3057"/>
    <mergeCell ref="B3058:C3058"/>
    <mergeCell ref="H3112:H3113"/>
    <mergeCell ref="I3112:I3113"/>
    <mergeCell ref="K3112:K3113"/>
    <mergeCell ref="L3112:L3113"/>
    <mergeCell ref="M3112:N3112"/>
    <mergeCell ref="O3112:O3113"/>
    <mergeCell ref="P3112:P3113"/>
    <mergeCell ref="Q3112:Q3113"/>
    <mergeCell ref="R3112:R3113"/>
    <mergeCell ref="J3061:J3062"/>
    <mergeCell ref="K3061:K3062"/>
    <mergeCell ref="L3061:L3062"/>
    <mergeCell ref="M3061:N3061"/>
    <mergeCell ref="AE3080:AE3081"/>
    <mergeCell ref="AD3095:AG3095"/>
    <mergeCell ref="AH3095:AJ3095"/>
    <mergeCell ref="S3095:AC3095"/>
    <mergeCell ref="B3098:C3098"/>
    <mergeCell ref="V3096:V3097"/>
    <mergeCell ref="W3096:W3097"/>
    <mergeCell ref="X3096:X3097"/>
    <mergeCell ref="D3173:G3173"/>
    <mergeCell ref="B3162:C3162"/>
    <mergeCell ref="B3163:C3163"/>
    <mergeCell ref="B3164:C3164"/>
    <mergeCell ref="B3169:C3169"/>
    <mergeCell ref="B3135:C3135"/>
    <mergeCell ref="B3138:C3138"/>
    <mergeCell ref="S3112:S3113"/>
    <mergeCell ref="Y3096:Y3097"/>
    <mergeCell ref="Z3096:Z3097"/>
    <mergeCell ref="B3105:AK3105"/>
    <mergeCell ref="D3107:F3107"/>
    <mergeCell ref="B3108:C3108"/>
    <mergeCell ref="D3108:E3108"/>
    <mergeCell ref="B3109:C3109"/>
    <mergeCell ref="D3109:K3109"/>
    <mergeCell ref="B3110:C3110"/>
    <mergeCell ref="AE3096:AE3097"/>
    <mergeCell ref="AF3096:AF3097"/>
    <mergeCell ref="AG3096:AG3097"/>
    <mergeCell ref="AH3096:AH3097"/>
    <mergeCell ref="AI3096:AI3097"/>
    <mergeCell ref="AJ3096:AJ3097"/>
    <mergeCell ref="AC3112:AC3113"/>
    <mergeCell ref="AD3112:AD3113"/>
    <mergeCell ref="AE3112:AE3113"/>
    <mergeCell ref="AF3112:AF3113"/>
    <mergeCell ref="AI3112:AI3113"/>
    <mergeCell ref="AJ3112:AJ3113"/>
    <mergeCell ref="D3110:Q3110"/>
    <mergeCell ref="T3112:T3113"/>
    <mergeCell ref="U3112:U3113"/>
    <mergeCell ref="I3096:I3097"/>
    <mergeCell ref="J3096:J3097"/>
    <mergeCell ref="B3111:C3113"/>
    <mergeCell ref="D3111:D3113"/>
    <mergeCell ref="E3111:E3113"/>
    <mergeCell ref="W3112:W3113"/>
    <mergeCell ref="X3112:X3113"/>
    <mergeCell ref="Y3112:Y3113"/>
    <mergeCell ref="Z3112:Z3113"/>
    <mergeCell ref="B3116:C3116"/>
    <mergeCell ref="D3118:G3118"/>
    <mergeCell ref="J3112:J3113"/>
    <mergeCell ref="AF3130:AF3131"/>
    <mergeCell ref="AG3130:AG3131"/>
    <mergeCell ref="AH3130:AH3131"/>
    <mergeCell ref="AI3130:AI3131"/>
    <mergeCell ref="AJ3130:AJ3131"/>
    <mergeCell ref="Q3130:Q3131"/>
    <mergeCell ref="R3130:R3131"/>
    <mergeCell ref="S3130:S3131"/>
    <mergeCell ref="T3130:T3131"/>
    <mergeCell ref="B3115:C3115"/>
    <mergeCell ref="Y3130:Y3131"/>
    <mergeCell ref="D3151:Q3151"/>
    <mergeCell ref="T3153:T3154"/>
    <mergeCell ref="U3153:U3154"/>
    <mergeCell ref="V3153:V3154"/>
    <mergeCell ref="H3130:H3131"/>
    <mergeCell ref="B3132:C3132"/>
    <mergeCell ref="D3152:D3154"/>
    <mergeCell ref="U3130:U3131"/>
    <mergeCell ref="B3123:AK3123"/>
    <mergeCell ref="B3177:AK3177"/>
    <mergeCell ref="D3179:F3179"/>
    <mergeCell ref="V3112:V3113"/>
    <mergeCell ref="AA3112:AA3113"/>
    <mergeCell ref="J3153:J3154"/>
    <mergeCell ref="K3153:K3154"/>
    <mergeCell ref="L3153:L3154"/>
    <mergeCell ref="M3153:N3153"/>
    <mergeCell ref="O3153:O3154"/>
    <mergeCell ref="P3153:P3154"/>
    <mergeCell ref="B3143:C3143"/>
    <mergeCell ref="D3143:G3143"/>
    <mergeCell ref="Q3153:Q3154"/>
    <mergeCell ref="R3153:R3154"/>
    <mergeCell ref="S3153:S3154"/>
    <mergeCell ref="W3153:W3154"/>
    <mergeCell ref="B3119:C3119"/>
    <mergeCell ref="B3120:C3120"/>
    <mergeCell ref="D3120:G3120"/>
    <mergeCell ref="B3136:C3136"/>
    <mergeCell ref="B3137:C3137"/>
    <mergeCell ref="B3141:C3141"/>
    <mergeCell ref="D3141:G3141"/>
    <mergeCell ref="W3130:W3131"/>
    <mergeCell ref="B3114:C3114"/>
    <mergeCell ref="X3130:X3131"/>
    <mergeCell ref="B3151:C3151"/>
    <mergeCell ref="B3152:C3154"/>
    <mergeCell ref="D3119:G3119"/>
    <mergeCell ref="Z3130:Z3131"/>
    <mergeCell ref="AA3130:AA3131"/>
    <mergeCell ref="AB3130:AB3131"/>
    <mergeCell ref="AC3130:AC3131"/>
    <mergeCell ref="P3130:P3131"/>
    <mergeCell ref="B3200:AK3200"/>
    <mergeCell ref="B3186:C3186"/>
    <mergeCell ref="B3195:C3195"/>
    <mergeCell ref="B3172:C3172"/>
    <mergeCell ref="D3172:G3172"/>
    <mergeCell ref="B3173:C3173"/>
    <mergeCell ref="B3174:C3174"/>
    <mergeCell ref="D3174:G3174"/>
    <mergeCell ref="B3161:C3161"/>
    <mergeCell ref="B3146:AK3146"/>
    <mergeCell ref="D3148:F3148"/>
    <mergeCell ref="B3149:C3149"/>
    <mergeCell ref="D3149:E3149"/>
    <mergeCell ref="B3170:C3170"/>
    <mergeCell ref="B3150:C3150"/>
    <mergeCell ref="D3150:K3150"/>
    <mergeCell ref="B3187:C3187"/>
    <mergeCell ref="B3188:C3188"/>
    <mergeCell ref="B3189:C3189"/>
    <mergeCell ref="B3190:C3190"/>
    <mergeCell ref="B3191:C3191"/>
    <mergeCell ref="B3192:C3192"/>
    <mergeCell ref="B3193:C3193"/>
    <mergeCell ref="D3196:G3196"/>
    <mergeCell ref="B3156:C3156"/>
    <mergeCell ref="X3153:X3154"/>
    <mergeCell ref="AH3184:AH3185"/>
    <mergeCell ref="AI3184:AI3185"/>
    <mergeCell ref="B3157:C3157"/>
    <mergeCell ref="D3125:F3125"/>
    <mergeCell ref="B3126:C3126"/>
    <mergeCell ref="D3126:E3126"/>
    <mergeCell ref="B3127:C3127"/>
    <mergeCell ref="D3127:K3127"/>
    <mergeCell ref="B3128:C3128"/>
    <mergeCell ref="D3128:Q3128"/>
    <mergeCell ref="B3129:C3131"/>
    <mergeCell ref="D3129:D3131"/>
    <mergeCell ref="E3129:E3131"/>
    <mergeCell ref="F3129:R3129"/>
    <mergeCell ref="S3129:AC3129"/>
    <mergeCell ref="AD3129:AG3129"/>
    <mergeCell ref="AH3129:AJ3129"/>
    <mergeCell ref="F3130:F3131"/>
    <mergeCell ref="G3130:G3131"/>
    <mergeCell ref="I3130:I3131"/>
    <mergeCell ref="J3130:J3131"/>
    <mergeCell ref="K3130:K3131"/>
    <mergeCell ref="L3130:L3131"/>
    <mergeCell ref="M3130:N3130"/>
    <mergeCell ref="O3130:O3131"/>
    <mergeCell ref="AD3130:AD3131"/>
    <mergeCell ref="AE3130:AE3131"/>
    <mergeCell ref="V3130:V3131"/>
    <mergeCell ref="B3139:C3139"/>
    <mergeCell ref="B3160:C3160"/>
    <mergeCell ref="B3165:C3165"/>
    <mergeCell ref="B3166:C3166"/>
    <mergeCell ref="B3167:C3167"/>
    <mergeCell ref="B3158:C3158"/>
    <mergeCell ref="AA3096:AA3097"/>
    <mergeCell ref="AB3096:AB3097"/>
    <mergeCell ref="AC3096:AC3097"/>
    <mergeCell ref="AD3096:AD3097"/>
    <mergeCell ref="B3100:C3100"/>
    <mergeCell ref="D3100:G3100"/>
    <mergeCell ref="B3101:C3101"/>
    <mergeCell ref="B3102:C3102"/>
    <mergeCell ref="D3102:G3102"/>
    <mergeCell ref="B3095:C3097"/>
    <mergeCell ref="D3095:D3097"/>
    <mergeCell ref="E3095:E3097"/>
    <mergeCell ref="F3095:R3095"/>
    <mergeCell ref="D3101:G3101"/>
    <mergeCell ref="F3096:F3097"/>
    <mergeCell ref="G3096:G3097"/>
    <mergeCell ref="H3096:H3097"/>
    <mergeCell ref="F3111:R3111"/>
    <mergeCell ref="S3111:AC3111"/>
    <mergeCell ref="AD3111:AG3111"/>
    <mergeCell ref="AH3111:AJ3111"/>
    <mergeCell ref="F3112:F3113"/>
    <mergeCell ref="G3112:G3113"/>
    <mergeCell ref="AH3112:AH3113"/>
    <mergeCell ref="AG3112:AG3113"/>
    <mergeCell ref="B3118:C3118"/>
    <mergeCell ref="L3096:L3097"/>
    <mergeCell ref="AB3112:AB3113"/>
    <mergeCell ref="AD3152:AG3152"/>
    <mergeCell ref="AH3152:AJ3152"/>
    <mergeCell ref="F3153:F3154"/>
    <mergeCell ref="G3153:G3154"/>
    <mergeCell ref="H3153:H3154"/>
    <mergeCell ref="D3142:G3142"/>
    <mergeCell ref="B3142:C3142"/>
    <mergeCell ref="B3133:C3133"/>
    <mergeCell ref="B3134:C3134"/>
    <mergeCell ref="E3152:E3154"/>
    <mergeCell ref="F3152:R3152"/>
    <mergeCell ref="S3152:AC3152"/>
    <mergeCell ref="AJ3184:AJ3185"/>
    <mergeCell ref="B3181:C3181"/>
    <mergeCell ref="B3182:C3182"/>
    <mergeCell ref="B3180:C3180"/>
    <mergeCell ref="D3180:E3180"/>
    <mergeCell ref="D3181:K3181"/>
    <mergeCell ref="D3182:Q3182"/>
    <mergeCell ref="B3183:C3185"/>
    <mergeCell ref="D3183:D3185"/>
    <mergeCell ref="E3183:E3185"/>
    <mergeCell ref="F3183:R3183"/>
    <mergeCell ref="S3183:AC3183"/>
    <mergeCell ref="AD3183:AG3183"/>
    <mergeCell ref="AH3183:AJ3183"/>
    <mergeCell ref="F3184:F3185"/>
    <mergeCell ref="G3184:G3185"/>
    <mergeCell ref="H3184:H3185"/>
    <mergeCell ref="I3184:I3185"/>
    <mergeCell ref="J3184:J3185"/>
    <mergeCell ref="K3184:K3185"/>
    <mergeCell ref="L3184:L3185"/>
    <mergeCell ref="X3184:X3185"/>
    <mergeCell ref="M3184:N3184"/>
    <mergeCell ref="B3214:C3214"/>
    <mergeCell ref="D3214:G3214"/>
    <mergeCell ref="AD3153:AD3154"/>
    <mergeCell ref="Y3184:Y3185"/>
    <mergeCell ref="Z3184:Z3185"/>
    <mergeCell ref="AA3184:AA3185"/>
    <mergeCell ref="AB3184:AB3185"/>
    <mergeCell ref="AC3184:AC3185"/>
    <mergeCell ref="AD3184:AD3185"/>
    <mergeCell ref="S3184:S3185"/>
    <mergeCell ref="T3184:T3185"/>
    <mergeCell ref="U3184:U3185"/>
    <mergeCell ref="V3184:V3185"/>
    <mergeCell ref="W3184:W3185"/>
    <mergeCell ref="AJ3153:AJ3154"/>
    <mergeCell ref="B3155:C3155"/>
    <mergeCell ref="Y3153:Y3154"/>
    <mergeCell ref="Z3153:Z3154"/>
    <mergeCell ref="AA3153:AA3154"/>
    <mergeCell ref="AB3153:AB3154"/>
    <mergeCell ref="AC3153:AC3154"/>
    <mergeCell ref="AE3153:AE3154"/>
    <mergeCell ref="AF3153:AF3154"/>
    <mergeCell ref="AG3153:AG3154"/>
    <mergeCell ref="AH3153:AH3154"/>
    <mergeCell ref="AI3153:AI3154"/>
    <mergeCell ref="AE3184:AE3185"/>
    <mergeCell ref="AF3184:AF3185"/>
    <mergeCell ref="AG3184:AG3185"/>
    <mergeCell ref="B3159:C3159"/>
    <mergeCell ref="O3184:O3185"/>
    <mergeCell ref="B3168:C3168"/>
    <mergeCell ref="P3184:P3185"/>
    <mergeCell ref="I3153:I3154"/>
    <mergeCell ref="J3207:J3208"/>
    <mergeCell ref="K3207:K3208"/>
    <mergeCell ref="L3207:L3208"/>
    <mergeCell ref="M3207:N3207"/>
    <mergeCell ref="O3207:O3208"/>
    <mergeCell ref="P3207:P3208"/>
    <mergeCell ref="Q3207:Q3208"/>
    <mergeCell ref="R3207:R3208"/>
    <mergeCell ref="S3207:S3208"/>
    <mergeCell ref="B3211:C3211"/>
    <mergeCell ref="Q3184:Q3185"/>
    <mergeCell ref="R3184:R3185"/>
    <mergeCell ref="B3197:C3197"/>
    <mergeCell ref="D3195:G3195"/>
    <mergeCell ref="B3196:C3196"/>
    <mergeCell ref="D3197:G3197"/>
    <mergeCell ref="H3207:H3208"/>
    <mergeCell ref="I3207:I3208"/>
    <mergeCell ref="D3202:F3202"/>
    <mergeCell ref="B3203:C3203"/>
    <mergeCell ref="D3203:E3203"/>
    <mergeCell ref="B3204:C3204"/>
    <mergeCell ref="D3204:K3204"/>
    <mergeCell ref="B3205:C3205"/>
    <mergeCell ref="D3205:Q3205"/>
    <mergeCell ref="B3206:C3208"/>
    <mergeCell ref="D3206:D3208"/>
    <mergeCell ref="AH3206:AJ3206"/>
    <mergeCell ref="F3207:F3208"/>
    <mergeCell ref="G3207:G3208"/>
    <mergeCell ref="AB3207:AB3208"/>
    <mergeCell ref="AC3207:AC3208"/>
    <mergeCell ref="AD3207:AD3208"/>
    <mergeCell ref="AE3207:AE3208"/>
    <mergeCell ref="AF3207:AF3208"/>
    <mergeCell ref="AG3207:AG3208"/>
    <mergeCell ref="AH3207:AH3208"/>
    <mergeCell ref="AI3207:AI3208"/>
    <mergeCell ref="AJ3207:AJ3208"/>
    <mergeCell ref="T3207:T3208"/>
    <mergeCell ref="U3207:U3208"/>
    <mergeCell ref="V3207:V3208"/>
    <mergeCell ref="W3207:W3208"/>
    <mergeCell ref="X3207:X3208"/>
    <mergeCell ref="Y3207:Y3208"/>
    <mergeCell ref="Z3207:Z3208"/>
    <mergeCell ref="AA3207:AA3208"/>
    <mergeCell ref="S3206:AC3206"/>
    <mergeCell ref="AD3206:AG3206"/>
    <mergeCell ref="E3206:E3208"/>
    <mergeCell ref="F3206:R3206"/>
    <mergeCell ref="B3210:C3210"/>
    <mergeCell ref="B3209:C3209"/>
    <mergeCell ref="B3212:C3212"/>
    <mergeCell ref="B3225:C3227"/>
    <mergeCell ref="D3225:D3227"/>
    <mergeCell ref="E3225:E3227"/>
    <mergeCell ref="F3225:R3225"/>
    <mergeCell ref="S3225:AC3225"/>
    <mergeCell ref="AB3226:AB3227"/>
    <mergeCell ref="AC3226:AC3227"/>
    <mergeCell ref="AE3226:AE3227"/>
    <mergeCell ref="Y3226:Y3227"/>
    <mergeCell ref="AD3226:AD3227"/>
    <mergeCell ref="L3226:L3227"/>
    <mergeCell ref="M3226:N3226"/>
    <mergeCell ref="O3226:O3227"/>
    <mergeCell ref="P3226:P3227"/>
    <mergeCell ref="Q3226:Q3227"/>
    <mergeCell ref="R3226:R3227"/>
    <mergeCell ref="AF3262:AF3263"/>
    <mergeCell ref="AG3262:AG3263"/>
    <mergeCell ref="AH3262:AH3263"/>
    <mergeCell ref="U3262:U3263"/>
    <mergeCell ref="V3262:V3263"/>
    <mergeCell ref="W3262:W3263"/>
    <mergeCell ref="X3262:X3263"/>
    <mergeCell ref="Y3262:Y3263"/>
    <mergeCell ref="B3248:C3248"/>
    <mergeCell ref="T3244:T3245"/>
    <mergeCell ref="U3244:U3245"/>
    <mergeCell ref="V3244:V3245"/>
    <mergeCell ref="W3244:W3245"/>
    <mergeCell ref="X3244:X3245"/>
    <mergeCell ref="Y3244:Y3245"/>
    <mergeCell ref="Z3244:Z3245"/>
    <mergeCell ref="AA3244:AA3245"/>
    <mergeCell ref="AB3244:AB3245"/>
    <mergeCell ref="AC3244:AC3245"/>
    <mergeCell ref="B3247:C3247"/>
    <mergeCell ref="D3251:G3251"/>
    <mergeCell ref="AD3244:AD3245"/>
    <mergeCell ref="D3252:G3252"/>
    <mergeCell ref="S3262:S3263"/>
    <mergeCell ref="B3222:C3222"/>
    <mergeCell ref="K3226:K3227"/>
    <mergeCell ref="D3233:G3233"/>
    <mergeCell ref="B3237:AK3237"/>
    <mergeCell ref="Z3226:Z3227"/>
    <mergeCell ref="AA3226:AA3227"/>
    <mergeCell ref="B3228:C3228"/>
    <mergeCell ref="M3244:N3244"/>
    <mergeCell ref="B3215:C3215"/>
    <mergeCell ref="B3216:C3216"/>
    <mergeCell ref="D3216:G3216"/>
    <mergeCell ref="B3229:C3229"/>
    <mergeCell ref="D3215:G3215"/>
    <mergeCell ref="AF3226:AF3227"/>
    <mergeCell ref="AG3226:AG3227"/>
    <mergeCell ref="AH3226:AH3227"/>
    <mergeCell ref="AI3226:AI3227"/>
    <mergeCell ref="AJ3226:AJ3227"/>
    <mergeCell ref="B3230:C3230"/>
    <mergeCell ref="B3232:C3232"/>
    <mergeCell ref="D3232:G3232"/>
    <mergeCell ref="AD3243:AG3243"/>
    <mergeCell ref="AH3243:AJ3243"/>
    <mergeCell ref="F3244:F3245"/>
    <mergeCell ref="G3244:G3245"/>
    <mergeCell ref="H3244:H3245"/>
    <mergeCell ref="I3244:I3245"/>
    <mergeCell ref="AE3244:AE3245"/>
    <mergeCell ref="AF3244:AF3245"/>
    <mergeCell ref="AG3244:AG3245"/>
    <mergeCell ref="AH3244:AH3245"/>
    <mergeCell ref="AI3244:AI3245"/>
    <mergeCell ref="AJ3244:AJ3245"/>
    <mergeCell ref="B3251:C3251"/>
    <mergeCell ref="B3252:C3252"/>
    <mergeCell ref="S3226:S3227"/>
    <mergeCell ref="T3226:T3227"/>
    <mergeCell ref="U3226:U3227"/>
    <mergeCell ref="V3226:V3227"/>
    <mergeCell ref="W3226:W3227"/>
    <mergeCell ref="X3226:X3227"/>
    <mergeCell ref="B3219:AK3219"/>
    <mergeCell ref="D3221:F3221"/>
    <mergeCell ref="D3222:E3222"/>
    <mergeCell ref="B3223:C3223"/>
    <mergeCell ref="D3223:K3223"/>
    <mergeCell ref="B3224:C3224"/>
    <mergeCell ref="D3224:Q3224"/>
    <mergeCell ref="J3226:J3227"/>
    <mergeCell ref="AD3225:AG3225"/>
    <mergeCell ref="AH3225:AJ3225"/>
    <mergeCell ref="F3226:F3227"/>
    <mergeCell ref="G3226:G3227"/>
    <mergeCell ref="H3226:H3227"/>
    <mergeCell ref="I3226:I3227"/>
    <mergeCell ref="Z3262:Z3263"/>
    <mergeCell ref="AA3262:AA3263"/>
    <mergeCell ref="AB3262:AB3263"/>
    <mergeCell ref="AC3262:AC3263"/>
    <mergeCell ref="J3244:J3245"/>
    <mergeCell ref="K3244:K3245"/>
    <mergeCell ref="L3244:L3245"/>
    <mergeCell ref="B3246:C3246"/>
    <mergeCell ref="B3250:C3250"/>
    <mergeCell ref="D3250:G3250"/>
    <mergeCell ref="AH3261:AJ3261"/>
    <mergeCell ref="F3262:F3263"/>
    <mergeCell ref="G3262:G3263"/>
    <mergeCell ref="H3262:H3263"/>
    <mergeCell ref="I3262:I3263"/>
    <mergeCell ref="J3262:J3263"/>
    <mergeCell ref="K3262:K3263"/>
    <mergeCell ref="L3262:L3263"/>
    <mergeCell ref="M3262:N3262"/>
    <mergeCell ref="O3262:O3263"/>
    <mergeCell ref="P3262:P3263"/>
    <mergeCell ref="Q3262:Q3263"/>
    <mergeCell ref="R3262:R3263"/>
    <mergeCell ref="B3267:C3267"/>
    <mergeCell ref="B3233:C3233"/>
    <mergeCell ref="B3234:C3234"/>
    <mergeCell ref="D3234:G3234"/>
    <mergeCell ref="B3241:C3241"/>
    <mergeCell ref="B3242:C3242"/>
    <mergeCell ref="D3239:F3239"/>
    <mergeCell ref="B3240:C3240"/>
    <mergeCell ref="D3240:E3240"/>
    <mergeCell ref="D3241:K3241"/>
    <mergeCell ref="D3242:Q3242"/>
    <mergeCell ref="B3243:C3245"/>
    <mergeCell ref="D3243:D3245"/>
    <mergeCell ref="E3243:E3245"/>
    <mergeCell ref="F3243:R3243"/>
    <mergeCell ref="S3243:AC3243"/>
    <mergeCell ref="O3244:O3245"/>
    <mergeCell ref="P3244:P3245"/>
    <mergeCell ref="Q3244:Q3245"/>
    <mergeCell ref="R3244:R3245"/>
    <mergeCell ref="S3244:S3245"/>
    <mergeCell ref="B3268:C3268"/>
    <mergeCell ref="D3268:G3268"/>
    <mergeCell ref="B3255:AK3255"/>
    <mergeCell ref="D3257:F3257"/>
    <mergeCell ref="B3258:C3258"/>
    <mergeCell ref="D3258:E3258"/>
    <mergeCell ref="B3259:C3259"/>
    <mergeCell ref="D3259:K3259"/>
    <mergeCell ref="B3260:C3260"/>
    <mergeCell ref="D3260:Q3260"/>
    <mergeCell ref="B3261:C3263"/>
    <mergeCell ref="D3261:D3263"/>
    <mergeCell ref="E3261:E3263"/>
    <mergeCell ref="F3261:R3261"/>
    <mergeCell ref="S3261:AC3261"/>
    <mergeCell ref="AD3261:AG3261"/>
    <mergeCell ref="D3267:G3267"/>
    <mergeCell ref="AI3262:AI3263"/>
    <mergeCell ref="AJ3262:AJ3263"/>
    <mergeCell ref="B3264:C3264"/>
    <mergeCell ref="B3266:C3266"/>
    <mergeCell ref="D3266:G3266"/>
    <mergeCell ref="T3262:T3263"/>
    <mergeCell ref="AD3262:AD3263"/>
    <mergeCell ref="AE3262:AE3263"/>
    <mergeCell ref="B3531:C3531"/>
    <mergeCell ref="D3531:G3531"/>
    <mergeCell ref="F3523:F3524"/>
    <mergeCell ref="G3523:G3524"/>
    <mergeCell ref="H3523:H3524"/>
    <mergeCell ref="I3523:I3524"/>
    <mergeCell ref="J3523:J3524"/>
    <mergeCell ref="K3523:K3524"/>
    <mergeCell ref="L3523:L3524"/>
    <mergeCell ref="M3523:N3523"/>
    <mergeCell ref="O3523:O3524"/>
    <mergeCell ref="P3523:P3524"/>
    <mergeCell ref="Q3523:Q3524"/>
    <mergeCell ref="B3526:C3526"/>
    <mergeCell ref="B3513:C3513"/>
    <mergeCell ref="D3513:G3513"/>
    <mergeCell ref="B3516:AK3516"/>
    <mergeCell ref="D3518:F3518"/>
    <mergeCell ref="B3519:C3519"/>
    <mergeCell ref="D3519:E3519"/>
    <mergeCell ref="B3520:C3520"/>
    <mergeCell ref="D3520:K3520"/>
    <mergeCell ref="B3521:C3521"/>
    <mergeCell ref="D3521:Q3521"/>
    <mergeCell ref="AJ3523:AJ3524"/>
    <mergeCell ref="B3525:C3525"/>
    <mergeCell ref="S3523:S3524"/>
    <mergeCell ref="T3523:T3524"/>
    <mergeCell ref="U3523:U3524"/>
    <mergeCell ref="D3530:G3530"/>
    <mergeCell ref="B3527:C3527"/>
    <mergeCell ref="D3529:G3529"/>
    <mergeCell ref="B3530:C3530"/>
    <mergeCell ref="V3523:V3524"/>
    <mergeCell ref="W3523:W3524"/>
    <mergeCell ref="X3523:X3524"/>
    <mergeCell ref="Y3523:Y3524"/>
    <mergeCell ref="Z3523:Z3524"/>
    <mergeCell ref="AA3523:AA3524"/>
    <mergeCell ref="AI3523:AI3524"/>
    <mergeCell ref="B3522:C3524"/>
    <mergeCell ref="D3522:D3524"/>
    <mergeCell ref="E3522:E3524"/>
    <mergeCell ref="F3522:R3522"/>
    <mergeCell ref="S3522:AC3522"/>
    <mergeCell ref="AD3522:AG3522"/>
    <mergeCell ref="AH3522:AJ3522"/>
    <mergeCell ref="R3523:R3524"/>
    <mergeCell ref="B3507:C3507"/>
    <mergeCell ref="B3508:C3508"/>
    <mergeCell ref="B3509:C3509"/>
    <mergeCell ref="B3511:C3511"/>
    <mergeCell ref="D3511:G3511"/>
    <mergeCell ref="B3512:C3512"/>
    <mergeCell ref="D3512:G3512"/>
    <mergeCell ref="B3501:C3501"/>
    <mergeCell ref="D3501:E3501"/>
    <mergeCell ref="B3502:C3502"/>
    <mergeCell ref="D3502:K3502"/>
    <mergeCell ref="B3503:C3503"/>
    <mergeCell ref="D3503:Q3503"/>
    <mergeCell ref="B3504:C3506"/>
    <mergeCell ref="D3504:D3506"/>
    <mergeCell ref="E3504:E3506"/>
    <mergeCell ref="F3504:R3504"/>
    <mergeCell ref="S3504:AC3504"/>
    <mergeCell ref="AD3504:AG3504"/>
    <mergeCell ref="AH3504:AJ3504"/>
    <mergeCell ref="F3505:F3506"/>
    <mergeCell ref="G3505:G3506"/>
    <mergeCell ref="H3505:H3506"/>
    <mergeCell ref="I3505:I3506"/>
    <mergeCell ref="J3505:J3506"/>
    <mergeCell ref="K3505:K3506"/>
    <mergeCell ref="L3505:L3506"/>
    <mergeCell ref="M3505:N3505"/>
    <mergeCell ref="O3505:O3506"/>
    <mergeCell ref="Z3505:Z3506"/>
    <mergeCell ref="AA3505:AA3506"/>
    <mergeCell ref="AB3505:AB3506"/>
    <mergeCell ref="AC3505:AC3506"/>
    <mergeCell ref="AD3505:AD3506"/>
    <mergeCell ref="AE3505:AE3506"/>
    <mergeCell ref="AF3505:AF3506"/>
    <mergeCell ref="AG3505:AG3506"/>
    <mergeCell ref="AH3505:AH3506"/>
    <mergeCell ref="AI3505:AI3506"/>
    <mergeCell ref="AJ3505:AJ3506"/>
    <mergeCell ref="D3494:G3494"/>
    <mergeCell ref="T3472:T3473"/>
    <mergeCell ref="U3472:U3473"/>
    <mergeCell ref="V3472:V3473"/>
    <mergeCell ref="W3472:W3473"/>
    <mergeCell ref="X3472:X3473"/>
    <mergeCell ref="Y3472:Y3473"/>
    <mergeCell ref="Z3472:Z3473"/>
    <mergeCell ref="AA3472:AA3473"/>
    <mergeCell ref="AB3472:AB3473"/>
    <mergeCell ref="B3480:C3480"/>
    <mergeCell ref="B3481:C3481"/>
    <mergeCell ref="B3482:C3482"/>
    <mergeCell ref="B3483:C3483"/>
    <mergeCell ref="B3484:C3484"/>
    <mergeCell ref="B3485:C3485"/>
    <mergeCell ref="B3486:C3486"/>
    <mergeCell ref="B3487:C3487"/>
    <mergeCell ref="F3456:F3457"/>
    <mergeCell ref="L3456:L3457"/>
    <mergeCell ref="M3456:N3456"/>
    <mergeCell ref="O3456:O3457"/>
    <mergeCell ref="P3456:P3457"/>
    <mergeCell ref="Q3456:Q3457"/>
    <mergeCell ref="R3456:R3457"/>
    <mergeCell ref="AC3472:AC3473"/>
    <mergeCell ref="AB3523:AB3524"/>
    <mergeCell ref="AC3523:AC3524"/>
    <mergeCell ref="AD3523:AD3524"/>
    <mergeCell ref="AE3523:AE3524"/>
    <mergeCell ref="AF3523:AF3524"/>
    <mergeCell ref="AG3523:AG3524"/>
    <mergeCell ref="AH3523:AH3524"/>
    <mergeCell ref="P3505:P3506"/>
    <mergeCell ref="Q3505:Q3506"/>
    <mergeCell ref="R3505:R3506"/>
    <mergeCell ref="S3505:S3506"/>
    <mergeCell ref="T3505:T3506"/>
    <mergeCell ref="U3505:U3506"/>
    <mergeCell ref="V3505:V3506"/>
    <mergeCell ref="W3505:W3506"/>
    <mergeCell ref="X3505:X3506"/>
    <mergeCell ref="Y3505:Y3506"/>
    <mergeCell ref="B3498:AK3498"/>
    <mergeCell ref="D3500:F3500"/>
    <mergeCell ref="B3474:C3474"/>
    <mergeCell ref="B3490:C3490"/>
    <mergeCell ref="B3491:C3491"/>
    <mergeCell ref="B3493:C3493"/>
    <mergeCell ref="D3493:G3493"/>
    <mergeCell ref="B3495:C3495"/>
    <mergeCell ref="D3495:G3495"/>
    <mergeCell ref="B3475:C3475"/>
    <mergeCell ref="B3476:C3476"/>
    <mergeCell ref="B3477:C3477"/>
    <mergeCell ref="B3478:C3478"/>
    <mergeCell ref="B3479:C3479"/>
    <mergeCell ref="B3418:C3418"/>
    <mergeCell ref="B3426:C3426"/>
    <mergeCell ref="B3425:C3425"/>
    <mergeCell ref="B3436:C3436"/>
    <mergeCell ref="D3436:E3436"/>
    <mergeCell ref="AC3456:AC3457"/>
    <mergeCell ref="AD3456:AD3457"/>
    <mergeCell ref="AE3456:AE3457"/>
    <mergeCell ref="AF3456:AF3457"/>
    <mergeCell ref="AG3456:AG3457"/>
    <mergeCell ref="AH3456:AH3457"/>
    <mergeCell ref="AI3456:AI3457"/>
    <mergeCell ref="AJ3456:AJ3457"/>
    <mergeCell ref="B3458:C3458"/>
    <mergeCell ref="B3460:C3460"/>
    <mergeCell ref="D3460:G3460"/>
    <mergeCell ref="B3449:AK3449"/>
    <mergeCell ref="D3451:F3451"/>
    <mergeCell ref="B3452:C3452"/>
    <mergeCell ref="D3452:E3452"/>
    <mergeCell ref="B3453:C3453"/>
    <mergeCell ref="D3453:K3453"/>
    <mergeCell ref="B3454:C3454"/>
    <mergeCell ref="D3454:Q3454"/>
    <mergeCell ref="B3455:C3457"/>
    <mergeCell ref="D3455:D3457"/>
    <mergeCell ref="E3455:E3457"/>
    <mergeCell ref="F3455:R3455"/>
    <mergeCell ref="S3455:AC3455"/>
    <mergeCell ref="AD3455:AG3455"/>
    <mergeCell ref="AH3455:AJ3455"/>
    <mergeCell ref="AC3440:AC3441"/>
    <mergeCell ref="AF3472:AF3473"/>
    <mergeCell ref="G3456:G3457"/>
    <mergeCell ref="H3456:H3457"/>
    <mergeCell ref="I3456:I3457"/>
    <mergeCell ref="J3456:J3457"/>
    <mergeCell ref="K3456:K3457"/>
    <mergeCell ref="B3488:C3488"/>
    <mergeCell ref="B3489:C3489"/>
    <mergeCell ref="AG3472:AG3473"/>
    <mergeCell ref="Q3472:Q3473"/>
    <mergeCell ref="R3472:R3473"/>
    <mergeCell ref="S3472:S3473"/>
    <mergeCell ref="AH3472:AH3473"/>
    <mergeCell ref="AI3472:AI3473"/>
    <mergeCell ref="AJ3472:AJ3473"/>
    <mergeCell ref="B3461:C3461"/>
    <mergeCell ref="B3462:C3462"/>
    <mergeCell ref="D3462:G3462"/>
    <mergeCell ref="D3461:G3461"/>
    <mergeCell ref="B3465:AK3465"/>
    <mergeCell ref="D3467:F3467"/>
    <mergeCell ref="B3468:C3468"/>
    <mergeCell ref="D3468:E3468"/>
    <mergeCell ref="B3469:C3469"/>
    <mergeCell ref="D3469:K3469"/>
    <mergeCell ref="B3470:C3470"/>
    <mergeCell ref="D3470:Q3470"/>
    <mergeCell ref="B3471:C3473"/>
    <mergeCell ref="D3471:D3473"/>
    <mergeCell ref="E3471:E3473"/>
    <mergeCell ref="F3471:R3471"/>
    <mergeCell ref="S3471:AC3471"/>
    <mergeCell ref="AD3471:AG3471"/>
    <mergeCell ref="AH3471:AJ3471"/>
    <mergeCell ref="F3472:F3473"/>
    <mergeCell ref="G3472:G3473"/>
    <mergeCell ref="H3472:H3473"/>
    <mergeCell ref="I3472:I3473"/>
    <mergeCell ref="J3472:J3473"/>
    <mergeCell ref="AD3440:AD3441"/>
    <mergeCell ref="AE3440:AE3441"/>
    <mergeCell ref="AF3440:AF3441"/>
    <mergeCell ref="AG3440:AG3441"/>
    <mergeCell ref="AH3440:AH3441"/>
    <mergeCell ref="AI3440:AI3441"/>
    <mergeCell ref="AJ3440:AJ3441"/>
    <mergeCell ref="B3442:C3442"/>
    <mergeCell ref="B3444:C3444"/>
    <mergeCell ref="D3444:G3444"/>
    <mergeCell ref="B3445:C3445"/>
    <mergeCell ref="B3446:C3446"/>
    <mergeCell ref="D3446:G3446"/>
    <mergeCell ref="D3445:G3445"/>
    <mergeCell ref="AD3472:AD3473"/>
    <mergeCell ref="AE3472:AE3473"/>
    <mergeCell ref="K3472:K3473"/>
    <mergeCell ref="L3472:L3473"/>
    <mergeCell ref="M3472:N3472"/>
    <mergeCell ref="O3472:O3473"/>
    <mergeCell ref="P3472:P3473"/>
    <mergeCell ref="B3437:C3437"/>
    <mergeCell ref="D3437:K3437"/>
    <mergeCell ref="B3438:C3438"/>
    <mergeCell ref="D3438:Q3438"/>
    <mergeCell ref="B3439:C3441"/>
    <mergeCell ref="D3439:D3441"/>
    <mergeCell ref="E3439:E3441"/>
    <mergeCell ref="F3439:R3439"/>
    <mergeCell ref="S3439:AC3439"/>
    <mergeCell ref="AD3439:AG3439"/>
    <mergeCell ref="AH3439:AJ3439"/>
    <mergeCell ref="F3440:F3441"/>
    <mergeCell ref="G3440:G3441"/>
    <mergeCell ref="H3440:H3441"/>
    <mergeCell ref="I3440:I3441"/>
    <mergeCell ref="J3440:J3441"/>
    <mergeCell ref="K3440:K3441"/>
    <mergeCell ref="S3456:S3457"/>
    <mergeCell ref="T3456:T3457"/>
    <mergeCell ref="U3456:U3457"/>
    <mergeCell ref="V3456:V3457"/>
    <mergeCell ref="W3456:W3457"/>
    <mergeCell ref="AB3440:AB3441"/>
    <mergeCell ref="L3440:L3441"/>
    <mergeCell ref="M3440:N3440"/>
    <mergeCell ref="O3440:O3441"/>
    <mergeCell ref="P3440:P3441"/>
    <mergeCell ref="Q3440:Q3441"/>
    <mergeCell ref="R3440:R3441"/>
    <mergeCell ref="S3440:S3441"/>
    <mergeCell ref="T3440:T3441"/>
    <mergeCell ref="U3440:U3441"/>
    <mergeCell ref="V3440:V3441"/>
    <mergeCell ref="W3440:W3441"/>
    <mergeCell ref="X3440:X3441"/>
    <mergeCell ref="Y3440:Y3441"/>
    <mergeCell ref="Z3440:Z3441"/>
    <mergeCell ref="AA3440:AA3441"/>
    <mergeCell ref="X3456:X3457"/>
    <mergeCell ref="Y3456:Y3457"/>
    <mergeCell ref="Z3456:Z3457"/>
    <mergeCell ref="AA3456:AA3457"/>
    <mergeCell ref="AB3456:AB3457"/>
    <mergeCell ref="B3394:C3394"/>
    <mergeCell ref="B3404:C3404"/>
    <mergeCell ref="D3404:G3404"/>
    <mergeCell ref="AF3416:AF3417"/>
    <mergeCell ref="AG3416:AG3417"/>
    <mergeCell ref="B3405:C3405"/>
    <mergeCell ref="B3406:C3406"/>
    <mergeCell ref="D3406:G3406"/>
    <mergeCell ref="B3401:C3401"/>
    <mergeCell ref="B3402:C3402"/>
    <mergeCell ref="D3405:G3405"/>
    <mergeCell ref="B3409:AK3409"/>
    <mergeCell ref="D3411:F3411"/>
    <mergeCell ref="B3412:C3412"/>
    <mergeCell ref="D3412:E3412"/>
    <mergeCell ref="B3413:C3413"/>
    <mergeCell ref="D3413:K3413"/>
    <mergeCell ref="B3414:C3414"/>
    <mergeCell ref="D3414:Q3414"/>
    <mergeCell ref="B3415:C3417"/>
    <mergeCell ref="D3415:D3417"/>
    <mergeCell ref="E3415:E3417"/>
    <mergeCell ref="F3415:R3415"/>
    <mergeCell ref="S3415:AC3415"/>
    <mergeCell ref="AD3415:AG3415"/>
    <mergeCell ref="AH3415:AJ3415"/>
    <mergeCell ref="F3416:F3417"/>
    <mergeCell ref="G3416:G3417"/>
    <mergeCell ref="H3416:H3417"/>
    <mergeCell ref="I3416:I3417"/>
    <mergeCell ref="J3416:J3417"/>
    <mergeCell ref="K3416:K3417"/>
    <mergeCell ref="L3416:L3417"/>
    <mergeCell ref="M3416:N3416"/>
    <mergeCell ref="AH3416:AH3417"/>
    <mergeCell ref="AI3416:AI3417"/>
    <mergeCell ref="AJ3416:AJ3417"/>
    <mergeCell ref="O3416:O3417"/>
    <mergeCell ref="P3416:P3417"/>
    <mergeCell ref="Q3416:Q3417"/>
    <mergeCell ref="R3416:R3417"/>
    <mergeCell ref="S3416:S3417"/>
    <mergeCell ref="T3416:T3417"/>
    <mergeCell ref="U3416:U3417"/>
    <mergeCell ref="V3416:V3417"/>
    <mergeCell ref="W3416:W3417"/>
    <mergeCell ref="X3416:X3417"/>
    <mergeCell ref="Y3416:Y3417"/>
    <mergeCell ref="Z3416:Z3417"/>
    <mergeCell ref="AA3416:AA3417"/>
    <mergeCell ref="AB3416:AB3417"/>
    <mergeCell ref="AC3416:AC3417"/>
    <mergeCell ref="AD3416:AD3417"/>
    <mergeCell ref="AE3416:AE3417"/>
    <mergeCell ref="B3352:AK3352"/>
    <mergeCell ref="D3354:F3354"/>
    <mergeCell ref="B3355:C3355"/>
    <mergeCell ref="D3355:E3355"/>
    <mergeCell ref="B3356:C3356"/>
    <mergeCell ref="D3356:K3356"/>
    <mergeCell ref="B3357:C3357"/>
    <mergeCell ref="D3357:Q3357"/>
    <mergeCell ref="B3358:C3360"/>
    <mergeCell ref="D3358:D3360"/>
    <mergeCell ref="E3358:E3360"/>
    <mergeCell ref="F3358:R3358"/>
    <mergeCell ref="S3358:AC3358"/>
    <mergeCell ref="AD3358:AG3358"/>
    <mergeCell ref="AH3358:AJ3358"/>
    <mergeCell ref="F3359:F3360"/>
    <mergeCell ref="AJ3359:AJ3360"/>
    <mergeCell ref="S3359:S3360"/>
    <mergeCell ref="T3359:T3360"/>
    <mergeCell ref="U3359:U3360"/>
    <mergeCell ref="V3359:V3360"/>
    <mergeCell ref="W3359:W3360"/>
    <mergeCell ref="X3359:X3360"/>
    <mergeCell ref="G3359:G3360"/>
    <mergeCell ref="H3359:H3360"/>
    <mergeCell ref="I3359:I3360"/>
    <mergeCell ref="J3359:J3360"/>
    <mergeCell ref="K3359:K3360"/>
    <mergeCell ref="L3359:L3360"/>
    <mergeCell ref="M3359:N3359"/>
    <mergeCell ref="O3359:O3360"/>
    <mergeCell ref="P3359:P3360"/>
    <mergeCell ref="B3373:C3373"/>
    <mergeCell ref="B3374:C3374"/>
    <mergeCell ref="B3375:C3375"/>
    <mergeCell ref="B3376:C3376"/>
    <mergeCell ref="B3377:C3377"/>
    <mergeCell ref="B3378:C3378"/>
    <mergeCell ref="D3381:G3381"/>
    <mergeCell ref="B3380:C3380"/>
    <mergeCell ref="D3380:G3380"/>
    <mergeCell ref="Y3359:Y3360"/>
    <mergeCell ref="Z3359:Z3360"/>
    <mergeCell ref="AA3359:AA3360"/>
    <mergeCell ref="AB3359:AB3360"/>
    <mergeCell ref="AC3359:AC3360"/>
    <mergeCell ref="AD3359:AD3360"/>
    <mergeCell ref="Z3392:Z3393"/>
    <mergeCell ref="AA3392:AA3393"/>
    <mergeCell ref="O3392:O3393"/>
    <mergeCell ref="P3392:P3393"/>
    <mergeCell ref="Q3392:Q3393"/>
    <mergeCell ref="R3392:R3393"/>
    <mergeCell ref="S3392:S3393"/>
    <mergeCell ref="T3392:T3393"/>
    <mergeCell ref="U3392:U3393"/>
    <mergeCell ref="V3392:V3393"/>
    <mergeCell ref="W3392:W3393"/>
    <mergeCell ref="X3392:X3393"/>
    <mergeCell ref="Y3392:Y3393"/>
    <mergeCell ref="AE3359:AE3360"/>
    <mergeCell ref="AF3359:AF3360"/>
    <mergeCell ref="AG3359:AG3360"/>
    <mergeCell ref="AH3359:AH3360"/>
    <mergeCell ref="AI3359:AI3360"/>
    <mergeCell ref="B3385:AK3385"/>
    <mergeCell ref="B3390:C3390"/>
    <mergeCell ref="D3390:Q3390"/>
    <mergeCell ref="B3391:C3393"/>
    <mergeCell ref="D3391:D3393"/>
    <mergeCell ref="E3391:E3393"/>
    <mergeCell ref="F3391:R3391"/>
    <mergeCell ref="S3391:AC3391"/>
    <mergeCell ref="AD3391:AG3391"/>
    <mergeCell ref="AH3391:AJ3391"/>
    <mergeCell ref="F3392:F3393"/>
    <mergeCell ref="B3361:C3361"/>
    <mergeCell ref="B3371:C3371"/>
    <mergeCell ref="B3372:C3372"/>
    <mergeCell ref="B3382:C3382"/>
    <mergeCell ref="Q3359:Q3360"/>
    <mergeCell ref="R3359:R3360"/>
    <mergeCell ref="D3382:G3382"/>
    <mergeCell ref="AE3392:AE3393"/>
    <mergeCell ref="AF3392:AF3393"/>
    <mergeCell ref="AG3392:AG3393"/>
    <mergeCell ref="AH3392:AH3393"/>
    <mergeCell ref="AI3392:AI3393"/>
    <mergeCell ref="B3381:C3381"/>
    <mergeCell ref="AB3392:AB3393"/>
    <mergeCell ref="AC3392:AC3393"/>
    <mergeCell ref="AD3392:AD3393"/>
    <mergeCell ref="O3277:O3278"/>
    <mergeCell ref="AI3294:AI3295"/>
    <mergeCell ref="AH3277:AH3278"/>
    <mergeCell ref="AI3277:AI3278"/>
    <mergeCell ref="G3294:G3295"/>
    <mergeCell ref="H3294:H3295"/>
    <mergeCell ref="I3294:I3295"/>
    <mergeCell ref="B3279:C3279"/>
    <mergeCell ref="B3364:C3364"/>
    <mergeCell ref="B3365:C3365"/>
    <mergeCell ref="B3366:C3366"/>
    <mergeCell ref="B3367:C3367"/>
    <mergeCell ref="B3368:C3368"/>
    <mergeCell ref="B3369:C3369"/>
    <mergeCell ref="B3370:C3370"/>
    <mergeCell ref="J3558:J3559"/>
    <mergeCell ref="K3558:K3559"/>
    <mergeCell ref="L3558:L3559"/>
    <mergeCell ref="D3387:F3387"/>
    <mergeCell ref="B3388:C3388"/>
    <mergeCell ref="D3388:E3388"/>
    <mergeCell ref="I3392:I3393"/>
    <mergeCell ref="J3392:J3393"/>
    <mergeCell ref="K3392:K3393"/>
    <mergeCell ref="L3392:L3393"/>
    <mergeCell ref="B3428:C3428"/>
    <mergeCell ref="D3428:G3428"/>
    <mergeCell ref="B3429:C3429"/>
    <mergeCell ref="B3430:C3430"/>
    <mergeCell ref="D3430:G3430"/>
    <mergeCell ref="D3429:G3429"/>
    <mergeCell ref="B3433:AK3433"/>
    <mergeCell ref="W3277:W3278"/>
    <mergeCell ref="X3277:X3278"/>
    <mergeCell ref="Y3277:Y3278"/>
    <mergeCell ref="Z3277:Z3278"/>
    <mergeCell ref="B3282:C3282"/>
    <mergeCell ref="D3284:G3284"/>
    <mergeCell ref="D3285:G3285"/>
    <mergeCell ref="L3294:L3295"/>
    <mergeCell ref="AH3311:AH3312"/>
    <mergeCell ref="AI3311:AI3312"/>
    <mergeCell ref="B3297:C3297"/>
    <mergeCell ref="B3298:C3298"/>
    <mergeCell ref="B3301:C3301"/>
    <mergeCell ref="D3301:G3301"/>
    <mergeCell ref="B3302:C3302"/>
    <mergeCell ref="D3302:G3302"/>
    <mergeCell ref="AE3311:AE3312"/>
    <mergeCell ref="AF3311:AF3312"/>
    <mergeCell ref="G3311:G3312"/>
    <mergeCell ref="K3311:K3312"/>
    <mergeCell ref="L3311:L3312"/>
    <mergeCell ref="M3311:N3311"/>
    <mergeCell ref="AH3294:AH3295"/>
    <mergeCell ref="E3293:E3295"/>
    <mergeCell ref="F3293:R3293"/>
    <mergeCell ref="S3293:AC3293"/>
    <mergeCell ref="AD3293:AG3293"/>
    <mergeCell ref="AH3293:AJ3293"/>
    <mergeCell ref="P3294:P3295"/>
    <mergeCell ref="Q3294:Q3295"/>
    <mergeCell ref="AG3326:AG3327"/>
    <mergeCell ref="AD3325:AG3325"/>
    <mergeCell ref="B3271:AK3271"/>
    <mergeCell ref="D3273:F3273"/>
    <mergeCell ref="B3274:C3274"/>
    <mergeCell ref="D3274:E3274"/>
    <mergeCell ref="B3275:C3275"/>
    <mergeCell ref="D3275:Y3275"/>
    <mergeCell ref="B3276:C3278"/>
    <mergeCell ref="B3280:C3280"/>
    <mergeCell ref="B3281:C3281"/>
    <mergeCell ref="AA3277:AA3278"/>
    <mergeCell ref="AB3277:AB3278"/>
    <mergeCell ref="AC3277:AC3278"/>
    <mergeCell ref="AD3277:AD3278"/>
    <mergeCell ref="AE3277:AE3278"/>
    <mergeCell ref="AF3277:AF3278"/>
    <mergeCell ref="AG3277:AG3278"/>
    <mergeCell ref="M3294:N3294"/>
    <mergeCell ref="O3294:O3295"/>
    <mergeCell ref="S3294:S3295"/>
    <mergeCell ref="T3294:T3295"/>
    <mergeCell ref="D3309:Y3309"/>
    <mergeCell ref="D3338:G3338"/>
    <mergeCell ref="B3333:C3333"/>
    <mergeCell ref="D3333:G3333"/>
    <mergeCell ref="AJ3294:AJ3295"/>
    <mergeCell ref="B3296:C3296"/>
    <mergeCell ref="R3277:R3278"/>
    <mergeCell ref="S3277:S3278"/>
    <mergeCell ref="T3277:T3278"/>
    <mergeCell ref="U3277:U3278"/>
    <mergeCell ref="V3277:V3278"/>
    <mergeCell ref="P3277:P3278"/>
    <mergeCell ref="Q3277:Q3278"/>
    <mergeCell ref="D3276:D3278"/>
    <mergeCell ref="E3276:E3278"/>
    <mergeCell ref="F3276:R3276"/>
    <mergeCell ref="S3276:AC3276"/>
    <mergeCell ref="AD3276:AG3276"/>
    <mergeCell ref="AH3276:AJ3276"/>
    <mergeCell ref="F3277:F3278"/>
    <mergeCell ref="G3277:G3278"/>
    <mergeCell ref="H3277:H3278"/>
    <mergeCell ref="I3277:I3278"/>
    <mergeCell ref="J3277:J3278"/>
    <mergeCell ref="K3277:K3278"/>
    <mergeCell ref="L3277:L3278"/>
    <mergeCell ref="M3277:N3277"/>
    <mergeCell ref="AJ3277:AJ3278"/>
    <mergeCell ref="B3288:AK3288"/>
    <mergeCell ref="D3290:F3290"/>
    <mergeCell ref="B3291:C3291"/>
    <mergeCell ref="D3291:E3291"/>
    <mergeCell ref="B3292:C3292"/>
    <mergeCell ref="D3292:Y3292"/>
    <mergeCell ref="B3293:C3295"/>
    <mergeCell ref="D3293:D3295"/>
    <mergeCell ref="U3326:U3327"/>
    <mergeCell ref="V3326:V3327"/>
    <mergeCell ref="W3326:W3327"/>
    <mergeCell ref="X3326:X3327"/>
    <mergeCell ref="Y3326:Y3327"/>
    <mergeCell ref="Z3326:Z3327"/>
    <mergeCell ref="AA3326:AA3327"/>
    <mergeCell ref="AB3326:AB3327"/>
    <mergeCell ref="B3285:C3285"/>
    <mergeCell ref="O3311:O3312"/>
    <mergeCell ref="P3311:P3312"/>
    <mergeCell ref="Q3311:Q3312"/>
    <mergeCell ref="D3308:E3308"/>
    <mergeCell ref="O3326:O3327"/>
    <mergeCell ref="P3326:P3327"/>
    <mergeCell ref="B3317:C3317"/>
    <mergeCell ref="D3317:G3317"/>
    <mergeCell ref="B3284:C3284"/>
    <mergeCell ref="AH3342:AH3343"/>
    <mergeCell ref="B3305:AK3305"/>
    <mergeCell ref="B3308:C3308"/>
    <mergeCell ref="B3309:C3309"/>
    <mergeCell ref="B3310:C3312"/>
    <mergeCell ref="D3310:D3312"/>
    <mergeCell ref="E3310:E3312"/>
    <mergeCell ref="F3310:R3310"/>
    <mergeCell ref="S3310:AC3310"/>
    <mergeCell ref="AD3310:AG3310"/>
    <mergeCell ref="AH3310:AJ3310"/>
    <mergeCell ref="AJ3311:AJ3312"/>
    <mergeCell ref="B3313:C3313"/>
    <mergeCell ref="B3314:C3314"/>
    <mergeCell ref="B3316:C3316"/>
    <mergeCell ref="D3316:G3316"/>
    <mergeCell ref="X3311:X3312"/>
    <mergeCell ref="Y3311:Y3312"/>
    <mergeCell ref="AF3342:AF3343"/>
    <mergeCell ref="AG3342:AG3343"/>
    <mergeCell ref="B3328:C3328"/>
    <mergeCell ref="T3326:T3327"/>
    <mergeCell ref="H3311:H3312"/>
    <mergeCell ref="I3311:I3312"/>
    <mergeCell ref="J3311:J3312"/>
    <mergeCell ref="D3322:F3322"/>
    <mergeCell ref="D3323:E3323"/>
    <mergeCell ref="D3324:Q3324"/>
    <mergeCell ref="B3339:C3339"/>
    <mergeCell ref="Z3294:Z3295"/>
    <mergeCell ref="AA3294:AA3295"/>
    <mergeCell ref="AB3294:AB3295"/>
    <mergeCell ref="AC3294:AC3295"/>
    <mergeCell ref="AD3294:AD3295"/>
    <mergeCell ref="AE3294:AE3295"/>
    <mergeCell ref="Q3326:Q3327"/>
    <mergeCell ref="R3326:R3327"/>
    <mergeCell ref="S3326:S3327"/>
    <mergeCell ref="AD3311:AD3312"/>
    <mergeCell ref="D3307:F3307"/>
    <mergeCell ref="U3294:U3295"/>
    <mergeCell ref="B3323:C3323"/>
    <mergeCell ref="B3324:C3324"/>
    <mergeCell ref="AC3326:AC3327"/>
    <mergeCell ref="F3294:F3295"/>
    <mergeCell ref="F3311:F3312"/>
    <mergeCell ref="R3294:R3295"/>
    <mergeCell ref="V3294:V3295"/>
    <mergeCell ref="W3294:W3295"/>
    <mergeCell ref="X3294:X3295"/>
    <mergeCell ref="Y3294:Y3295"/>
    <mergeCell ref="J3294:J3295"/>
    <mergeCell ref="K3294:K3295"/>
    <mergeCell ref="B3299:C3299"/>
    <mergeCell ref="AF3294:AF3295"/>
    <mergeCell ref="AG3294:AG3295"/>
    <mergeCell ref="AG3311:AG3312"/>
    <mergeCell ref="G3326:G3327"/>
    <mergeCell ref="H3326:H3327"/>
    <mergeCell ref="I3326:I3327"/>
    <mergeCell ref="J3326:J3327"/>
    <mergeCell ref="K3326:K3327"/>
    <mergeCell ref="L3326:L3327"/>
    <mergeCell ref="AH3341:AJ3341"/>
    <mergeCell ref="F3342:F3343"/>
    <mergeCell ref="G3342:G3343"/>
    <mergeCell ref="H3342:H3343"/>
    <mergeCell ref="I3342:I3343"/>
    <mergeCell ref="J3342:J3343"/>
    <mergeCell ref="K3342:K3343"/>
    <mergeCell ref="Z3311:Z3312"/>
    <mergeCell ref="AA3311:AA3312"/>
    <mergeCell ref="AB3311:AB3312"/>
    <mergeCell ref="AC3311:AC3312"/>
    <mergeCell ref="R3311:R3312"/>
    <mergeCell ref="S3311:S3312"/>
    <mergeCell ref="T3311:T3312"/>
    <mergeCell ref="U3311:U3312"/>
    <mergeCell ref="V3311:V3312"/>
    <mergeCell ref="W3311:W3312"/>
    <mergeCell ref="AD3326:AD3327"/>
    <mergeCell ref="AE3326:AE3327"/>
    <mergeCell ref="AF3326:AF3327"/>
    <mergeCell ref="B3320:AK3320"/>
    <mergeCell ref="B3332:C3332"/>
    <mergeCell ref="D3332:G3332"/>
    <mergeCell ref="B3329:C3329"/>
    <mergeCell ref="B3330:C3330"/>
    <mergeCell ref="S3342:S3343"/>
    <mergeCell ref="D3340:X3340"/>
    <mergeCell ref="AH3326:AH3327"/>
    <mergeCell ref="AI3326:AI3327"/>
    <mergeCell ref="AJ3326:AJ3327"/>
    <mergeCell ref="AH3325:AJ3325"/>
    <mergeCell ref="B3349:C3349"/>
    <mergeCell ref="D3349:G3349"/>
    <mergeCell ref="B3340:C3340"/>
    <mergeCell ref="B3325:C3327"/>
    <mergeCell ref="D3325:D3327"/>
    <mergeCell ref="E3325:E3327"/>
    <mergeCell ref="F3325:R3325"/>
    <mergeCell ref="S3325:AC3325"/>
    <mergeCell ref="F3326:F3327"/>
    <mergeCell ref="B3348:C3348"/>
    <mergeCell ref="D3348:G3348"/>
    <mergeCell ref="W3342:W3343"/>
    <mergeCell ref="X3342:X3343"/>
    <mergeCell ref="Y3342:Y3343"/>
    <mergeCell ref="Z3342:Z3343"/>
    <mergeCell ref="AA3342:AA3343"/>
    <mergeCell ref="L3342:L3343"/>
    <mergeCell ref="M3342:N3342"/>
    <mergeCell ref="O3342:O3343"/>
    <mergeCell ref="P3342:P3343"/>
    <mergeCell ref="Q3342:Q3343"/>
    <mergeCell ref="R3342:R3343"/>
    <mergeCell ref="M3326:N3326"/>
    <mergeCell ref="AI3342:AI3343"/>
    <mergeCell ref="AJ3342:AJ3343"/>
    <mergeCell ref="B3344:C3344"/>
    <mergeCell ref="B3345:C3345"/>
    <mergeCell ref="B3346:C3346"/>
    <mergeCell ref="AB3342:AB3343"/>
    <mergeCell ref="AC3342:AC3343"/>
    <mergeCell ref="AD3342:AD3343"/>
    <mergeCell ref="AE3342:AE3343"/>
    <mergeCell ref="B3336:AK3336"/>
    <mergeCell ref="B3341:C3343"/>
    <mergeCell ref="D3341:D3343"/>
    <mergeCell ref="E3341:E3343"/>
    <mergeCell ref="F3341:R3341"/>
    <mergeCell ref="S3341:AC3341"/>
    <mergeCell ref="AD3341:AG3341"/>
    <mergeCell ref="T3342:T3343"/>
    <mergeCell ref="U3342:U3343"/>
    <mergeCell ref="V3342:V3343"/>
    <mergeCell ref="D3339:E3339"/>
    <mergeCell ref="AD3540:AG3540"/>
    <mergeCell ref="B3351:C3351"/>
    <mergeCell ref="B3529:C3529"/>
    <mergeCell ref="B3494:C3494"/>
    <mergeCell ref="AC3558:AC3559"/>
    <mergeCell ref="AD3558:AD3559"/>
    <mergeCell ref="AE3558:AE3559"/>
    <mergeCell ref="AF3558:AF3559"/>
    <mergeCell ref="AG3558:AG3559"/>
    <mergeCell ref="R3558:R3559"/>
    <mergeCell ref="S3558:S3559"/>
    <mergeCell ref="T3558:T3559"/>
    <mergeCell ref="U3558:U3559"/>
    <mergeCell ref="B3534:AK3534"/>
    <mergeCell ref="B3537:C3537"/>
    <mergeCell ref="D3537:E3537"/>
    <mergeCell ref="B3538:C3538"/>
    <mergeCell ref="B3362:C3362"/>
    <mergeCell ref="B3363:C3363"/>
    <mergeCell ref="D3536:G3536"/>
    <mergeCell ref="D3435:F3435"/>
    <mergeCell ref="Z3558:Z3559"/>
    <mergeCell ref="AJ3392:AJ3393"/>
    <mergeCell ref="M3392:N3392"/>
    <mergeCell ref="B3389:C3389"/>
    <mergeCell ref="D3389:K3389"/>
    <mergeCell ref="G3392:G3393"/>
    <mergeCell ref="H3392:H3393"/>
    <mergeCell ref="B3551:AK3551"/>
    <mergeCell ref="B3554:C3554"/>
    <mergeCell ref="AH3558:AH3559"/>
    <mergeCell ref="AI3558:AI3559"/>
    <mergeCell ref="B3952:C3953"/>
    <mergeCell ref="D3952:D3953"/>
    <mergeCell ref="E3952:E3953"/>
    <mergeCell ref="F3952:F3953"/>
    <mergeCell ref="G3952:G3953"/>
    <mergeCell ref="B3931:F3931"/>
    <mergeCell ref="C3944:F3944"/>
    <mergeCell ref="C3945:F3945"/>
    <mergeCell ref="C3946:F3946"/>
    <mergeCell ref="B3947:F3947"/>
    <mergeCell ref="B3948:C3948"/>
    <mergeCell ref="B3817:Z3817"/>
    <mergeCell ref="S3818:T3818"/>
    <mergeCell ref="U3818:V3818"/>
    <mergeCell ref="W3818:X3818"/>
    <mergeCell ref="Y3818:Z3818"/>
    <mergeCell ref="B3821:Z3821"/>
    <mergeCell ref="B3822:Z3822"/>
    <mergeCell ref="B3834:C3834"/>
    <mergeCell ref="B3835:C3835"/>
    <mergeCell ref="B3836:C3836"/>
    <mergeCell ref="B3837:C3837"/>
    <mergeCell ref="B3838:C3838"/>
    <mergeCell ref="B3839:C3839"/>
    <mergeCell ref="B3840:C3840"/>
    <mergeCell ref="B3825:C3825"/>
    <mergeCell ref="B3827:C3827"/>
    <mergeCell ref="B3832:C3832"/>
    <mergeCell ref="B3833:C3833"/>
    <mergeCell ref="B3823:Z3823"/>
    <mergeCell ref="B3824:Z3824"/>
    <mergeCell ref="B3841:C3841"/>
    <mergeCell ref="B4053:C4053"/>
    <mergeCell ref="B4055:E4055"/>
    <mergeCell ref="B4056:E4056"/>
    <mergeCell ref="B4067:C4067"/>
    <mergeCell ref="B4069:E4069"/>
    <mergeCell ref="B4070:E4070"/>
    <mergeCell ref="C3968:F3968"/>
    <mergeCell ref="C3969:F3969"/>
    <mergeCell ref="B4177:C4177"/>
    <mergeCell ref="C3972:F3972"/>
    <mergeCell ref="B4021:C4021"/>
    <mergeCell ref="B4943:D4943"/>
    <mergeCell ref="C4982:D4982"/>
    <mergeCell ref="B4977:E4977"/>
    <mergeCell ref="B4821:B4823"/>
    <mergeCell ref="C4821:F4821"/>
    <mergeCell ref="B4904:L4904"/>
    <mergeCell ref="B4918:C4918"/>
    <mergeCell ref="C4927:D4927"/>
    <mergeCell ref="B4871:F4871"/>
    <mergeCell ref="B4872:F4872"/>
    <mergeCell ref="B4902:C4902"/>
    <mergeCell ref="B4853:F4853"/>
    <mergeCell ref="B4890:G4890"/>
    <mergeCell ref="B4920:D4920"/>
    <mergeCell ref="B4879:C4879"/>
    <mergeCell ref="C4924:D4924"/>
    <mergeCell ref="C4925:D4925"/>
    <mergeCell ref="B4319:E4319"/>
    <mergeCell ref="C4266:D4266"/>
    <mergeCell ref="F4854:F4861"/>
    <mergeCell ref="B4863:B4867"/>
    <mergeCell ref="B4888:C4888"/>
    <mergeCell ref="B4279:G4279"/>
    <mergeCell ref="B4209:D4209"/>
    <mergeCell ref="B4214:D4214"/>
    <mergeCell ref="B4219:D4219"/>
    <mergeCell ref="B4206:C4206"/>
    <mergeCell ref="B4201:E4201"/>
    <mergeCell ref="B4230:H4230"/>
    <mergeCell ref="C4231:G4231"/>
    <mergeCell ref="C4702:F4702"/>
    <mergeCell ref="B4695:F4695"/>
    <mergeCell ref="B4683:C4683"/>
    <mergeCell ref="B4566:C4566"/>
    <mergeCell ref="B4693:C4693"/>
    <mergeCell ref="B5327:C5327"/>
    <mergeCell ref="B5480:F5480"/>
    <mergeCell ref="B5808:C5808"/>
    <mergeCell ref="B5864:C5864"/>
    <mergeCell ref="B5338:C5338"/>
    <mergeCell ref="B5563:C5563"/>
    <mergeCell ref="B5509:C5509"/>
    <mergeCell ref="B5498:C5498"/>
    <mergeCell ref="C4938:D4938"/>
    <mergeCell ref="C4939:D4939"/>
    <mergeCell ref="B4282:G4282"/>
    <mergeCell ref="B4296:C4296"/>
    <mergeCell ref="B4290:C4290"/>
    <mergeCell ref="D4290:F4290"/>
    <mergeCell ref="D4291:E4291"/>
    <mergeCell ref="D4293:E4293"/>
    <mergeCell ref="B4310:E4310"/>
    <mergeCell ref="B4299:C4299"/>
    <mergeCell ref="D4299:E4299"/>
    <mergeCell ref="B4312:E4312"/>
    <mergeCell ref="B4318:E4318"/>
    <mergeCell ref="B5773:C5773"/>
    <mergeCell ref="B5737:C5737"/>
    <mergeCell ref="B5735:D5735"/>
    <mergeCell ref="B5733:C5733"/>
    <mergeCell ref="B5734:C5734"/>
    <mergeCell ref="B5742:C5742"/>
    <mergeCell ref="B5743:C5743"/>
    <mergeCell ref="B5817:C5817"/>
    <mergeCell ref="B5818:C5818"/>
    <mergeCell ref="F5842:F5843"/>
    <mergeCell ref="B5636:C5636"/>
    <mergeCell ref="B5901:D5901"/>
    <mergeCell ref="B5892:L5892"/>
    <mergeCell ref="B5878:C5878"/>
    <mergeCell ref="B5873:F5873"/>
    <mergeCell ref="B5775:C5775"/>
    <mergeCell ref="B5788:C5788"/>
    <mergeCell ref="B5823:C5823"/>
    <mergeCell ref="B5832:D5832"/>
    <mergeCell ref="A5831:F5831"/>
    <mergeCell ref="B5799:E5799"/>
    <mergeCell ref="B5801:C5801"/>
    <mergeCell ref="B4998:E4998"/>
    <mergeCell ref="B5031:D5031"/>
    <mergeCell ref="B5021:F5021"/>
    <mergeCell ref="B4997:E4997"/>
    <mergeCell ref="B4978:E4978"/>
    <mergeCell ref="B4992:E4992"/>
    <mergeCell ref="B4991:E4991"/>
    <mergeCell ref="C4981:D4981"/>
    <mergeCell ref="B5036:D5036"/>
    <mergeCell ref="B5315:C5315"/>
    <mergeCell ref="B5289:D5289"/>
    <mergeCell ref="B5291:F5291"/>
    <mergeCell ref="C5041:C5042"/>
    <mergeCell ref="B5040:Y5040"/>
    <mergeCell ref="L5041:R5041"/>
    <mergeCell ref="F5041:G5041"/>
    <mergeCell ref="E5041:E5042"/>
    <mergeCell ref="B5342:C5342"/>
    <mergeCell ref="S5041:W5041"/>
    <mergeCell ref="B5299:C5299"/>
    <mergeCell ref="Y5041:Y5042"/>
    <mergeCell ref="B5911:C5911"/>
    <mergeCell ref="B5512:F5512"/>
    <mergeCell ref="B5528:C5528"/>
    <mergeCell ref="B5520:D5520"/>
    <mergeCell ref="B6504:B6512"/>
    <mergeCell ref="B5932:F5932"/>
    <mergeCell ref="D5925:F5925"/>
    <mergeCell ref="B5930:F5930"/>
    <mergeCell ref="B5933:F5933"/>
    <mergeCell ref="B5931:F5931"/>
    <mergeCell ref="B6475:B6476"/>
    <mergeCell ref="B6496:F6496"/>
    <mergeCell ref="F6475:F6476"/>
    <mergeCell ref="B5921:C5921"/>
    <mergeCell ref="B5922:C5922"/>
    <mergeCell ref="B5986:E5986"/>
    <mergeCell ref="F6107:G6107"/>
    <mergeCell ref="B6275:K6275"/>
    <mergeCell ref="I6107:J6107"/>
    <mergeCell ref="B5924:F5924"/>
    <mergeCell ref="B6159:E6159"/>
    <mergeCell ref="B6480:F6480"/>
    <mergeCell ref="B6492:B6493"/>
    <mergeCell ref="B6481:F6481"/>
    <mergeCell ref="B6484:B6491"/>
    <mergeCell ref="F6465:F6473"/>
    <mergeCell ref="C6465:C6471"/>
    <mergeCell ref="C6399:C6402"/>
    <mergeCell ref="G6068:H6068"/>
    <mergeCell ref="F6452:F6463"/>
    <mergeCell ref="B6452:B6463"/>
    <mergeCell ref="F6401:F6402"/>
    <mergeCell ref="B5934:F5934"/>
    <mergeCell ref="B6435:F6435"/>
    <mergeCell ref="C6404:C6405"/>
    <mergeCell ref="B5821:C5821"/>
    <mergeCell ref="B5830:C5830"/>
    <mergeCell ref="B5838:C5838"/>
    <mergeCell ref="B5890:C5890"/>
    <mergeCell ref="B5899:C5899"/>
    <mergeCell ref="B5880:C5880"/>
    <mergeCell ref="B5848:E5848"/>
    <mergeCell ref="B5866:F5866"/>
    <mergeCell ref="B5909:C5909"/>
    <mergeCell ref="B5790:E5790"/>
    <mergeCell ref="B5862:E5862"/>
    <mergeCell ref="B5935:C5935"/>
    <mergeCell ref="B5807:C5807"/>
    <mergeCell ref="B5713:C5713"/>
    <mergeCell ref="B5704:D5704"/>
    <mergeCell ref="B5708:D5708"/>
    <mergeCell ref="B5709:D5709"/>
    <mergeCell ref="B5711:D5711"/>
    <mergeCell ref="B5747:C5747"/>
    <mergeCell ref="B5754:C5754"/>
    <mergeCell ref="B5763:C5763"/>
    <mergeCell ref="B5752:C5752"/>
    <mergeCell ref="B5861:E5861"/>
    <mergeCell ref="B5854:E5854"/>
    <mergeCell ref="B5858:E5858"/>
    <mergeCell ref="B5868:F5868"/>
    <mergeCell ref="B5813:C5813"/>
    <mergeCell ref="B5765:C5765"/>
    <mergeCell ref="B5791:E5791"/>
    <mergeCell ref="B6616:B6617"/>
    <mergeCell ref="B6676:B6686"/>
    <mergeCell ref="B6436:B6450"/>
    <mergeCell ref="F6711:F6733"/>
    <mergeCell ref="F6648:F6657"/>
    <mergeCell ref="B6644:B6645"/>
    <mergeCell ref="B6641:B6642"/>
    <mergeCell ref="B6619:B6626"/>
    <mergeCell ref="F6554:F6565"/>
    <mergeCell ref="B6559:B6561"/>
    <mergeCell ref="B6562:B6565"/>
    <mergeCell ref="F6514:F6528"/>
    <mergeCell ref="B6731:B6733"/>
    <mergeCell ref="B6716:B6717"/>
    <mergeCell ref="B6722:B6724"/>
    <mergeCell ref="B6725:B6726"/>
    <mergeCell ref="B6727:B6728"/>
    <mergeCell ref="B6708:F6708"/>
    <mergeCell ref="B6707:F6707"/>
    <mergeCell ref="F6688:F6689"/>
    <mergeCell ref="F6659:F6667"/>
    <mergeCell ref="B6714:B6715"/>
    <mergeCell ref="B6538:B6541"/>
    <mergeCell ref="B6514:B6517"/>
    <mergeCell ref="B6637:B6639"/>
    <mergeCell ref="B6597:B6605"/>
    <mergeCell ref="B6567:B6580"/>
    <mergeCell ref="F6597:F6614"/>
    <mergeCell ref="B6542:B6552"/>
    <mergeCell ref="B6521:B6528"/>
    <mergeCell ref="B6606:B6607"/>
    <mergeCell ref="F6530:F6552"/>
    <mergeCell ref="B6530:B6537"/>
    <mergeCell ref="P6068:Q6068"/>
    <mergeCell ref="J6068:K6068"/>
    <mergeCell ref="B6032:E6032"/>
    <mergeCell ref="B5989:E5989"/>
    <mergeCell ref="B6017:E6017"/>
    <mergeCell ref="B5937:C5937"/>
    <mergeCell ref="F6669:F6673"/>
    <mergeCell ref="F6619:F6626"/>
    <mergeCell ref="B6630:F6630"/>
    <mergeCell ref="B6631:F6631"/>
    <mergeCell ref="B6711:B6713"/>
    <mergeCell ref="F6633:F6635"/>
    <mergeCell ref="F6693:F6697"/>
    <mergeCell ref="F6684:F6686"/>
    <mergeCell ref="F6637:F6639"/>
    <mergeCell ref="B6688:B6689"/>
    <mergeCell ref="B6633:B6635"/>
    <mergeCell ref="B6693:B6697"/>
    <mergeCell ref="B6699:B6703"/>
    <mergeCell ref="F6699:F6703"/>
    <mergeCell ref="F6676:F6683"/>
    <mergeCell ref="B6659:B6667"/>
    <mergeCell ref="B6669:B6673"/>
    <mergeCell ref="B6646:F6646"/>
    <mergeCell ref="F6644:F6645"/>
    <mergeCell ref="B6648:B6657"/>
    <mergeCell ref="F6616:F6617"/>
    <mergeCell ref="B6608:B6614"/>
    <mergeCell ref="B6364:F6364"/>
    <mergeCell ref="B5947:E5947"/>
    <mergeCell ref="B5956:E5956"/>
    <mergeCell ref="B5979:E5979"/>
    <mergeCell ref="M6068:N6068"/>
    <mergeCell ref="B5960:E5960"/>
    <mergeCell ref="B5990:E5990"/>
    <mergeCell ref="L6107:M6107"/>
    <mergeCell ref="F6399:F6400"/>
    <mergeCell ref="B6465:B6473"/>
    <mergeCell ref="F6567:F6595"/>
    <mergeCell ref="B6581:B6586"/>
    <mergeCell ref="B6587:B6595"/>
    <mergeCell ref="B6497:B6502"/>
    <mergeCell ref="F6497:F6512"/>
    <mergeCell ref="F6390:F6395"/>
    <mergeCell ref="B6175:C6175"/>
    <mergeCell ref="F6379:F6383"/>
    <mergeCell ref="B6150:C6150"/>
    <mergeCell ref="C6407:C6408"/>
    <mergeCell ref="B6415:F6415"/>
    <mergeCell ref="B6413:F6413"/>
    <mergeCell ref="F6407:F6408"/>
    <mergeCell ref="F6367:F6369"/>
    <mergeCell ref="F6484:F6495"/>
    <mergeCell ref="B6494:B6495"/>
    <mergeCell ref="B6518:B6520"/>
    <mergeCell ref="B6554:B6558"/>
    <mergeCell ref="B6417:B6434"/>
    <mergeCell ref="F6370:F6372"/>
    <mergeCell ref="E6379:E6380"/>
    <mergeCell ref="F6384:F6389"/>
    <mergeCell ref="E6390:E6392"/>
    <mergeCell ref="F6436:F6450"/>
    <mergeCell ref="F6417:F6434"/>
    <mergeCell ref="B5945:C5945"/>
    <mergeCell ref="B6366:F6366"/>
    <mergeCell ref="B5840:F5840"/>
    <mergeCell ref="B6197:G6197"/>
    <mergeCell ref="B5565:D5565"/>
    <mergeCell ref="B5529:D5529"/>
    <mergeCell ref="B5496:C5496"/>
    <mergeCell ref="B5500:O5500"/>
    <mergeCell ref="B5643:D5643"/>
    <mergeCell ref="B5444:S5444"/>
    <mergeCell ref="B5442:C5442"/>
    <mergeCell ref="B5478:C5478"/>
    <mergeCell ref="B5372:C5372"/>
    <mergeCell ref="B5453:F5453"/>
    <mergeCell ref="B5702:D5702"/>
    <mergeCell ref="B5686:C5686"/>
    <mergeCell ref="B5677:C5677"/>
    <mergeCell ref="B5647:C5647"/>
    <mergeCell ref="B5656:C5656"/>
    <mergeCell ref="B5664:D5664"/>
    <mergeCell ref="B5695:C5695"/>
    <mergeCell ref="B5668:C5668"/>
    <mergeCell ref="B5628:C5628"/>
    <mergeCell ref="B5624:D5624"/>
    <mergeCell ref="B5594:C5594"/>
    <mergeCell ref="B5595:D5595"/>
    <mergeCell ref="B5577:D5577"/>
    <mergeCell ref="B5602:D5602"/>
    <mergeCell ref="B5511:F5511"/>
    <mergeCell ref="C4940:D4940"/>
    <mergeCell ref="B5020:F5020"/>
    <mergeCell ref="B5004:D5004"/>
    <mergeCell ref="B4955:E4955"/>
    <mergeCell ref="B4956:E4956"/>
    <mergeCell ref="B4980:D4980"/>
    <mergeCell ref="B5018:D5018"/>
    <mergeCell ref="B4949:E4949"/>
    <mergeCell ref="B4959:E4959"/>
    <mergeCell ref="B4946:D4946"/>
    <mergeCell ref="B4989:D4989"/>
    <mergeCell ref="B4948:E4948"/>
    <mergeCell ref="B4957:E4957"/>
    <mergeCell ref="B5041:B5042"/>
    <mergeCell ref="B5038:C5038"/>
    <mergeCell ref="D5041:D5042"/>
    <mergeCell ref="B5491:C5491"/>
    <mergeCell ref="B5489:C5489"/>
    <mergeCell ref="B5462:C5462"/>
    <mergeCell ref="C5466:D5466"/>
    <mergeCell ref="B5352:D5352"/>
    <mergeCell ref="B5468:D5468"/>
    <mergeCell ref="B5481:F5481"/>
    <mergeCell ref="B5464:D5464"/>
    <mergeCell ref="B5454:F5454"/>
    <mergeCell ref="B5332:C5332"/>
    <mergeCell ref="B5326:C5326"/>
    <mergeCell ref="B4942:D4942"/>
    <mergeCell ref="B5451:C5451"/>
    <mergeCell ref="B5350:C5350"/>
    <mergeCell ref="B5301:D5301"/>
    <mergeCell ref="B5035:D5035"/>
    <mergeCell ref="B4968:D4968"/>
    <mergeCell ref="C4961:D4961"/>
    <mergeCell ref="B4976:E4976"/>
    <mergeCell ref="B4971:E4971"/>
    <mergeCell ref="X5041:X5042"/>
    <mergeCell ref="H5041:I5041"/>
    <mergeCell ref="J5041:K5041"/>
    <mergeCell ref="B5314:C5314"/>
    <mergeCell ref="B5306:D5306"/>
    <mergeCell ref="B5308:C5308"/>
    <mergeCell ref="B5305:D5305"/>
    <mergeCell ref="B5320:C5320"/>
    <mergeCell ref="B5393:Q5393"/>
    <mergeCell ref="B5441:D5441"/>
    <mergeCell ref="B5330:C5330"/>
    <mergeCell ref="B4922:D4922"/>
    <mergeCell ref="F4839:F4852"/>
    <mergeCell ref="B4847:B4848"/>
    <mergeCell ref="B4839:B4846"/>
    <mergeCell ref="B4933:D4933"/>
    <mergeCell ref="B4935:D4935"/>
    <mergeCell ref="B4941:D4941"/>
    <mergeCell ref="C4960:D4960"/>
    <mergeCell ref="B5318:C5318"/>
    <mergeCell ref="B5297:D5297"/>
    <mergeCell ref="B5328:C5328"/>
    <mergeCell ref="B5316:C5316"/>
    <mergeCell ref="C4937:D4937"/>
    <mergeCell ref="C4926:D4926"/>
    <mergeCell ref="B4930:D4930"/>
    <mergeCell ref="B4929:D4929"/>
    <mergeCell ref="B4928:D4928"/>
    <mergeCell ref="B4907:C4907"/>
    <mergeCell ref="B4909:C4909"/>
    <mergeCell ref="B4886:C4886"/>
    <mergeCell ref="B4704:C4704"/>
    <mergeCell ref="C4711:F4711"/>
    <mergeCell ref="C4712:F4712"/>
    <mergeCell ref="B4724:E4724"/>
    <mergeCell ref="C4714:F4714"/>
    <mergeCell ref="C4715:F4715"/>
    <mergeCell ref="C4716:F4716"/>
    <mergeCell ref="B4706:F4706"/>
    <mergeCell ref="B4743:B4745"/>
    <mergeCell ref="B4746:B4747"/>
    <mergeCell ref="B4854:B4861"/>
    <mergeCell ref="C4822:F4822"/>
    <mergeCell ref="B4869:C4869"/>
    <mergeCell ref="B4764:C4764"/>
    <mergeCell ref="B4752:B4754"/>
    <mergeCell ref="B4718:C4718"/>
    <mergeCell ref="C4820:F4820"/>
    <mergeCell ref="B4737:B4738"/>
    <mergeCell ref="B4739:B4740"/>
    <mergeCell ref="B4748:B4749"/>
    <mergeCell ref="B4814:C4814"/>
    <mergeCell ref="B4733:E4733"/>
    <mergeCell ref="B4816:F4816"/>
    <mergeCell ref="B4742:E4742"/>
    <mergeCell ref="B4734:B4736"/>
    <mergeCell ref="B4713:B4717"/>
    <mergeCell ref="C4713:F4713"/>
    <mergeCell ref="B4726:E4726"/>
    <mergeCell ref="B4731:E4731"/>
    <mergeCell ref="B4725:E4725"/>
    <mergeCell ref="B4720:E4720"/>
    <mergeCell ref="B4721:E4721"/>
    <mergeCell ref="F4863:F4867"/>
    <mergeCell ref="B4836:F4836"/>
    <mergeCell ref="B4837:F4837"/>
    <mergeCell ref="B4832:C4832"/>
    <mergeCell ref="B4834:C4834"/>
    <mergeCell ref="B4849:B4850"/>
    <mergeCell ref="B4824:C4824"/>
    <mergeCell ref="B4812:C4812"/>
    <mergeCell ref="B4446:E4446"/>
    <mergeCell ref="B4458:C4458"/>
    <mergeCell ref="B4460:E4460"/>
    <mergeCell ref="B4688:K4688"/>
    <mergeCell ref="C4701:F4701"/>
    <mergeCell ref="B4691:K4691"/>
    <mergeCell ref="B4728:C4728"/>
    <mergeCell ref="B4687:K4687"/>
    <mergeCell ref="F4561:H4561"/>
    <mergeCell ref="F4562:H4562"/>
    <mergeCell ref="F4563:H4563"/>
    <mergeCell ref="B4559:H4559"/>
    <mergeCell ref="F4560:H4560"/>
    <mergeCell ref="B4546:H4546"/>
    <mergeCell ref="B4554:H4554"/>
    <mergeCell ref="F4528:H4528"/>
    <mergeCell ref="B4434:F4434"/>
    <mergeCell ref="B4436:C4436"/>
    <mergeCell ref="B4452:E4452"/>
    <mergeCell ref="B4469:E4469"/>
    <mergeCell ref="B4325:C4325"/>
    <mergeCell ref="B4514:C4514"/>
    <mergeCell ref="B4141:C4141"/>
    <mergeCell ref="B4132:C4132"/>
    <mergeCell ref="B4271:D4271"/>
    <mergeCell ref="B4298:E4298"/>
    <mergeCell ref="B4225:D4225"/>
    <mergeCell ref="B4227:C4227"/>
    <mergeCell ref="C4238:G4238"/>
    <mergeCell ref="B4208:D4208"/>
    <mergeCell ref="B4188:D4188"/>
    <mergeCell ref="B4284:C4284"/>
    <mergeCell ref="B4289:C4289"/>
    <mergeCell ref="B4277:E4277"/>
    <mergeCell ref="D4370:D4371"/>
    <mergeCell ref="B4388:E4388"/>
    <mergeCell ref="B4392:E4392"/>
    <mergeCell ref="B4394:C4394"/>
    <mergeCell ref="C4368:D4368"/>
    <mergeCell ref="C4380:D4380"/>
    <mergeCell ref="B4361:D4361"/>
    <mergeCell ref="B4353:B4354"/>
    <mergeCell ref="C4353:C4354"/>
    <mergeCell ref="B4281:G4281"/>
    <mergeCell ref="B4280:G4280"/>
    <mergeCell ref="C4489:F4489"/>
    <mergeCell ref="F4398:F4399"/>
    <mergeCell ref="B4407:C4407"/>
    <mergeCell ref="B4517:H4517"/>
    <mergeCell ref="F4529:H4529"/>
    <mergeCell ref="B4461:E4461"/>
    <mergeCell ref="B4477:E4477"/>
    <mergeCell ref="B4468:E4468"/>
    <mergeCell ref="B4539:H4539"/>
    <mergeCell ref="B4502:C4502"/>
    <mergeCell ref="C4487:F4487"/>
    <mergeCell ref="B4483:F4483"/>
    <mergeCell ref="B4532:H4532"/>
    <mergeCell ref="B4472:E4472"/>
    <mergeCell ref="F4555:H4555"/>
    <mergeCell ref="F4556:H4556"/>
    <mergeCell ref="B4685:C4685"/>
    <mergeCell ref="B4614:C4614"/>
    <mergeCell ref="B4616:C4616"/>
    <mergeCell ref="B4316:E4316"/>
    <mergeCell ref="B4317:E4317"/>
    <mergeCell ref="B4326:D4326"/>
    <mergeCell ref="C4381:D4381"/>
    <mergeCell ref="B4376:D4376"/>
    <mergeCell ref="B4377:D4377"/>
    <mergeCell ref="B4369:D4369"/>
    <mergeCell ref="B4370:B4371"/>
    <mergeCell ref="B4320:C4320"/>
    <mergeCell ref="G4520:H4520"/>
    <mergeCell ref="B4522:H4522"/>
    <mergeCell ref="F4527:H4527"/>
    <mergeCell ref="B4523:H4523"/>
    <mergeCell ref="B4408:D4408"/>
    <mergeCell ref="F4423:F4424"/>
    <mergeCell ref="E4423:E4424"/>
    <mergeCell ref="E4398:E4399"/>
    <mergeCell ref="B4410:C4410"/>
    <mergeCell ref="B4412:C4412"/>
    <mergeCell ref="B4416:C4416"/>
    <mergeCell ref="B4516:H4516"/>
    <mergeCell ref="F4526:H4526"/>
    <mergeCell ref="G4521:H4521"/>
    <mergeCell ref="G4519:H4519"/>
    <mergeCell ref="B4440:E4440"/>
    <mergeCell ref="B4432:C4432"/>
    <mergeCell ref="B4433:D4433"/>
    <mergeCell ref="B4396:F4396"/>
    <mergeCell ref="C4383:D4383"/>
    <mergeCell ref="B4438:E4438"/>
    <mergeCell ref="C4382:D4382"/>
    <mergeCell ref="B4328:C4328"/>
    <mergeCell ref="B4363:D4363"/>
    <mergeCell ref="B4334:E4334"/>
    <mergeCell ref="B4362:D4362"/>
    <mergeCell ref="B4335:E4335"/>
    <mergeCell ref="B4360:D4360"/>
    <mergeCell ref="B4347:C4347"/>
    <mergeCell ref="B4348:D4348"/>
    <mergeCell ref="B4352:D4352"/>
    <mergeCell ref="B4330:E4330"/>
    <mergeCell ref="B4331:E4331"/>
    <mergeCell ref="B4350:C4350"/>
    <mergeCell ref="B4386:C4386"/>
    <mergeCell ref="C4365:D4365"/>
    <mergeCell ref="C4366:D4366"/>
    <mergeCell ref="C4367:D4367"/>
    <mergeCell ref="B4336:C4336"/>
    <mergeCell ref="D4353:D4354"/>
    <mergeCell ref="B4525:H4525"/>
    <mergeCell ref="C4488:F4488"/>
    <mergeCell ref="G4518:H4518"/>
    <mergeCell ref="B4507:E4507"/>
    <mergeCell ref="B4509:B4511"/>
    <mergeCell ref="B4503:D4503"/>
    <mergeCell ref="B4505:C4505"/>
    <mergeCell ref="B4481:C4481"/>
    <mergeCell ref="C3970:F3970"/>
    <mergeCell ref="B3980:G3980"/>
    <mergeCell ref="B3981:G3981"/>
    <mergeCell ref="B3973:F3973"/>
    <mergeCell ref="B3976:G3976"/>
    <mergeCell ref="B3977:G3977"/>
    <mergeCell ref="B3982:G3982"/>
    <mergeCell ref="B3984:C3984"/>
    <mergeCell ref="C4001:D4001"/>
    <mergeCell ref="B4003:D4003"/>
    <mergeCell ref="B4005:C4005"/>
    <mergeCell ref="C4273:E4273"/>
    <mergeCell ref="B4229:H4229"/>
    <mergeCell ref="B4236:G4236"/>
    <mergeCell ref="B4038:E4038"/>
    <mergeCell ref="C4002:D4002"/>
    <mergeCell ref="B4168:F4168"/>
    <mergeCell ref="B4243:G4243"/>
    <mergeCell ref="B4033:C4033"/>
    <mergeCell ref="B4034:D4034"/>
    <mergeCell ref="B4036:C4036"/>
    <mergeCell ref="B4133:D4133"/>
    <mergeCell ref="B4203:E4203"/>
    <mergeCell ref="C4163:F4163"/>
    <mergeCell ref="C4164:F4164"/>
    <mergeCell ref="B4052:E4052"/>
    <mergeCell ref="B4016:C4016"/>
    <mergeCell ref="B4017:I4017"/>
    <mergeCell ref="B4073:E4073"/>
    <mergeCell ref="C4184:F4184"/>
    <mergeCell ref="B4065:E4065"/>
    <mergeCell ref="B4066:E4066"/>
    <mergeCell ref="B4074:E4074"/>
    <mergeCell ref="B4075:C4075"/>
    <mergeCell ref="B4112:C4112"/>
    <mergeCell ref="B4113:D4113"/>
    <mergeCell ref="B4115:C4115"/>
    <mergeCell ref="B4142:C4142"/>
    <mergeCell ref="B4143:C4143"/>
    <mergeCell ref="B4166:C4166"/>
    <mergeCell ref="C4173:F4173"/>
    <mergeCell ref="B3974:C3974"/>
    <mergeCell ref="B3990:C3990"/>
    <mergeCell ref="B3991:D3991"/>
    <mergeCell ref="B3993:C3993"/>
    <mergeCell ref="B3994:C3994"/>
    <mergeCell ref="B4204:E4204"/>
    <mergeCell ref="B4193:D4193"/>
    <mergeCell ref="B4179:F4179"/>
    <mergeCell ref="B4197:E4197"/>
    <mergeCell ref="C4174:F4174"/>
    <mergeCell ref="B4144:C4144"/>
    <mergeCell ref="B4062:E4062"/>
    <mergeCell ref="B4152:B4154"/>
    <mergeCell ref="C4152:F4152"/>
    <mergeCell ref="C4153:F4153"/>
    <mergeCell ref="B4135:C4135"/>
    <mergeCell ref="B4137:C4137"/>
    <mergeCell ref="B3995:D3995"/>
    <mergeCell ref="B4061:E4061"/>
    <mergeCell ref="C3971:F3971"/>
    <mergeCell ref="B4039:E4039"/>
    <mergeCell ref="B4050:E4050"/>
    <mergeCell ref="B4051:E4051"/>
    <mergeCell ref="B4491:C4491"/>
    <mergeCell ref="B4419:C4419"/>
    <mergeCell ref="B4421:F4421"/>
    <mergeCell ref="B4422:B4424"/>
    <mergeCell ref="B4397:B4399"/>
    <mergeCell ref="C4422:D4422"/>
    <mergeCell ref="C4397:D4397"/>
    <mergeCell ref="C4370:C4371"/>
    <mergeCell ref="C4175:F4175"/>
    <mergeCell ref="B4155:C4155"/>
    <mergeCell ref="C4162:F4162"/>
    <mergeCell ref="B4157:F4157"/>
    <mergeCell ref="B4174:B4176"/>
    <mergeCell ref="B4251:H4251"/>
    <mergeCell ref="B4250:G4250"/>
    <mergeCell ref="B4256:C4256"/>
    <mergeCell ref="C4259:D4259"/>
    <mergeCell ref="B4264:D4264"/>
    <mergeCell ref="B4255:C4255"/>
    <mergeCell ref="C4245:H4245"/>
    <mergeCell ref="B4186:C4186"/>
    <mergeCell ref="B4163:B4165"/>
    <mergeCell ref="B3908:F3908"/>
    <mergeCell ref="B3909:F3909"/>
    <mergeCell ref="B3910:F3910"/>
    <mergeCell ref="B3911:C3911"/>
    <mergeCell ref="B3918:C3918"/>
    <mergeCell ref="B3919:C3919"/>
    <mergeCell ref="B3913:C3913"/>
    <mergeCell ref="B3914:C3914"/>
    <mergeCell ref="B3915:C3915"/>
    <mergeCell ref="B3924:F3924"/>
    <mergeCell ref="B3927:F3927"/>
    <mergeCell ref="B3920:C3920"/>
    <mergeCell ref="B3996:B3997"/>
    <mergeCell ref="C3996:C3997"/>
    <mergeCell ref="D3996:D3997"/>
    <mergeCell ref="B4146:F4146"/>
    <mergeCell ref="C4151:F4151"/>
    <mergeCell ref="B4063:E4063"/>
    <mergeCell ref="B3916:C3916"/>
    <mergeCell ref="B3917:C3917"/>
    <mergeCell ref="B3921:C3921"/>
    <mergeCell ref="B3922:C3922"/>
    <mergeCell ref="C3967:F3967"/>
    <mergeCell ref="D3954:G3954"/>
    <mergeCell ref="D3955:G3955"/>
    <mergeCell ref="D3956:G3956"/>
    <mergeCell ref="D3957:G3957"/>
    <mergeCell ref="D3958:G3958"/>
    <mergeCell ref="B3954:C3954"/>
    <mergeCell ref="B3955:C3959"/>
    <mergeCell ref="D3959:G3959"/>
    <mergeCell ref="B3960:C3960"/>
    <mergeCell ref="B3935:F3935"/>
    <mergeCell ref="C3939:F3939"/>
    <mergeCell ref="C3940:F3940"/>
    <mergeCell ref="C3941:F3941"/>
    <mergeCell ref="C3942:F3942"/>
    <mergeCell ref="C3943:F3943"/>
    <mergeCell ref="B3933:C3933"/>
    <mergeCell ref="B3928:F3928"/>
    <mergeCell ref="B3929:F3929"/>
    <mergeCell ref="B3930:F3930"/>
    <mergeCell ref="B3962:F3962"/>
    <mergeCell ref="C3966:F3966"/>
    <mergeCell ref="B3950:G3950"/>
    <mergeCell ref="B3951:C3951"/>
    <mergeCell ref="B3843:C3843"/>
    <mergeCell ref="B3844:C3844"/>
    <mergeCell ref="B3845:C3845"/>
    <mergeCell ref="B3846:C3846"/>
    <mergeCell ref="B3904:F3904"/>
    <mergeCell ref="B3906:B3907"/>
    <mergeCell ref="C3906:C3907"/>
    <mergeCell ref="B3895:H3895"/>
    <mergeCell ref="B3896:H3896"/>
    <mergeCell ref="B3882:F3882"/>
    <mergeCell ref="B3883:F3883"/>
    <mergeCell ref="B3885:F3885"/>
    <mergeCell ref="B3897:H3897"/>
    <mergeCell ref="B3898:H3898"/>
    <mergeCell ref="B3899:H3899"/>
    <mergeCell ref="B3900:H3900"/>
    <mergeCell ref="B3901:H3901"/>
    <mergeCell ref="B3902:C3902"/>
    <mergeCell ref="B3894:H3894"/>
    <mergeCell ref="B3890:H3890"/>
    <mergeCell ref="B3886:F3886"/>
    <mergeCell ref="B3887:F3887"/>
    <mergeCell ref="B3888:C3888"/>
    <mergeCell ref="B3878:F3878"/>
    <mergeCell ref="B3879:F3879"/>
    <mergeCell ref="B3880:F3880"/>
    <mergeCell ref="B3881:F3881"/>
    <mergeCell ref="B3893:H3893"/>
    <mergeCell ref="D3906:D3907"/>
    <mergeCell ref="E3906:E3907"/>
    <mergeCell ref="F3906:F3907"/>
    <mergeCell ref="B3858:R3858"/>
    <mergeCell ref="B3867:Q3867"/>
    <mergeCell ref="B3847:C3847"/>
    <mergeCell ref="B3849:S3849"/>
    <mergeCell ref="B3852:S3852"/>
    <mergeCell ref="B3853:S3853"/>
    <mergeCell ref="B3854:S3854"/>
    <mergeCell ref="B3856:C3856"/>
    <mergeCell ref="B3884:F3884"/>
    <mergeCell ref="B3861:R3861"/>
    <mergeCell ref="B3863:R3863"/>
    <mergeCell ref="B3871:Q3871"/>
    <mergeCell ref="B3872:Q3872"/>
    <mergeCell ref="B3873:C3873"/>
    <mergeCell ref="B3862:R3862"/>
    <mergeCell ref="B3870:Q3870"/>
    <mergeCell ref="B3865:C3865"/>
    <mergeCell ref="B3875:F3875"/>
    <mergeCell ref="B3842:C3842"/>
    <mergeCell ref="D3547:G3547"/>
    <mergeCell ref="B3539:C3539"/>
    <mergeCell ref="D3539:Q3539"/>
    <mergeCell ref="B3540:C3542"/>
    <mergeCell ref="D3540:D3542"/>
    <mergeCell ref="E3540:E3542"/>
    <mergeCell ref="F3540:R3540"/>
    <mergeCell ref="S3540:AC3540"/>
    <mergeCell ref="F3541:F3542"/>
    <mergeCell ref="G3541:G3542"/>
    <mergeCell ref="H3541:H3542"/>
    <mergeCell ref="I3541:I3542"/>
    <mergeCell ref="J3541:J3542"/>
    <mergeCell ref="K3541:K3542"/>
    <mergeCell ref="D3553:H3553"/>
    <mergeCell ref="B3561:C3561"/>
    <mergeCell ref="B3562:C3562"/>
    <mergeCell ref="D3567:G3567"/>
    <mergeCell ref="D3573:H3573"/>
    <mergeCell ref="B3581:C3581"/>
    <mergeCell ref="B3582:C3582"/>
    <mergeCell ref="B3583:C3583"/>
    <mergeCell ref="AC3541:AC3542"/>
    <mergeCell ref="AC3578:AC3579"/>
    <mergeCell ref="B3556:C3556"/>
    <mergeCell ref="D3538:K3538"/>
    <mergeCell ref="L3541:L3542"/>
    <mergeCell ref="M3541:N3541"/>
    <mergeCell ref="O3541:O3542"/>
    <mergeCell ref="P3541:P3542"/>
    <mergeCell ref="Q3541:Q3542"/>
    <mergeCell ref="R3541:R3542"/>
    <mergeCell ref="S3541:S3542"/>
    <mergeCell ref="T3541:T3542"/>
    <mergeCell ref="U3541:U3542"/>
    <mergeCell ref="V3541:V3542"/>
    <mergeCell ref="W3541:W3542"/>
    <mergeCell ref="X3541:X3542"/>
    <mergeCell ref="Y3541:Y3542"/>
    <mergeCell ref="Z3541:Z3542"/>
    <mergeCell ref="AA3541:AA3542"/>
    <mergeCell ref="D3555:K3555"/>
    <mergeCell ref="D3556:Q3556"/>
    <mergeCell ref="AB3541:AB3542"/>
    <mergeCell ref="AA3558:AA3559"/>
    <mergeCell ref="AB3558:AB3559"/>
    <mergeCell ref="D3566:G3566"/>
    <mergeCell ref="B3567:C3567"/>
    <mergeCell ref="B3568:C3568"/>
    <mergeCell ref="D3568:G3568"/>
    <mergeCell ref="P3578:P3579"/>
    <mergeCell ref="Q3578:Q3579"/>
    <mergeCell ref="R3578:R3579"/>
    <mergeCell ref="S3578:S3579"/>
    <mergeCell ref="B3601:C3601"/>
    <mergeCell ref="B3638:C3638"/>
    <mergeCell ref="D3638:G3638"/>
    <mergeCell ref="V3611:V3612"/>
    <mergeCell ref="U3611:U3612"/>
    <mergeCell ref="T3611:T3612"/>
    <mergeCell ref="S3611:S3612"/>
    <mergeCell ref="R3611:R3612"/>
    <mergeCell ref="Q3611:Q3612"/>
    <mergeCell ref="AD3541:AD3542"/>
    <mergeCell ref="AE3541:AE3542"/>
    <mergeCell ref="AF3541:AF3542"/>
    <mergeCell ref="AG3541:AG3542"/>
    <mergeCell ref="AH3541:AH3542"/>
    <mergeCell ref="AI3541:AI3542"/>
    <mergeCell ref="AJ3541:AJ3542"/>
    <mergeCell ref="AH3540:AJ3540"/>
    <mergeCell ref="B3543:C3543"/>
    <mergeCell ref="B3544:C3544"/>
    <mergeCell ref="B3546:C3546"/>
    <mergeCell ref="D3546:G3546"/>
    <mergeCell ref="B3547:C3547"/>
    <mergeCell ref="B3548:C3548"/>
    <mergeCell ref="D3548:G3548"/>
    <mergeCell ref="AJ3558:AJ3559"/>
    <mergeCell ref="AH3557:AJ3557"/>
    <mergeCell ref="F3558:F3559"/>
    <mergeCell ref="G3558:G3559"/>
    <mergeCell ref="H3558:H3559"/>
    <mergeCell ref="I3558:I3559"/>
    <mergeCell ref="V3558:V3559"/>
    <mergeCell ref="W3558:W3559"/>
    <mergeCell ref="X3558:X3559"/>
    <mergeCell ref="Y3558:Y3559"/>
    <mergeCell ref="M3558:N3558"/>
    <mergeCell ref="O3558:O3559"/>
    <mergeCell ref="P3558:P3559"/>
    <mergeCell ref="Q3558:Q3559"/>
    <mergeCell ref="D3554:E3554"/>
    <mergeCell ref="B3555:C3555"/>
    <mergeCell ref="AD3578:AD3579"/>
    <mergeCell ref="AE3578:AE3579"/>
    <mergeCell ref="AF3578:AF3579"/>
    <mergeCell ref="AG3578:AG3579"/>
    <mergeCell ref="AH3578:AH3579"/>
    <mergeCell ref="AI3578:AI3579"/>
    <mergeCell ref="AJ3578:AJ3579"/>
    <mergeCell ref="F3578:F3579"/>
    <mergeCell ref="G3578:G3579"/>
    <mergeCell ref="H3578:H3579"/>
    <mergeCell ref="I3578:I3579"/>
    <mergeCell ref="K3578:K3579"/>
    <mergeCell ref="L3578:L3579"/>
    <mergeCell ref="B3560:C3560"/>
    <mergeCell ref="B3563:C3563"/>
    <mergeCell ref="B3564:C3564"/>
    <mergeCell ref="D3575:K3575"/>
    <mergeCell ref="B3576:C3576"/>
    <mergeCell ref="D3576:Q3576"/>
    <mergeCell ref="B3566:C3566"/>
    <mergeCell ref="J3578:J3579"/>
    <mergeCell ref="AD3577:AG3577"/>
    <mergeCell ref="AH3577:AJ3577"/>
    <mergeCell ref="B3571:AK3571"/>
    <mergeCell ref="B3574:C3574"/>
    <mergeCell ref="B3575:C3575"/>
    <mergeCell ref="D3574:E3574"/>
    <mergeCell ref="B3557:C3559"/>
    <mergeCell ref="D3557:D3559"/>
    <mergeCell ref="E3557:E3559"/>
    <mergeCell ref="F3557:R3557"/>
    <mergeCell ref="S3557:AC3557"/>
    <mergeCell ref="AD3557:AG3557"/>
    <mergeCell ref="T3578:T3579"/>
    <mergeCell ref="U3578:U3579"/>
    <mergeCell ref="V3578:V3579"/>
    <mergeCell ref="B3600:C3600"/>
    <mergeCell ref="B3599:C3599"/>
    <mergeCell ref="D3599:G3599"/>
    <mergeCell ref="AJ3611:AJ3612"/>
    <mergeCell ref="F3611:F3612"/>
    <mergeCell ref="B3614:C3614"/>
    <mergeCell ref="B3615:C3615"/>
    <mergeCell ref="B3584:C3584"/>
    <mergeCell ref="B3585:C3585"/>
    <mergeCell ref="B3586:C3586"/>
    <mergeCell ref="B3588:C3588"/>
    <mergeCell ref="B3589:C3589"/>
    <mergeCell ref="B3590:C3590"/>
    <mergeCell ref="B3591:C3591"/>
    <mergeCell ref="B3592:C3592"/>
    <mergeCell ref="B3593:C3593"/>
    <mergeCell ref="B3594:C3594"/>
    <mergeCell ref="B3595:C3595"/>
    <mergeCell ref="B3596:C3596"/>
    <mergeCell ref="B3580:C3580"/>
    <mergeCell ref="B3577:C3579"/>
    <mergeCell ref="D3577:D3579"/>
    <mergeCell ref="E3577:E3579"/>
    <mergeCell ref="F3577:R3577"/>
    <mergeCell ref="S3577:AC3577"/>
    <mergeCell ref="B3620:C3620"/>
    <mergeCell ref="B3621:C3621"/>
    <mergeCell ref="B3619:C3619"/>
    <mergeCell ref="B3587:C3587"/>
    <mergeCell ref="W3578:W3579"/>
    <mergeCell ref="X3578:X3579"/>
    <mergeCell ref="Y3578:Y3579"/>
    <mergeCell ref="Z3578:Z3579"/>
    <mergeCell ref="AA3578:AA3579"/>
    <mergeCell ref="AB3578:AB3579"/>
    <mergeCell ref="B3604:AK3604"/>
    <mergeCell ref="W3611:W3612"/>
    <mergeCell ref="D3606:I3606"/>
    <mergeCell ref="AF3611:AF3612"/>
    <mergeCell ref="AG3611:AG3612"/>
    <mergeCell ref="M3578:N3578"/>
    <mergeCell ref="O3578:O3579"/>
    <mergeCell ref="B3597:C3597"/>
    <mergeCell ref="D3600:G3600"/>
    <mergeCell ref="AH3610:AJ3610"/>
    <mergeCell ref="AD3610:AG3610"/>
    <mergeCell ref="S3610:AC3610"/>
    <mergeCell ref="F3610:R3610"/>
    <mergeCell ref="E3610:E3612"/>
    <mergeCell ref="D3610:D3612"/>
    <mergeCell ref="B3610:C3612"/>
    <mergeCell ref="D3609:Q3609"/>
    <mergeCell ref="B3609:C3609"/>
    <mergeCell ref="AH3611:AH3612"/>
    <mergeCell ref="AI3611:AI3612"/>
    <mergeCell ref="B3613:C3613"/>
    <mergeCell ref="B3617:C3617"/>
    <mergeCell ref="D3619:G3619"/>
    <mergeCell ref="D3620:G3620"/>
    <mergeCell ref="B3624:AK3624"/>
    <mergeCell ref="D3626:G3626"/>
    <mergeCell ref="B3627:C3627"/>
    <mergeCell ref="AI3631:AI3632"/>
    <mergeCell ref="AJ3631:AJ3632"/>
    <mergeCell ref="D3601:G3601"/>
    <mergeCell ref="AH3630:AJ3630"/>
    <mergeCell ref="F3631:F3632"/>
    <mergeCell ref="G3631:G3632"/>
    <mergeCell ref="H3631:H3632"/>
    <mergeCell ref="I3631:I3632"/>
    <mergeCell ref="J3631:J3632"/>
    <mergeCell ref="K3631:K3632"/>
    <mergeCell ref="L3631:L3632"/>
    <mergeCell ref="M3631:N3631"/>
    <mergeCell ref="O3631:O3632"/>
    <mergeCell ref="P3631:P3632"/>
    <mergeCell ref="Q3631:Q3632"/>
    <mergeCell ref="R3631:R3632"/>
    <mergeCell ref="S3631:S3632"/>
    <mergeCell ref="T3631:T3632"/>
    <mergeCell ref="U3631:U3632"/>
    <mergeCell ref="V3631:V3632"/>
    <mergeCell ref="AG3631:AG3632"/>
    <mergeCell ref="AH3631:AH3632"/>
    <mergeCell ref="D3608:K3608"/>
    <mergeCell ref="B3608:C3608"/>
    <mergeCell ref="D3607:E3607"/>
    <mergeCell ref="B3607:C3607"/>
    <mergeCell ref="E3630:E3632"/>
    <mergeCell ref="F3630:R3630"/>
    <mergeCell ref="S3630:AC3630"/>
    <mergeCell ref="AD3630:AG3630"/>
    <mergeCell ref="B3637:C3637"/>
    <mergeCell ref="D3637:G3637"/>
    <mergeCell ref="D3621:G3621"/>
    <mergeCell ref="X3611:X3612"/>
    <mergeCell ref="Y3611:Y3612"/>
    <mergeCell ref="Z3611:Z3612"/>
    <mergeCell ref="AA3611:AA3612"/>
    <mergeCell ref="AB3611:AB3612"/>
    <mergeCell ref="AC3611:AC3612"/>
    <mergeCell ref="AD3611:AD3612"/>
    <mergeCell ref="AE3611:AE3612"/>
    <mergeCell ref="W3631:W3632"/>
    <mergeCell ref="T3649:T3650"/>
    <mergeCell ref="X3631:X3632"/>
    <mergeCell ref="Y3631:Y3632"/>
    <mergeCell ref="F3648:R3648"/>
    <mergeCell ref="S3648:AC3648"/>
    <mergeCell ref="AD3648:AG3648"/>
    <mergeCell ref="P3611:P3612"/>
    <mergeCell ref="O3611:O3612"/>
    <mergeCell ref="M3611:N3611"/>
    <mergeCell ref="L3611:L3612"/>
    <mergeCell ref="K3611:K3612"/>
    <mergeCell ref="J3611:J3612"/>
    <mergeCell ref="I3611:I3612"/>
    <mergeCell ref="H3611:H3612"/>
    <mergeCell ref="B3616:C3616"/>
    <mergeCell ref="D3627:E3627"/>
    <mergeCell ref="B3628:C3628"/>
    <mergeCell ref="D3628:K3628"/>
    <mergeCell ref="B3629:C3629"/>
    <mergeCell ref="D3629:Q3629"/>
    <mergeCell ref="G3611:G3612"/>
    <mergeCell ref="B3633:C3635"/>
    <mergeCell ref="Z3631:Z3632"/>
    <mergeCell ref="AA3631:AA3632"/>
    <mergeCell ref="AB3631:AB3632"/>
    <mergeCell ref="AC3631:AC3632"/>
    <mergeCell ref="AD3631:AD3632"/>
    <mergeCell ref="AE3631:AE3632"/>
    <mergeCell ref="AF3631:AF3632"/>
    <mergeCell ref="B3630:C3632"/>
    <mergeCell ref="D3630:D3632"/>
    <mergeCell ref="AH3648:AJ3648"/>
    <mergeCell ref="F3649:F3650"/>
    <mergeCell ref="G3649:G3650"/>
    <mergeCell ref="H3649:H3650"/>
    <mergeCell ref="I3649:I3650"/>
    <mergeCell ref="J3649:J3650"/>
    <mergeCell ref="K3649:K3650"/>
    <mergeCell ref="L3649:L3650"/>
    <mergeCell ref="M3649:N3649"/>
    <mergeCell ref="B3639:C3639"/>
    <mergeCell ref="D3639:G3639"/>
    <mergeCell ref="AG3649:AG3650"/>
    <mergeCell ref="AH3649:AH3650"/>
    <mergeCell ref="O3649:O3650"/>
    <mergeCell ref="P3649:P3650"/>
    <mergeCell ref="Q3649:Q3650"/>
    <mergeCell ref="R3649:R3650"/>
    <mergeCell ref="X3649:X3650"/>
    <mergeCell ref="Y3649:Y3650"/>
    <mergeCell ref="Z3649:Z3650"/>
    <mergeCell ref="AA3649:AA3650"/>
    <mergeCell ref="AB3649:AB3650"/>
    <mergeCell ref="AC3649:AC3650"/>
    <mergeCell ref="AD3649:AD3650"/>
    <mergeCell ref="AE3649:AE3650"/>
    <mergeCell ref="AF3649:AF3650"/>
    <mergeCell ref="S3649:S3650"/>
    <mergeCell ref="B3642:AK3642"/>
    <mergeCell ref="D3644:G3644"/>
    <mergeCell ref="B3662:C3662"/>
    <mergeCell ref="D3662:G3662"/>
    <mergeCell ref="B3652:C3652"/>
    <mergeCell ref="B3653:C3653"/>
    <mergeCell ref="B3654:C3654"/>
    <mergeCell ref="AI3649:AI3650"/>
    <mergeCell ref="B3645:C3645"/>
    <mergeCell ref="D3645:E3645"/>
    <mergeCell ref="B3646:C3646"/>
    <mergeCell ref="D3646:K3646"/>
    <mergeCell ref="B3647:C3647"/>
    <mergeCell ref="D3647:Q3647"/>
    <mergeCell ref="B3648:C3650"/>
    <mergeCell ref="D3648:D3650"/>
    <mergeCell ref="E3648:E3650"/>
    <mergeCell ref="D3667:G3667"/>
    <mergeCell ref="B3668:C3668"/>
    <mergeCell ref="D3668:E3668"/>
    <mergeCell ref="B3669:C3669"/>
    <mergeCell ref="D3669:K3669"/>
    <mergeCell ref="B3670:C3670"/>
    <mergeCell ref="D3670:Q3670"/>
    <mergeCell ref="B3661:C3661"/>
    <mergeCell ref="D3661:G3661"/>
    <mergeCell ref="J3808:J3809"/>
    <mergeCell ref="K3808:K3809"/>
    <mergeCell ref="L3808:L3809"/>
    <mergeCell ref="F3740:F3741"/>
    <mergeCell ref="G3740:G3741"/>
    <mergeCell ref="D3770:G3770"/>
    <mergeCell ref="B3771:C3771"/>
    <mergeCell ref="D3771:E3771"/>
    <mergeCell ref="D3747:G3747"/>
    <mergeCell ref="D3796:E3796"/>
    <mergeCell ref="B3796:C3796"/>
    <mergeCell ref="B3674:C3674"/>
    <mergeCell ref="B3676:C3676"/>
    <mergeCell ref="D3676:G3676"/>
    <mergeCell ref="B3677:C3677"/>
    <mergeCell ref="D3677:G3677"/>
    <mergeCell ref="I3688:I3689"/>
    <mergeCell ref="J3688:J3689"/>
    <mergeCell ref="S3808:S3809"/>
    <mergeCell ref="T3808:T3809"/>
    <mergeCell ref="U3808:U3809"/>
    <mergeCell ref="B3691:C3691"/>
    <mergeCell ref="B3692:C3692"/>
    <mergeCell ref="B3693:C3693"/>
    <mergeCell ref="B3694:C3694"/>
    <mergeCell ref="B3701:AK3701"/>
    <mergeCell ref="D3703:G3703"/>
    <mergeCell ref="B3704:C3704"/>
    <mergeCell ref="D3704:E3704"/>
    <mergeCell ref="V3688:V3689"/>
    <mergeCell ref="W3688:W3689"/>
    <mergeCell ref="X3688:X3689"/>
    <mergeCell ref="Y3688:Y3689"/>
    <mergeCell ref="AI3688:AI3689"/>
    <mergeCell ref="AJ3688:AJ3689"/>
    <mergeCell ref="B3690:C3690"/>
    <mergeCell ref="H3688:H3689"/>
    <mergeCell ref="B3696:C3696"/>
    <mergeCell ref="D3696:G3696"/>
    <mergeCell ref="D3697:G3697"/>
    <mergeCell ref="B3698:C3698"/>
    <mergeCell ref="D3698:G3698"/>
    <mergeCell ref="M3808:N3808"/>
    <mergeCell ref="O3808:O3809"/>
    <mergeCell ref="P3808:P3809"/>
    <mergeCell ref="Q3808:Q3809"/>
    <mergeCell ref="D3797:E3797"/>
    <mergeCell ref="B3793:C3793"/>
    <mergeCell ref="B3794:C3794"/>
    <mergeCell ref="D3779:F3779"/>
    <mergeCell ref="Y3672:Y3673"/>
    <mergeCell ref="AJ3672:AJ3673"/>
    <mergeCell ref="Z3672:Z3673"/>
    <mergeCell ref="AA3672:AA3673"/>
    <mergeCell ref="AB3672:AB3673"/>
    <mergeCell ref="B3813:C3813"/>
    <mergeCell ref="B3814:C3814"/>
    <mergeCell ref="D3814:G3814"/>
    <mergeCell ref="B3665:AK3665"/>
    <mergeCell ref="V3808:V3809"/>
    <mergeCell ref="W3808:W3809"/>
    <mergeCell ref="B3812:C3812"/>
    <mergeCell ref="B3801:AK3801"/>
    <mergeCell ref="D3803:G3803"/>
    <mergeCell ref="B3804:C3804"/>
    <mergeCell ref="D3804:E3804"/>
    <mergeCell ref="B3805:C3805"/>
    <mergeCell ref="D3805:K3805"/>
    <mergeCell ref="B3806:C3806"/>
    <mergeCell ref="D3806:Q3806"/>
    <mergeCell ref="B3807:C3809"/>
    <mergeCell ref="D3807:D3809"/>
    <mergeCell ref="E3807:E3809"/>
    <mergeCell ref="AJ3649:AJ3650"/>
    <mergeCell ref="B3651:C3651"/>
    <mergeCell ref="B3660:C3660"/>
    <mergeCell ref="D3660:G3660"/>
    <mergeCell ref="U3649:U3650"/>
    <mergeCell ref="V3649:V3650"/>
    <mergeCell ref="W3649:W3650"/>
    <mergeCell ref="B3656:C3656"/>
    <mergeCell ref="B3657:C3657"/>
    <mergeCell ref="B3658:C3658"/>
    <mergeCell ref="B3655:C3655"/>
    <mergeCell ref="R3808:R3809"/>
    <mergeCell ref="D3812:E3812"/>
    <mergeCell ref="D3813:E3813"/>
    <mergeCell ref="G3688:G3689"/>
    <mergeCell ref="B3671:C3673"/>
    <mergeCell ref="D3671:D3673"/>
    <mergeCell ref="E3671:E3673"/>
    <mergeCell ref="F3671:R3671"/>
    <mergeCell ref="S3671:AC3671"/>
    <mergeCell ref="AD3671:AG3671"/>
    <mergeCell ref="AH3671:AJ3671"/>
    <mergeCell ref="F3672:F3673"/>
    <mergeCell ref="G3672:G3673"/>
    <mergeCell ref="H3672:H3673"/>
    <mergeCell ref="I3672:I3673"/>
    <mergeCell ref="J3672:J3673"/>
    <mergeCell ref="K3672:K3673"/>
    <mergeCell ref="L3672:L3673"/>
    <mergeCell ref="M3672:N3672"/>
    <mergeCell ref="O3672:O3673"/>
    <mergeCell ref="P3672:P3673"/>
    <mergeCell ref="Q3672:Q3673"/>
    <mergeCell ref="R3672:R3673"/>
    <mergeCell ref="S3672:S3673"/>
    <mergeCell ref="T3672:T3673"/>
    <mergeCell ref="U3672:U3673"/>
    <mergeCell ref="V3672:V3673"/>
    <mergeCell ref="W3672:W3673"/>
    <mergeCell ref="X3672:X3673"/>
    <mergeCell ref="AD3672:AD3673"/>
    <mergeCell ref="AE3672:AE3673"/>
    <mergeCell ref="AF3672:AF3673"/>
    <mergeCell ref="AG3672:AG3673"/>
    <mergeCell ref="AH3672:AH3673"/>
    <mergeCell ref="AI3672:AI3673"/>
    <mergeCell ref="AC3672:AC3673"/>
    <mergeCell ref="Z3688:Z3689"/>
    <mergeCell ref="AA3688:AA3689"/>
    <mergeCell ref="AB3688:AB3689"/>
    <mergeCell ref="AC3688:AC3689"/>
    <mergeCell ref="AD3688:AD3689"/>
    <mergeCell ref="AE3688:AE3689"/>
    <mergeCell ref="AF3688:AF3689"/>
    <mergeCell ref="AG3688:AG3689"/>
    <mergeCell ref="AH3688:AH3689"/>
    <mergeCell ref="B3678:C3678"/>
    <mergeCell ref="D3678:G3678"/>
    <mergeCell ref="B3681:AK3681"/>
    <mergeCell ref="D3683:G3683"/>
    <mergeCell ref="B3684:C3684"/>
    <mergeCell ref="D3684:E3684"/>
    <mergeCell ref="B3685:C3685"/>
    <mergeCell ref="D3685:K3685"/>
    <mergeCell ref="B3686:C3686"/>
    <mergeCell ref="D3686:Q3686"/>
    <mergeCell ref="B3687:C3689"/>
    <mergeCell ref="D3687:D3689"/>
    <mergeCell ref="E3687:E3689"/>
    <mergeCell ref="F3687:R3687"/>
    <mergeCell ref="S3687:AC3687"/>
    <mergeCell ref="AD3687:AG3687"/>
    <mergeCell ref="M3688:N3688"/>
    <mergeCell ref="O3688:O3689"/>
    <mergeCell ref="P3688:P3689"/>
    <mergeCell ref="Q3688:Q3689"/>
    <mergeCell ref="R3688:R3689"/>
    <mergeCell ref="S3688:S3689"/>
    <mergeCell ref="T3688:T3689"/>
    <mergeCell ref="U3688:U3689"/>
    <mergeCell ref="M3708:N3708"/>
    <mergeCell ref="O3708:O3709"/>
    <mergeCell ref="P3708:P3709"/>
    <mergeCell ref="Q3708:Q3709"/>
    <mergeCell ref="AI3740:AI3741"/>
    <mergeCell ref="AJ3740:AJ3741"/>
    <mergeCell ref="AC3724:AC3725"/>
    <mergeCell ref="V3708:V3709"/>
    <mergeCell ref="W3708:W3709"/>
    <mergeCell ref="AB3724:AB3725"/>
    <mergeCell ref="K3724:K3725"/>
    <mergeCell ref="L3724:L3725"/>
    <mergeCell ref="B3721:C3721"/>
    <mergeCell ref="D3721:K3721"/>
    <mergeCell ref="B3722:C3722"/>
    <mergeCell ref="D3722:Q3722"/>
    <mergeCell ref="B3723:C3725"/>
    <mergeCell ref="D3723:D3725"/>
    <mergeCell ref="E3723:E3725"/>
    <mergeCell ref="F3723:R3723"/>
    <mergeCell ref="S3723:AC3723"/>
    <mergeCell ref="AH3687:AJ3687"/>
    <mergeCell ref="F3688:F3689"/>
    <mergeCell ref="Y3708:Y3709"/>
    <mergeCell ref="AB3708:AB3709"/>
    <mergeCell ref="AC3708:AC3709"/>
    <mergeCell ref="AD3708:AD3709"/>
    <mergeCell ref="AA3724:AA3725"/>
    <mergeCell ref="AF3708:AF3709"/>
    <mergeCell ref="AG3708:AG3709"/>
    <mergeCell ref="AH3708:AH3709"/>
    <mergeCell ref="R3708:R3709"/>
    <mergeCell ref="S3708:S3709"/>
    <mergeCell ref="T3708:T3709"/>
    <mergeCell ref="U3708:U3709"/>
    <mergeCell ref="X3708:X3709"/>
    <mergeCell ref="B3705:C3705"/>
    <mergeCell ref="D3705:K3705"/>
    <mergeCell ref="B3706:C3706"/>
    <mergeCell ref="D3706:Q3706"/>
    <mergeCell ref="B3697:C3697"/>
    <mergeCell ref="B3710:C3710"/>
    <mergeCell ref="B3712:C3712"/>
    <mergeCell ref="D3712:G3712"/>
    <mergeCell ref="B3713:C3713"/>
    <mergeCell ref="D3713:G3713"/>
    <mergeCell ref="Z3708:Z3709"/>
    <mergeCell ref="AA3708:AA3709"/>
    <mergeCell ref="J3708:J3709"/>
    <mergeCell ref="K3708:K3709"/>
    <mergeCell ref="L3708:L3709"/>
    <mergeCell ref="K3688:K3689"/>
    <mergeCell ref="L3688:L3689"/>
    <mergeCell ref="AI3708:AI3709"/>
    <mergeCell ref="AJ3708:AJ3709"/>
    <mergeCell ref="AJ3724:AJ3725"/>
    <mergeCell ref="B3752:AK3752"/>
    <mergeCell ref="D3754:G3754"/>
    <mergeCell ref="B3755:C3755"/>
    <mergeCell ref="D3755:E3755"/>
    <mergeCell ref="B3756:C3756"/>
    <mergeCell ref="M3724:N3724"/>
    <mergeCell ref="O3724:O3725"/>
    <mergeCell ref="P3724:P3725"/>
    <mergeCell ref="Q3724:Q3725"/>
    <mergeCell ref="R3724:R3725"/>
    <mergeCell ref="S3724:S3725"/>
    <mergeCell ref="T3724:T3725"/>
    <mergeCell ref="U3724:U3725"/>
    <mergeCell ref="V3724:V3725"/>
    <mergeCell ref="W3724:W3725"/>
    <mergeCell ref="X3724:X3725"/>
    <mergeCell ref="Y3724:Y3725"/>
    <mergeCell ref="Z3724:Z3725"/>
    <mergeCell ref="B3730:C3730"/>
    <mergeCell ref="D3730:G3730"/>
    <mergeCell ref="B3733:AK3733"/>
    <mergeCell ref="D3735:G3735"/>
    <mergeCell ref="B3736:C3736"/>
    <mergeCell ref="D3736:E3736"/>
    <mergeCell ref="B3737:C3737"/>
    <mergeCell ref="B3748:C3748"/>
    <mergeCell ref="D3748:G3748"/>
    <mergeCell ref="B3745:C3745"/>
    <mergeCell ref="B3749:C3749"/>
    <mergeCell ref="D3749:G3749"/>
    <mergeCell ref="B3743:C3743"/>
    <mergeCell ref="B3744:C3744"/>
    <mergeCell ref="D3756:K3756"/>
    <mergeCell ref="D3737:K3737"/>
    <mergeCell ref="B3738:C3738"/>
    <mergeCell ref="D3738:Q3738"/>
    <mergeCell ref="AH3739:AJ3739"/>
    <mergeCell ref="AD3724:AD3725"/>
    <mergeCell ref="AE3724:AE3725"/>
    <mergeCell ref="AF3724:AF3725"/>
    <mergeCell ref="AG3724:AG3725"/>
    <mergeCell ref="AH3724:AH3725"/>
    <mergeCell ref="AI3724:AI3725"/>
    <mergeCell ref="B3714:C3714"/>
    <mergeCell ref="D3714:G3714"/>
    <mergeCell ref="B3717:AK3717"/>
    <mergeCell ref="D3719:G3719"/>
    <mergeCell ref="B3720:C3720"/>
    <mergeCell ref="D3720:E3720"/>
    <mergeCell ref="B3707:C3709"/>
    <mergeCell ref="D3707:D3709"/>
    <mergeCell ref="E3707:E3709"/>
    <mergeCell ref="F3707:R3707"/>
    <mergeCell ref="S3707:AC3707"/>
    <mergeCell ref="AD3707:AG3707"/>
    <mergeCell ref="AH3707:AJ3707"/>
    <mergeCell ref="F3708:F3709"/>
    <mergeCell ref="G3708:G3709"/>
    <mergeCell ref="H3708:H3709"/>
    <mergeCell ref="I3708:I3709"/>
    <mergeCell ref="AE3708:AE3709"/>
    <mergeCell ref="B3757:C3757"/>
    <mergeCell ref="AD3723:AG3723"/>
    <mergeCell ref="AH3723:AJ3723"/>
    <mergeCell ref="F3724:F3725"/>
    <mergeCell ref="G3724:G3725"/>
    <mergeCell ref="H3724:H3725"/>
    <mergeCell ref="I3724:I3725"/>
    <mergeCell ref="J3724:J3725"/>
    <mergeCell ref="B3729:C3729"/>
    <mergeCell ref="D3729:G3729"/>
    <mergeCell ref="B3726:C3726"/>
    <mergeCell ref="B3728:C3728"/>
    <mergeCell ref="D3728:G3728"/>
    <mergeCell ref="X3740:X3741"/>
    <mergeCell ref="Y3740:Y3741"/>
    <mergeCell ref="Z3740:Z3741"/>
    <mergeCell ref="AA3740:AA3741"/>
    <mergeCell ref="AB3740:AB3741"/>
    <mergeCell ref="AC3740:AC3741"/>
    <mergeCell ref="AD3740:AD3741"/>
    <mergeCell ref="AE3740:AE3741"/>
    <mergeCell ref="AF3740:AF3741"/>
    <mergeCell ref="AG3740:AG3741"/>
    <mergeCell ref="AH3740:AH3741"/>
    <mergeCell ref="B3739:C3741"/>
    <mergeCell ref="D3739:D3741"/>
    <mergeCell ref="E3739:E3741"/>
    <mergeCell ref="F3739:R3739"/>
    <mergeCell ref="S3739:AC3739"/>
    <mergeCell ref="AD3739:AG3739"/>
    <mergeCell ref="H3740:H3741"/>
    <mergeCell ref="I3740:I3741"/>
    <mergeCell ref="J3740:J3741"/>
    <mergeCell ref="K3740:K3741"/>
    <mergeCell ref="L3740:L3741"/>
    <mergeCell ref="M3740:N3740"/>
    <mergeCell ref="O3740:O3741"/>
    <mergeCell ref="P3740:P3741"/>
    <mergeCell ref="Q3740:Q3741"/>
    <mergeCell ref="R3740:R3741"/>
    <mergeCell ref="S3740:S3741"/>
    <mergeCell ref="T3740:T3741"/>
    <mergeCell ref="U3740:U3741"/>
    <mergeCell ref="V3740:V3741"/>
    <mergeCell ref="W3740:W3741"/>
    <mergeCell ref="B3742:C3742"/>
    <mergeCell ref="B3747:C3747"/>
    <mergeCell ref="B3773:C3773"/>
    <mergeCell ref="D3773:Q3773"/>
    <mergeCell ref="B3774:C3776"/>
    <mergeCell ref="D3774:D3776"/>
    <mergeCell ref="E3774:E3776"/>
    <mergeCell ref="F3774:R3774"/>
    <mergeCell ref="S3774:AC3774"/>
    <mergeCell ref="AD3774:AG3774"/>
    <mergeCell ref="AH3774:AJ3774"/>
    <mergeCell ref="F3775:F3776"/>
    <mergeCell ref="G3775:G3776"/>
    <mergeCell ref="H3775:H3776"/>
    <mergeCell ref="I3775:I3776"/>
    <mergeCell ref="J3775:J3776"/>
    <mergeCell ref="K3775:K3776"/>
    <mergeCell ref="L3775:L3776"/>
    <mergeCell ref="M3775:N3775"/>
    <mergeCell ref="O3775:O3776"/>
    <mergeCell ref="P3775:P3776"/>
    <mergeCell ref="Q3775:Q3776"/>
    <mergeCell ref="R3775:R3776"/>
    <mergeCell ref="AJ3775:AJ3776"/>
    <mergeCell ref="D3757:Q3757"/>
    <mergeCell ref="B3758:C3760"/>
    <mergeCell ref="D3758:D3760"/>
    <mergeCell ref="E3758:E3760"/>
    <mergeCell ref="F3758:R3758"/>
    <mergeCell ref="S3758:AC3758"/>
    <mergeCell ref="AD3758:AG3758"/>
    <mergeCell ref="AH3758:AJ3758"/>
    <mergeCell ref="F3759:F3760"/>
    <mergeCell ref="G3759:G3760"/>
    <mergeCell ref="H3759:H3760"/>
    <mergeCell ref="AJ3759:AJ3760"/>
    <mergeCell ref="M3759:N3759"/>
    <mergeCell ref="O3759:O3760"/>
    <mergeCell ref="P3759:P3760"/>
    <mergeCell ref="AE3759:AE3760"/>
    <mergeCell ref="AF3759:AF3760"/>
    <mergeCell ref="AG3759:AG3760"/>
    <mergeCell ref="AD3759:AD3760"/>
    <mergeCell ref="AH3759:AH3760"/>
    <mergeCell ref="AI3759:AI3760"/>
    <mergeCell ref="B3761:C3761"/>
    <mergeCell ref="B3772:C3772"/>
    <mergeCell ref="D3772:K3772"/>
    <mergeCell ref="Q3759:Q3760"/>
    <mergeCell ref="R3759:R3760"/>
    <mergeCell ref="S3759:S3760"/>
    <mergeCell ref="T3759:T3760"/>
    <mergeCell ref="U3759:U3760"/>
    <mergeCell ref="V3759:V3760"/>
    <mergeCell ref="W3759:W3760"/>
    <mergeCell ref="X3759:X3760"/>
    <mergeCell ref="Y3759:Y3760"/>
    <mergeCell ref="Z3759:Z3760"/>
    <mergeCell ref="AA3759:AA3760"/>
    <mergeCell ref="AB3759:AB3760"/>
    <mergeCell ref="AC3759:AC3760"/>
    <mergeCell ref="I3759:I3760"/>
    <mergeCell ref="J3759:J3760"/>
    <mergeCell ref="K3759:K3760"/>
    <mergeCell ref="L3759:L3760"/>
    <mergeCell ref="B3763:C3763"/>
    <mergeCell ref="H3791:H3792"/>
    <mergeCell ref="I3791:I3792"/>
    <mergeCell ref="J3791:J3792"/>
    <mergeCell ref="K3791:K3792"/>
    <mergeCell ref="L3791:L3792"/>
    <mergeCell ref="M3791:N3791"/>
    <mergeCell ref="O3791:O3792"/>
    <mergeCell ref="P3791:P3792"/>
    <mergeCell ref="Q3791:Q3792"/>
    <mergeCell ref="R3791:R3792"/>
    <mergeCell ref="S3791:S3792"/>
    <mergeCell ref="T3791:T3792"/>
    <mergeCell ref="U3791:U3792"/>
    <mergeCell ref="V3791:V3792"/>
    <mergeCell ref="W3791:W3792"/>
    <mergeCell ref="X3791:X3792"/>
    <mergeCell ref="Z3791:Z3792"/>
    <mergeCell ref="AC3791:AC3792"/>
    <mergeCell ref="AD3791:AD3792"/>
    <mergeCell ref="AE3791:AE3792"/>
    <mergeCell ref="B3788:C3788"/>
    <mergeCell ref="B3777:C3777"/>
    <mergeCell ref="B3779:C3779"/>
    <mergeCell ref="B3780:C3780"/>
    <mergeCell ref="B3781:C3781"/>
    <mergeCell ref="D3781:G3781"/>
    <mergeCell ref="AD3775:AD3776"/>
    <mergeCell ref="AE3775:AE3776"/>
    <mergeCell ref="AF3775:AF3776"/>
    <mergeCell ref="AG3775:AG3776"/>
    <mergeCell ref="AH3775:AH3776"/>
    <mergeCell ref="AI3775:AI3776"/>
    <mergeCell ref="S3775:S3776"/>
    <mergeCell ref="B3784:AK3784"/>
    <mergeCell ref="D3786:G3786"/>
    <mergeCell ref="B3787:C3787"/>
    <mergeCell ref="T3775:T3776"/>
    <mergeCell ref="U3775:U3776"/>
    <mergeCell ref="V3775:V3776"/>
    <mergeCell ref="W3775:W3776"/>
    <mergeCell ref="X3775:X3776"/>
    <mergeCell ref="Y3775:Y3776"/>
    <mergeCell ref="Z3775:Z3776"/>
    <mergeCell ref="AA3775:AA3776"/>
    <mergeCell ref="AB3775:AB3776"/>
    <mergeCell ref="AC3775:AC3776"/>
    <mergeCell ref="D3787:E3787"/>
    <mergeCell ref="B3810:C3810"/>
    <mergeCell ref="P3061:P3062"/>
    <mergeCell ref="Q3061:Q3062"/>
    <mergeCell ref="R3061:R3062"/>
    <mergeCell ref="S3061:S3062"/>
    <mergeCell ref="B3082:C3082"/>
    <mergeCell ref="B3073:AK3073"/>
    <mergeCell ref="D3075:F3075"/>
    <mergeCell ref="B3076:C3076"/>
    <mergeCell ref="D3076:E3076"/>
    <mergeCell ref="B3077:C3077"/>
    <mergeCell ref="D3077:K3077"/>
    <mergeCell ref="D3078:Q3078"/>
    <mergeCell ref="B3079:C3081"/>
    <mergeCell ref="D3079:D3081"/>
    <mergeCell ref="E3079:E3081"/>
    <mergeCell ref="F3079:R3079"/>
    <mergeCell ref="S3079:AC3079"/>
    <mergeCell ref="AD3079:AG3079"/>
    <mergeCell ref="AH3079:AJ3079"/>
    <mergeCell ref="F3080:F3081"/>
    <mergeCell ref="G3080:G3081"/>
    <mergeCell ref="H3080:H3081"/>
    <mergeCell ref="I3080:I3081"/>
    <mergeCell ref="J3080:J3081"/>
    <mergeCell ref="K3080:K3081"/>
    <mergeCell ref="L3080:L3081"/>
    <mergeCell ref="M3080:N3080"/>
    <mergeCell ref="O3080:O3081"/>
    <mergeCell ref="P3080:P3081"/>
    <mergeCell ref="B3078:C3078"/>
    <mergeCell ref="AF3791:AF3792"/>
    <mergeCell ref="AG3791:AG3792"/>
    <mergeCell ref="AH3791:AH3792"/>
    <mergeCell ref="AI3791:AI3792"/>
    <mergeCell ref="AJ3791:AJ3792"/>
    <mergeCell ref="B3797:C3797"/>
    <mergeCell ref="B3798:C3798"/>
    <mergeCell ref="D3798:G3798"/>
    <mergeCell ref="X3808:X3809"/>
    <mergeCell ref="Y3808:Y3809"/>
    <mergeCell ref="Z3808:Z3809"/>
    <mergeCell ref="AA3808:AA3809"/>
    <mergeCell ref="AB3808:AB3809"/>
    <mergeCell ref="AC3808:AC3809"/>
    <mergeCell ref="AD3808:AD3809"/>
    <mergeCell ref="AE3808:AE3809"/>
    <mergeCell ref="AF3808:AF3809"/>
    <mergeCell ref="AG3808:AG3809"/>
    <mergeCell ref="AH3808:AH3809"/>
    <mergeCell ref="AI3808:AI3809"/>
    <mergeCell ref="AJ3808:AJ3809"/>
    <mergeCell ref="Y3791:Y3792"/>
    <mergeCell ref="F3807:R3807"/>
    <mergeCell ref="S3807:AC3807"/>
    <mergeCell ref="AD3807:AG3807"/>
    <mergeCell ref="AH3807:AJ3807"/>
    <mergeCell ref="F3808:F3809"/>
    <mergeCell ref="G3808:G3809"/>
    <mergeCell ref="H3808:H3809"/>
    <mergeCell ref="I3808:I3809"/>
    <mergeCell ref="AA3791:AA3792"/>
    <mergeCell ref="D3763:G3763"/>
    <mergeCell ref="B3764:C3764"/>
    <mergeCell ref="AB3791:AB3792"/>
    <mergeCell ref="AD3044:AD3045"/>
    <mergeCell ref="AE3044:AE3045"/>
    <mergeCell ref="AF3044:AF3045"/>
    <mergeCell ref="O3061:O3062"/>
    <mergeCell ref="B3050:C3050"/>
    <mergeCell ref="D3050:G3050"/>
    <mergeCell ref="T3061:T3062"/>
    <mergeCell ref="U3061:U3062"/>
    <mergeCell ref="V3061:V3062"/>
    <mergeCell ref="W3061:W3062"/>
    <mergeCell ref="X3061:X3062"/>
    <mergeCell ref="D3058:K3058"/>
    <mergeCell ref="B3059:C3059"/>
    <mergeCell ref="D3059:Q3059"/>
    <mergeCell ref="B3060:C3062"/>
    <mergeCell ref="AA3044:AA3045"/>
    <mergeCell ref="AB3044:AB3045"/>
    <mergeCell ref="F3044:F3045"/>
    <mergeCell ref="G3044:G3045"/>
    <mergeCell ref="H3044:H3045"/>
    <mergeCell ref="I3044:I3045"/>
    <mergeCell ref="M3044:N3044"/>
    <mergeCell ref="B3051:C3051"/>
    <mergeCell ref="D3051:G3051"/>
    <mergeCell ref="S3060:AC3060"/>
    <mergeCell ref="AD3060:AG3060"/>
    <mergeCell ref="B3047:C3047"/>
    <mergeCell ref="B3033:C3033"/>
    <mergeCell ref="D3033:G3033"/>
    <mergeCell ref="B3026:C3026"/>
    <mergeCell ref="B3027:C3027"/>
    <mergeCell ref="B3028:C3028"/>
    <mergeCell ref="B3029:C3029"/>
    <mergeCell ref="K3044:K3045"/>
    <mergeCell ref="L3044:L3045"/>
    <mergeCell ref="O3044:O3045"/>
    <mergeCell ref="P3044:P3045"/>
    <mergeCell ref="Q3044:Q3045"/>
    <mergeCell ref="R3044:R3045"/>
    <mergeCell ref="S3044:S3045"/>
    <mergeCell ref="T3044:T3045"/>
    <mergeCell ref="U3044:U3045"/>
    <mergeCell ref="V3044:V3045"/>
    <mergeCell ref="W3044:W3045"/>
    <mergeCell ref="X3044:X3045"/>
    <mergeCell ref="B3032:C3032"/>
    <mergeCell ref="D3780:F3780"/>
    <mergeCell ref="B3789:C3789"/>
    <mergeCell ref="D3764:G3764"/>
    <mergeCell ref="B3765:C3765"/>
    <mergeCell ref="D3765:G3765"/>
    <mergeCell ref="B3768:AK3768"/>
    <mergeCell ref="D3788:K3788"/>
    <mergeCell ref="D3789:Q3789"/>
    <mergeCell ref="B3790:C3792"/>
    <mergeCell ref="D3790:D3792"/>
    <mergeCell ref="E3790:E3792"/>
    <mergeCell ref="F3790:R3790"/>
    <mergeCell ref="S3790:AC3790"/>
    <mergeCell ref="AD3790:AG3790"/>
    <mergeCell ref="AH3790:AJ3790"/>
    <mergeCell ref="F3791:F3792"/>
    <mergeCell ref="G3791:G3792"/>
    <mergeCell ref="B3034:C3034"/>
    <mergeCell ref="D3034:G3034"/>
    <mergeCell ref="J3044:J3045"/>
    <mergeCell ref="B3021:C3021"/>
    <mergeCell ref="D3021:Q3021"/>
    <mergeCell ref="AJ3023:AJ3024"/>
    <mergeCell ref="V3023:V3024"/>
    <mergeCell ref="W3023:W3024"/>
    <mergeCell ref="B3037:AK3037"/>
    <mergeCell ref="D3039:F3039"/>
    <mergeCell ref="B3040:C3040"/>
    <mergeCell ref="D3040:E3040"/>
    <mergeCell ref="B3041:C3041"/>
    <mergeCell ref="D3041:K3041"/>
    <mergeCell ref="B3042:C3042"/>
    <mergeCell ref="D3042:Q3042"/>
    <mergeCell ref="B3043:C3045"/>
    <mergeCell ref="D3043:D3045"/>
    <mergeCell ref="E3043:E3045"/>
    <mergeCell ref="F3043:R3043"/>
    <mergeCell ref="S3043:AC3043"/>
    <mergeCell ref="AD3043:AG3043"/>
    <mergeCell ref="AH3043:AJ3043"/>
    <mergeCell ref="AG3044:AG3045"/>
    <mergeCell ref="AH3044:AH3045"/>
    <mergeCell ref="AC3044:AC3045"/>
    <mergeCell ref="AI3044:AI3045"/>
    <mergeCell ref="AJ3044:AJ3045"/>
    <mergeCell ref="Y3023:Y3024"/>
    <mergeCell ref="Z3023:Z3024"/>
    <mergeCell ref="B3025:C3025"/>
    <mergeCell ref="B3030:C3030"/>
    <mergeCell ref="AD3022:AG3022"/>
    <mergeCell ref="AH3022:AJ3022"/>
    <mergeCell ref="F3023:F3024"/>
    <mergeCell ref="AH3023:AH3024"/>
    <mergeCell ref="AI3023:AI3024"/>
    <mergeCell ref="K3003:K3004"/>
    <mergeCell ref="L3003:L3004"/>
    <mergeCell ref="M3003:N3003"/>
    <mergeCell ref="S3003:S3004"/>
    <mergeCell ref="T3003:T3004"/>
    <mergeCell ref="U3003:U3004"/>
    <mergeCell ref="G3023:G3024"/>
    <mergeCell ref="H3023:H3024"/>
    <mergeCell ref="I3023:I3024"/>
    <mergeCell ref="J3023:J3024"/>
    <mergeCell ref="K3023:K3024"/>
    <mergeCell ref="L3023:L3024"/>
    <mergeCell ref="M3023:N3023"/>
    <mergeCell ref="F3003:F3004"/>
    <mergeCell ref="G3003:G3004"/>
    <mergeCell ref="H3003:H3004"/>
    <mergeCell ref="I3003:I3004"/>
    <mergeCell ref="J3003:J3004"/>
    <mergeCell ref="O3003:O3004"/>
    <mergeCell ref="P3003:P3004"/>
    <mergeCell ref="V3003:V3004"/>
    <mergeCell ref="W3003:W3004"/>
    <mergeCell ref="X3003:X3004"/>
    <mergeCell ref="B3002:C3004"/>
    <mergeCell ref="Z3003:Z3004"/>
    <mergeCell ref="S3002:AC3002"/>
    <mergeCell ref="Q3023:Q3024"/>
    <mergeCell ref="B3016:AK3016"/>
    <mergeCell ref="AH3003:AH3004"/>
    <mergeCell ref="AI3003:AI3004"/>
    <mergeCell ref="AJ3003:AJ3004"/>
    <mergeCell ref="B3005:C3005"/>
    <mergeCell ref="B3011:C3011"/>
    <mergeCell ref="AE3003:AE3004"/>
    <mergeCell ref="AF3003:AF3004"/>
    <mergeCell ref="AG3003:AG3004"/>
    <mergeCell ref="B3006:C3006"/>
    <mergeCell ref="B3007:C3007"/>
    <mergeCell ref="B3008:C3008"/>
    <mergeCell ref="B3009:C3009"/>
    <mergeCell ref="AH3002:AJ3002"/>
    <mergeCell ref="B3013:C3013"/>
    <mergeCell ref="D3013:G3013"/>
    <mergeCell ref="Y3003:Y3004"/>
    <mergeCell ref="AB3023:AB3024"/>
    <mergeCell ref="O3023:O3024"/>
    <mergeCell ref="P3023:P3024"/>
    <mergeCell ref="D3002:D3004"/>
    <mergeCell ref="E3002:E3004"/>
    <mergeCell ref="F3002:R3002"/>
    <mergeCell ref="AD3002:AG3002"/>
    <mergeCell ref="AC3023:AC3024"/>
    <mergeCell ref="AD3023:AD3024"/>
    <mergeCell ref="AE3023:AE3024"/>
    <mergeCell ref="AG3023:AG3024"/>
    <mergeCell ref="F3022:R3022"/>
    <mergeCell ref="AJ2924:AJ2925"/>
    <mergeCell ref="B2917:AK2917"/>
    <mergeCell ref="D2919:F2919"/>
    <mergeCell ref="B2920:C2920"/>
    <mergeCell ref="D2920:E2920"/>
    <mergeCell ref="B2921:C2921"/>
    <mergeCell ref="D2921:K2921"/>
    <mergeCell ref="B2922:C2922"/>
    <mergeCell ref="D2922:Q2922"/>
    <mergeCell ref="B2923:C2925"/>
    <mergeCell ref="D2923:D2925"/>
    <mergeCell ref="E2923:E2925"/>
    <mergeCell ref="F2923:R2923"/>
    <mergeCell ref="S2923:AC2923"/>
    <mergeCell ref="AD2923:AG2923"/>
    <mergeCell ref="AH2923:AJ2923"/>
    <mergeCell ref="F2924:F2925"/>
    <mergeCell ref="B2948:C2948"/>
    <mergeCell ref="B2949:C2949"/>
    <mergeCell ref="T2924:T2925"/>
    <mergeCell ref="U2924:U2925"/>
    <mergeCell ref="V2924:V2925"/>
    <mergeCell ref="AJ2975:AJ2976"/>
    <mergeCell ref="AD2924:AD2925"/>
    <mergeCell ref="B2944:C2944"/>
    <mergeCell ref="B2945:C2945"/>
    <mergeCell ref="B2927:C2927"/>
    <mergeCell ref="AB2975:AB2976"/>
    <mergeCell ref="F2975:F2976"/>
    <mergeCell ref="J2975:J2976"/>
    <mergeCell ref="S2975:S2976"/>
    <mergeCell ref="T2975:T2976"/>
    <mergeCell ref="U2975:U2976"/>
    <mergeCell ref="AF2975:AF2976"/>
    <mergeCell ref="D2963:G2963"/>
    <mergeCell ref="B2964:C2964"/>
    <mergeCell ref="D2964:G2964"/>
    <mergeCell ref="K2924:K2925"/>
    <mergeCell ref="L2924:L2925"/>
    <mergeCell ref="AB2924:AB2925"/>
    <mergeCell ref="AC2924:AC2925"/>
    <mergeCell ref="B2963:C2963"/>
    <mergeCell ref="Z2924:Z2925"/>
    <mergeCell ref="V2975:V2976"/>
    <mergeCell ref="AC2975:AC2976"/>
    <mergeCell ref="B2971:C2971"/>
    <mergeCell ref="AD2975:AD2976"/>
    <mergeCell ref="AE2975:AE2976"/>
    <mergeCell ref="AH2924:AH2925"/>
    <mergeCell ref="X2975:X2976"/>
    <mergeCell ref="D2913:G2913"/>
    <mergeCell ref="B2914:C2914"/>
    <mergeCell ref="D2914:G2914"/>
    <mergeCell ref="O2873:O2874"/>
    <mergeCell ref="B2891:C2891"/>
    <mergeCell ref="B2892:C2892"/>
    <mergeCell ref="B2866:AK2866"/>
    <mergeCell ref="B2883:C2883"/>
    <mergeCell ref="AH2857:AH2858"/>
    <mergeCell ref="AI2857:AI2858"/>
    <mergeCell ref="AJ2857:AJ2858"/>
    <mergeCell ref="Y2924:Y2925"/>
    <mergeCell ref="B2934:C2934"/>
    <mergeCell ref="B2935:C2935"/>
    <mergeCell ref="B2936:C2936"/>
    <mergeCell ref="AE2924:AE2925"/>
    <mergeCell ref="O2924:O2925"/>
    <mergeCell ref="P2924:P2925"/>
    <mergeCell ref="Q2924:Q2925"/>
    <mergeCell ref="R2924:R2925"/>
    <mergeCell ref="B2929:C2929"/>
    <mergeCell ref="B2856:C2858"/>
    <mergeCell ref="D2856:D2858"/>
    <mergeCell ref="E2856:E2858"/>
    <mergeCell ref="S2873:S2874"/>
    <mergeCell ref="T2873:T2874"/>
    <mergeCell ref="U2873:U2874"/>
    <mergeCell ref="V2873:V2874"/>
    <mergeCell ref="W2873:W2874"/>
    <mergeCell ref="X2873:X2874"/>
    <mergeCell ref="Y2873:Y2874"/>
    <mergeCell ref="G2857:G2858"/>
    <mergeCell ref="H2857:H2858"/>
    <mergeCell ref="I2857:I2858"/>
    <mergeCell ref="B2907:C2907"/>
    <mergeCell ref="B2908:C2908"/>
    <mergeCell ref="B2909:C2909"/>
    <mergeCell ref="B2893:C2893"/>
    <mergeCell ref="B2894:C2894"/>
    <mergeCell ref="B2895:C2895"/>
    <mergeCell ref="B2896:C2896"/>
    <mergeCell ref="B2897:C2897"/>
    <mergeCell ref="B2898:C2898"/>
    <mergeCell ref="B2899:C2899"/>
    <mergeCell ref="B2900:C2900"/>
    <mergeCell ref="B2901:C2901"/>
    <mergeCell ref="B2902:C2902"/>
    <mergeCell ref="B2903:C2903"/>
    <mergeCell ref="B2884:C2884"/>
    <mergeCell ref="B2885:C2885"/>
    <mergeCell ref="B2886:C2886"/>
    <mergeCell ref="B2887:C2887"/>
    <mergeCell ref="B2888:C2888"/>
    <mergeCell ref="B2890:C2890"/>
    <mergeCell ref="B2859:C2859"/>
    <mergeCell ref="B2861:C2861"/>
    <mergeCell ref="D2861:G2861"/>
    <mergeCell ref="B2862:C2862"/>
    <mergeCell ref="B2877:C2877"/>
    <mergeCell ref="B2878:C2878"/>
    <mergeCell ref="B2910:C2910"/>
    <mergeCell ref="AD2872:AG2872"/>
    <mergeCell ref="AH2872:AJ2872"/>
    <mergeCell ref="AI2924:AI2925"/>
    <mergeCell ref="H2924:H2925"/>
    <mergeCell ref="I2924:I2925"/>
    <mergeCell ref="J2924:J2925"/>
    <mergeCell ref="AF2924:AF2925"/>
    <mergeCell ref="W2924:W2925"/>
    <mergeCell ref="X2924:X2925"/>
    <mergeCell ref="AG2924:AG2925"/>
    <mergeCell ref="D3018:F3018"/>
    <mergeCell ref="B3019:C3019"/>
    <mergeCell ref="D3019:E3019"/>
    <mergeCell ref="B3020:C3020"/>
    <mergeCell ref="D3020:K3020"/>
    <mergeCell ref="AA3003:AA3004"/>
    <mergeCell ref="AB3003:AB3004"/>
    <mergeCell ref="AC3003:AC3004"/>
    <mergeCell ref="B2943:C2943"/>
    <mergeCell ref="B2904:C2904"/>
    <mergeCell ref="B2905:C2905"/>
    <mergeCell ref="B2906:C2906"/>
    <mergeCell ref="B2930:C2930"/>
    <mergeCell ref="B2931:C2931"/>
    <mergeCell ref="B2932:C2932"/>
    <mergeCell ref="B2933:C2933"/>
    <mergeCell ref="B2940:C2940"/>
    <mergeCell ref="B2941:C2941"/>
    <mergeCell ref="B2942:C2942"/>
    <mergeCell ref="S2924:S2925"/>
    <mergeCell ref="AA2924:AA2925"/>
    <mergeCell ref="B2950:C2950"/>
    <mergeCell ref="B2951:C2951"/>
    <mergeCell ref="B2952:C2952"/>
    <mergeCell ref="B2937:C2937"/>
    <mergeCell ref="B2938:C2938"/>
    <mergeCell ref="M2924:N2924"/>
    <mergeCell ref="B2926:C2926"/>
    <mergeCell ref="B2939:C2939"/>
    <mergeCell ref="G2924:G2925"/>
    <mergeCell ref="B2992:C2992"/>
    <mergeCell ref="D2992:G2992"/>
    <mergeCell ref="B2993:C2993"/>
    <mergeCell ref="D2993:G2993"/>
    <mergeCell ref="B2987:C2987"/>
    <mergeCell ref="D3011:G3011"/>
    <mergeCell ref="B3012:C3012"/>
    <mergeCell ref="D3012:G3012"/>
    <mergeCell ref="B2953:C2953"/>
    <mergeCell ref="B2954:C2954"/>
    <mergeCell ref="B2955:C2955"/>
    <mergeCell ref="B2956:C2956"/>
    <mergeCell ref="B2957:C2957"/>
    <mergeCell ref="B2958:C2958"/>
    <mergeCell ref="B2961:C2961"/>
    <mergeCell ref="B2965:C2965"/>
    <mergeCell ref="D2965:G2965"/>
    <mergeCell ref="B2928:C2928"/>
    <mergeCell ref="B2959:C2959"/>
    <mergeCell ref="B2946:C2946"/>
    <mergeCell ref="B2947:C2947"/>
    <mergeCell ref="G2975:G2976"/>
    <mergeCell ref="B2960:C2960"/>
    <mergeCell ref="B3001:C3001"/>
    <mergeCell ref="D3001:Q3001"/>
    <mergeCell ref="W2975:W2976"/>
    <mergeCell ref="B2913:C2913"/>
    <mergeCell ref="B2978:C2978"/>
    <mergeCell ref="B2979:C2979"/>
    <mergeCell ref="B2980:C2980"/>
    <mergeCell ref="B2982:C2982"/>
    <mergeCell ref="B2983:C2983"/>
    <mergeCell ref="B2985:C2985"/>
    <mergeCell ref="AH2975:AH2976"/>
    <mergeCell ref="Q2975:Q2976"/>
    <mergeCell ref="R2975:R2976"/>
    <mergeCell ref="B2912:C2912"/>
    <mergeCell ref="Q3003:Q3004"/>
    <mergeCell ref="R3003:R3004"/>
    <mergeCell ref="F2974:R2974"/>
    <mergeCell ref="B2989:C2989"/>
    <mergeCell ref="B2981:C2981"/>
    <mergeCell ref="B2991:C2991"/>
    <mergeCell ref="B2984:C2984"/>
    <mergeCell ref="H2975:H2976"/>
    <mergeCell ref="I2975:I2976"/>
    <mergeCell ref="B2968:AK2968"/>
    <mergeCell ref="D2970:F2970"/>
    <mergeCell ref="D2971:E2971"/>
    <mergeCell ref="B2972:C2972"/>
    <mergeCell ref="D2972:K2972"/>
    <mergeCell ref="B2973:C2973"/>
    <mergeCell ref="D2973:Q2973"/>
    <mergeCell ref="B2974:C2976"/>
    <mergeCell ref="D2974:D2976"/>
    <mergeCell ref="AC2857:AC2858"/>
    <mergeCell ref="AD2857:AD2858"/>
    <mergeCell ref="AE2857:AE2858"/>
    <mergeCell ref="AF2857:AF2858"/>
    <mergeCell ref="AG2857:AG2858"/>
    <mergeCell ref="B2871:C2871"/>
    <mergeCell ref="D2871:Q2871"/>
    <mergeCell ref="B2872:C2874"/>
    <mergeCell ref="AG2975:AG2976"/>
    <mergeCell ref="B2977:C2977"/>
    <mergeCell ref="D2991:G2991"/>
    <mergeCell ref="B2986:C2986"/>
    <mergeCell ref="B2996:AK2996"/>
    <mergeCell ref="D2998:F2998"/>
    <mergeCell ref="B2999:C2999"/>
    <mergeCell ref="D2999:E2999"/>
    <mergeCell ref="B3000:C3000"/>
    <mergeCell ref="D3000:K3000"/>
    <mergeCell ref="E2974:E2976"/>
    <mergeCell ref="K2975:K2976"/>
    <mergeCell ref="L2975:L2976"/>
    <mergeCell ref="M2975:N2975"/>
    <mergeCell ref="O2975:O2976"/>
    <mergeCell ref="P2975:P2976"/>
    <mergeCell ref="S2974:AC2974"/>
    <mergeCell ref="AD2974:AG2974"/>
    <mergeCell ref="AH2974:AJ2974"/>
    <mergeCell ref="AI2975:AI2976"/>
    <mergeCell ref="Y2975:Y2976"/>
    <mergeCell ref="Z2975:Z2976"/>
    <mergeCell ref="AA2975:AA2976"/>
    <mergeCell ref="B2988:C2988"/>
    <mergeCell ref="AB2873:AB2874"/>
    <mergeCell ref="AC2873:AC2874"/>
    <mergeCell ref="AD2873:AD2874"/>
    <mergeCell ref="AE2873:AE2874"/>
    <mergeCell ref="AH2873:AH2874"/>
    <mergeCell ref="AI2873:AI2874"/>
    <mergeCell ref="B2879:C2879"/>
    <mergeCell ref="B2880:C2880"/>
    <mergeCell ref="B2881:C2881"/>
    <mergeCell ref="B2882:C2882"/>
    <mergeCell ref="B2876:C2876"/>
    <mergeCell ref="B2889:C2889"/>
    <mergeCell ref="B2850:AK2850"/>
    <mergeCell ref="D2852:F2852"/>
    <mergeCell ref="B2853:C2853"/>
    <mergeCell ref="D2853:E2853"/>
    <mergeCell ref="B2854:C2854"/>
    <mergeCell ref="D2854:K2854"/>
    <mergeCell ref="B2855:C2855"/>
    <mergeCell ref="D2855:Q2855"/>
    <mergeCell ref="F2856:R2856"/>
    <mergeCell ref="S2856:AC2856"/>
    <mergeCell ref="AD2856:AG2856"/>
    <mergeCell ref="AH2856:AJ2856"/>
    <mergeCell ref="O2857:O2858"/>
    <mergeCell ref="P2857:P2858"/>
    <mergeCell ref="V2857:V2858"/>
    <mergeCell ref="W2857:W2858"/>
    <mergeCell ref="X2857:X2858"/>
    <mergeCell ref="Y2857:Y2858"/>
    <mergeCell ref="AJ2873:AJ2874"/>
    <mergeCell ref="B2875:C2875"/>
    <mergeCell ref="AC2841:AC2842"/>
    <mergeCell ref="AD2841:AD2842"/>
    <mergeCell ref="M2857:N2857"/>
    <mergeCell ref="D2868:F2868"/>
    <mergeCell ref="S2857:S2858"/>
    <mergeCell ref="T2857:T2858"/>
    <mergeCell ref="U2857:U2858"/>
    <mergeCell ref="D2862:G2862"/>
    <mergeCell ref="E2872:E2874"/>
    <mergeCell ref="F2872:R2872"/>
    <mergeCell ref="S2872:AC2872"/>
    <mergeCell ref="Q2857:Q2858"/>
    <mergeCell ref="R2857:R2858"/>
    <mergeCell ref="B2869:C2869"/>
    <mergeCell ref="D2869:E2869"/>
    <mergeCell ref="B2870:C2870"/>
    <mergeCell ref="D2870:K2870"/>
    <mergeCell ref="D2847:G2847"/>
    <mergeCell ref="L2857:L2858"/>
    <mergeCell ref="J2857:J2858"/>
    <mergeCell ref="K2857:K2858"/>
    <mergeCell ref="L2841:L2842"/>
    <mergeCell ref="M2841:N2841"/>
    <mergeCell ref="O2841:O2842"/>
    <mergeCell ref="P2841:P2842"/>
    <mergeCell ref="Q2841:Q2842"/>
    <mergeCell ref="R2841:R2842"/>
    <mergeCell ref="S2841:S2842"/>
    <mergeCell ref="D2872:D2874"/>
    <mergeCell ref="G2873:G2874"/>
    <mergeCell ref="Z2841:Z2842"/>
    <mergeCell ref="X2841:X2842"/>
    <mergeCell ref="Y2841:Y2842"/>
    <mergeCell ref="AA2841:AA2842"/>
    <mergeCell ref="F2873:F2874"/>
    <mergeCell ref="P2873:P2874"/>
    <mergeCell ref="Q2873:Q2874"/>
    <mergeCell ref="R2873:R2874"/>
    <mergeCell ref="B2847:C2847"/>
    <mergeCell ref="AF2825:AF2826"/>
    <mergeCell ref="B2837:C2837"/>
    <mergeCell ref="AG2825:AG2826"/>
    <mergeCell ref="B2830:C2830"/>
    <mergeCell ref="B2845:C2845"/>
    <mergeCell ref="D2845:G2845"/>
    <mergeCell ref="B2846:C2846"/>
    <mergeCell ref="D2846:G2846"/>
    <mergeCell ref="B2843:C2843"/>
    <mergeCell ref="B2863:C2863"/>
    <mergeCell ref="D2863:G2863"/>
    <mergeCell ref="H2873:H2874"/>
    <mergeCell ref="I2873:I2874"/>
    <mergeCell ref="J2873:J2874"/>
    <mergeCell ref="K2873:K2874"/>
    <mergeCell ref="L2873:L2874"/>
    <mergeCell ref="M2873:N2873"/>
    <mergeCell ref="AA2873:AA2874"/>
    <mergeCell ref="O2825:O2826"/>
    <mergeCell ref="D2829:G2829"/>
    <mergeCell ref="B2827:C2827"/>
    <mergeCell ref="D2830:G2830"/>
    <mergeCell ref="T2825:T2826"/>
    <mergeCell ref="U2825:U2826"/>
    <mergeCell ref="V2825:V2826"/>
    <mergeCell ref="W2825:W2826"/>
    <mergeCell ref="X2825:X2826"/>
    <mergeCell ref="Y2825:Y2826"/>
    <mergeCell ref="Z2825:Z2826"/>
    <mergeCell ref="AA2825:AA2826"/>
    <mergeCell ref="AB2825:AB2826"/>
    <mergeCell ref="AC2825:AC2826"/>
    <mergeCell ref="AD2825:AD2826"/>
    <mergeCell ref="AE2825:AE2826"/>
    <mergeCell ref="B2831:C2831"/>
    <mergeCell ref="AF2873:AF2874"/>
    <mergeCell ref="AG2873:AG2874"/>
    <mergeCell ref="J2825:J2826"/>
    <mergeCell ref="AE2841:AE2842"/>
    <mergeCell ref="AF2841:AF2842"/>
    <mergeCell ref="AG2841:AG2842"/>
    <mergeCell ref="AH2841:AH2842"/>
    <mergeCell ref="R2825:R2826"/>
    <mergeCell ref="S2825:S2826"/>
    <mergeCell ref="AI2841:AI2842"/>
    <mergeCell ref="AJ2841:AJ2842"/>
    <mergeCell ref="S2840:AC2840"/>
    <mergeCell ref="D2837:E2837"/>
    <mergeCell ref="B2834:AK2834"/>
    <mergeCell ref="D2836:F2836"/>
    <mergeCell ref="B2840:C2842"/>
    <mergeCell ref="D2840:D2842"/>
    <mergeCell ref="E2840:E2842"/>
    <mergeCell ref="F2840:R2840"/>
    <mergeCell ref="F2841:F2842"/>
    <mergeCell ref="G2841:G2842"/>
    <mergeCell ref="H2841:H2842"/>
    <mergeCell ref="I2841:I2842"/>
    <mergeCell ref="J2841:J2842"/>
    <mergeCell ref="K2841:K2842"/>
    <mergeCell ref="AD2840:AG2840"/>
    <mergeCell ref="AH2840:AJ2840"/>
    <mergeCell ref="AH2825:AH2826"/>
    <mergeCell ref="AI2825:AI2826"/>
    <mergeCell ref="AB2841:AB2842"/>
    <mergeCell ref="T2841:T2842"/>
    <mergeCell ref="U2841:U2842"/>
    <mergeCell ref="Z2857:Z2858"/>
    <mergeCell ref="AA2857:AA2858"/>
    <mergeCell ref="AB2857:AB2858"/>
    <mergeCell ref="X2776:X2777"/>
    <mergeCell ref="AA2759:AA2760"/>
    <mergeCell ref="AB2759:AB2760"/>
    <mergeCell ref="AC2759:AC2760"/>
    <mergeCell ref="Q2776:Q2777"/>
    <mergeCell ref="R2776:R2777"/>
    <mergeCell ref="D2781:G2781"/>
    <mergeCell ref="B2786:AK2786"/>
    <mergeCell ref="D2788:F2788"/>
    <mergeCell ref="B2789:C2789"/>
    <mergeCell ref="B2790:C2790"/>
    <mergeCell ref="D2790:K2790"/>
    <mergeCell ref="B2791:C2791"/>
    <mergeCell ref="B2783:C2783"/>
    <mergeCell ref="D2783:G2783"/>
    <mergeCell ref="S2758:AC2758"/>
    <mergeCell ref="AD2758:AG2758"/>
    <mergeCell ref="AH2758:AJ2758"/>
    <mergeCell ref="F2759:F2760"/>
    <mergeCell ref="D2792:D2794"/>
    <mergeCell ref="E2792:E2794"/>
    <mergeCell ref="AD2792:AG2792"/>
    <mergeCell ref="AH2792:AJ2792"/>
    <mergeCell ref="F2793:F2794"/>
    <mergeCell ref="AA2793:AA2794"/>
    <mergeCell ref="AB2793:AB2794"/>
    <mergeCell ref="AC2793:AC2794"/>
    <mergeCell ref="R2793:R2794"/>
    <mergeCell ref="D2789:E2789"/>
    <mergeCell ref="D2782:G2782"/>
    <mergeCell ref="V2841:V2842"/>
    <mergeCell ref="W2841:W2842"/>
    <mergeCell ref="B2818:AK2818"/>
    <mergeCell ref="D2820:F2820"/>
    <mergeCell ref="B2821:C2821"/>
    <mergeCell ref="D2821:E2821"/>
    <mergeCell ref="B2822:C2822"/>
    <mergeCell ref="D2822:K2822"/>
    <mergeCell ref="B2823:C2823"/>
    <mergeCell ref="D2823:Q2823"/>
    <mergeCell ref="B2824:C2826"/>
    <mergeCell ref="D2824:D2826"/>
    <mergeCell ref="E2824:E2826"/>
    <mergeCell ref="F2824:R2824"/>
    <mergeCell ref="S2824:AC2824"/>
    <mergeCell ref="AD2824:AG2824"/>
    <mergeCell ref="AJ2825:AJ2826"/>
    <mergeCell ref="D2831:G2831"/>
    <mergeCell ref="D2828:G2828"/>
    <mergeCell ref="B2838:C2838"/>
    <mergeCell ref="D2838:K2838"/>
    <mergeCell ref="B2839:C2839"/>
    <mergeCell ref="D2839:Q2839"/>
    <mergeCell ref="P2825:P2826"/>
    <mergeCell ref="B2829:C2829"/>
    <mergeCell ref="Q2825:Q2826"/>
    <mergeCell ref="K2825:K2826"/>
    <mergeCell ref="L2825:L2826"/>
    <mergeCell ref="M2825:N2825"/>
    <mergeCell ref="AH2824:AJ2824"/>
    <mergeCell ref="F2825:F2826"/>
    <mergeCell ref="G2825:G2826"/>
    <mergeCell ref="H2825:H2826"/>
    <mergeCell ref="I2825:I2826"/>
    <mergeCell ref="B2782:C2782"/>
    <mergeCell ref="AJ2809:AJ2810"/>
    <mergeCell ref="AI2809:AI2810"/>
    <mergeCell ref="AH2809:AH2810"/>
    <mergeCell ref="AG2809:AG2810"/>
    <mergeCell ref="B2612:C2612"/>
    <mergeCell ref="D2613:G2613"/>
    <mergeCell ref="B2614:C2614"/>
    <mergeCell ref="D2614:G2614"/>
    <mergeCell ref="B2615:C2615"/>
    <mergeCell ref="D2615:G2615"/>
    <mergeCell ref="B2616:C2616"/>
    <mergeCell ref="D2616:G2616"/>
    <mergeCell ref="M2776:N2776"/>
    <mergeCell ref="D2791:Q2791"/>
    <mergeCell ref="B2792:C2794"/>
    <mergeCell ref="S2792:AC2792"/>
    <mergeCell ref="D2807:Q2807"/>
    <mergeCell ref="B2807:C2807"/>
    <mergeCell ref="D2806:K2806"/>
    <mergeCell ref="B2806:C2806"/>
    <mergeCell ref="D2805:E2805"/>
    <mergeCell ref="B2805:C2805"/>
    <mergeCell ref="S2808:AC2808"/>
    <mergeCell ref="F2808:R2808"/>
    <mergeCell ref="B2769:AK2769"/>
    <mergeCell ref="D2771:F2771"/>
    <mergeCell ref="B2772:C2772"/>
    <mergeCell ref="AH2775:AJ2775"/>
    <mergeCell ref="F2776:F2777"/>
    <mergeCell ref="G2776:G2777"/>
    <mergeCell ref="H2776:H2777"/>
    <mergeCell ref="AJ2741:AJ2742"/>
    <mergeCell ref="AD2808:AG2808"/>
    <mergeCell ref="B2802:AK2802"/>
    <mergeCell ref="D2804:F2804"/>
    <mergeCell ref="AH2808:AJ2808"/>
    <mergeCell ref="AG2793:AG2794"/>
    <mergeCell ref="AH2793:AH2794"/>
    <mergeCell ref="AI2793:AI2794"/>
    <mergeCell ref="Z2759:Z2760"/>
    <mergeCell ref="AE2793:AE2794"/>
    <mergeCell ref="B2778:C2778"/>
    <mergeCell ref="B2779:C2779"/>
    <mergeCell ref="F2792:R2792"/>
    <mergeCell ref="G2793:G2794"/>
    <mergeCell ref="H2793:H2794"/>
    <mergeCell ref="I2793:I2794"/>
    <mergeCell ref="J2793:J2794"/>
    <mergeCell ref="K2793:K2794"/>
    <mergeCell ref="L2793:L2794"/>
    <mergeCell ref="M2793:N2793"/>
    <mergeCell ref="O2793:O2794"/>
    <mergeCell ref="P2793:P2794"/>
    <mergeCell ref="Q2793:Q2794"/>
    <mergeCell ref="AJ2793:AJ2794"/>
    <mergeCell ref="D2796:G2796"/>
    <mergeCell ref="B2797:C2797"/>
    <mergeCell ref="J2809:J2810"/>
    <mergeCell ref="K2809:K2810"/>
    <mergeCell ref="M2809:N2809"/>
    <mergeCell ref="U2809:U2810"/>
    <mergeCell ref="X2809:X2810"/>
    <mergeCell ref="W2776:W2777"/>
    <mergeCell ref="AI2759:AI2760"/>
    <mergeCell ref="F2590:F2591"/>
    <mergeCell ref="G2590:G2591"/>
    <mergeCell ref="H2590:H2591"/>
    <mergeCell ref="I2590:I2591"/>
    <mergeCell ref="J2590:J2591"/>
    <mergeCell ref="K2590:K2591"/>
    <mergeCell ref="B2605:C2605"/>
    <mergeCell ref="B2606:C2606"/>
    <mergeCell ref="B2607:C2607"/>
    <mergeCell ref="B2592:C2592"/>
    <mergeCell ref="B2593:C2593"/>
    <mergeCell ref="L2590:L2591"/>
    <mergeCell ref="B2562:C2562"/>
    <mergeCell ref="B2567:C2567"/>
    <mergeCell ref="B2568:C2568"/>
    <mergeCell ref="AE2741:AE2742"/>
    <mergeCell ref="AF2741:AF2742"/>
    <mergeCell ref="W2759:W2760"/>
    <mergeCell ref="X2759:X2760"/>
    <mergeCell ref="Y2759:Y2760"/>
    <mergeCell ref="U2741:U2742"/>
    <mergeCell ref="M2741:N2741"/>
    <mergeCell ref="O2741:O2742"/>
    <mergeCell ref="P2741:P2742"/>
    <mergeCell ref="Q2741:Q2742"/>
    <mergeCell ref="R2741:R2742"/>
    <mergeCell ref="AD2759:AD2760"/>
    <mergeCell ref="AE2759:AE2760"/>
    <mergeCell ref="I2741:I2742"/>
    <mergeCell ref="D2737:E2737"/>
    <mergeCell ref="B2743:C2743"/>
    <mergeCell ref="B2744:C2744"/>
    <mergeCell ref="B2745:C2745"/>
    <mergeCell ref="B2594:C2594"/>
    <mergeCell ref="B2595:C2595"/>
    <mergeCell ref="B2610:C2610"/>
    <mergeCell ref="D2585:F2585"/>
    <mergeCell ref="B2586:C2586"/>
    <mergeCell ref="D2587:K2587"/>
    <mergeCell ref="B2588:C2588"/>
    <mergeCell ref="D2586:E2586"/>
    <mergeCell ref="D2746:G2746"/>
    <mergeCell ref="B2747:C2747"/>
    <mergeCell ref="D2749:G2749"/>
    <mergeCell ref="V2759:V2760"/>
    <mergeCell ref="G2741:G2742"/>
    <mergeCell ref="H2741:H2742"/>
    <mergeCell ref="D2755:E2755"/>
    <mergeCell ref="D2739:Q2739"/>
    <mergeCell ref="B2740:C2742"/>
    <mergeCell ref="D2740:D2742"/>
    <mergeCell ref="E2740:E2742"/>
    <mergeCell ref="F2740:R2740"/>
    <mergeCell ref="S2740:AC2740"/>
    <mergeCell ref="AD2723:AG2723"/>
    <mergeCell ref="AH2723:AJ2723"/>
    <mergeCell ref="E2655:E2657"/>
    <mergeCell ref="F2655:R2655"/>
    <mergeCell ref="AI2673:AI2674"/>
    <mergeCell ref="AA2673:AA2674"/>
    <mergeCell ref="J2673:J2674"/>
    <mergeCell ref="AB2673:AB2674"/>
    <mergeCell ref="H2673:H2674"/>
    <mergeCell ref="B2815:C2815"/>
    <mergeCell ref="D2815:G2815"/>
    <mergeCell ref="AE2809:AE2810"/>
    <mergeCell ref="AF2809:AF2810"/>
    <mergeCell ref="F2809:F2810"/>
    <mergeCell ref="P2809:P2810"/>
    <mergeCell ref="Q2809:Q2810"/>
    <mergeCell ref="S2809:S2810"/>
    <mergeCell ref="T2809:T2810"/>
    <mergeCell ref="R2809:R2810"/>
    <mergeCell ref="W2809:W2810"/>
    <mergeCell ref="O2809:O2810"/>
    <mergeCell ref="L2809:L2810"/>
    <mergeCell ref="D2812:G2812"/>
    <mergeCell ref="B2813:C2813"/>
    <mergeCell ref="D2813:G2813"/>
    <mergeCell ref="AF2793:AF2794"/>
    <mergeCell ref="AC2809:AC2810"/>
    <mergeCell ref="AD2809:AD2810"/>
    <mergeCell ref="V2809:V2810"/>
    <mergeCell ref="G2809:G2810"/>
    <mergeCell ref="H2809:H2810"/>
    <mergeCell ref="I2809:I2810"/>
    <mergeCell ref="B2811:C2811"/>
    <mergeCell ref="Y2809:Y2810"/>
    <mergeCell ref="Z2809:Z2810"/>
    <mergeCell ref="AA2809:AA2810"/>
    <mergeCell ref="AB2809:AB2810"/>
    <mergeCell ref="AF2590:AF2591"/>
    <mergeCell ref="B2814:C2814"/>
    <mergeCell ref="D2814:G2814"/>
    <mergeCell ref="B2611:C2611"/>
    <mergeCell ref="AH2537:AH2538"/>
    <mergeCell ref="B2548:C2548"/>
    <mergeCell ref="D2548:G2548"/>
    <mergeCell ref="B2549:C2549"/>
    <mergeCell ref="D2549:G2549"/>
    <mergeCell ref="B2550:C2550"/>
    <mergeCell ref="D2550:G2550"/>
    <mergeCell ref="X2537:X2538"/>
    <mergeCell ref="Y2537:Y2538"/>
    <mergeCell ref="Z2537:Z2538"/>
    <mergeCell ref="AA2537:AA2538"/>
    <mergeCell ref="AB2537:AB2538"/>
    <mergeCell ref="J2537:J2538"/>
    <mergeCell ref="K2537:K2538"/>
    <mergeCell ref="L2537:L2538"/>
    <mergeCell ref="M2537:N2537"/>
    <mergeCell ref="O2537:O2538"/>
    <mergeCell ref="P2537:P2538"/>
    <mergeCell ref="Q2537:Q2538"/>
    <mergeCell ref="AC2537:AC2538"/>
    <mergeCell ref="AD2537:AD2538"/>
    <mergeCell ref="R2537:R2538"/>
    <mergeCell ref="S2537:S2538"/>
    <mergeCell ref="T2537:T2538"/>
    <mergeCell ref="E2808:E2810"/>
    <mergeCell ref="D2808:D2810"/>
    <mergeCell ref="B2808:C2810"/>
    <mergeCell ref="V2560:V2561"/>
    <mergeCell ref="AG2759:AG2760"/>
    <mergeCell ref="AH2759:AH2760"/>
    <mergeCell ref="AD2793:AD2794"/>
    <mergeCell ref="B2781:C2781"/>
    <mergeCell ref="AD2536:AG2536"/>
    <mergeCell ref="AH2536:AJ2536"/>
    <mergeCell ref="F2537:F2538"/>
    <mergeCell ref="G2537:G2538"/>
    <mergeCell ref="H2537:H2538"/>
    <mergeCell ref="I2537:I2538"/>
    <mergeCell ref="B2579:C2579"/>
    <mergeCell ref="D2579:G2579"/>
    <mergeCell ref="B2580:C2580"/>
    <mergeCell ref="D2580:G2580"/>
    <mergeCell ref="D2577:G2577"/>
    <mergeCell ref="B2578:C2578"/>
    <mergeCell ref="B2553:AK2553"/>
    <mergeCell ref="D2555:F2555"/>
    <mergeCell ref="B2556:C2556"/>
    <mergeCell ref="D2556:E2556"/>
    <mergeCell ref="D2557:K2557"/>
    <mergeCell ref="D2558:Q2558"/>
    <mergeCell ref="B2559:C2561"/>
    <mergeCell ref="D2559:D2561"/>
    <mergeCell ref="E2559:E2561"/>
    <mergeCell ref="F2559:R2559"/>
    <mergeCell ref="S2559:AC2559"/>
    <mergeCell ref="AD2559:AG2559"/>
    <mergeCell ref="AH2559:AJ2559"/>
    <mergeCell ref="F2560:F2561"/>
    <mergeCell ref="G2560:G2561"/>
    <mergeCell ref="H2560:H2561"/>
    <mergeCell ref="I2560:I2561"/>
    <mergeCell ref="AF2560:AF2561"/>
    <mergeCell ref="AG2560:AG2561"/>
    <mergeCell ref="B2565:C2565"/>
    <mergeCell ref="B2566:C2566"/>
    <mergeCell ref="Z2560:Z2561"/>
    <mergeCell ref="AA2560:AA2561"/>
    <mergeCell ref="B2563:C2563"/>
    <mergeCell ref="B2569:C2569"/>
    <mergeCell ref="B2570:C2570"/>
    <mergeCell ref="B2571:C2571"/>
    <mergeCell ref="B2572:C2572"/>
    <mergeCell ref="B2573:C2573"/>
    <mergeCell ref="B2574:C2574"/>
    <mergeCell ref="B2575:C2575"/>
    <mergeCell ref="B2576:C2576"/>
    <mergeCell ref="D2578:G2578"/>
    <mergeCell ref="B2545:C2545"/>
    <mergeCell ref="B2546:C2546"/>
    <mergeCell ref="D2547:G2547"/>
    <mergeCell ref="AB2560:AB2561"/>
    <mergeCell ref="AE2537:AE2538"/>
    <mergeCell ref="AF2537:AF2538"/>
    <mergeCell ref="AG2537:AG2538"/>
    <mergeCell ref="E2536:E2538"/>
    <mergeCell ref="F2536:R2536"/>
    <mergeCell ref="S2536:AC2536"/>
    <mergeCell ref="D2510:E2510"/>
    <mergeCell ref="D2511:K2511"/>
    <mergeCell ref="B2512:C2512"/>
    <mergeCell ref="J2514:J2515"/>
    <mergeCell ref="K2514:K2515"/>
    <mergeCell ref="L2514:L2515"/>
    <mergeCell ref="B2504:C2504"/>
    <mergeCell ref="D2504:G2504"/>
    <mergeCell ref="S2497:AC2497"/>
    <mergeCell ref="B2500:C2500"/>
    <mergeCell ref="AA2514:AA2515"/>
    <mergeCell ref="AB2514:AB2515"/>
    <mergeCell ref="AC2514:AC2515"/>
    <mergeCell ref="AD2514:AD2515"/>
    <mergeCell ref="D2501:G2501"/>
    <mergeCell ref="S2514:S2515"/>
    <mergeCell ref="T2514:T2515"/>
    <mergeCell ref="U2514:U2515"/>
    <mergeCell ref="V2514:V2515"/>
    <mergeCell ref="W2514:W2515"/>
    <mergeCell ref="D2512:Q2512"/>
    <mergeCell ref="B2513:C2515"/>
    <mergeCell ref="D2513:D2515"/>
    <mergeCell ref="E2513:E2515"/>
    <mergeCell ref="AF2498:AF2499"/>
    <mergeCell ref="D2497:D2499"/>
    <mergeCell ref="E2497:E2499"/>
    <mergeCell ref="F2497:R2497"/>
    <mergeCell ref="W2498:W2499"/>
    <mergeCell ref="B2511:C2511"/>
    <mergeCell ref="F2514:F2515"/>
    <mergeCell ref="G2514:G2515"/>
    <mergeCell ref="H2514:H2515"/>
    <mergeCell ref="I2514:I2515"/>
    <mergeCell ref="X2514:X2515"/>
    <mergeCell ref="Y2514:Y2515"/>
    <mergeCell ref="K2498:K2499"/>
    <mergeCell ref="L2498:L2499"/>
    <mergeCell ref="M2498:N2498"/>
    <mergeCell ref="B2510:C2510"/>
    <mergeCell ref="AD1464:AD1465"/>
    <mergeCell ref="H1464:H1465"/>
    <mergeCell ref="P2481:P2482"/>
    <mergeCell ref="Q2481:Q2482"/>
    <mergeCell ref="X2498:X2499"/>
    <mergeCell ref="B2458:AK2458"/>
    <mergeCell ref="G1445:G1446"/>
    <mergeCell ref="H1445:H1446"/>
    <mergeCell ref="D1461:Q1461"/>
    <mergeCell ref="AH2498:AH2499"/>
    <mergeCell ref="AI2498:AI2499"/>
    <mergeCell ref="B2463:C2463"/>
    <mergeCell ref="X2481:X2482"/>
    <mergeCell ref="AD2497:AG2497"/>
    <mergeCell ref="Z1463:AB1463"/>
    <mergeCell ref="AC1463:AE1463"/>
    <mergeCell ref="Y1464:Y1465"/>
    <mergeCell ref="B1403:C1403"/>
    <mergeCell ref="D2485:G2485"/>
    <mergeCell ref="B2486:C2486"/>
    <mergeCell ref="D2486:G2486"/>
    <mergeCell ref="B2487:C2487"/>
    <mergeCell ref="D2487:G2487"/>
    <mergeCell ref="B2488:C2488"/>
    <mergeCell ref="D2488:G2488"/>
    <mergeCell ref="AI2481:AI2482"/>
    <mergeCell ref="AJ2481:AJ2482"/>
    <mergeCell ref="B2483:C2483"/>
    <mergeCell ref="B2484:C2484"/>
    <mergeCell ref="R2481:R2482"/>
    <mergeCell ref="S2481:S2482"/>
    <mergeCell ref="T2481:T2482"/>
    <mergeCell ref="U2481:U2482"/>
    <mergeCell ref="V2481:V2482"/>
    <mergeCell ref="W2481:W2482"/>
    <mergeCell ref="J2481:J2482"/>
    <mergeCell ref="T2465:T2466"/>
    <mergeCell ref="Y2481:Y2482"/>
    <mergeCell ref="Z2481:Z2482"/>
    <mergeCell ref="AA2481:AA2482"/>
    <mergeCell ref="AB2481:AB2482"/>
    <mergeCell ref="AC2481:AC2482"/>
    <mergeCell ref="AD2481:AD2482"/>
    <mergeCell ref="AE2481:AE2482"/>
    <mergeCell ref="AF2481:AF2482"/>
    <mergeCell ref="AG2481:AG2482"/>
    <mergeCell ref="AH2481:AH2482"/>
    <mergeCell ref="Y2465:Y2466"/>
    <mergeCell ref="Z2465:Z2466"/>
    <mergeCell ref="D2476:F2476"/>
    <mergeCell ref="B2494:C2494"/>
    <mergeCell ref="D2494:E2494"/>
    <mergeCell ref="B2491:AK2491"/>
    <mergeCell ref="B2474:AK2474"/>
    <mergeCell ref="B2477:C2477"/>
    <mergeCell ref="D2493:F2493"/>
    <mergeCell ref="T2498:T2499"/>
    <mergeCell ref="U2498:U2499"/>
    <mergeCell ref="V2498:V2499"/>
    <mergeCell ref="B1466:C1466"/>
    <mergeCell ref="B1463:C1465"/>
    <mergeCell ref="D1463:D1465"/>
    <mergeCell ref="E1463:P1463"/>
    <mergeCell ref="Q1463:Y1463"/>
    <mergeCell ref="B1444:C1446"/>
    <mergeCell ref="D2453:G2453"/>
    <mergeCell ref="B2454:C2454"/>
    <mergeCell ref="B2426:AK2426"/>
    <mergeCell ref="D2428:F2428"/>
    <mergeCell ref="AH2497:AJ2497"/>
    <mergeCell ref="AH2465:AH2466"/>
    <mergeCell ref="AI2465:AI2466"/>
    <mergeCell ref="AJ2465:AJ2466"/>
    <mergeCell ref="S2480:AC2480"/>
    <mergeCell ref="AD2480:AG2480"/>
    <mergeCell ref="AH2480:AJ2480"/>
    <mergeCell ref="AC2465:AC2466"/>
    <mergeCell ref="AB2465:AB2466"/>
    <mergeCell ref="S2465:S2466"/>
    <mergeCell ref="B1450:C1450"/>
    <mergeCell ref="D1444:D1446"/>
    <mergeCell ref="E1444:P1444"/>
    <mergeCell ref="Q1444:Y1444"/>
    <mergeCell ref="B1431:C1431"/>
    <mergeCell ref="B2429:C2429"/>
    <mergeCell ref="D2429:E2429"/>
    <mergeCell ref="B2430:C2430"/>
    <mergeCell ref="D2430:K2430"/>
    <mergeCell ref="B2431:C2431"/>
    <mergeCell ref="D2431:Q2431"/>
    <mergeCell ref="R2498:R2499"/>
    <mergeCell ref="S2498:S2499"/>
    <mergeCell ref="B2464:C2466"/>
    <mergeCell ref="D2464:D2466"/>
    <mergeCell ref="E2464:E2466"/>
    <mergeCell ref="F2464:R2464"/>
    <mergeCell ref="S2464:AC2464"/>
    <mergeCell ref="G2449:G2450"/>
    <mergeCell ref="H2449:H2450"/>
    <mergeCell ref="I2449:I2450"/>
    <mergeCell ref="J2449:J2450"/>
    <mergeCell ref="K2449:K2450"/>
    <mergeCell ref="L2449:L2450"/>
    <mergeCell ref="B2479:C2479"/>
    <mergeCell ref="D2479:Q2479"/>
    <mergeCell ref="F2481:F2482"/>
    <mergeCell ref="L2465:L2466"/>
    <mergeCell ref="B2470:C2470"/>
    <mergeCell ref="D2468:G2468"/>
    <mergeCell ref="B2469:C2469"/>
    <mergeCell ref="D2469:G2469"/>
    <mergeCell ref="B2453:C2453"/>
    <mergeCell ref="D2454:G2454"/>
    <mergeCell ref="AJ2498:AJ2499"/>
    <mergeCell ref="O2498:O2499"/>
    <mergeCell ref="P2498:P2499"/>
    <mergeCell ref="Q2498:Q2499"/>
    <mergeCell ref="B2467:C2467"/>
    <mergeCell ref="AD2465:AD2466"/>
    <mergeCell ref="AE2465:AE2466"/>
    <mergeCell ref="D2478:K2478"/>
    <mergeCell ref="AG2498:AG2499"/>
    <mergeCell ref="AE1464:AE1465"/>
    <mergeCell ref="D1468:H1468"/>
    <mergeCell ref="D1469:H1469"/>
    <mergeCell ref="G2498:G2499"/>
    <mergeCell ref="H2498:H2499"/>
    <mergeCell ref="I2498:I2499"/>
    <mergeCell ref="D2452:G2452"/>
    <mergeCell ref="B2445:C2445"/>
    <mergeCell ref="Q2449:Q2450"/>
    <mergeCell ref="R2449:R2450"/>
    <mergeCell ref="F2433:F2434"/>
    <mergeCell ref="G2433:G2434"/>
    <mergeCell ref="H2433:H2434"/>
    <mergeCell ref="I2433:I2434"/>
    <mergeCell ref="J2433:J2434"/>
    <mergeCell ref="K2433:K2434"/>
    <mergeCell ref="L2433:L2434"/>
    <mergeCell ref="X2433:X2434"/>
    <mergeCell ref="AF2465:AF2466"/>
    <mergeCell ref="AG2465:AG2466"/>
    <mergeCell ref="V2465:V2466"/>
    <mergeCell ref="W2465:W2466"/>
    <mergeCell ref="AA2465:AA2466"/>
    <mergeCell ref="G2481:G2482"/>
    <mergeCell ref="H2481:H2482"/>
    <mergeCell ref="I2481:I2482"/>
    <mergeCell ref="K2481:K2482"/>
    <mergeCell ref="L2481:L2482"/>
    <mergeCell ref="M2481:N2481"/>
    <mergeCell ref="O2481:O2482"/>
    <mergeCell ref="G2465:G2466"/>
    <mergeCell ref="H2465:H2466"/>
    <mergeCell ref="I2465:I2466"/>
    <mergeCell ref="J2465:J2466"/>
    <mergeCell ref="K2465:K2466"/>
    <mergeCell ref="F2480:R2480"/>
    <mergeCell ref="B2480:C2482"/>
    <mergeCell ref="D2480:D2482"/>
    <mergeCell ref="E2480:E2482"/>
    <mergeCell ref="D2470:G2470"/>
    <mergeCell ref="R2465:R2466"/>
    <mergeCell ref="M2465:N2465"/>
    <mergeCell ref="O2465:O2466"/>
    <mergeCell ref="AD2464:AG2464"/>
    <mergeCell ref="F2465:F2466"/>
    <mergeCell ref="U2465:U2466"/>
    <mergeCell ref="P2465:P2466"/>
    <mergeCell ref="Q2465:Q2466"/>
    <mergeCell ref="X2465:X2466"/>
    <mergeCell ref="D2477:E2477"/>
    <mergeCell ref="B2478:C2478"/>
    <mergeCell ref="D2527:G2527"/>
    <mergeCell ref="B2527:C2527"/>
    <mergeCell ref="S2513:AC2513"/>
    <mergeCell ref="B2523:C2523"/>
    <mergeCell ref="B2525:C2525"/>
    <mergeCell ref="AI2537:AI2538"/>
    <mergeCell ref="AJ2537:AJ2538"/>
    <mergeCell ref="B2530:AK2530"/>
    <mergeCell ref="D2532:F2532"/>
    <mergeCell ref="B2533:C2533"/>
    <mergeCell ref="D2533:E2533"/>
    <mergeCell ref="B2534:C2534"/>
    <mergeCell ref="D2534:K2534"/>
    <mergeCell ref="B2535:C2535"/>
    <mergeCell ref="D2535:Q2535"/>
    <mergeCell ref="B2536:C2538"/>
    <mergeCell ref="D2536:D2538"/>
    <mergeCell ref="F2513:R2513"/>
    <mergeCell ref="M2514:N2514"/>
    <mergeCell ref="O2514:O2515"/>
    <mergeCell ref="P2514:P2515"/>
    <mergeCell ref="Q2514:Q2515"/>
    <mergeCell ref="R2514:R2515"/>
    <mergeCell ref="AH2514:AH2515"/>
    <mergeCell ref="AI2514:AI2515"/>
    <mergeCell ref="AJ2514:AJ2515"/>
    <mergeCell ref="AG2514:AG2515"/>
    <mergeCell ref="AE2514:AE2515"/>
    <mergeCell ref="AF2514:AF2515"/>
    <mergeCell ref="AH2513:AJ2513"/>
    <mergeCell ref="B2526:C2526"/>
    <mergeCell ref="Z2514:Z2515"/>
    <mergeCell ref="B2455:C2455"/>
    <mergeCell ref="D2455:G2455"/>
    <mergeCell ref="AH2464:AJ2464"/>
    <mergeCell ref="Y2498:Y2499"/>
    <mergeCell ref="Z2498:Z2499"/>
    <mergeCell ref="AA2498:AA2499"/>
    <mergeCell ref="AB2498:AB2499"/>
    <mergeCell ref="AC2498:AC2499"/>
    <mergeCell ref="AD2498:AD2499"/>
    <mergeCell ref="AE2498:AE2499"/>
    <mergeCell ref="B2495:C2495"/>
    <mergeCell ref="D2495:K2495"/>
    <mergeCell ref="B2496:C2496"/>
    <mergeCell ref="D2496:Q2496"/>
    <mergeCell ref="B2497:C2499"/>
    <mergeCell ref="F2498:F2499"/>
    <mergeCell ref="J2498:J2499"/>
    <mergeCell ref="AD2513:AG2513"/>
    <mergeCell ref="B2502:C2502"/>
    <mergeCell ref="D2502:G2502"/>
    <mergeCell ref="B2503:C2503"/>
    <mergeCell ref="D2503:G2503"/>
    <mergeCell ref="D2526:G2526"/>
    <mergeCell ref="B2519:C2519"/>
    <mergeCell ref="B2520:C2520"/>
    <mergeCell ref="B2521:C2521"/>
    <mergeCell ref="B2522:C2522"/>
    <mergeCell ref="B2516:C2516"/>
    <mergeCell ref="B2517:C2517"/>
    <mergeCell ref="B2518:C2518"/>
    <mergeCell ref="B2507:AK2507"/>
    <mergeCell ref="D2509:F2509"/>
    <mergeCell ref="AD1426:AD1427"/>
    <mergeCell ref="AE1426:AE1427"/>
    <mergeCell ref="B1428:C1428"/>
    <mergeCell ref="D1431:H1431"/>
    <mergeCell ref="AI2449:AI2450"/>
    <mergeCell ref="AJ2449:AJ2450"/>
    <mergeCell ref="D1457:F1457"/>
    <mergeCell ref="B1458:C1458"/>
    <mergeCell ref="B1436:AF1436"/>
    <mergeCell ref="D1438:F1438"/>
    <mergeCell ref="B1439:C1439"/>
    <mergeCell ref="B1440:C1440"/>
    <mergeCell ref="AD1445:AD1446"/>
    <mergeCell ref="AE1445:AE1446"/>
    <mergeCell ref="B2447:C2447"/>
    <mergeCell ref="M2449:N2449"/>
    <mergeCell ref="O2449:O2450"/>
    <mergeCell ref="P2449:P2450"/>
    <mergeCell ref="Y2433:Y2434"/>
    <mergeCell ref="Z2433:Z2434"/>
    <mergeCell ref="AA2433:AA2434"/>
    <mergeCell ref="AB2433:AB2434"/>
    <mergeCell ref="AC2433:AC2434"/>
    <mergeCell ref="AD2433:AD2434"/>
    <mergeCell ref="AA2415:AA2416"/>
    <mergeCell ref="S2449:S2450"/>
    <mergeCell ref="T2449:T2450"/>
    <mergeCell ref="U2449:U2450"/>
    <mergeCell ref="V2449:V2450"/>
    <mergeCell ref="W2449:W2450"/>
    <mergeCell ref="X2449:X2450"/>
    <mergeCell ref="Y2449:Y2450"/>
    <mergeCell ref="AH2432:AJ2432"/>
    <mergeCell ref="D2436:G2436"/>
    <mergeCell ref="S2433:S2434"/>
    <mergeCell ref="T2433:T2434"/>
    <mergeCell ref="U2433:U2434"/>
    <mergeCell ref="V2433:V2434"/>
    <mergeCell ref="W2433:W2434"/>
    <mergeCell ref="P2415:P2416"/>
    <mergeCell ref="Q2415:Q2416"/>
    <mergeCell ref="R2415:R2416"/>
    <mergeCell ref="B2418:C2418"/>
    <mergeCell ref="H2415:H2416"/>
    <mergeCell ref="I2415:I2416"/>
    <mergeCell ref="B2414:C2416"/>
    <mergeCell ref="D2414:D2416"/>
    <mergeCell ref="E2414:E2416"/>
    <mergeCell ref="F2414:R2414"/>
    <mergeCell ref="S2414:AC2414"/>
    <mergeCell ref="B2432:C2434"/>
    <mergeCell ref="D2432:D2434"/>
    <mergeCell ref="E2432:E2434"/>
    <mergeCell ref="F2432:R2432"/>
    <mergeCell ref="B2442:AK2442"/>
    <mergeCell ref="D2444:F2444"/>
    <mergeCell ref="D2445:E2445"/>
    <mergeCell ref="B2446:C2446"/>
    <mergeCell ref="D2446:K2446"/>
    <mergeCell ref="D2447:Q2447"/>
    <mergeCell ref="B2448:C2450"/>
    <mergeCell ref="D2448:D2450"/>
    <mergeCell ref="E2448:E2450"/>
    <mergeCell ref="F2448:R2448"/>
    <mergeCell ref="B2437:C2437"/>
    <mergeCell ref="D2437:G2437"/>
    <mergeCell ref="B2438:C2438"/>
    <mergeCell ref="D2438:G2438"/>
    <mergeCell ref="B2439:C2439"/>
    <mergeCell ref="D2439:G2439"/>
    <mergeCell ref="P2433:P2434"/>
    <mergeCell ref="AG2433:AG2434"/>
    <mergeCell ref="AH2433:AH2434"/>
    <mergeCell ref="AI2433:AI2434"/>
    <mergeCell ref="AJ2433:AJ2434"/>
    <mergeCell ref="B2435:C2435"/>
    <mergeCell ref="D2420:G2420"/>
    <mergeCell ref="B2421:C2421"/>
    <mergeCell ref="D2421:G2421"/>
    <mergeCell ref="B2422:C2422"/>
    <mergeCell ref="D2422:G2422"/>
    <mergeCell ref="B2423:C2423"/>
    <mergeCell ref="D2423:G2423"/>
    <mergeCell ref="M2415:N2415"/>
    <mergeCell ref="O2415:O2416"/>
    <mergeCell ref="Z2449:Z2450"/>
    <mergeCell ref="AA2449:AA2450"/>
    <mergeCell ref="AB2449:AB2450"/>
    <mergeCell ref="AC2449:AC2450"/>
    <mergeCell ref="AD2449:AD2450"/>
    <mergeCell ref="AE2433:AE2434"/>
    <mergeCell ref="AF2433:AF2434"/>
    <mergeCell ref="AE2449:AE2450"/>
    <mergeCell ref="AF2449:AF2450"/>
    <mergeCell ref="B2412:C2412"/>
    <mergeCell ref="D2412:K2412"/>
    <mergeCell ref="B2413:C2413"/>
    <mergeCell ref="D2413:Q2413"/>
    <mergeCell ref="B2417:C2417"/>
    <mergeCell ref="S2432:AC2432"/>
    <mergeCell ref="AD2432:AG2432"/>
    <mergeCell ref="AG2449:AG2450"/>
    <mergeCell ref="M2433:N2433"/>
    <mergeCell ref="O2433:O2434"/>
    <mergeCell ref="T2415:T2416"/>
    <mergeCell ref="U2415:U2416"/>
    <mergeCell ref="V2415:V2416"/>
    <mergeCell ref="W2415:W2416"/>
    <mergeCell ref="X2415:X2416"/>
    <mergeCell ref="Y2415:Y2416"/>
    <mergeCell ref="Z2415:Z2416"/>
    <mergeCell ref="B2419:C2419"/>
    <mergeCell ref="J2415:J2416"/>
    <mergeCell ref="K2415:K2416"/>
    <mergeCell ref="L2415:L2416"/>
    <mergeCell ref="AH2449:AH2450"/>
    <mergeCell ref="Q2433:Q2434"/>
    <mergeCell ref="R2433:R2434"/>
    <mergeCell ref="S2448:AC2448"/>
    <mergeCell ref="AD2448:AG2448"/>
    <mergeCell ref="AH2448:AJ2448"/>
    <mergeCell ref="F2449:F2450"/>
    <mergeCell ref="AD2414:AG2414"/>
    <mergeCell ref="AH2414:AJ2414"/>
    <mergeCell ref="F2415:F2416"/>
    <mergeCell ref="G2415:G2416"/>
    <mergeCell ref="AB2415:AB2416"/>
    <mergeCell ref="AC2415:AC2416"/>
    <mergeCell ref="AD2415:AD2416"/>
    <mergeCell ref="AE2415:AE2416"/>
    <mergeCell ref="AF2415:AF2416"/>
    <mergeCell ref="AG2415:AG2416"/>
    <mergeCell ref="AH2415:AH2416"/>
    <mergeCell ref="AJ2415:AJ2416"/>
    <mergeCell ref="S2415:S2416"/>
    <mergeCell ref="AI2415:AI2416"/>
    <mergeCell ref="AH2396:AH2397"/>
    <mergeCell ref="AI2396:AI2397"/>
    <mergeCell ref="AJ2396:AJ2397"/>
    <mergeCell ref="B2398:C2398"/>
    <mergeCell ref="B2401:C2401"/>
    <mergeCell ref="D2402:G2402"/>
    <mergeCell ref="B2403:C2403"/>
    <mergeCell ref="D2403:G2403"/>
    <mergeCell ref="B2395:C2397"/>
    <mergeCell ref="D2395:D2397"/>
    <mergeCell ref="E2395:E2397"/>
    <mergeCell ref="F2395:R2395"/>
    <mergeCell ref="S2395:AC2395"/>
    <mergeCell ref="AD2395:AG2395"/>
    <mergeCell ref="AH2395:AJ2395"/>
    <mergeCell ref="F2396:F2397"/>
    <mergeCell ref="Y2396:Y2397"/>
    <mergeCell ref="H2396:H2397"/>
    <mergeCell ref="I2396:I2397"/>
    <mergeCell ref="J2396:J2397"/>
    <mergeCell ref="K2396:K2397"/>
    <mergeCell ref="AG2396:AG2397"/>
    <mergeCell ref="Z2396:Z2397"/>
    <mergeCell ref="O2396:O2397"/>
    <mergeCell ref="P2396:P2397"/>
    <mergeCell ref="Q2396:Q2397"/>
    <mergeCell ref="R2396:R2397"/>
    <mergeCell ref="S2396:S2397"/>
    <mergeCell ref="T2396:T2397"/>
    <mergeCell ref="U2396:U2397"/>
    <mergeCell ref="V2396:V2397"/>
    <mergeCell ref="B2405:C2405"/>
    <mergeCell ref="D2405:G2405"/>
    <mergeCell ref="D2404:G2404"/>
    <mergeCell ref="G2396:G2397"/>
    <mergeCell ref="AA2396:AA2397"/>
    <mergeCell ref="AB2396:AB2397"/>
    <mergeCell ref="AC2396:AC2397"/>
    <mergeCell ref="AD2396:AD2397"/>
    <mergeCell ref="AE2396:AE2397"/>
    <mergeCell ref="AF2396:AF2397"/>
    <mergeCell ref="B2404:C2404"/>
    <mergeCell ref="B2400:C2400"/>
    <mergeCell ref="B2408:AK2408"/>
    <mergeCell ref="D2410:F2410"/>
    <mergeCell ref="B2411:C2411"/>
    <mergeCell ref="D2411:E2411"/>
    <mergeCell ref="AA2363:AA2364"/>
    <mergeCell ref="Z2330:Z2331"/>
    <mergeCell ref="AA2330:AA2331"/>
    <mergeCell ref="AB2330:AB2331"/>
    <mergeCell ref="B2349:C2349"/>
    <mergeCell ref="B2399:C2399"/>
    <mergeCell ref="X2396:X2397"/>
    <mergeCell ref="W2396:W2397"/>
    <mergeCell ref="O1408:O1409"/>
    <mergeCell ref="P1408:P1409"/>
    <mergeCell ref="Q1408:Q1409"/>
    <mergeCell ref="R1408:R1409"/>
    <mergeCell ref="S1408:S1409"/>
    <mergeCell ref="T1408:T1409"/>
    <mergeCell ref="U1408:U1409"/>
    <mergeCell ref="V1408:V1409"/>
    <mergeCell ref="W1408:W1409"/>
    <mergeCell ref="X1408:X1409"/>
    <mergeCell ref="D2311:Q2311"/>
    <mergeCell ref="O2162:O2163"/>
    <mergeCell ref="D2325:F2325"/>
    <mergeCell ref="D2385:G2385"/>
    <mergeCell ref="D2386:G2386"/>
    <mergeCell ref="B2389:AK2389"/>
    <mergeCell ref="D2391:F2391"/>
    <mergeCell ref="B2392:C2392"/>
    <mergeCell ref="D2392:E2392"/>
    <mergeCell ref="B1761:C1761"/>
    <mergeCell ref="B1745:C1745"/>
    <mergeCell ref="B1753:C1753"/>
    <mergeCell ref="B1754:C1754"/>
    <mergeCell ref="B1718:C1718"/>
    <mergeCell ref="B1729:C1729"/>
    <mergeCell ref="D1727:F1727"/>
    <mergeCell ref="B1728:C1728"/>
    <mergeCell ref="B1720:C1720"/>
    <mergeCell ref="B1721:C1721"/>
    <mergeCell ref="B1776:C1776"/>
    <mergeCell ref="B1711:C1711"/>
    <mergeCell ref="B2347:C2347"/>
    <mergeCell ref="E2312:E2314"/>
    <mergeCell ref="D2383:G2383"/>
    <mergeCell ref="B2384:C2384"/>
    <mergeCell ref="B2373:C2373"/>
    <mergeCell ref="B2374:C2374"/>
    <mergeCell ref="B2375:C2375"/>
    <mergeCell ref="B2376:C2376"/>
    <mergeCell ref="B2377:C2377"/>
    <mergeCell ref="B2378:C2378"/>
    <mergeCell ref="B2380:C2380"/>
    <mergeCell ref="B2381:C2381"/>
    <mergeCell ref="B2386:C2386"/>
    <mergeCell ref="B2393:C2393"/>
    <mergeCell ref="D2393:K2393"/>
    <mergeCell ref="D1407:D1409"/>
    <mergeCell ref="E1407:P1407"/>
    <mergeCell ref="F1408:F1409"/>
    <mergeCell ref="K1408:L1408"/>
    <mergeCell ref="Y1408:Y1409"/>
    <mergeCell ref="G1408:G1409"/>
    <mergeCell ref="N1408:N1409"/>
    <mergeCell ref="B1410:C1410"/>
    <mergeCell ref="Y1426:Y1427"/>
    <mergeCell ref="Z1426:Z1427"/>
    <mergeCell ref="B2394:C2394"/>
    <mergeCell ref="D2394:Q2394"/>
    <mergeCell ref="L2396:L2397"/>
    <mergeCell ref="M2396:N2396"/>
    <mergeCell ref="B2379:C2379"/>
    <mergeCell ref="B2385:C2385"/>
    <mergeCell ref="B2327:C2327"/>
    <mergeCell ref="B2328:C2328"/>
    <mergeCell ref="D2384:G2384"/>
    <mergeCell ref="H2330:H2331"/>
    <mergeCell ref="I2330:I2331"/>
    <mergeCell ref="B1778:C1778"/>
    <mergeCell ref="D1778:G1778"/>
    <mergeCell ref="B1779:C1779"/>
    <mergeCell ref="D1779:G1779"/>
    <mergeCell ref="B1771:C1771"/>
    <mergeCell ref="B1775:C1775"/>
    <mergeCell ref="B1758:C1758"/>
    <mergeCell ref="B1759:C1759"/>
    <mergeCell ref="AD1755:AG1755"/>
    <mergeCell ref="B1762:C1762"/>
    <mergeCell ref="D1762:G1762"/>
    <mergeCell ref="Q1683:Q1684"/>
    <mergeCell ref="B2382:C2382"/>
    <mergeCell ref="B2335:C2335"/>
    <mergeCell ref="B2336:C2336"/>
    <mergeCell ref="B2337:C2337"/>
    <mergeCell ref="B2338:C2338"/>
    <mergeCell ref="B2339:C2339"/>
    <mergeCell ref="B2340:C2340"/>
    <mergeCell ref="D2351:G2351"/>
    <mergeCell ref="B2352:C2352"/>
    <mergeCell ref="D2352:G2352"/>
    <mergeCell ref="B2353:C2353"/>
    <mergeCell ref="D2353:G2353"/>
    <mergeCell ref="B2341:C2341"/>
    <mergeCell ref="B2342:C2342"/>
    <mergeCell ref="B2343:C2343"/>
    <mergeCell ref="B2344:C2344"/>
    <mergeCell ref="B2345:C2345"/>
    <mergeCell ref="B2346:C2346"/>
    <mergeCell ref="B2372:C2372"/>
    <mergeCell ref="D2358:F2358"/>
    <mergeCell ref="B2359:C2359"/>
    <mergeCell ref="D2359:E2359"/>
    <mergeCell ref="B2360:C2360"/>
    <mergeCell ref="D2360:K2360"/>
    <mergeCell ref="D2361:Q2361"/>
    <mergeCell ref="B2371:C2371"/>
    <mergeCell ref="S2363:S2364"/>
    <mergeCell ref="T2363:T2364"/>
    <mergeCell ref="U2363:U2364"/>
    <mergeCell ref="V2363:V2364"/>
    <mergeCell ref="W2363:W2364"/>
    <mergeCell ref="B2365:C2365"/>
    <mergeCell ref="B2356:AM2356"/>
    <mergeCell ref="B2366:C2366"/>
    <mergeCell ref="B2367:C2367"/>
    <mergeCell ref="B2368:C2368"/>
    <mergeCell ref="B2369:C2369"/>
    <mergeCell ref="B2370:C2370"/>
    <mergeCell ref="X2363:X2364"/>
    <mergeCell ref="D2318:G2318"/>
    <mergeCell ref="B2319:C2319"/>
    <mergeCell ref="AI2330:AI2331"/>
    <mergeCell ref="AJ2330:AJ2331"/>
    <mergeCell ref="B2332:C2332"/>
    <mergeCell ref="D2350:G2350"/>
    <mergeCell ref="B2351:C2351"/>
    <mergeCell ref="B2333:C2333"/>
    <mergeCell ref="B2334:C2334"/>
    <mergeCell ref="B2348:C2348"/>
    <mergeCell ref="J2330:J2331"/>
    <mergeCell ref="B2362:C2364"/>
    <mergeCell ref="D2362:D2364"/>
    <mergeCell ref="E2362:E2364"/>
    <mergeCell ref="F2362:R2362"/>
    <mergeCell ref="S2362:AC2362"/>
    <mergeCell ref="AD2362:AG2362"/>
    <mergeCell ref="AH2362:AJ2362"/>
    <mergeCell ref="F2363:F2364"/>
    <mergeCell ref="G2363:G2364"/>
    <mergeCell ref="H2363:H2364"/>
    <mergeCell ref="I2363:I2364"/>
    <mergeCell ref="J2363:J2364"/>
    <mergeCell ref="K2363:K2364"/>
    <mergeCell ref="L2363:L2364"/>
    <mergeCell ref="M2363:N2363"/>
    <mergeCell ref="AE2330:AE2331"/>
    <mergeCell ref="AF2330:AF2331"/>
    <mergeCell ref="AK2329:AM2329"/>
    <mergeCell ref="AK2330:AK2331"/>
    <mergeCell ref="AL2330:AL2331"/>
    <mergeCell ref="AM2330:AM2331"/>
    <mergeCell ref="O2363:O2364"/>
    <mergeCell ref="P2363:P2364"/>
    <mergeCell ref="Q2363:Q2364"/>
    <mergeCell ref="AI2363:AI2364"/>
    <mergeCell ref="AJ2363:AJ2364"/>
    <mergeCell ref="K2330:K2331"/>
    <mergeCell ref="L2330:L2331"/>
    <mergeCell ref="M2330:N2330"/>
    <mergeCell ref="O2330:O2331"/>
    <mergeCell ref="P2330:P2331"/>
    <mergeCell ref="Q2330:Q2331"/>
    <mergeCell ref="AG2330:AG2331"/>
    <mergeCell ref="X2330:X2331"/>
    <mergeCell ref="Y2330:Y2331"/>
    <mergeCell ref="AH2330:AH2331"/>
    <mergeCell ref="AC2330:AC2331"/>
    <mergeCell ref="AD2330:AD2331"/>
    <mergeCell ref="R2330:R2331"/>
    <mergeCell ref="S2330:S2331"/>
    <mergeCell ref="T2330:T2331"/>
    <mergeCell ref="U2330:U2331"/>
    <mergeCell ref="AH2363:AH2364"/>
    <mergeCell ref="V2330:V2331"/>
    <mergeCell ref="W2330:W2331"/>
    <mergeCell ref="AG2363:AG2364"/>
    <mergeCell ref="AB2363:AB2364"/>
    <mergeCell ref="AC2363:AC2364"/>
    <mergeCell ref="AD2363:AD2364"/>
    <mergeCell ref="AE2363:AE2364"/>
    <mergeCell ref="AF2363:AF2364"/>
    <mergeCell ref="R2363:R2364"/>
    <mergeCell ref="B2361:C2361"/>
    <mergeCell ref="Y2363:Y2364"/>
    <mergeCell ref="Z2363:Z2364"/>
    <mergeCell ref="B2316:C2316"/>
    <mergeCell ref="B2312:C2314"/>
    <mergeCell ref="D2312:D2314"/>
    <mergeCell ref="F2312:R2312"/>
    <mergeCell ref="S2312:AC2312"/>
    <mergeCell ref="AD2312:AG2312"/>
    <mergeCell ref="AH2312:AJ2312"/>
    <mergeCell ref="F2313:F2314"/>
    <mergeCell ref="G2313:G2314"/>
    <mergeCell ref="H2313:H2314"/>
    <mergeCell ref="I2313:I2314"/>
    <mergeCell ref="J2313:J2314"/>
    <mergeCell ref="K2313:K2314"/>
    <mergeCell ref="L2313:L2314"/>
    <mergeCell ref="M2313:N2313"/>
    <mergeCell ref="O2313:O2314"/>
    <mergeCell ref="P2313:P2314"/>
    <mergeCell ref="Q2313:Q2314"/>
    <mergeCell ref="R2313:R2314"/>
    <mergeCell ref="S2313:S2314"/>
    <mergeCell ref="X2313:X2314"/>
    <mergeCell ref="Y2313:Y2314"/>
    <mergeCell ref="Z2313:Z2314"/>
    <mergeCell ref="AA2313:AA2314"/>
    <mergeCell ref="T2313:T2314"/>
    <mergeCell ref="U2313:U2314"/>
    <mergeCell ref="V2313:V2314"/>
    <mergeCell ref="W2313:W2314"/>
    <mergeCell ref="AB2313:AB2314"/>
    <mergeCell ref="AC2313:AC2314"/>
    <mergeCell ref="D2319:G2319"/>
    <mergeCell ref="B2323:AM2323"/>
    <mergeCell ref="AD2329:AG2329"/>
    <mergeCell ref="AH2329:AJ2329"/>
    <mergeCell ref="B2310:C2310"/>
    <mergeCell ref="D2310:K2310"/>
    <mergeCell ref="B2311:C2311"/>
    <mergeCell ref="AK2362:AM2362"/>
    <mergeCell ref="AK2363:AK2364"/>
    <mergeCell ref="AL2363:AL2364"/>
    <mergeCell ref="AM2363:AM2364"/>
    <mergeCell ref="B2320:C2320"/>
    <mergeCell ref="D2320:G2320"/>
    <mergeCell ref="B2326:C2326"/>
    <mergeCell ref="D2326:E2326"/>
    <mergeCell ref="D2327:K2327"/>
    <mergeCell ref="D2328:Q2328"/>
    <mergeCell ref="B2329:C2331"/>
    <mergeCell ref="D2329:D2331"/>
    <mergeCell ref="E2329:E2331"/>
    <mergeCell ref="F2329:R2329"/>
    <mergeCell ref="S2329:AC2329"/>
    <mergeCell ref="F2330:F2331"/>
    <mergeCell ref="G2330:G2331"/>
    <mergeCell ref="D2317:G2317"/>
    <mergeCell ref="B2318:C2318"/>
    <mergeCell ref="AD2313:AD2314"/>
    <mergeCell ref="AE2313:AE2314"/>
    <mergeCell ref="AF2313:AF2314"/>
    <mergeCell ref="AG2313:AG2314"/>
    <mergeCell ref="B2130:C2130"/>
    <mergeCell ref="D2130:G2130"/>
    <mergeCell ref="B2125:C2125"/>
    <mergeCell ref="B2126:C2126"/>
    <mergeCell ref="K2195:K2196"/>
    <mergeCell ref="L2195:L2196"/>
    <mergeCell ref="AE2162:AE2163"/>
    <mergeCell ref="AF2162:AF2163"/>
    <mergeCell ref="S2162:S2163"/>
    <mergeCell ref="T2162:T2163"/>
    <mergeCell ref="U2162:U2163"/>
    <mergeCell ref="V2162:V2163"/>
    <mergeCell ref="W2162:W2163"/>
    <mergeCell ref="AG2162:AG2163"/>
    <mergeCell ref="AH2162:AH2163"/>
    <mergeCell ref="S2194:AC2194"/>
    <mergeCell ref="AD2194:AG2194"/>
    <mergeCell ref="AH2194:AJ2194"/>
    <mergeCell ref="AG2195:AG2196"/>
    <mergeCell ref="B2145:AK2145"/>
    <mergeCell ref="E2147:G2147"/>
    <mergeCell ref="E2148:H2148"/>
    <mergeCell ref="C2149:D2149"/>
    <mergeCell ref="E2149:F2149"/>
    <mergeCell ref="AI2162:AI2163"/>
    <mergeCell ref="AJ2162:AJ2163"/>
    <mergeCell ref="D2182:G2182"/>
    <mergeCell ref="B2183:C2183"/>
    <mergeCell ref="S2161:AC2161"/>
    <mergeCell ref="AD2161:AG2161"/>
    <mergeCell ref="AH2161:AJ2161"/>
    <mergeCell ref="F2162:F2163"/>
    <mergeCell ref="G2162:G2163"/>
    <mergeCell ref="H2162:H2163"/>
    <mergeCell ref="AH2313:AH2314"/>
    <mergeCell ref="AI2313:AI2314"/>
    <mergeCell ref="AJ2313:AJ2314"/>
    <mergeCell ref="B2315:C2315"/>
    <mergeCell ref="B2174:C2174"/>
    <mergeCell ref="B2175:C2175"/>
    <mergeCell ref="B2176:C2176"/>
    <mergeCell ref="B2177:C2177"/>
    <mergeCell ref="B2178:C2178"/>
    <mergeCell ref="B2179:C2179"/>
    <mergeCell ref="B2180:C2180"/>
    <mergeCell ref="B2211:C2211"/>
    <mergeCell ref="B2212:C2212"/>
    <mergeCell ref="B2213:C2213"/>
    <mergeCell ref="B2205:C2205"/>
    <mergeCell ref="B2206:C2206"/>
    <mergeCell ref="B2207:C2207"/>
    <mergeCell ref="D2190:F2190"/>
    <mergeCell ref="B2191:C2191"/>
    <mergeCell ref="D2191:E2191"/>
    <mergeCell ref="B2192:C2192"/>
    <mergeCell ref="D2192:K2192"/>
    <mergeCell ref="B2193:C2193"/>
    <mergeCell ref="D2193:Q2193"/>
    <mergeCell ref="B2194:C2196"/>
    <mergeCell ref="D2194:D2196"/>
    <mergeCell ref="E2194:E2196"/>
    <mergeCell ref="F2194:R2194"/>
    <mergeCell ref="F2195:F2196"/>
    <mergeCell ref="G2195:G2196"/>
    <mergeCell ref="H2195:H2196"/>
    <mergeCell ref="I2195:I2196"/>
    <mergeCell ref="J2195:J2196"/>
    <mergeCell ref="B2306:AK2306"/>
    <mergeCell ref="D2308:F2308"/>
    <mergeCell ref="B2309:C2309"/>
    <mergeCell ref="D2309:E2309"/>
    <mergeCell ref="B2301:C2301"/>
    <mergeCell ref="B2299:C2299"/>
    <mergeCell ref="B2298:C2298"/>
    <mergeCell ref="D2300:G2300"/>
    <mergeCell ref="Y2296:Y2297"/>
    <mergeCell ref="Z2296:Z2297"/>
    <mergeCell ref="AA2296:AA2297"/>
    <mergeCell ref="B2281:C2281"/>
    <mergeCell ref="D2283:G2283"/>
    <mergeCell ref="D2284:G2284"/>
    <mergeCell ref="B2285:C2285"/>
    <mergeCell ref="AA2279:AA2280"/>
    <mergeCell ref="AB2279:AB2280"/>
    <mergeCell ref="B2292:C2292"/>
    <mergeCell ref="B2293:C2293"/>
    <mergeCell ref="B2294:C2294"/>
    <mergeCell ref="D2301:G2301"/>
    <mergeCell ref="B2286:C2286"/>
    <mergeCell ref="D2286:G2286"/>
    <mergeCell ref="B2282:C2282"/>
    <mergeCell ref="B2284:C2284"/>
    <mergeCell ref="D2285:G2285"/>
    <mergeCell ref="AB2296:AB2297"/>
    <mergeCell ref="L2279:L2280"/>
    <mergeCell ref="B2272:AK2272"/>
    <mergeCell ref="D2274:F2274"/>
    <mergeCell ref="D2302:G2302"/>
    <mergeCell ref="B2303:C2303"/>
    <mergeCell ref="D2303:G2303"/>
    <mergeCell ref="AF2279:AF2280"/>
    <mergeCell ref="AG2279:AG2280"/>
    <mergeCell ref="B2214:C2214"/>
    <mergeCell ref="AK2194:AM2194"/>
    <mergeCell ref="AK2195:AK2196"/>
    <mergeCell ref="AL2195:AL2196"/>
    <mergeCell ref="AM2195:AM2196"/>
    <mergeCell ref="B2188:AM2188"/>
    <mergeCell ref="AK2161:AM2161"/>
    <mergeCell ref="AK2162:AK2163"/>
    <mergeCell ref="AL2162:AL2163"/>
    <mergeCell ref="AM2162:AM2163"/>
    <mergeCell ref="B2155:AM2155"/>
    <mergeCell ref="B2208:C2208"/>
    <mergeCell ref="B2209:C2209"/>
    <mergeCell ref="B2210:C2210"/>
    <mergeCell ref="X2162:X2163"/>
    <mergeCell ref="Y2162:Y2163"/>
    <mergeCell ref="Z2162:Z2163"/>
    <mergeCell ref="AA2162:AA2163"/>
    <mergeCell ref="AB2162:AB2163"/>
    <mergeCell ref="AC2162:AC2163"/>
    <mergeCell ref="AD2162:AD2163"/>
    <mergeCell ref="B2184:C2184"/>
    <mergeCell ref="D2184:G2184"/>
    <mergeCell ref="B2185:C2185"/>
    <mergeCell ref="D2185:G2185"/>
    <mergeCell ref="B2198:C2198"/>
    <mergeCell ref="B2199:C2199"/>
    <mergeCell ref="B2200:C2200"/>
    <mergeCell ref="B2201:C2201"/>
    <mergeCell ref="B2202:C2202"/>
    <mergeCell ref="B2203:C2203"/>
    <mergeCell ref="B2204:C2204"/>
    <mergeCell ref="S2123:S2124"/>
    <mergeCell ref="T2123:T2124"/>
    <mergeCell ref="U2123:U2124"/>
    <mergeCell ref="V2123:V2124"/>
    <mergeCell ref="W2123:W2124"/>
    <mergeCell ref="X2123:X2124"/>
    <mergeCell ref="Y2123:Y2124"/>
    <mergeCell ref="Z2123:Z2124"/>
    <mergeCell ref="AA2123:AA2124"/>
    <mergeCell ref="K2123:K2124"/>
    <mergeCell ref="L2123:L2124"/>
    <mergeCell ref="M2123:N2123"/>
    <mergeCell ref="O2123:O2124"/>
    <mergeCell ref="P2123:P2124"/>
    <mergeCell ref="B2134:AK2134"/>
    <mergeCell ref="E2136:G2136"/>
    <mergeCell ref="E2137:H2137"/>
    <mergeCell ref="C2138:D2138"/>
    <mergeCell ref="E2138:F2138"/>
    <mergeCell ref="C2139:D2139"/>
    <mergeCell ref="E2139:F2139"/>
    <mergeCell ref="M2162:N2162"/>
    <mergeCell ref="P2162:P2163"/>
    <mergeCell ref="Q2162:Q2163"/>
    <mergeCell ref="R2162:R2163"/>
    <mergeCell ref="B2167:C2167"/>
    <mergeCell ref="B2168:C2168"/>
    <mergeCell ref="B2169:C2169"/>
    <mergeCell ref="B2170:C2170"/>
    <mergeCell ref="B2171:C2171"/>
    <mergeCell ref="B2172:C2172"/>
    <mergeCell ref="B2173:C2173"/>
    <mergeCell ref="AC2106:AC2107"/>
    <mergeCell ref="AD2106:AD2107"/>
    <mergeCell ref="AE2106:AE2107"/>
    <mergeCell ref="AF2106:AF2107"/>
    <mergeCell ref="AG2106:AG2107"/>
    <mergeCell ref="AH2106:AH2107"/>
    <mergeCell ref="AI2106:AI2107"/>
    <mergeCell ref="B2095:C2095"/>
    <mergeCell ref="D2095:G2095"/>
    <mergeCell ref="D2086:E2086"/>
    <mergeCell ref="D2087:K2087"/>
    <mergeCell ref="B2088:C2088"/>
    <mergeCell ref="D2088:Q2088"/>
    <mergeCell ref="B2089:C2091"/>
    <mergeCell ref="AI2090:AI2091"/>
    <mergeCell ref="AB2090:AB2091"/>
    <mergeCell ref="AC2090:AC2091"/>
    <mergeCell ref="AD2090:AD2091"/>
    <mergeCell ref="AE2090:AE2091"/>
    <mergeCell ref="AF2090:AF2091"/>
    <mergeCell ref="B2102:C2102"/>
    <mergeCell ref="D2102:E2102"/>
    <mergeCell ref="B2103:C2103"/>
    <mergeCell ref="D2103:K2103"/>
    <mergeCell ref="B2104:C2104"/>
    <mergeCell ref="D2104:Q2104"/>
    <mergeCell ref="B2105:C2107"/>
    <mergeCell ref="D2105:D2107"/>
    <mergeCell ref="E2105:E2107"/>
    <mergeCell ref="AD2105:AG2105"/>
    <mergeCell ref="AH2105:AJ2105"/>
    <mergeCell ref="AA2090:AA2091"/>
    <mergeCell ref="D2093:G2093"/>
    <mergeCell ref="B2094:C2094"/>
    <mergeCell ref="D2094:G2094"/>
    <mergeCell ref="F2106:F2107"/>
    <mergeCell ref="G2106:G2107"/>
    <mergeCell ref="H2106:H2107"/>
    <mergeCell ref="I2106:I2107"/>
    <mergeCell ref="B2096:C2096"/>
    <mergeCell ref="D2096:G2096"/>
    <mergeCell ref="AJ2106:AJ2107"/>
    <mergeCell ref="B2129:C2129"/>
    <mergeCell ref="D2129:G2129"/>
    <mergeCell ref="D2127:G2127"/>
    <mergeCell ref="B2128:C2128"/>
    <mergeCell ref="D2128:G2128"/>
    <mergeCell ref="B2116:AK2116"/>
    <mergeCell ref="D2118:F2118"/>
    <mergeCell ref="D2119:E2119"/>
    <mergeCell ref="D2120:K2120"/>
    <mergeCell ref="D2121:Q2121"/>
    <mergeCell ref="B2122:C2124"/>
    <mergeCell ref="D2122:D2124"/>
    <mergeCell ref="E2122:E2124"/>
    <mergeCell ref="F2122:R2122"/>
    <mergeCell ref="S2122:AC2122"/>
    <mergeCell ref="AD2122:AG2122"/>
    <mergeCell ref="B2119:C2119"/>
    <mergeCell ref="B2120:C2120"/>
    <mergeCell ref="B2121:C2121"/>
    <mergeCell ref="B2112:C2112"/>
    <mergeCell ref="B2113:C2113"/>
    <mergeCell ref="Z2106:Z2107"/>
    <mergeCell ref="AA2106:AA2107"/>
    <mergeCell ref="AH2122:AJ2122"/>
    <mergeCell ref="F2123:F2124"/>
    <mergeCell ref="G2069:G2070"/>
    <mergeCell ref="H2069:H2070"/>
    <mergeCell ref="I2069:I2070"/>
    <mergeCell ref="B2072:C2072"/>
    <mergeCell ref="D2077:G2077"/>
    <mergeCell ref="B2078:C2078"/>
    <mergeCell ref="D2078:G2078"/>
    <mergeCell ref="B2092:C2092"/>
    <mergeCell ref="R2069:R2070"/>
    <mergeCell ref="J2069:J2070"/>
    <mergeCell ref="K2069:K2070"/>
    <mergeCell ref="L2069:L2070"/>
    <mergeCell ref="B2086:C2086"/>
    <mergeCell ref="B2087:C2087"/>
    <mergeCell ref="M2069:N2069"/>
    <mergeCell ref="O2069:O2070"/>
    <mergeCell ref="P2069:P2070"/>
    <mergeCell ref="B2073:C2073"/>
    <mergeCell ref="B2074:C2074"/>
    <mergeCell ref="B2075:C2075"/>
    <mergeCell ref="B2076:C2076"/>
    <mergeCell ref="D2089:D2091"/>
    <mergeCell ref="E2089:E2091"/>
    <mergeCell ref="F2089:R2089"/>
    <mergeCell ref="G2123:G2124"/>
    <mergeCell ref="H2123:H2124"/>
    <mergeCell ref="I2123:I2124"/>
    <mergeCell ref="J2123:J2124"/>
    <mergeCell ref="AJ2123:AJ2124"/>
    <mergeCell ref="X2090:X2091"/>
    <mergeCell ref="Y2090:Y2091"/>
    <mergeCell ref="Z2090:Z2091"/>
    <mergeCell ref="J2106:J2107"/>
    <mergeCell ref="K2106:K2107"/>
    <mergeCell ref="L2106:L2107"/>
    <mergeCell ref="M2106:N2106"/>
    <mergeCell ref="O2106:O2107"/>
    <mergeCell ref="P2106:P2107"/>
    <mergeCell ref="Q2106:Q2107"/>
    <mergeCell ref="B2108:C2108"/>
    <mergeCell ref="D2110:G2110"/>
    <mergeCell ref="D2111:G2111"/>
    <mergeCell ref="F2105:R2105"/>
    <mergeCell ref="S2105:AC2105"/>
    <mergeCell ref="Q2123:Q2124"/>
    <mergeCell ref="R2123:R2124"/>
    <mergeCell ref="B2109:C2109"/>
    <mergeCell ref="V2069:V2070"/>
    <mergeCell ref="AH2089:AJ2089"/>
    <mergeCell ref="F2090:F2091"/>
    <mergeCell ref="G2090:G2091"/>
    <mergeCell ref="H2090:H2091"/>
    <mergeCell ref="I2090:I2091"/>
    <mergeCell ref="J2090:J2091"/>
    <mergeCell ref="K2090:K2091"/>
    <mergeCell ref="L2090:L2091"/>
    <mergeCell ref="M2090:N2090"/>
    <mergeCell ref="O2090:O2091"/>
    <mergeCell ref="AG2090:AG2091"/>
    <mergeCell ref="AH2090:AH2091"/>
    <mergeCell ref="D2066:K2066"/>
    <mergeCell ref="AJ2090:AJ2091"/>
    <mergeCell ref="AD2068:AG2068"/>
    <mergeCell ref="AH2068:AJ2068"/>
    <mergeCell ref="AF2069:AF2070"/>
    <mergeCell ref="AG2069:AG2070"/>
    <mergeCell ref="Q2069:Q2070"/>
    <mergeCell ref="B2083:AK2083"/>
    <mergeCell ref="D2085:F2085"/>
    <mergeCell ref="S2089:AC2089"/>
    <mergeCell ref="AD2089:AG2089"/>
    <mergeCell ref="B2067:C2067"/>
    <mergeCell ref="D2067:Q2067"/>
    <mergeCell ref="B2068:C2070"/>
    <mergeCell ref="D2068:D2070"/>
    <mergeCell ref="E2068:E2070"/>
    <mergeCell ref="F2068:R2068"/>
    <mergeCell ref="S2068:AC2068"/>
    <mergeCell ref="F2069:F2070"/>
    <mergeCell ref="P2090:P2091"/>
    <mergeCell ref="Q2090:Q2091"/>
    <mergeCell ref="R2090:R2091"/>
    <mergeCell ref="S2090:S2091"/>
    <mergeCell ref="T2090:T2091"/>
    <mergeCell ref="U2090:U2091"/>
    <mergeCell ref="V2090:V2091"/>
    <mergeCell ref="W2090:W2091"/>
    <mergeCell ref="S2069:S2070"/>
    <mergeCell ref="T2069:T2070"/>
    <mergeCell ref="U2069:U2070"/>
    <mergeCell ref="B2099:AK2099"/>
    <mergeCell ref="D2101:F2101"/>
    <mergeCell ref="D2112:G2112"/>
    <mergeCell ref="D2113:G2113"/>
    <mergeCell ref="R2106:R2107"/>
    <mergeCell ref="S2106:S2107"/>
    <mergeCell ref="T2106:T2107"/>
    <mergeCell ref="U2106:U2107"/>
    <mergeCell ref="V2106:V2107"/>
    <mergeCell ref="W2106:W2107"/>
    <mergeCell ref="X2106:X2107"/>
    <mergeCell ref="Y2106:Y2107"/>
    <mergeCell ref="AB2106:AB2107"/>
    <mergeCell ref="B2079:C2079"/>
    <mergeCell ref="D2079:G2079"/>
    <mergeCell ref="AE2053:AE2054"/>
    <mergeCell ref="B2071:C2071"/>
    <mergeCell ref="B2080:C2080"/>
    <mergeCell ref="D2080:G2080"/>
    <mergeCell ref="B2046:AK2046"/>
    <mergeCell ref="D2048:F2048"/>
    <mergeCell ref="B2049:C2049"/>
    <mergeCell ref="D2049:E2049"/>
    <mergeCell ref="B2050:C2050"/>
    <mergeCell ref="D2050:K2050"/>
    <mergeCell ref="B2051:C2051"/>
    <mergeCell ref="D2051:Q2051"/>
    <mergeCell ref="B2052:C2054"/>
    <mergeCell ref="D2052:D2054"/>
    <mergeCell ref="E2052:E2054"/>
    <mergeCell ref="F2052:R2052"/>
    <mergeCell ref="AJ2069:AJ2070"/>
    <mergeCell ref="M2037:N2037"/>
    <mergeCell ref="U2037:U2038"/>
    <mergeCell ref="V2037:V2038"/>
    <mergeCell ref="W2037:W2038"/>
    <mergeCell ref="S2052:AC2052"/>
    <mergeCell ref="AD2052:AG2052"/>
    <mergeCell ref="B2062:AK2062"/>
    <mergeCell ref="B2065:C2065"/>
    <mergeCell ref="B2066:C2066"/>
    <mergeCell ref="AH2052:AJ2052"/>
    <mergeCell ref="F2053:F2054"/>
    <mergeCell ref="G2053:G2054"/>
    <mergeCell ref="H2053:H2054"/>
    <mergeCell ref="I2053:I2054"/>
    <mergeCell ref="J2053:J2054"/>
    <mergeCell ref="AH2069:AH2070"/>
    <mergeCell ref="AI2069:AI2070"/>
    <mergeCell ref="W2069:W2070"/>
    <mergeCell ref="X2069:X2070"/>
    <mergeCell ref="Y2069:Y2070"/>
    <mergeCell ref="Z2069:Z2070"/>
    <mergeCell ref="AA2069:AA2070"/>
    <mergeCell ref="AB2069:AB2070"/>
    <mergeCell ref="AC2069:AC2070"/>
    <mergeCell ref="AD2069:AD2070"/>
    <mergeCell ref="AE2069:AE2070"/>
    <mergeCell ref="D2064:F2064"/>
    <mergeCell ref="D2065:E2065"/>
    <mergeCell ref="K2053:K2054"/>
    <mergeCell ref="L2053:L2054"/>
    <mergeCell ref="D2056:G2056"/>
    <mergeCell ref="B2057:C2057"/>
    <mergeCell ref="D2057:G2057"/>
    <mergeCell ref="B2058:C2058"/>
    <mergeCell ref="D2058:G2058"/>
    <mergeCell ref="B2059:C2059"/>
    <mergeCell ref="D2059:G2059"/>
    <mergeCell ref="AF2053:AF2054"/>
    <mergeCell ref="AG2053:AG2054"/>
    <mergeCell ref="AH2053:AH2054"/>
    <mergeCell ref="AI2053:AI2054"/>
    <mergeCell ref="AJ2053:AJ2054"/>
    <mergeCell ref="T2053:T2054"/>
    <mergeCell ref="Y2053:Y2054"/>
    <mergeCell ref="Z2053:Z2054"/>
    <mergeCell ref="AA2053:AA2054"/>
    <mergeCell ref="AB2053:AB2054"/>
    <mergeCell ref="AC2053:AC2054"/>
    <mergeCell ref="AD2053:AD2054"/>
    <mergeCell ref="U2053:U2054"/>
    <mergeCell ref="V2053:V2054"/>
    <mergeCell ref="M2053:N2053"/>
    <mergeCell ref="O2053:O2054"/>
    <mergeCell ref="P2053:P2054"/>
    <mergeCell ref="Q2053:Q2054"/>
    <mergeCell ref="R2053:R2054"/>
    <mergeCell ref="S2053:S2054"/>
    <mergeCell ref="B2055:C2055"/>
    <mergeCell ref="W2053:W2054"/>
    <mergeCell ref="X2053:X2054"/>
    <mergeCell ref="AE2037:AE2038"/>
    <mergeCell ref="AF2037:AF2038"/>
    <mergeCell ref="AG2037:AG2038"/>
    <mergeCell ref="AJ2037:AJ2038"/>
    <mergeCell ref="B2039:C2039"/>
    <mergeCell ref="D2040:G2040"/>
    <mergeCell ref="B2041:C2041"/>
    <mergeCell ref="B2014:C2014"/>
    <mergeCell ref="B2015:C2015"/>
    <mergeCell ref="D2041:G2041"/>
    <mergeCell ref="B2042:C2042"/>
    <mergeCell ref="D2042:G2042"/>
    <mergeCell ref="B2020:C2020"/>
    <mergeCell ref="B2027:C2027"/>
    <mergeCell ref="D2027:G2027"/>
    <mergeCell ref="B2021:C2021"/>
    <mergeCell ref="D2024:G2024"/>
    <mergeCell ref="B2025:C2025"/>
    <mergeCell ref="D2025:G2025"/>
    <mergeCell ref="B2026:C2026"/>
    <mergeCell ref="D2026:G2026"/>
    <mergeCell ref="B2022:C2022"/>
    <mergeCell ref="B2023:C2023"/>
    <mergeCell ref="AH2037:AH2038"/>
    <mergeCell ref="AI2037:AI2038"/>
    <mergeCell ref="B2034:C2034"/>
    <mergeCell ref="B2035:C2035"/>
    <mergeCell ref="V2018:V2019"/>
    <mergeCell ref="W2018:W2019"/>
    <mergeCell ref="X2018:X2019"/>
    <mergeCell ref="Y2018:Y2019"/>
    <mergeCell ref="Z2018:Z2019"/>
    <mergeCell ref="O2037:O2038"/>
    <mergeCell ref="P2037:P2038"/>
    <mergeCell ref="Q2037:Q2038"/>
    <mergeCell ref="R2037:R2038"/>
    <mergeCell ref="S2037:S2038"/>
    <mergeCell ref="T2037:T2038"/>
    <mergeCell ref="S1994:S1995"/>
    <mergeCell ref="B1997:C1997"/>
    <mergeCell ref="U1994:U1995"/>
    <mergeCell ref="B2043:C2043"/>
    <mergeCell ref="D2043:G2043"/>
    <mergeCell ref="B2030:AK2030"/>
    <mergeCell ref="D2032:F2032"/>
    <mergeCell ref="B2033:C2033"/>
    <mergeCell ref="D2033:E2033"/>
    <mergeCell ref="D2034:K2034"/>
    <mergeCell ref="D2035:Q2035"/>
    <mergeCell ref="B2036:C2038"/>
    <mergeCell ref="D2036:D2038"/>
    <mergeCell ref="E2036:E2038"/>
    <mergeCell ref="F2036:R2036"/>
    <mergeCell ref="S2036:AC2036"/>
    <mergeCell ref="AD2036:AG2036"/>
    <mergeCell ref="AH2036:AJ2036"/>
    <mergeCell ref="F2037:F2038"/>
    <mergeCell ref="G2037:G2038"/>
    <mergeCell ref="H2037:H2038"/>
    <mergeCell ref="I2037:I2038"/>
    <mergeCell ref="J2037:J2038"/>
    <mergeCell ref="K2037:K2038"/>
    <mergeCell ref="L2037:L2038"/>
    <mergeCell ref="X2037:X2038"/>
    <mergeCell ref="Y2037:Y2038"/>
    <mergeCell ref="Z2037:Z2038"/>
    <mergeCell ref="AA2037:AA2038"/>
    <mergeCell ref="AB2037:AB2038"/>
    <mergeCell ref="AC2037:AC2038"/>
    <mergeCell ref="AD2037:AD2038"/>
    <mergeCell ref="J2018:J2019"/>
    <mergeCell ref="S2018:S2019"/>
    <mergeCell ref="T2018:T2019"/>
    <mergeCell ref="U2018:U2019"/>
    <mergeCell ref="AD2018:AD2019"/>
    <mergeCell ref="AE2018:AE2019"/>
    <mergeCell ref="AF2018:AF2019"/>
    <mergeCell ref="AH2018:AH2019"/>
    <mergeCell ref="D2006:G2006"/>
    <mergeCell ref="B2007:C2007"/>
    <mergeCell ref="D2007:G2007"/>
    <mergeCell ref="B2008:C2008"/>
    <mergeCell ref="D2008:G2008"/>
    <mergeCell ref="K2018:K2019"/>
    <mergeCell ref="L2018:L2019"/>
    <mergeCell ref="M2018:N2018"/>
    <mergeCell ref="O2018:O2019"/>
    <mergeCell ref="AG2018:AG2019"/>
    <mergeCell ref="P2018:P2019"/>
    <mergeCell ref="Q2018:Q2019"/>
    <mergeCell ref="R2018:R2019"/>
    <mergeCell ref="B2006:C2006"/>
    <mergeCell ref="AA2018:AA2019"/>
    <mergeCell ref="AB2018:AB2019"/>
    <mergeCell ref="AC2018:AC2019"/>
    <mergeCell ref="AE1974:AE1975"/>
    <mergeCell ref="D1969:F1969"/>
    <mergeCell ref="B1970:C1970"/>
    <mergeCell ref="D1970:E1970"/>
    <mergeCell ref="B1971:C1971"/>
    <mergeCell ref="D1971:K1971"/>
    <mergeCell ref="B1972:C1972"/>
    <mergeCell ref="B1979:C1979"/>
    <mergeCell ref="B1987:AK1987"/>
    <mergeCell ref="D1973:D1975"/>
    <mergeCell ref="E1973:E1975"/>
    <mergeCell ref="D1982:G1982"/>
    <mergeCell ref="AB1974:AB1975"/>
    <mergeCell ref="AJ1974:AJ1975"/>
    <mergeCell ref="AI2018:AI2019"/>
    <mergeCell ref="AJ2018:AJ2019"/>
    <mergeCell ref="B2011:AK2011"/>
    <mergeCell ref="D2013:F2013"/>
    <mergeCell ref="D2014:E2014"/>
    <mergeCell ref="D2015:K2015"/>
    <mergeCell ref="B2016:C2016"/>
    <mergeCell ref="D2016:Q2016"/>
    <mergeCell ref="B2017:C2019"/>
    <mergeCell ref="D2017:D2019"/>
    <mergeCell ref="E2017:E2019"/>
    <mergeCell ref="F2017:R2017"/>
    <mergeCell ref="S2017:AC2017"/>
    <mergeCell ref="AD2017:AG2017"/>
    <mergeCell ref="AH2017:AJ2017"/>
    <mergeCell ref="F2018:F2019"/>
    <mergeCell ref="G2018:G2019"/>
    <mergeCell ref="H2018:H2019"/>
    <mergeCell ref="I2018:I2019"/>
    <mergeCell ref="D2005:G2005"/>
    <mergeCell ref="V1994:V1995"/>
    <mergeCell ref="W1994:W1995"/>
    <mergeCell ref="X1994:X1995"/>
    <mergeCell ref="Y1994:Y1995"/>
    <mergeCell ref="Z1994:Z1995"/>
    <mergeCell ref="AA1994:AA1995"/>
    <mergeCell ref="AB1994:AB1995"/>
    <mergeCell ref="AC1994:AC1995"/>
    <mergeCell ref="AD1994:AD1995"/>
    <mergeCell ref="AE1994:AE1995"/>
    <mergeCell ref="AF1994:AF1995"/>
    <mergeCell ref="AG1994:AG1995"/>
    <mergeCell ref="AH1994:AH1995"/>
    <mergeCell ref="AI1994:AI1995"/>
    <mergeCell ref="AJ1994:AJ1995"/>
    <mergeCell ref="D1981:G1981"/>
    <mergeCell ref="AD1993:AG1993"/>
    <mergeCell ref="AH1993:AJ1993"/>
    <mergeCell ref="F1994:F1995"/>
    <mergeCell ref="G1994:G1995"/>
    <mergeCell ref="H1994:H1995"/>
    <mergeCell ref="I1994:I1995"/>
    <mergeCell ref="J1994:J1995"/>
    <mergeCell ref="K1994:K1995"/>
    <mergeCell ref="L1994:L1995"/>
    <mergeCell ref="M1994:N1994"/>
    <mergeCell ref="O1994:O1995"/>
    <mergeCell ref="P1994:P1995"/>
    <mergeCell ref="Q1994:Q1995"/>
    <mergeCell ref="R1994:R1995"/>
    <mergeCell ref="B1956:C1956"/>
    <mergeCell ref="D1952:Q1952"/>
    <mergeCell ref="B1953:C1955"/>
    <mergeCell ref="D1953:D1955"/>
    <mergeCell ref="E1953:E1955"/>
    <mergeCell ref="F1953:R1953"/>
    <mergeCell ref="S1953:AC1953"/>
    <mergeCell ref="AD1953:AG1953"/>
    <mergeCell ref="AH1953:AJ1953"/>
    <mergeCell ref="F1954:F1955"/>
    <mergeCell ref="G1954:G1955"/>
    <mergeCell ref="H1954:H1955"/>
    <mergeCell ref="I1954:I1955"/>
    <mergeCell ref="J1954:J1955"/>
    <mergeCell ref="K1954:K1955"/>
    <mergeCell ref="L1954:L1955"/>
    <mergeCell ref="M1954:N1954"/>
    <mergeCell ref="O1954:O1955"/>
    <mergeCell ref="P1954:P1955"/>
    <mergeCell ref="Q1954:Q1955"/>
    <mergeCell ref="R1954:R1955"/>
    <mergeCell ref="S1954:S1955"/>
    <mergeCell ref="T1954:T1955"/>
    <mergeCell ref="U1954:U1955"/>
    <mergeCell ref="AE1954:AE1955"/>
    <mergeCell ref="AF1954:AF1955"/>
    <mergeCell ref="AG1954:AG1955"/>
    <mergeCell ref="AJ1954:AJ1955"/>
    <mergeCell ref="AI1954:AI1955"/>
    <mergeCell ref="B1952:C1952"/>
    <mergeCell ref="B1983:C1983"/>
    <mergeCell ref="D1983:G1983"/>
    <mergeCell ref="B1984:C1984"/>
    <mergeCell ref="D1984:G1984"/>
    <mergeCell ref="AC1974:AC1975"/>
    <mergeCell ref="AD1974:AD1975"/>
    <mergeCell ref="X1954:X1955"/>
    <mergeCell ref="Y1954:Y1955"/>
    <mergeCell ref="D1962:G1962"/>
    <mergeCell ref="B1963:C1963"/>
    <mergeCell ref="D1963:G1963"/>
    <mergeCell ref="B1964:C1964"/>
    <mergeCell ref="D1964:G1964"/>
    <mergeCell ref="Z1954:Z1955"/>
    <mergeCell ref="AA1954:AA1955"/>
    <mergeCell ref="AB1954:AB1955"/>
    <mergeCell ref="AC1954:AC1955"/>
    <mergeCell ref="AD1954:AD1955"/>
    <mergeCell ref="Q1974:Q1975"/>
    <mergeCell ref="R1974:R1975"/>
    <mergeCell ref="S1974:S1975"/>
    <mergeCell ref="T1974:T1975"/>
    <mergeCell ref="U1974:U1975"/>
    <mergeCell ref="V1974:V1975"/>
    <mergeCell ref="W1974:W1975"/>
    <mergeCell ref="X1974:X1975"/>
    <mergeCell ref="Y1974:Y1975"/>
    <mergeCell ref="Z1974:Z1975"/>
    <mergeCell ref="AA1974:AA1975"/>
    <mergeCell ref="B1977:C1977"/>
    <mergeCell ref="B1978:C1978"/>
    <mergeCell ref="B1980:C1980"/>
    <mergeCell ref="D1961:G1961"/>
    <mergeCell ref="B1962:C1962"/>
    <mergeCell ref="AF1974:AF1975"/>
    <mergeCell ref="AG1974:AG1975"/>
    <mergeCell ref="AH1974:AH1975"/>
    <mergeCell ref="AI1974:AI1975"/>
    <mergeCell ref="V1954:V1955"/>
    <mergeCell ref="W1954:W1955"/>
    <mergeCell ref="F1973:R1973"/>
    <mergeCell ref="S1973:AC1973"/>
    <mergeCell ref="AD1973:AG1973"/>
    <mergeCell ref="AH1973:AJ1973"/>
    <mergeCell ref="F1974:F1975"/>
    <mergeCell ref="G1974:G1975"/>
    <mergeCell ref="H1974:H1975"/>
    <mergeCell ref="I1974:I1975"/>
    <mergeCell ref="J1974:J1975"/>
    <mergeCell ref="K1974:K1975"/>
    <mergeCell ref="L1974:L1975"/>
    <mergeCell ref="M1974:N1974"/>
    <mergeCell ref="O1974:O1975"/>
    <mergeCell ref="P1974:P1975"/>
    <mergeCell ref="D1972:Q1972"/>
    <mergeCell ref="B1973:C1975"/>
    <mergeCell ref="B1957:C1957"/>
    <mergeCell ref="B1958:C1958"/>
    <mergeCell ref="B1959:C1959"/>
    <mergeCell ref="B1960:C1960"/>
    <mergeCell ref="AH1954:AH1955"/>
    <mergeCell ref="B1967:AK1967"/>
    <mergeCell ref="G1930:G1931"/>
    <mergeCell ref="H1930:H1931"/>
    <mergeCell ref="I1930:I1931"/>
    <mergeCell ref="J1930:J1931"/>
    <mergeCell ref="K1930:K1931"/>
    <mergeCell ref="L1930:L1931"/>
    <mergeCell ref="M1930:N1930"/>
    <mergeCell ref="O1930:O1931"/>
    <mergeCell ref="P1930:P1931"/>
    <mergeCell ref="D1951:K1951"/>
    <mergeCell ref="B1933:C1933"/>
    <mergeCell ref="B1934:C1934"/>
    <mergeCell ref="B1935:C1935"/>
    <mergeCell ref="B1936:C1936"/>
    <mergeCell ref="B1937:C1937"/>
    <mergeCell ref="B1938:C1938"/>
    <mergeCell ref="B1939:C1939"/>
    <mergeCell ref="B1940:C1940"/>
    <mergeCell ref="B1951:C1951"/>
    <mergeCell ref="B1944:C1944"/>
    <mergeCell ref="D1944:G1944"/>
    <mergeCell ref="AH1930:AH1931"/>
    <mergeCell ref="AI1930:AI1931"/>
    <mergeCell ref="AJ1930:AJ1931"/>
    <mergeCell ref="B1932:C1932"/>
    <mergeCell ref="D1941:G1941"/>
    <mergeCell ref="B1942:C1942"/>
    <mergeCell ref="D1942:G1942"/>
    <mergeCell ref="B1929:C1931"/>
    <mergeCell ref="D1929:D1931"/>
    <mergeCell ref="E1929:E1931"/>
    <mergeCell ref="F1929:R1929"/>
    <mergeCell ref="S1929:AC1929"/>
    <mergeCell ref="AD1929:AG1929"/>
    <mergeCell ref="AH1929:AJ1929"/>
    <mergeCell ref="F1930:F1931"/>
    <mergeCell ref="B1908:C1908"/>
    <mergeCell ref="D1917:G1917"/>
    <mergeCell ref="B1902:C1902"/>
    <mergeCell ref="B1903:C1903"/>
    <mergeCell ref="B1943:C1943"/>
    <mergeCell ref="D1943:G1943"/>
    <mergeCell ref="B1918:C1918"/>
    <mergeCell ref="D1918:G1918"/>
    <mergeCell ref="B1919:C1919"/>
    <mergeCell ref="D1919:G1919"/>
    <mergeCell ref="X1930:X1931"/>
    <mergeCell ref="Y1930:Y1931"/>
    <mergeCell ref="Z1930:Z1931"/>
    <mergeCell ref="AA1930:AA1931"/>
    <mergeCell ref="AB1930:AB1931"/>
    <mergeCell ref="AC1930:AC1931"/>
    <mergeCell ref="AD1930:AD1931"/>
    <mergeCell ref="AB1906:AB1907"/>
    <mergeCell ref="AC1906:AC1907"/>
    <mergeCell ref="AD1906:AD1907"/>
    <mergeCell ref="B1920:C1920"/>
    <mergeCell ref="D1920:G1920"/>
    <mergeCell ref="Q1906:Q1907"/>
    <mergeCell ref="R1906:R1907"/>
    <mergeCell ref="S1906:S1907"/>
    <mergeCell ref="T1906:T1907"/>
    <mergeCell ref="U1906:U1907"/>
    <mergeCell ref="V1906:V1907"/>
    <mergeCell ref="W1906:W1907"/>
    <mergeCell ref="D1902:E1902"/>
    <mergeCell ref="D1903:K1903"/>
    <mergeCell ref="R1930:R1931"/>
    <mergeCell ref="B1892:C1892"/>
    <mergeCell ref="B1923:AK1923"/>
    <mergeCell ref="D1925:F1925"/>
    <mergeCell ref="B1926:C1926"/>
    <mergeCell ref="D1926:E1926"/>
    <mergeCell ref="B1927:C1927"/>
    <mergeCell ref="D1927:K1927"/>
    <mergeCell ref="B1928:C1928"/>
    <mergeCell ref="D1928:Q1928"/>
    <mergeCell ref="S1930:S1931"/>
    <mergeCell ref="T1930:T1931"/>
    <mergeCell ref="U1930:U1931"/>
    <mergeCell ref="V1930:V1931"/>
    <mergeCell ref="W1930:W1931"/>
    <mergeCell ref="AE1930:AE1931"/>
    <mergeCell ref="AF1930:AF1931"/>
    <mergeCell ref="AG1930:AG1931"/>
    <mergeCell ref="Q1930:Q1931"/>
    <mergeCell ref="AH1905:AJ1905"/>
    <mergeCell ref="AH1906:AH1907"/>
    <mergeCell ref="AI1906:AI1907"/>
    <mergeCell ref="AJ1906:AJ1907"/>
    <mergeCell ref="I1882:I1883"/>
    <mergeCell ref="J1882:J1883"/>
    <mergeCell ref="K1882:K1883"/>
    <mergeCell ref="L1882:L1883"/>
    <mergeCell ref="AG1906:AG1907"/>
    <mergeCell ref="J1906:J1907"/>
    <mergeCell ref="K1906:K1907"/>
    <mergeCell ref="L1906:L1907"/>
    <mergeCell ref="M1906:N1906"/>
    <mergeCell ref="O1906:O1907"/>
    <mergeCell ref="P1906:P1907"/>
    <mergeCell ref="AF1906:AF1907"/>
    <mergeCell ref="B1904:C1904"/>
    <mergeCell ref="D1904:Q1904"/>
    <mergeCell ref="B1905:C1907"/>
    <mergeCell ref="D1905:D1907"/>
    <mergeCell ref="E1905:E1907"/>
    <mergeCell ref="F1905:R1905"/>
    <mergeCell ref="S1905:AC1905"/>
    <mergeCell ref="AD1905:AG1905"/>
    <mergeCell ref="F1906:F1907"/>
    <mergeCell ref="G1906:G1907"/>
    <mergeCell ref="H1906:H1907"/>
    <mergeCell ref="I1906:I1907"/>
    <mergeCell ref="X1906:X1907"/>
    <mergeCell ref="Y1906:Y1907"/>
    <mergeCell ref="Z1906:Z1907"/>
    <mergeCell ref="AA1906:AA1907"/>
    <mergeCell ref="AE1906:AE1907"/>
    <mergeCell ref="AF1882:AF1883"/>
    <mergeCell ref="AG1882:AG1883"/>
    <mergeCell ref="AH1882:AH1883"/>
    <mergeCell ref="AI1882:AI1883"/>
    <mergeCell ref="AJ1882:AJ1883"/>
    <mergeCell ref="B1884:C1884"/>
    <mergeCell ref="D1893:G1893"/>
    <mergeCell ref="B1894:C1894"/>
    <mergeCell ref="D1894:G1894"/>
    <mergeCell ref="D1895:G1895"/>
    <mergeCell ref="AB1882:AB1883"/>
    <mergeCell ref="U1882:U1883"/>
    <mergeCell ref="V1882:V1883"/>
    <mergeCell ref="W1882:W1883"/>
    <mergeCell ref="X1882:X1883"/>
    <mergeCell ref="Y1882:Y1883"/>
    <mergeCell ref="Z1882:Z1883"/>
    <mergeCell ref="AA1882:AA1883"/>
    <mergeCell ref="F1882:F1883"/>
    <mergeCell ref="G1882:G1883"/>
    <mergeCell ref="H1882:H1883"/>
    <mergeCell ref="B1889:C1889"/>
    <mergeCell ref="B1890:C1890"/>
    <mergeCell ref="B1899:AK1899"/>
    <mergeCell ref="D1901:F1901"/>
    <mergeCell ref="B1875:AK1875"/>
    <mergeCell ref="D1877:F1877"/>
    <mergeCell ref="B1878:C1878"/>
    <mergeCell ref="D1878:E1878"/>
    <mergeCell ref="D1375:Q1375"/>
    <mergeCell ref="B1377:C1379"/>
    <mergeCell ref="D1377:D1379"/>
    <mergeCell ref="E1377:P1377"/>
    <mergeCell ref="Q1377:Y1377"/>
    <mergeCell ref="Z1377:AB1377"/>
    <mergeCell ref="AC1377:AE1377"/>
    <mergeCell ref="E1378:E1379"/>
    <mergeCell ref="F1378:F1379"/>
    <mergeCell ref="G1378:G1379"/>
    <mergeCell ref="H1378:H1379"/>
    <mergeCell ref="D1777:G1777"/>
    <mergeCell ref="B1880:C1880"/>
    <mergeCell ref="B1879:C1879"/>
    <mergeCell ref="AC1882:AC1883"/>
    <mergeCell ref="AD1882:AD1883"/>
    <mergeCell ref="AE1882:AE1883"/>
    <mergeCell ref="O1882:O1883"/>
    <mergeCell ref="P1882:P1883"/>
    <mergeCell ref="Q1882:Q1883"/>
    <mergeCell ref="R1882:R1883"/>
    <mergeCell ref="S1882:S1883"/>
    <mergeCell ref="T1882:T1883"/>
    <mergeCell ref="AH1881:AJ1881"/>
    <mergeCell ref="B1891:C1891"/>
    <mergeCell ref="D1879:K1879"/>
    <mergeCell ref="D1880:Q1880"/>
    <mergeCell ref="B1881:C1883"/>
    <mergeCell ref="D1881:D1883"/>
    <mergeCell ref="E1881:E1883"/>
    <mergeCell ref="F1881:R1881"/>
    <mergeCell ref="S1881:AC1881"/>
    <mergeCell ref="AD1881:AG1881"/>
    <mergeCell ref="B1895:C1895"/>
    <mergeCell ref="B1896:C1896"/>
    <mergeCell ref="D1896:G1896"/>
    <mergeCell ref="M1882:N1882"/>
    <mergeCell ref="U1378:U1379"/>
    <mergeCell ref="V1378:V1379"/>
    <mergeCell ref="I1378:I1379"/>
    <mergeCell ref="J1378:J1379"/>
    <mergeCell ref="Z1378:Z1379"/>
    <mergeCell ref="AA1378:AA1379"/>
    <mergeCell ref="AB1378:AB1379"/>
    <mergeCell ref="AC1378:AC1379"/>
    <mergeCell ref="AD1378:AD1379"/>
    <mergeCell ref="D1553:Q1553"/>
    <mergeCell ref="Q1407:Y1407"/>
    <mergeCell ref="D1402:F1402"/>
    <mergeCell ref="D1403:F1403"/>
    <mergeCell ref="AA1426:AA1427"/>
    <mergeCell ref="AB1426:AB1427"/>
    <mergeCell ref="AC1426:AC1427"/>
    <mergeCell ref="AC1445:AC1446"/>
    <mergeCell ref="B1442:C1442"/>
    <mergeCell ref="Z1444:AB1444"/>
    <mergeCell ref="D1432:H1432"/>
    <mergeCell ref="D1442:Q1442"/>
    <mergeCell ref="B957:C957"/>
    <mergeCell ref="D957:H957"/>
    <mergeCell ref="B958:C958"/>
    <mergeCell ref="D958:H958"/>
    <mergeCell ref="T990:T991"/>
    <mergeCell ref="U990:U991"/>
    <mergeCell ref="V990:V991"/>
    <mergeCell ref="W990:W991"/>
    <mergeCell ref="X990:X991"/>
    <mergeCell ref="Y990:Y991"/>
    <mergeCell ref="D1383:H1383"/>
    <mergeCell ref="B1384:C1384"/>
    <mergeCell ref="D1384:H1384"/>
    <mergeCell ref="N1378:N1379"/>
    <mergeCell ref="O1378:O1379"/>
    <mergeCell ref="P1378:P1379"/>
    <mergeCell ref="Q1378:Q1379"/>
    <mergeCell ref="D1372:F1372"/>
    <mergeCell ref="D1373:F1373"/>
    <mergeCell ref="V1104:V1105"/>
    <mergeCell ref="W1104:W1105"/>
    <mergeCell ref="B962:AF962"/>
    <mergeCell ref="D964:F964"/>
    <mergeCell ref="B965:C965"/>
    <mergeCell ref="B966:C966"/>
    <mergeCell ref="B968:C968"/>
    <mergeCell ref="D968:Q968"/>
    <mergeCell ref="B970:C972"/>
    <mergeCell ref="D970:D972"/>
    <mergeCell ref="AC1085:AC1086"/>
    <mergeCell ref="AD1085:AD1086"/>
    <mergeCell ref="AE1085:AE1086"/>
    <mergeCell ref="B1087:C1087"/>
    <mergeCell ref="B1091:C1091"/>
    <mergeCell ref="D1091:H1091"/>
    <mergeCell ref="B1025:C1025"/>
    <mergeCell ref="B1022:C1022"/>
    <mergeCell ref="B1023:C1023"/>
    <mergeCell ref="E970:P970"/>
    <mergeCell ref="Q970:Y970"/>
    <mergeCell ref="Z970:AB970"/>
    <mergeCell ref="AC970:AE970"/>
    <mergeCell ref="E971:E972"/>
    <mergeCell ref="F971:F972"/>
    <mergeCell ref="G971:G972"/>
    <mergeCell ref="D1099:F1099"/>
    <mergeCell ref="AA1104:AA1105"/>
    <mergeCell ref="AB1104:AB1105"/>
    <mergeCell ref="AC1104:AC1105"/>
    <mergeCell ref="AD1104:AD1105"/>
    <mergeCell ref="AE1104:AE1105"/>
    <mergeCell ref="Z990:Z991"/>
    <mergeCell ref="AA990:AA991"/>
    <mergeCell ref="Z1103:AB1103"/>
    <mergeCell ref="AC1103:AE1103"/>
    <mergeCell ref="E1104:E1105"/>
    <mergeCell ref="F1104:F1105"/>
    <mergeCell ref="G1104:G1105"/>
    <mergeCell ref="H1104:H1105"/>
    <mergeCell ref="I1104:I1105"/>
    <mergeCell ref="J1104:J1105"/>
    <mergeCell ref="D1097:F1097"/>
    <mergeCell ref="B1098:C1098"/>
    <mergeCell ref="B1099:C1099"/>
    <mergeCell ref="D1101:Q1101"/>
    <mergeCell ref="B1103:C1105"/>
    <mergeCell ref="B1383:C1383"/>
    <mergeCell ref="B1369:AF1369"/>
    <mergeCell ref="D1371:F1371"/>
    <mergeCell ref="B1372:C1372"/>
    <mergeCell ref="B1373:C1373"/>
    <mergeCell ref="B1118:C1118"/>
    <mergeCell ref="B1351:AF1351"/>
    <mergeCell ref="D1353:F1353"/>
    <mergeCell ref="B1354:C1354"/>
    <mergeCell ref="B1357:C1357"/>
    <mergeCell ref="R1378:R1379"/>
    <mergeCell ref="S1378:S1379"/>
    <mergeCell ref="T1378:T1379"/>
    <mergeCell ref="B1362:C1362"/>
    <mergeCell ref="W1378:W1379"/>
    <mergeCell ref="X1378:X1379"/>
    <mergeCell ref="Y1378:Y1379"/>
    <mergeCell ref="U1360:U1361"/>
    <mergeCell ref="V1360:V1361"/>
    <mergeCell ref="X1104:X1105"/>
    <mergeCell ref="AB990:AB991"/>
    <mergeCell ref="B1117:C1117"/>
    <mergeCell ref="S1104:S1105"/>
    <mergeCell ref="T1104:T1105"/>
    <mergeCell ref="U1104:U1105"/>
    <mergeCell ref="Z1359:AB1359"/>
    <mergeCell ref="AC1359:AE1359"/>
    <mergeCell ref="E1360:E1361"/>
    <mergeCell ref="F1360:F1361"/>
    <mergeCell ref="G1360:G1361"/>
    <mergeCell ref="H1360:H1361"/>
    <mergeCell ref="I1360:I1361"/>
    <mergeCell ref="B1355:C1355"/>
    <mergeCell ref="K1378:L1378"/>
    <mergeCell ref="M1378:M1379"/>
    <mergeCell ref="N1324:N1325"/>
    <mergeCell ref="O1324:O1325"/>
    <mergeCell ref="AE1324:AE1325"/>
    <mergeCell ref="B1336:C1336"/>
    <mergeCell ref="W1360:W1361"/>
    <mergeCell ref="X1360:X1361"/>
    <mergeCell ref="Y1360:Y1361"/>
    <mergeCell ref="Z1360:Z1361"/>
    <mergeCell ref="Z1341:AB1341"/>
    <mergeCell ref="AA1342:AA1343"/>
    <mergeCell ref="AB1342:AB1343"/>
    <mergeCell ref="R1342:R1343"/>
    <mergeCell ref="S1342:S1343"/>
    <mergeCell ref="T1342:T1343"/>
    <mergeCell ref="K1324:L1324"/>
    <mergeCell ref="M1324:M1325"/>
    <mergeCell ref="B1381:C1381"/>
    <mergeCell ref="B1375:C1375"/>
    <mergeCell ref="AE1378:AE1379"/>
    <mergeCell ref="B1380:C1380"/>
    <mergeCell ref="AB1360:AB1361"/>
    <mergeCell ref="AC1360:AC1361"/>
    <mergeCell ref="AD1360:AD1361"/>
    <mergeCell ref="AE1360:AE1361"/>
    <mergeCell ref="B1365:C1365"/>
    <mergeCell ref="D1365:H1365"/>
    <mergeCell ref="AA1360:AA1361"/>
    <mergeCell ref="D1310:H1310"/>
    <mergeCell ref="D1311:H1311"/>
    <mergeCell ref="E1359:P1359"/>
    <mergeCell ref="Q1359:Y1359"/>
    <mergeCell ref="D1329:H1329"/>
    <mergeCell ref="P1342:P1343"/>
    <mergeCell ref="Q1342:Q1343"/>
    <mergeCell ref="AB1324:AB1325"/>
    <mergeCell ref="AC1324:AC1325"/>
    <mergeCell ref="AD1324:AD1325"/>
    <mergeCell ref="B1329:C1329"/>
    <mergeCell ref="B1315:AF1315"/>
    <mergeCell ref="D1317:F1317"/>
    <mergeCell ref="B1318:C1318"/>
    <mergeCell ref="B1319:C1319"/>
    <mergeCell ref="D1321:Q1321"/>
    <mergeCell ref="B1323:C1325"/>
    <mergeCell ref="D1323:D1325"/>
    <mergeCell ref="E1323:P1323"/>
    <mergeCell ref="Q1323:Y1323"/>
    <mergeCell ref="Z1323:AB1323"/>
    <mergeCell ref="AC1323:AE1323"/>
    <mergeCell ref="E1324:E1325"/>
    <mergeCell ref="F1324:F1325"/>
    <mergeCell ref="G1324:G1325"/>
    <mergeCell ref="H1324:H1325"/>
    <mergeCell ref="I1324:I1325"/>
    <mergeCell ref="D1357:Q1357"/>
    <mergeCell ref="B1359:C1361"/>
    <mergeCell ref="D1359:D1361"/>
    <mergeCell ref="Q1341:Y1341"/>
    <mergeCell ref="J1324:J1325"/>
    <mergeCell ref="B1292:C1292"/>
    <mergeCell ref="B1293:C1293"/>
    <mergeCell ref="B1321:C1321"/>
    <mergeCell ref="B1326:C1326"/>
    <mergeCell ref="X1342:X1343"/>
    <mergeCell ref="Y1342:Y1343"/>
    <mergeCell ref="Z1342:Z1343"/>
    <mergeCell ref="W1324:W1325"/>
    <mergeCell ref="X1324:X1325"/>
    <mergeCell ref="Y1324:Y1325"/>
    <mergeCell ref="Z1324:Z1325"/>
    <mergeCell ref="D1355:F1355"/>
    <mergeCell ref="B1311:C1311"/>
    <mergeCell ref="J1360:J1361"/>
    <mergeCell ref="K1360:L1360"/>
    <mergeCell ref="M1360:M1361"/>
    <mergeCell ref="N1360:N1361"/>
    <mergeCell ref="O1360:O1361"/>
    <mergeCell ref="P1360:P1361"/>
    <mergeCell ref="Q1360:Q1361"/>
    <mergeCell ref="R1360:R1361"/>
    <mergeCell ref="S1360:S1361"/>
    <mergeCell ref="T1360:T1361"/>
    <mergeCell ref="H1270:H1271"/>
    <mergeCell ref="I1270:I1271"/>
    <mergeCell ref="J1270:J1271"/>
    <mergeCell ref="K1270:L1270"/>
    <mergeCell ref="M1270:M1271"/>
    <mergeCell ref="N1270:N1271"/>
    <mergeCell ref="O1270:O1271"/>
    <mergeCell ref="P1270:P1271"/>
    <mergeCell ref="Q1270:Q1271"/>
    <mergeCell ref="R1270:R1271"/>
    <mergeCell ref="U1342:U1343"/>
    <mergeCell ref="V1342:V1343"/>
    <mergeCell ref="J1342:J1343"/>
    <mergeCell ref="K1342:L1342"/>
    <mergeCell ref="B1274:C1274"/>
    <mergeCell ref="T1324:T1325"/>
    <mergeCell ref="U1324:U1325"/>
    <mergeCell ref="Q1287:Y1287"/>
    <mergeCell ref="Z1287:AB1287"/>
    <mergeCell ref="B1308:C1308"/>
    <mergeCell ref="B1310:C1310"/>
    <mergeCell ref="B1069:C1069"/>
    <mergeCell ref="D946:F946"/>
    <mergeCell ref="D947:F947"/>
    <mergeCell ref="B954:C954"/>
    <mergeCell ref="B955:C955"/>
    <mergeCell ref="B1120:C1120"/>
    <mergeCell ref="B1333:AF1333"/>
    <mergeCell ref="D1335:F1335"/>
    <mergeCell ref="B1337:C1337"/>
    <mergeCell ref="B1339:C1339"/>
    <mergeCell ref="AC1342:AC1343"/>
    <mergeCell ref="D1354:F1354"/>
    <mergeCell ref="D1336:F1336"/>
    <mergeCell ref="D1337:F1337"/>
    <mergeCell ref="B1303:C1303"/>
    <mergeCell ref="B1347:C1347"/>
    <mergeCell ref="D1347:H1347"/>
    <mergeCell ref="B1344:C1344"/>
    <mergeCell ref="P1324:P1325"/>
    <mergeCell ref="Q1324:Q1325"/>
    <mergeCell ref="M1342:M1343"/>
    <mergeCell ref="N1342:N1343"/>
    <mergeCell ref="O1342:O1343"/>
    <mergeCell ref="AA1324:AA1325"/>
    <mergeCell ref="D1339:Q1339"/>
    <mergeCell ref="B1341:C1343"/>
    <mergeCell ref="D1341:D1343"/>
    <mergeCell ref="V1324:V1325"/>
    <mergeCell ref="R1324:R1325"/>
    <mergeCell ref="S1324:S1325"/>
    <mergeCell ref="E1341:P1341"/>
    <mergeCell ref="B1088:C1088"/>
    <mergeCell ref="AD1270:AD1271"/>
    <mergeCell ref="AE1270:AE1271"/>
    <mergeCell ref="B1272:C1272"/>
    <mergeCell ref="D1274:H1274"/>
    <mergeCell ref="B1275:C1275"/>
    <mergeCell ref="D1275:H1275"/>
    <mergeCell ref="B1279:AF1279"/>
    <mergeCell ref="D1281:F1281"/>
    <mergeCell ref="B1282:C1282"/>
    <mergeCell ref="B1283:C1283"/>
    <mergeCell ref="D1285:Q1285"/>
    <mergeCell ref="B1287:C1289"/>
    <mergeCell ref="D1287:D1289"/>
    <mergeCell ref="E1287:P1287"/>
    <mergeCell ref="AC1341:AE1341"/>
    <mergeCell ref="E1342:E1343"/>
    <mergeCell ref="F1342:F1343"/>
    <mergeCell ref="G1342:G1343"/>
    <mergeCell ref="H1342:H1343"/>
    <mergeCell ref="I1342:I1343"/>
    <mergeCell ref="W1342:W1343"/>
    <mergeCell ref="AD1342:AD1343"/>
    <mergeCell ref="AE1342:AE1343"/>
    <mergeCell ref="B1285:C1285"/>
    <mergeCell ref="C2141:D2141"/>
    <mergeCell ref="E2141:AK2141"/>
    <mergeCell ref="B1364:C1364"/>
    <mergeCell ref="D1364:H1364"/>
    <mergeCell ref="B1346:C1346"/>
    <mergeCell ref="D1346:H1346"/>
    <mergeCell ref="B1328:C1328"/>
    <mergeCell ref="D1328:H1328"/>
    <mergeCell ref="B1256:C1256"/>
    <mergeCell ref="D1256:H1256"/>
    <mergeCell ref="B1261:AF1261"/>
    <mergeCell ref="D1263:F1263"/>
    <mergeCell ref="B1264:C1264"/>
    <mergeCell ref="B1267:C1267"/>
    <mergeCell ref="D1267:Q1267"/>
    <mergeCell ref="B1269:C1271"/>
    <mergeCell ref="D1269:D1271"/>
    <mergeCell ref="E1269:P1269"/>
    <mergeCell ref="Q1269:Y1269"/>
    <mergeCell ref="Z1269:AB1269"/>
    <mergeCell ref="AC1269:AE1269"/>
    <mergeCell ref="E1270:E1271"/>
    <mergeCell ref="F1270:F1271"/>
    <mergeCell ref="G1270:G1271"/>
    <mergeCell ref="B1573:C1573"/>
    <mergeCell ref="W1270:W1271"/>
    <mergeCell ref="X1270:X1271"/>
    <mergeCell ref="Y1270:Y1271"/>
    <mergeCell ref="Z1270:Z1271"/>
    <mergeCell ref="AA1270:AA1271"/>
    <mergeCell ref="AB1270:AB1271"/>
    <mergeCell ref="AC1270:AC1271"/>
    <mergeCell ref="AE1306:AE1307"/>
    <mergeCell ref="AC1287:AE1287"/>
    <mergeCell ref="E1288:E1289"/>
    <mergeCell ref="F1288:F1289"/>
    <mergeCell ref="G1288:G1289"/>
    <mergeCell ref="H1288:H1289"/>
    <mergeCell ref="I1288:I1289"/>
    <mergeCell ref="J1288:J1289"/>
    <mergeCell ref="K1288:L1288"/>
    <mergeCell ref="M1288:M1289"/>
    <mergeCell ref="N1288:N1289"/>
    <mergeCell ref="O1288:O1289"/>
    <mergeCell ref="P1288:P1289"/>
    <mergeCell ref="Q1288:Q1289"/>
    <mergeCell ref="R1288:R1289"/>
    <mergeCell ref="S1288:S1289"/>
    <mergeCell ref="T1288:T1289"/>
    <mergeCell ref="U1288:U1289"/>
    <mergeCell ref="V1288:V1289"/>
    <mergeCell ref="W1288:W1289"/>
    <mergeCell ref="X1288:X1289"/>
    <mergeCell ref="Y1288:Y1289"/>
    <mergeCell ref="Z1288:Z1289"/>
    <mergeCell ref="AA1288:AA1289"/>
    <mergeCell ref="AB1288:AB1289"/>
    <mergeCell ref="AC1288:AC1289"/>
    <mergeCell ref="AD1288:AD1289"/>
    <mergeCell ref="N1306:N1307"/>
    <mergeCell ref="O1306:O1307"/>
    <mergeCell ref="P1306:P1307"/>
    <mergeCell ref="Q1306:Q1307"/>
    <mergeCell ref="R1306:R1307"/>
    <mergeCell ref="S1306:S1307"/>
    <mergeCell ref="T1306:T1307"/>
    <mergeCell ref="U1306:U1307"/>
    <mergeCell ref="V1306:V1307"/>
    <mergeCell ref="W1306:W1307"/>
    <mergeCell ref="X1306:X1307"/>
    <mergeCell ref="Y1306:Y1307"/>
    <mergeCell ref="Z1306:Z1307"/>
    <mergeCell ref="AA1306:AA1307"/>
    <mergeCell ref="AB1306:AB1307"/>
    <mergeCell ref="AC1306:AC1307"/>
    <mergeCell ref="AD1306:AD1307"/>
    <mergeCell ref="AI1555:AI1556"/>
    <mergeCell ref="AJ1555:AJ1556"/>
    <mergeCell ref="B1551:C1551"/>
    <mergeCell ref="B1552:C1552"/>
    <mergeCell ref="B1146:C1146"/>
    <mergeCell ref="B1148:C1148"/>
    <mergeCell ref="D1148:H1148"/>
    <mergeCell ref="B1149:C1149"/>
    <mergeCell ref="D1149:H1149"/>
    <mergeCell ref="AE1288:AE1289"/>
    <mergeCell ref="B1290:C1290"/>
    <mergeCell ref="D1292:H1292"/>
    <mergeCell ref="D1293:H1293"/>
    <mergeCell ref="B1297:AF1297"/>
    <mergeCell ref="D1299:F1299"/>
    <mergeCell ref="B1300:C1300"/>
    <mergeCell ref="B1301:C1301"/>
    <mergeCell ref="D1303:Q1303"/>
    <mergeCell ref="B1305:C1307"/>
    <mergeCell ref="D1305:D1307"/>
    <mergeCell ref="E1305:P1305"/>
    <mergeCell ref="Q1305:Y1305"/>
    <mergeCell ref="Z1305:AB1305"/>
    <mergeCell ref="AC1305:AE1305"/>
    <mergeCell ref="E1306:E1307"/>
    <mergeCell ref="F1306:F1307"/>
    <mergeCell ref="G1306:G1307"/>
    <mergeCell ref="H1306:H1307"/>
    <mergeCell ref="I1306:I1307"/>
    <mergeCell ref="J1306:J1307"/>
    <mergeCell ref="K1306:L1306"/>
    <mergeCell ref="M1306:M1307"/>
    <mergeCell ref="B1536:C1536"/>
    <mergeCell ref="B1537:C1537"/>
    <mergeCell ref="B1548:AK1548"/>
    <mergeCell ref="D1550:F1550"/>
    <mergeCell ref="D1551:E1551"/>
    <mergeCell ref="D1552:K1552"/>
    <mergeCell ref="B1553:C1553"/>
    <mergeCell ref="R1555:R1556"/>
    <mergeCell ref="S1555:S1556"/>
    <mergeCell ref="T1555:T1556"/>
    <mergeCell ref="U1555:U1556"/>
    <mergeCell ref="V1555:V1556"/>
    <mergeCell ref="W1555:W1556"/>
    <mergeCell ref="B1544:C1544"/>
    <mergeCell ref="D1544:G1544"/>
    <mergeCell ref="X1539:X1540"/>
    <mergeCell ref="Y1539:Y1540"/>
    <mergeCell ref="Z1539:Z1540"/>
    <mergeCell ref="AA1539:AA1540"/>
    <mergeCell ref="AB1539:AB1540"/>
    <mergeCell ref="AC1539:AC1540"/>
    <mergeCell ref="AD1539:AD1540"/>
    <mergeCell ref="AE1539:AE1540"/>
    <mergeCell ref="AF1539:AF1540"/>
    <mergeCell ref="AG1539:AG1540"/>
    <mergeCell ref="AH1539:AH1540"/>
    <mergeCell ref="AI1539:AI1540"/>
    <mergeCell ref="AJ1539:AJ1540"/>
    <mergeCell ref="D1542:G1542"/>
    <mergeCell ref="B1560:C1560"/>
    <mergeCell ref="D1560:G1560"/>
    <mergeCell ref="X1555:X1556"/>
    <mergeCell ref="Y1555:Y1556"/>
    <mergeCell ref="D1558:G1558"/>
    <mergeCell ref="B1559:C1559"/>
    <mergeCell ref="D1559:G1559"/>
    <mergeCell ref="Z1555:Z1556"/>
    <mergeCell ref="AA1555:AA1556"/>
    <mergeCell ref="AB1555:AB1556"/>
    <mergeCell ref="AC1555:AC1556"/>
    <mergeCell ref="AD1555:AD1556"/>
    <mergeCell ref="AE1555:AE1556"/>
    <mergeCell ref="AF1555:AF1556"/>
    <mergeCell ref="AG1555:AG1556"/>
    <mergeCell ref="AH1555:AH1556"/>
    <mergeCell ref="B1557:C1557"/>
    <mergeCell ref="B1532:AK1532"/>
    <mergeCell ref="D1534:F1534"/>
    <mergeCell ref="B1535:C1535"/>
    <mergeCell ref="D1535:E1535"/>
    <mergeCell ref="D1536:K1536"/>
    <mergeCell ref="D1537:Q1537"/>
    <mergeCell ref="B1538:C1540"/>
    <mergeCell ref="D1538:D1540"/>
    <mergeCell ref="E1538:E1540"/>
    <mergeCell ref="F1538:R1538"/>
    <mergeCell ref="S1538:AC1538"/>
    <mergeCell ref="AD1538:AG1538"/>
    <mergeCell ref="AH1538:AJ1538"/>
    <mergeCell ref="F1539:F1540"/>
    <mergeCell ref="G1539:G1540"/>
    <mergeCell ref="H1539:H1540"/>
    <mergeCell ref="I1539:I1540"/>
    <mergeCell ref="J1539:J1540"/>
    <mergeCell ref="K1539:K1540"/>
    <mergeCell ref="L1539:L1540"/>
    <mergeCell ref="M1539:N1539"/>
    <mergeCell ref="O1539:O1540"/>
    <mergeCell ref="P1539:P1540"/>
    <mergeCell ref="Q1539:Q1540"/>
    <mergeCell ref="R1539:R1540"/>
    <mergeCell ref="S1539:S1540"/>
    <mergeCell ref="T1539:T1540"/>
    <mergeCell ref="U1539:U1540"/>
    <mergeCell ref="V1539:V1540"/>
    <mergeCell ref="W1539:W1540"/>
    <mergeCell ref="D1543:G1543"/>
    <mergeCell ref="B1543:C1543"/>
    <mergeCell ref="B1509:AK1509"/>
    <mergeCell ref="D1511:F1511"/>
    <mergeCell ref="B1512:C1512"/>
    <mergeCell ref="D1512:E1512"/>
    <mergeCell ref="B1513:C1513"/>
    <mergeCell ref="D1513:K1513"/>
    <mergeCell ref="B1514:C1514"/>
    <mergeCell ref="D1514:Q1514"/>
    <mergeCell ref="B1515:C1517"/>
    <mergeCell ref="D1515:D1517"/>
    <mergeCell ref="E1515:E1517"/>
    <mergeCell ref="F1515:R1515"/>
    <mergeCell ref="S1515:AC1515"/>
    <mergeCell ref="AD1515:AG1515"/>
    <mergeCell ref="AH1515:AJ1515"/>
    <mergeCell ref="F1516:F1517"/>
    <mergeCell ref="G1516:G1517"/>
    <mergeCell ref="H1516:H1517"/>
    <mergeCell ref="I1516:I1517"/>
    <mergeCell ref="J1516:J1517"/>
    <mergeCell ref="K1516:K1517"/>
    <mergeCell ref="L1516:L1517"/>
    <mergeCell ref="M1516:N1516"/>
    <mergeCell ref="O1516:O1517"/>
    <mergeCell ref="P1516:P1517"/>
    <mergeCell ref="Q1516:Q1517"/>
    <mergeCell ref="R1516:R1517"/>
    <mergeCell ref="S1516:S1517"/>
    <mergeCell ref="T1516:T1517"/>
    <mergeCell ref="U1516:U1517"/>
    <mergeCell ref="V1516:V1517"/>
    <mergeCell ref="W1516:W1517"/>
    <mergeCell ref="D1526:G1526"/>
    <mergeCell ref="B1527:C1527"/>
    <mergeCell ref="D1527:G1527"/>
    <mergeCell ref="B1528:C1528"/>
    <mergeCell ref="D1528:G1528"/>
    <mergeCell ref="B1489:AK1489"/>
    <mergeCell ref="D1491:F1491"/>
    <mergeCell ref="B1492:C1492"/>
    <mergeCell ref="D1492:E1492"/>
    <mergeCell ref="B1493:C1493"/>
    <mergeCell ref="D1493:K1493"/>
    <mergeCell ref="B1494:C1494"/>
    <mergeCell ref="D1494:Q1494"/>
    <mergeCell ref="B1495:C1497"/>
    <mergeCell ref="D1495:D1497"/>
    <mergeCell ref="E1495:E1497"/>
    <mergeCell ref="F1495:R1495"/>
    <mergeCell ref="S1495:AC1495"/>
    <mergeCell ref="AD1495:AG1495"/>
    <mergeCell ref="AH1495:AJ1495"/>
    <mergeCell ref="F1496:F1497"/>
    <mergeCell ref="G1496:G1497"/>
    <mergeCell ref="H1496:H1497"/>
    <mergeCell ref="I1496:I1497"/>
    <mergeCell ref="J1496:J1497"/>
    <mergeCell ref="K1496:K1497"/>
    <mergeCell ref="L1496:L1497"/>
    <mergeCell ref="M1496:N1496"/>
    <mergeCell ref="O1496:O1497"/>
    <mergeCell ref="P1496:P1497"/>
    <mergeCell ref="Q1496:Q1497"/>
    <mergeCell ref="R1496:R1497"/>
    <mergeCell ref="S1496:S1497"/>
    <mergeCell ref="T1496:T1497"/>
    <mergeCell ref="U1496:U1497"/>
    <mergeCell ref="V1496:V1497"/>
    <mergeCell ref="W1496:W1497"/>
    <mergeCell ref="X1496:X1497"/>
    <mergeCell ref="Y1496:Y1497"/>
    <mergeCell ref="Z1496:Z1497"/>
    <mergeCell ref="AA1496:AA1497"/>
    <mergeCell ref="AB1496:AB1497"/>
    <mergeCell ref="AC1496:AC1497"/>
    <mergeCell ref="AD1496:AD1497"/>
    <mergeCell ref="AE1496:AE1497"/>
    <mergeCell ref="AF1496:AF1497"/>
    <mergeCell ref="AG1496:AG1497"/>
    <mergeCell ref="AH1496:AH1497"/>
    <mergeCell ref="AI1496:AI1497"/>
    <mergeCell ref="AJ1496:AJ1497"/>
    <mergeCell ref="D1503:G1503"/>
    <mergeCell ref="R1480:R1481"/>
    <mergeCell ref="S1480:S1481"/>
    <mergeCell ref="T1480:T1481"/>
    <mergeCell ref="U1480:U1481"/>
    <mergeCell ref="V1480:V1481"/>
    <mergeCell ref="W1480:W1481"/>
    <mergeCell ref="X1480:X1481"/>
    <mergeCell ref="Y1480:Y1481"/>
    <mergeCell ref="Z1480:Z1481"/>
    <mergeCell ref="AA1480:AA1481"/>
    <mergeCell ref="AB1480:AB1481"/>
    <mergeCell ref="AC1480:AC1481"/>
    <mergeCell ref="AD1480:AD1481"/>
    <mergeCell ref="AE1480:AE1481"/>
    <mergeCell ref="AF1480:AF1481"/>
    <mergeCell ref="AG1480:AG1481"/>
    <mergeCell ref="AH1480:AH1481"/>
    <mergeCell ref="AI1480:AI1481"/>
    <mergeCell ref="AJ1480:AJ1481"/>
    <mergeCell ref="D1483:G1483"/>
    <mergeCell ref="B1484:C1484"/>
    <mergeCell ref="D1484:G1484"/>
    <mergeCell ref="X1516:X1517"/>
    <mergeCell ref="Y1516:Y1517"/>
    <mergeCell ref="Z1516:Z1517"/>
    <mergeCell ref="AA1516:AA1517"/>
    <mergeCell ref="AB1516:AB1517"/>
    <mergeCell ref="AC1516:AC1517"/>
    <mergeCell ref="AD1516:AD1517"/>
    <mergeCell ref="AE1516:AE1517"/>
    <mergeCell ref="AF1516:AF1517"/>
    <mergeCell ref="AG1516:AG1517"/>
    <mergeCell ref="AH1516:AH1517"/>
    <mergeCell ref="AI1516:AI1517"/>
    <mergeCell ref="AJ1516:AJ1517"/>
    <mergeCell ref="B1107:C1107"/>
    <mergeCell ref="B1012:C1012"/>
    <mergeCell ref="B993:C993"/>
    <mergeCell ref="B974:C974"/>
    <mergeCell ref="D927:F927"/>
    <mergeCell ref="D928:F928"/>
    <mergeCell ref="B936:C936"/>
    <mergeCell ref="D909:F909"/>
    <mergeCell ref="D910:F910"/>
    <mergeCell ref="D890:F890"/>
    <mergeCell ref="D891:F891"/>
    <mergeCell ref="B899:C899"/>
    <mergeCell ref="D872:F872"/>
    <mergeCell ref="D873:F873"/>
    <mergeCell ref="B1541:C1541"/>
    <mergeCell ref="B1518:C1518"/>
    <mergeCell ref="B1519:C1519"/>
    <mergeCell ref="B1520:C1520"/>
    <mergeCell ref="B1521:C1521"/>
    <mergeCell ref="B1522:C1522"/>
    <mergeCell ref="B1523:C1523"/>
    <mergeCell ref="B1524:C1524"/>
    <mergeCell ref="B1525:C1525"/>
    <mergeCell ref="B1498:C1498"/>
    <mergeCell ref="B1499:C1499"/>
    <mergeCell ref="B1500:C1500"/>
    <mergeCell ref="B1501:C1501"/>
    <mergeCell ref="B1502:C1502"/>
    <mergeCell ref="B1482:C1482"/>
    <mergeCell ref="B1485:C1485"/>
    <mergeCell ref="D1485:G1485"/>
    <mergeCell ref="B772:C772"/>
    <mergeCell ref="B752:C752"/>
    <mergeCell ref="B753:C753"/>
    <mergeCell ref="B1504:C1504"/>
    <mergeCell ref="D1504:G1504"/>
    <mergeCell ref="B1505:C1505"/>
    <mergeCell ref="D1505:G1505"/>
    <mergeCell ref="B1473:AK1473"/>
    <mergeCell ref="D1475:F1475"/>
    <mergeCell ref="B1476:C1476"/>
    <mergeCell ref="D1476:E1476"/>
    <mergeCell ref="B1477:C1477"/>
    <mergeCell ref="D1477:K1477"/>
    <mergeCell ref="B1478:C1478"/>
    <mergeCell ref="D1478:Q1478"/>
    <mergeCell ref="B1479:C1481"/>
    <mergeCell ref="D1479:D1481"/>
    <mergeCell ref="E1479:E1481"/>
    <mergeCell ref="F1479:R1479"/>
    <mergeCell ref="S1479:AC1479"/>
    <mergeCell ref="AD1479:AG1479"/>
    <mergeCell ref="AH1479:AJ1479"/>
    <mergeCell ref="F1480:F1481"/>
    <mergeCell ref="G1480:G1481"/>
    <mergeCell ref="H1480:H1481"/>
    <mergeCell ref="I1480:I1481"/>
    <mergeCell ref="J1480:J1481"/>
    <mergeCell ref="K1480:K1481"/>
    <mergeCell ref="L1480:L1481"/>
    <mergeCell ref="M1480:N1480"/>
    <mergeCell ref="O1480:O1481"/>
    <mergeCell ref="P1480:P1481"/>
    <mergeCell ref="Q1480:Q1481"/>
    <mergeCell ref="B714:C714"/>
    <mergeCell ref="B676:C676"/>
    <mergeCell ref="B569:C569"/>
    <mergeCell ref="B570:C570"/>
    <mergeCell ref="B571:C571"/>
    <mergeCell ref="B572:C572"/>
    <mergeCell ref="B573:C573"/>
    <mergeCell ref="B574:C574"/>
    <mergeCell ref="B575:C575"/>
    <mergeCell ref="B576:C576"/>
    <mergeCell ref="B577:C577"/>
    <mergeCell ref="B578:C578"/>
    <mergeCell ref="B579:C579"/>
    <mergeCell ref="B580:C580"/>
    <mergeCell ref="B581:C581"/>
    <mergeCell ref="B582:C582"/>
    <mergeCell ref="B583:C583"/>
    <mergeCell ref="B584:C584"/>
    <mergeCell ref="B585:C585"/>
    <mergeCell ref="B586:C586"/>
    <mergeCell ref="B587:C587"/>
    <mergeCell ref="B594:C594"/>
    <mergeCell ref="B595:C595"/>
    <mergeCell ref="B596:C596"/>
    <mergeCell ref="B597:C597"/>
    <mergeCell ref="B598:C598"/>
    <mergeCell ref="B599:C599"/>
    <mergeCell ref="B600:C600"/>
    <mergeCell ref="B601:C601"/>
    <mergeCell ref="B602:C602"/>
    <mergeCell ref="B603:C603"/>
    <mergeCell ref="B604:C604"/>
    <mergeCell ref="B517:C517"/>
    <mergeCell ref="B518:C518"/>
    <mergeCell ref="B519:C519"/>
    <mergeCell ref="B520:C520"/>
    <mergeCell ref="B521:C521"/>
    <mergeCell ref="B522:C522"/>
    <mergeCell ref="B523:C523"/>
    <mergeCell ref="B524:C524"/>
    <mergeCell ref="B525:C525"/>
    <mergeCell ref="B526:C526"/>
    <mergeCell ref="B527:C527"/>
    <mergeCell ref="B528:C528"/>
    <mergeCell ref="B529:C529"/>
    <mergeCell ref="B530:C530"/>
    <mergeCell ref="B531:C531"/>
    <mergeCell ref="B532:C532"/>
    <mergeCell ref="B533:C533"/>
    <mergeCell ref="B534:C534"/>
    <mergeCell ref="B535:C535"/>
    <mergeCell ref="B536:C536"/>
    <mergeCell ref="B537:C537"/>
    <mergeCell ref="B538:C538"/>
    <mergeCell ref="B539:C539"/>
    <mergeCell ref="B540:C540"/>
    <mergeCell ref="B541:C541"/>
    <mergeCell ref="B542:C542"/>
    <mergeCell ref="B543:C543"/>
    <mergeCell ref="B544:C544"/>
    <mergeCell ref="B545:C545"/>
    <mergeCell ref="B564:C564"/>
  </mergeCells>
  <phoneticPr fontId="0" type="noConversion"/>
  <dataValidations count="39">
    <dataValidation type="date" operator="greaterThan" allowBlank="1" showInputMessage="1" showErrorMessage="1" sqref="D3057 D2837 D2445 D2240 D2256 D1193 D1247 D1265 D1042 D1283 D928 D341 D1372 D1354 D1211 D1229 D1080 D1061 D891 D873 D855 D837 D800 D1301 D819 D743 D706 D323 D181 D125 D107:F107 D89:F89 D71:F71 D53:F53 D35:F35">
      <formula1>E24</formula1>
    </dataValidation>
    <dataValidation type="date" operator="greaterThan" allowBlank="1" showInputMessage="1" showErrorMessage="1" sqref="D2669 D2652 D2755 D2772 D2789 D2737 D2853 D2805 D2821 D2533 D2477 E1264:F1265 D2461 D2494 D2510 D2556 E2149 D2586 D1786 D1878 D1662 E1318:F1319 E1300:F1301 D1458:D1459 E2138:E2139 E1392:E1393 D2275 D1711 D1402:D1403 D1420:D1421 D1439:D1440 E1282:F1283 D1535 D801 D744 D1136:D1137 D1476 D1098:D1099 D965:D966 D705 D686:D687 D668:D669 D650:D651 D632:D633">
      <formula1>#REF!</formula1>
    </dataValidation>
    <dataValidation type="decimal" operator="greaterThan" showInputMessage="1" showErrorMessage="1" sqref="X3810">
      <formula1>X3811</formula1>
    </dataValidation>
    <dataValidation type="decimal" operator="greaterThan" showInputMessage="1" showErrorMessage="1" sqref="AJ3793:AJ3794">
      <formula1>AD3796</formula1>
    </dataValidation>
    <dataValidation type="decimal" operator="greaterThan" allowBlank="1" showInputMessage="1" showErrorMessage="1" sqref="AE3810 AG3810">
      <formula1>AE3811</formula1>
    </dataValidation>
    <dataValidation type="decimal" operator="greaterThan" showInputMessage="1" showErrorMessage="1" sqref="O3810">
      <formula1>XEW3811</formula1>
    </dataValidation>
    <dataValidation type="date" operator="greaterThan" allowBlank="1" showInputMessage="1" showErrorMessage="1" sqref="D2688 D2429 D2292 D2191 D2158 D2049 D2102 D2065 D1728 D360 D1192 D1210 D1492 D1118 D1023 D985 D947 D1646 D1079 D1060 D910 D872 D854 D836 D818 D1300 D1282 D1264 D1246 D1228 D1041 D1004 D927 D890 D783 D725 D340 D322 D180 D163 D124 D144 D106:F106 D88:F88 D70:F70 D52:F52 D34:F34">
      <formula1>E22</formula1>
    </dataValidation>
    <dataValidation type="date" operator="greaterThan" allowBlank="1" showInputMessage="1" showErrorMessage="1" sqref="D3076 D2411 D1840 D2119 D1117 D909 D782 D1175 D1022 D1003 D984 D946 D764 D724 D359 D162 D143">
      <formula1>E130</formula1>
    </dataValidation>
    <dataValidation type="date" operator="greaterThan" allowBlank="1" showInputMessage="1" showErrorMessage="1" sqref="D3040 D2033 D1859 D1805 D1157">
      <formula1>E1142</formula1>
    </dataValidation>
    <dataValidation type="date" operator="greaterThan" allowBlank="1" showInputMessage="1" showErrorMessage="1" sqref="D3019 D1823 D1174 D763">
      <formula1>E749</formula1>
    </dataValidation>
    <dataValidation type="date" operator="greaterThan" allowBlank="1" showInputMessage="1" showErrorMessage="1" sqref="D2999">
      <formula1>E2977</formula1>
    </dataValidation>
    <dataValidation type="date" operator="greaterThan" allowBlank="1" showInputMessage="1" showErrorMessage="1" sqref="D2971 D2920">
      <formula1>E2875</formula1>
    </dataValidation>
    <dataValidation type="date" operator="greaterThan" allowBlank="1" showInputMessage="1" showErrorMessage="1" sqref="D2704 D2720 D2326 D2359 D1373 D1355">
      <formula1>E1345</formula1>
    </dataValidation>
    <dataValidation type="date" operator="greaterThan" allowBlank="1" showInputMessage="1" showErrorMessage="1" sqref="D2622">
      <formula1>E1464</formula1>
    </dataValidation>
    <dataValidation type="date" operator="greaterThan" allowBlank="1" showInputMessage="1" showErrorMessage="1" sqref="D2224 D419">
      <formula1>E391</formula1>
    </dataValidation>
    <dataValidation type="date" operator="greaterThan" allowBlank="1" showInputMessage="1" showErrorMessage="1" sqref="D2392">
      <formula1>E1468</formula1>
    </dataValidation>
    <dataValidation type="date" operator="greaterThan" allowBlank="1" showInputMessage="1" showErrorMessage="1" sqref="D2309">
      <formula1>E1464</formula1>
    </dataValidation>
    <dataValidation type="date" operator="greaterThan" allowBlank="1" showInputMessage="1" showErrorMessage="1" sqref="D2086 D384">
      <formula1>E367</formula1>
    </dataValidation>
    <dataValidation type="date" operator="greaterThan" allowBlank="1" showInputMessage="1" showErrorMessage="1" sqref="D2014 D1950 D1926 D1902">
      <formula1>E1882</formula1>
    </dataValidation>
    <dataValidation type="date" operator="greaterThan" allowBlank="1" showInputMessage="1" showErrorMessage="1" sqref="D1990 D1970 D1156">
      <formula1>E1140</formula1>
    </dataValidation>
    <dataValidation type="date" operator="greaterThan" allowBlank="1" showInputMessage="1" showErrorMessage="1" sqref="D1752 D508">
      <formula1>E489</formula1>
    </dataValidation>
    <dataValidation type="date" operator="greaterThan" allowBlank="1" showInputMessage="1" showErrorMessage="1" sqref="D1769">
      <formula1>E1464</formula1>
    </dataValidation>
    <dataValidation type="date" operator="greaterThan" allowBlank="1" showInputMessage="1" showErrorMessage="1" sqref="D1695">
      <formula1>E1464</formula1>
    </dataValidation>
    <dataValidation type="date" operator="greaterThan" allowBlank="1" showInputMessage="1" showErrorMessage="1" sqref="D1679">
      <formula1>E1464</formula1>
    </dataValidation>
    <dataValidation type="date" operator="greaterThan" allowBlank="1" showInputMessage="1" showErrorMessage="1" sqref="D1630 D483">
      <formula1>E424</formula1>
    </dataValidation>
    <dataValidation type="date" operator="greaterThan" allowBlank="1" showInputMessage="1" showErrorMessage="1" sqref="D1512 D614 D561">
      <formula1>E514</formula1>
    </dataValidation>
    <dataValidation type="date" operator="greaterThan" allowBlank="1" showInputMessage="1" showErrorMessage="1" sqref="D1319">
      <formula1>E1312</formula1>
    </dataValidation>
    <dataValidation type="date" operator="greaterThan" allowBlank="1" showInputMessage="1" showErrorMessage="1" sqref="D1318 D17">
      <formula1>E9</formula1>
    </dataValidation>
    <dataValidation type="date" operator="greaterThan" allowBlank="1" showInputMessage="1" showErrorMessage="1" sqref="D1337">
      <formula1>E1296</formula1>
    </dataValidation>
    <dataValidation type="date" operator="greaterThan" allowBlank="1" showInputMessage="1" showErrorMessage="1" sqref="D1336">
      <formula1>E1294</formula1>
    </dataValidation>
    <dataValidation type="date" operator="greaterThan" allowBlank="1" showInputMessage="1" showErrorMessage="1" sqref="D1567">
      <formula1>E1464</formula1>
    </dataValidation>
    <dataValidation type="date" operator="greaterThan" allowBlank="1" showInputMessage="1" showErrorMessage="1" sqref="D1551">
      <formula1>E1481</formula1>
    </dataValidation>
    <dataValidation type="date" operator="greaterThan" allowBlank="1" showInputMessage="1" showErrorMessage="1" sqref="D615 D562">
      <formula1>E516</formula1>
    </dataValidation>
    <dataValidation type="date" operator="greaterThan" allowBlank="1" showInputMessage="1" showErrorMessage="1" sqref="D509 D383">
      <formula1>E365</formula1>
    </dataValidation>
    <dataValidation type="date" operator="greaterThan" allowBlank="1" showInputMessage="1" showErrorMessage="1" sqref="D484">
      <formula1>E426</formula1>
    </dataValidation>
    <dataValidation type="date" operator="greaterThan" allowBlank="1" showInputMessage="1" showErrorMessage="1" sqref="D418">
      <formula1>E389</formula1>
    </dataValidation>
    <dataValidation type="date" operator="greaterThan" allowBlank="1" showInputMessage="1" showErrorMessage="1" sqref="D305">
      <formula1>E188</formula1>
    </dataValidation>
    <dataValidation type="date" operator="greaterThan" allowBlank="1" showInputMessage="1" showErrorMessage="1" sqref="D304">
      <formula1>E186</formula1>
    </dataValidation>
    <dataValidation type="date" operator="greaterThan" allowBlank="1" showInputMessage="1" showErrorMessage="1" sqref="D16">
      <formula1>E7</formula1>
    </dataValidation>
  </dataValidations>
  <printOptions horizontalCentered="1"/>
  <pageMargins left="0.89500000000000002" right="0.33" top="1.1811023622047245" bottom="0.98425196850393704" header="0" footer="0"/>
  <pageSetup paperSize="9" scale="85"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4"/>
  <dimension ref="A1:AK3100"/>
  <sheetViews>
    <sheetView showGridLines="0" zoomScale="85" zoomScaleNormal="85" workbookViewId="0">
      <selection activeCell="J1" sqref="J1"/>
    </sheetView>
  </sheetViews>
  <sheetFormatPr baseColWidth="10" defaultRowHeight="12.75" x14ac:dyDescent="0.2"/>
  <cols>
    <col min="1" max="1" width="3.42578125" customWidth="1"/>
    <col min="2" max="2" width="23.140625" customWidth="1"/>
    <col min="3" max="3" width="32.140625" customWidth="1"/>
    <col min="4" max="4" width="54.85546875" customWidth="1"/>
    <col min="5" max="5" width="23.7109375" customWidth="1"/>
    <col min="6" max="6" width="14.140625" customWidth="1"/>
    <col min="7" max="7" width="13.85546875" customWidth="1"/>
    <col min="8" max="8" width="14.140625" customWidth="1"/>
    <col min="9" max="9" width="11.140625" customWidth="1"/>
    <col min="10" max="10" width="11.28515625" customWidth="1"/>
    <col min="11" max="12" width="11.140625" customWidth="1"/>
  </cols>
  <sheetData>
    <row r="1" spans="2:32" s="2403" customFormat="1" x14ac:dyDescent="0.2">
      <c r="B1" s="2513"/>
      <c r="C1" s="2513"/>
      <c r="D1" s="2513"/>
      <c r="E1" s="2513"/>
      <c r="F1" s="2513"/>
      <c r="G1" s="2513"/>
      <c r="H1" s="2513"/>
      <c r="I1" s="2513"/>
      <c r="J1" s="2513"/>
      <c r="K1" s="2513"/>
      <c r="L1" s="2513"/>
      <c r="M1" s="2516"/>
      <c r="N1" s="2513"/>
      <c r="O1" s="2513"/>
      <c r="P1" s="2513"/>
      <c r="Q1" s="2513"/>
      <c r="R1" s="2513"/>
      <c r="S1" s="2513"/>
      <c r="T1" s="2513"/>
    </row>
    <row r="2" spans="2:32" s="2403" customFormat="1" ht="18" x14ac:dyDescent="0.25">
      <c r="B2" s="2479" t="s">
        <v>4971</v>
      </c>
      <c r="C2" s="2513"/>
      <c r="D2" s="2513"/>
      <c r="E2" s="2513"/>
      <c r="F2" s="2513"/>
      <c r="G2" s="2513"/>
      <c r="H2" s="2513"/>
      <c r="I2" s="2513"/>
      <c r="J2" s="2513"/>
      <c r="K2" s="2513"/>
      <c r="L2" s="2513"/>
      <c r="M2" s="2513"/>
      <c r="N2" s="2513"/>
      <c r="O2" s="2513"/>
      <c r="P2" s="2513"/>
      <c r="Q2" s="2513"/>
      <c r="R2" s="2513"/>
      <c r="S2" s="2513"/>
      <c r="T2" s="2513"/>
    </row>
    <row r="3" spans="2:32" s="2403" customFormat="1" ht="14.25" x14ac:dyDescent="0.2">
      <c r="B3" s="2478" t="s">
        <v>4975</v>
      </c>
      <c r="C3" s="2513"/>
      <c r="D3" s="2513"/>
      <c r="E3" s="2513"/>
      <c r="F3" s="2513"/>
      <c r="G3" s="2513"/>
      <c r="H3" s="2513"/>
      <c r="I3" s="2513"/>
      <c r="J3" s="2513"/>
      <c r="K3" s="2513"/>
      <c r="L3" s="2513"/>
      <c r="M3" s="2513"/>
      <c r="N3" s="2513"/>
      <c r="O3" s="2513"/>
      <c r="P3" s="2513"/>
      <c r="Q3" s="2513"/>
      <c r="R3" s="2513"/>
      <c r="S3" s="2513"/>
      <c r="T3" s="2513"/>
    </row>
    <row r="4" spans="2:32" s="2403" customFormat="1" ht="14.25" x14ac:dyDescent="0.2">
      <c r="B4" s="2476"/>
      <c r="C4" s="2513"/>
      <c r="D4" s="2513"/>
      <c r="E4" s="2513"/>
      <c r="F4" s="2513"/>
      <c r="G4" s="2513"/>
      <c r="H4" s="2513"/>
      <c r="I4" s="2513"/>
      <c r="J4" s="2513"/>
      <c r="K4" s="2513"/>
      <c r="L4" s="2513"/>
      <c r="M4" s="2513"/>
      <c r="N4" s="2513"/>
      <c r="O4" s="2513"/>
      <c r="P4" s="2513"/>
      <c r="Q4" s="2513"/>
      <c r="R4" s="2513"/>
      <c r="S4" s="2513"/>
      <c r="T4" s="2513"/>
    </row>
    <row r="5" spans="2:32" s="2403" customFormat="1" ht="14.25" x14ac:dyDescent="0.2">
      <c r="B5" s="2476"/>
      <c r="C5" s="2513"/>
      <c r="D5" s="2513"/>
      <c r="E5" s="2513"/>
      <c r="F5" s="2513"/>
      <c r="G5" s="2513"/>
      <c r="H5" s="2513"/>
      <c r="I5" s="2513"/>
      <c r="J5" s="2513"/>
      <c r="K5" s="2513"/>
      <c r="L5" s="2513"/>
      <c r="M5" s="2513"/>
      <c r="N5" s="2513"/>
      <c r="O5" s="2513"/>
      <c r="P5" s="2513"/>
      <c r="Q5" s="2513"/>
      <c r="R5" s="2513"/>
      <c r="S5" s="2513"/>
      <c r="T5" s="2513"/>
    </row>
    <row r="6" spans="2:32" s="2403" customFormat="1" ht="14.25" x14ac:dyDescent="0.2">
      <c r="B6" s="2477"/>
      <c r="C6" s="2513"/>
      <c r="D6" s="2513"/>
      <c r="E6" s="2513"/>
      <c r="F6" s="2513"/>
      <c r="G6" s="2513"/>
      <c r="H6" s="2513"/>
      <c r="I6" s="2513"/>
      <c r="J6" s="2513"/>
      <c r="K6" s="2513"/>
      <c r="L6" s="2513"/>
      <c r="M6" s="2513"/>
      <c r="N6" s="2513"/>
      <c r="O6" s="2513"/>
      <c r="P6" s="2513"/>
      <c r="Q6" s="2513"/>
      <c r="R6" s="2513"/>
      <c r="S6" s="2513"/>
      <c r="T6" s="2513"/>
    </row>
    <row r="7" spans="2:32" s="2403" customFormat="1" ht="14.25" x14ac:dyDescent="0.2">
      <c r="B7" s="2477"/>
      <c r="C7" s="2513"/>
      <c r="D7" s="2513"/>
      <c r="E7" s="2513"/>
      <c r="F7" s="2513"/>
      <c r="G7" s="2513"/>
      <c r="H7" s="2513"/>
      <c r="I7" s="2513"/>
      <c r="J7" s="2513"/>
      <c r="K7" s="2513"/>
      <c r="L7" s="2513"/>
      <c r="M7" s="2513"/>
      <c r="N7" s="2513"/>
      <c r="O7" s="2513"/>
      <c r="P7" s="2513"/>
      <c r="Q7" s="2513"/>
      <c r="R7" s="2513"/>
      <c r="S7" s="2513"/>
      <c r="T7" s="2513"/>
    </row>
    <row r="8" spans="2:32" s="2403" customFormat="1" x14ac:dyDescent="0.2">
      <c r="B8" s="2480" t="str">
        <f>+Inicio!B8</f>
        <v xml:space="preserve">          Fecha de publicación: Julio de 2014</v>
      </c>
      <c r="C8" s="2513"/>
      <c r="D8" s="2513"/>
      <c r="E8" s="2513"/>
      <c r="F8" s="2513"/>
      <c r="G8" s="2513"/>
      <c r="H8" s="2513"/>
      <c r="I8" s="2513"/>
      <c r="J8" s="2513"/>
      <c r="K8" s="2513"/>
      <c r="L8" s="2513"/>
      <c r="M8" s="2513"/>
      <c r="N8" s="2513"/>
      <c r="O8" s="2513"/>
      <c r="P8" s="2513"/>
      <c r="Q8" s="2513"/>
      <c r="R8" s="2513"/>
      <c r="S8" s="2513"/>
      <c r="T8" s="2513"/>
    </row>
    <row r="9" spans="2:32" s="2403" customFormat="1" x14ac:dyDescent="0.2">
      <c r="B9" s="2513"/>
      <c r="C9" s="2513"/>
      <c r="D9" s="2513"/>
      <c r="E9" s="2513"/>
      <c r="F9" s="2513"/>
      <c r="G9" s="2513"/>
      <c r="H9" s="2513"/>
      <c r="I9" s="2513"/>
      <c r="J9" s="2513"/>
      <c r="K9" s="2513"/>
      <c r="L9" s="2513"/>
      <c r="M9" s="2513"/>
      <c r="N9" s="2513"/>
      <c r="O9" s="2513"/>
      <c r="P9" s="2513"/>
      <c r="Q9" s="2513"/>
      <c r="R9" s="2513"/>
      <c r="S9" s="2513"/>
      <c r="T9" s="2513"/>
    </row>
    <row r="10" spans="2:32" s="2403" customFormat="1" x14ac:dyDescent="0.2">
      <c r="B10" s="2513"/>
      <c r="C10" s="2513"/>
      <c r="D10" s="2513"/>
      <c r="E10" s="2513"/>
      <c r="F10" s="2513"/>
      <c r="G10" s="2513"/>
      <c r="H10" s="2513"/>
      <c r="I10" s="2513"/>
      <c r="J10" s="2513"/>
      <c r="K10" s="2513"/>
      <c r="L10" s="2513"/>
      <c r="M10" s="2513"/>
      <c r="N10" s="2513"/>
      <c r="O10" s="2513"/>
      <c r="P10" s="2513"/>
      <c r="Q10" s="2513"/>
      <c r="R10" s="2513"/>
      <c r="S10" s="2513"/>
      <c r="T10" s="2513"/>
    </row>
    <row r="11" spans="2:32" x14ac:dyDescent="0.2">
      <c r="B11" s="2514"/>
      <c r="C11" s="2514"/>
      <c r="D11" s="2514"/>
      <c r="E11" s="2514"/>
      <c r="F11" s="2514"/>
      <c r="G11" s="2514"/>
      <c r="H11" s="2514"/>
      <c r="I11" s="2515"/>
      <c r="J11" s="2514"/>
      <c r="K11" s="2514"/>
      <c r="L11" s="2514"/>
      <c r="M11" s="2514"/>
      <c r="N11" s="2514"/>
      <c r="O11" s="2514"/>
      <c r="P11" s="2514"/>
      <c r="Q11" s="2514"/>
      <c r="R11" s="2514"/>
      <c r="S11" s="2514"/>
      <c r="T11" s="2514"/>
    </row>
    <row r="12" spans="2:32" s="2452" customFormat="1" ht="13.5" thickBot="1" x14ac:dyDescent="0.25">
      <c r="B12" s="2535"/>
      <c r="I12" s="2873"/>
    </row>
    <row r="13" spans="2:32" s="2452" customFormat="1" ht="20.25" x14ac:dyDescent="0.2">
      <c r="B13" s="3987" t="s">
        <v>5065</v>
      </c>
      <c r="C13" s="3988"/>
      <c r="D13" s="3988"/>
      <c r="E13" s="3988"/>
      <c r="F13" s="3988"/>
      <c r="G13" s="3988"/>
      <c r="H13" s="3988"/>
      <c r="I13" s="3988"/>
      <c r="J13" s="3988"/>
      <c r="K13" s="3988"/>
      <c r="L13" s="3988"/>
      <c r="M13" s="3988"/>
      <c r="N13" s="3988"/>
      <c r="O13" s="3988"/>
      <c r="P13" s="3988"/>
      <c r="Q13" s="3988"/>
      <c r="R13" s="3988"/>
      <c r="S13" s="3988"/>
      <c r="T13" s="3988"/>
      <c r="U13" s="3988"/>
      <c r="V13" s="3988"/>
      <c r="W13" s="3988"/>
      <c r="X13" s="3988"/>
      <c r="Y13" s="3988"/>
      <c r="Z13" s="3988"/>
      <c r="AA13" s="3988"/>
      <c r="AB13" s="3988"/>
      <c r="AC13" s="3988"/>
      <c r="AD13" s="3988"/>
      <c r="AE13" s="3988"/>
      <c r="AF13" s="3989"/>
    </row>
    <row r="14" spans="2:32" s="2452" customFormat="1" x14ac:dyDescent="0.2">
      <c r="B14" s="3878"/>
      <c r="C14" s="3879"/>
      <c r="D14" s="3879"/>
      <c r="E14" s="3879"/>
      <c r="F14" s="3879"/>
      <c r="G14" s="2571"/>
      <c r="H14" s="2571"/>
      <c r="I14" s="2571"/>
      <c r="J14" s="2571"/>
      <c r="K14" s="2571"/>
      <c r="L14" s="2571"/>
      <c r="M14" s="2571"/>
      <c r="N14" s="2571"/>
      <c r="O14" s="2571"/>
      <c r="P14" s="2571"/>
      <c r="Q14" s="2571"/>
      <c r="R14" s="2571"/>
      <c r="S14" s="2571"/>
      <c r="T14" s="2571"/>
      <c r="U14" s="2571"/>
      <c r="V14" s="2571"/>
      <c r="W14" s="2571"/>
      <c r="X14" s="2571"/>
      <c r="Y14" s="2571"/>
      <c r="Z14" s="2571"/>
      <c r="AA14" s="2571"/>
      <c r="AB14" s="2571"/>
      <c r="AC14" s="2571"/>
      <c r="AD14" s="2571"/>
      <c r="AE14" s="2571"/>
      <c r="AF14" s="2572"/>
    </row>
    <row r="15" spans="2:32" s="2452" customFormat="1" x14ac:dyDescent="0.2">
      <c r="B15" s="2633" t="s">
        <v>5085</v>
      </c>
      <c r="C15" s="3879"/>
      <c r="D15" s="4016" t="s">
        <v>7146</v>
      </c>
      <c r="E15" s="4016"/>
      <c r="F15" s="4016"/>
      <c r="G15" s="2571"/>
      <c r="H15" s="2571"/>
      <c r="I15" s="2571"/>
      <c r="J15" s="2571"/>
      <c r="K15" s="2571"/>
      <c r="L15" s="2571"/>
      <c r="M15" s="2571"/>
      <c r="N15" s="2571"/>
      <c r="O15" s="2571"/>
      <c r="P15" s="2571"/>
      <c r="Q15" s="2571"/>
      <c r="R15" s="2571"/>
      <c r="S15" s="2571"/>
      <c r="T15" s="2571"/>
      <c r="U15" s="2571"/>
      <c r="V15" s="2571"/>
      <c r="W15" s="2571"/>
      <c r="X15" s="2571"/>
      <c r="Y15" s="2571"/>
      <c r="Z15" s="2571"/>
      <c r="AA15" s="2571"/>
      <c r="AB15" s="2571"/>
      <c r="AC15" s="2571"/>
      <c r="AD15" s="2571"/>
      <c r="AE15" s="2571"/>
      <c r="AF15" s="2572"/>
    </row>
    <row r="16" spans="2:32" s="2452" customFormat="1" x14ac:dyDescent="0.2">
      <c r="B16" s="4017" t="s">
        <v>5068</v>
      </c>
      <c r="C16" s="4018"/>
      <c r="D16" s="4909">
        <v>41821</v>
      </c>
      <c r="E16" s="4909"/>
      <c r="F16" s="4909"/>
      <c r="G16" s="2631"/>
      <c r="H16" s="2571"/>
      <c r="I16" s="2571"/>
      <c r="J16" s="2571"/>
      <c r="K16" s="2571"/>
      <c r="L16" s="2571"/>
      <c r="M16" s="2571"/>
      <c r="N16" s="2571"/>
      <c r="O16" s="2571"/>
      <c r="P16" s="2571"/>
      <c r="Q16" s="2571"/>
      <c r="R16" s="2571"/>
      <c r="S16" s="2571"/>
      <c r="T16" s="2571"/>
      <c r="U16" s="2571"/>
      <c r="V16" s="2571"/>
      <c r="W16" s="2571"/>
      <c r="X16" s="2571"/>
      <c r="Y16" s="2571"/>
      <c r="Z16" s="2571"/>
      <c r="AA16" s="2571"/>
      <c r="AB16" s="2571"/>
      <c r="AC16" s="2571"/>
      <c r="AD16" s="2571"/>
      <c r="AE16" s="2571"/>
      <c r="AF16" s="2572"/>
    </row>
    <row r="17" spans="2:32" s="2452" customFormat="1" x14ac:dyDescent="0.2">
      <c r="B17" s="3991" t="s">
        <v>5066</v>
      </c>
      <c r="C17" s="3992"/>
      <c r="D17" s="4882">
        <v>41851</v>
      </c>
      <c r="E17" s="4882"/>
      <c r="F17" s="4882"/>
      <c r="G17" s="2571"/>
      <c r="H17" s="2571"/>
      <c r="I17" s="2571"/>
      <c r="J17" s="2571"/>
      <c r="K17" s="2571"/>
      <c r="L17" s="2571"/>
      <c r="M17" s="2571"/>
      <c r="N17" s="2571"/>
      <c r="O17" s="2571"/>
      <c r="P17" s="2571"/>
      <c r="Q17" s="2571"/>
      <c r="R17" s="2571"/>
      <c r="S17" s="2571"/>
      <c r="T17" s="2571"/>
      <c r="U17" s="2571"/>
      <c r="V17" s="2571"/>
      <c r="W17" s="2571"/>
      <c r="X17" s="2571"/>
      <c r="Y17" s="2571"/>
      <c r="Z17" s="2571"/>
      <c r="AA17" s="2571"/>
      <c r="AB17" s="2571"/>
      <c r="AC17" s="2571"/>
      <c r="AD17" s="2571"/>
      <c r="AE17" s="2571"/>
      <c r="AF17" s="2572"/>
    </row>
    <row r="18" spans="2:32" s="2452" customFormat="1" ht="13.5" thickBot="1" x14ac:dyDescent="0.25">
      <c r="B18" s="3878"/>
      <c r="C18" s="3879"/>
      <c r="D18" s="3879"/>
      <c r="E18" s="3879"/>
      <c r="F18" s="3879"/>
      <c r="G18" s="2571"/>
      <c r="H18" s="2571"/>
      <c r="I18" s="2571"/>
      <c r="J18" s="2571"/>
      <c r="K18" s="2571"/>
      <c r="L18" s="2571"/>
      <c r="M18" s="2571"/>
      <c r="N18" s="2571"/>
      <c r="O18" s="2571"/>
      <c r="P18" s="2571"/>
      <c r="Q18" s="2571"/>
      <c r="R18" s="2571"/>
      <c r="S18" s="2571"/>
      <c r="T18" s="2571"/>
      <c r="U18" s="2571"/>
      <c r="V18" s="2571"/>
      <c r="W18" s="2571"/>
      <c r="X18" s="2571"/>
      <c r="Y18" s="2571"/>
      <c r="Z18" s="2571"/>
      <c r="AA18" s="2571"/>
      <c r="AB18" s="2571"/>
      <c r="AC18" s="2571"/>
      <c r="AD18" s="2571"/>
      <c r="AE18" s="2571"/>
      <c r="AF18" s="2572"/>
    </row>
    <row r="19" spans="2:32" s="2452" customFormat="1" ht="78.75" customHeight="1" thickBot="1" x14ac:dyDescent="0.25">
      <c r="B19" s="3993" t="s">
        <v>5067</v>
      </c>
      <c r="C19" s="4036"/>
      <c r="D19" s="4019" t="s">
        <v>7147</v>
      </c>
      <c r="E19" s="4020"/>
      <c r="F19" s="4020"/>
      <c r="G19" s="4020"/>
      <c r="H19" s="4020"/>
      <c r="I19" s="4020"/>
      <c r="J19" s="4020"/>
      <c r="K19" s="4020"/>
      <c r="L19" s="4020"/>
      <c r="M19" s="4020"/>
      <c r="N19" s="4020"/>
      <c r="O19" s="4020"/>
      <c r="P19" s="4020"/>
      <c r="Q19" s="4021"/>
      <c r="R19" s="2571"/>
      <c r="S19" s="2571"/>
      <c r="T19" s="2571"/>
      <c r="U19" s="2571"/>
      <c r="V19" s="2571"/>
      <c r="W19" s="2571"/>
      <c r="X19" s="2571"/>
      <c r="Y19" s="2571"/>
      <c r="Z19" s="2571"/>
      <c r="AA19" s="2571"/>
      <c r="AB19" s="2571"/>
      <c r="AC19" s="2571"/>
      <c r="AD19" s="2571"/>
      <c r="AE19" s="2571"/>
      <c r="AF19" s="2572"/>
    </row>
    <row r="20" spans="2:32" s="2452" customFormat="1" ht="13.5" thickBot="1" x14ac:dyDescent="0.25">
      <c r="B20" s="3878"/>
      <c r="C20" s="3879"/>
      <c r="D20" s="3879"/>
      <c r="E20" s="3879"/>
      <c r="F20" s="3879"/>
      <c r="G20" s="2571"/>
      <c r="H20" s="2571"/>
      <c r="I20" s="2571"/>
      <c r="J20" s="2571"/>
      <c r="K20" s="2571"/>
      <c r="L20" s="2571"/>
      <c r="M20" s="2571"/>
      <c r="N20" s="2571"/>
      <c r="O20" s="2571"/>
      <c r="P20" s="2571"/>
      <c r="Q20" s="2571"/>
      <c r="R20" s="2635"/>
      <c r="S20" s="2571"/>
      <c r="T20" s="2571"/>
      <c r="U20" s="2571"/>
      <c r="V20" s="2571"/>
      <c r="W20" s="2571"/>
      <c r="X20" s="2571"/>
      <c r="Y20" s="2571"/>
      <c r="Z20" s="2571"/>
      <c r="AA20" s="2571"/>
      <c r="AB20" s="2571"/>
      <c r="AC20" s="2571"/>
      <c r="AD20" s="2571"/>
      <c r="AE20" s="2571"/>
      <c r="AF20" s="2572"/>
    </row>
    <row r="21" spans="2:32" s="2452" customFormat="1" ht="13.5" thickBot="1" x14ac:dyDescent="0.25">
      <c r="B21" s="4022" t="s">
        <v>5069</v>
      </c>
      <c r="C21" s="4023"/>
      <c r="D21" s="4003" t="s">
        <v>5070</v>
      </c>
      <c r="E21" s="4026" t="s">
        <v>224</v>
      </c>
      <c r="F21" s="4027"/>
      <c r="G21" s="4027"/>
      <c r="H21" s="4027"/>
      <c r="I21" s="4027"/>
      <c r="J21" s="4027"/>
      <c r="K21" s="4027"/>
      <c r="L21" s="4027"/>
      <c r="M21" s="4027"/>
      <c r="N21" s="4027"/>
      <c r="O21" s="4027"/>
      <c r="P21" s="4028"/>
      <c r="Q21" s="4029" t="s">
        <v>340</v>
      </c>
      <c r="R21" s="4030"/>
      <c r="S21" s="4031"/>
      <c r="T21" s="4031"/>
      <c r="U21" s="4031"/>
      <c r="V21" s="4031"/>
      <c r="W21" s="4031"/>
      <c r="X21" s="4031"/>
      <c r="Y21" s="4032"/>
      <c r="Z21" s="4029" t="s">
        <v>225</v>
      </c>
      <c r="AA21" s="4031"/>
      <c r="AB21" s="4032"/>
      <c r="AC21" s="4033" t="s">
        <v>4989</v>
      </c>
      <c r="AD21" s="4034"/>
      <c r="AE21" s="4035"/>
      <c r="AF21" s="2572"/>
    </row>
    <row r="22" spans="2:32" s="2452" customFormat="1" ht="13.5" thickBot="1" x14ac:dyDescent="0.25">
      <c r="B22" s="4024"/>
      <c r="C22" s="4025"/>
      <c r="D22" s="4003"/>
      <c r="E22" s="4003" t="s">
        <v>5007</v>
      </c>
      <c r="F22" s="4003" t="s">
        <v>5008</v>
      </c>
      <c r="G22" s="4004" t="s">
        <v>5010</v>
      </c>
      <c r="H22" s="4004" t="s">
        <v>5071</v>
      </c>
      <c r="I22" s="4009" t="s">
        <v>5072</v>
      </c>
      <c r="J22" s="4009" t="s">
        <v>5073</v>
      </c>
      <c r="K22" s="4009" t="s">
        <v>5013</v>
      </c>
      <c r="L22" s="4009"/>
      <c r="M22" s="4009" t="s">
        <v>5074</v>
      </c>
      <c r="N22" s="4009" t="s">
        <v>5075</v>
      </c>
      <c r="O22" s="4009" t="s">
        <v>5076</v>
      </c>
      <c r="P22" s="4009" t="s">
        <v>5077</v>
      </c>
      <c r="Q22" s="4000" t="s">
        <v>5019</v>
      </c>
      <c r="R22" s="4000" t="s">
        <v>5020</v>
      </c>
      <c r="S22" s="4000" t="s">
        <v>5021</v>
      </c>
      <c r="T22" s="4000" t="s">
        <v>5078</v>
      </c>
      <c r="U22" s="4000" t="s">
        <v>5079</v>
      </c>
      <c r="V22" s="4000" t="s">
        <v>5024</v>
      </c>
      <c r="W22" s="4000" t="s">
        <v>5026</v>
      </c>
      <c r="X22" s="4004" t="s">
        <v>5080</v>
      </c>
      <c r="Y22" s="4004" t="s">
        <v>5081</v>
      </c>
      <c r="Z22" s="4000" t="s">
        <v>5082</v>
      </c>
      <c r="AA22" s="4000" t="s">
        <v>5083</v>
      </c>
      <c r="AB22" s="4000" t="s">
        <v>5084</v>
      </c>
      <c r="AC22" s="4000" t="s">
        <v>1154</v>
      </c>
      <c r="AD22" s="4000" t="s">
        <v>4990</v>
      </c>
      <c r="AE22" s="4000" t="s">
        <v>4991</v>
      </c>
      <c r="AF22" s="2572"/>
    </row>
    <row r="23" spans="2:32" s="2452" customFormat="1" ht="13.5" thickBot="1" x14ac:dyDescent="0.25">
      <c r="B23" s="4024"/>
      <c r="C23" s="4025"/>
      <c r="D23" s="4000"/>
      <c r="E23" s="4000"/>
      <c r="F23" s="4000"/>
      <c r="G23" s="4005"/>
      <c r="H23" s="4005"/>
      <c r="I23" s="4004"/>
      <c r="J23" s="4004"/>
      <c r="K23" s="3875" t="s">
        <v>5033</v>
      </c>
      <c r="L23" s="3876" t="s">
        <v>2798</v>
      </c>
      <c r="M23" s="4004"/>
      <c r="N23" s="4004"/>
      <c r="O23" s="4004"/>
      <c r="P23" s="4004"/>
      <c r="Q23" s="4001"/>
      <c r="R23" s="4001"/>
      <c r="S23" s="4001"/>
      <c r="T23" s="4001"/>
      <c r="U23" s="4001"/>
      <c r="V23" s="4001"/>
      <c r="W23" s="4001"/>
      <c r="X23" s="4005"/>
      <c r="Y23" s="4005"/>
      <c r="Z23" s="4001"/>
      <c r="AA23" s="4001"/>
      <c r="AB23" s="4001"/>
      <c r="AC23" s="4001"/>
      <c r="AD23" s="4001"/>
      <c r="AE23" s="4001"/>
      <c r="AF23" s="2572"/>
    </row>
    <row r="24" spans="2:32" s="2452" customFormat="1" x14ac:dyDescent="0.2">
      <c r="B24" s="4919" t="s">
        <v>7146</v>
      </c>
      <c r="C24" s="4920"/>
      <c r="D24" s="3146" t="s">
        <v>6105</v>
      </c>
      <c r="E24" s="3147"/>
      <c r="F24" s="3148"/>
      <c r="G24" s="2732"/>
      <c r="H24" s="2732"/>
      <c r="I24" s="3147"/>
      <c r="J24" s="3147"/>
      <c r="K24" s="3148"/>
      <c r="L24" s="2732"/>
      <c r="M24" s="3147"/>
      <c r="N24" s="3147"/>
      <c r="O24" s="3147"/>
      <c r="P24" s="3147"/>
      <c r="Q24" s="3147"/>
      <c r="R24" s="3148"/>
      <c r="S24" s="3148"/>
      <c r="T24" s="3147"/>
      <c r="U24" s="3147"/>
      <c r="V24" s="3148"/>
      <c r="W24" s="3148"/>
      <c r="X24" s="3147"/>
      <c r="Y24" s="3147"/>
      <c r="Z24" s="3148"/>
      <c r="AA24" s="3147"/>
      <c r="AB24" s="3147"/>
      <c r="AC24" s="2668"/>
      <c r="AD24" s="2668"/>
      <c r="AE24" s="2668"/>
      <c r="AF24" s="2572"/>
    </row>
    <row r="25" spans="2:32" s="2452" customFormat="1" x14ac:dyDescent="0.2">
      <c r="B25" s="2634"/>
      <c r="C25" s="2566"/>
      <c r="D25" s="2566"/>
      <c r="E25" s="2566"/>
      <c r="F25" s="2566"/>
      <c r="G25" s="2567"/>
      <c r="H25" s="2567"/>
      <c r="I25" s="2567"/>
      <c r="J25" s="2567"/>
      <c r="K25" s="2566"/>
      <c r="L25" s="2567"/>
      <c r="M25" s="2567"/>
      <c r="N25" s="2567"/>
      <c r="O25" s="2567"/>
      <c r="P25" s="2567"/>
      <c r="Q25" s="2631"/>
      <c r="R25" s="2631"/>
      <c r="S25" s="2631"/>
      <c r="T25" s="2631"/>
      <c r="U25" s="2631"/>
      <c r="V25" s="2631"/>
      <c r="W25" s="2631"/>
      <c r="X25" s="2631"/>
      <c r="Y25" s="2631"/>
      <c r="Z25" s="2631"/>
      <c r="AA25" s="2631"/>
      <c r="AB25" s="2631"/>
      <c r="AC25" s="2631"/>
      <c r="AD25" s="2631"/>
      <c r="AE25" s="2631"/>
      <c r="AF25" s="2572"/>
    </row>
    <row r="26" spans="2:32" s="2452" customFormat="1" x14ac:dyDescent="0.2">
      <c r="B26" s="4011" t="s">
        <v>4992</v>
      </c>
      <c r="C26" s="4012"/>
      <c r="D26" s="4042" t="s">
        <v>1871</v>
      </c>
      <c r="E26" s="4042"/>
      <c r="F26" s="4042"/>
      <c r="G26" s="4042"/>
      <c r="H26" s="4042"/>
      <c r="I26" s="2632"/>
      <c r="J26" s="2632"/>
      <c r="K26" s="2632"/>
      <c r="L26" s="2632"/>
      <c r="M26" s="2632"/>
      <c r="N26" s="2632"/>
      <c r="O26" s="2632"/>
      <c r="P26" s="2632"/>
      <c r="Q26" s="2631"/>
      <c r="R26" s="2631"/>
      <c r="S26" s="2631"/>
      <c r="T26" s="2631"/>
      <c r="U26" s="2631"/>
      <c r="V26" s="2631"/>
      <c r="W26" s="2631"/>
      <c r="X26" s="2631"/>
      <c r="Y26" s="2631"/>
      <c r="Z26" s="2631"/>
      <c r="AA26" s="2631"/>
      <c r="AB26" s="2631"/>
      <c r="AC26" s="2631"/>
      <c r="AD26" s="2631"/>
      <c r="AE26" s="2631"/>
      <c r="AF26" s="2572"/>
    </row>
    <row r="27" spans="2:32" s="2452" customFormat="1" x14ac:dyDescent="0.2">
      <c r="B27" s="4011" t="s">
        <v>4993</v>
      </c>
      <c r="C27" s="4012"/>
      <c r="D27" s="4042" t="s">
        <v>1871</v>
      </c>
      <c r="E27" s="4042"/>
      <c r="F27" s="4042"/>
      <c r="G27" s="4042"/>
      <c r="H27" s="4042"/>
      <c r="I27" s="2632"/>
      <c r="J27" s="2632"/>
      <c r="K27" s="2632"/>
      <c r="L27" s="2632"/>
      <c r="M27" s="2632"/>
      <c r="N27" s="2632"/>
      <c r="O27" s="2632"/>
      <c r="P27" s="2632"/>
      <c r="Q27" s="2631"/>
      <c r="R27" s="2631"/>
      <c r="S27" s="2631"/>
      <c r="T27" s="2631"/>
      <c r="U27" s="2631"/>
      <c r="V27" s="2631"/>
      <c r="W27" s="2631"/>
      <c r="X27" s="2631"/>
      <c r="Y27" s="2631"/>
      <c r="Z27" s="2631"/>
      <c r="AA27" s="2631"/>
      <c r="AB27" s="2631"/>
      <c r="AC27" s="2631"/>
      <c r="AD27" s="2631"/>
      <c r="AE27" s="2631"/>
      <c r="AF27" s="2572"/>
    </row>
    <row r="28" spans="2:32" s="2452" customFormat="1" ht="13.5" thickBot="1" x14ac:dyDescent="0.25">
      <c r="B28" s="3881"/>
      <c r="C28" s="3882"/>
      <c r="D28" s="3882"/>
      <c r="E28" s="3882"/>
      <c r="F28" s="3882"/>
      <c r="G28" s="2635"/>
      <c r="H28" s="2635"/>
      <c r="I28" s="2635"/>
      <c r="J28" s="2635"/>
      <c r="K28" s="2635"/>
      <c r="L28" s="2635"/>
      <c r="M28" s="2635"/>
      <c r="N28" s="2635"/>
      <c r="O28" s="2635"/>
      <c r="P28" s="2635"/>
      <c r="Q28" s="2635"/>
      <c r="R28" s="2635"/>
      <c r="S28" s="2635"/>
      <c r="T28" s="2635"/>
      <c r="U28" s="2635"/>
      <c r="V28" s="2635"/>
      <c r="W28" s="2635"/>
      <c r="X28" s="2635"/>
      <c r="Y28" s="2635"/>
      <c r="Z28" s="2635"/>
      <c r="AA28" s="2635"/>
      <c r="AB28" s="2635"/>
      <c r="AC28" s="2635"/>
      <c r="AD28" s="2635"/>
      <c r="AE28" s="2635"/>
      <c r="AF28" s="2577"/>
    </row>
    <row r="29" spans="2:32" s="2452" customFormat="1" x14ac:dyDescent="0.2">
      <c r="B29" s="2535"/>
      <c r="I29" s="2873"/>
    </row>
    <row r="30" spans="2:32" s="2452" customFormat="1" ht="13.5" thickBot="1" x14ac:dyDescent="0.25">
      <c r="B30" s="2535"/>
      <c r="I30" s="2873"/>
    </row>
    <row r="31" spans="2:32" s="2452" customFormat="1" ht="20.25" x14ac:dyDescent="0.2">
      <c r="B31" s="3987" t="s">
        <v>5065</v>
      </c>
      <c r="C31" s="3988"/>
      <c r="D31" s="3988"/>
      <c r="E31" s="3988"/>
      <c r="F31" s="3988"/>
      <c r="G31" s="3988"/>
      <c r="H31" s="3988"/>
      <c r="I31" s="3988"/>
      <c r="J31" s="3988"/>
      <c r="K31" s="3988"/>
      <c r="L31" s="3988"/>
      <c r="M31" s="3988"/>
      <c r="N31" s="3988"/>
      <c r="O31" s="3988"/>
      <c r="P31" s="3988"/>
      <c r="Q31" s="3988"/>
      <c r="R31" s="3988"/>
      <c r="S31" s="3988"/>
      <c r="T31" s="3988"/>
      <c r="U31" s="3988"/>
      <c r="V31" s="3988"/>
      <c r="W31" s="3988"/>
      <c r="X31" s="3988"/>
      <c r="Y31" s="3988"/>
      <c r="Z31" s="3988"/>
      <c r="AA31" s="3988"/>
      <c r="AB31" s="3988"/>
      <c r="AC31" s="3988"/>
      <c r="AD31" s="3988"/>
      <c r="AE31" s="3988"/>
      <c r="AF31" s="3989"/>
    </row>
    <row r="32" spans="2:32" s="2452" customFormat="1" ht="12.75" customHeight="1" x14ac:dyDescent="0.2">
      <c r="B32" s="3878"/>
      <c r="C32" s="3879"/>
      <c r="D32" s="3879"/>
      <c r="E32" s="3879"/>
      <c r="F32" s="3879"/>
      <c r="G32" s="2571"/>
      <c r="H32" s="2571"/>
      <c r="I32" s="2571"/>
      <c r="J32" s="2571"/>
      <c r="K32" s="2571"/>
      <c r="L32" s="2571"/>
      <c r="M32" s="2571"/>
      <c r="N32" s="2571"/>
      <c r="O32" s="2571"/>
      <c r="P32" s="2571"/>
      <c r="Q32" s="2571"/>
      <c r="R32" s="2571"/>
      <c r="S32" s="2571"/>
      <c r="T32" s="2571"/>
      <c r="U32" s="2571"/>
      <c r="V32" s="2571"/>
      <c r="W32" s="2571"/>
      <c r="X32" s="2571"/>
      <c r="Y32" s="2571"/>
      <c r="Z32" s="2571"/>
      <c r="AA32" s="2571"/>
      <c r="AB32" s="2571"/>
      <c r="AC32" s="2571"/>
      <c r="AD32" s="2571"/>
      <c r="AE32" s="2571"/>
      <c r="AF32" s="2572"/>
    </row>
    <row r="33" spans="2:32" s="2452" customFormat="1" ht="12.75" customHeight="1" x14ac:dyDescent="0.2">
      <c r="B33" s="2633" t="s">
        <v>5085</v>
      </c>
      <c r="C33" s="3879"/>
      <c r="D33" s="4016" t="s">
        <v>7144</v>
      </c>
      <c r="E33" s="4016"/>
      <c r="F33" s="4016"/>
      <c r="G33" s="2571"/>
      <c r="H33" s="2571"/>
      <c r="I33" s="2571"/>
      <c r="J33" s="2571"/>
      <c r="K33" s="2571"/>
      <c r="L33" s="2571"/>
      <c r="M33" s="2571"/>
      <c r="N33" s="2571"/>
      <c r="O33" s="2571"/>
      <c r="P33" s="2571"/>
      <c r="Q33" s="2571"/>
      <c r="R33" s="2571"/>
      <c r="S33" s="2571"/>
      <c r="T33" s="2571"/>
      <c r="U33" s="2571"/>
      <c r="V33" s="2571"/>
      <c r="W33" s="2571"/>
      <c r="X33" s="2571"/>
      <c r="Y33" s="2571"/>
      <c r="Z33" s="2571"/>
      <c r="AA33" s="2571"/>
      <c r="AB33" s="2571"/>
      <c r="AC33" s="2571"/>
      <c r="AD33" s="2571"/>
      <c r="AE33" s="2571"/>
      <c r="AF33" s="2572"/>
    </row>
    <row r="34" spans="2:32" s="2452" customFormat="1" ht="12.75" customHeight="1" x14ac:dyDescent="0.2">
      <c r="B34" s="4017" t="s">
        <v>5068</v>
      </c>
      <c r="C34" s="4018"/>
      <c r="D34" s="4909">
        <v>41821</v>
      </c>
      <c r="E34" s="4909"/>
      <c r="F34" s="4909"/>
      <c r="G34" s="2631"/>
      <c r="H34" s="2571"/>
      <c r="I34" s="2571"/>
      <c r="J34" s="2571"/>
      <c r="K34" s="2571"/>
      <c r="L34" s="2571"/>
      <c r="M34" s="2571"/>
      <c r="N34" s="2571"/>
      <c r="O34" s="2571"/>
      <c r="P34" s="2571"/>
      <c r="Q34" s="2571"/>
      <c r="R34" s="2571"/>
      <c r="S34" s="2571"/>
      <c r="T34" s="2571"/>
      <c r="U34" s="2571"/>
      <c r="V34" s="2571"/>
      <c r="W34" s="2571"/>
      <c r="X34" s="2571"/>
      <c r="Y34" s="2571"/>
      <c r="Z34" s="2571"/>
      <c r="AA34" s="2571"/>
      <c r="AB34" s="2571"/>
      <c r="AC34" s="2571"/>
      <c r="AD34" s="2571"/>
      <c r="AE34" s="2571"/>
      <c r="AF34" s="2572"/>
    </row>
    <row r="35" spans="2:32" s="2452" customFormat="1" ht="13.5" customHeight="1" x14ac:dyDescent="0.2">
      <c r="B35" s="3991" t="s">
        <v>5066</v>
      </c>
      <c r="C35" s="3992"/>
      <c r="D35" s="4882">
        <v>41851</v>
      </c>
      <c r="E35" s="4882"/>
      <c r="F35" s="4882"/>
      <c r="G35" s="2571"/>
      <c r="H35" s="2571"/>
      <c r="I35" s="2571"/>
      <c r="J35" s="2571"/>
      <c r="K35" s="2571"/>
      <c r="L35" s="2571"/>
      <c r="M35" s="2571"/>
      <c r="N35" s="2571"/>
      <c r="O35" s="2571"/>
      <c r="P35" s="2571"/>
      <c r="Q35" s="2571"/>
      <c r="R35" s="2571"/>
      <c r="S35" s="2571"/>
      <c r="T35" s="2571"/>
      <c r="U35" s="2571"/>
      <c r="V35" s="2571"/>
      <c r="W35" s="2571"/>
      <c r="X35" s="2571"/>
      <c r="Y35" s="2571"/>
      <c r="Z35" s="2571"/>
      <c r="AA35" s="2571"/>
      <c r="AB35" s="2571"/>
      <c r="AC35" s="2571"/>
      <c r="AD35" s="2571"/>
      <c r="AE35" s="2571"/>
      <c r="AF35" s="2572"/>
    </row>
    <row r="36" spans="2:32" s="2452" customFormat="1" ht="13.5" customHeight="1" thickBot="1" x14ac:dyDescent="0.25">
      <c r="B36" s="3878"/>
      <c r="C36" s="3879"/>
      <c r="D36" s="3879"/>
      <c r="E36" s="3879"/>
      <c r="F36" s="3879"/>
      <c r="G36" s="2571"/>
      <c r="H36" s="2571"/>
      <c r="I36" s="2571"/>
      <c r="J36" s="2571"/>
      <c r="K36" s="2571"/>
      <c r="L36" s="2571"/>
      <c r="M36" s="2571"/>
      <c r="N36" s="2571"/>
      <c r="O36" s="2571"/>
      <c r="P36" s="2571"/>
      <c r="Q36" s="2571"/>
      <c r="R36" s="2571"/>
      <c r="S36" s="2571"/>
      <c r="T36" s="2571"/>
      <c r="U36" s="2571"/>
      <c r="V36" s="2571"/>
      <c r="W36" s="2571"/>
      <c r="X36" s="2571"/>
      <c r="Y36" s="2571"/>
      <c r="Z36" s="2571"/>
      <c r="AA36" s="2571"/>
      <c r="AB36" s="2571"/>
      <c r="AC36" s="2571"/>
      <c r="AD36" s="2571"/>
      <c r="AE36" s="2571"/>
      <c r="AF36" s="2572"/>
    </row>
    <row r="37" spans="2:32" s="2452" customFormat="1" ht="45" customHeight="1" thickBot="1" x14ac:dyDescent="0.25">
      <c r="B37" s="3993" t="s">
        <v>5067</v>
      </c>
      <c r="C37" s="4036"/>
      <c r="D37" s="4019" t="s">
        <v>7145</v>
      </c>
      <c r="E37" s="4020"/>
      <c r="F37" s="4020"/>
      <c r="G37" s="4020"/>
      <c r="H37" s="4020"/>
      <c r="I37" s="4020"/>
      <c r="J37" s="4020"/>
      <c r="K37" s="4020"/>
      <c r="L37" s="4020"/>
      <c r="M37" s="4020"/>
      <c r="N37" s="4020"/>
      <c r="O37" s="4020"/>
      <c r="P37" s="4020"/>
      <c r="Q37" s="4021"/>
      <c r="R37" s="2571"/>
      <c r="S37" s="2571"/>
      <c r="T37" s="2571"/>
      <c r="U37" s="2571"/>
      <c r="V37" s="2571"/>
      <c r="W37" s="2571"/>
      <c r="X37" s="2571"/>
      <c r="Y37" s="2571"/>
      <c r="Z37" s="2571"/>
      <c r="AA37" s="2571"/>
      <c r="AB37" s="2571"/>
      <c r="AC37" s="2571"/>
      <c r="AD37" s="2571"/>
      <c r="AE37" s="2571"/>
      <c r="AF37" s="2572"/>
    </row>
    <row r="38" spans="2:32" s="2452" customFormat="1" ht="13.5" customHeight="1" thickBot="1" x14ac:dyDescent="0.25">
      <c r="B38" s="3878"/>
      <c r="C38" s="3879"/>
      <c r="D38" s="3879"/>
      <c r="E38" s="3879"/>
      <c r="F38" s="3879"/>
      <c r="G38" s="2571"/>
      <c r="H38" s="2571"/>
      <c r="I38" s="2571"/>
      <c r="J38" s="2571"/>
      <c r="K38" s="2571"/>
      <c r="L38" s="2571"/>
      <c r="M38" s="2571"/>
      <c r="N38" s="2571"/>
      <c r="O38" s="2571"/>
      <c r="P38" s="2571"/>
      <c r="Q38" s="2571"/>
      <c r="R38" s="2635"/>
      <c r="S38" s="2571"/>
      <c r="T38" s="2571"/>
      <c r="U38" s="2571"/>
      <c r="V38" s="2571"/>
      <c r="W38" s="2571"/>
      <c r="X38" s="2571"/>
      <c r="Y38" s="2571"/>
      <c r="Z38" s="2571"/>
      <c r="AA38" s="2571"/>
      <c r="AB38" s="2571"/>
      <c r="AC38" s="2571"/>
      <c r="AD38" s="2571"/>
      <c r="AE38" s="2571"/>
      <c r="AF38" s="2572"/>
    </row>
    <row r="39" spans="2:32" s="2452" customFormat="1" ht="13.5" customHeight="1" thickBot="1" x14ac:dyDescent="0.25">
      <c r="B39" s="4022" t="s">
        <v>5069</v>
      </c>
      <c r="C39" s="4023"/>
      <c r="D39" s="4003" t="s">
        <v>5070</v>
      </c>
      <c r="E39" s="4026" t="s">
        <v>224</v>
      </c>
      <c r="F39" s="4027"/>
      <c r="G39" s="4027"/>
      <c r="H39" s="4027"/>
      <c r="I39" s="4027"/>
      <c r="J39" s="4027"/>
      <c r="K39" s="4027"/>
      <c r="L39" s="4027"/>
      <c r="M39" s="4027"/>
      <c r="N39" s="4027"/>
      <c r="O39" s="4027"/>
      <c r="P39" s="4028"/>
      <c r="Q39" s="4029" t="s">
        <v>340</v>
      </c>
      <c r="R39" s="4030"/>
      <c r="S39" s="4031"/>
      <c r="T39" s="4031"/>
      <c r="U39" s="4031"/>
      <c r="V39" s="4031"/>
      <c r="W39" s="4031"/>
      <c r="X39" s="4031"/>
      <c r="Y39" s="4032"/>
      <c r="Z39" s="4029" t="s">
        <v>225</v>
      </c>
      <c r="AA39" s="4031"/>
      <c r="AB39" s="4032"/>
      <c r="AC39" s="4033" t="s">
        <v>4989</v>
      </c>
      <c r="AD39" s="4034"/>
      <c r="AE39" s="4035"/>
      <c r="AF39" s="2572"/>
    </row>
    <row r="40" spans="2:32" s="2452" customFormat="1" ht="13.5" thickBot="1" x14ac:dyDescent="0.25">
      <c r="B40" s="4024"/>
      <c r="C40" s="4025"/>
      <c r="D40" s="4003"/>
      <c r="E40" s="4003" t="s">
        <v>5007</v>
      </c>
      <c r="F40" s="4003" t="s">
        <v>5008</v>
      </c>
      <c r="G40" s="4004" t="s">
        <v>5010</v>
      </c>
      <c r="H40" s="4004" t="s">
        <v>5071</v>
      </c>
      <c r="I40" s="4009" t="s">
        <v>5072</v>
      </c>
      <c r="J40" s="4009" t="s">
        <v>5073</v>
      </c>
      <c r="K40" s="4009" t="s">
        <v>5013</v>
      </c>
      <c r="L40" s="4009"/>
      <c r="M40" s="4009" t="s">
        <v>5074</v>
      </c>
      <c r="N40" s="4009" t="s">
        <v>5075</v>
      </c>
      <c r="O40" s="4009" t="s">
        <v>5076</v>
      </c>
      <c r="P40" s="4009" t="s">
        <v>5077</v>
      </c>
      <c r="Q40" s="4000" t="s">
        <v>5019</v>
      </c>
      <c r="R40" s="4000" t="s">
        <v>5020</v>
      </c>
      <c r="S40" s="4000" t="s">
        <v>5021</v>
      </c>
      <c r="T40" s="4000" t="s">
        <v>5078</v>
      </c>
      <c r="U40" s="4000" t="s">
        <v>5079</v>
      </c>
      <c r="V40" s="4000" t="s">
        <v>5024</v>
      </c>
      <c r="W40" s="4000" t="s">
        <v>5026</v>
      </c>
      <c r="X40" s="4004" t="s">
        <v>5080</v>
      </c>
      <c r="Y40" s="4004" t="s">
        <v>5081</v>
      </c>
      <c r="Z40" s="4000" t="s">
        <v>5082</v>
      </c>
      <c r="AA40" s="4000" t="s">
        <v>5083</v>
      </c>
      <c r="AB40" s="4000" t="s">
        <v>5084</v>
      </c>
      <c r="AC40" s="4000" t="s">
        <v>1154</v>
      </c>
      <c r="AD40" s="4000" t="s">
        <v>4990</v>
      </c>
      <c r="AE40" s="4000" t="s">
        <v>4991</v>
      </c>
      <c r="AF40" s="2572"/>
    </row>
    <row r="41" spans="2:32" s="2452" customFormat="1" ht="13.5" thickBot="1" x14ac:dyDescent="0.25">
      <c r="B41" s="4024"/>
      <c r="C41" s="4025"/>
      <c r="D41" s="4000"/>
      <c r="E41" s="4000"/>
      <c r="F41" s="4000"/>
      <c r="G41" s="4005"/>
      <c r="H41" s="4005"/>
      <c r="I41" s="4004"/>
      <c r="J41" s="4004"/>
      <c r="K41" s="3875" t="s">
        <v>5033</v>
      </c>
      <c r="L41" s="3876" t="s">
        <v>2798</v>
      </c>
      <c r="M41" s="4004"/>
      <c r="N41" s="4004"/>
      <c r="O41" s="4004"/>
      <c r="P41" s="4004"/>
      <c r="Q41" s="4001"/>
      <c r="R41" s="4001"/>
      <c r="S41" s="4001"/>
      <c r="T41" s="4001"/>
      <c r="U41" s="4001"/>
      <c r="V41" s="4001"/>
      <c r="W41" s="4001"/>
      <c r="X41" s="4005"/>
      <c r="Y41" s="4005"/>
      <c r="Z41" s="4001"/>
      <c r="AA41" s="4001"/>
      <c r="AB41" s="4001"/>
      <c r="AC41" s="4001"/>
      <c r="AD41" s="4001"/>
      <c r="AE41" s="4001"/>
      <c r="AF41" s="2572"/>
    </row>
    <row r="42" spans="2:32" s="2452" customFormat="1" ht="13.5" thickBot="1" x14ac:dyDescent="0.25">
      <c r="B42" s="4897" t="s">
        <v>7144</v>
      </c>
      <c r="C42" s="4898"/>
      <c r="D42" s="3152" t="s">
        <v>1534</v>
      </c>
      <c r="E42" s="3134"/>
      <c r="F42" s="3153"/>
      <c r="G42" s="3400"/>
      <c r="H42" s="3400"/>
      <c r="I42" s="3134"/>
      <c r="J42" s="3134"/>
      <c r="K42" s="3153"/>
      <c r="L42" s="3400"/>
      <c r="M42" s="3134"/>
      <c r="N42" s="3134"/>
      <c r="O42" s="3134"/>
      <c r="P42" s="3134"/>
      <c r="Q42" s="3134"/>
      <c r="R42" s="3153"/>
      <c r="S42" s="3153"/>
      <c r="T42" s="3134"/>
      <c r="U42" s="3134"/>
      <c r="V42" s="3153"/>
      <c r="W42" s="3153"/>
      <c r="X42" s="3134"/>
      <c r="Y42" s="3134"/>
      <c r="Z42" s="3153"/>
      <c r="AA42" s="3134"/>
      <c r="AB42" s="3134"/>
      <c r="AC42" s="3401"/>
      <c r="AD42" s="3401"/>
      <c r="AE42" s="3401"/>
      <c r="AF42" s="2572"/>
    </row>
    <row r="43" spans="2:32" s="2452" customFormat="1" x14ac:dyDescent="0.2">
      <c r="B43" s="2634"/>
      <c r="C43" s="2566"/>
      <c r="D43" s="2566"/>
      <c r="E43" s="2566"/>
      <c r="F43" s="2566"/>
      <c r="G43" s="2567"/>
      <c r="H43" s="2567"/>
      <c r="I43" s="2567"/>
      <c r="J43" s="2567"/>
      <c r="K43" s="2566"/>
      <c r="L43" s="2567"/>
      <c r="M43" s="2567"/>
      <c r="N43" s="2567"/>
      <c r="O43" s="2567"/>
      <c r="P43" s="2567"/>
      <c r="Q43" s="2631"/>
      <c r="R43" s="2631"/>
      <c r="S43" s="2631"/>
      <c r="T43" s="2631"/>
      <c r="U43" s="2631"/>
      <c r="V43" s="2631"/>
      <c r="W43" s="2631"/>
      <c r="X43" s="2631"/>
      <c r="Y43" s="2631"/>
      <c r="Z43" s="2631"/>
      <c r="AA43" s="2631"/>
      <c r="AB43" s="2631"/>
      <c r="AC43" s="2631"/>
      <c r="AD43" s="2631"/>
      <c r="AE43" s="2631"/>
      <c r="AF43" s="2572"/>
    </row>
    <row r="44" spans="2:32" s="2452" customFormat="1" x14ac:dyDescent="0.2">
      <c r="B44" s="4011" t="s">
        <v>4992</v>
      </c>
      <c r="C44" s="4012"/>
      <c r="D44" s="4042" t="s">
        <v>5088</v>
      </c>
      <c r="E44" s="4042"/>
      <c r="F44" s="4042"/>
      <c r="G44" s="4042"/>
      <c r="H44" s="4042"/>
      <c r="I44" s="2632"/>
      <c r="J44" s="2632"/>
      <c r="K44" s="2632"/>
      <c r="L44" s="2632"/>
      <c r="M44" s="2632"/>
      <c r="N44" s="2632"/>
      <c r="O44" s="2632"/>
      <c r="P44" s="2632"/>
      <c r="Q44" s="2631"/>
      <c r="R44" s="2631"/>
      <c r="S44" s="2631"/>
      <c r="T44" s="2631"/>
      <c r="U44" s="2631"/>
      <c r="V44" s="2631"/>
      <c r="W44" s="2631"/>
      <c r="X44" s="2631"/>
      <c r="Y44" s="2631"/>
      <c r="Z44" s="2631"/>
      <c r="AA44" s="2631"/>
      <c r="AB44" s="2631"/>
      <c r="AC44" s="2631"/>
      <c r="AD44" s="2631"/>
      <c r="AE44" s="2631"/>
      <c r="AF44" s="2572"/>
    </row>
    <row r="45" spans="2:32" s="2452" customFormat="1" x14ac:dyDescent="0.2">
      <c r="B45" s="4011" t="s">
        <v>4993</v>
      </c>
      <c r="C45" s="4012"/>
      <c r="D45" s="4042" t="s">
        <v>5088</v>
      </c>
      <c r="E45" s="4042"/>
      <c r="F45" s="4042"/>
      <c r="G45" s="4042"/>
      <c r="H45" s="4042"/>
      <c r="I45" s="2632"/>
      <c r="J45" s="2632"/>
      <c r="K45" s="2632"/>
      <c r="L45" s="2632"/>
      <c r="M45" s="2632"/>
      <c r="N45" s="2632"/>
      <c r="O45" s="2632"/>
      <c r="P45" s="2632"/>
      <c r="Q45" s="2631"/>
      <c r="R45" s="2631"/>
      <c r="S45" s="2631"/>
      <c r="T45" s="2631"/>
      <c r="U45" s="2631"/>
      <c r="V45" s="2631"/>
      <c r="W45" s="2631"/>
      <c r="X45" s="2631"/>
      <c r="Y45" s="2631"/>
      <c r="Z45" s="2631"/>
      <c r="AA45" s="2631"/>
      <c r="AB45" s="2631"/>
      <c r="AC45" s="2631"/>
      <c r="AD45" s="2631"/>
      <c r="AE45" s="2631"/>
      <c r="AF45" s="2572"/>
    </row>
    <row r="46" spans="2:32" s="2452" customFormat="1" ht="13.5" thickBot="1" x14ac:dyDescent="0.25">
      <c r="B46" s="3881"/>
      <c r="C46" s="3882"/>
      <c r="D46" s="3882"/>
      <c r="E46" s="3882"/>
      <c r="F46" s="3882"/>
      <c r="G46" s="2635"/>
      <c r="H46" s="2635"/>
      <c r="I46" s="2635"/>
      <c r="J46" s="2635"/>
      <c r="K46" s="2635"/>
      <c r="L46" s="2635"/>
      <c r="M46" s="2635"/>
      <c r="N46" s="2635"/>
      <c r="O46" s="2635"/>
      <c r="P46" s="2635"/>
      <c r="Q46" s="2635"/>
      <c r="R46" s="2635"/>
      <c r="S46" s="2635"/>
      <c r="T46" s="2635"/>
      <c r="U46" s="2635"/>
      <c r="V46" s="2635"/>
      <c r="W46" s="2635"/>
      <c r="X46" s="2635"/>
      <c r="Y46" s="2635"/>
      <c r="Z46" s="2635"/>
      <c r="AA46" s="2635"/>
      <c r="AB46" s="2635"/>
      <c r="AC46" s="2635"/>
      <c r="AD46" s="2635"/>
      <c r="AE46" s="2635"/>
      <c r="AF46" s="2577"/>
    </row>
    <row r="47" spans="2:32" s="2452" customFormat="1" x14ac:dyDescent="0.2">
      <c r="B47" s="2535"/>
      <c r="I47" s="2873"/>
    </row>
    <row r="48" spans="2:32" s="2452" customFormat="1" ht="13.5" thickBot="1" x14ac:dyDescent="0.25">
      <c r="B48" s="2535"/>
      <c r="I48" s="2873"/>
    </row>
    <row r="49" spans="2:32" s="2452" customFormat="1" ht="20.25" x14ac:dyDescent="0.2">
      <c r="B49" s="3987" t="s">
        <v>5065</v>
      </c>
      <c r="C49" s="3988"/>
      <c r="D49" s="3988"/>
      <c r="E49" s="3988"/>
      <c r="F49" s="3988"/>
      <c r="G49" s="3988"/>
      <c r="H49" s="3988"/>
      <c r="I49" s="3988"/>
      <c r="J49" s="3988"/>
      <c r="K49" s="3988"/>
      <c r="L49" s="3988"/>
      <c r="M49" s="3988"/>
      <c r="N49" s="3988"/>
      <c r="O49" s="3988"/>
      <c r="P49" s="3988"/>
      <c r="Q49" s="3988"/>
      <c r="R49" s="3988"/>
      <c r="S49" s="3988"/>
      <c r="T49" s="3988"/>
      <c r="U49" s="3988"/>
      <c r="V49" s="3988"/>
      <c r="W49" s="3988"/>
      <c r="X49" s="3988"/>
      <c r="Y49" s="3988"/>
      <c r="Z49" s="3988"/>
      <c r="AA49" s="3988"/>
      <c r="AB49" s="3988"/>
      <c r="AC49" s="3988"/>
      <c r="AD49" s="3988"/>
      <c r="AE49" s="3988"/>
      <c r="AF49" s="3989"/>
    </row>
    <row r="50" spans="2:32" s="2452" customFormat="1" x14ac:dyDescent="0.2">
      <c r="B50" s="3878"/>
      <c r="C50" s="3879"/>
      <c r="D50" s="3879"/>
      <c r="E50" s="3879"/>
      <c r="F50" s="3879"/>
      <c r="G50" s="2571"/>
      <c r="H50" s="2571"/>
      <c r="I50" s="2571"/>
      <c r="J50" s="2571"/>
      <c r="K50" s="2571"/>
      <c r="L50" s="2571"/>
      <c r="M50" s="2571"/>
      <c r="N50" s="2571"/>
      <c r="O50" s="2571"/>
      <c r="P50" s="2571"/>
      <c r="Q50" s="2571"/>
      <c r="R50" s="2571"/>
      <c r="S50" s="2571"/>
      <c r="T50" s="2571"/>
      <c r="U50" s="2571"/>
      <c r="V50" s="2571"/>
      <c r="W50" s="2571"/>
      <c r="X50" s="2571"/>
      <c r="Y50" s="2571"/>
      <c r="Z50" s="2571"/>
      <c r="AA50" s="2571"/>
      <c r="AB50" s="2571"/>
      <c r="AC50" s="2571"/>
      <c r="AD50" s="2571"/>
      <c r="AE50" s="2571"/>
      <c r="AF50" s="2572"/>
    </row>
    <row r="51" spans="2:32" s="2452" customFormat="1" x14ac:dyDescent="0.2">
      <c r="B51" s="2633" t="s">
        <v>5085</v>
      </c>
      <c r="C51" s="3879"/>
      <c r="D51" s="4016" t="s">
        <v>7141</v>
      </c>
      <c r="E51" s="4016"/>
      <c r="F51" s="4016"/>
      <c r="G51" s="2571"/>
      <c r="H51" s="2571"/>
      <c r="I51" s="2571"/>
      <c r="J51" s="2571"/>
      <c r="K51" s="2571"/>
      <c r="L51" s="2571"/>
      <c r="M51" s="2571"/>
      <c r="N51" s="2571"/>
      <c r="O51" s="2571"/>
      <c r="P51" s="2571"/>
      <c r="Q51" s="2571"/>
      <c r="R51" s="2571"/>
      <c r="S51" s="2571"/>
      <c r="T51" s="2571"/>
      <c r="U51" s="2571"/>
      <c r="V51" s="2571"/>
      <c r="W51" s="2571"/>
      <c r="X51" s="2571"/>
      <c r="Y51" s="2571"/>
      <c r="Z51" s="2571"/>
      <c r="AA51" s="2571"/>
      <c r="AB51" s="2571"/>
      <c r="AC51" s="2571"/>
      <c r="AD51" s="2571"/>
      <c r="AE51" s="2571"/>
      <c r="AF51" s="2572"/>
    </row>
    <row r="52" spans="2:32" s="2452" customFormat="1" x14ac:dyDescent="0.2">
      <c r="B52" s="4017" t="s">
        <v>5068</v>
      </c>
      <c r="C52" s="4018"/>
      <c r="D52" s="4909">
        <v>41729</v>
      </c>
      <c r="E52" s="4909"/>
      <c r="F52" s="4909"/>
      <c r="G52" s="2631"/>
      <c r="H52" s="2571"/>
      <c r="I52" s="2571"/>
      <c r="J52" s="2571"/>
      <c r="K52" s="2571"/>
      <c r="L52" s="2571"/>
      <c r="M52" s="2571"/>
      <c r="N52" s="2571"/>
      <c r="O52" s="2571"/>
      <c r="P52" s="2571"/>
      <c r="Q52" s="2571"/>
      <c r="R52" s="2571"/>
      <c r="S52" s="2571"/>
      <c r="T52" s="2571"/>
      <c r="U52" s="2571"/>
      <c r="V52" s="2571"/>
      <c r="W52" s="2571"/>
      <c r="X52" s="2571"/>
      <c r="Y52" s="2571"/>
      <c r="Z52" s="2571"/>
      <c r="AA52" s="2571"/>
      <c r="AB52" s="2571"/>
      <c r="AC52" s="2571"/>
      <c r="AD52" s="2571"/>
      <c r="AE52" s="2571"/>
      <c r="AF52" s="2572"/>
    </row>
    <row r="53" spans="2:32" s="2452" customFormat="1" ht="12.75" customHeight="1" x14ac:dyDescent="0.2">
      <c r="B53" s="3991" t="s">
        <v>5066</v>
      </c>
      <c r="C53" s="3992"/>
      <c r="D53" s="4882">
        <v>41851</v>
      </c>
      <c r="E53" s="4882"/>
      <c r="F53" s="4882"/>
      <c r="G53" s="2571"/>
      <c r="H53" s="2571"/>
      <c r="I53" s="2571"/>
      <c r="J53" s="2571"/>
      <c r="K53" s="2571"/>
      <c r="L53" s="2571"/>
      <c r="M53" s="2571"/>
      <c r="N53" s="2571"/>
      <c r="O53" s="2571"/>
      <c r="P53" s="2571"/>
      <c r="Q53" s="2571"/>
      <c r="R53" s="2571"/>
      <c r="S53" s="2571"/>
      <c r="T53" s="2571"/>
      <c r="U53" s="2571"/>
      <c r="V53" s="2571"/>
      <c r="W53" s="2571"/>
      <c r="X53" s="2571"/>
      <c r="Y53" s="2571"/>
      <c r="Z53" s="2571"/>
      <c r="AA53" s="2571"/>
      <c r="AB53" s="2571"/>
      <c r="AC53" s="2571"/>
      <c r="AD53" s="2571"/>
      <c r="AE53" s="2571"/>
      <c r="AF53" s="2572"/>
    </row>
    <row r="54" spans="2:32" s="2452" customFormat="1" ht="12.75" customHeight="1" thickBot="1" x14ac:dyDescent="0.25">
      <c r="B54" s="3878"/>
      <c r="C54" s="3879"/>
      <c r="D54" s="3879"/>
      <c r="E54" s="3879"/>
      <c r="F54" s="3879"/>
      <c r="G54" s="2571"/>
      <c r="H54" s="2571"/>
      <c r="I54" s="2571"/>
      <c r="J54" s="2571"/>
      <c r="K54" s="2571"/>
      <c r="L54" s="2571"/>
      <c r="M54" s="2571"/>
      <c r="N54" s="2571"/>
      <c r="O54" s="2571"/>
      <c r="P54" s="2571"/>
      <c r="Q54" s="2571"/>
      <c r="R54" s="2571"/>
      <c r="S54" s="2571"/>
      <c r="T54" s="2571"/>
      <c r="U54" s="2571"/>
      <c r="V54" s="2571"/>
      <c r="W54" s="2571"/>
      <c r="X54" s="2571"/>
      <c r="Y54" s="2571"/>
      <c r="Z54" s="2571"/>
      <c r="AA54" s="2571"/>
      <c r="AB54" s="2571"/>
      <c r="AC54" s="2571"/>
      <c r="AD54" s="2571"/>
      <c r="AE54" s="2571"/>
      <c r="AF54" s="2572"/>
    </row>
    <row r="55" spans="2:32" s="2452" customFormat="1" ht="13.5" thickBot="1" x14ac:dyDescent="0.25">
      <c r="B55" s="3993" t="s">
        <v>5067</v>
      </c>
      <c r="C55" s="4036"/>
      <c r="D55" s="4019" t="s">
        <v>7142</v>
      </c>
      <c r="E55" s="4020"/>
      <c r="F55" s="4020"/>
      <c r="G55" s="4020"/>
      <c r="H55" s="4020"/>
      <c r="I55" s="4020"/>
      <c r="J55" s="4020"/>
      <c r="K55" s="4020"/>
      <c r="L55" s="4020"/>
      <c r="M55" s="4020"/>
      <c r="N55" s="4020"/>
      <c r="O55" s="4020"/>
      <c r="P55" s="4020"/>
      <c r="Q55" s="4021"/>
      <c r="R55" s="2571"/>
      <c r="S55" s="2571"/>
      <c r="T55" s="2571"/>
      <c r="U55" s="2571"/>
      <c r="V55" s="2571"/>
      <c r="W55" s="2571"/>
      <c r="X55" s="2571"/>
      <c r="Y55" s="2571"/>
      <c r="Z55" s="2571"/>
      <c r="AA55" s="2571"/>
      <c r="AB55" s="2571"/>
      <c r="AC55" s="2571"/>
      <c r="AD55" s="2571"/>
      <c r="AE55" s="2571"/>
      <c r="AF55" s="2572"/>
    </row>
    <row r="56" spans="2:32" s="2452" customFormat="1" ht="13.5" customHeight="1" thickBot="1" x14ac:dyDescent="0.25">
      <c r="B56" s="3878"/>
      <c r="C56" s="3879"/>
      <c r="D56" s="3879"/>
      <c r="E56" s="3879"/>
      <c r="F56" s="3879"/>
      <c r="G56" s="2571"/>
      <c r="H56" s="2571"/>
      <c r="I56" s="2571"/>
      <c r="J56" s="2571"/>
      <c r="K56" s="2571"/>
      <c r="L56" s="2571"/>
      <c r="M56" s="2571"/>
      <c r="N56" s="2571"/>
      <c r="O56" s="2571"/>
      <c r="P56" s="2571"/>
      <c r="Q56" s="2571"/>
      <c r="R56" s="2635"/>
      <c r="S56" s="2571"/>
      <c r="T56" s="2571"/>
      <c r="U56" s="2571"/>
      <c r="V56" s="2571"/>
      <c r="W56" s="2571"/>
      <c r="X56" s="2571"/>
      <c r="Y56" s="2571"/>
      <c r="Z56" s="2571"/>
      <c r="AA56" s="2571"/>
      <c r="AB56" s="2571"/>
      <c r="AC56" s="2571"/>
      <c r="AD56" s="2571"/>
      <c r="AE56" s="2571"/>
      <c r="AF56" s="2572"/>
    </row>
    <row r="57" spans="2:32" s="2452" customFormat="1" ht="13.5" thickBot="1" x14ac:dyDescent="0.25">
      <c r="B57" s="4022" t="s">
        <v>5069</v>
      </c>
      <c r="C57" s="4023"/>
      <c r="D57" s="4003" t="s">
        <v>5070</v>
      </c>
      <c r="E57" s="4026" t="s">
        <v>224</v>
      </c>
      <c r="F57" s="4027"/>
      <c r="G57" s="4027"/>
      <c r="H57" s="4027"/>
      <c r="I57" s="4027"/>
      <c r="J57" s="4027"/>
      <c r="K57" s="4027"/>
      <c r="L57" s="4027"/>
      <c r="M57" s="4027"/>
      <c r="N57" s="4027"/>
      <c r="O57" s="4027"/>
      <c r="P57" s="4028"/>
      <c r="Q57" s="4029" t="s">
        <v>340</v>
      </c>
      <c r="R57" s="4030"/>
      <c r="S57" s="4031"/>
      <c r="T57" s="4031"/>
      <c r="U57" s="4031"/>
      <c r="V57" s="4031"/>
      <c r="W57" s="4031"/>
      <c r="X57" s="4031"/>
      <c r="Y57" s="4032"/>
      <c r="Z57" s="4029" t="s">
        <v>225</v>
      </c>
      <c r="AA57" s="4031"/>
      <c r="AB57" s="4032"/>
      <c r="AC57" s="4033" t="s">
        <v>4989</v>
      </c>
      <c r="AD57" s="4034"/>
      <c r="AE57" s="4035"/>
      <c r="AF57" s="2572"/>
    </row>
    <row r="58" spans="2:32" s="2452" customFormat="1" ht="13.5" customHeight="1" thickBot="1" x14ac:dyDescent="0.25">
      <c r="B58" s="4024"/>
      <c r="C58" s="4025"/>
      <c r="D58" s="4003"/>
      <c r="E58" s="4003" t="s">
        <v>5007</v>
      </c>
      <c r="F58" s="4003" t="s">
        <v>5008</v>
      </c>
      <c r="G58" s="4004" t="s">
        <v>5010</v>
      </c>
      <c r="H58" s="4004" t="s">
        <v>5071</v>
      </c>
      <c r="I58" s="4009" t="s">
        <v>5072</v>
      </c>
      <c r="J58" s="4009" t="s">
        <v>5073</v>
      </c>
      <c r="K58" s="4009" t="s">
        <v>5013</v>
      </c>
      <c r="L58" s="4009"/>
      <c r="M58" s="4009" t="s">
        <v>5074</v>
      </c>
      <c r="N58" s="4009" t="s">
        <v>5075</v>
      </c>
      <c r="O58" s="4009" t="s">
        <v>5076</v>
      </c>
      <c r="P58" s="4009" t="s">
        <v>5077</v>
      </c>
      <c r="Q58" s="4000" t="s">
        <v>5019</v>
      </c>
      <c r="R58" s="4000" t="s">
        <v>5020</v>
      </c>
      <c r="S58" s="4000" t="s">
        <v>5021</v>
      </c>
      <c r="T58" s="4000" t="s">
        <v>5078</v>
      </c>
      <c r="U58" s="4000" t="s">
        <v>5079</v>
      </c>
      <c r="V58" s="4000" t="s">
        <v>5024</v>
      </c>
      <c r="W58" s="4000" t="s">
        <v>5026</v>
      </c>
      <c r="X58" s="4004" t="s">
        <v>5080</v>
      </c>
      <c r="Y58" s="4004" t="s">
        <v>5081</v>
      </c>
      <c r="Z58" s="4000" t="s">
        <v>5082</v>
      </c>
      <c r="AA58" s="4000" t="s">
        <v>5083</v>
      </c>
      <c r="AB58" s="4000" t="s">
        <v>5084</v>
      </c>
      <c r="AC58" s="4000" t="s">
        <v>1154</v>
      </c>
      <c r="AD58" s="4000" t="s">
        <v>4990</v>
      </c>
      <c r="AE58" s="4000" t="s">
        <v>4991</v>
      </c>
      <c r="AF58" s="2572"/>
    </row>
    <row r="59" spans="2:32" s="2452" customFormat="1" ht="13.5" customHeight="1" thickBot="1" x14ac:dyDescent="0.25">
      <c r="B59" s="4024"/>
      <c r="C59" s="4025"/>
      <c r="D59" s="4000"/>
      <c r="E59" s="4000"/>
      <c r="F59" s="4000"/>
      <c r="G59" s="4005"/>
      <c r="H59" s="4005"/>
      <c r="I59" s="4004"/>
      <c r="J59" s="4004"/>
      <c r="K59" s="3875" t="s">
        <v>5033</v>
      </c>
      <c r="L59" s="3876" t="s">
        <v>2798</v>
      </c>
      <c r="M59" s="4004"/>
      <c r="N59" s="4004"/>
      <c r="O59" s="4004"/>
      <c r="P59" s="4004"/>
      <c r="Q59" s="4001"/>
      <c r="R59" s="4001"/>
      <c r="S59" s="4001"/>
      <c r="T59" s="4001"/>
      <c r="U59" s="4001"/>
      <c r="V59" s="4001"/>
      <c r="W59" s="4001"/>
      <c r="X59" s="4005"/>
      <c r="Y59" s="4005"/>
      <c r="Z59" s="4001"/>
      <c r="AA59" s="4001"/>
      <c r="AB59" s="4001"/>
      <c r="AC59" s="4001"/>
      <c r="AD59" s="4001"/>
      <c r="AE59" s="4001"/>
      <c r="AF59" s="2572"/>
    </row>
    <row r="60" spans="2:32" s="2452" customFormat="1" x14ac:dyDescent="0.2">
      <c r="B60" s="4919" t="s">
        <v>7141</v>
      </c>
      <c r="C60" s="4920"/>
      <c r="D60" s="3146" t="s">
        <v>1534</v>
      </c>
      <c r="E60" s="3147"/>
      <c r="F60" s="3148"/>
      <c r="G60" s="2732"/>
      <c r="H60" s="2732"/>
      <c r="I60" s="3147"/>
      <c r="J60" s="3147"/>
      <c r="K60" s="3148"/>
      <c r="L60" s="2732"/>
      <c r="M60" s="3147"/>
      <c r="N60" s="3147"/>
      <c r="O60" s="3147"/>
      <c r="P60" s="3147"/>
      <c r="Q60" s="3147"/>
      <c r="R60" s="3148"/>
      <c r="S60" s="3148"/>
      <c r="T60" s="3147"/>
      <c r="U60" s="3147"/>
      <c r="V60" s="3148"/>
      <c r="W60" s="3148">
        <v>800</v>
      </c>
      <c r="X60" s="3147"/>
      <c r="Y60" s="3147"/>
      <c r="Z60" s="3148">
        <v>80</v>
      </c>
      <c r="AA60" s="3147"/>
      <c r="AB60" s="3147"/>
      <c r="AC60" s="2668"/>
      <c r="AD60" s="2668"/>
      <c r="AE60" s="2668"/>
      <c r="AF60" s="2572"/>
    </row>
    <row r="61" spans="2:32" s="2452" customFormat="1" x14ac:dyDescent="0.2">
      <c r="B61" s="2634"/>
      <c r="C61" s="2566"/>
      <c r="D61" s="2566"/>
      <c r="E61" s="2566"/>
      <c r="F61" s="2566"/>
      <c r="G61" s="2567"/>
      <c r="H61" s="2567"/>
      <c r="I61" s="2567"/>
      <c r="J61" s="2567"/>
      <c r="K61" s="2566"/>
      <c r="L61" s="2567"/>
      <c r="M61" s="2567"/>
      <c r="N61" s="2567"/>
      <c r="O61" s="2567"/>
      <c r="P61" s="2567"/>
      <c r="Q61" s="2631"/>
      <c r="R61" s="2631"/>
      <c r="S61" s="2631"/>
      <c r="T61" s="2631"/>
      <c r="U61" s="2631"/>
      <c r="V61" s="2631"/>
      <c r="W61" s="2631"/>
      <c r="X61" s="2631"/>
      <c r="Y61" s="2631"/>
      <c r="Z61" s="2631"/>
      <c r="AA61" s="2631"/>
      <c r="AB61" s="2631"/>
      <c r="AC61" s="2631"/>
      <c r="AD61" s="2631"/>
      <c r="AE61" s="2631"/>
      <c r="AF61" s="2572"/>
    </row>
    <row r="62" spans="2:32" s="2452" customFormat="1" x14ac:dyDescent="0.2">
      <c r="B62" s="4011" t="s">
        <v>4992</v>
      </c>
      <c r="C62" s="4012"/>
      <c r="D62" s="4042" t="s">
        <v>7143</v>
      </c>
      <c r="E62" s="4042"/>
      <c r="F62" s="4042"/>
      <c r="G62" s="4042"/>
      <c r="H62" s="4042"/>
      <c r="I62" s="2632"/>
      <c r="J62" s="2632"/>
      <c r="K62" s="2632"/>
      <c r="L62" s="2632"/>
      <c r="M62" s="2632"/>
      <c r="N62" s="2632"/>
      <c r="O62" s="2632"/>
      <c r="P62" s="2632"/>
      <c r="Q62" s="2631"/>
      <c r="R62" s="2631"/>
      <c r="S62" s="2631"/>
      <c r="T62" s="2631"/>
      <c r="U62" s="2631"/>
      <c r="V62" s="2631"/>
      <c r="W62" s="2631"/>
      <c r="X62" s="2631"/>
      <c r="Y62" s="2631"/>
      <c r="Z62" s="2631"/>
      <c r="AA62" s="2631"/>
      <c r="AB62" s="2631"/>
      <c r="AC62" s="2631"/>
      <c r="AD62" s="2631"/>
      <c r="AE62" s="2631"/>
      <c r="AF62" s="2572"/>
    </row>
    <row r="63" spans="2:32" s="2452" customFormat="1" x14ac:dyDescent="0.2">
      <c r="B63" s="4011" t="s">
        <v>4993</v>
      </c>
      <c r="C63" s="4012"/>
      <c r="D63" s="4042" t="s">
        <v>1871</v>
      </c>
      <c r="E63" s="4042"/>
      <c r="F63" s="4042"/>
      <c r="G63" s="4042"/>
      <c r="H63" s="4042"/>
      <c r="I63" s="2632"/>
      <c r="J63" s="2632"/>
      <c r="K63" s="2632"/>
      <c r="L63" s="2632"/>
      <c r="M63" s="2632"/>
      <c r="N63" s="2632"/>
      <c r="O63" s="2632"/>
      <c r="P63" s="2632"/>
      <c r="Q63" s="2631"/>
      <c r="R63" s="2631"/>
      <c r="S63" s="2631"/>
      <c r="T63" s="2631"/>
      <c r="U63" s="2631"/>
      <c r="V63" s="2631"/>
      <c r="W63" s="2631"/>
      <c r="X63" s="2631"/>
      <c r="Y63" s="2631"/>
      <c r="Z63" s="2631"/>
      <c r="AA63" s="2631"/>
      <c r="AB63" s="2631"/>
      <c r="AC63" s="2631"/>
      <c r="AD63" s="2631"/>
      <c r="AE63" s="2631"/>
      <c r="AF63" s="2572"/>
    </row>
    <row r="64" spans="2:32" s="2452" customFormat="1" ht="13.5" thickBot="1" x14ac:dyDescent="0.25">
      <c r="B64" s="3881"/>
      <c r="C64" s="3882"/>
      <c r="D64" s="3882"/>
      <c r="E64" s="3882"/>
      <c r="F64" s="3882"/>
      <c r="G64" s="2635"/>
      <c r="H64" s="2635"/>
      <c r="I64" s="2635"/>
      <c r="J64" s="2635"/>
      <c r="K64" s="2635"/>
      <c r="L64" s="2635"/>
      <c r="M64" s="2635"/>
      <c r="N64" s="2635"/>
      <c r="O64" s="2635"/>
      <c r="P64" s="2635"/>
      <c r="Q64" s="2635"/>
      <c r="R64" s="2635"/>
      <c r="S64" s="2635"/>
      <c r="T64" s="2635"/>
      <c r="U64" s="2635"/>
      <c r="V64" s="2635"/>
      <c r="W64" s="2635"/>
      <c r="X64" s="2635"/>
      <c r="Y64" s="2635"/>
      <c r="Z64" s="2635"/>
      <c r="AA64" s="2635"/>
      <c r="AB64" s="2635"/>
      <c r="AC64" s="2635"/>
      <c r="AD64" s="2635"/>
      <c r="AE64" s="2635"/>
      <c r="AF64" s="2577"/>
    </row>
    <row r="65" spans="2:32" s="2452" customFormat="1" x14ac:dyDescent="0.2">
      <c r="B65" s="2535"/>
      <c r="I65" s="2873"/>
    </row>
    <row r="66" spans="2:32" s="2452" customFormat="1" ht="13.5" thickBot="1" x14ac:dyDescent="0.25">
      <c r="B66" s="2535"/>
      <c r="I66" s="2873"/>
    </row>
    <row r="67" spans="2:32" s="2452" customFormat="1" ht="20.25" x14ac:dyDescent="0.2">
      <c r="B67" s="3987" t="s">
        <v>5065</v>
      </c>
      <c r="C67" s="3988"/>
      <c r="D67" s="3988"/>
      <c r="E67" s="3988"/>
      <c r="F67" s="3988"/>
      <c r="G67" s="3988"/>
      <c r="H67" s="3988"/>
      <c r="I67" s="3988"/>
      <c r="J67" s="3988"/>
      <c r="K67" s="3988"/>
      <c r="L67" s="3988"/>
      <c r="M67" s="3988"/>
      <c r="N67" s="3988"/>
      <c r="O67" s="3988"/>
      <c r="P67" s="3988"/>
      <c r="Q67" s="3988"/>
      <c r="R67" s="3988"/>
      <c r="S67" s="3988"/>
      <c r="T67" s="3988"/>
      <c r="U67" s="3988"/>
      <c r="V67" s="3988"/>
      <c r="W67" s="3988"/>
      <c r="X67" s="3988"/>
      <c r="Y67" s="3988"/>
      <c r="Z67" s="3988"/>
      <c r="AA67" s="3988"/>
      <c r="AB67" s="3988"/>
      <c r="AC67" s="3988"/>
      <c r="AD67" s="3988"/>
      <c r="AE67" s="3988"/>
      <c r="AF67" s="3989"/>
    </row>
    <row r="68" spans="2:32" s="2452" customFormat="1" x14ac:dyDescent="0.2">
      <c r="B68" s="3878"/>
      <c r="C68" s="3879"/>
      <c r="D68" s="3879"/>
      <c r="E68" s="3879"/>
      <c r="F68" s="3879"/>
      <c r="G68" s="2571"/>
      <c r="H68" s="2571"/>
      <c r="I68" s="2571"/>
      <c r="J68" s="2571"/>
      <c r="K68" s="2571"/>
      <c r="L68" s="2571"/>
      <c r="M68" s="2571"/>
      <c r="N68" s="2571"/>
      <c r="O68" s="2571"/>
      <c r="P68" s="2571"/>
      <c r="Q68" s="2571"/>
      <c r="R68" s="2571"/>
      <c r="S68" s="2571"/>
      <c r="T68" s="2571"/>
      <c r="U68" s="2571"/>
      <c r="V68" s="2571"/>
      <c r="W68" s="2571"/>
      <c r="X68" s="2571"/>
      <c r="Y68" s="2571"/>
      <c r="Z68" s="2571"/>
      <c r="AA68" s="2571"/>
      <c r="AB68" s="2571"/>
      <c r="AC68" s="2571"/>
      <c r="AD68" s="2571"/>
      <c r="AE68" s="2571"/>
      <c r="AF68" s="2572"/>
    </row>
    <row r="69" spans="2:32" s="2452" customFormat="1" x14ac:dyDescent="0.2">
      <c r="B69" s="2633" t="s">
        <v>5085</v>
      </c>
      <c r="C69" s="3879"/>
      <c r="D69" s="4016" t="s">
        <v>7139</v>
      </c>
      <c r="E69" s="4016"/>
      <c r="F69" s="4016"/>
      <c r="G69" s="2571"/>
      <c r="H69" s="2571"/>
      <c r="I69" s="2571"/>
      <c r="J69" s="2571"/>
      <c r="K69" s="2571"/>
      <c r="L69" s="2571"/>
      <c r="M69" s="2571"/>
      <c r="N69" s="2571"/>
      <c r="O69" s="2571"/>
      <c r="P69" s="2571"/>
      <c r="Q69" s="2571"/>
      <c r="R69" s="2571"/>
      <c r="S69" s="2571"/>
      <c r="T69" s="2571"/>
      <c r="U69" s="2571"/>
      <c r="V69" s="2571"/>
      <c r="W69" s="2571"/>
      <c r="X69" s="2571"/>
      <c r="Y69" s="2571"/>
      <c r="Z69" s="2571"/>
      <c r="AA69" s="2571"/>
      <c r="AB69" s="2571"/>
      <c r="AC69" s="2571"/>
      <c r="AD69" s="2571"/>
      <c r="AE69" s="2571"/>
      <c r="AF69" s="2572"/>
    </row>
    <row r="70" spans="2:32" s="2452" customFormat="1" x14ac:dyDescent="0.2">
      <c r="B70" s="4017" t="s">
        <v>5068</v>
      </c>
      <c r="C70" s="4018"/>
      <c r="D70" s="4909">
        <v>41848</v>
      </c>
      <c r="E70" s="4909"/>
      <c r="F70" s="4909"/>
      <c r="G70" s="2631"/>
      <c r="H70" s="2571"/>
      <c r="I70" s="2571"/>
      <c r="J70" s="2571"/>
      <c r="K70" s="2571"/>
      <c r="L70" s="2571"/>
      <c r="M70" s="2571"/>
      <c r="N70" s="2571"/>
      <c r="O70" s="2571"/>
      <c r="P70" s="2571"/>
      <c r="Q70" s="2571"/>
      <c r="R70" s="2571"/>
      <c r="S70" s="2571"/>
      <c r="T70" s="2571"/>
      <c r="U70" s="2571"/>
      <c r="V70" s="2571"/>
      <c r="W70" s="2571"/>
      <c r="X70" s="2571"/>
      <c r="Y70" s="2571"/>
      <c r="Z70" s="2571"/>
      <c r="AA70" s="2571"/>
      <c r="AB70" s="2571"/>
      <c r="AC70" s="2571"/>
      <c r="AD70" s="2571"/>
      <c r="AE70" s="2571"/>
      <c r="AF70" s="2572"/>
    </row>
    <row r="71" spans="2:32" s="2452" customFormat="1" x14ac:dyDescent="0.2">
      <c r="B71" s="3991" t="s">
        <v>5066</v>
      </c>
      <c r="C71" s="3992"/>
      <c r="D71" s="4909">
        <v>41865</v>
      </c>
      <c r="E71" s="4909"/>
      <c r="F71" s="4909"/>
      <c r="G71" s="2571"/>
      <c r="H71" s="2571"/>
      <c r="I71" s="2571"/>
      <c r="J71" s="2571"/>
      <c r="K71" s="2571"/>
      <c r="L71" s="2571"/>
      <c r="M71" s="2571"/>
      <c r="N71" s="2571"/>
      <c r="O71" s="2571"/>
      <c r="P71" s="2571"/>
      <c r="Q71" s="2571"/>
      <c r="R71" s="2571"/>
      <c r="S71" s="2571"/>
      <c r="T71" s="2571"/>
      <c r="U71" s="2571"/>
      <c r="V71" s="2571"/>
      <c r="W71" s="2571"/>
      <c r="X71" s="2571"/>
      <c r="Y71" s="2571"/>
      <c r="Z71" s="2571"/>
      <c r="AA71" s="2571"/>
      <c r="AB71" s="2571"/>
      <c r="AC71" s="2571"/>
      <c r="AD71" s="2571"/>
      <c r="AE71" s="2571"/>
      <c r="AF71" s="2572"/>
    </row>
    <row r="72" spans="2:32" s="2452" customFormat="1" ht="13.5" thickBot="1" x14ac:dyDescent="0.25">
      <c r="B72" s="3878"/>
      <c r="C72" s="3879"/>
      <c r="D72" s="3879"/>
      <c r="E72" s="3879"/>
      <c r="F72" s="3879"/>
      <c r="G72" s="2571"/>
      <c r="H72" s="2571"/>
      <c r="I72" s="2571"/>
      <c r="J72" s="2571"/>
      <c r="K72" s="2571"/>
      <c r="L72" s="2571"/>
      <c r="M72" s="2571"/>
      <c r="N72" s="2571"/>
      <c r="O72" s="2571"/>
      <c r="P72" s="2571"/>
      <c r="Q72" s="2571"/>
      <c r="R72" s="2571"/>
      <c r="S72" s="2571"/>
      <c r="T72" s="2571"/>
      <c r="U72" s="2571"/>
      <c r="V72" s="2571"/>
      <c r="W72" s="2571"/>
      <c r="X72" s="2571"/>
      <c r="Y72" s="2571"/>
      <c r="Z72" s="2571"/>
      <c r="AA72" s="2571"/>
      <c r="AB72" s="2571"/>
      <c r="AC72" s="2571"/>
      <c r="AD72" s="2571"/>
      <c r="AE72" s="2571"/>
      <c r="AF72" s="2572"/>
    </row>
    <row r="73" spans="2:32" s="2452" customFormat="1" ht="46.5" customHeight="1" thickBot="1" x14ac:dyDescent="0.25">
      <c r="B73" s="3993" t="s">
        <v>5067</v>
      </c>
      <c r="C73" s="4036"/>
      <c r="D73" s="4019" t="s">
        <v>7140</v>
      </c>
      <c r="E73" s="4020"/>
      <c r="F73" s="4020"/>
      <c r="G73" s="4020"/>
      <c r="H73" s="4020"/>
      <c r="I73" s="4020"/>
      <c r="J73" s="4020"/>
      <c r="K73" s="4020"/>
      <c r="L73" s="4020"/>
      <c r="M73" s="4020"/>
      <c r="N73" s="4020"/>
      <c r="O73" s="4020"/>
      <c r="P73" s="4020"/>
      <c r="Q73" s="4021"/>
      <c r="R73" s="2571"/>
      <c r="S73" s="2571"/>
      <c r="T73" s="2571"/>
      <c r="U73" s="2571"/>
      <c r="V73" s="2571"/>
      <c r="W73" s="2571"/>
      <c r="X73" s="2571"/>
      <c r="Y73" s="2571"/>
      <c r="Z73" s="2571"/>
      <c r="AA73" s="2571"/>
      <c r="AB73" s="2571"/>
      <c r="AC73" s="2571"/>
      <c r="AD73" s="2571"/>
      <c r="AE73" s="2571"/>
      <c r="AF73" s="2572"/>
    </row>
    <row r="74" spans="2:32" s="2452" customFormat="1" ht="13.5" thickBot="1" x14ac:dyDescent="0.25">
      <c r="B74" s="3878"/>
      <c r="C74" s="3879"/>
      <c r="D74" s="3879"/>
      <c r="E74" s="3879"/>
      <c r="F74" s="3879"/>
      <c r="G74" s="2571"/>
      <c r="H74" s="2571"/>
      <c r="I74" s="2571"/>
      <c r="J74" s="2571"/>
      <c r="K74" s="2571"/>
      <c r="L74" s="2571"/>
      <c r="M74" s="2571"/>
      <c r="N74" s="2571"/>
      <c r="O74" s="2571"/>
      <c r="P74" s="2571"/>
      <c r="Q74" s="2571"/>
      <c r="R74" s="2635"/>
      <c r="S74" s="2571"/>
      <c r="T74" s="2571"/>
      <c r="U74" s="2571"/>
      <c r="V74" s="2571"/>
      <c r="W74" s="2571"/>
      <c r="X74" s="2571"/>
      <c r="Y74" s="2571"/>
      <c r="Z74" s="2571"/>
      <c r="AA74" s="2571"/>
      <c r="AB74" s="2571"/>
      <c r="AC74" s="2571"/>
      <c r="AD74" s="2571"/>
      <c r="AE74" s="2571"/>
      <c r="AF74" s="2572"/>
    </row>
    <row r="75" spans="2:32" s="2452" customFormat="1" ht="13.5" thickBot="1" x14ac:dyDescent="0.25">
      <c r="B75" s="4022" t="s">
        <v>5069</v>
      </c>
      <c r="C75" s="4023"/>
      <c r="D75" s="4003" t="s">
        <v>5070</v>
      </c>
      <c r="E75" s="4026" t="s">
        <v>224</v>
      </c>
      <c r="F75" s="4027"/>
      <c r="G75" s="4027"/>
      <c r="H75" s="4027"/>
      <c r="I75" s="4027"/>
      <c r="J75" s="4027"/>
      <c r="K75" s="4027"/>
      <c r="L75" s="4027"/>
      <c r="M75" s="4027"/>
      <c r="N75" s="4027"/>
      <c r="O75" s="4027"/>
      <c r="P75" s="4028"/>
      <c r="Q75" s="4029" t="s">
        <v>340</v>
      </c>
      <c r="R75" s="4030"/>
      <c r="S75" s="4031"/>
      <c r="T75" s="4031"/>
      <c r="U75" s="4031"/>
      <c r="V75" s="4031"/>
      <c r="W75" s="4031"/>
      <c r="X75" s="4031"/>
      <c r="Y75" s="4032"/>
      <c r="Z75" s="4029" t="s">
        <v>225</v>
      </c>
      <c r="AA75" s="4031"/>
      <c r="AB75" s="4032"/>
      <c r="AC75" s="4033" t="s">
        <v>4989</v>
      </c>
      <c r="AD75" s="4034"/>
      <c r="AE75" s="4035"/>
      <c r="AF75" s="2572"/>
    </row>
    <row r="76" spans="2:32" s="2452" customFormat="1" ht="13.5" thickBot="1" x14ac:dyDescent="0.25">
      <c r="B76" s="4024"/>
      <c r="C76" s="4025"/>
      <c r="D76" s="4003"/>
      <c r="E76" s="4003" t="s">
        <v>5007</v>
      </c>
      <c r="F76" s="4003" t="s">
        <v>5008</v>
      </c>
      <c r="G76" s="4004" t="s">
        <v>5010</v>
      </c>
      <c r="H76" s="4004" t="s">
        <v>5071</v>
      </c>
      <c r="I76" s="4009" t="s">
        <v>5072</v>
      </c>
      <c r="J76" s="4009" t="s">
        <v>5073</v>
      </c>
      <c r="K76" s="4009" t="s">
        <v>5013</v>
      </c>
      <c r="L76" s="4009"/>
      <c r="M76" s="4009" t="s">
        <v>5074</v>
      </c>
      <c r="N76" s="4009" t="s">
        <v>5075</v>
      </c>
      <c r="O76" s="4009" t="s">
        <v>5076</v>
      </c>
      <c r="P76" s="4009" t="s">
        <v>5077</v>
      </c>
      <c r="Q76" s="4000" t="s">
        <v>5019</v>
      </c>
      <c r="R76" s="4000" t="s">
        <v>5020</v>
      </c>
      <c r="S76" s="4000" t="s">
        <v>5021</v>
      </c>
      <c r="T76" s="4000" t="s">
        <v>5078</v>
      </c>
      <c r="U76" s="4000" t="s">
        <v>5079</v>
      </c>
      <c r="V76" s="4000" t="s">
        <v>5024</v>
      </c>
      <c r="W76" s="4000" t="s">
        <v>5026</v>
      </c>
      <c r="X76" s="4004" t="s">
        <v>5080</v>
      </c>
      <c r="Y76" s="4004" t="s">
        <v>5081</v>
      </c>
      <c r="Z76" s="4000" t="s">
        <v>5082</v>
      </c>
      <c r="AA76" s="4000" t="s">
        <v>5083</v>
      </c>
      <c r="AB76" s="4000" t="s">
        <v>5084</v>
      </c>
      <c r="AC76" s="4000" t="s">
        <v>1154</v>
      </c>
      <c r="AD76" s="4000" t="s">
        <v>4990</v>
      </c>
      <c r="AE76" s="4000" t="s">
        <v>4991</v>
      </c>
      <c r="AF76" s="2572"/>
    </row>
    <row r="77" spans="2:32" s="2452" customFormat="1" ht="13.5" thickBot="1" x14ac:dyDescent="0.25">
      <c r="B77" s="4024"/>
      <c r="C77" s="4025"/>
      <c r="D77" s="4000"/>
      <c r="E77" s="4000"/>
      <c r="F77" s="4000"/>
      <c r="G77" s="4005"/>
      <c r="H77" s="4005"/>
      <c r="I77" s="4004"/>
      <c r="J77" s="4004"/>
      <c r="K77" s="3875" t="s">
        <v>5033</v>
      </c>
      <c r="L77" s="3876" t="s">
        <v>2798</v>
      </c>
      <c r="M77" s="4004"/>
      <c r="N77" s="4004"/>
      <c r="O77" s="4004"/>
      <c r="P77" s="4004"/>
      <c r="Q77" s="4001"/>
      <c r="R77" s="4001"/>
      <c r="S77" s="4001"/>
      <c r="T77" s="4001"/>
      <c r="U77" s="4001"/>
      <c r="V77" s="4001"/>
      <c r="W77" s="4001"/>
      <c r="X77" s="4005"/>
      <c r="Y77" s="4005"/>
      <c r="Z77" s="4001"/>
      <c r="AA77" s="4001"/>
      <c r="AB77" s="4001"/>
      <c r="AC77" s="4001"/>
      <c r="AD77" s="4001"/>
      <c r="AE77" s="4001"/>
      <c r="AF77" s="2572"/>
    </row>
    <row r="78" spans="2:32" s="2452" customFormat="1" ht="13.5" thickBot="1" x14ac:dyDescent="0.25">
      <c r="B78" s="4156" t="s">
        <v>7139</v>
      </c>
      <c r="C78" s="4157"/>
      <c r="D78" s="2998" t="s">
        <v>6105</v>
      </c>
      <c r="E78" s="3009"/>
      <c r="F78" s="3392"/>
      <c r="G78" s="3392"/>
      <c r="H78" s="2998"/>
      <c r="I78" s="3009"/>
      <c r="J78" s="3009"/>
      <c r="K78" s="2998"/>
      <c r="L78" s="2998"/>
      <c r="M78" s="3009"/>
      <c r="N78" s="3009"/>
      <c r="O78" s="3009"/>
      <c r="P78" s="3009"/>
      <c r="Q78" s="3008"/>
      <c r="R78" s="3149"/>
      <c r="S78" s="3393"/>
      <c r="T78" s="3008"/>
      <c r="U78" s="3008"/>
      <c r="V78" s="3393"/>
      <c r="W78" s="3393"/>
      <c r="X78" s="3008"/>
      <c r="Y78" s="3008"/>
      <c r="Z78" s="2585"/>
      <c r="AA78" s="2586"/>
      <c r="AB78" s="2586"/>
      <c r="AC78" s="2982"/>
      <c r="AD78" s="2982"/>
      <c r="AE78" s="2983"/>
      <c r="AF78" s="2572"/>
    </row>
    <row r="79" spans="2:32" s="2452" customFormat="1" x14ac:dyDescent="0.2">
      <c r="B79" s="2634"/>
      <c r="C79" s="2566"/>
      <c r="D79" s="2566"/>
      <c r="E79" s="2566"/>
      <c r="F79" s="2566"/>
      <c r="G79" s="2567"/>
      <c r="H79" s="2567"/>
      <c r="I79" s="2567"/>
      <c r="J79" s="2567"/>
      <c r="K79" s="2566"/>
      <c r="L79" s="2567"/>
      <c r="M79" s="2567"/>
      <c r="N79" s="2567"/>
      <c r="O79" s="2567"/>
      <c r="P79" s="2567"/>
      <c r="Q79" s="2631"/>
      <c r="R79" s="2631"/>
      <c r="S79" s="2631"/>
      <c r="T79" s="2631"/>
      <c r="U79" s="2631"/>
      <c r="V79" s="2631"/>
      <c r="W79" s="2631"/>
      <c r="X79" s="2631"/>
      <c r="Y79" s="2631"/>
      <c r="Z79" s="2631"/>
      <c r="AA79" s="2631"/>
      <c r="AB79" s="2631"/>
      <c r="AC79" s="2631"/>
      <c r="AD79" s="2631"/>
      <c r="AE79" s="2631"/>
      <c r="AF79" s="2572"/>
    </row>
    <row r="80" spans="2:32" s="2452" customFormat="1" x14ac:dyDescent="0.2">
      <c r="B80" s="4011" t="s">
        <v>4992</v>
      </c>
      <c r="C80" s="4012"/>
      <c r="D80" s="4042" t="s">
        <v>1871</v>
      </c>
      <c r="E80" s="4042"/>
      <c r="F80" s="4042"/>
      <c r="G80" s="4042"/>
      <c r="H80" s="4042"/>
      <c r="I80" s="2632"/>
      <c r="J80" s="2632"/>
      <c r="K80" s="2632"/>
      <c r="L80" s="2632"/>
      <c r="M80" s="2632"/>
      <c r="N80" s="2632"/>
      <c r="O80" s="2632"/>
      <c r="P80" s="2632"/>
      <c r="Q80" s="2631"/>
      <c r="R80" s="2631"/>
      <c r="S80" s="2631"/>
      <c r="T80" s="2631"/>
      <c r="U80" s="2631"/>
      <c r="V80" s="2631"/>
      <c r="W80" s="2631"/>
      <c r="X80" s="2631"/>
      <c r="Y80" s="2631"/>
      <c r="Z80" s="2631"/>
      <c r="AA80" s="2631"/>
      <c r="AB80" s="2631"/>
      <c r="AC80" s="2631"/>
      <c r="AD80" s="2631"/>
      <c r="AE80" s="2631"/>
      <c r="AF80" s="2572"/>
    </row>
    <row r="81" spans="2:32" s="2452" customFormat="1" x14ac:dyDescent="0.2">
      <c r="B81" s="4011" t="s">
        <v>4993</v>
      </c>
      <c r="C81" s="4012"/>
      <c r="D81" s="4042" t="s">
        <v>1871</v>
      </c>
      <c r="E81" s="4042"/>
      <c r="F81" s="4042"/>
      <c r="G81" s="4042"/>
      <c r="H81" s="4042"/>
      <c r="I81" s="2632"/>
      <c r="J81" s="2632"/>
      <c r="K81" s="2632"/>
      <c r="L81" s="2632"/>
      <c r="M81" s="2632"/>
      <c r="N81" s="2632"/>
      <c r="O81" s="2632"/>
      <c r="P81" s="2632"/>
      <c r="Q81" s="2631"/>
      <c r="R81" s="2631"/>
      <c r="S81" s="2631"/>
      <c r="T81" s="2631"/>
      <c r="U81" s="2631"/>
      <c r="V81" s="2631"/>
      <c r="W81" s="2631"/>
      <c r="X81" s="2631"/>
      <c r="Y81" s="2631"/>
      <c r="Z81" s="2631"/>
      <c r="AA81" s="2631"/>
      <c r="AB81" s="2631"/>
      <c r="AC81" s="2631"/>
      <c r="AD81" s="2631"/>
      <c r="AE81" s="2631"/>
      <c r="AF81" s="2572"/>
    </row>
    <row r="82" spans="2:32" s="2452" customFormat="1" ht="13.5" thickBot="1" x14ac:dyDescent="0.25">
      <c r="B82" s="3881"/>
      <c r="C82" s="3882"/>
      <c r="D82" s="3882"/>
      <c r="E82" s="3882"/>
      <c r="F82" s="3882"/>
      <c r="G82" s="2635"/>
      <c r="H82" s="2635"/>
      <c r="I82" s="2635"/>
      <c r="J82" s="2635"/>
      <c r="K82" s="2635"/>
      <c r="L82" s="2635"/>
      <c r="M82" s="2635"/>
      <c r="N82" s="2635"/>
      <c r="O82" s="2635"/>
      <c r="P82" s="2635"/>
      <c r="Q82" s="2635"/>
      <c r="R82" s="2635"/>
      <c r="S82" s="2635"/>
      <c r="T82" s="2635"/>
      <c r="U82" s="2635"/>
      <c r="V82" s="2635"/>
      <c r="W82" s="2635"/>
      <c r="X82" s="2635"/>
      <c r="Y82" s="2635"/>
      <c r="Z82" s="2635"/>
      <c r="AA82" s="2635"/>
      <c r="AB82" s="2635"/>
      <c r="AC82" s="2635"/>
      <c r="AD82" s="2635"/>
      <c r="AE82" s="2635"/>
      <c r="AF82" s="2577"/>
    </row>
    <row r="83" spans="2:32" s="2452" customFormat="1" x14ac:dyDescent="0.2">
      <c r="B83" s="2535"/>
      <c r="I83" s="2873"/>
    </row>
    <row r="84" spans="2:32" s="2452" customFormat="1" ht="13.5" thickBot="1" x14ac:dyDescent="0.25">
      <c r="B84" s="2535"/>
      <c r="I84" s="2873"/>
    </row>
    <row r="85" spans="2:32" s="2452" customFormat="1" ht="20.25" x14ac:dyDescent="0.2">
      <c r="B85" s="3987" t="s">
        <v>5065</v>
      </c>
      <c r="C85" s="3988"/>
      <c r="D85" s="3988"/>
      <c r="E85" s="3988"/>
      <c r="F85" s="3988"/>
      <c r="G85" s="3988"/>
      <c r="H85" s="3988"/>
      <c r="I85" s="3988"/>
      <c r="J85" s="3988"/>
      <c r="K85" s="3988"/>
      <c r="L85" s="3988"/>
      <c r="M85" s="3988"/>
      <c r="N85" s="3988"/>
      <c r="O85" s="3988"/>
      <c r="P85" s="3988"/>
      <c r="Q85" s="3988"/>
      <c r="R85" s="3988"/>
      <c r="S85" s="3988"/>
      <c r="T85" s="3988"/>
      <c r="U85" s="3988"/>
      <c r="V85" s="3988"/>
      <c r="W85" s="3988"/>
      <c r="X85" s="3988"/>
      <c r="Y85" s="3988"/>
      <c r="Z85" s="3988"/>
      <c r="AA85" s="3988"/>
      <c r="AB85" s="3988"/>
      <c r="AC85" s="3988"/>
      <c r="AD85" s="3988"/>
      <c r="AE85" s="3988"/>
      <c r="AF85" s="3989"/>
    </row>
    <row r="86" spans="2:32" s="2452" customFormat="1" x14ac:dyDescent="0.2">
      <c r="B86" s="3878"/>
      <c r="C86" s="3879"/>
      <c r="D86" s="3879"/>
      <c r="E86" s="3879"/>
      <c r="F86" s="3879"/>
      <c r="G86" s="2571"/>
      <c r="H86" s="2571"/>
      <c r="I86" s="2571"/>
      <c r="J86" s="2571"/>
      <c r="K86" s="2571"/>
      <c r="L86" s="2571"/>
      <c r="M86" s="2571"/>
      <c r="N86" s="2571"/>
      <c r="O86" s="2571"/>
      <c r="P86" s="2571"/>
      <c r="Q86" s="2571"/>
      <c r="R86" s="2571"/>
      <c r="S86" s="2571"/>
      <c r="T86" s="2571"/>
      <c r="U86" s="2571"/>
      <c r="V86" s="2571"/>
      <c r="W86" s="2571"/>
      <c r="X86" s="2571"/>
      <c r="Y86" s="2571"/>
      <c r="Z86" s="2571"/>
      <c r="AA86" s="2571"/>
      <c r="AB86" s="2571"/>
      <c r="AC86" s="2571"/>
      <c r="AD86" s="2571"/>
      <c r="AE86" s="2571"/>
      <c r="AF86" s="2572"/>
    </row>
    <row r="87" spans="2:32" s="2452" customFormat="1" ht="12.75" customHeight="1" x14ac:dyDescent="0.2">
      <c r="B87" s="2633" t="s">
        <v>5085</v>
      </c>
      <c r="C87" s="3879"/>
      <c r="D87" s="4016" t="s">
        <v>7133</v>
      </c>
      <c r="E87" s="4016"/>
      <c r="F87" s="4016"/>
      <c r="G87" s="2571"/>
      <c r="H87" s="2571"/>
      <c r="I87" s="2571"/>
      <c r="J87" s="2571"/>
      <c r="K87" s="2571"/>
      <c r="L87" s="2571"/>
      <c r="M87" s="2571"/>
      <c r="N87" s="2571"/>
      <c r="O87" s="2571"/>
      <c r="P87" s="2571"/>
      <c r="Q87" s="2571"/>
      <c r="R87" s="2571"/>
      <c r="S87" s="2571"/>
      <c r="T87" s="2571"/>
      <c r="U87" s="2571"/>
      <c r="V87" s="2571"/>
      <c r="W87" s="2571"/>
      <c r="X87" s="2571"/>
      <c r="Y87" s="2571"/>
      <c r="Z87" s="2571"/>
      <c r="AA87" s="2571"/>
      <c r="AB87" s="2571"/>
      <c r="AC87" s="2571"/>
      <c r="AD87" s="2571"/>
      <c r="AE87" s="2571"/>
      <c r="AF87" s="2572"/>
    </row>
    <row r="88" spans="2:32" s="2452" customFormat="1" ht="12.75" customHeight="1" x14ac:dyDescent="0.2">
      <c r="B88" s="4017" t="s">
        <v>5068</v>
      </c>
      <c r="C88" s="4018"/>
      <c r="D88" s="4909">
        <v>41821</v>
      </c>
      <c r="E88" s="4909"/>
      <c r="F88" s="4909"/>
      <c r="G88" s="2631"/>
      <c r="H88" s="2571"/>
      <c r="I88" s="2571"/>
      <c r="J88" s="2571"/>
      <c r="K88" s="2571"/>
      <c r="L88" s="2571"/>
      <c r="M88" s="2571"/>
      <c r="N88" s="2571"/>
      <c r="O88" s="2571"/>
      <c r="P88" s="2571"/>
      <c r="Q88" s="2571"/>
      <c r="R88" s="2571"/>
      <c r="S88" s="2571"/>
      <c r="T88" s="2571"/>
      <c r="U88" s="2571"/>
      <c r="V88" s="2571"/>
      <c r="W88" s="2571"/>
      <c r="X88" s="2571"/>
      <c r="Y88" s="2571"/>
      <c r="Z88" s="2571"/>
      <c r="AA88" s="2571"/>
      <c r="AB88" s="2571"/>
      <c r="AC88" s="2571"/>
      <c r="AD88" s="2571"/>
      <c r="AE88" s="2571"/>
      <c r="AF88" s="2572"/>
    </row>
    <row r="89" spans="2:32" s="2452" customFormat="1" x14ac:dyDescent="0.2">
      <c r="B89" s="3991" t="s">
        <v>5066</v>
      </c>
      <c r="C89" s="3992"/>
      <c r="D89" s="4882">
        <v>41943</v>
      </c>
      <c r="E89" s="4882"/>
      <c r="F89" s="4882"/>
      <c r="G89" s="2571"/>
      <c r="H89" s="2571"/>
      <c r="I89" s="2571"/>
      <c r="J89" s="2571"/>
      <c r="K89" s="2571"/>
      <c r="L89" s="2571"/>
      <c r="M89" s="2571"/>
      <c r="N89" s="2571"/>
      <c r="O89" s="2571"/>
      <c r="P89" s="2571"/>
      <c r="Q89" s="2571"/>
      <c r="R89" s="2571"/>
      <c r="S89" s="2571"/>
      <c r="T89" s="2571"/>
      <c r="U89" s="2571"/>
      <c r="V89" s="2571"/>
      <c r="W89" s="2571"/>
      <c r="X89" s="2571"/>
      <c r="Y89" s="2571"/>
      <c r="Z89" s="2571"/>
      <c r="AA89" s="2571"/>
      <c r="AB89" s="2571"/>
      <c r="AC89" s="2571"/>
      <c r="AD89" s="2571"/>
      <c r="AE89" s="2571"/>
      <c r="AF89" s="2572"/>
    </row>
    <row r="90" spans="2:32" s="2452" customFormat="1" ht="13.5" customHeight="1" thickBot="1" x14ac:dyDescent="0.25">
      <c r="B90" s="3878"/>
      <c r="C90" s="3879"/>
      <c r="D90" s="3879"/>
      <c r="E90" s="3879"/>
      <c r="F90" s="3879"/>
      <c r="G90" s="2571"/>
      <c r="H90" s="2571"/>
      <c r="I90" s="2571"/>
      <c r="J90" s="2571"/>
      <c r="K90" s="2571"/>
      <c r="L90" s="2571"/>
      <c r="M90" s="2571"/>
      <c r="N90" s="2571"/>
      <c r="O90" s="2571"/>
      <c r="P90" s="2571"/>
      <c r="Q90" s="2571"/>
      <c r="R90" s="2571"/>
      <c r="S90" s="2571"/>
      <c r="T90" s="2571"/>
      <c r="U90" s="2571"/>
      <c r="V90" s="2571"/>
      <c r="W90" s="2571"/>
      <c r="X90" s="2571"/>
      <c r="Y90" s="2571"/>
      <c r="Z90" s="2571"/>
      <c r="AA90" s="2571"/>
      <c r="AB90" s="2571"/>
      <c r="AC90" s="2571"/>
      <c r="AD90" s="2571"/>
      <c r="AE90" s="2571"/>
      <c r="AF90" s="2572"/>
    </row>
    <row r="91" spans="2:32" s="2452" customFormat="1" ht="50.25" customHeight="1" thickBot="1" x14ac:dyDescent="0.25">
      <c r="B91" s="3993" t="s">
        <v>5067</v>
      </c>
      <c r="C91" s="4036"/>
      <c r="D91" s="4019" t="s">
        <v>7134</v>
      </c>
      <c r="E91" s="4020"/>
      <c r="F91" s="4020"/>
      <c r="G91" s="4020"/>
      <c r="H91" s="4020"/>
      <c r="I91" s="4020"/>
      <c r="J91" s="4020"/>
      <c r="K91" s="4020"/>
      <c r="L91" s="4020"/>
      <c r="M91" s="4020"/>
      <c r="N91" s="4020"/>
      <c r="O91" s="4020"/>
      <c r="P91" s="4020"/>
      <c r="Q91" s="4021"/>
      <c r="R91" s="2571"/>
      <c r="S91" s="2571"/>
      <c r="T91" s="2571"/>
      <c r="U91" s="2571"/>
      <c r="V91" s="2571"/>
      <c r="W91" s="2571"/>
      <c r="X91" s="2571"/>
      <c r="Y91" s="2571"/>
      <c r="Z91" s="2571"/>
      <c r="AA91" s="2571"/>
      <c r="AB91" s="2571"/>
      <c r="AC91" s="2571"/>
      <c r="AD91" s="2571"/>
      <c r="AE91" s="2571"/>
      <c r="AF91" s="2572"/>
    </row>
    <row r="92" spans="2:32" s="2452" customFormat="1" ht="13.5" customHeight="1" thickBot="1" x14ac:dyDescent="0.25">
      <c r="B92" s="3878"/>
      <c r="C92" s="3879"/>
      <c r="D92" s="3879"/>
      <c r="E92" s="3879"/>
      <c r="F92" s="3879"/>
      <c r="G92" s="2571"/>
      <c r="H92" s="2571"/>
      <c r="I92" s="2571"/>
      <c r="J92" s="2571"/>
      <c r="K92" s="2571"/>
      <c r="L92" s="2571"/>
      <c r="M92" s="2571"/>
      <c r="N92" s="2571"/>
      <c r="O92" s="2571"/>
      <c r="P92" s="2571"/>
      <c r="Q92" s="2571"/>
      <c r="R92" s="2635"/>
      <c r="S92" s="2571"/>
      <c r="T92" s="2571"/>
      <c r="U92" s="2571"/>
      <c r="V92" s="2571"/>
      <c r="W92" s="2571"/>
      <c r="X92" s="2571"/>
      <c r="Y92" s="2571"/>
      <c r="Z92" s="2571"/>
      <c r="AA92" s="2571"/>
      <c r="AB92" s="2571"/>
      <c r="AC92" s="2571"/>
      <c r="AD92" s="2571"/>
      <c r="AE92" s="2571"/>
      <c r="AF92" s="2572"/>
    </row>
    <row r="93" spans="2:32" s="2452" customFormat="1" ht="13.5" customHeight="1" thickBot="1" x14ac:dyDescent="0.25">
      <c r="B93" s="4022" t="s">
        <v>5069</v>
      </c>
      <c r="C93" s="4023"/>
      <c r="D93" s="4003" t="s">
        <v>5070</v>
      </c>
      <c r="E93" s="4026" t="s">
        <v>224</v>
      </c>
      <c r="F93" s="4027"/>
      <c r="G93" s="4027"/>
      <c r="H93" s="4027"/>
      <c r="I93" s="4027"/>
      <c r="J93" s="4027"/>
      <c r="K93" s="4027"/>
      <c r="L93" s="4027"/>
      <c r="M93" s="4027"/>
      <c r="N93" s="4027"/>
      <c r="O93" s="4027"/>
      <c r="P93" s="4028"/>
      <c r="Q93" s="4029" t="s">
        <v>340</v>
      </c>
      <c r="R93" s="4030"/>
      <c r="S93" s="4031"/>
      <c r="T93" s="4031"/>
      <c r="U93" s="4031"/>
      <c r="V93" s="4031"/>
      <c r="W93" s="4031"/>
      <c r="X93" s="4031"/>
      <c r="Y93" s="4032"/>
      <c r="Z93" s="4029" t="s">
        <v>225</v>
      </c>
      <c r="AA93" s="4031"/>
      <c r="AB93" s="4032"/>
      <c r="AC93" s="4033" t="s">
        <v>4989</v>
      </c>
      <c r="AD93" s="4034"/>
      <c r="AE93" s="4035"/>
      <c r="AF93" s="2572"/>
    </row>
    <row r="94" spans="2:32" s="2452" customFormat="1" ht="13.5" thickBot="1" x14ac:dyDescent="0.25">
      <c r="B94" s="4024"/>
      <c r="C94" s="4025"/>
      <c r="D94" s="4003"/>
      <c r="E94" s="4003" t="s">
        <v>5007</v>
      </c>
      <c r="F94" s="4003" t="s">
        <v>5008</v>
      </c>
      <c r="G94" s="4004" t="s">
        <v>5010</v>
      </c>
      <c r="H94" s="4004" t="s">
        <v>5071</v>
      </c>
      <c r="I94" s="4009" t="s">
        <v>5072</v>
      </c>
      <c r="J94" s="4009" t="s">
        <v>5073</v>
      </c>
      <c r="K94" s="4009" t="s">
        <v>5013</v>
      </c>
      <c r="L94" s="4009"/>
      <c r="M94" s="4009" t="s">
        <v>5074</v>
      </c>
      <c r="N94" s="4009" t="s">
        <v>5075</v>
      </c>
      <c r="O94" s="4009" t="s">
        <v>5076</v>
      </c>
      <c r="P94" s="4009" t="s">
        <v>5077</v>
      </c>
      <c r="Q94" s="4000" t="s">
        <v>5019</v>
      </c>
      <c r="R94" s="4000" t="s">
        <v>5020</v>
      </c>
      <c r="S94" s="4000" t="s">
        <v>5021</v>
      </c>
      <c r="T94" s="4000" t="s">
        <v>5078</v>
      </c>
      <c r="U94" s="4000" t="s">
        <v>5079</v>
      </c>
      <c r="V94" s="4000" t="s">
        <v>5024</v>
      </c>
      <c r="W94" s="4000" t="s">
        <v>5026</v>
      </c>
      <c r="X94" s="4004" t="s">
        <v>5080</v>
      </c>
      <c r="Y94" s="4004" t="s">
        <v>5081</v>
      </c>
      <c r="Z94" s="4000" t="s">
        <v>5082</v>
      </c>
      <c r="AA94" s="4000" t="s">
        <v>5083</v>
      </c>
      <c r="AB94" s="4000" t="s">
        <v>5084</v>
      </c>
      <c r="AC94" s="4000" t="s">
        <v>1154</v>
      </c>
      <c r="AD94" s="4000" t="s">
        <v>4990</v>
      </c>
      <c r="AE94" s="4000" t="s">
        <v>4991</v>
      </c>
      <c r="AF94" s="2572"/>
    </row>
    <row r="95" spans="2:32" s="2452" customFormat="1" ht="13.5" thickBot="1" x14ac:dyDescent="0.25">
      <c r="B95" s="4024"/>
      <c r="C95" s="4025"/>
      <c r="D95" s="4000"/>
      <c r="E95" s="4000"/>
      <c r="F95" s="4000"/>
      <c r="G95" s="4005"/>
      <c r="H95" s="4005"/>
      <c r="I95" s="4004"/>
      <c r="J95" s="4004"/>
      <c r="K95" s="3875" t="s">
        <v>5033</v>
      </c>
      <c r="L95" s="3876" t="s">
        <v>2798</v>
      </c>
      <c r="M95" s="4004"/>
      <c r="N95" s="4004"/>
      <c r="O95" s="4004"/>
      <c r="P95" s="4004"/>
      <c r="Q95" s="4001"/>
      <c r="R95" s="4001"/>
      <c r="S95" s="4001"/>
      <c r="T95" s="4001"/>
      <c r="U95" s="4001"/>
      <c r="V95" s="4001"/>
      <c r="W95" s="4001"/>
      <c r="X95" s="4005"/>
      <c r="Y95" s="4005"/>
      <c r="Z95" s="4001"/>
      <c r="AA95" s="4001"/>
      <c r="AB95" s="4001"/>
      <c r="AC95" s="4001"/>
      <c r="AD95" s="4001"/>
      <c r="AE95" s="4001"/>
      <c r="AF95" s="2572"/>
    </row>
    <row r="96" spans="2:32" s="2452" customFormat="1" x14ac:dyDescent="0.2">
      <c r="B96" s="4881" t="s">
        <v>7135</v>
      </c>
      <c r="C96" s="4881"/>
      <c r="D96" s="3146" t="s">
        <v>7136</v>
      </c>
      <c r="E96" s="3147"/>
      <c r="F96" s="3148"/>
      <c r="G96" s="2732"/>
      <c r="H96" s="2732"/>
      <c r="I96" s="3147"/>
      <c r="J96" s="3147"/>
      <c r="K96" s="3148"/>
      <c r="L96" s="2732"/>
      <c r="M96" s="3147"/>
      <c r="N96" s="3147"/>
      <c r="O96" s="3147"/>
      <c r="P96" s="3147"/>
      <c r="Q96" s="3147"/>
      <c r="R96" s="3148"/>
      <c r="S96" s="3148"/>
      <c r="T96" s="3147"/>
      <c r="U96" s="3147"/>
      <c r="V96" s="3148"/>
      <c r="W96" s="3148"/>
      <c r="X96" s="3147"/>
      <c r="Y96" s="3147"/>
      <c r="Z96" s="3148"/>
      <c r="AA96" s="3147"/>
      <c r="AB96" s="3147"/>
      <c r="AC96" s="2668"/>
      <c r="AD96" s="2668"/>
      <c r="AE96" s="2668"/>
      <c r="AF96" s="2572"/>
    </row>
    <row r="97" spans="2:32" s="2452" customFormat="1" x14ac:dyDescent="0.2">
      <c r="B97" s="5443" t="s">
        <v>7137</v>
      </c>
      <c r="C97" s="5443"/>
      <c r="D97" s="3928" t="s">
        <v>7138</v>
      </c>
      <c r="E97" s="3929"/>
      <c r="F97" s="3930"/>
      <c r="G97" s="2736"/>
      <c r="H97" s="2736"/>
      <c r="I97" s="3929"/>
      <c r="J97" s="3929"/>
      <c r="K97" s="3930"/>
      <c r="L97" s="2736"/>
      <c r="M97" s="3929"/>
      <c r="N97" s="3929"/>
      <c r="O97" s="3929"/>
      <c r="P97" s="3929"/>
      <c r="Q97" s="3929"/>
      <c r="R97" s="3930"/>
      <c r="S97" s="3930"/>
      <c r="T97" s="3929"/>
      <c r="U97" s="3929"/>
      <c r="V97" s="3930"/>
      <c r="W97" s="3930"/>
      <c r="X97" s="3929"/>
      <c r="Y97" s="3929"/>
      <c r="Z97" s="3930"/>
      <c r="AA97" s="3929"/>
      <c r="AB97" s="3929"/>
      <c r="AC97" s="2737"/>
      <c r="AD97" s="2737"/>
      <c r="AE97" s="2737"/>
      <c r="AF97" s="2572"/>
    </row>
    <row r="98" spans="2:32" s="2452" customFormat="1" x14ac:dyDescent="0.2">
      <c r="B98" s="2634"/>
      <c r="C98" s="2566"/>
      <c r="D98" s="2566"/>
      <c r="E98" s="2566"/>
      <c r="F98" s="2566"/>
      <c r="G98" s="2567"/>
      <c r="H98" s="2567"/>
      <c r="I98" s="2567"/>
      <c r="J98" s="2567"/>
      <c r="K98" s="2566"/>
      <c r="L98" s="2567"/>
      <c r="M98" s="2567"/>
      <c r="N98" s="2567"/>
      <c r="O98" s="2567"/>
      <c r="P98" s="2567"/>
      <c r="Q98" s="2631"/>
      <c r="R98" s="2631"/>
      <c r="S98" s="2631"/>
      <c r="T98" s="2631"/>
      <c r="U98" s="2631"/>
      <c r="V98" s="2631"/>
      <c r="W98" s="2631"/>
      <c r="X98" s="2631"/>
      <c r="Y98" s="2631"/>
      <c r="Z98" s="2631"/>
      <c r="AA98" s="2631"/>
      <c r="AB98" s="2631"/>
      <c r="AC98" s="2631"/>
      <c r="AD98" s="2631"/>
      <c r="AE98" s="2631"/>
      <c r="AF98" s="2572"/>
    </row>
    <row r="99" spans="2:32" s="2452" customFormat="1" x14ac:dyDescent="0.2">
      <c r="B99" s="4011" t="s">
        <v>4992</v>
      </c>
      <c r="C99" s="4012"/>
      <c r="D99" s="4042" t="s">
        <v>1871</v>
      </c>
      <c r="E99" s="4042"/>
      <c r="F99" s="4042"/>
      <c r="G99" s="4042"/>
      <c r="H99" s="4042"/>
      <c r="I99" s="2632"/>
      <c r="J99" s="2632"/>
      <c r="K99" s="2632"/>
      <c r="L99" s="2632"/>
      <c r="M99" s="2632"/>
      <c r="N99" s="2632"/>
      <c r="O99" s="2632"/>
      <c r="P99" s="2632"/>
      <c r="Q99" s="2631"/>
      <c r="R99" s="2631"/>
      <c r="S99" s="2631"/>
      <c r="T99" s="2631"/>
      <c r="U99" s="2631"/>
      <c r="V99" s="2631"/>
      <c r="W99" s="2631"/>
      <c r="X99" s="2631"/>
      <c r="Y99" s="2631"/>
      <c r="Z99" s="2631"/>
      <c r="AA99" s="2631"/>
      <c r="AB99" s="2631"/>
      <c r="AC99" s="2631"/>
      <c r="AD99" s="2631"/>
      <c r="AE99" s="2631"/>
      <c r="AF99" s="2572"/>
    </row>
    <row r="100" spans="2:32" s="2452" customFormat="1" x14ac:dyDescent="0.2">
      <c r="B100" s="4011" t="s">
        <v>4993</v>
      </c>
      <c r="C100" s="4012"/>
      <c r="D100" s="4042" t="s">
        <v>7103</v>
      </c>
      <c r="E100" s="4042"/>
      <c r="F100" s="4042"/>
      <c r="G100" s="4042"/>
      <c r="H100" s="4042"/>
      <c r="I100" s="2632"/>
      <c r="J100" s="2632"/>
      <c r="K100" s="2632"/>
      <c r="L100" s="2632"/>
      <c r="M100" s="2632"/>
      <c r="N100" s="2632"/>
      <c r="O100" s="2632"/>
      <c r="P100" s="2632"/>
      <c r="Q100" s="2631"/>
      <c r="R100" s="2631"/>
      <c r="S100" s="2631"/>
      <c r="T100" s="2631"/>
      <c r="U100" s="2631"/>
      <c r="V100" s="2631"/>
      <c r="W100" s="2631"/>
      <c r="X100" s="2631"/>
      <c r="Y100" s="2631"/>
      <c r="Z100" s="2631"/>
      <c r="AA100" s="2631"/>
      <c r="AB100" s="2631"/>
      <c r="AC100" s="2631"/>
      <c r="AD100" s="2631"/>
      <c r="AE100" s="2631"/>
      <c r="AF100" s="2572"/>
    </row>
    <row r="101" spans="2:32" s="2452" customFormat="1" ht="13.5" thickBot="1" x14ac:dyDescent="0.25">
      <c r="B101" s="3881"/>
      <c r="C101" s="3882"/>
      <c r="D101" s="3882"/>
      <c r="E101" s="3882"/>
      <c r="F101" s="3882"/>
      <c r="G101" s="2635"/>
      <c r="H101" s="2635"/>
      <c r="I101" s="2635"/>
      <c r="J101" s="2635"/>
      <c r="K101" s="2635"/>
      <c r="L101" s="2635"/>
      <c r="M101" s="2635"/>
      <c r="N101" s="2635"/>
      <c r="O101" s="2635"/>
      <c r="P101" s="2635"/>
      <c r="Q101" s="2635"/>
      <c r="R101" s="2635"/>
      <c r="S101" s="2635"/>
      <c r="T101" s="2635"/>
      <c r="U101" s="2635"/>
      <c r="V101" s="2635"/>
      <c r="W101" s="2635"/>
      <c r="X101" s="2635"/>
      <c r="Y101" s="2635"/>
      <c r="Z101" s="2635"/>
      <c r="AA101" s="2635"/>
      <c r="AB101" s="2635"/>
      <c r="AC101" s="2635"/>
      <c r="AD101" s="2635"/>
      <c r="AE101" s="2635"/>
      <c r="AF101" s="2577"/>
    </row>
    <row r="102" spans="2:32" s="2452" customFormat="1" x14ac:dyDescent="0.2">
      <c r="B102" s="2535"/>
      <c r="I102" s="2873"/>
    </row>
    <row r="103" spans="2:32" s="2452" customFormat="1" ht="13.5" thickBot="1" x14ac:dyDescent="0.25">
      <c r="B103" s="2535"/>
      <c r="I103" s="2873"/>
    </row>
    <row r="104" spans="2:32" s="2452" customFormat="1" ht="20.25" x14ac:dyDescent="0.2">
      <c r="B104" s="3987" t="s">
        <v>7122</v>
      </c>
      <c r="C104" s="3988"/>
      <c r="D104" s="3989"/>
      <c r="I104" s="2873"/>
    </row>
    <row r="105" spans="2:32" s="2452" customFormat="1" x14ac:dyDescent="0.2">
      <c r="B105" s="2634"/>
      <c r="C105" s="2631"/>
      <c r="D105" s="3922"/>
      <c r="I105" s="2873"/>
    </row>
    <row r="106" spans="2:32" s="2452" customFormat="1" x14ac:dyDescent="0.2">
      <c r="B106" s="2634"/>
      <c r="C106" s="3732" t="s">
        <v>6375</v>
      </c>
      <c r="D106" s="3923" t="s">
        <v>6609</v>
      </c>
      <c r="I106" s="2873"/>
    </row>
    <row r="107" spans="2:32" s="2452" customFormat="1" x14ac:dyDescent="0.2">
      <c r="B107" s="2634"/>
      <c r="C107" s="3732" t="s">
        <v>5085</v>
      </c>
      <c r="D107" s="3924" t="s">
        <v>7123</v>
      </c>
      <c r="I107" s="2873"/>
    </row>
    <row r="108" spans="2:32" s="2452" customFormat="1" ht="13.5" thickBot="1" x14ac:dyDescent="0.25">
      <c r="B108" s="2634"/>
      <c r="C108" s="3732"/>
      <c r="D108" s="3925"/>
      <c r="I108" s="2873"/>
    </row>
    <row r="109" spans="2:32" s="2452" customFormat="1" ht="45" customHeight="1" thickBot="1" x14ac:dyDescent="0.25">
      <c r="B109" s="2634"/>
      <c r="C109" s="3883" t="s">
        <v>1275</v>
      </c>
      <c r="D109" s="3926" t="s">
        <v>7124</v>
      </c>
      <c r="I109" s="2873"/>
    </row>
    <row r="110" spans="2:32" s="2452" customFormat="1" ht="13.5" thickBot="1" x14ac:dyDescent="0.25">
      <c r="B110" s="2634"/>
      <c r="C110" s="3883"/>
      <c r="D110" s="3885"/>
      <c r="I110" s="2873"/>
    </row>
    <row r="111" spans="2:32" s="2452" customFormat="1" ht="20.25" customHeight="1" thickBot="1" x14ac:dyDescent="0.25">
      <c r="B111" s="2634"/>
      <c r="C111" s="3883" t="s">
        <v>7125</v>
      </c>
      <c r="D111" s="3926" t="s">
        <v>7126</v>
      </c>
      <c r="I111" s="2873"/>
    </row>
    <row r="112" spans="2:32" s="2452" customFormat="1" ht="13.5" thickBot="1" x14ac:dyDescent="0.25">
      <c r="B112" s="2634"/>
      <c r="C112" s="3883"/>
      <c r="D112" s="3885"/>
      <c r="I112" s="2873"/>
    </row>
    <row r="113" spans="2:32" s="2452" customFormat="1" ht="54.75" customHeight="1" thickBot="1" x14ac:dyDescent="0.25">
      <c r="B113" s="2634"/>
      <c r="C113" s="3883" t="s">
        <v>7127</v>
      </c>
      <c r="D113" s="3927" t="s">
        <v>7128</v>
      </c>
      <c r="I113" s="2873"/>
    </row>
    <row r="114" spans="2:32" s="2452" customFormat="1" ht="13.5" thickBot="1" x14ac:dyDescent="0.25">
      <c r="B114" s="2634"/>
      <c r="C114" s="3883"/>
      <c r="D114" s="3885"/>
      <c r="I114" s="2873"/>
    </row>
    <row r="115" spans="2:32" s="2452" customFormat="1" ht="81" customHeight="1" thickBot="1" x14ac:dyDescent="0.25">
      <c r="B115" s="2634"/>
      <c r="C115" s="3883" t="s">
        <v>4433</v>
      </c>
      <c r="D115" s="3927" t="s">
        <v>7129</v>
      </c>
      <c r="I115" s="2873"/>
    </row>
    <row r="116" spans="2:32" s="2452" customFormat="1" ht="13.5" thickBot="1" x14ac:dyDescent="0.25">
      <c r="B116" s="2634"/>
      <c r="C116" s="3883"/>
      <c r="D116" s="3885"/>
      <c r="I116" s="2873"/>
    </row>
    <row r="117" spans="2:32" s="2452" customFormat="1" ht="31.5" customHeight="1" thickBot="1" x14ac:dyDescent="0.25">
      <c r="B117" s="2634"/>
      <c r="C117" s="3883" t="s">
        <v>7130</v>
      </c>
      <c r="D117" s="3927" t="s">
        <v>7131</v>
      </c>
      <c r="I117" s="2873"/>
    </row>
    <row r="118" spans="2:32" s="2452" customFormat="1" ht="13.5" thickBot="1" x14ac:dyDescent="0.25">
      <c r="B118" s="3736"/>
      <c r="C118" s="3737"/>
      <c r="D118" s="3738"/>
      <c r="I118" s="2873"/>
    </row>
    <row r="119" spans="2:32" s="2452" customFormat="1" x14ac:dyDescent="0.2">
      <c r="B119" s="2535"/>
      <c r="I119" s="2873"/>
    </row>
    <row r="120" spans="2:32" s="2452" customFormat="1" ht="13.5" thickBot="1" x14ac:dyDescent="0.25">
      <c r="B120" s="2535"/>
      <c r="I120" s="2873"/>
    </row>
    <row r="121" spans="2:32" s="2452" customFormat="1" ht="20.25" x14ac:dyDescent="0.2">
      <c r="B121" s="3987" t="s">
        <v>5065</v>
      </c>
      <c r="C121" s="3988"/>
      <c r="D121" s="3988"/>
      <c r="E121" s="3988"/>
      <c r="F121" s="3988"/>
      <c r="G121" s="3988"/>
      <c r="H121" s="3988"/>
      <c r="I121" s="3988"/>
      <c r="J121" s="3988"/>
      <c r="K121" s="3988"/>
      <c r="L121" s="3988"/>
      <c r="M121" s="3988"/>
      <c r="N121" s="3988"/>
      <c r="O121" s="3988"/>
      <c r="P121" s="3988"/>
      <c r="Q121" s="3988"/>
      <c r="R121" s="3988"/>
      <c r="S121" s="3988"/>
      <c r="T121" s="3988"/>
      <c r="U121" s="3988"/>
      <c r="V121" s="3988"/>
      <c r="W121" s="3988"/>
      <c r="X121" s="3988"/>
      <c r="Y121" s="3988"/>
      <c r="Z121" s="3988"/>
      <c r="AA121" s="3988"/>
      <c r="AB121" s="3988"/>
      <c r="AC121" s="3988"/>
      <c r="AD121" s="3988"/>
      <c r="AE121" s="3988"/>
      <c r="AF121" s="3989"/>
    </row>
    <row r="122" spans="2:32" s="2452" customFormat="1" x14ac:dyDescent="0.2">
      <c r="B122" s="3878"/>
      <c r="C122" s="3879"/>
      <c r="D122" s="3879"/>
      <c r="E122" s="3879"/>
      <c r="F122" s="3879"/>
      <c r="G122" s="2571"/>
      <c r="H122" s="2571"/>
      <c r="I122" s="2571"/>
      <c r="J122" s="2571"/>
      <c r="K122" s="2571"/>
      <c r="L122" s="2571"/>
      <c r="M122" s="2571"/>
      <c r="N122" s="2571"/>
      <c r="O122" s="2571"/>
      <c r="P122" s="2571"/>
      <c r="Q122" s="2571"/>
      <c r="R122" s="2571"/>
      <c r="S122" s="2571"/>
      <c r="T122" s="2571"/>
      <c r="U122" s="2571"/>
      <c r="V122" s="2571"/>
      <c r="W122" s="2571"/>
      <c r="X122" s="2571"/>
      <c r="Y122" s="2571"/>
      <c r="Z122" s="2571"/>
      <c r="AA122" s="2571"/>
      <c r="AB122" s="2571"/>
      <c r="AC122" s="2571"/>
      <c r="AD122" s="2571"/>
      <c r="AE122" s="2571"/>
      <c r="AF122" s="2572"/>
    </row>
    <row r="123" spans="2:32" s="2452" customFormat="1" ht="12.75" customHeight="1" x14ac:dyDescent="0.2">
      <c r="B123" s="2633" t="s">
        <v>5085</v>
      </c>
      <c r="C123" s="3879"/>
      <c r="D123" s="4016" t="s">
        <v>7119</v>
      </c>
      <c r="E123" s="4016"/>
      <c r="F123" s="4016"/>
      <c r="G123" s="2571"/>
      <c r="H123" s="2571"/>
      <c r="I123" s="2571"/>
      <c r="J123" s="2571"/>
      <c r="K123" s="2571"/>
      <c r="L123" s="2571"/>
      <c r="M123" s="2571"/>
      <c r="N123" s="2571"/>
      <c r="O123" s="2571"/>
      <c r="P123" s="2571"/>
      <c r="Q123" s="2571"/>
      <c r="R123" s="2571"/>
      <c r="S123" s="2571"/>
      <c r="T123" s="2571"/>
      <c r="U123" s="2571"/>
      <c r="V123" s="2571"/>
      <c r="W123" s="2571"/>
      <c r="X123" s="2571"/>
      <c r="Y123" s="2571"/>
      <c r="Z123" s="2571"/>
      <c r="AA123" s="2571"/>
      <c r="AB123" s="2571"/>
      <c r="AC123" s="2571"/>
      <c r="AD123" s="2571"/>
      <c r="AE123" s="2571"/>
      <c r="AF123" s="2572"/>
    </row>
    <row r="124" spans="2:32" s="2452" customFormat="1" ht="12.75" customHeight="1" x14ac:dyDescent="0.2">
      <c r="B124" s="4017" t="s">
        <v>5068</v>
      </c>
      <c r="C124" s="4018"/>
      <c r="D124" s="4909">
        <v>41825</v>
      </c>
      <c r="E124" s="4909"/>
      <c r="F124" s="4909"/>
      <c r="G124" s="2631"/>
      <c r="H124" s="2571"/>
      <c r="I124" s="2571"/>
      <c r="J124" s="2571"/>
      <c r="K124" s="2571"/>
      <c r="L124" s="2571"/>
      <c r="M124" s="2571"/>
      <c r="N124" s="2571"/>
      <c r="O124" s="2571"/>
      <c r="P124" s="2571"/>
      <c r="Q124" s="2571"/>
      <c r="R124" s="2571"/>
      <c r="S124" s="2571"/>
      <c r="T124" s="2571"/>
      <c r="U124" s="2571"/>
      <c r="V124" s="2571"/>
      <c r="W124" s="2571"/>
      <c r="X124" s="2571"/>
      <c r="Y124" s="2571"/>
      <c r="Z124" s="2571"/>
      <c r="AA124" s="2571"/>
      <c r="AB124" s="2571"/>
      <c r="AC124" s="2571"/>
      <c r="AD124" s="2571"/>
      <c r="AE124" s="2571"/>
      <c r="AF124" s="2572"/>
    </row>
    <row r="125" spans="2:32" s="2452" customFormat="1" x14ac:dyDescent="0.2">
      <c r="B125" s="3991" t="s">
        <v>5066</v>
      </c>
      <c r="C125" s="3992"/>
      <c r="D125" s="4909">
        <v>41909</v>
      </c>
      <c r="E125" s="4909"/>
      <c r="F125" s="4909"/>
      <c r="G125" s="2571"/>
      <c r="H125" s="2571"/>
      <c r="I125" s="2571"/>
      <c r="J125" s="2571"/>
      <c r="K125" s="2571"/>
      <c r="L125" s="2571"/>
      <c r="M125" s="2571"/>
      <c r="N125" s="2571"/>
      <c r="O125" s="2571"/>
      <c r="P125" s="2571"/>
      <c r="Q125" s="2571"/>
      <c r="R125" s="2571"/>
      <c r="S125" s="2571"/>
      <c r="T125" s="2571"/>
      <c r="U125" s="2571"/>
      <c r="V125" s="2571"/>
      <c r="W125" s="2571"/>
      <c r="X125" s="2571"/>
      <c r="Y125" s="2571"/>
      <c r="Z125" s="2571"/>
      <c r="AA125" s="2571"/>
      <c r="AB125" s="2571"/>
      <c r="AC125" s="2571"/>
      <c r="AD125" s="2571"/>
      <c r="AE125" s="2571"/>
      <c r="AF125" s="2572"/>
    </row>
    <row r="126" spans="2:32" s="2452" customFormat="1" ht="13.5" customHeight="1" thickBot="1" x14ac:dyDescent="0.25">
      <c r="B126" s="3878"/>
      <c r="C126" s="3879"/>
      <c r="D126" s="3879"/>
      <c r="E126" s="3879"/>
      <c r="F126" s="3879"/>
      <c r="G126" s="2571"/>
      <c r="H126" s="2571"/>
      <c r="I126" s="2571"/>
      <c r="J126" s="2571"/>
      <c r="K126" s="2571"/>
      <c r="L126" s="2571"/>
      <c r="M126" s="2571"/>
      <c r="N126" s="2571"/>
      <c r="O126" s="2571"/>
      <c r="P126" s="2571"/>
      <c r="Q126" s="2571"/>
      <c r="R126" s="2571"/>
      <c r="S126" s="2571"/>
      <c r="T126" s="2571"/>
      <c r="U126" s="2571"/>
      <c r="V126" s="2571"/>
      <c r="W126" s="2571"/>
      <c r="X126" s="2571"/>
      <c r="Y126" s="2571"/>
      <c r="Z126" s="2571"/>
      <c r="AA126" s="2571"/>
      <c r="AB126" s="2571"/>
      <c r="AC126" s="2571"/>
      <c r="AD126" s="2571"/>
      <c r="AE126" s="2571"/>
      <c r="AF126" s="2572"/>
    </row>
    <row r="127" spans="2:32" s="2452" customFormat="1" ht="56.25" customHeight="1" thickBot="1" x14ac:dyDescent="0.25">
      <c r="B127" s="3993" t="s">
        <v>5067</v>
      </c>
      <c r="C127" s="4036"/>
      <c r="D127" s="4926" t="s">
        <v>7120</v>
      </c>
      <c r="E127" s="4020"/>
      <c r="F127" s="4020"/>
      <c r="G127" s="4020"/>
      <c r="H127" s="4020"/>
      <c r="I127" s="4020"/>
      <c r="J127" s="4020"/>
      <c r="K127" s="4020"/>
      <c r="L127" s="4020"/>
      <c r="M127" s="4020"/>
      <c r="N127" s="4020"/>
      <c r="O127" s="4020"/>
      <c r="P127" s="4020"/>
      <c r="Q127" s="4021"/>
      <c r="R127" s="2571"/>
      <c r="S127" s="2571"/>
      <c r="T127" s="2571"/>
      <c r="U127" s="2571"/>
      <c r="V127" s="2571"/>
      <c r="W127" s="2571"/>
      <c r="X127" s="2571"/>
      <c r="Y127" s="2571"/>
      <c r="Z127" s="2571"/>
      <c r="AA127" s="2571"/>
      <c r="AB127" s="2571"/>
      <c r="AC127" s="2571"/>
      <c r="AD127" s="2571"/>
      <c r="AE127" s="2571"/>
      <c r="AF127" s="2572"/>
    </row>
    <row r="128" spans="2:32" s="2452" customFormat="1" ht="13.5" customHeight="1" thickBot="1" x14ac:dyDescent="0.25">
      <c r="B128" s="3878"/>
      <c r="C128" s="3879"/>
      <c r="D128" s="3879"/>
      <c r="E128" s="3879"/>
      <c r="F128" s="3879"/>
      <c r="G128" s="2571"/>
      <c r="H128" s="2571"/>
      <c r="I128" s="2571"/>
      <c r="J128" s="2571"/>
      <c r="K128" s="2571"/>
      <c r="L128" s="2571"/>
      <c r="M128" s="2571"/>
      <c r="N128" s="2571"/>
      <c r="O128" s="2571"/>
      <c r="P128" s="2571"/>
      <c r="Q128" s="2571"/>
      <c r="R128" s="2635"/>
      <c r="S128" s="2571"/>
      <c r="T128" s="2571"/>
      <c r="U128" s="2571"/>
      <c r="V128" s="2571"/>
      <c r="W128" s="2571"/>
      <c r="X128" s="2571"/>
      <c r="Y128" s="2571"/>
      <c r="Z128" s="2571"/>
      <c r="AA128" s="2571"/>
      <c r="AB128" s="2571"/>
      <c r="AC128" s="2571"/>
      <c r="AD128" s="2571"/>
      <c r="AE128" s="2571"/>
      <c r="AF128" s="2572"/>
    </row>
    <row r="129" spans="2:32" s="2452" customFormat="1" ht="13.5" customHeight="1" thickBot="1" x14ac:dyDescent="0.25">
      <c r="B129" s="4022" t="s">
        <v>5069</v>
      </c>
      <c r="C129" s="4023"/>
      <c r="D129" s="4003" t="s">
        <v>5070</v>
      </c>
      <c r="E129" s="4026" t="s">
        <v>224</v>
      </c>
      <c r="F129" s="4027"/>
      <c r="G129" s="4027"/>
      <c r="H129" s="4027"/>
      <c r="I129" s="4027"/>
      <c r="J129" s="4027"/>
      <c r="K129" s="4027"/>
      <c r="L129" s="4027"/>
      <c r="M129" s="4027"/>
      <c r="N129" s="4027"/>
      <c r="O129" s="4027"/>
      <c r="P129" s="4028"/>
      <c r="Q129" s="4029" t="s">
        <v>340</v>
      </c>
      <c r="R129" s="4030"/>
      <c r="S129" s="4031"/>
      <c r="T129" s="4031"/>
      <c r="U129" s="4031"/>
      <c r="V129" s="4031"/>
      <c r="W129" s="4031"/>
      <c r="X129" s="4031"/>
      <c r="Y129" s="4032"/>
      <c r="Z129" s="4029" t="s">
        <v>225</v>
      </c>
      <c r="AA129" s="4031"/>
      <c r="AB129" s="4032"/>
      <c r="AC129" s="4033" t="s">
        <v>4989</v>
      </c>
      <c r="AD129" s="4034"/>
      <c r="AE129" s="4035"/>
      <c r="AF129" s="2572"/>
    </row>
    <row r="130" spans="2:32" s="2452" customFormat="1" ht="13.5" thickBot="1" x14ac:dyDescent="0.25">
      <c r="B130" s="4024"/>
      <c r="C130" s="4025"/>
      <c r="D130" s="4003"/>
      <c r="E130" s="4003" t="s">
        <v>5007</v>
      </c>
      <c r="F130" s="4003" t="s">
        <v>5008</v>
      </c>
      <c r="G130" s="4004" t="s">
        <v>5010</v>
      </c>
      <c r="H130" s="4004" t="s">
        <v>5071</v>
      </c>
      <c r="I130" s="4009" t="s">
        <v>5072</v>
      </c>
      <c r="J130" s="4009" t="s">
        <v>5073</v>
      </c>
      <c r="K130" s="4009" t="s">
        <v>5013</v>
      </c>
      <c r="L130" s="4009"/>
      <c r="M130" s="4009" t="s">
        <v>5074</v>
      </c>
      <c r="N130" s="4009" t="s">
        <v>5075</v>
      </c>
      <c r="O130" s="4009" t="s">
        <v>5076</v>
      </c>
      <c r="P130" s="4009" t="s">
        <v>5077</v>
      </c>
      <c r="Q130" s="4000" t="s">
        <v>5019</v>
      </c>
      <c r="R130" s="4000" t="s">
        <v>5020</v>
      </c>
      <c r="S130" s="4000" t="s">
        <v>5021</v>
      </c>
      <c r="T130" s="4000" t="s">
        <v>5078</v>
      </c>
      <c r="U130" s="4000" t="s">
        <v>5079</v>
      </c>
      <c r="V130" s="4000" t="s">
        <v>5024</v>
      </c>
      <c r="W130" s="4000" t="s">
        <v>5026</v>
      </c>
      <c r="X130" s="4004" t="s">
        <v>5080</v>
      </c>
      <c r="Y130" s="4004" t="s">
        <v>5081</v>
      </c>
      <c r="Z130" s="4000" t="s">
        <v>5082</v>
      </c>
      <c r="AA130" s="4000" t="s">
        <v>5083</v>
      </c>
      <c r="AB130" s="4000" t="s">
        <v>5084</v>
      </c>
      <c r="AC130" s="4000" t="s">
        <v>1154</v>
      </c>
      <c r="AD130" s="4000" t="s">
        <v>4990</v>
      </c>
      <c r="AE130" s="4000" t="s">
        <v>4991</v>
      </c>
      <c r="AF130" s="2572"/>
    </row>
    <row r="131" spans="2:32" s="2452" customFormat="1" ht="13.5" thickBot="1" x14ac:dyDescent="0.25">
      <c r="B131" s="4024"/>
      <c r="C131" s="4025"/>
      <c r="D131" s="4000"/>
      <c r="E131" s="4000"/>
      <c r="F131" s="4000"/>
      <c r="G131" s="4005"/>
      <c r="H131" s="4005"/>
      <c r="I131" s="4004"/>
      <c r="J131" s="4004"/>
      <c r="K131" s="3875" t="s">
        <v>5033</v>
      </c>
      <c r="L131" s="3876" t="s">
        <v>2798</v>
      </c>
      <c r="M131" s="4004"/>
      <c r="N131" s="4004"/>
      <c r="O131" s="4004"/>
      <c r="P131" s="4004"/>
      <c r="Q131" s="4001"/>
      <c r="R131" s="4001"/>
      <c r="S131" s="4001"/>
      <c r="T131" s="4001"/>
      <c r="U131" s="4001"/>
      <c r="V131" s="4001"/>
      <c r="W131" s="4001"/>
      <c r="X131" s="4005"/>
      <c r="Y131" s="4005"/>
      <c r="Z131" s="4001"/>
      <c r="AA131" s="4001"/>
      <c r="AB131" s="4001"/>
      <c r="AC131" s="4001"/>
      <c r="AD131" s="4001"/>
      <c r="AE131" s="4001"/>
      <c r="AF131" s="2572"/>
    </row>
    <row r="132" spans="2:32" s="2452" customFormat="1" ht="30" customHeight="1" x14ac:dyDescent="0.2">
      <c r="B132" s="5439" t="s">
        <v>7121</v>
      </c>
      <c r="C132" s="4920"/>
      <c r="D132" s="3146" t="s">
        <v>1534</v>
      </c>
      <c r="E132" s="3147"/>
      <c r="F132" s="3148"/>
      <c r="G132" s="2732"/>
      <c r="H132" s="2732"/>
      <c r="I132" s="3147"/>
      <c r="J132" s="3147"/>
      <c r="K132" s="3148"/>
      <c r="L132" s="2732"/>
      <c r="M132" s="3147"/>
      <c r="N132" s="3147"/>
      <c r="O132" s="3147"/>
      <c r="P132" s="3147"/>
      <c r="Q132" s="3147"/>
      <c r="R132" s="3148"/>
      <c r="S132" s="3148"/>
      <c r="T132" s="3147"/>
      <c r="U132" s="3147"/>
      <c r="V132" s="3148"/>
      <c r="W132" s="3148">
        <v>20</v>
      </c>
      <c r="X132" s="3147"/>
      <c r="Y132" s="3147"/>
      <c r="Z132" s="3148"/>
      <c r="AA132" s="3147"/>
      <c r="AB132" s="3147"/>
      <c r="AC132" s="2668"/>
      <c r="AD132" s="2668"/>
      <c r="AE132" s="2668"/>
      <c r="AF132" s="2572"/>
    </row>
    <row r="133" spans="2:32" s="2452" customFormat="1" x14ac:dyDescent="0.2">
      <c r="B133" s="2634"/>
      <c r="C133" s="2566"/>
      <c r="D133" s="2566"/>
      <c r="E133" s="2566"/>
      <c r="F133" s="2566"/>
      <c r="G133" s="2567"/>
      <c r="H133" s="2567"/>
      <c r="I133" s="2567"/>
      <c r="J133" s="2567"/>
      <c r="K133" s="2566"/>
      <c r="L133" s="2567"/>
      <c r="M133" s="2567"/>
      <c r="N133" s="2567"/>
      <c r="O133" s="2567"/>
      <c r="P133" s="2567"/>
      <c r="Q133" s="2631"/>
      <c r="R133" s="2631"/>
      <c r="S133" s="2631"/>
      <c r="T133" s="2631"/>
      <c r="U133" s="2631"/>
      <c r="V133" s="2631"/>
      <c r="W133" s="2631"/>
      <c r="X133" s="2631"/>
      <c r="Y133" s="2631"/>
      <c r="Z133" s="2631"/>
      <c r="AA133" s="2631"/>
      <c r="AB133" s="2631"/>
      <c r="AC133" s="2631"/>
      <c r="AD133" s="2631"/>
      <c r="AE133" s="2631"/>
      <c r="AF133" s="2572"/>
    </row>
    <row r="134" spans="2:32" s="2452" customFormat="1" x14ac:dyDescent="0.2">
      <c r="B134" s="4011" t="s">
        <v>4992</v>
      </c>
      <c r="C134" s="4012"/>
      <c r="D134" s="4042" t="s">
        <v>1871</v>
      </c>
      <c r="E134" s="4042"/>
      <c r="F134" s="4042"/>
      <c r="G134" s="4042"/>
      <c r="H134" s="4042"/>
      <c r="I134" s="2632"/>
      <c r="J134" s="2632"/>
      <c r="K134" s="2632"/>
      <c r="L134" s="2632"/>
      <c r="M134" s="2632"/>
      <c r="N134" s="2632"/>
      <c r="O134" s="2632"/>
      <c r="P134" s="2632"/>
      <c r="Q134" s="2631"/>
      <c r="R134" s="2631"/>
      <c r="S134" s="2631"/>
      <c r="T134" s="2631"/>
      <c r="U134" s="2631"/>
      <c r="V134" s="2631"/>
      <c r="W134" s="2631"/>
      <c r="X134" s="2631"/>
      <c r="Y134" s="2631"/>
      <c r="Z134" s="2631"/>
      <c r="AA134" s="2631"/>
      <c r="AB134" s="2631"/>
      <c r="AC134" s="2631"/>
      <c r="AD134" s="2631"/>
      <c r="AE134" s="2631"/>
      <c r="AF134" s="2572"/>
    </row>
    <row r="135" spans="2:32" s="2452" customFormat="1" x14ac:dyDescent="0.2">
      <c r="B135" s="4011" t="s">
        <v>4993</v>
      </c>
      <c r="C135" s="4012"/>
      <c r="D135" s="4042" t="s">
        <v>1871</v>
      </c>
      <c r="E135" s="4042"/>
      <c r="F135" s="4042"/>
      <c r="G135" s="4042"/>
      <c r="H135" s="4042"/>
      <c r="I135" s="2632"/>
      <c r="J135" s="2632"/>
      <c r="K135" s="2632"/>
      <c r="L135" s="2632"/>
      <c r="M135" s="2632"/>
      <c r="N135" s="2632"/>
      <c r="O135" s="2632"/>
      <c r="P135" s="2632"/>
      <c r="Q135" s="2631"/>
      <c r="R135" s="2631"/>
      <c r="S135" s="2631"/>
      <c r="T135" s="2631"/>
      <c r="U135" s="2631"/>
      <c r="V135" s="2631"/>
      <c r="W135" s="2631"/>
      <c r="X135" s="2631"/>
      <c r="Y135" s="2631"/>
      <c r="Z135" s="2631"/>
      <c r="AA135" s="2631"/>
      <c r="AB135" s="2631"/>
      <c r="AC135" s="2631"/>
      <c r="AD135" s="2631"/>
      <c r="AE135" s="2631"/>
      <c r="AF135" s="2572"/>
    </row>
    <row r="136" spans="2:32" s="2452" customFormat="1" ht="13.5" thickBot="1" x14ac:dyDescent="0.25">
      <c r="B136" s="3881"/>
      <c r="C136" s="3882"/>
      <c r="D136" s="3882"/>
      <c r="E136" s="3882"/>
      <c r="F136" s="3882"/>
      <c r="G136" s="2635"/>
      <c r="H136" s="2635"/>
      <c r="I136" s="2635"/>
      <c r="J136" s="2635"/>
      <c r="K136" s="2635"/>
      <c r="L136" s="2635"/>
      <c r="M136" s="2635"/>
      <c r="N136" s="2635"/>
      <c r="O136" s="2635"/>
      <c r="P136" s="2635"/>
      <c r="Q136" s="2635"/>
      <c r="R136" s="2635"/>
      <c r="S136" s="2635"/>
      <c r="T136" s="2635"/>
      <c r="U136" s="2635"/>
      <c r="V136" s="2635"/>
      <c r="W136" s="2635"/>
      <c r="X136" s="2635"/>
      <c r="Y136" s="2635"/>
      <c r="Z136" s="2635"/>
      <c r="AA136" s="2635"/>
      <c r="AB136" s="2635"/>
      <c r="AC136" s="2635"/>
      <c r="AD136" s="2635"/>
      <c r="AE136" s="2635"/>
      <c r="AF136" s="2577"/>
    </row>
    <row r="137" spans="2:32" s="2452" customFormat="1" x14ac:dyDescent="0.2">
      <c r="B137" s="2535"/>
      <c r="I137" s="2873"/>
    </row>
    <row r="138" spans="2:32" s="2452" customFormat="1" ht="13.5" thickBot="1" x14ac:dyDescent="0.25">
      <c r="B138" s="2535"/>
      <c r="I138" s="2873"/>
    </row>
    <row r="139" spans="2:32" s="2452" customFormat="1" ht="20.25" x14ac:dyDescent="0.2">
      <c r="B139" s="3987" t="s">
        <v>5065</v>
      </c>
      <c r="C139" s="3988"/>
      <c r="D139" s="3988"/>
      <c r="E139" s="3988"/>
      <c r="F139" s="3988"/>
      <c r="G139" s="3988"/>
      <c r="H139" s="3988"/>
      <c r="I139" s="3988"/>
      <c r="J139" s="3988"/>
      <c r="K139" s="3988"/>
      <c r="L139" s="3988"/>
      <c r="M139" s="3988"/>
      <c r="N139" s="3988"/>
      <c r="O139" s="3988"/>
      <c r="P139" s="3988"/>
      <c r="Q139" s="3988"/>
      <c r="R139" s="3988"/>
      <c r="S139" s="3988"/>
      <c r="T139" s="3988"/>
      <c r="U139" s="3988"/>
      <c r="V139" s="3988"/>
      <c r="W139" s="3988"/>
      <c r="X139" s="3988"/>
      <c r="Y139" s="3988"/>
      <c r="Z139" s="3988"/>
      <c r="AA139" s="3988"/>
      <c r="AB139" s="3988"/>
      <c r="AC139" s="3988"/>
      <c r="AD139" s="3988"/>
      <c r="AE139" s="3988"/>
      <c r="AF139" s="3989"/>
    </row>
    <row r="140" spans="2:32" s="2452" customFormat="1" x14ac:dyDescent="0.2">
      <c r="B140" s="3786"/>
      <c r="C140" s="3787"/>
      <c r="D140" s="3787"/>
      <c r="E140" s="3787"/>
      <c r="F140" s="3787"/>
      <c r="G140" s="2571"/>
      <c r="H140" s="2571"/>
      <c r="I140" s="2571"/>
      <c r="J140" s="2571"/>
      <c r="K140" s="2571"/>
      <c r="L140" s="2571"/>
      <c r="M140" s="2571"/>
      <c r="N140" s="2571"/>
      <c r="O140" s="2571"/>
      <c r="P140" s="2571"/>
      <c r="Q140" s="2571"/>
      <c r="R140" s="2571"/>
      <c r="S140" s="2571"/>
      <c r="T140" s="2571"/>
      <c r="U140" s="2571"/>
      <c r="V140" s="2571"/>
      <c r="W140" s="2571"/>
      <c r="X140" s="2571"/>
      <c r="Y140" s="2571"/>
      <c r="Z140" s="2571"/>
      <c r="AA140" s="2571"/>
      <c r="AB140" s="2571"/>
      <c r="AC140" s="2571"/>
      <c r="AD140" s="2571"/>
      <c r="AE140" s="2571"/>
      <c r="AF140" s="2572"/>
    </row>
    <row r="141" spans="2:32" s="2452" customFormat="1" ht="12.75" customHeight="1" x14ac:dyDescent="0.2">
      <c r="B141" s="2633" t="s">
        <v>5085</v>
      </c>
      <c r="C141" s="3787"/>
      <c r="D141" s="4016" t="s">
        <v>7117</v>
      </c>
      <c r="E141" s="4016"/>
      <c r="F141" s="4016"/>
      <c r="G141" s="2571"/>
      <c r="H141" s="2571"/>
      <c r="I141" s="2571"/>
      <c r="J141" s="2571"/>
      <c r="K141" s="2571"/>
      <c r="L141" s="2571"/>
      <c r="M141" s="2571"/>
      <c r="N141" s="2571"/>
      <c r="O141" s="2571"/>
      <c r="P141" s="2571"/>
      <c r="Q141" s="2571"/>
      <c r="R141" s="2571"/>
      <c r="S141" s="2571"/>
      <c r="T141" s="2571"/>
      <c r="U141" s="2571"/>
      <c r="V141" s="2571"/>
      <c r="W141" s="2571"/>
      <c r="X141" s="2571"/>
      <c r="Y141" s="2571"/>
      <c r="Z141" s="2571"/>
      <c r="AA141" s="2571"/>
      <c r="AB141" s="2571"/>
      <c r="AC141" s="2571"/>
      <c r="AD141" s="2571"/>
      <c r="AE141" s="2571"/>
      <c r="AF141" s="2572"/>
    </row>
    <row r="142" spans="2:32" s="2452" customFormat="1" ht="12.75" customHeight="1" x14ac:dyDescent="0.2">
      <c r="B142" s="4017" t="s">
        <v>5068</v>
      </c>
      <c r="C142" s="4018"/>
      <c r="D142" s="4882">
        <v>41821</v>
      </c>
      <c r="E142" s="4882"/>
      <c r="F142" s="4882"/>
      <c r="G142" s="2631"/>
      <c r="H142" s="2571"/>
      <c r="I142" s="2571"/>
      <c r="J142" s="2571"/>
      <c r="K142" s="2571"/>
      <c r="L142" s="2571"/>
      <c r="M142" s="2571"/>
      <c r="N142" s="2571"/>
      <c r="O142" s="2571"/>
      <c r="P142" s="2571"/>
      <c r="Q142" s="2571"/>
      <c r="R142" s="2571"/>
      <c r="S142" s="2571"/>
      <c r="T142" s="2571"/>
      <c r="U142" s="2571"/>
      <c r="V142" s="2571"/>
      <c r="W142" s="2571"/>
      <c r="X142" s="2571"/>
      <c r="Y142" s="2571"/>
      <c r="Z142" s="2571"/>
      <c r="AA142" s="2571"/>
      <c r="AB142" s="2571"/>
      <c r="AC142" s="2571"/>
      <c r="AD142" s="2571"/>
      <c r="AE142" s="2571"/>
      <c r="AF142" s="2572"/>
    </row>
    <row r="143" spans="2:32" s="2452" customFormat="1" ht="12.75" customHeight="1" x14ac:dyDescent="0.2">
      <c r="B143" s="3991" t="s">
        <v>5066</v>
      </c>
      <c r="C143" s="3992"/>
      <c r="D143" s="4882">
        <v>41851</v>
      </c>
      <c r="E143" s="4882"/>
      <c r="F143" s="4882"/>
      <c r="G143" s="2571"/>
      <c r="H143" s="2571"/>
      <c r="I143" s="2571"/>
      <c r="J143" s="2571"/>
      <c r="K143" s="2571"/>
      <c r="L143" s="2571"/>
      <c r="M143" s="2571"/>
      <c r="N143" s="2571"/>
      <c r="O143" s="2571"/>
      <c r="P143" s="2571"/>
      <c r="Q143" s="2571"/>
      <c r="R143" s="2571"/>
      <c r="S143" s="2571"/>
      <c r="T143" s="2571"/>
      <c r="U143" s="2571"/>
      <c r="V143" s="2571"/>
      <c r="W143" s="2571"/>
      <c r="X143" s="2571"/>
      <c r="Y143" s="2571"/>
      <c r="Z143" s="2571"/>
      <c r="AA143" s="2571"/>
      <c r="AB143" s="2571"/>
      <c r="AC143" s="2571"/>
      <c r="AD143" s="2571"/>
      <c r="AE143" s="2571"/>
      <c r="AF143" s="2572"/>
    </row>
    <row r="144" spans="2:32" s="2452" customFormat="1" ht="13.5" customHeight="1" thickBot="1" x14ac:dyDescent="0.25">
      <c r="B144" s="3786"/>
      <c r="C144" s="3787"/>
      <c r="D144" s="3787"/>
      <c r="E144" s="3787"/>
      <c r="F144" s="3787"/>
      <c r="G144" s="2571"/>
      <c r="H144" s="2571"/>
      <c r="I144" s="2571"/>
      <c r="J144" s="2571"/>
      <c r="K144" s="2571"/>
      <c r="L144" s="2571"/>
      <c r="M144" s="2571"/>
      <c r="N144" s="2571"/>
      <c r="O144" s="2571"/>
      <c r="P144" s="2571"/>
      <c r="Q144" s="2571"/>
      <c r="R144" s="2571"/>
      <c r="S144" s="2571"/>
      <c r="T144" s="2571"/>
      <c r="U144" s="2571"/>
      <c r="V144" s="2571"/>
      <c r="W144" s="2571"/>
      <c r="X144" s="2571"/>
      <c r="Y144" s="2571"/>
      <c r="Z144" s="2571"/>
      <c r="AA144" s="2571"/>
      <c r="AB144" s="2571"/>
      <c r="AC144" s="2571"/>
      <c r="AD144" s="2571"/>
      <c r="AE144" s="2571"/>
      <c r="AF144" s="2572"/>
    </row>
    <row r="145" spans="2:32" s="2452" customFormat="1" ht="78" customHeight="1" thickBot="1" x14ac:dyDescent="0.25">
      <c r="B145" s="3993" t="s">
        <v>5067</v>
      </c>
      <c r="C145" s="4036"/>
      <c r="D145" s="4019" t="s">
        <v>7118</v>
      </c>
      <c r="E145" s="4020"/>
      <c r="F145" s="4020"/>
      <c r="G145" s="4020"/>
      <c r="H145" s="4020"/>
      <c r="I145" s="4020"/>
      <c r="J145" s="4020"/>
      <c r="K145" s="4020"/>
      <c r="L145" s="4020"/>
      <c r="M145" s="4020"/>
      <c r="N145" s="4020"/>
      <c r="O145" s="4020"/>
      <c r="P145" s="4020"/>
      <c r="Q145" s="4021"/>
      <c r="R145" s="2571"/>
      <c r="S145" s="2571"/>
      <c r="T145" s="2571"/>
      <c r="U145" s="2571"/>
      <c r="V145" s="2571"/>
      <c r="W145" s="2571"/>
      <c r="X145" s="2571"/>
      <c r="Y145" s="2571"/>
      <c r="Z145" s="2571"/>
      <c r="AA145" s="2571"/>
      <c r="AB145" s="2571"/>
      <c r="AC145" s="2571"/>
      <c r="AD145" s="2571"/>
      <c r="AE145" s="2571"/>
      <c r="AF145" s="2572"/>
    </row>
    <row r="146" spans="2:32" s="2452" customFormat="1" ht="13.5" customHeight="1" thickBot="1" x14ac:dyDescent="0.25">
      <c r="B146" s="3786"/>
      <c r="C146" s="3787"/>
      <c r="D146" s="3787"/>
      <c r="E146" s="3787"/>
      <c r="F146" s="3787"/>
      <c r="G146" s="2571"/>
      <c r="H146" s="2571"/>
      <c r="I146" s="2571"/>
      <c r="J146" s="2571"/>
      <c r="K146" s="2571"/>
      <c r="L146" s="2571"/>
      <c r="M146" s="2571"/>
      <c r="N146" s="2571"/>
      <c r="O146" s="2571"/>
      <c r="P146" s="2571"/>
      <c r="Q146" s="2571"/>
      <c r="R146" s="2635"/>
      <c r="S146" s="2571"/>
      <c r="T146" s="2571"/>
      <c r="U146" s="2571"/>
      <c r="V146" s="2571"/>
      <c r="W146" s="2571"/>
      <c r="X146" s="2571"/>
      <c r="Y146" s="2571"/>
      <c r="Z146" s="2571"/>
      <c r="AA146" s="2571"/>
      <c r="AB146" s="2571"/>
      <c r="AC146" s="2571"/>
      <c r="AD146" s="2571"/>
      <c r="AE146" s="2571"/>
      <c r="AF146" s="2572"/>
    </row>
    <row r="147" spans="2:32" s="2452" customFormat="1" ht="13.5" customHeight="1" thickBot="1" x14ac:dyDescent="0.25">
      <c r="B147" s="4022" t="s">
        <v>5069</v>
      </c>
      <c r="C147" s="4023"/>
      <c r="D147" s="4003" t="s">
        <v>5070</v>
      </c>
      <c r="E147" s="4026" t="s">
        <v>224</v>
      </c>
      <c r="F147" s="4027"/>
      <c r="G147" s="4027"/>
      <c r="H147" s="4027"/>
      <c r="I147" s="4027"/>
      <c r="J147" s="4027"/>
      <c r="K147" s="4027"/>
      <c r="L147" s="4027"/>
      <c r="M147" s="4027"/>
      <c r="N147" s="4027"/>
      <c r="O147" s="4027"/>
      <c r="P147" s="4028"/>
      <c r="Q147" s="4029" t="s">
        <v>340</v>
      </c>
      <c r="R147" s="4030"/>
      <c r="S147" s="4031"/>
      <c r="T147" s="4031"/>
      <c r="U147" s="4031"/>
      <c r="V147" s="4031"/>
      <c r="W147" s="4031"/>
      <c r="X147" s="4031"/>
      <c r="Y147" s="4032"/>
      <c r="Z147" s="4029" t="s">
        <v>225</v>
      </c>
      <c r="AA147" s="4031"/>
      <c r="AB147" s="4032"/>
      <c r="AC147" s="4033" t="s">
        <v>4989</v>
      </c>
      <c r="AD147" s="4034"/>
      <c r="AE147" s="4035"/>
      <c r="AF147" s="2572"/>
    </row>
    <row r="148" spans="2:32" s="2452" customFormat="1" ht="13.5" customHeight="1" thickBot="1" x14ac:dyDescent="0.25">
      <c r="B148" s="4024"/>
      <c r="C148" s="4025"/>
      <c r="D148" s="4003"/>
      <c r="E148" s="4003" t="s">
        <v>5007</v>
      </c>
      <c r="F148" s="4003" t="s">
        <v>5008</v>
      </c>
      <c r="G148" s="4004" t="s">
        <v>5010</v>
      </c>
      <c r="H148" s="4004" t="s">
        <v>5071</v>
      </c>
      <c r="I148" s="4009" t="s">
        <v>5072</v>
      </c>
      <c r="J148" s="4009" t="s">
        <v>5073</v>
      </c>
      <c r="K148" s="4009" t="s">
        <v>5013</v>
      </c>
      <c r="L148" s="4009"/>
      <c r="M148" s="4009" t="s">
        <v>5074</v>
      </c>
      <c r="N148" s="4009" t="s">
        <v>5075</v>
      </c>
      <c r="O148" s="4009" t="s">
        <v>5076</v>
      </c>
      <c r="P148" s="4009" t="s">
        <v>5077</v>
      </c>
      <c r="Q148" s="4000" t="s">
        <v>5019</v>
      </c>
      <c r="R148" s="4000" t="s">
        <v>5020</v>
      </c>
      <c r="S148" s="4000" t="s">
        <v>5021</v>
      </c>
      <c r="T148" s="4000" t="s">
        <v>5078</v>
      </c>
      <c r="U148" s="4000" t="s">
        <v>5079</v>
      </c>
      <c r="V148" s="4000" t="s">
        <v>5024</v>
      </c>
      <c r="W148" s="4000" t="s">
        <v>5026</v>
      </c>
      <c r="X148" s="4004" t="s">
        <v>5080</v>
      </c>
      <c r="Y148" s="4004" t="s">
        <v>5081</v>
      </c>
      <c r="Z148" s="4000" t="s">
        <v>5082</v>
      </c>
      <c r="AA148" s="4000" t="s">
        <v>5083</v>
      </c>
      <c r="AB148" s="4000" t="s">
        <v>5084</v>
      </c>
      <c r="AC148" s="4000" t="s">
        <v>1154</v>
      </c>
      <c r="AD148" s="4000" t="s">
        <v>4990</v>
      </c>
      <c r="AE148" s="4000" t="s">
        <v>4991</v>
      </c>
      <c r="AF148" s="2572"/>
    </row>
    <row r="149" spans="2:32" s="2452" customFormat="1" ht="13.5" customHeight="1" thickBot="1" x14ac:dyDescent="0.25">
      <c r="B149" s="4024"/>
      <c r="C149" s="4025"/>
      <c r="D149" s="4000"/>
      <c r="E149" s="4000"/>
      <c r="F149" s="4000"/>
      <c r="G149" s="4005"/>
      <c r="H149" s="4005"/>
      <c r="I149" s="4004"/>
      <c r="J149" s="4004"/>
      <c r="K149" s="3784" t="s">
        <v>5033</v>
      </c>
      <c r="L149" s="3785" t="s">
        <v>2798</v>
      </c>
      <c r="M149" s="4004"/>
      <c r="N149" s="4004"/>
      <c r="O149" s="4004"/>
      <c r="P149" s="4004"/>
      <c r="Q149" s="4001"/>
      <c r="R149" s="4001"/>
      <c r="S149" s="4001"/>
      <c r="T149" s="4001"/>
      <c r="U149" s="4001"/>
      <c r="V149" s="4001"/>
      <c r="W149" s="4001"/>
      <c r="X149" s="4005"/>
      <c r="Y149" s="4005"/>
      <c r="Z149" s="4001"/>
      <c r="AA149" s="4001"/>
      <c r="AB149" s="4001"/>
      <c r="AC149" s="4001"/>
      <c r="AD149" s="4001"/>
      <c r="AE149" s="4001"/>
      <c r="AF149" s="2572"/>
    </row>
    <row r="150" spans="2:32" s="2452" customFormat="1" ht="13.5" thickBot="1" x14ac:dyDescent="0.25">
      <c r="B150" s="3954" t="s">
        <v>7117</v>
      </c>
      <c r="C150" s="3955"/>
      <c r="D150" s="3152" t="s">
        <v>1534</v>
      </c>
      <c r="E150" s="3134"/>
      <c r="F150" s="3153"/>
      <c r="G150" s="3400"/>
      <c r="H150" s="3400"/>
      <c r="I150" s="3134"/>
      <c r="J150" s="3134"/>
      <c r="K150" s="3153"/>
      <c r="L150" s="3400"/>
      <c r="M150" s="3134"/>
      <c r="N150" s="3134"/>
      <c r="O150" s="3134"/>
      <c r="P150" s="3134"/>
      <c r="Q150" s="3134"/>
      <c r="R150" s="3153"/>
      <c r="S150" s="3153"/>
      <c r="T150" s="3134"/>
      <c r="U150" s="3134"/>
      <c r="V150" s="3153"/>
      <c r="W150" s="3153"/>
      <c r="X150" s="3134"/>
      <c r="Y150" s="3134"/>
      <c r="Z150" s="3153"/>
      <c r="AA150" s="3134"/>
      <c r="AB150" s="3134"/>
      <c r="AC150" s="3401"/>
      <c r="AD150" s="3401"/>
      <c r="AE150" s="3401"/>
      <c r="AF150" s="2572"/>
    </row>
    <row r="151" spans="2:32" s="2452" customFormat="1" x14ac:dyDescent="0.2">
      <c r="B151" s="2634"/>
      <c r="C151" s="2566"/>
      <c r="D151" s="2566"/>
      <c r="E151" s="2566"/>
      <c r="F151" s="2566"/>
      <c r="G151" s="2567"/>
      <c r="H151" s="2567"/>
      <c r="I151" s="2567"/>
      <c r="J151" s="2567"/>
      <c r="K151" s="2566"/>
      <c r="L151" s="2567"/>
      <c r="M151" s="2567"/>
      <c r="N151" s="2567"/>
      <c r="O151" s="2567"/>
      <c r="P151" s="2567"/>
      <c r="Q151" s="2631"/>
      <c r="R151" s="2631"/>
      <c r="S151" s="2631"/>
      <c r="T151" s="2631"/>
      <c r="U151" s="2631"/>
      <c r="V151" s="2631"/>
      <c r="W151" s="2631"/>
      <c r="X151" s="2631"/>
      <c r="Y151" s="2631"/>
      <c r="Z151" s="2631"/>
      <c r="AA151" s="2631"/>
      <c r="AB151" s="2631"/>
      <c r="AC151" s="2631"/>
      <c r="AD151" s="2631"/>
      <c r="AE151" s="2631"/>
      <c r="AF151" s="2572"/>
    </row>
    <row r="152" spans="2:32" s="2452" customFormat="1" x14ac:dyDescent="0.2">
      <c r="B152" s="4011" t="s">
        <v>4992</v>
      </c>
      <c r="C152" s="4012"/>
      <c r="D152" s="4042" t="s">
        <v>1871</v>
      </c>
      <c r="E152" s="4042"/>
      <c r="F152" s="4042"/>
      <c r="G152" s="4042"/>
      <c r="H152" s="4042"/>
      <c r="I152" s="2632"/>
      <c r="J152" s="2632"/>
      <c r="K152" s="2632"/>
      <c r="L152" s="2632"/>
      <c r="M152" s="2632"/>
      <c r="N152" s="2632"/>
      <c r="O152" s="2632"/>
      <c r="P152" s="2632"/>
      <c r="Q152" s="2631"/>
      <c r="R152" s="2631"/>
      <c r="S152" s="2631"/>
      <c r="T152" s="2631"/>
      <c r="U152" s="2631"/>
      <c r="V152" s="2631"/>
      <c r="W152" s="2631"/>
      <c r="X152" s="2631"/>
      <c r="Y152" s="2631"/>
      <c r="Z152" s="2631"/>
      <c r="AA152" s="2631"/>
      <c r="AB152" s="2631"/>
      <c r="AC152" s="2631"/>
      <c r="AD152" s="2631"/>
      <c r="AE152" s="2631"/>
      <c r="AF152" s="2572"/>
    </row>
    <row r="153" spans="2:32" s="2452" customFormat="1" x14ac:dyDescent="0.2">
      <c r="B153" s="4011" t="s">
        <v>4993</v>
      </c>
      <c r="C153" s="4012"/>
      <c r="D153" s="4042" t="s">
        <v>1871</v>
      </c>
      <c r="E153" s="4042"/>
      <c r="F153" s="4042"/>
      <c r="G153" s="4042"/>
      <c r="H153" s="4042"/>
      <c r="I153" s="2632"/>
      <c r="J153" s="2632"/>
      <c r="K153" s="2632"/>
      <c r="L153" s="2632"/>
      <c r="M153" s="2632"/>
      <c r="N153" s="2632"/>
      <c r="O153" s="2632"/>
      <c r="P153" s="2632"/>
      <c r="Q153" s="2631"/>
      <c r="R153" s="2631"/>
      <c r="S153" s="2631"/>
      <c r="T153" s="2631"/>
      <c r="U153" s="2631"/>
      <c r="V153" s="2631"/>
      <c r="W153" s="2631"/>
      <c r="X153" s="2631"/>
      <c r="Y153" s="2631"/>
      <c r="Z153" s="2631"/>
      <c r="AA153" s="2631"/>
      <c r="AB153" s="2631"/>
      <c r="AC153" s="2631"/>
      <c r="AD153" s="2631"/>
      <c r="AE153" s="2631"/>
      <c r="AF153" s="2572"/>
    </row>
    <row r="154" spans="2:32" s="2452" customFormat="1" ht="13.5" thickBot="1" x14ac:dyDescent="0.25">
      <c r="B154" s="3788"/>
      <c r="C154" s="3789"/>
      <c r="D154" s="3789"/>
      <c r="E154" s="3789"/>
      <c r="F154" s="3789"/>
      <c r="G154" s="2635"/>
      <c r="H154" s="2635"/>
      <c r="I154" s="2635"/>
      <c r="J154" s="2635"/>
      <c r="K154" s="2635"/>
      <c r="L154" s="2635"/>
      <c r="M154" s="2635"/>
      <c r="N154" s="2635"/>
      <c r="O154" s="2635"/>
      <c r="P154" s="2635"/>
      <c r="Q154" s="2635"/>
      <c r="R154" s="2635"/>
      <c r="S154" s="2635"/>
      <c r="T154" s="2635"/>
      <c r="U154" s="2635"/>
      <c r="V154" s="2635"/>
      <c r="W154" s="2635"/>
      <c r="X154" s="2635"/>
      <c r="Y154" s="2635"/>
      <c r="Z154" s="2635"/>
      <c r="AA154" s="2635"/>
      <c r="AB154" s="2635"/>
      <c r="AC154" s="2635"/>
      <c r="AD154" s="2635"/>
      <c r="AE154" s="2635"/>
      <c r="AF154" s="2577"/>
    </row>
    <row r="155" spans="2:32" s="2452" customFormat="1" x14ac:dyDescent="0.2">
      <c r="B155" s="2535"/>
      <c r="I155" s="2873"/>
    </row>
    <row r="156" spans="2:32" s="2452" customFormat="1" ht="13.5" thickBot="1" x14ac:dyDescent="0.25">
      <c r="B156" s="2535"/>
      <c r="I156" s="2873"/>
    </row>
    <row r="157" spans="2:32" s="2452" customFormat="1" ht="20.25" x14ac:dyDescent="0.2">
      <c r="B157" s="3987" t="s">
        <v>5065</v>
      </c>
      <c r="C157" s="3988"/>
      <c r="D157" s="3988"/>
      <c r="E157" s="3988"/>
      <c r="F157" s="3988"/>
      <c r="G157" s="3988"/>
      <c r="H157" s="3988"/>
      <c r="I157" s="3988"/>
      <c r="J157" s="3988"/>
      <c r="K157" s="3988"/>
      <c r="L157" s="3988"/>
      <c r="M157" s="3988"/>
      <c r="N157" s="3988"/>
      <c r="O157" s="3988"/>
      <c r="P157" s="3988"/>
      <c r="Q157" s="3988"/>
      <c r="R157" s="3988"/>
      <c r="S157" s="3988"/>
      <c r="T157" s="3988"/>
      <c r="U157" s="3988"/>
      <c r="V157" s="3988"/>
      <c r="W157" s="3988"/>
      <c r="X157" s="3988"/>
      <c r="Y157" s="3988"/>
      <c r="Z157" s="3988"/>
      <c r="AA157" s="3988"/>
      <c r="AB157" s="3988"/>
      <c r="AC157" s="3988"/>
      <c r="AD157" s="3988"/>
      <c r="AE157" s="3988"/>
      <c r="AF157" s="3989"/>
    </row>
    <row r="158" spans="2:32" s="2452" customFormat="1" x14ac:dyDescent="0.2">
      <c r="B158" s="3786"/>
      <c r="C158" s="3787"/>
      <c r="D158" s="3787"/>
      <c r="E158" s="3787"/>
      <c r="F158" s="3787"/>
      <c r="G158" s="2571"/>
      <c r="H158" s="2571"/>
      <c r="I158" s="2571"/>
      <c r="J158" s="2571"/>
      <c r="K158" s="2571"/>
      <c r="L158" s="2571"/>
      <c r="M158" s="2571"/>
      <c r="N158" s="2571"/>
      <c r="O158" s="2571"/>
      <c r="P158" s="2571"/>
      <c r="Q158" s="2571"/>
      <c r="R158" s="2571"/>
      <c r="S158" s="2571"/>
      <c r="T158" s="2571"/>
      <c r="U158" s="2571"/>
      <c r="V158" s="2571"/>
      <c r="W158" s="2571"/>
      <c r="X158" s="2571"/>
      <c r="Y158" s="2571"/>
      <c r="Z158" s="2571"/>
      <c r="AA158" s="2571"/>
      <c r="AB158" s="2571"/>
      <c r="AC158" s="2571"/>
      <c r="AD158" s="2571"/>
      <c r="AE158" s="2571"/>
      <c r="AF158" s="2572"/>
    </row>
    <row r="159" spans="2:32" s="2452" customFormat="1" x14ac:dyDescent="0.2">
      <c r="B159" s="2633" t="s">
        <v>5085</v>
      </c>
      <c r="C159" s="3787"/>
      <c r="D159" s="4016" t="s">
        <v>7115</v>
      </c>
      <c r="E159" s="4016"/>
      <c r="F159" s="4016"/>
      <c r="G159" s="2571"/>
      <c r="H159" s="2571"/>
      <c r="I159" s="2571"/>
      <c r="J159" s="2571"/>
      <c r="K159" s="2571"/>
      <c r="L159" s="2571"/>
      <c r="M159" s="2571"/>
      <c r="N159" s="2571"/>
      <c r="O159" s="2571"/>
      <c r="P159" s="2571"/>
      <c r="Q159" s="2571"/>
      <c r="R159" s="2571"/>
      <c r="S159" s="2571"/>
      <c r="T159" s="2571"/>
      <c r="U159" s="2571"/>
      <c r="V159" s="2571"/>
      <c r="W159" s="2571"/>
      <c r="X159" s="2571"/>
      <c r="Y159" s="2571"/>
      <c r="Z159" s="2571"/>
      <c r="AA159" s="2571"/>
      <c r="AB159" s="2571"/>
      <c r="AC159" s="2571"/>
      <c r="AD159" s="2571"/>
      <c r="AE159" s="2571"/>
      <c r="AF159" s="2572"/>
    </row>
    <row r="160" spans="2:32" s="2452" customFormat="1" x14ac:dyDescent="0.2">
      <c r="B160" s="4017" t="s">
        <v>5068</v>
      </c>
      <c r="C160" s="4018"/>
      <c r="D160" s="3962">
        <v>41821</v>
      </c>
      <c r="E160" s="3962"/>
      <c r="F160" s="3962"/>
      <c r="G160" s="2631"/>
      <c r="H160" s="2571"/>
      <c r="I160" s="2571"/>
      <c r="J160" s="2571"/>
      <c r="K160" s="2571"/>
      <c r="L160" s="2571"/>
      <c r="M160" s="2571"/>
      <c r="N160" s="2571"/>
      <c r="O160" s="2571"/>
      <c r="P160" s="2571"/>
      <c r="Q160" s="2571"/>
      <c r="R160" s="2571"/>
      <c r="S160" s="2571"/>
      <c r="T160" s="2571"/>
      <c r="U160" s="2571"/>
      <c r="V160" s="2571"/>
      <c r="W160" s="2571"/>
      <c r="X160" s="2571"/>
      <c r="Y160" s="2571"/>
      <c r="Z160" s="2571"/>
      <c r="AA160" s="2571"/>
      <c r="AB160" s="2571"/>
      <c r="AC160" s="2571"/>
      <c r="AD160" s="2571"/>
      <c r="AE160" s="2571"/>
      <c r="AF160" s="2572"/>
    </row>
    <row r="161" spans="2:32" s="2452" customFormat="1" ht="12.75" customHeight="1" x14ac:dyDescent="0.2">
      <c r="B161" s="3991" t="s">
        <v>5066</v>
      </c>
      <c r="C161" s="3992"/>
      <c r="D161" s="3965">
        <v>41851</v>
      </c>
      <c r="E161" s="3965"/>
      <c r="F161" s="3965"/>
      <c r="G161" s="2571"/>
      <c r="H161" s="2571"/>
      <c r="I161" s="2571"/>
      <c r="J161" s="2571"/>
      <c r="K161" s="2571"/>
      <c r="L161" s="2571"/>
      <c r="M161" s="2571"/>
      <c r="N161" s="2571"/>
      <c r="O161" s="2571"/>
      <c r="P161" s="2571"/>
      <c r="Q161" s="2571"/>
      <c r="R161" s="2571"/>
      <c r="S161" s="2571"/>
      <c r="T161" s="2571"/>
      <c r="U161" s="2571"/>
      <c r="V161" s="2571"/>
      <c r="W161" s="2571"/>
      <c r="X161" s="2571"/>
      <c r="Y161" s="2571"/>
      <c r="Z161" s="2571"/>
      <c r="AA161" s="2571"/>
      <c r="AB161" s="2571"/>
      <c r="AC161" s="2571"/>
      <c r="AD161" s="2571"/>
      <c r="AE161" s="2571"/>
      <c r="AF161" s="2572"/>
    </row>
    <row r="162" spans="2:32" s="2452" customFormat="1" ht="12.75" customHeight="1" thickBot="1" x14ac:dyDescent="0.25">
      <c r="B162" s="3786"/>
      <c r="C162" s="3787"/>
      <c r="D162" s="3787"/>
      <c r="E162" s="3787"/>
      <c r="F162" s="3787"/>
      <c r="G162" s="2571"/>
      <c r="H162" s="2571"/>
      <c r="I162" s="2571"/>
      <c r="J162" s="2571"/>
      <c r="K162" s="2571"/>
      <c r="L162" s="2571"/>
      <c r="M162" s="2571"/>
      <c r="N162" s="2571"/>
      <c r="O162" s="2571"/>
      <c r="P162" s="2571"/>
      <c r="Q162" s="2571"/>
      <c r="R162" s="2571"/>
      <c r="S162" s="2571"/>
      <c r="T162" s="2571"/>
      <c r="U162" s="2571"/>
      <c r="V162" s="2571"/>
      <c r="W162" s="2571"/>
      <c r="X162" s="2571"/>
      <c r="Y162" s="2571"/>
      <c r="Z162" s="2571"/>
      <c r="AA162" s="2571"/>
      <c r="AB162" s="2571"/>
      <c r="AC162" s="2571"/>
      <c r="AD162" s="2571"/>
      <c r="AE162" s="2571"/>
      <c r="AF162" s="2572"/>
    </row>
    <row r="163" spans="2:32" s="2452" customFormat="1" ht="78.75" customHeight="1" thickBot="1" x14ac:dyDescent="0.25">
      <c r="B163" s="3993" t="s">
        <v>5067</v>
      </c>
      <c r="C163" s="4036"/>
      <c r="D163" s="4019" t="s">
        <v>7116</v>
      </c>
      <c r="E163" s="4020"/>
      <c r="F163" s="4020"/>
      <c r="G163" s="4020"/>
      <c r="H163" s="4020"/>
      <c r="I163" s="4020"/>
      <c r="J163" s="4020"/>
      <c r="K163" s="4020"/>
      <c r="L163" s="4020"/>
      <c r="M163" s="4020"/>
      <c r="N163" s="4020"/>
      <c r="O163" s="4020"/>
      <c r="P163" s="4020"/>
      <c r="Q163" s="4021"/>
      <c r="R163" s="2571"/>
      <c r="S163" s="2571"/>
      <c r="T163" s="2571"/>
      <c r="U163" s="2571"/>
      <c r="V163" s="2571"/>
      <c r="W163" s="2571"/>
      <c r="X163" s="2571"/>
      <c r="Y163" s="2571"/>
      <c r="Z163" s="2571"/>
      <c r="AA163" s="2571"/>
      <c r="AB163" s="2571"/>
      <c r="AC163" s="2571"/>
      <c r="AD163" s="2571"/>
      <c r="AE163" s="2571"/>
      <c r="AF163" s="2572"/>
    </row>
    <row r="164" spans="2:32" s="2452" customFormat="1" ht="13.5" customHeight="1" thickBot="1" x14ac:dyDescent="0.25">
      <c r="B164" s="3786"/>
      <c r="C164" s="3787"/>
      <c r="D164" s="3787"/>
      <c r="E164" s="3787"/>
      <c r="F164" s="3787"/>
      <c r="G164" s="2571"/>
      <c r="H164" s="2571"/>
      <c r="I164" s="2571"/>
      <c r="J164" s="2571"/>
      <c r="K164" s="2571"/>
      <c r="L164" s="2571"/>
      <c r="M164" s="2571"/>
      <c r="N164" s="2571"/>
      <c r="O164" s="2571"/>
      <c r="P164" s="2571"/>
      <c r="Q164" s="2571"/>
      <c r="R164" s="2635"/>
      <c r="S164" s="2571"/>
      <c r="T164" s="2571"/>
      <c r="U164" s="2571"/>
      <c r="V164" s="2571"/>
      <c r="W164" s="2571"/>
      <c r="X164" s="2571"/>
      <c r="Y164" s="2571"/>
      <c r="Z164" s="2571"/>
      <c r="AA164" s="2571"/>
      <c r="AB164" s="2571"/>
      <c r="AC164" s="2571"/>
      <c r="AD164" s="2571"/>
      <c r="AE164" s="2571"/>
      <c r="AF164" s="2572"/>
    </row>
    <row r="165" spans="2:32" s="2452" customFormat="1" ht="13.5" thickBot="1" x14ac:dyDescent="0.25">
      <c r="B165" s="4022" t="s">
        <v>5069</v>
      </c>
      <c r="C165" s="4023"/>
      <c r="D165" s="4003" t="s">
        <v>5070</v>
      </c>
      <c r="E165" s="4026" t="s">
        <v>224</v>
      </c>
      <c r="F165" s="4027"/>
      <c r="G165" s="4027"/>
      <c r="H165" s="4027"/>
      <c r="I165" s="4027"/>
      <c r="J165" s="4027"/>
      <c r="K165" s="4027"/>
      <c r="L165" s="4027"/>
      <c r="M165" s="4027"/>
      <c r="N165" s="4027"/>
      <c r="O165" s="4027"/>
      <c r="P165" s="4028"/>
      <c r="Q165" s="4029" t="s">
        <v>340</v>
      </c>
      <c r="R165" s="4030"/>
      <c r="S165" s="4031"/>
      <c r="T165" s="4031"/>
      <c r="U165" s="4031"/>
      <c r="V165" s="4031"/>
      <c r="W165" s="4031"/>
      <c r="X165" s="4031"/>
      <c r="Y165" s="4032"/>
      <c r="Z165" s="4029" t="s">
        <v>225</v>
      </c>
      <c r="AA165" s="4031"/>
      <c r="AB165" s="4032"/>
      <c r="AC165" s="4033" t="s">
        <v>4989</v>
      </c>
      <c r="AD165" s="4034"/>
      <c r="AE165" s="4035"/>
      <c r="AF165" s="2572"/>
    </row>
    <row r="166" spans="2:32" s="2452" customFormat="1" ht="13.5" customHeight="1" thickBot="1" x14ac:dyDescent="0.25">
      <c r="B166" s="4024"/>
      <c r="C166" s="4025"/>
      <c r="D166" s="4003"/>
      <c r="E166" s="4003" t="s">
        <v>5007</v>
      </c>
      <c r="F166" s="4003" t="s">
        <v>5008</v>
      </c>
      <c r="G166" s="4004" t="s">
        <v>5010</v>
      </c>
      <c r="H166" s="4004" t="s">
        <v>5071</v>
      </c>
      <c r="I166" s="4009" t="s">
        <v>5072</v>
      </c>
      <c r="J166" s="4009" t="s">
        <v>5073</v>
      </c>
      <c r="K166" s="4009" t="s">
        <v>5013</v>
      </c>
      <c r="L166" s="4009"/>
      <c r="M166" s="4009" t="s">
        <v>5074</v>
      </c>
      <c r="N166" s="4009" t="s">
        <v>5075</v>
      </c>
      <c r="O166" s="4009" t="s">
        <v>5076</v>
      </c>
      <c r="P166" s="4009" t="s">
        <v>5077</v>
      </c>
      <c r="Q166" s="4000" t="s">
        <v>5019</v>
      </c>
      <c r="R166" s="4000" t="s">
        <v>5020</v>
      </c>
      <c r="S166" s="4000" t="s">
        <v>5021</v>
      </c>
      <c r="T166" s="4000" t="s">
        <v>5078</v>
      </c>
      <c r="U166" s="4000" t="s">
        <v>5079</v>
      </c>
      <c r="V166" s="4000" t="s">
        <v>5024</v>
      </c>
      <c r="W166" s="4000" t="s">
        <v>5026</v>
      </c>
      <c r="X166" s="4004" t="s">
        <v>5080</v>
      </c>
      <c r="Y166" s="4004" t="s">
        <v>5081</v>
      </c>
      <c r="Z166" s="4000" t="s">
        <v>5082</v>
      </c>
      <c r="AA166" s="4000" t="s">
        <v>5083</v>
      </c>
      <c r="AB166" s="4000" t="s">
        <v>5084</v>
      </c>
      <c r="AC166" s="4000" t="s">
        <v>1154</v>
      </c>
      <c r="AD166" s="4000" t="s">
        <v>4990</v>
      </c>
      <c r="AE166" s="4000" t="s">
        <v>4991</v>
      </c>
      <c r="AF166" s="2572"/>
    </row>
    <row r="167" spans="2:32" s="2452" customFormat="1" ht="13.5" customHeight="1" thickBot="1" x14ac:dyDescent="0.25">
      <c r="B167" s="4024"/>
      <c r="C167" s="4025"/>
      <c r="D167" s="4000"/>
      <c r="E167" s="4000"/>
      <c r="F167" s="4000"/>
      <c r="G167" s="4005"/>
      <c r="H167" s="4005"/>
      <c r="I167" s="4004"/>
      <c r="J167" s="4004"/>
      <c r="K167" s="3784" t="s">
        <v>5033</v>
      </c>
      <c r="L167" s="3785" t="s">
        <v>2798</v>
      </c>
      <c r="M167" s="4004"/>
      <c r="N167" s="4004"/>
      <c r="O167" s="4004"/>
      <c r="P167" s="4004"/>
      <c r="Q167" s="4001"/>
      <c r="R167" s="4001"/>
      <c r="S167" s="4001"/>
      <c r="T167" s="4001"/>
      <c r="U167" s="4001"/>
      <c r="V167" s="4001"/>
      <c r="W167" s="4001"/>
      <c r="X167" s="4005"/>
      <c r="Y167" s="4005"/>
      <c r="Z167" s="4001"/>
      <c r="AA167" s="4001"/>
      <c r="AB167" s="4001"/>
      <c r="AC167" s="4001"/>
      <c r="AD167" s="4001"/>
      <c r="AE167" s="4001"/>
      <c r="AF167" s="2572"/>
    </row>
    <row r="168" spans="2:32" s="2452" customFormat="1" ht="13.5" thickBot="1" x14ac:dyDescent="0.25">
      <c r="B168" s="3954" t="s">
        <v>7115</v>
      </c>
      <c r="C168" s="3955"/>
      <c r="D168" s="3152" t="s">
        <v>1534</v>
      </c>
      <c r="E168" s="3134"/>
      <c r="F168" s="3153"/>
      <c r="G168" s="3400"/>
      <c r="H168" s="3400"/>
      <c r="I168" s="3134"/>
      <c r="J168" s="3134"/>
      <c r="K168" s="3153"/>
      <c r="L168" s="3400"/>
      <c r="M168" s="3134"/>
      <c r="N168" s="3134"/>
      <c r="O168" s="3134"/>
      <c r="P168" s="3134"/>
      <c r="Q168" s="3134"/>
      <c r="R168" s="3153"/>
      <c r="S168" s="3153"/>
      <c r="T168" s="3134"/>
      <c r="U168" s="3134"/>
      <c r="V168" s="3153"/>
      <c r="W168" s="3153"/>
      <c r="X168" s="3134"/>
      <c r="Y168" s="3134"/>
      <c r="Z168" s="3153"/>
      <c r="AA168" s="3134"/>
      <c r="AB168" s="3134"/>
      <c r="AC168" s="3401"/>
      <c r="AD168" s="3401"/>
      <c r="AE168" s="3401"/>
      <c r="AF168" s="2572"/>
    </row>
    <row r="169" spans="2:32" s="2452" customFormat="1" x14ac:dyDescent="0.2">
      <c r="B169" s="2634"/>
      <c r="C169" s="2566"/>
      <c r="D169" s="2566"/>
      <c r="E169" s="2566"/>
      <c r="F169" s="2566"/>
      <c r="G169" s="2567"/>
      <c r="H169" s="2567"/>
      <c r="I169" s="2567"/>
      <c r="J169" s="2567"/>
      <c r="K169" s="2566"/>
      <c r="L169" s="2567"/>
      <c r="M169" s="2567"/>
      <c r="N169" s="2567"/>
      <c r="O169" s="2567"/>
      <c r="P169" s="2567"/>
      <c r="Q169" s="2631"/>
      <c r="R169" s="2631"/>
      <c r="S169" s="2631"/>
      <c r="T169" s="2631"/>
      <c r="U169" s="2631"/>
      <c r="V169" s="2631"/>
      <c r="W169" s="2631"/>
      <c r="X169" s="2631"/>
      <c r="Y169" s="2631"/>
      <c r="Z169" s="2631"/>
      <c r="AA169" s="2631"/>
      <c r="AB169" s="2631"/>
      <c r="AC169" s="2631"/>
      <c r="AD169" s="2631"/>
      <c r="AE169" s="2631"/>
      <c r="AF169" s="2572"/>
    </row>
    <row r="170" spans="2:32" s="2452" customFormat="1" x14ac:dyDescent="0.2">
      <c r="B170" s="4011" t="s">
        <v>4992</v>
      </c>
      <c r="C170" s="4012"/>
      <c r="D170" s="4042" t="s">
        <v>1871</v>
      </c>
      <c r="E170" s="4042"/>
      <c r="F170" s="4042"/>
      <c r="G170" s="4042"/>
      <c r="H170" s="4042"/>
      <c r="I170" s="2632"/>
      <c r="J170" s="2632"/>
      <c r="K170" s="2632"/>
      <c r="L170" s="2632"/>
      <c r="M170" s="2632"/>
      <c r="N170" s="2632"/>
      <c r="O170" s="2632"/>
      <c r="P170" s="2632"/>
      <c r="Q170" s="2631"/>
      <c r="R170" s="2631"/>
      <c r="S170" s="2631"/>
      <c r="T170" s="2631"/>
      <c r="U170" s="2631"/>
      <c r="V170" s="2631"/>
      <c r="W170" s="2631"/>
      <c r="X170" s="2631"/>
      <c r="Y170" s="2631"/>
      <c r="Z170" s="2631"/>
      <c r="AA170" s="2631"/>
      <c r="AB170" s="2631"/>
      <c r="AC170" s="2631"/>
      <c r="AD170" s="2631"/>
      <c r="AE170" s="2631"/>
      <c r="AF170" s="2572"/>
    </row>
    <row r="171" spans="2:32" s="2452" customFormat="1" x14ac:dyDescent="0.2">
      <c r="B171" s="4011" t="s">
        <v>4993</v>
      </c>
      <c r="C171" s="4012"/>
      <c r="D171" s="4042" t="s">
        <v>1871</v>
      </c>
      <c r="E171" s="4042"/>
      <c r="F171" s="4042"/>
      <c r="G171" s="4042"/>
      <c r="H171" s="4042"/>
      <c r="I171" s="2632"/>
      <c r="J171" s="2632"/>
      <c r="K171" s="2632"/>
      <c r="L171" s="2632"/>
      <c r="M171" s="2632"/>
      <c r="N171" s="2632"/>
      <c r="O171" s="2632"/>
      <c r="P171" s="2632"/>
      <c r="Q171" s="2631"/>
      <c r="R171" s="2631"/>
      <c r="S171" s="2631"/>
      <c r="T171" s="2631"/>
      <c r="U171" s="2631"/>
      <c r="V171" s="2631"/>
      <c r="W171" s="2631"/>
      <c r="X171" s="2631"/>
      <c r="Y171" s="2631"/>
      <c r="Z171" s="2631"/>
      <c r="AA171" s="2631"/>
      <c r="AB171" s="2631"/>
      <c r="AC171" s="2631"/>
      <c r="AD171" s="2631"/>
      <c r="AE171" s="2631"/>
      <c r="AF171" s="2572"/>
    </row>
    <row r="172" spans="2:32" s="2452" customFormat="1" ht="13.5" thickBot="1" x14ac:dyDescent="0.25">
      <c r="B172" s="3788"/>
      <c r="C172" s="3789"/>
      <c r="D172" s="3789"/>
      <c r="E172" s="3789"/>
      <c r="F172" s="3789"/>
      <c r="G172" s="2635"/>
      <c r="H172" s="2635"/>
      <c r="I172" s="2635"/>
      <c r="J172" s="2635"/>
      <c r="K172" s="2635"/>
      <c r="L172" s="2635"/>
      <c r="M172" s="2635"/>
      <c r="N172" s="2635"/>
      <c r="O172" s="2635"/>
      <c r="P172" s="2635"/>
      <c r="Q172" s="2635"/>
      <c r="R172" s="2635"/>
      <c r="S172" s="2635"/>
      <c r="T172" s="2635"/>
      <c r="U172" s="2635"/>
      <c r="V172" s="2635"/>
      <c r="W172" s="2635"/>
      <c r="X172" s="2635"/>
      <c r="Y172" s="2635"/>
      <c r="Z172" s="2635"/>
      <c r="AA172" s="2635"/>
      <c r="AB172" s="2635"/>
      <c r="AC172" s="2635"/>
      <c r="AD172" s="2635"/>
      <c r="AE172" s="2635"/>
      <c r="AF172" s="2577"/>
    </row>
    <row r="173" spans="2:32" s="2452" customFormat="1" x14ac:dyDescent="0.2">
      <c r="B173" s="2535"/>
      <c r="I173" s="2873"/>
    </row>
    <row r="174" spans="2:32" s="2452" customFormat="1" ht="13.5" thickBot="1" x14ac:dyDescent="0.25">
      <c r="B174" s="2535"/>
      <c r="I174" s="2873"/>
    </row>
    <row r="175" spans="2:32" s="2452" customFormat="1" ht="20.25" x14ac:dyDescent="0.2">
      <c r="B175" s="3987" t="s">
        <v>5065</v>
      </c>
      <c r="C175" s="3988"/>
      <c r="D175" s="3988"/>
      <c r="E175" s="3988"/>
      <c r="F175" s="3988"/>
      <c r="G175" s="3988"/>
      <c r="H175" s="3988"/>
      <c r="I175" s="3988"/>
      <c r="J175" s="3988"/>
      <c r="K175" s="3988"/>
      <c r="L175" s="3988"/>
      <c r="M175" s="3988"/>
      <c r="N175" s="3988"/>
      <c r="O175" s="3988"/>
      <c r="P175" s="3988"/>
      <c r="Q175" s="3988"/>
      <c r="R175" s="3988"/>
      <c r="S175" s="3988"/>
      <c r="T175" s="3988"/>
      <c r="U175" s="3988"/>
      <c r="V175" s="3988"/>
      <c r="W175" s="3988"/>
      <c r="X175" s="3988"/>
      <c r="Y175" s="3988"/>
      <c r="Z175" s="3988"/>
      <c r="AA175" s="3988"/>
      <c r="AB175" s="3988"/>
      <c r="AC175" s="3988"/>
      <c r="AD175" s="3988"/>
      <c r="AE175" s="3988"/>
      <c r="AF175" s="3989"/>
    </row>
    <row r="176" spans="2:32" s="2452" customFormat="1" x14ac:dyDescent="0.2">
      <c r="B176" s="3786"/>
      <c r="C176" s="3787"/>
      <c r="D176" s="3787"/>
      <c r="E176" s="3787"/>
      <c r="F176" s="3787"/>
      <c r="G176" s="2571"/>
      <c r="H176" s="2571"/>
      <c r="I176" s="2571"/>
      <c r="J176" s="2571"/>
      <c r="K176" s="2571"/>
      <c r="L176" s="2571"/>
      <c r="M176" s="2571"/>
      <c r="N176" s="2571"/>
      <c r="O176" s="2571"/>
      <c r="P176" s="2571"/>
      <c r="Q176" s="2571"/>
      <c r="R176" s="2571"/>
      <c r="S176" s="2571"/>
      <c r="T176" s="2571"/>
      <c r="U176" s="2571"/>
      <c r="V176" s="2571"/>
      <c r="W176" s="2571"/>
      <c r="X176" s="2571"/>
      <c r="Y176" s="2571"/>
      <c r="Z176" s="2571"/>
      <c r="AA176" s="2571"/>
      <c r="AB176" s="2571"/>
      <c r="AC176" s="2571"/>
      <c r="AD176" s="2571"/>
      <c r="AE176" s="2571"/>
      <c r="AF176" s="2572"/>
    </row>
    <row r="177" spans="2:32" s="2452" customFormat="1" x14ac:dyDescent="0.2">
      <c r="B177" s="2633" t="s">
        <v>5085</v>
      </c>
      <c r="C177" s="3787"/>
      <c r="D177" s="4016" t="s">
        <v>7113</v>
      </c>
      <c r="E177" s="4016"/>
      <c r="F177" s="4016"/>
      <c r="G177" s="2571"/>
      <c r="H177" s="2571"/>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2"/>
    </row>
    <row r="178" spans="2:32" s="2452" customFormat="1" x14ac:dyDescent="0.2">
      <c r="B178" s="4017" t="s">
        <v>5068</v>
      </c>
      <c r="C178" s="4018"/>
      <c r="D178" s="4909">
        <v>41834</v>
      </c>
      <c r="E178" s="4909"/>
      <c r="F178" s="4909"/>
      <c r="G178" s="2631"/>
      <c r="H178" s="2571"/>
      <c r="I178" s="2571"/>
      <c r="J178" s="2571"/>
      <c r="K178" s="2571"/>
      <c r="L178" s="2571"/>
      <c r="M178" s="2571"/>
      <c r="N178" s="2571"/>
      <c r="O178" s="2571"/>
      <c r="P178" s="2571"/>
      <c r="Q178" s="2571"/>
      <c r="R178" s="2571"/>
      <c r="S178" s="2571"/>
      <c r="T178" s="2571"/>
      <c r="U178" s="2571"/>
      <c r="V178" s="2571"/>
      <c r="W178" s="2571"/>
      <c r="X178" s="2571"/>
      <c r="Y178" s="2571"/>
      <c r="Z178" s="2571"/>
      <c r="AA178" s="2571"/>
      <c r="AB178" s="2571"/>
      <c r="AC178" s="2571"/>
      <c r="AD178" s="2571"/>
      <c r="AE178" s="2571"/>
      <c r="AF178" s="2572"/>
    </row>
    <row r="179" spans="2:32" s="2452" customFormat="1" ht="12.75" customHeight="1" x14ac:dyDescent="0.2">
      <c r="B179" s="3991" t="s">
        <v>5066</v>
      </c>
      <c r="C179" s="3992"/>
      <c r="D179" s="4882">
        <v>41851</v>
      </c>
      <c r="E179" s="4882"/>
      <c r="F179" s="4882"/>
      <c r="G179" s="2571"/>
      <c r="H179" s="2571"/>
      <c r="I179" s="2571"/>
      <c r="J179" s="2571"/>
      <c r="K179" s="2571"/>
      <c r="L179" s="2571"/>
      <c r="M179" s="2571"/>
      <c r="N179" s="2571"/>
      <c r="O179" s="2571"/>
      <c r="P179" s="2571"/>
      <c r="Q179" s="2571"/>
      <c r="R179" s="2571"/>
      <c r="S179" s="2571"/>
      <c r="T179" s="2571"/>
      <c r="U179" s="2571"/>
      <c r="V179" s="2571"/>
      <c r="W179" s="2571"/>
      <c r="X179" s="2571"/>
      <c r="Y179" s="2571"/>
      <c r="Z179" s="2571"/>
      <c r="AA179" s="2571"/>
      <c r="AB179" s="2571"/>
      <c r="AC179" s="2571"/>
      <c r="AD179" s="2571"/>
      <c r="AE179" s="2571"/>
      <c r="AF179" s="2572"/>
    </row>
    <row r="180" spans="2:32" s="2452" customFormat="1" ht="12.75" customHeight="1" thickBot="1" x14ac:dyDescent="0.25">
      <c r="B180" s="3786"/>
      <c r="C180" s="3787"/>
      <c r="D180" s="3787"/>
      <c r="E180" s="3787"/>
      <c r="F180" s="3787"/>
      <c r="G180" s="2571"/>
      <c r="H180" s="2571"/>
      <c r="I180" s="2571"/>
      <c r="J180" s="2571"/>
      <c r="K180" s="2571"/>
      <c r="L180" s="2571"/>
      <c r="M180" s="2571"/>
      <c r="N180" s="2571"/>
      <c r="O180" s="2571"/>
      <c r="P180" s="2571"/>
      <c r="Q180" s="2571"/>
      <c r="R180" s="2571"/>
      <c r="S180" s="2571"/>
      <c r="T180" s="2571"/>
      <c r="U180" s="2571"/>
      <c r="V180" s="2571"/>
      <c r="W180" s="2571"/>
      <c r="X180" s="2571"/>
      <c r="Y180" s="2571"/>
      <c r="Z180" s="2571"/>
      <c r="AA180" s="2571"/>
      <c r="AB180" s="2571"/>
      <c r="AC180" s="2571"/>
      <c r="AD180" s="2571"/>
      <c r="AE180" s="2571"/>
      <c r="AF180" s="2572"/>
    </row>
    <row r="181" spans="2:32" s="2452" customFormat="1" ht="80.25" customHeight="1" thickBot="1" x14ac:dyDescent="0.25">
      <c r="B181" s="3993" t="s">
        <v>5067</v>
      </c>
      <c r="C181" s="4036"/>
      <c r="D181" s="4019" t="s">
        <v>7114</v>
      </c>
      <c r="E181" s="4020"/>
      <c r="F181" s="4020"/>
      <c r="G181" s="4020"/>
      <c r="H181" s="4020"/>
      <c r="I181" s="4020"/>
      <c r="J181" s="4020"/>
      <c r="K181" s="4020"/>
      <c r="L181" s="4020"/>
      <c r="M181" s="4020"/>
      <c r="N181" s="4020"/>
      <c r="O181" s="4020"/>
      <c r="P181" s="4020"/>
      <c r="Q181" s="4021"/>
      <c r="R181" s="2571"/>
      <c r="S181" s="2571"/>
      <c r="T181" s="2571"/>
      <c r="U181" s="2571"/>
      <c r="V181" s="2571"/>
      <c r="W181" s="2571"/>
      <c r="X181" s="2571"/>
      <c r="Y181" s="2571"/>
      <c r="Z181" s="2571"/>
      <c r="AA181" s="2571"/>
      <c r="AB181" s="2571"/>
      <c r="AC181" s="2571"/>
      <c r="AD181" s="2571"/>
      <c r="AE181" s="2571"/>
      <c r="AF181" s="2572"/>
    </row>
    <row r="182" spans="2:32" s="2452" customFormat="1" ht="13.5" customHeight="1" thickBot="1" x14ac:dyDescent="0.25">
      <c r="B182" s="3786"/>
      <c r="C182" s="3787"/>
      <c r="D182" s="3787"/>
      <c r="E182" s="3787"/>
      <c r="F182" s="3787"/>
      <c r="G182" s="2571"/>
      <c r="H182" s="2571"/>
      <c r="I182" s="2571"/>
      <c r="J182" s="2571"/>
      <c r="K182" s="2571"/>
      <c r="L182" s="2571"/>
      <c r="M182" s="2571"/>
      <c r="N182" s="2571"/>
      <c r="O182" s="2571"/>
      <c r="P182" s="2571"/>
      <c r="Q182" s="2571"/>
      <c r="R182" s="2635"/>
      <c r="S182" s="2571"/>
      <c r="T182" s="2571"/>
      <c r="U182" s="2571"/>
      <c r="V182" s="2571"/>
      <c r="W182" s="2571"/>
      <c r="X182" s="2571"/>
      <c r="Y182" s="2571"/>
      <c r="Z182" s="2571"/>
      <c r="AA182" s="2571"/>
      <c r="AB182" s="2571"/>
      <c r="AC182" s="2571"/>
      <c r="AD182" s="2571"/>
      <c r="AE182" s="2571"/>
      <c r="AF182" s="2572"/>
    </row>
    <row r="183" spans="2:32" s="2452" customFormat="1" ht="13.5" thickBot="1" x14ac:dyDescent="0.25">
      <c r="B183" s="4022" t="s">
        <v>5069</v>
      </c>
      <c r="C183" s="4023"/>
      <c r="D183" s="4003" t="s">
        <v>5070</v>
      </c>
      <c r="E183" s="4026" t="s">
        <v>224</v>
      </c>
      <c r="F183" s="4027"/>
      <c r="G183" s="4027"/>
      <c r="H183" s="4027"/>
      <c r="I183" s="4027"/>
      <c r="J183" s="4027"/>
      <c r="K183" s="4027"/>
      <c r="L183" s="4027"/>
      <c r="M183" s="4027"/>
      <c r="N183" s="4027"/>
      <c r="O183" s="4027"/>
      <c r="P183" s="4028"/>
      <c r="Q183" s="4029" t="s">
        <v>340</v>
      </c>
      <c r="R183" s="4030"/>
      <c r="S183" s="4031"/>
      <c r="T183" s="4031"/>
      <c r="U183" s="4031"/>
      <c r="V183" s="4031"/>
      <c r="W183" s="4031"/>
      <c r="X183" s="4031"/>
      <c r="Y183" s="4032"/>
      <c r="Z183" s="4029" t="s">
        <v>225</v>
      </c>
      <c r="AA183" s="4031"/>
      <c r="AB183" s="4032"/>
      <c r="AC183" s="4033" t="s">
        <v>4989</v>
      </c>
      <c r="AD183" s="4034"/>
      <c r="AE183" s="4035"/>
      <c r="AF183" s="2572"/>
    </row>
    <row r="184" spans="2:32" s="2452" customFormat="1" ht="13.5" customHeight="1" thickBot="1" x14ac:dyDescent="0.25">
      <c r="B184" s="4024"/>
      <c r="C184" s="4025"/>
      <c r="D184" s="4003"/>
      <c r="E184" s="4003" t="s">
        <v>5007</v>
      </c>
      <c r="F184" s="4003" t="s">
        <v>5008</v>
      </c>
      <c r="G184" s="4004" t="s">
        <v>5010</v>
      </c>
      <c r="H184" s="4004" t="s">
        <v>5071</v>
      </c>
      <c r="I184" s="4009" t="s">
        <v>5072</v>
      </c>
      <c r="J184" s="4009" t="s">
        <v>5073</v>
      </c>
      <c r="K184" s="4009" t="s">
        <v>5013</v>
      </c>
      <c r="L184" s="4009"/>
      <c r="M184" s="4009" t="s">
        <v>5074</v>
      </c>
      <c r="N184" s="4009" t="s">
        <v>5075</v>
      </c>
      <c r="O184" s="4009" t="s">
        <v>5076</v>
      </c>
      <c r="P184" s="4009" t="s">
        <v>5077</v>
      </c>
      <c r="Q184" s="4000" t="s">
        <v>5019</v>
      </c>
      <c r="R184" s="4000" t="s">
        <v>5020</v>
      </c>
      <c r="S184" s="4000" t="s">
        <v>5021</v>
      </c>
      <c r="T184" s="4000" t="s">
        <v>5078</v>
      </c>
      <c r="U184" s="4000" t="s">
        <v>5079</v>
      </c>
      <c r="V184" s="4000" t="s">
        <v>5024</v>
      </c>
      <c r="W184" s="4000" t="s">
        <v>5026</v>
      </c>
      <c r="X184" s="4004" t="s">
        <v>5080</v>
      </c>
      <c r="Y184" s="4004" t="s">
        <v>5081</v>
      </c>
      <c r="Z184" s="4000" t="s">
        <v>5082</v>
      </c>
      <c r="AA184" s="4000" t="s">
        <v>5083</v>
      </c>
      <c r="AB184" s="4000" t="s">
        <v>5084</v>
      </c>
      <c r="AC184" s="4000" t="s">
        <v>1154</v>
      </c>
      <c r="AD184" s="4000" t="s">
        <v>4990</v>
      </c>
      <c r="AE184" s="4000" t="s">
        <v>4991</v>
      </c>
      <c r="AF184" s="2572"/>
    </row>
    <row r="185" spans="2:32" s="2452" customFormat="1" ht="13.5" customHeight="1" thickBot="1" x14ac:dyDescent="0.25">
      <c r="B185" s="4024"/>
      <c r="C185" s="4025"/>
      <c r="D185" s="4000"/>
      <c r="E185" s="4000"/>
      <c r="F185" s="4000"/>
      <c r="G185" s="4005"/>
      <c r="H185" s="4005"/>
      <c r="I185" s="4004"/>
      <c r="J185" s="4004"/>
      <c r="K185" s="3784" t="s">
        <v>5033</v>
      </c>
      <c r="L185" s="3785" t="s">
        <v>2798</v>
      </c>
      <c r="M185" s="4004"/>
      <c r="N185" s="4004"/>
      <c r="O185" s="4004"/>
      <c r="P185" s="4004"/>
      <c r="Q185" s="4001"/>
      <c r="R185" s="4001"/>
      <c r="S185" s="4001"/>
      <c r="T185" s="4001"/>
      <c r="U185" s="4001"/>
      <c r="V185" s="4001"/>
      <c r="W185" s="4001"/>
      <c r="X185" s="4005"/>
      <c r="Y185" s="4005"/>
      <c r="Z185" s="4001"/>
      <c r="AA185" s="4001"/>
      <c r="AB185" s="4001"/>
      <c r="AC185" s="4001"/>
      <c r="AD185" s="4001"/>
      <c r="AE185" s="4001"/>
      <c r="AF185" s="2572"/>
    </row>
    <row r="186" spans="2:32" s="2452" customFormat="1" ht="13.5" thickBot="1" x14ac:dyDescent="0.25">
      <c r="B186" s="4156" t="s">
        <v>7113</v>
      </c>
      <c r="C186" s="4157"/>
      <c r="D186" s="3346" t="s">
        <v>6105</v>
      </c>
      <c r="E186" s="3009"/>
      <c r="F186" s="3392"/>
      <c r="G186" s="3392"/>
      <c r="H186" s="2998"/>
      <c r="I186" s="3009"/>
      <c r="J186" s="3009"/>
      <c r="K186" s="2998"/>
      <c r="L186" s="2998"/>
      <c r="M186" s="3009"/>
      <c r="N186" s="3009"/>
      <c r="O186" s="3009"/>
      <c r="P186" s="3009"/>
      <c r="Q186" s="3008"/>
      <c r="R186" s="3149"/>
      <c r="S186" s="3393"/>
      <c r="T186" s="3008"/>
      <c r="U186" s="3008"/>
      <c r="V186" s="3393"/>
      <c r="W186" s="3393"/>
      <c r="X186" s="3008"/>
      <c r="Y186" s="3008"/>
      <c r="Z186" s="2585"/>
      <c r="AA186" s="2586"/>
      <c r="AB186" s="2586"/>
      <c r="AC186" s="2982"/>
      <c r="AD186" s="2982"/>
      <c r="AE186" s="2983"/>
      <c r="AF186" s="2572"/>
    </row>
    <row r="187" spans="2:32" s="2452" customFormat="1" x14ac:dyDescent="0.2">
      <c r="B187" s="2634"/>
      <c r="C187" s="2566"/>
      <c r="D187" s="2566"/>
      <c r="E187" s="2566"/>
      <c r="F187" s="2566"/>
      <c r="G187" s="2567"/>
      <c r="H187" s="2567"/>
      <c r="I187" s="2567"/>
      <c r="J187" s="2567"/>
      <c r="K187" s="2566"/>
      <c r="L187" s="2567"/>
      <c r="M187" s="2567"/>
      <c r="N187" s="2567"/>
      <c r="O187" s="2567"/>
      <c r="P187" s="2567"/>
      <c r="Q187" s="2631"/>
      <c r="R187" s="2631"/>
      <c r="S187" s="2631"/>
      <c r="T187" s="2631"/>
      <c r="U187" s="2631"/>
      <c r="V187" s="2631"/>
      <c r="W187" s="2631"/>
      <c r="X187" s="2631"/>
      <c r="Y187" s="2631"/>
      <c r="Z187" s="2631"/>
      <c r="AA187" s="2631"/>
      <c r="AB187" s="2631"/>
      <c r="AC187" s="2631"/>
      <c r="AD187" s="2631"/>
      <c r="AE187" s="2631"/>
      <c r="AF187" s="2572"/>
    </row>
    <row r="188" spans="2:32" s="2452" customFormat="1" x14ac:dyDescent="0.2">
      <c r="B188" s="4011" t="s">
        <v>4992</v>
      </c>
      <c r="C188" s="4012"/>
      <c r="D188" s="4042" t="s">
        <v>1871</v>
      </c>
      <c r="E188" s="4042"/>
      <c r="F188" s="4042"/>
      <c r="G188" s="4042"/>
      <c r="H188" s="4042"/>
      <c r="I188" s="2632"/>
      <c r="J188" s="2632"/>
      <c r="K188" s="2632"/>
      <c r="L188" s="2632"/>
      <c r="M188" s="2632"/>
      <c r="N188" s="2632"/>
      <c r="O188" s="2632"/>
      <c r="P188" s="2632"/>
      <c r="Q188" s="2631"/>
      <c r="R188" s="2631"/>
      <c r="S188" s="2631"/>
      <c r="T188" s="2631"/>
      <c r="U188" s="2631"/>
      <c r="V188" s="2631"/>
      <c r="W188" s="2631"/>
      <c r="X188" s="2631"/>
      <c r="Y188" s="2631"/>
      <c r="Z188" s="2631"/>
      <c r="AA188" s="2631"/>
      <c r="AB188" s="2631"/>
      <c r="AC188" s="2631"/>
      <c r="AD188" s="2631"/>
      <c r="AE188" s="2631"/>
      <c r="AF188" s="2572"/>
    </row>
    <row r="189" spans="2:32" s="2452" customFormat="1" x14ac:dyDescent="0.2">
      <c r="B189" s="4011" t="s">
        <v>4993</v>
      </c>
      <c r="C189" s="4012"/>
      <c r="D189" s="4042" t="s">
        <v>1871</v>
      </c>
      <c r="E189" s="4042"/>
      <c r="F189" s="4042"/>
      <c r="G189" s="4042"/>
      <c r="H189" s="4042"/>
      <c r="I189" s="2632"/>
      <c r="J189" s="2632"/>
      <c r="K189" s="2632"/>
      <c r="L189" s="2632"/>
      <c r="M189" s="2632"/>
      <c r="N189" s="2632"/>
      <c r="O189" s="2632"/>
      <c r="P189" s="2632"/>
      <c r="Q189" s="2631"/>
      <c r="R189" s="2631"/>
      <c r="S189" s="2631"/>
      <c r="T189" s="2631"/>
      <c r="U189" s="2631"/>
      <c r="V189" s="2631"/>
      <c r="W189" s="2631"/>
      <c r="X189" s="2631"/>
      <c r="Y189" s="2631"/>
      <c r="Z189" s="2631"/>
      <c r="AA189" s="2631"/>
      <c r="AB189" s="2631"/>
      <c r="AC189" s="2631"/>
      <c r="AD189" s="2631"/>
      <c r="AE189" s="2631"/>
      <c r="AF189" s="2572"/>
    </row>
    <row r="190" spans="2:32" s="2452" customFormat="1" ht="13.5" thickBot="1" x14ac:dyDescent="0.25">
      <c r="B190" s="3788"/>
      <c r="C190" s="3789"/>
      <c r="D190" s="3789"/>
      <c r="E190" s="3789"/>
      <c r="F190" s="3789"/>
      <c r="G190" s="2635"/>
      <c r="H190" s="2635"/>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35"/>
      <c r="AD190" s="2635"/>
      <c r="AE190" s="2635"/>
      <c r="AF190" s="2577"/>
    </row>
    <row r="191" spans="2:32" s="2452" customFormat="1" x14ac:dyDescent="0.2">
      <c r="B191" s="2535"/>
      <c r="I191" s="2873"/>
    </row>
    <row r="192" spans="2:32" s="2452" customFormat="1" ht="13.5" thickBot="1" x14ac:dyDescent="0.25">
      <c r="B192" s="2535"/>
      <c r="I192" s="2873"/>
    </row>
    <row r="193" spans="2:32" s="2452" customFormat="1" ht="20.25" x14ac:dyDescent="0.2">
      <c r="B193" s="3987" t="s">
        <v>5065</v>
      </c>
      <c r="C193" s="3988"/>
      <c r="D193" s="3988"/>
      <c r="E193" s="3988"/>
      <c r="F193" s="3988"/>
      <c r="G193" s="3988"/>
      <c r="H193" s="3988"/>
      <c r="I193" s="3988"/>
      <c r="J193" s="3988"/>
      <c r="K193" s="3988"/>
      <c r="L193" s="3988"/>
      <c r="M193" s="3988"/>
      <c r="N193" s="3988"/>
      <c r="O193" s="3988"/>
      <c r="P193" s="3988"/>
      <c r="Q193" s="3988"/>
      <c r="R193" s="3988"/>
      <c r="S193" s="3988"/>
      <c r="T193" s="3988"/>
      <c r="U193" s="3988"/>
      <c r="V193" s="3988"/>
      <c r="W193" s="3988"/>
      <c r="X193" s="3988"/>
      <c r="Y193" s="3988"/>
      <c r="Z193" s="3988"/>
      <c r="AA193" s="3988"/>
      <c r="AB193" s="3988"/>
      <c r="AC193" s="3988"/>
      <c r="AD193" s="3988"/>
      <c r="AE193" s="3988"/>
      <c r="AF193" s="3989"/>
    </row>
    <row r="194" spans="2:32" s="2452" customFormat="1" x14ac:dyDescent="0.2">
      <c r="B194" s="3786"/>
      <c r="C194" s="3787"/>
      <c r="D194" s="3787"/>
      <c r="E194" s="3787"/>
      <c r="F194" s="3787"/>
      <c r="G194" s="2571"/>
      <c r="H194" s="2571"/>
      <c r="I194" s="2571"/>
      <c r="J194" s="2571"/>
      <c r="K194" s="2571"/>
      <c r="L194" s="2571"/>
      <c r="M194" s="2571"/>
      <c r="N194" s="2571"/>
      <c r="O194" s="2571"/>
      <c r="P194" s="2571"/>
      <c r="Q194" s="2571"/>
      <c r="R194" s="2571"/>
      <c r="S194" s="2571"/>
      <c r="T194" s="2571"/>
      <c r="U194" s="2571"/>
      <c r="V194" s="2571"/>
      <c r="W194" s="2571"/>
      <c r="X194" s="2571"/>
      <c r="Y194" s="2571"/>
      <c r="Z194" s="2571"/>
      <c r="AA194" s="2571"/>
      <c r="AB194" s="2571"/>
      <c r="AC194" s="2571"/>
      <c r="AD194" s="2571"/>
      <c r="AE194" s="2571"/>
      <c r="AF194" s="2572"/>
    </row>
    <row r="195" spans="2:32" s="2452" customFormat="1" x14ac:dyDescent="0.2">
      <c r="B195" s="2633" t="s">
        <v>5085</v>
      </c>
      <c r="C195" s="3787"/>
      <c r="D195" s="4016" t="s">
        <v>7108</v>
      </c>
      <c r="E195" s="4016"/>
      <c r="F195" s="4016"/>
      <c r="G195" s="2571"/>
      <c r="H195" s="2571"/>
      <c r="I195" s="2571"/>
      <c r="J195" s="2571"/>
      <c r="K195" s="2571"/>
      <c r="L195" s="2571"/>
      <c r="M195" s="2571"/>
      <c r="N195" s="2571"/>
      <c r="O195" s="2571"/>
      <c r="P195" s="2571"/>
      <c r="Q195" s="2571"/>
      <c r="R195" s="2571"/>
      <c r="S195" s="2571"/>
      <c r="T195" s="2571"/>
      <c r="U195" s="2571"/>
      <c r="V195" s="2571"/>
      <c r="W195" s="2571"/>
      <c r="X195" s="2571"/>
      <c r="Y195" s="2571"/>
      <c r="Z195" s="2571"/>
      <c r="AA195" s="2571"/>
      <c r="AB195" s="2571"/>
      <c r="AC195" s="2571"/>
      <c r="AD195" s="2571"/>
      <c r="AE195" s="2571"/>
      <c r="AF195" s="2572"/>
    </row>
    <row r="196" spans="2:32" s="2452" customFormat="1" x14ac:dyDescent="0.2">
      <c r="B196" s="4017" t="s">
        <v>5068</v>
      </c>
      <c r="C196" s="4018"/>
      <c r="D196" s="3962">
        <v>41821</v>
      </c>
      <c r="E196" s="3962"/>
      <c r="F196" s="3962"/>
      <c r="G196" s="2631"/>
      <c r="H196" s="2571"/>
      <c r="I196" s="2571"/>
      <c r="J196" s="2571"/>
      <c r="K196" s="2571"/>
      <c r="L196" s="2571"/>
      <c r="M196" s="2571"/>
      <c r="N196" s="2571"/>
      <c r="O196" s="2571"/>
      <c r="P196" s="2571"/>
      <c r="Q196" s="2571"/>
      <c r="R196" s="2571"/>
      <c r="S196" s="2571"/>
      <c r="T196" s="2571"/>
      <c r="U196" s="2571"/>
      <c r="V196" s="2571"/>
      <c r="W196" s="2571"/>
      <c r="X196" s="2571"/>
      <c r="Y196" s="2571"/>
      <c r="Z196" s="2571"/>
      <c r="AA196" s="2571"/>
      <c r="AB196" s="2571"/>
      <c r="AC196" s="2571"/>
      <c r="AD196" s="2571"/>
      <c r="AE196" s="2571"/>
      <c r="AF196" s="2572"/>
    </row>
    <row r="197" spans="2:32" s="2452" customFormat="1" x14ac:dyDescent="0.2">
      <c r="B197" s="3991" t="s">
        <v>5066</v>
      </c>
      <c r="C197" s="3992"/>
      <c r="D197" s="3965">
        <v>42004</v>
      </c>
      <c r="E197" s="3965"/>
      <c r="F197" s="3965"/>
      <c r="G197" s="2571"/>
      <c r="H197" s="2571"/>
      <c r="I197" s="2571"/>
      <c r="J197" s="2571"/>
      <c r="K197" s="2571"/>
      <c r="L197" s="2571"/>
      <c r="M197" s="2571"/>
      <c r="N197" s="2571"/>
      <c r="O197" s="2571"/>
      <c r="P197" s="2571"/>
      <c r="Q197" s="2571"/>
      <c r="R197" s="2571"/>
      <c r="S197" s="2571"/>
      <c r="T197" s="2571"/>
      <c r="U197" s="2571"/>
      <c r="V197" s="2571"/>
      <c r="W197" s="2571"/>
      <c r="X197" s="2571"/>
      <c r="Y197" s="2571"/>
      <c r="Z197" s="2571"/>
      <c r="AA197" s="2571"/>
      <c r="AB197" s="2571"/>
      <c r="AC197" s="2571"/>
      <c r="AD197" s="2571"/>
      <c r="AE197" s="2571"/>
      <c r="AF197" s="2572"/>
    </row>
    <row r="198" spans="2:32" s="2452" customFormat="1" ht="12.75" customHeight="1" thickBot="1" x14ac:dyDescent="0.25">
      <c r="B198" s="3786"/>
      <c r="C198" s="3787"/>
      <c r="D198" s="3787"/>
      <c r="E198" s="3787"/>
      <c r="F198" s="3787"/>
      <c r="G198" s="2571"/>
      <c r="H198" s="2571"/>
      <c r="I198" s="2571"/>
      <c r="J198" s="2571"/>
      <c r="K198" s="2571"/>
      <c r="L198" s="2571"/>
      <c r="M198" s="2571"/>
      <c r="N198" s="2571"/>
      <c r="O198" s="2571"/>
      <c r="P198" s="2571"/>
      <c r="Q198" s="2571"/>
      <c r="R198" s="2571"/>
      <c r="S198" s="2571"/>
      <c r="T198" s="2571"/>
      <c r="U198" s="2571"/>
      <c r="V198" s="2571"/>
      <c r="W198" s="2571"/>
      <c r="X198" s="2571"/>
      <c r="Y198" s="2571"/>
      <c r="Z198" s="2571"/>
      <c r="AA198" s="2571"/>
      <c r="AB198" s="2571"/>
      <c r="AC198" s="2571"/>
      <c r="AD198" s="2571"/>
      <c r="AE198" s="2571"/>
      <c r="AF198" s="2572"/>
    </row>
    <row r="199" spans="2:32" s="2452" customFormat="1" ht="68.25" customHeight="1" thickBot="1" x14ac:dyDescent="0.25">
      <c r="B199" s="3993" t="s">
        <v>5067</v>
      </c>
      <c r="C199" s="4036"/>
      <c r="D199" s="4019" t="s">
        <v>7109</v>
      </c>
      <c r="E199" s="4020"/>
      <c r="F199" s="4020"/>
      <c r="G199" s="4020"/>
      <c r="H199" s="4020"/>
      <c r="I199" s="4020"/>
      <c r="J199" s="4020"/>
      <c r="K199" s="4020"/>
      <c r="L199" s="4020"/>
      <c r="M199" s="4020"/>
      <c r="N199" s="4020"/>
      <c r="O199" s="4020"/>
      <c r="P199" s="4020"/>
      <c r="Q199" s="4021"/>
      <c r="R199" s="2571"/>
      <c r="S199" s="2571"/>
      <c r="T199" s="2571"/>
      <c r="U199" s="2571"/>
      <c r="V199" s="2571"/>
      <c r="W199" s="2571"/>
      <c r="X199" s="2571"/>
      <c r="Y199" s="2571"/>
      <c r="Z199" s="2571"/>
      <c r="AA199" s="2571"/>
      <c r="AB199" s="2571"/>
      <c r="AC199" s="2571"/>
      <c r="AD199" s="2571"/>
      <c r="AE199" s="2571"/>
      <c r="AF199" s="2572"/>
    </row>
    <row r="200" spans="2:32" s="2452" customFormat="1" ht="13.5" thickBot="1" x14ac:dyDescent="0.25">
      <c r="B200" s="3786"/>
      <c r="C200" s="3787"/>
      <c r="D200" s="3787"/>
      <c r="E200" s="3787"/>
      <c r="F200" s="3787"/>
      <c r="G200" s="2571"/>
      <c r="H200" s="2571"/>
      <c r="I200" s="2571"/>
      <c r="J200" s="2571"/>
      <c r="K200" s="2571"/>
      <c r="L200" s="2571"/>
      <c r="M200" s="2571"/>
      <c r="N200" s="2571"/>
      <c r="O200" s="2571"/>
      <c r="P200" s="2571"/>
      <c r="Q200" s="2571"/>
      <c r="R200" s="2635"/>
      <c r="S200" s="2571"/>
      <c r="T200" s="2571"/>
      <c r="U200" s="2571"/>
      <c r="V200" s="2571"/>
      <c r="W200" s="2571"/>
      <c r="X200" s="2571"/>
      <c r="Y200" s="2571"/>
      <c r="Z200" s="2571"/>
      <c r="AA200" s="2571"/>
      <c r="AB200" s="2571"/>
      <c r="AC200" s="2571"/>
      <c r="AD200" s="2571"/>
      <c r="AE200" s="2571"/>
      <c r="AF200" s="2572"/>
    </row>
    <row r="201" spans="2:32" s="2452" customFormat="1" ht="13.5" customHeight="1" thickBot="1" x14ac:dyDescent="0.25">
      <c r="B201" s="4022" t="s">
        <v>5069</v>
      </c>
      <c r="C201" s="4023"/>
      <c r="D201" s="4003" t="s">
        <v>5070</v>
      </c>
      <c r="E201" s="4026" t="s">
        <v>224</v>
      </c>
      <c r="F201" s="4027"/>
      <c r="G201" s="4027"/>
      <c r="H201" s="4027"/>
      <c r="I201" s="4027"/>
      <c r="J201" s="4027"/>
      <c r="K201" s="4027"/>
      <c r="L201" s="4027"/>
      <c r="M201" s="4027"/>
      <c r="N201" s="4027"/>
      <c r="O201" s="4027"/>
      <c r="P201" s="4028"/>
      <c r="Q201" s="4029" t="s">
        <v>340</v>
      </c>
      <c r="R201" s="4030"/>
      <c r="S201" s="4031"/>
      <c r="T201" s="4031"/>
      <c r="U201" s="4031"/>
      <c r="V201" s="4031"/>
      <c r="W201" s="4031"/>
      <c r="X201" s="4031"/>
      <c r="Y201" s="4032"/>
      <c r="Z201" s="4029" t="s">
        <v>225</v>
      </c>
      <c r="AA201" s="4031"/>
      <c r="AB201" s="4032"/>
      <c r="AC201" s="4033" t="s">
        <v>4989</v>
      </c>
      <c r="AD201" s="4034"/>
      <c r="AE201" s="4035"/>
      <c r="AF201" s="2572"/>
    </row>
    <row r="202" spans="2:32" s="2452" customFormat="1" ht="13.5" thickBot="1" x14ac:dyDescent="0.25">
      <c r="B202" s="4024"/>
      <c r="C202" s="4025"/>
      <c r="D202" s="4003"/>
      <c r="E202" s="4003" t="s">
        <v>5007</v>
      </c>
      <c r="F202" s="4003" t="s">
        <v>5008</v>
      </c>
      <c r="G202" s="4004" t="s">
        <v>5010</v>
      </c>
      <c r="H202" s="4004" t="s">
        <v>5071</v>
      </c>
      <c r="I202" s="4009" t="s">
        <v>5072</v>
      </c>
      <c r="J202" s="4009" t="s">
        <v>5073</v>
      </c>
      <c r="K202" s="4009" t="s">
        <v>5013</v>
      </c>
      <c r="L202" s="4009"/>
      <c r="M202" s="4009" t="s">
        <v>5074</v>
      </c>
      <c r="N202" s="4009" t="s">
        <v>5075</v>
      </c>
      <c r="O202" s="4009" t="s">
        <v>5076</v>
      </c>
      <c r="P202" s="4009" t="s">
        <v>5077</v>
      </c>
      <c r="Q202" s="4000" t="s">
        <v>5019</v>
      </c>
      <c r="R202" s="4000" t="s">
        <v>5020</v>
      </c>
      <c r="S202" s="4000" t="s">
        <v>5021</v>
      </c>
      <c r="T202" s="4000" t="s">
        <v>5078</v>
      </c>
      <c r="U202" s="4000" t="s">
        <v>5079</v>
      </c>
      <c r="V202" s="4000" t="s">
        <v>5024</v>
      </c>
      <c r="W202" s="4000" t="s">
        <v>5026</v>
      </c>
      <c r="X202" s="4004" t="s">
        <v>5080</v>
      </c>
      <c r="Y202" s="4004" t="s">
        <v>5081</v>
      </c>
      <c r="Z202" s="4000" t="s">
        <v>5082</v>
      </c>
      <c r="AA202" s="4000" t="s">
        <v>5083</v>
      </c>
      <c r="AB202" s="4000" t="s">
        <v>5084</v>
      </c>
      <c r="AC202" s="4000" t="s">
        <v>1154</v>
      </c>
      <c r="AD202" s="4000" t="s">
        <v>4990</v>
      </c>
      <c r="AE202" s="4000" t="s">
        <v>4991</v>
      </c>
      <c r="AF202" s="2572"/>
    </row>
    <row r="203" spans="2:32" s="2452" customFormat="1" ht="13.5" customHeight="1" thickBot="1" x14ac:dyDescent="0.25">
      <c r="B203" s="4024"/>
      <c r="C203" s="4025"/>
      <c r="D203" s="4000"/>
      <c r="E203" s="4000"/>
      <c r="F203" s="4000"/>
      <c r="G203" s="4005"/>
      <c r="H203" s="4005"/>
      <c r="I203" s="4004"/>
      <c r="J203" s="4004"/>
      <c r="K203" s="3784" t="s">
        <v>5033</v>
      </c>
      <c r="L203" s="3785" t="s">
        <v>2798</v>
      </c>
      <c r="M203" s="4004"/>
      <c r="N203" s="4004"/>
      <c r="O203" s="4004"/>
      <c r="P203" s="4004"/>
      <c r="Q203" s="4001"/>
      <c r="R203" s="4001"/>
      <c r="S203" s="4001"/>
      <c r="T203" s="4001"/>
      <c r="U203" s="4001"/>
      <c r="V203" s="4001"/>
      <c r="W203" s="4001"/>
      <c r="X203" s="4005"/>
      <c r="Y203" s="4005"/>
      <c r="Z203" s="4001"/>
      <c r="AA203" s="4001"/>
      <c r="AB203" s="4001"/>
      <c r="AC203" s="4001"/>
      <c r="AD203" s="4001"/>
      <c r="AE203" s="4001"/>
      <c r="AF203" s="2572"/>
    </row>
    <row r="204" spans="2:32" s="2452" customFormat="1" ht="13.5" customHeight="1" thickBot="1" x14ac:dyDescent="0.25">
      <c r="B204" s="3954" t="s">
        <v>7110</v>
      </c>
      <c r="C204" s="3955"/>
      <c r="D204" s="3152" t="s">
        <v>7111</v>
      </c>
      <c r="E204" s="3134"/>
      <c r="F204" s="3153"/>
      <c r="G204" s="3400"/>
      <c r="H204" s="3400"/>
      <c r="I204" s="3134"/>
      <c r="J204" s="3134"/>
      <c r="K204" s="3153"/>
      <c r="L204" s="3400"/>
      <c r="M204" s="3134"/>
      <c r="N204" s="3134"/>
      <c r="O204" s="3134"/>
      <c r="P204" s="3134"/>
      <c r="Q204" s="3921">
        <v>0.89</v>
      </c>
      <c r="R204" s="3153">
        <v>5000</v>
      </c>
      <c r="S204" s="3153"/>
      <c r="T204" s="3134"/>
      <c r="U204" s="3134">
        <v>0.06</v>
      </c>
      <c r="V204" s="3153"/>
      <c r="W204" s="3153"/>
      <c r="X204" s="3134"/>
      <c r="Y204" s="3134">
        <v>0.06</v>
      </c>
      <c r="Z204" s="3153"/>
      <c r="AA204" s="3134"/>
      <c r="AB204" s="3134"/>
      <c r="AC204" s="3401"/>
      <c r="AD204" s="3401"/>
      <c r="AE204" s="3401"/>
      <c r="AF204" s="2572"/>
    </row>
    <row r="205" spans="2:32" s="2452" customFormat="1" x14ac:dyDescent="0.2">
      <c r="B205" s="2634"/>
      <c r="C205" s="2566"/>
      <c r="D205" s="2566"/>
      <c r="E205" s="2566"/>
      <c r="F205" s="2566"/>
      <c r="G205" s="2567"/>
      <c r="H205" s="2567"/>
      <c r="I205" s="2567"/>
      <c r="J205" s="2567"/>
      <c r="K205" s="2566"/>
      <c r="L205" s="2567"/>
      <c r="M205" s="2567"/>
      <c r="N205" s="2567"/>
      <c r="O205" s="2567"/>
      <c r="P205" s="2567"/>
      <c r="Q205" s="2631"/>
      <c r="R205" s="2631"/>
      <c r="S205" s="2631"/>
      <c r="T205" s="2631"/>
      <c r="U205" s="2631"/>
      <c r="V205" s="2631"/>
      <c r="W205" s="2631"/>
      <c r="X205" s="2631"/>
      <c r="Y205" s="2631"/>
      <c r="Z205" s="2631"/>
      <c r="AA205" s="2631"/>
      <c r="AB205" s="2631"/>
      <c r="AC205" s="2631"/>
      <c r="AD205" s="2631"/>
      <c r="AE205" s="2631"/>
      <c r="AF205" s="2572"/>
    </row>
    <row r="206" spans="2:32" s="2452" customFormat="1" x14ac:dyDescent="0.2">
      <c r="B206" s="4011" t="s">
        <v>4992</v>
      </c>
      <c r="C206" s="4012"/>
      <c r="D206" s="4042" t="s">
        <v>7112</v>
      </c>
      <c r="E206" s="4042"/>
      <c r="F206" s="4042"/>
      <c r="G206" s="4042"/>
      <c r="H206" s="4042"/>
      <c r="I206" s="2632"/>
      <c r="J206" s="2632"/>
      <c r="K206" s="2632"/>
      <c r="L206" s="2632"/>
      <c r="M206" s="2632"/>
      <c r="N206" s="2632"/>
      <c r="O206" s="2632"/>
      <c r="P206" s="2632"/>
      <c r="Q206" s="2631"/>
      <c r="R206" s="2631"/>
      <c r="S206" s="2631"/>
      <c r="T206" s="2631"/>
      <c r="U206" s="2631"/>
      <c r="V206" s="2631"/>
      <c r="W206" s="2631"/>
      <c r="X206" s="2631"/>
      <c r="Y206" s="2631"/>
      <c r="Z206" s="2631"/>
      <c r="AA206" s="2631"/>
      <c r="AB206" s="2631"/>
      <c r="AC206" s="2631"/>
      <c r="AD206" s="2631"/>
      <c r="AE206" s="2631"/>
      <c r="AF206" s="2572"/>
    </row>
    <row r="207" spans="2:32" s="2452" customFormat="1" x14ac:dyDescent="0.2">
      <c r="B207" s="4011" t="s">
        <v>4993</v>
      </c>
      <c r="C207" s="4012"/>
      <c r="D207" s="4042" t="s">
        <v>5089</v>
      </c>
      <c r="E207" s="4042"/>
      <c r="F207" s="4042"/>
      <c r="G207" s="4042"/>
      <c r="H207" s="4042"/>
      <c r="I207" s="2632"/>
      <c r="J207" s="2632"/>
      <c r="K207" s="2632"/>
      <c r="L207" s="2632"/>
      <c r="M207" s="2632"/>
      <c r="N207" s="2632"/>
      <c r="O207" s="2632"/>
      <c r="P207" s="2632"/>
      <c r="Q207" s="2631"/>
      <c r="R207" s="2631"/>
      <c r="S207" s="2631"/>
      <c r="T207" s="2631"/>
      <c r="U207" s="2631"/>
      <c r="V207" s="2631"/>
      <c r="W207" s="2631"/>
      <c r="X207" s="2631"/>
      <c r="Y207" s="2631"/>
      <c r="Z207" s="2631"/>
      <c r="AA207" s="2631"/>
      <c r="AB207" s="2631"/>
      <c r="AC207" s="2631"/>
      <c r="AD207" s="2631"/>
      <c r="AE207" s="2631"/>
      <c r="AF207" s="2572"/>
    </row>
    <row r="208" spans="2:32" s="2452" customFormat="1" ht="13.5" thickBot="1" x14ac:dyDescent="0.25">
      <c r="B208" s="3788"/>
      <c r="C208" s="3789"/>
      <c r="D208" s="3789"/>
      <c r="E208" s="3789"/>
      <c r="F208" s="3789"/>
      <c r="G208" s="2635"/>
      <c r="H208" s="2635"/>
      <c r="I208" s="2635"/>
      <c r="J208" s="2635"/>
      <c r="K208" s="2635"/>
      <c r="L208" s="2635"/>
      <c r="M208" s="2635"/>
      <c r="N208" s="2635"/>
      <c r="O208" s="2635"/>
      <c r="P208" s="2635"/>
      <c r="Q208" s="2635"/>
      <c r="R208" s="2635"/>
      <c r="S208" s="2635"/>
      <c r="T208" s="2635"/>
      <c r="U208" s="2635"/>
      <c r="V208" s="2635"/>
      <c r="W208" s="2635"/>
      <c r="X208" s="2635"/>
      <c r="Y208" s="2635"/>
      <c r="Z208" s="2635"/>
      <c r="AA208" s="2635"/>
      <c r="AB208" s="2635"/>
      <c r="AC208" s="2635"/>
      <c r="AD208" s="2635"/>
      <c r="AE208" s="2635"/>
      <c r="AF208" s="2577"/>
    </row>
    <row r="209" spans="2:32" s="2452" customFormat="1" x14ac:dyDescent="0.2">
      <c r="B209" s="2535"/>
      <c r="I209" s="2873"/>
    </row>
    <row r="210" spans="2:32" s="2452" customFormat="1" ht="13.5" thickBot="1" x14ac:dyDescent="0.25">
      <c r="B210" s="2535"/>
      <c r="I210" s="2873"/>
    </row>
    <row r="211" spans="2:32" s="2452" customFormat="1" ht="20.25" x14ac:dyDescent="0.2">
      <c r="B211" s="3987" t="s">
        <v>5065</v>
      </c>
      <c r="C211" s="3988"/>
      <c r="D211" s="3988"/>
      <c r="E211" s="3988"/>
      <c r="F211" s="3988"/>
      <c r="G211" s="3988"/>
      <c r="H211" s="3988"/>
      <c r="I211" s="3988"/>
      <c r="J211" s="3988"/>
      <c r="K211" s="3988"/>
      <c r="L211" s="3988"/>
      <c r="M211" s="3988"/>
      <c r="N211" s="3988"/>
      <c r="O211" s="3988"/>
      <c r="P211" s="3988"/>
      <c r="Q211" s="3988"/>
      <c r="R211" s="3988"/>
      <c r="S211" s="3988"/>
      <c r="T211" s="3988"/>
      <c r="U211" s="3988"/>
      <c r="V211" s="3988"/>
      <c r="W211" s="3988"/>
      <c r="X211" s="3988"/>
      <c r="Y211" s="3988"/>
      <c r="Z211" s="3988"/>
      <c r="AA211" s="3988"/>
      <c r="AB211" s="3988"/>
      <c r="AC211" s="3988"/>
      <c r="AD211" s="3988"/>
      <c r="AE211" s="3988"/>
      <c r="AF211" s="3989"/>
    </row>
    <row r="212" spans="2:32" s="2452" customFormat="1" x14ac:dyDescent="0.2">
      <c r="B212" s="3786"/>
      <c r="C212" s="3787"/>
      <c r="D212" s="3787"/>
      <c r="E212" s="3787"/>
      <c r="F212" s="3787"/>
      <c r="G212" s="2571"/>
      <c r="H212" s="2571"/>
      <c r="I212" s="2571"/>
      <c r="J212" s="2571"/>
      <c r="K212" s="2571"/>
      <c r="L212" s="2571"/>
      <c r="M212" s="2571"/>
      <c r="N212" s="2571"/>
      <c r="O212" s="2571"/>
      <c r="P212" s="2571"/>
      <c r="Q212" s="2571"/>
      <c r="R212" s="2571"/>
      <c r="S212" s="2571"/>
      <c r="T212" s="2571"/>
      <c r="U212" s="2571"/>
      <c r="V212" s="2571"/>
      <c r="W212" s="2571"/>
      <c r="X212" s="2571"/>
      <c r="Y212" s="2571"/>
      <c r="Z212" s="2571"/>
      <c r="AA212" s="2571"/>
      <c r="AB212" s="2571"/>
      <c r="AC212" s="2571"/>
      <c r="AD212" s="2571"/>
      <c r="AE212" s="2571"/>
      <c r="AF212" s="2572"/>
    </row>
    <row r="213" spans="2:32" s="2452" customFormat="1" ht="12.75" customHeight="1" x14ac:dyDescent="0.2">
      <c r="B213" s="2633" t="s">
        <v>5085</v>
      </c>
      <c r="C213" s="3787"/>
      <c r="D213" s="4016" t="s">
        <v>6539</v>
      </c>
      <c r="E213" s="4016"/>
      <c r="F213" s="4016"/>
      <c r="G213" s="2571"/>
      <c r="H213" s="2571"/>
      <c r="I213" s="2571"/>
      <c r="J213" s="2571"/>
      <c r="K213" s="2571"/>
      <c r="L213" s="2571"/>
      <c r="M213" s="2571"/>
      <c r="N213" s="2571"/>
      <c r="O213" s="2571"/>
      <c r="P213" s="2571"/>
      <c r="Q213" s="2571"/>
      <c r="R213" s="2571"/>
      <c r="S213" s="2571"/>
      <c r="T213" s="2571"/>
      <c r="U213" s="2571"/>
      <c r="V213" s="2571"/>
      <c r="W213" s="2571"/>
      <c r="X213" s="2571"/>
      <c r="Y213" s="2571"/>
      <c r="Z213" s="2571"/>
      <c r="AA213" s="2571"/>
      <c r="AB213" s="2571"/>
      <c r="AC213" s="2571"/>
      <c r="AD213" s="2571"/>
      <c r="AE213" s="2571"/>
      <c r="AF213" s="2572"/>
    </row>
    <row r="214" spans="2:32" s="2452" customFormat="1" ht="12.75" customHeight="1" x14ac:dyDescent="0.2">
      <c r="B214" s="4017" t="s">
        <v>5068</v>
      </c>
      <c r="C214" s="4018"/>
      <c r="D214" s="4909">
        <v>41841</v>
      </c>
      <c r="E214" s="4909"/>
      <c r="F214" s="4909"/>
      <c r="G214" s="2631"/>
      <c r="H214" s="2571"/>
      <c r="I214" s="2571"/>
      <c r="J214" s="2571"/>
      <c r="K214" s="2571"/>
      <c r="L214" s="2571"/>
      <c r="M214" s="2571"/>
      <c r="N214" s="2571"/>
      <c r="O214" s="2571"/>
      <c r="P214" s="2571"/>
      <c r="Q214" s="2571"/>
      <c r="R214" s="2571"/>
      <c r="S214" s="2571"/>
      <c r="T214" s="2571"/>
      <c r="U214" s="2571"/>
      <c r="V214" s="2571"/>
      <c r="W214" s="2571"/>
      <c r="X214" s="2571"/>
      <c r="Y214" s="2571"/>
      <c r="Z214" s="2571"/>
      <c r="AA214" s="2571"/>
      <c r="AB214" s="2571"/>
      <c r="AC214" s="2571"/>
      <c r="AD214" s="2571"/>
      <c r="AE214" s="2571"/>
      <c r="AF214" s="2572"/>
    </row>
    <row r="215" spans="2:32" s="2452" customFormat="1" x14ac:dyDescent="0.2">
      <c r="B215" s="3991" t="s">
        <v>5066</v>
      </c>
      <c r="C215" s="3992"/>
      <c r="D215" s="4882">
        <v>41943</v>
      </c>
      <c r="E215" s="4882"/>
      <c r="F215" s="4882"/>
      <c r="G215" s="2571"/>
      <c r="H215" s="2571"/>
      <c r="I215" s="2571"/>
      <c r="J215" s="2571"/>
      <c r="K215" s="2571"/>
      <c r="L215" s="2571"/>
      <c r="M215" s="2571"/>
      <c r="N215" s="2571"/>
      <c r="O215" s="2571"/>
      <c r="P215" s="2571"/>
      <c r="Q215" s="2571"/>
      <c r="R215" s="2571"/>
      <c r="S215" s="2571"/>
      <c r="T215" s="2571"/>
      <c r="U215" s="2571"/>
      <c r="V215" s="2571"/>
      <c r="W215" s="2571"/>
      <c r="X215" s="2571"/>
      <c r="Y215" s="2571"/>
      <c r="Z215" s="2571"/>
      <c r="AA215" s="2571"/>
      <c r="AB215" s="2571"/>
      <c r="AC215" s="2571"/>
      <c r="AD215" s="2571"/>
      <c r="AE215" s="2571"/>
      <c r="AF215" s="2572"/>
    </row>
    <row r="216" spans="2:32" s="2452" customFormat="1" ht="13.5" customHeight="1" thickBot="1" x14ac:dyDescent="0.25">
      <c r="B216" s="3786"/>
      <c r="C216" s="3787"/>
      <c r="D216" s="3787"/>
      <c r="E216" s="3787"/>
      <c r="F216" s="3787"/>
      <c r="G216" s="2571"/>
      <c r="H216" s="2571"/>
      <c r="I216" s="2571"/>
      <c r="J216" s="2571"/>
      <c r="K216" s="2571"/>
      <c r="L216" s="2571"/>
      <c r="M216" s="2571"/>
      <c r="N216" s="2571"/>
      <c r="O216" s="2571"/>
      <c r="P216" s="2571"/>
      <c r="Q216" s="2571"/>
      <c r="R216" s="2571"/>
      <c r="S216" s="2571"/>
      <c r="T216" s="2571"/>
      <c r="U216" s="2571"/>
      <c r="V216" s="2571"/>
      <c r="W216" s="2571"/>
      <c r="X216" s="2571"/>
      <c r="Y216" s="2571"/>
      <c r="Z216" s="2571"/>
      <c r="AA216" s="2571"/>
      <c r="AB216" s="2571"/>
      <c r="AC216" s="2571"/>
      <c r="AD216" s="2571"/>
      <c r="AE216" s="2571"/>
      <c r="AF216" s="2572"/>
    </row>
    <row r="217" spans="2:32" s="2452" customFormat="1" ht="57.75" customHeight="1" thickBot="1" x14ac:dyDescent="0.25">
      <c r="B217" s="3993" t="s">
        <v>5067</v>
      </c>
      <c r="C217" s="4036"/>
      <c r="D217" s="4019" t="s">
        <v>7107</v>
      </c>
      <c r="E217" s="4020"/>
      <c r="F217" s="4020"/>
      <c r="G217" s="4020"/>
      <c r="H217" s="4020"/>
      <c r="I217" s="4020"/>
      <c r="J217" s="4020"/>
      <c r="K217" s="4020"/>
      <c r="L217" s="4020"/>
      <c r="M217" s="4020"/>
      <c r="N217" s="4020"/>
      <c r="O217" s="4020"/>
      <c r="P217" s="4020"/>
      <c r="Q217" s="4021"/>
      <c r="R217" s="2571"/>
      <c r="S217" s="2571"/>
      <c r="T217" s="2571"/>
      <c r="U217" s="2571"/>
      <c r="V217" s="2571"/>
      <c r="W217" s="2571"/>
      <c r="X217" s="2571"/>
      <c r="Y217" s="2571"/>
      <c r="Z217" s="2571"/>
      <c r="AA217" s="2571"/>
      <c r="AB217" s="2571"/>
      <c r="AC217" s="2571"/>
      <c r="AD217" s="2571"/>
      <c r="AE217" s="2571"/>
      <c r="AF217" s="2572"/>
    </row>
    <row r="218" spans="2:32" s="2452" customFormat="1" ht="13.5" customHeight="1" thickBot="1" x14ac:dyDescent="0.25">
      <c r="B218" s="3786"/>
      <c r="C218" s="3787"/>
      <c r="D218" s="3787"/>
      <c r="E218" s="3787"/>
      <c r="F218" s="3787"/>
      <c r="G218" s="2571"/>
      <c r="H218" s="2571"/>
      <c r="I218" s="2571"/>
      <c r="J218" s="2571"/>
      <c r="K218" s="2571"/>
      <c r="L218" s="2571"/>
      <c r="M218" s="2571"/>
      <c r="N218" s="2571"/>
      <c r="O218" s="2571"/>
      <c r="P218" s="2571"/>
      <c r="Q218" s="2571"/>
      <c r="R218" s="2635"/>
      <c r="S218" s="2571"/>
      <c r="T218" s="2571"/>
      <c r="U218" s="2571"/>
      <c r="V218" s="2571"/>
      <c r="W218" s="2571"/>
      <c r="X218" s="2571"/>
      <c r="Y218" s="2571"/>
      <c r="Z218" s="2571"/>
      <c r="AA218" s="2571"/>
      <c r="AB218" s="2571"/>
      <c r="AC218" s="2571"/>
      <c r="AD218" s="2571"/>
      <c r="AE218" s="2571"/>
      <c r="AF218" s="2572"/>
    </row>
    <row r="219" spans="2:32" s="2452" customFormat="1" ht="13.5" customHeight="1" thickBot="1" x14ac:dyDescent="0.25">
      <c r="B219" s="4022" t="s">
        <v>5069</v>
      </c>
      <c r="C219" s="4023"/>
      <c r="D219" s="4003" t="s">
        <v>5070</v>
      </c>
      <c r="E219" s="4026" t="s">
        <v>224</v>
      </c>
      <c r="F219" s="4027"/>
      <c r="G219" s="4027"/>
      <c r="H219" s="4027"/>
      <c r="I219" s="4027"/>
      <c r="J219" s="4027"/>
      <c r="K219" s="4027"/>
      <c r="L219" s="4027"/>
      <c r="M219" s="4027"/>
      <c r="N219" s="4027"/>
      <c r="O219" s="4027"/>
      <c r="P219" s="4028"/>
      <c r="Q219" s="4029" t="s">
        <v>340</v>
      </c>
      <c r="R219" s="4030"/>
      <c r="S219" s="4031"/>
      <c r="T219" s="4031"/>
      <c r="U219" s="4031"/>
      <c r="V219" s="4031"/>
      <c r="W219" s="4031"/>
      <c r="X219" s="4031"/>
      <c r="Y219" s="4032"/>
      <c r="Z219" s="4029" t="s">
        <v>225</v>
      </c>
      <c r="AA219" s="4031"/>
      <c r="AB219" s="4032"/>
      <c r="AC219" s="4033" t="s">
        <v>4989</v>
      </c>
      <c r="AD219" s="4034"/>
      <c r="AE219" s="4035"/>
      <c r="AF219" s="2572"/>
    </row>
    <row r="220" spans="2:32" s="2452" customFormat="1" ht="13.5" thickBot="1" x14ac:dyDescent="0.25">
      <c r="B220" s="4024"/>
      <c r="C220" s="4025"/>
      <c r="D220" s="4003"/>
      <c r="E220" s="4003" t="s">
        <v>5007</v>
      </c>
      <c r="F220" s="4003" t="s">
        <v>5008</v>
      </c>
      <c r="G220" s="4004" t="s">
        <v>5010</v>
      </c>
      <c r="H220" s="4004" t="s">
        <v>5071</v>
      </c>
      <c r="I220" s="4009" t="s">
        <v>5072</v>
      </c>
      <c r="J220" s="4009" t="s">
        <v>5073</v>
      </c>
      <c r="K220" s="4009" t="s">
        <v>5013</v>
      </c>
      <c r="L220" s="4009"/>
      <c r="M220" s="4009" t="s">
        <v>5074</v>
      </c>
      <c r="N220" s="4009" t="s">
        <v>5075</v>
      </c>
      <c r="O220" s="4009" t="s">
        <v>5076</v>
      </c>
      <c r="P220" s="4009" t="s">
        <v>5077</v>
      </c>
      <c r="Q220" s="4000" t="s">
        <v>5019</v>
      </c>
      <c r="R220" s="4000" t="s">
        <v>5020</v>
      </c>
      <c r="S220" s="4000" t="s">
        <v>5021</v>
      </c>
      <c r="T220" s="4000" t="s">
        <v>5078</v>
      </c>
      <c r="U220" s="4000" t="s">
        <v>5079</v>
      </c>
      <c r="V220" s="4000" t="s">
        <v>5024</v>
      </c>
      <c r="W220" s="4000" t="s">
        <v>5026</v>
      </c>
      <c r="X220" s="4004" t="s">
        <v>5080</v>
      </c>
      <c r="Y220" s="4004" t="s">
        <v>5081</v>
      </c>
      <c r="Z220" s="4000" t="s">
        <v>5082</v>
      </c>
      <c r="AA220" s="4000" t="s">
        <v>5083</v>
      </c>
      <c r="AB220" s="4000" t="s">
        <v>5084</v>
      </c>
      <c r="AC220" s="4000" t="s">
        <v>1154</v>
      </c>
      <c r="AD220" s="4000" t="s">
        <v>4990</v>
      </c>
      <c r="AE220" s="4000" t="s">
        <v>4991</v>
      </c>
      <c r="AF220" s="2572"/>
    </row>
    <row r="221" spans="2:32" s="2452" customFormat="1" ht="13.5" thickBot="1" x14ac:dyDescent="0.25">
      <c r="B221" s="4024"/>
      <c r="C221" s="4025"/>
      <c r="D221" s="4000"/>
      <c r="E221" s="4000"/>
      <c r="F221" s="4000"/>
      <c r="G221" s="4005"/>
      <c r="H221" s="4005"/>
      <c r="I221" s="4004"/>
      <c r="J221" s="4004"/>
      <c r="K221" s="3784" t="s">
        <v>5033</v>
      </c>
      <c r="L221" s="3785" t="s">
        <v>2798</v>
      </c>
      <c r="M221" s="4004"/>
      <c r="N221" s="4004"/>
      <c r="O221" s="4004"/>
      <c r="P221" s="4004"/>
      <c r="Q221" s="4001"/>
      <c r="R221" s="4001"/>
      <c r="S221" s="4001"/>
      <c r="T221" s="4001"/>
      <c r="U221" s="4001"/>
      <c r="V221" s="4001"/>
      <c r="W221" s="4001"/>
      <c r="X221" s="4005"/>
      <c r="Y221" s="4005"/>
      <c r="Z221" s="4001"/>
      <c r="AA221" s="4001"/>
      <c r="AB221" s="4001"/>
      <c r="AC221" s="4001"/>
      <c r="AD221" s="4001"/>
      <c r="AE221" s="4001"/>
      <c r="AF221" s="2572"/>
    </row>
    <row r="222" spans="2:32" s="2452" customFormat="1" ht="13.5" thickBot="1" x14ac:dyDescent="0.25">
      <c r="B222" s="4051" t="s">
        <v>6539</v>
      </c>
      <c r="C222" s="4052"/>
      <c r="D222" s="3152" t="s">
        <v>1534</v>
      </c>
      <c r="E222" s="3134"/>
      <c r="F222" s="3153"/>
      <c r="G222" s="3400"/>
      <c r="H222" s="3400"/>
      <c r="I222" s="3134"/>
      <c r="J222" s="3134"/>
      <c r="K222" s="3153"/>
      <c r="L222" s="3400"/>
      <c r="M222" s="3134"/>
      <c r="N222" s="3134"/>
      <c r="O222" s="3134"/>
      <c r="P222" s="3134"/>
      <c r="Q222" s="3134"/>
      <c r="R222" s="3153"/>
      <c r="S222" s="3153"/>
      <c r="T222" s="3134"/>
      <c r="U222" s="3134"/>
      <c r="V222" s="3153"/>
      <c r="W222" s="3153"/>
      <c r="X222" s="3134"/>
      <c r="Y222" s="3134"/>
      <c r="Z222" s="3153"/>
      <c r="AA222" s="3134"/>
      <c r="AB222" s="3134"/>
      <c r="AC222" s="3401"/>
      <c r="AD222" s="3401"/>
      <c r="AE222" s="3401"/>
      <c r="AF222" s="2572"/>
    </row>
    <row r="223" spans="2:32" s="2452" customFormat="1" x14ac:dyDescent="0.2">
      <c r="B223" s="2634"/>
      <c r="C223" s="2566"/>
      <c r="D223" s="2566"/>
      <c r="E223" s="2566"/>
      <c r="F223" s="2566"/>
      <c r="G223" s="2567"/>
      <c r="H223" s="2567"/>
      <c r="I223" s="2567"/>
      <c r="J223" s="2567"/>
      <c r="K223" s="2566"/>
      <c r="L223" s="2567"/>
      <c r="M223" s="2567"/>
      <c r="N223" s="2567"/>
      <c r="O223" s="2567"/>
      <c r="P223" s="2567"/>
      <c r="Q223" s="2631"/>
      <c r="R223" s="2631"/>
      <c r="S223" s="2631"/>
      <c r="T223" s="2631"/>
      <c r="U223" s="2631"/>
      <c r="V223" s="2631"/>
      <c r="W223" s="2631"/>
      <c r="X223" s="2631"/>
      <c r="Y223" s="2631"/>
      <c r="Z223" s="2631"/>
      <c r="AA223" s="2631"/>
      <c r="AB223" s="2631"/>
      <c r="AC223" s="2631"/>
      <c r="AD223" s="2631"/>
      <c r="AE223" s="2631"/>
      <c r="AF223" s="2572"/>
    </row>
    <row r="224" spans="2:32" s="2452" customFormat="1" x14ac:dyDescent="0.2">
      <c r="B224" s="4011" t="s">
        <v>4992</v>
      </c>
      <c r="C224" s="4012"/>
      <c r="D224" s="4042" t="s">
        <v>1871</v>
      </c>
      <c r="E224" s="4042"/>
      <c r="F224" s="4042"/>
      <c r="G224" s="4042"/>
      <c r="H224" s="4042"/>
      <c r="I224" s="2632"/>
      <c r="J224" s="2632"/>
      <c r="K224" s="2632"/>
      <c r="L224" s="2632"/>
      <c r="M224" s="2632"/>
      <c r="N224" s="2632"/>
      <c r="O224" s="2632"/>
      <c r="P224" s="2632"/>
      <c r="Q224" s="2631"/>
      <c r="R224" s="2631"/>
      <c r="S224" s="2631"/>
      <c r="T224" s="2631"/>
      <c r="U224" s="2631"/>
      <c r="V224" s="2631"/>
      <c r="W224" s="2631"/>
      <c r="X224" s="2631"/>
      <c r="Y224" s="2631"/>
      <c r="Z224" s="2631"/>
      <c r="AA224" s="2631"/>
      <c r="AB224" s="2631"/>
      <c r="AC224" s="2631"/>
      <c r="AD224" s="2631"/>
      <c r="AE224" s="2631"/>
      <c r="AF224" s="2572"/>
    </row>
    <row r="225" spans="2:32" s="2452" customFormat="1" x14ac:dyDescent="0.2">
      <c r="B225" s="4011" t="s">
        <v>4993</v>
      </c>
      <c r="C225" s="4012"/>
      <c r="D225" s="4042" t="s">
        <v>1871</v>
      </c>
      <c r="E225" s="4042"/>
      <c r="F225" s="4042"/>
      <c r="G225" s="4042"/>
      <c r="H225" s="4042"/>
      <c r="I225" s="2632"/>
      <c r="J225" s="2632"/>
      <c r="K225" s="2632"/>
      <c r="L225" s="2632"/>
      <c r="M225" s="2632"/>
      <c r="N225" s="2632"/>
      <c r="O225" s="2632"/>
      <c r="P225" s="2632"/>
      <c r="Q225" s="2631"/>
      <c r="R225" s="2631"/>
      <c r="S225" s="2631"/>
      <c r="T225" s="2631"/>
      <c r="U225" s="2631"/>
      <c r="V225" s="2631"/>
      <c r="W225" s="2631"/>
      <c r="X225" s="2631"/>
      <c r="Y225" s="2631"/>
      <c r="Z225" s="2631"/>
      <c r="AA225" s="2631"/>
      <c r="AB225" s="2631"/>
      <c r="AC225" s="2631"/>
      <c r="AD225" s="2631"/>
      <c r="AE225" s="2631"/>
      <c r="AF225" s="2572"/>
    </row>
    <row r="226" spans="2:32" s="2452" customFormat="1" ht="13.5" thickBot="1" x14ac:dyDescent="0.25">
      <c r="B226" s="3788"/>
      <c r="C226" s="3789"/>
      <c r="D226" s="3789"/>
      <c r="E226" s="3789"/>
      <c r="F226" s="3789"/>
      <c r="G226" s="2635"/>
      <c r="H226" s="2635"/>
      <c r="I226" s="2635"/>
      <c r="J226" s="2635"/>
      <c r="K226" s="2635"/>
      <c r="L226" s="2635"/>
      <c r="M226" s="2635"/>
      <c r="N226" s="2635"/>
      <c r="O226" s="2635"/>
      <c r="P226" s="2635"/>
      <c r="Q226" s="2635"/>
      <c r="R226" s="2635"/>
      <c r="S226" s="2635"/>
      <c r="T226" s="2635"/>
      <c r="U226" s="2635"/>
      <c r="V226" s="2635"/>
      <c r="W226" s="2635"/>
      <c r="X226" s="2635"/>
      <c r="Y226" s="2635"/>
      <c r="Z226" s="2635"/>
      <c r="AA226" s="2635"/>
      <c r="AB226" s="2635"/>
      <c r="AC226" s="2635"/>
      <c r="AD226" s="2635"/>
      <c r="AE226" s="2635"/>
      <c r="AF226" s="2577"/>
    </row>
    <row r="227" spans="2:32" s="2452" customFormat="1" x14ac:dyDescent="0.2">
      <c r="B227" s="2535"/>
      <c r="I227" s="2873"/>
    </row>
    <row r="228" spans="2:32" s="2452" customFormat="1" ht="13.5" thickBot="1" x14ac:dyDescent="0.25">
      <c r="B228" s="2535"/>
      <c r="I228" s="2873"/>
    </row>
    <row r="229" spans="2:32" s="2452" customFormat="1" ht="20.25" x14ac:dyDescent="0.2">
      <c r="B229" s="3987" t="s">
        <v>5065</v>
      </c>
      <c r="C229" s="3988"/>
      <c r="D229" s="3988"/>
      <c r="E229" s="3988"/>
      <c r="F229" s="3988"/>
      <c r="G229" s="3988"/>
      <c r="H229" s="3988"/>
      <c r="I229" s="3988"/>
      <c r="J229" s="3988"/>
      <c r="K229" s="3988"/>
      <c r="L229" s="3988"/>
      <c r="M229" s="3988"/>
      <c r="N229" s="3988"/>
      <c r="O229" s="3988"/>
      <c r="P229" s="3988"/>
      <c r="Q229" s="3988"/>
      <c r="R229" s="3988"/>
      <c r="S229" s="3988"/>
      <c r="T229" s="3988"/>
      <c r="U229" s="3988"/>
      <c r="V229" s="3988"/>
      <c r="W229" s="3988"/>
      <c r="X229" s="3988"/>
      <c r="Y229" s="3988"/>
      <c r="Z229" s="3988"/>
      <c r="AA229" s="3988"/>
      <c r="AB229" s="3988"/>
      <c r="AC229" s="3988"/>
      <c r="AD229" s="3988"/>
      <c r="AE229" s="3988"/>
      <c r="AF229" s="3989"/>
    </row>
    <row r="230" spans="2:32" s="2452" customFormat="1" x14ac:dyDescent="0.2">
      <c r="B230" s="3786"/>
      <c r="C230" s="3787"/>
      <c r="D230" s="3787"/>
      <c r="E230" s="3787"/>
      <c r="F230" s="3787"/>
      <c r="G230" s="2571"/>
      <c r="H230" s="2571"/>
      <c r="I230" s="2571"/>
      <c r="J230" s="2571"/>
      <c r="K230" s="2571"/>
      <c r="L230" s="2571"/>
      <c r="M230" s="2571"/>
      <c r="N230" s="2571"/>
      <c r="O230" s="2571"/>
      <c r="P230" s="2571"/>
      <c r="Q230" s="2571"/>
      <c r="R230" s="2571"/>
      <c r="S230" s="2571"/>
      <c r="T230" s="2571"/>
      <c r="U230" s="2571"/>
      <c r="V230" s="2571"/>
      <c r="W230" s="2571"/>
      <c r="X230" s="2571"/>
      <c r="Y230" s="2571"/>
      <c r="Z230" s="2571"/>
      <c r="AA230" s="2571"/>
      <c r="AB230" s="2571"/>
      <c r="AC230" s="2571"/>
      <c r="AD230" s="2571"/>
      <c r="AE230" s="2571"/>
      <c r="AF230" s="2572"/>
    </row>
    <row r="231" spans="2:32" s="2452" customFormat="1" x14ac:dyDescent="0.2">
      <c r="B231" s="2633" t="s">
        <v>5085</v>
      </c>
      <c r="C231" s="3787"/>
      <c r="D231" s="4016" t="s">
        <v>7104</v>
      </c>
      <c r="E231" s="4016"/>
      <c r="F231" s="4016"/>
      <c r="G231" s="2571"/>
      <c r="H231" s="2571"/>
      <c r="I231" s="2571"/>
      <c r="J231" s="2571"/>
      <c r="K231" s="2571"/>
      <c r="L231" s="2571"/>
      <c r="M231" s="2571"/>
      <c r="N231" s="2571"/>
      <c r="O231" s="2571"/>
      <c r="P231" s="2571"/>
      <c r="Q231" s="2571"/>
      <c r="R231" s="2571"/>
      <c r="S231" s="2571"/>
      <c r="T231" s="2571"/>
      <c r="U231" s="2571"/>
      <c r="V231" s="2571"/>
      <c r="W231" s="2571"/>
      <c r="X231" s="2571"/>
      <c r="Y231" s="2571"/>
      <c r="Z231" s="2571"/>
      <c r="AA231" s="2571"/>
      <c r="AB231" s="2571"/>
      <c r="AC231" s="2571"/>
      <c r="AD231" s="2571"/>
      <c r="AE231" s="2571"/>
      <c r="AF231" s="2572"/>
    </row>
    <row r="232" spans="2:32" s="2452" customFormat="1" x14ac:dyDescent="0.2">
      <c r="B232" s="4017" t="s">
        <v>5068</v>
      </c>
      <c r="C232" s="4018"/>
      <c r="D232" s="4882">
        <v>41835</v>
      </c>
      <c r="E232" s="4882"/>
      <c r="F232" s="4882"/>
      <c r="G232" s="2631"/>
      <c r="H232" s="2571"/>
      <c r="I232" s="2571"/>
      <c r="J232" s="2571"/>
      <c r="K232" s="2571"/>
      <c r="L232" s="2571"/>
      <c r="M232" s="2571"/>
      <c r="N232" s="2571"/>
      <c r="O232" s="2571"/>
      <c r="P232" s="2571"/>
      <c r="Q232" s="2571"/>
      <c r="R232" s="2571"/>
      <c r="S232" s="2571"/>
      <c r="T232" s="2571"/>
      <c r="U232" s="2571"/>
      <c r="V232" s="2571"/>
      <c r="W232" s="2571"/>
      <c r="X232" s="2571"/>
      <c r="Y232" s="2571"/>
      <c r="Z232" s="2571"/>
      <c r="AA232" s="2571"/>
      <c r="AB232" s="2571"/>
      <c r="AC232" s="2571"/>
      <c r="AD232" s="2571"/>
      <c r="AE232" s="2571"/>
      <c r="AF232" s="2572"/>
    </row>
    <row r="233" spans="2:32" s="2452" customFormat="1" ht="12.75" customHeight="1" x14ac:dyDescent="0.2">
      <c r="B233" s="3991" t="s">
        <v>5066</v>
      </c>
      <c r="C233" s="3992"/>
      <c r="D233" s="4882">
        <v>41872</v>
      </c>
      <c r="E233" s="4882"/>
      <c r="F233" s="4882"/>
      <c r="G233" s="2571"/>
      <c r="H233" s="2571"/>
      <c r="I233" s="2571"/>
      <c r="J233" s="2571"/>
      <c r="K233" s="2571"/>
      <c r="L233" s="2571"/>
      <c r="M233" s="2571"/>
      <c r="N233" s="2571"/>
      <c r="O233" s="2571"/>
      <c r="P233" s="2571"/>
      <c r="Q233" s="2571"/>
      <c r="R233" s="2571"/>
      <c r="S233" s="2571"/>
      <c r="T233" s="2571"/>
      <c r="U233" s="2571"/>
      <c r="V233" s="2571"/>
      <c r="W233" s="2571"/>
      <c r="X233" s="2571"/>
      <c r="Y233" s="2571"/>
      <c r="Z233" s="2571"/>
      <c r="AA233" s="2571"/>
      <c r="AB233" s="2571"/>
      <c r="AC233" s="2571"/>
      <c r="AD233" s="2571"/>
      <c r="AE233" s="2571"/>
      <c r="AF233" s="2572"/>
    </row>
    <row r="234" spans="2:32" s="2452" customFormat="1" ht="12.75" customHeight="1" thickBot="1" x14ac:dyDescent="0.25">
      <c r="B234" s="3786"/>
      <c r="C234" s="3787"/>
      <c r="D234" s="3787"/>
      <c r="E234" s="3787"/>
      <c r="F234" s="3787"/>
      <c r="G234" s="2571"/>
      <c r="H234" s="2571"/>
      <c r="I234" s="2571"/>
      <c r="J234" s="2571"/>
      <c r="K234" s="2571"/>
      <c r="L234" s="2571"/>
      <c r="M234" s="2571"/>
      <c r="N234" s="2571"/>
      <c r="O234" s="2571"/>
      <c r="P234" s="2571"/>
      <c r="Q234" s="2571"/>
      <c r="R234" s="2571"/>
      <c r="S234" s="2571"/>
      <c r="T234" s="2571"/>
      <c r="U234" s="2571"/>
      <c r="V234" s="2571"/>
      <c r="W234" s="2571"/>
      <c r="X234" s="2571"/>
      <c r="Y234" s="2571"/>
      <c r="Z234" s="2571"/>
      <c r="AA234" s="2571"/>
      <c r="AB234" s="2571"/>
      <c r="AC234" s="2571"/>
      <c r="AD234" s="2571"/>
      <c r="AE234" s="2571"/>
      <c r="AF234" s="2572"/>
    </row>
    <row r="235" spans="2:32" s="2452" customFormat="1" ht="105" customHeight="1" thickBot="1" x14ac:dyDescent="0.25">
      <c r="B235" s="3993" t="s">
        <v>5067</v>
      </c>
      <c r="C235" s="4036"/>
      <c r="D235" s="4019" t="s">
        <v>7106</v>
      </c>
      <c r="E235" s="4020"/>
      <c r="F235" s="4020"/>
      <c r="G235" s="4020"/>
      <c r="H235" s="4020"/>
      <c r="I235" s="4020"/>
      <c r="J235" s="4020"/>
      <c r="K235" s="4020"/>
      <c r="L235" s="4020"/>
      <c r="M235" s="4020"/>
      <c r="N235" s="4020"/>
      <c r="O235" s="4020"/>
      <c r="P235" s="4020"/>
      <c r="Q235" s="4021"/>
      <c r="R235" s="2571"/>
      <c r="S235" s="2571"/>
      <c r="T235" s="2571"/>
      <c r="U235" s="2571"/>
      <c r="V235" s="2571"/>
      <c r="W235" s="2571"/>
      <c r="X235" s="2571"/>
      <c r="Y235" s="2571"/>
      <c r="Z235" s="2571"/>
      <c r="AA235" s="2571"/>
      <c r="AB235" s="2571"/>
      <c r="AC235" s="2571"/>
      <c r="AD235" s="2571"/>
      <c r="AE235" s="2571"/>
      <c r="AF235" s="2572"/>
    </row>
    <row r="236" spans="2:32" s="2452" customFormat="1" ht="13.5" customHeight="1" thickBot="1" x14ac:dyDescent="0.25">
      <c r="B236" s="3786"/>
      <c r="C236" s="3787"/>
      <c r="D236" s="3787"/>
      <c r="E236" s="3787"/>
      <c r="F236" s="3787"/>
      <c r="G236" s="2571"/>
      <c r="H236" s="2571"/>
      <c r="I236" s="2571"/>
      <c r="J236" s="2571"/>
      <c r="K236" s="2571"/>
      <c r="L236" s="2571"/>
      <c r="M236" s="2571"/>
      <c r="N236" s="2571"/>
      <c r="O236" s="2571"/>
      <c r="P236" s="2571"/>
      <c r="Q236" s="2571"/>
      <c r="R236" s="2635"/>
      <c r="S236" s="2571"/>
      <c r="T236" s="2571"/>
      <c r="U236" s="2571"/>
      <c r="V236" s="2571"/>
      <c r="W236" s="2571"/>
      <c r="X236" s="2571"/>
      <c r="Y236" s="2571"/>
      <c r="Z236" s="2571"/>
      <c r="AA236" s="2571"/>
      <c r="AB236" s="2571"/>
      <c r="AC236" s="2571"/>
      <c r="AD236" s="2571"/>
      <c r="AE236" s="2571"/>
      <c r="AF236" s="2572"/>
    </row>
    <row r="237" spans="2:32" s="2452" customFormat="1" ht="13.5" thickBot="1" x14ac:dyDescent="0.25">
      <c r="B237" s="4022" t="s">
        <v>5069</v>
      </c>
      <c r="C237" s="4023"/>
      <c r="D237" s="4003" t="s">
        <v>5070</v>
      </c>
      <c r="E237" s="4026" t="s">
        <v>224</v>
      </c>
      <c r="F237" s="4027"/>
      <c r="G237" s="4027"/>
      <c r="H237" s="4027"/>
      <c r="I237" s="4027"/>
      <c r="J237" s="4027"/>
      <c r="K237" s="4027"/>
      <c r="L237" s="4027"/>
      <c r="M237" s="4027"/>
      <c r="N237" s="4027"/>
      <c r="O237" s="4027"/>
      <c r="P237" s="4028"/>
      <c r="Q237" s="4029" t="s">
        <v>340</v>
      </c>
      <c r="R237" s="4030"/>
      <c r="S237" s="4031"/>
      <c r="T237" s="4031"/>
      <c r="U237" s="4031"/>
      <c r="V237" s="4031"/>
      <c r="W237" s="4031"/>
      <c r="X237" s="4031"/>
      <c r="Y237" s="4032"/>
      <c r="Z237" s="4029" t="s">
        <v>225</v>
      </c>
      <c r="AA237" s="4031"/>
      <c r="AB237" s="4032"/>
      <c r="AC237" s="4033" t="s">
        <v>4989</v>
      </c>
      <c r="AD237" s="4034"/>
      <c r="AE237" s="4035"/>
      <c r="AF237" s="2572"/>
    </row>
    <row r="238" spans="2:32" s="2452" customFormat="1" ht="13.5" customHeight="1" thickBot="1" x14ac:dyDescent="0.25">
      <c r="B238" s="4024"/>
      <c r="C238" s="4025"/>
      <c r="D238" s="4003"/>
      <c r="E238" s="4003" t="s">
        <v>5007</v>
      </c>
      <c r="F238" s="4003" t="s">
        <v>5008</v>
      </c>
      <c r="G238" s="4004" t="s">
        <v>5010</v>
      </c>
      <c r="H238" s="4004" t="s">
        <v>5071</v>
      </c>
      <c r="I238" s="4009" t="s">
        <v>5072</v>
      </c>
      <c r="J238" s="4009" t="s">
        <v>5073</v>
      </c>
      <c r="K238" s="4009" t="s">
        <v>5013</v>
      </c>
      <c r="L238" s="4009"/>
      <c r="M238" s="4009" t="s">
        <v>5074</v>
      </c>
      <c r="N238" s="4009" t="s">
        <v>5075</v>
      </c>
      <c r="O238" s="4009" t="s">
        <v>5076</v>
      </c>
      <c r="P238" s="4009" t="s">
        <v>5077</v>
      </c>
      <c r="Q238" s="4000" t="s">
        <v>5019</v>
      </c>
      <c r="R238" s="4000" t="s">
        <v>5020</v>
      </c>
      <c r="S238" s="4000" t="s">
        <v>5021</v>
      </c>
      <c r="T238" s="4000" t="s">
        <v>5078</v>
      </c>
      <c r="U238" s="4000" t="s">
        <v>5079</v>
      </c>
      <c r="V238" s="4000" t="s">
        <v>5024</v>
      </c>
      <c r="W238" s="4000" t="s">
        <v>5026</v>
      </c>
      <c r="X238" s="4004" t="s">
        <v>5080</v>
      </c>
      <c r="Y238" s="4004" t="s">
        <v>5081</v>
      </c>
      <c r="Z238" s="4000" t="s">
        <v>5082</v>
      </c>
      <c r="AA238" s="4000" t="s">
        <v>5083</v>
      </c>
      <c r="AB238" s="4000" t="s">
        <v>5084</v>
      </c>
      <c r="AC238" s="4000" t="s">
        <v>1154</v>
      </c>
      <c r="AD238" s="4000" t="s">
        <v>4990</v>
      </c>
      <c r="AE238" s="4000" t="s">
        <v>4991</v>
      </c>
      <c r="AF238" s="2572"/>
    </row>
    <row r="239" spans="2:32" s="2452" customFormat="1" ht="13.5" customHeight="1" thickBot="1" x14ac:dyDescent="0.25">
      <c r="B239" s="4024"/>
      <c r="C239" s="4025"/>
      <c r="D239" s="4000"/>
      <c r="E239" s="4000"/>
      <c r="F239" s="4000"/>
      <c r="G239" s="4005"/>
      <c r="H239" s="4005"/>
      <c r="I239" s="4004"/>
      <c r="J239" s="4004"/>
      <c r="K239" s="3784" t="s">
        <v>5033</v>
      </c>
      <c r="L239" s="3785" t="s">
        <v>2798</v>
      </c>
      <c r="M239" s="4004"/>
      <c r="N239" s="4004"/>
      <c r="O239" s="4004"/>
      <c r="P239" s="4004"/>
      <c r="Q239" s="4001"/>
      <c r="R239" s="4001"/>
      <c r="S239" s="4001"/>
      <c r="T239" s="4001"/>
      <c r="U239" s="4001"/>
      <c r="V239" s="4001"/>
      <c r="W239" s="4001"/>
      <c r="X239" s="4005"/>
      <c r="Y239" s="4005"/>
      <c r="Z239" s="4001"/>
      <c r="AA239" s="4001"/>
      <c r="AB239" s="4001"/>
      <c r="AC239" s="4001"/>
      <c r="AD239" s="4001"/>
      <c r="AE239" s="4001"/>
      <c r="AF239" s="2572"/>
    </row>
    <row r="240" spans="2:32" s="2452" customFormat="1" ht="13.5" thickBot="1" x14ac:dyDescent="0.25">
      <c r="B240" s="4910" t="s">
        <v>7104</v>
      </c>
      <c r="C240" s="4910"/>
      <c r="D240" s="3152" t="s">
        <v>1534</v>
      </c>
      <c r="E240" s="3134"/>
      <c r="F240" s="3153"/>
      <c r="G240" s="3400"/>
      <c r="H240" s="3400"/>
      <c r="I240" s="3134"/>
      <c r="J240" s="3134"/>
      <c r="K240" s="3153"/>
      <c r="L240" s="3400"/>
      <c r="M240" s="3134"/>
      <c r="N240" s="3134"/>
      <c r="O240" s="3134"/>
      <c r="P240" s="3134"/>
      <c r="Q240" s="3134"/>
      <c r="R240" s="3153"/>
      <c r="S240" s="3153"/>
      <c r="T240" s="3134"/>
      <c r="U240" s="3134"/>
      <c r="V240" s="3153"/>
      <c r="W240" s="3153"/>
      <c r="X240" s="3134"/>
      <c r="Y240" s="3134"/>
      <c r="Z240" s="3153"/>
      <c r="AA240" s="3134"/>
      <c r="AB240" s="3134"/>
      <c r="AC240" s="3401"/>
      <c r="AD240" s="3401"/>
      <c r="AE240" s="3401"/>
      <c r="AF240" s="2572"/>
    </row>
    <row r="241" spans="2:32" s="2452" customFormat="1" x14ac:dyDescent="0.2">
      <c r="B241" s="2634"/>
      <c r="C241" s="2566"/>
      <c r="D241" s="2566"/>
      <c r="E241" s="2566"/>
      <c r="F241" s="2566"/>
      <c r="G241" s="2567"/>
      <c r="H241" s="2567"/>
      <c r="I241" s="2567"/>
      <c r="J241" s="2567"/>
      <c r="K241" s="2566"/>
      <c r="L241" s="2567"/>
      <c r="M241" s="2567"/>
      <c r="N241" s="2567"/>
      <c r="O241" s="2567"/>
      <c r="P241" s="2567"/>
      <c r="Q241" s="2631"/>
      <c r="R241" s="2631"/>
      <c r="S241" s="2631"/>
      <c r="T241" s="2631"/>
      <c r="U241" s="2631"/>
      <c r="V241" s="2631"/>
      <c r="W241" s="2631"/>
      <c r="X241" s="2631"/>
      <c r="Y241" s="2631"/>
      <c r="Z241" s="2631"/>
      <c r="AA241" s="2631"/>
      <c r="AB241" s="2631"/>
      <c r="AC241" s="2631"/>
      <c r="AD241" s="2631"/>
      <c r="AE241" s="2631"/>
      <c r="AF241" s="2572"/>
    </row>
    <row r="242" spans="2:32" s="2452" customFormat="1" x14ac:dyDescent="0.2">
      <c r="B242" s="4011" t="s">
        <v>4992</v>
      </c>
      <c r="C242" s="4012"/>
      <c r="D242" s="4042" t="s">
        <v>1871</v>
      </c>
      <c r="E242" s="4042"/>
      <c r="F242" s="4042"/>
      <c r="G242" s="4042"/>
      <c r="H242" s="4042"/>
      <c r="I242" s="2632"/>
      <c r="J242" s="2632"/>
      <c r="K242" s="2632"/>
      <c r="L242" s="2632"/>
      <c r="M242" s="2632"/>
      <c r="N242" s="2632"/>
      <c r="O242" s="2632"/>
      <c r="P242" s="2632"/>
      <c r="Q242" s="2631"/>
      <c r="R242" s="2631"/>
      <c r="S242" s="2631"/>
      <c r="T242" s="2631"/>
      <c r="U242" s="2631"/>
      <c r="V242" s="2631"/>
      <c r="W242" s="2631"/>
      <c r="X242" s="2631"/>
      <c r="Y242" s="2631"/>
      <c r="Z242" s="2631"/>
      <c r="AA242" s="2631"/>
      <c r="AB242" s="2631"/>
      <c r="AC242" s="2631"/>
      <c r="AD242" s="2631"/>
      <c r="AE242" s="2631"/>
      <c r="AF242" s="2572"/>
    </row>
    <row r="243" spans="2:32" s="2452" customFormat="1" x14ac:dyDescent="0.2">
      <c r="B243" s="4011" t="s">
        <v>4993</v>
      </c>
      <c r="C243" s="4012"/>
      <c r="D243" s="4042" t="s">
        <v>1871</v>
      </c>
      <c r="E243" s="4042"/>
      <c r="F243" s="4042"/>
      <c r="G243" s="4042"/>
      <c r="H243" s="4042"/>
      <c r="I243" s="2632"/>
      <c r="J243" s="2632"/>
      <c r="K243" s="2632"/>
      <c r="L243" s="2632"/>
      <c r="M243" s="2632"/>
      <c r="N243" s="2632"/>
      <c r="O243" s="2632"/>
      <c r="P243" s="2632"/>
      <c r="Q243" s="2631"/>
      <c r="R243" s="2631"/>
      <c r="S243" s="2631"/>
      <c r="T243" s="2631"/>
      <c r="U243" s="2631"/>
      <c r="V243" s="2631"/>
      <c r="W243" s="2631"/>
      <c r="X243" s="2631"/>
      <c r="Y243" s="2631"/>
      <c r="Z243" s="2631"/>
      <c r="AA243" s="2631"/>
      <c r="AB243" s="2631"/>
      <c r="AC243" s="2631"/>
      <c r="AD243" s="2631"/>
      <c r="AE243" s="2631"/>
      <c r="AF243" s="2572"/>
    </row>
    <row r="244" spans="2:32" s="2452" customFormat="1" ht="13.5" thickBot="1" x14ac:dyDescent="0.25">
      <c r="B244" s="3788"/>
      <c r="C244" s="3789"/>
      <c r="D244" s="3789"/>
      <c r="E244" s="3789"/>
      <c r="F244" s="3789"/>
      <c r="G244" s="2635"/>
      <c r="H244" s="2635"/>
      <c r="I244" s="2635"/>
      <c r="J244" s="2635"/>
      <c r="K244" s="2635"/>
      <c r="L244" s="2635"/>
      <c r="M244" s="2635"/>
      <c r="N244" s="2635"/>
      <c r="O244" s="2635"/>
      <c r="P244" s="2635"/>
      <c r="Q244" s="2635"/>
      <c r="R244" s="2635"/>
      <c r="S244" s="2635"/>
      <c r="T244" s="2635"/>
      <c r="U244" s="2635"/>
      <c r="V244" s="2635"/>
      <c r="W244" s="2635"/>
      <c r="X244" s="2635"/>
      <c r="Y244" s="2635"/>
      <c r="Z244" s="2635"/>
      <c r="AA244" s="2635"/>
      <c r="AB244" s="2635"/>
      <c r="AC244" s="2635"/>
      <c r="AD244" s="2635"/>
      <c r="AE244" s="2635"/>
      <c r="AF244" s="2577"/>
    </row>
    <row r="245" spans="2:32" s="2452" customFormat="1" x14ac:dyDescent="0.2">
      <c r="B245" s="2535"/>
      <c r="I245" s="2873"/>
    </row>
    <row r="246" spans="2:32" s="2452" customFormat="1" ht="13.5" thickBot="1" x14ac:dyDescent="0.25">
      <c r="B246" s="2535"/>
      <c r="I246" s="2873"/>
    </row>
    <row r="247" spans="2:32" s="2452" customFormat="1" ht="20.25" x14ac:dyDescent="0.2">
      <c r="B247" s="3987" t="s">
        <v>5065</v>
      </c>
      <c r="C247" s="3988"/>
      <c r="D247" s="3988"/>
      <c r="E247" s="3988"/>
      <c r="F247" s="3988"/>
      <c r="G247" s="3988"/>
      <c r="H247" s="3988"/>
      <c r="I247" s="3988"/>
      <c r="J247" s="3988"/>
      <c r="K247" s="3988"/>
      <c r="L247" s="3988"/>
      <c r="M247" s="3988"/>
      <c r="N247" s="3988"/>
      <c r="O247" s="3988"/>
      <c r="P247" s="3988"/>
      <c r="Q247" s="3988"/>
      <c r="R247" s="3988"/>
      <c r="S247" s="3988"/>
      <c r="T247" s="3988"/>
      <c r="U247" s="3988"/>
      <c r="V247" s="3988"/>
      <c r="W247" s="3988"/>
      <c r="X247" s="3988"/>
      <c r="Y247" s="3988"/>
      <c r="Z247" s="3988"/>
      <c r="AA247" s="3988"/>
      <c r="AB247" s="3988"/>
      <c r="AC247" s="3988"/>
      <c r="AD247" s="3988"/>
      <c r="AE247" s="3988"/>
      <c r="AF247" s="3989"/>
    </row>
    <row r="248" spans="2:32" s="2452" customFormat="1" x14ac:dyDescent="0.2">
      <c r="B248" s="3786"/>
      <c r="C248" s="3787"/>
      <c r="D248" s="3787"/>
      <c r="E248" s="3787"/>
      <c r="F248" s="3787"/>
      <c r="G248" s="2571"/>
      <c r="H248" s="2571"/>
      <c r="I248" s="2571"/>
      <c r="J248" s="2571"/>
      <c r="K248" s="2571"/>
      <c r="L248" s="2571"/>
      <c r="M248" s="2571"/>
      <c r="N248" s="2571"/>
      <c r="O248" s="2571"/>
      <c r="P248" s="2571"/>
      <c r="Q248" s="2571"/>
      <c r="R248" s="2571"/>
      <c r="S248" s="2571"/>
      <c r="T248" s="2571"/>
      <c r="U248" s="2571"/>
      <c r="V248" s="2571"/>
      <c r="W248" s="2571"/>
      <c r="X248" s="2571"/>
      <c r="Y248" s="2571"/>
      <c r="Z248" s="2571"/>
      <c r="AA248" s="2571"/>
      <c r="AB248" s="2571"/>
      <c r="AC248" s="2571"/>
      <c r="AD248" s="2571"/>
      <c r="AE248" s="2571"/>
      <c r="AF248" s="2572"/>
    </row>
    <row r="249" spans="2:32" s="2452" customFormat="1" x14ac:dyDescent="0.2">
      <c r="B249" s="2633" t="s">
        <v>5085</v>
      </c>
      <c r="C249" s="3787"/>
      <c r="D249" s="4016" t="s">
        <v>7085</v>
      </c>
      <c r="E249" s="4016"/>
      <c r="F249" s="4016"/>
      <c r="G249" s="2571"/>
      <c r="H249" s="2571"/>
      <c r="I249" s="2571"/>
      <c r="J249" s="2571"/>
      <c r="K249" s="2571"/>
      <c r="L249" s="2571"/>
      <c r="M249" s="2571"/>
      <c r="N249" s="2571"/>
      <c r="O249" s="2571"/>
      <c r="P249" s="2571"/>
      <c r="Q249" s="2571"/>
      <c r="R249" s="2571"/>
      <c r="S249" s="2571"/>
      <c r="T249" s="2571"/>
      <c r="U249" s="2571"/>
      <c r="V249" s="2571"/>
      <c r="W249" s="2571"/>
      <c r="X249" s="2571"/>
      <c r="Y249" s="2571"/>
      <c r="Z249" s="2571"/>
      <c r="AA249" s="2571"/>
      <c r="AB249" s="2571"/>
      <c r="AC249" s="2571"/>
      <c r="AD249" s="2571"/>
      <c r="AE249" s="2571"/>
      <c r="AF249" s="2572"/>
    </row>
    <row r="250" spans="2:32" s="2452" customFormat="1" x14ac:dyDescent="0.2">
      <c r="B250" s="4017" t="s">
        <v>5068</v>
      </c>
      <c r="C250" s="4018"/>
      <c r="D250" s="4909">
        <v>41835</v>
      </c>
      <c r="E250" s="4909"/>
      <c r="F250" s="4909"/>
      <c r="G250" s="2631"/>
      <c r="H250" s="2571"/>
      <c r="I250" s="2571"/>
      <c r="J250" s="2571"/>
      <c r="K250" s="2571"/>
      <c r="L250" s="2571"/>
      <c r="M250" s="2571"/>
      <c r="N250" s="2571"/>
      <c r="O250" s="2571"/>
      <c r="P250" s="2571"/>
      <c r="Q250" s="2571"/>
      <c r="R250" s="2571"/>
      <c r="S250" s="2571"/>
      <c r="T250" s="2571"/>
      <c r="U250" s="2571"/>
      <c r="V250" s="2571"/>
      <c r="W250" s="2571"/>
      <c r="X250" s="2571"/>
      <c r="Y250" s="2571"/>
      <c r="Z250" s="2571"/>
      <c r="AA250" s="2571"/>
      <c r="AB250" s="2571"/>
      <c r="AC250" s="2571"/>
      <c r="AD250" s="2571"/>
      <c r="AE250" s="2571"/>
      <c r="AF250" s="2572"/>
    </row>
    <row r="251" spans="2:32" s="2452" customFormat="1" ht="12.75" customHeight="1" x14ac:dyDescent="0.2">
      <c r="B251" s="3991" t="s">
        <v>5066</v>
      </c>
      <c r="C251" s="3992"/>
      <c r="D251" s="4882">
        <v>41837</v>
      </c>
      <c r="E251" s="4882"/>
      <c r="F251" s="4882"/>
      <c r="G251" s="2571"/>
      <c r="H251" s="2571"/>
      <c r="I251" s="2571"/>
      <c r="J251" s="2571"/>
      <c r="K251" s="2571"/>
      <c r="L251" s="2571"/>
      <c r="M251" s="2571"/>
      <c r="N251" s="2571"/>
      <c r="O251" s="2571"/>
      <c r="P251" s="2571"/>
      <c r="Q251" s="2571"/>
      <c r="R251" s="2571"/>
      <c r="S251" s="2571"/>
      <c r="T251" s="2571"/>
      <c r="U251" s="2571"/>
      <c r="V251" s="2571"/>
      <c r="W251" s="2571"/>
      <c r="X251" s="2571"/>
      <c r="Y251" s="2571"/>
      <c r="Z251" s="2571"/>
      <c r="AA251" s="2571"/>
      <c r="AB251" s="2571"/>
      <c r="AC251" s="2571"/>
      <c r="AD251" s="2571"/>
      <c r="AE251" s="2571"/>
      <c r="AF251" s="2572"/>
    </row>
    <row r="252" spans="2:32" s="2452" customFormat="1" ht="12.75" customHeight="1" thickBot="1" x14ac:dyDescent="0.25">
      <c r="B252" s="3786"/>
      <c r="C252" s="3787"/>
      <c r="D252" s="3787"/>
      <c r="E252" s="3787"/>
      <c r="F252" s="3787"/>
      <c r="G252" s="2571"/>
      <c r="H252" s="2571"/>
      <c r="I252" s="2571"/>
      <c r="J252" s="2571"/>
      <c r="K252" s="2571"/>
      <c r="L252" s="2571"/>
      <c r="M252" s="2571"/>
      <c r="N252" s="2571"/>
      <c r="O252" s="2571"/>
      <c r="P252" s="2571"/>
      <c r="Q252" s="2571"/>
      <c r="R252" s="2571"/>
      <c r="S252" s="2571"/>
      <c r="T252" s="2571"/>
      <c r="U252" s="2571"/>
      <c r="V252" s="2571"/>
      <c r="W252" s="2571"/>
      <c r="X252" s="2571"/>
      <c r="Y252" s="2571"/>
      <c r="Z252" s="2571"/>
      <c r="AA252" s="2571"/>
      <c r="AB252" s="2571"/>
      <c r="AC252" s="2571"/>
      <c r="AD252" s="2571"/>
      <c r="AE252" s="2571"/>
      <c r="AF252" s="2572"/>
    </row>
    <row r="253" spans="2:32" s="2452" customFormat="1" ht="89.25" customHeight="1" thickBot="1" x14ac:dyDescent="0.25">
      <c r="B253" s="3993" t="s">
        <v>5067</v>
      </c>
      <c r="C253" s="4036"/>
      <c r="D253" s="4019" t="s">
        <v>7090</v>
      </c>
      <c r="E253" s="4020"/>
      <c r="F253" s="4020"/>
      <c r="G253" s="4020"/>
      <c r="H253" s="4020"/>
      <c r="I253" s="4020"/>
      <c r="J253" s="4020"/>
      <c r="K253" s="4020"/>
      <c r="L253" s="4020"/>
      <c r="M253" s="4020"/>
      <c r="N253" s="4020"/>
      <c r="O253" s="4020"/>
      <c r="P253" s="4020"/>
      <c r="Q253" s="4021"/>
      <c r="R253" s="2571"/>
      <c r="S253" s="2571"/>
      <c r="T253" s="2571"/>
      <c r="U253" s="2571"/>
      <c r="V253" s="2571"/>
      <c r="W253" s="2571"/>
      <c r="X253" s="2571"/>
      <c r="Y253" s="2571"/>
      <c r="Z253" s="2571"/>
      <c r="AA253" s="2571"/>
      <c r="AB253" s="2571"/>
      <c r="AC253" s="2571"/>
      <c r="AD253" s="2571"/>
      <c r="AE253" s="2571"/>
      <c r="AF253" s="2572"/>
    </row>
    <row r="254" spans="2:32" s="2452" customFormat="1" ht="13.5" customHeight="1" thickBot="1" x14ac:dyDescent="0.25">
      <c r="B254" s="3786"/>
      <c r="C254" s="3787"/>
      <c r="D254" s="3787"/>
      <c r="E254" s="3787"/>
      <c r="F254" s="3787"/>
      <c r="G254" s="2571"/>
      <c r="H254" s="2571"/>
      <c r="I254" s="2571"/>
      <c r="J254" s="2571"/>
      <c r="K254" s="2571"/>
      <c r="L254" s="2571"/>
      <c r="M254" s="2571"/>
      <c r="N254" s="2571"/>
      <c r="O254" s="2571"/>
      <c r="P254" s="2571"/>
      <c r="Q254" s="2571"/>
      <c r="R254" s="2635"/>
      <c r="S254" s="2571"/>
      <c r="T254" s="2571"/>
      <c r="U254" s="2571"/>
      <c r="V254" s="2571"/>
      <c r="W254" s="2571"/>
      <c r="X254" s="2571"/>
      <c r="Y254" s="2571"/>
      <c r="Z254" s="2571"/>
      <c r="AA254" s="2571"/>
      <c r="AB254" s="2571"/>
      <c r="AC254" s="2571"/>
      <c r="AD254" s="2571"/>
      <c r="AE254" s="2571"/>
      <c r="AF254" s="2572"/>
    </row>
    <row r="255" spans="2:32" s="2452" customFormat="1" ht="13.5" thickBot="1" x14ac:dyDescent="0.25">
      <c r="B255" s="4022" t="s">
        <v>5069</v>
      </c>
      <c r="C255" s="4023"/>
      <c r="D255" s="4003" t="s">
        <v>5070</v>
      </c>
      <c r="E255" s="4026" t="s">
        <v>224</v>
      </c>
      <c r="F255" s="4027"/>
      <c r="G255" s="4027"/>
      <c r="H255" s="4027"/>
      <c r="I255" s="4027"/>
      <c r="J255" s="4027"/>
      <c r="K255" s="4027"/>
      <c r="L255" s="4027"/>
      <c r="M255" s="4027"/>
      <c r="N255" s="4027"/>
      <c r="O255" s="4027"/>
      <c r="P255" s="4028"/>
      <c r="Q255" s="4029" t="s">
        <v>340</v>
      </c>
      <c r="R255" s="4030"/>
      <c r="S255" s="4031"/>
      <c r="T255" s="4031"/>
      <c r="U255" s="4031"/>
      <c r="V255" s="4031"/>
      <c r="W255" s="4031"/>
      <c r="X255" s="4031"/>
      <c r="Y255" s="4032"/>
      <c r="Z255" s="4029" t="s">
        <v>225</v>
      </c>
      <c r="AA255" s="4031"/>
      <c r="AB255" s="4032"/>
      <c r="AC255" s="4033" t="s">
        <v>4989</v>
      </c>
      <c r="AD255" s="4034"/>
      <c r="AE255" s="4035"/>
      <c r="AF255" s="2572"/>
    </row>
    <row r="256" spans="2:32" s="2452" customFormat="1" ht="13.5" customHeight="1" thickBot="1" x14ac:dyDescent="0.25">
      <c r="B256" s="4024"/>
      <c r="C256" s="4025"/>
      <c r="D256" s="4003"/>
      <c r="E256" s="4003" t="s">
        <v>5007</v>
      </c>
      <c r="F256" s="4003" t="s">
        <v>5008</v>
      </c>
      <c r="G256" s="4004" t="s">
        <v>5010</v>
      </c>
      <c r="H256" s="4004" t="s">
        <v>5071</v>
      </c>
      <c r="I256" s="4009" t="s">
        <v>5072</v>
      </c>
      <c r="J256" s="4009" t="s">
        <v>5073</v>
      </c>
      <c r="K256" s="4009" t="s">
        <v>5013</v>
      </c>
      <c r="L256" s="4009"/>
      <c r="M256" s="4009" t="s">
        <v>5074</v>
      </c>
      <c r="N256" s="4009" t="s">
        <v>5075</v>
      </c>
      <c r="O256" s="4009" t="s">
        <v>5076</v>
      </c>
      <c r="P256" s="4009" t="s">
        <v>5077</v>
      </c>
      <c r="Q256" s="4000" t="s">
        <v>5019</v>
      </c>
      <c r="R256" s="4000" t="s">
        <v>5020</v>
      </c>
      <c r="S256" s="4000" t="s">
        <v>5021</v>
      </c>
      <c r="T256" s="4000" t="s">
        <v>5078</v>
      </c>
      <c r="U256" s="4000" t="s">
        <v>5079</v>
      </c>
      <c r="V256" s="4000" t="s">
        <v>5024</v>
      </c>
      <c r="W256" s="4000" t="s">
        <v>5026</v>
      </c>
      <c r="X256" s="4004" t="s">
        <v>5080</v>
      </c>
      <c r="Y256" s="4004" t="s">
        <v>5081</v>
      </c>
      <c r="Z256" s="4000" t="s">
        <v>5082</v>
      </c>
      <c r="AA256" s="4000" t="s">
        <v>5083</v>
      </c>
      <c r="AB256" s="4000" t="s">
        <v>5084</v>
      </c>
      <c r="AC256" s="4000" t="s">
        <v>1154</v>
      </c>
      <c r="AD256" s="4000" t="s">
        <v>4990</v>
      </c>
      <c r="AE256" s="4000" t="s">
        <v>4991</v>
      </c>
      <c r="AF256" s="2572"/>
    </row>
    <row r="257" spans="2:32" s="2452" customFormat="1" ht="13.5" customHeight="1" thickBot="1" x14ac:dyDescent="0.25">
      <c r="B257" s="4024"/>
      <c r="C257" s="4025"/>
      <c r="D257" s="4000"/>
      <c r="E257" s="4000"/>
      <c r="F257" s="4000"/>
      <c r="G257" s="4005"/>
      <c r="H257" s="4005"/>
      <c r="I257" s="4004"/>
      <c r="J257" s="4004"/>
      <c r="K257" s="3784" t="s">
        <v>5033</v>
      </c>
      <c r="L257" s="3785" t="s">
        <v>2798</v>
      </c>
      <c r="M257" s="4004"/>
      <c r="N257" s="4004"/>
      <c r="O257" s="4004"/>
      <c r="P257" s="4004"/>
      <c r="Q257" s="4001"/>
      <c r="R257" s="4001"/>
      <c r="S257" s="4001"/>
      <c r="T257" s="4001"/>
      <c r="U257" s="4001"/>
      <c r="V257" s="4001"/>
      <c r="W257" s="4001"/>
      <c r="X257" s="4005"/>
      <c r="Y257" s="4005"/>
      <c r="Z257" s="4001"/>
      <c r="AA257" s="4001"/>
      <c r="AB257" s="4001"/>
      <c r="AC257" s="4001"/>
      <c r="AD257" s="4001"/>
      <c r="AE257" s="4001"/>
      <c r="AF257" s="2572"/>
    </row>
    <row r="258" spans="2:32" s="2452" customFormat="1" ht="13.5" thickBot="1" x14ac:dyDescent="0.25">
      <c r="B258" s="3954" t="s">
        <v>7087</v>
      </c>
      <c r="C258" s="3955"/>
      <c r="D258" s="3152" t="s">
        <v>1534</v>
      </c>
      <c r="E258" s="3134"/>
      <c r="F258" s="3153"/>
      <c r="G258" s="3400"/>
      <c r="H258" s="3400"/>
      <c r="I258" s="3134"/>
      <c r="J258" s="3134"/>
      <c r="K258" s="3153"/>
      <c r="L258" s="3400"/>
      <c r="M258" s="3134"/>
      <c r="N258" s="3134"/>
      <c r="O258" s="3134"/>
      <c r="P258" s="3134"/>
      <c r="Q258" s="3134"/>
      <c r="R258" s="3153"/>
      <c r="S258" s="3153"/>
      <c r="T258" s="3134"/>
      <c r="U258" s="3134"/>
      <c r="V258" s="3153"/>
      <c r="W258" s="3153"/>
      <c r="X258" s="3134"/>
      <c r="Y258" s="3134"/>
      <c r="Z258" s="3153"/>
      <c r="AA258" s="3134"/>
      <c r="AB258" s="3134"/>
      <c r="AC258" s="3401"/>
      <c r="AD258" s="3401"/>
      <c r="AE258" s="3401"/>
      <c r="AF258" s="2572"/>
    </row>
    <row r="259" spans="2:32" s="2452" customFormat="1" x14ac:dyDescent="0.2">
      <c r="B259" s="2634"/>
      <c r="C259" s="2566"/>
      <c r="D259" s="2566"/>
      <c r="E259" s="2566"/>
      <c r="F259" s="2566"/>
      <c r="G259" s="2567"/>
      <c r="H259" s="2567"/>
      <c r="I259" s="2567"/>
      <c r="J259" s="2567"/>
      <c r="K259" s="2566"/>
      <c r="L259" s="2567"/>
      <c r="M259" s="2567"/>
      <c r="N259" s="2567"/>
      <c r="O259" s="2567"/>
      <c r="P259" s="2567"/>
      <c r="Q259" s="2631"/>
      <c r="R259" s="2631"/>
      <c r="S259" s="2631"/>
      <c r="T259" s="2631"/>
      <c r="U259" s="2631"/>
      <c r="V259" s="2631"/>
      <c r="W259" s="2631"/>
      <c r="X259" s="2631"/>
      <c r="Y259" s="2631"/>
      <c r="Z259" s="2631"/>
      <c r="AA259" s="2631"/>
      <c r="AB259" s="2631"/>
      <c r="AC259" s="2631"/>
      <c r="AD259" s="2631"/>
      <c r="AE259" s="2631"/>
      <c r="AF259" s="2572"/>
    </row>
    <row r="260" spans="2:32" s="2452" customFormat="1" x14ac:dyDescent="0.2">
      <c r="B260" s="4011" t="s">
        <v>4992</v>
      </c>
      <c r="C260" s="4012"/>
      <c r="D260" s="4042" t="s">
        <v>1871</v>
      </c>
      <c r="E260" s="4042"/>
      <c r="F260" s="4042"/>
      <c r="G260" s="4042"/>
      <c r="H260" s="4042"/>
      <c r="I260" s="2632"/>
      <c r="J260" s="2632"/>
      <c r="K260" s="2632"/>
      <c r="L260" s="2632"/>
      <c r="M260" s="2632"/>
      <c r="N260" s="2632"/>
      <c r="O260" s="2632"/>
      <c r="P260" s="2632"/>
      <c r="Q260" s="2631"/>
      <c r="R260" s="2631"/>
      <c r="S260" s="2631"/>
      <c r="T260" s="2631"/>
      <c r="U260" s="2631"/>
      <c r="V260" s="2631"/>
      <c r="W260" s="2631"/>
      <c r="X260" s="2631"/>
      <c r="Y260" s="2631"/>
      <c r="Z260" s="2631"/>
      <c r="AA260" s="2631"/>
      <c r="AB260" s="2631"/>
      <c r="AC260" s="2631"/>
      <c r="AD260" s="2631"/>
      <c r="AE260" s="2631"/>
      <c r="AF260" s="2572"/>
    </row>
    <row r="261" spans="2:32" s="2452" customFormat="1" x14ac:dyDescent="0.2">
      <c r="B261" s="4011" t="s">
        <v>4993</v>
      </c>
      <c r="C261" s="4012"/>
      <c r="D261" s="4042" t="s">
        <v>1871</v>
      </c>
      <c r="E261" s="4042"/>
      <c r="F261" s="4042"/>
      <c r="G261" s="4042"/>
      <c r="H261" s="4042"/>
      <c r="I261" s="2632"/>
      <c r="J261" s="2632"/>
      <c r="K261" s="2632"/>
      <c r="L261" s="2632"/>
      <c r="M261" s="2632"/>
      <c r="N261" s="2632"/>
      <c r="O261" s="2632"/>
      <c r="P261" s="2632"/>
      <c r="Q261" s="2631"/>
      <c r="R261" s="2631"/>
      <c r="S261" s="2631"/>
      <c r="T261" s="2631"/>
      <c r="U261" s="2631"/>
      <c r="V261" s="2631"/>
      <c r="W261" s="2631"/>
      <c r="X261" s="2631"/>
      <c r="Y261" s="2631"/>
      <c r="Z261" s="2631"/>
      <c r="AA261" s="2631"/>
      <c r="AB261" s="2631"/>
      <c r="AC261" s="2631"/>
      <c r="AD261" s="2631"/>
      <c r="AE261" s="2631"/>
      <c r="AF261" s="2572"/>
    </row>
    <row r="262" spans="2:32" s="2452" customFormat="1" ht="13.5" thickBot="1" x14ac:dyDescent="0.25">
      <c r="B262" s="3788"/>
      <c r="C262" s="3789"/>
      <c r="D262" s="3789"/>
      <c r="E262" s="3789"/>
      <c r="F262" s="3789"/>
      <c r="G262" s="2635"/>
      <c r="H262" s="2635"/>
      <c r="I262" s="2635"/>
      <c r="J262" s="2635"/>
      <c r="K262" s="2635"/>
      <c r="L262" s="2635"/>
      <c r="M262" s="2635"/>
      <c r="N262" s="2635"/>
      <c r="O262" s="2635"/>
      <c r="P262" s="2635"/>
      <c r="Q262" s="2635"/>
      <c r="R262" s="2635"/>
      <c r="S262" s="2635"/>
      <c r="T262" s="2635"/>
      <c r="U262" s="2635"/>
      <c r="V262" s="2635"/>
      <c r="W262" s="2635"/>
      <c r="X262" s="2635"/>
      <c r="Y262" s="2635"/>
      <c r="Z262" s="2635"/>
      <c r="AA262" s="2635"/>
      <c r="AB262" s="2635"/>
      <c r="AC262" s="2635"/>
      <c r="AD262" s="2635"/>
      <c r="AE262" s="2635"/>
      <c r="AF262" s="2577"/>
    </row>
    <row r="263" spans="2:32" s="2452" customFormat="1" x14ac:dyDescent="0.2">
      <c r="B263" s="2535"/>
      <c r="I263" s="2873"/>
    </row>
    <row r="264" spans="2:32" s="2452" customFormat="1" ht="13.5" thickBot="1" x14ac:dyDescent="0.25">
      <c r="B264" s="2535"/>
      <c r="I264" s="2873"/>
    </row>
    <row r="265" spans="2:32" s="2452" customFormat="1" ht="20.25" x14ac:dyDescent="0.2">
      <c r="B265" s="3987" t="s">
        <v>5065</v>
      </c>
      <c r="C265" s="3988"/>
      <c r="D265" s="3988"/>
      <c r="E265" s="3988"/>
      <c r="F265" s="3988"/>
      <c r="G265" s="3988"/>
      <c r="H265" s="3988"/>
      <c r="I265" s="3988"/>
      <c r="J265" s="3988"/>
      <c r="K265" s="3988"/>
      <c r="L265" s="3988"/>
      <c r="M265" s="3988"/>
      <c r="N265" s="3988"/>
      <c r="O265" s="3988"/>
      <c r="P265" s="3988"/>
      <c r="Q265" s="3988"/>
      <c r="R265" s="3988"/>
      <c r="S265" s="3988"/>
      <c r="T265" s="3988"/>
      <c r="U265" s="3988"/>
      <c r="V265" s="3988"/>
      <c r="W265" s="3988"/>
      <c r="X265" s="3988"/>
      <c r="Y265" s="3988"/>
      <c r="Z265" s="3988"/>
      <c r="AA265" s="3988"/>
      <c r="AB265" s="3988"/>
      <c r="AC265" s="3988"/>
      <c r="AD265" s="3988"/>
      <c r="AE265" s="3988"/>
      <c r="AF265" s="3989"/>
    </row>
    <row r="266" spans="2:32" s="2452" customFormat="1" x14ac:dyDescent="0.2">
      <c r="B266" s="3768"/>
      <c r="C266" s="3769"/>
      <c r="D266" s="3769"/>
      <c r="E266" s="3769"/>
      <c r="F266" s="3769"/>
      <c r="G266" s="2571"/>
      <c r="H266" s="2571"/>
      <c r="I266" s="2571"/>
      <c r="J266" s="2571"/>
      <c r="K266" s="2571"/>
      <c r="L266" s="2571"/>
      <c r="M266" s="2571"/>
      <c r="N266" s="2571"/>
      <c r="O266" s="2571"/>
      <c r="P266" s="2571"/>
      <c r="Q266" s="2571"/>
      <c r="R266" s="2571"/>
      <c r="S266" s="2571"/>
      <c r="T266" s="2571"/>
      <c r="U266" s="2571"/>
      <c r="V266" s="2571"/>
      <c r="W266" s="2571"/>
      <c r="X266" s="2571"/>
      <c r="Y266" s="2571"/>
      <c r="Z266" s="2571"/>
      <c r="AA266" s="2571"/>
      <c r="AB266" s="2571"/>
      <c r="AC266" s="2571"/>
      <c r="AD266" s="2571"/>
      <c r="AE266" s="2571"/>
      <c r="AF266" s="2572"/>
    </row>
    <row r="267" spans="2:32" s="2452" customFormat="1" x14ac:dyDescent="0.2">
      <c r="B267" s="2633" t="s">
        <v>5085</v>
      </c>
      <c r="C267" s="3769"/>
      <c r="D267" s="4016" t="s">
        <v>7104</v>
      </c>
      <c r="E267" s="4016"/>
      <c r="F267" s="4016"/>
      <c r="G267" s="2571"/>
      <c r="H267" s="2571"/>
      <c r="I267" s="2571"/>
      <c r="J267" s="2571"/>
      <c r="K267" s="2571"/>
      <c r="L267" s="2571"/>
      <c r="M267" s="2571"/>
      <c r="N267" s="2571"/>
      <c r="O267" s="2571"/>
      <c r="P267" s="2571"/>
      <c r="Q267" s="2571"/>
      <c r="R267" s="2571"/>
      <c r="S267" s="2571"/>
      <c r="T267" s="2571"/>
      <c r="U267" s="2571"/>
      <c r="V267" s="2571"/>
      <c r="W267" s="2571"/>
      <c r="X267" s="2571"/>
      <c r="Y267" s="2571"/>
      <c r="Z267" s="2571"/>
      <c r="AA267" s="2571"/>
      <c r="AB267" s="2571"/>
      <c r="AC267" s="2571"/>
      <c r="AD267" s="2571"/>
      <c r="AE267" s="2571"/>
      <c r="AF267" s="2572"/>
    </row>
    <row r="268" spans="2:32" s="2452" customFormat="1" x14ac:dyDescent="0.2">
      <c r="B268" s="4017" t="s">
        <v>5068</v>
      </c>
      <c r="C268" s="4018"/>
      <c r="D268" s="4882">
        <v>41841</v>
      </c>
      <c r="E268" s="4882"/>
      <c r="F268" s="4882"/>
      <c r="G268" s="2631"/>
      <c r="H268" s="2571"/>
      <c r="I268" s="2571"/>
      <c r="J268" s="2571"/>
      <c r="K268" s="2571"/>
      <c r="L268" s="2571"/>
      <c r="M268" s="2571"/>
      <c r="N268" s="2571"/>
      <c r="O268" s="2571"/>
      <c r="P268" s="2571"/>
      <c r="Q268" s="2571"/>
      <c r="R268" s="2571"/>
      <c r="S268" s="2571"/>
      <c r="T268" s="2571"/>
      <c r="U268" s="2571"/>
      <c r="V268" s="2571"/>
      <c r="W268" s="2571"/>
      <c r="X268" s="2571"/>
      <c r="Y268" s="2571"/>
      <c r="Z268" s="2571"/>
      <c r="AA268" s="2571"/>
      <c r="AB268" s="2571"/>
      <c r="AC268" s="2571"/>
      <c r="AD268" s="2571"/>
      <c r="AE268" s="2571"/>
      <c r="AF268" s="2572"/>
    </row>
    <row r="269" spans="2:32" s="2452" customFormat="1" x14ac:dyDescent="0.2">
      <c r="B269" s="3991" t="s">
        <v>5066</v>
      </c>
      <c r="C269" s="3992"/>
      <c r="D269" s="4882">
        <v>41872</v>
      </c>
      <c r="E269" s="4882"/>
      <c r="F269" s="4882"/>
      <c r="G269" s="2571"/>
      <c r="H269" s="2571"/>
      <c r="I269" s="2571"/>
      <c r="J269" s="2571"/>
      <c r="K269" s="2571"/>
      <c r="L269" s="2571"/>
      <c r="M269" s="2571"/>
      <c r="N269" s="2571"/>
      <c r="O269" s="2571"/>
      <c r="P269" s="2571"/>
      <c r="Q269" s="2571"/>
      <c r="R269" s="2571"/>
      <c r="S269" s="2571"/>
      <c r="T269" s="2571"/>
      <c r="U269" s="2571"/>
      <c r="V269" s="2571"/>
      <c r="W269" s="2571"/>
      <c r="X269" s="2571"/>
      <c r="Y269" s="2571"/>
      <c r="Z269" s="2571"/>
      <c r="AA269" s="2571"/>
      <c r="AB269" s="2571"/>
      <c r="AC269" s="2571"/>
      <c r="AD269" s="2571"/>
      <c r="AE269" s="2571"/>
      <c r="AF269" s="2572"/>
    </row>
    <row r="270" spans="2:32" s="2452" customFormat="1" ht="13.5" thickBot="1" x14ac:dyDescent="0.25">
      <c r="B270" s="3768"/>
      <c r="C270" s="3769"/>
      <c r="D270" s="3769"/>
      <c r="E270" s="3769"/>
      <c r="F270" s="3769"/>
      <c r="G270" s="2571"/>
      <c r="H270" s="2571"/>
      <c r="I270" s="2571"/>
      <c r="J270" s="2571"/>
      <c r="K270" s="2571"/>
      <c r="L270" s="2571"/>
      <c r="M270" s="2571"/>
      <c r="N270" s="2571"/>
      <c r="O270" s="2571"/>
      <c r="P270" s="2571"/>
      <c r="Q270" s="2571"/>
      <c r="R270" s="2571"/>
      <c r="S270" s="2571"/>
      <c r="T270" s="2571"/>
      <c r="U270" s="2571"/>
      <c r="V270" s="2571"/>
      <c r="W270" s="2571"/>
      <c r="X270" s="2571"/>
      <c r="Y270" s="2571"/>
      <c r="Z270" s="2571"/>
      <c r="AA270" s="2571"/>
      <c r="AB270" s="2571"/>
      <c r="AC270" s="2571"/>
      <c r="AD270" s="2571"/>
      <c r="AE270" s="2571"/>
      <c r="AF270" s="2572"/>
    </row>
    <row r="271" spans="2:32" s="2452" customFormat="1" ht="81.75" customHeight="1" thickBot="1" x14ac:dyDescent="0.25">
      <c r="B271" s="3993" t="s">
        <v>5067</v>
      </c>
      <c r="C271" s="4036"/>
      <c r="D271" s="4019" t="s">
        <v>7105</v>
      </c>
      <c r="E271" s="4020"/>
      <c r="F271" s="4020"/>
      <c r="G271" s="4020"/>
      <c r="H271" s="4020"/>
      <c r="I271" s="4020"/>
      <c r="J271" s="4020"/>
      <c r="K271" s="4020"/>
      <c r="L271" s="4020"/>
      <c r="M271" s="4020"/>
      <c r="N271" s="4020"/>
      <c r="O271" s="4020"/>
      <c r="P271" s="4020"/>
      <c r="Q271" s="4021"/>
      <c r="R271" s="2571"/>
      <c r="S271" s="2571"/>
      <c r="T271" s="2571"/>
      <c r="U271" s="2571"/>
      <c r="V271" s="2571"/>
      <c r="W271" s="2571"/>
      <c r="X271" s="2571"/>
      <c r="Y271" s="2571"/>
      <c r="Z271" s="2571"/>
      <c r="AA271" s="2571"/>
      <c r="AB271" s="2571"/>
      <c r="AC271" s="2571"/>
      <c r="AD271" s="2571"/>
      <c r="AE271" s="2571"/>
      <c r="AF271" s="2572"/>
    </row>
    <row r="272" spans="2:32" s="2452" customFormat="1" ht="13.5" thickBot="1" x14ac:dyDescent="0.25">
      <c r="B272" s="3768"/>
      <c r="C272" s="3769"/>
      <c r="D272" s="3769"/>
      <c r="E272" s="3769"/>
      <c r="F272" s="3769"/>
      <c r="G272" s="2571"/>
      <c r="H272" s="2571"/>
      <c r="I272" s="2571"/>
      <c r="J272" s="2571"/>
      <c r="K272" s="2571"/>
      <c r="L272" s="2571"/>
      <c r="M272" s="2571"/>
      <c r="N272" s="2571"/>
      <c r="O272" s="2571"/>
      <c r="P272" s="2571"/>
      <c r="Q272" s="2571"/>
      <c r="R272" s="2635"/>
      <c r="S272" s="2571"/>
      <c r="T272" s="2571"/>
      <c r="U272" s="2571"/>
      <c r="V272" s="2571"/>
      <c r="W272" s="2571"/>
      <c r="X272" s="2571"/>
      <c r="Y272" s="2571"/>
      <c r="Z272" s="2571"/>
      <c r="AA272" s="2571"/>
      <c r="AB272" s="2571"/>
      <c r="AC272" s="2571"/>
      <c r="AD272" s="2571"/>
      <c r="AE272" s="2571"/>
      <c r="AF272" s="2572"/>
    </row>
    <row r="273" spans="2:32" s="2452" customFormat="1" ht="13.5" thickBot="1" x14ac:dyDescent="0.25">
      <c r="B273" s="4022" t="s">
        <v>5069</v>
      </c>
      <c r="C273" s="4023"/>
      <c r="D273" s="4003" t="s">
        <v>5070</v>
      </c>
      <c r="E273" s="4026" t="s">
        <v>224</v>
      </c>
      <c r="F273" s="4027"/>
      <c r="G273" s="4027"/>
      <c r="H273" s="4027"/>
      <c r="I273" s="4027"/>
      <c r="J273" s="4027"/>
      <c r="K273" s="4027"/>
      <c r="L273" s="4027"/>
      <c r="M273" s="4027"/>
      <c r="N273" s="4027"/>
      <c r="O273" s="4027"/>
      <c r="P273" s="4028"/>
      <c r="Q273" s="4029" t="s">
        <v>340</v>
      </c>
      <c r="R273" s="4030"/>
      <c r="S273" s="4031"/>
      <c r="T273" s="4031"/>
      <c r="U273" s="4031"/>
      <c r="V273" s="4031"/>
      <c r="W273" s="4031"/>
      <c r="X273" s="4031"/>
      <c r="Y273" s="4032"/>
      <c r="Z273" s="4029" t="s">
        <v>225</v>
      </c>
      <c r="AA273" s="4031"/>
      <c r="AB273" s="4032"/>
      <c r="AC273" s="4033" t="s">
        <v>4989</v>
      </c>
      <c r="AD273" s="4034"/>
      <c r="AE273" s="4035"/>
      <c r="AF273" s="2572"/>
    </row>
    <row r="274" spans="2:32" s="2452" customFormat="1" ht="13.5" thickBot="1" x14ac:dyDescent="0.25">
      <c r="B274" s="4024"/>
      <c r="C274" s="4025"/>
      <c r="D274" s="4003"/>
      <c r="E274" s="4003" t="s">
        <v>5007</v>
      </c>
      <c r="F274" s="4003" t="s">
        <v>5008</v>
      </c>
      <c r="G274" s="4004" t="s">
        <v>5010</v>
      </c>
      <c r="H274" s="4004" t="s">
        <v>5071</v>
      </c>
      <c r="I274" s="4009" t="s">
        <v>5072</v>
      </c>
      <c r="J274" s="4009" t="s">
        <v>5073</v>
      </c>
      <c r="K274" s="4009" t="s">
        <v>5013</v>
      </c>
      <c r="L274" s="4009"/>
      <c r="M274" s="4009" t="s">
        <v>5074</v>
      </c>
      <c r="N274" s="4009" t="s">
        <v>5075</v>
      </c>
      <c r="O274" s="4009" t="s">
        <v>5076</v>
      </c>
      <c r="P274" s="4009" t="s">
        <v>5077</v>
      </c>
      <c r="Q274" s="4000" t="s">
        <v>5019</v>
      </c>
      <c r="R274" s="4000" t="s">
        <v>5020</v>
      </c>
      <c r="S274" s="4000" t="s">
        <v>5021</v>
      </c>
      <c r="T274" s="4000" t="s">
        <v>5078</v>
      </c>
      <c r="U274" s="4000" t="s">
        <v>5079</v>
      </c>
      <c r="V274" s="4000" t="s">
        <v>5024</v>
      </c>
      <c r="W274" s="4000" t="s">
        <v>5026</v>
      </c>
      <c r="X274" s="4004" t="s">
        <v>5080</v>
      </c>
      <c r="Y274" s="4004" t="s">
        <v>5081</v>
      </c>
      <c r="Z274" s="4000" t="s">
        <v>5082</v>
      </c>
      <c r="AA274" s="4000" t="s">
        <v>5083</v>
      </c>
      <c r="AB274" s="4000" t="s">
        <v>5084</v>
      </c>
      <c r="AC274" s="4000" t="s">
        <v>1154</v>
      </c>
      <c r="AD274" s="4000" t="s">
        <v>4990</v>
      </c>
      <c r="AE274" s="4000" t="s">
        <v>4991</v>
      </c>
      <c r="AF274" s="2572"/>
    </row>
    <row r="275" spans="2:32" s="2452" customFormat="1" ht="13.5" thickBot="1" x14ac:dyDescent="0.25">
      <c r="B275" s="4024"/>
      <c r="C275" s="4025"/>
      <c r="D275" s="4000"/>
      <c r="E275" s="4000"/>
      <c r="F275" s="4000"/>
      <c r="G275" s="4005"/>
      <c r="H275" s="4005"/>
      <c r="I275" s="4004"/>
      <c r="J275" s="4004"/>
      <c r="K275" s="3766" t="s">
        <v>5033</v>
      </c>
      <c r="L275" s="3767" t="s">
        <v>2798</v>
      </c>
      <c r="M275" s="4004"/>
      <c r="N275" s="4004"/>
      <c r="O275" s="4004"/>
      <c r="P275" s="4004"/>
      <c r="Q275" s="4001"/>
      <c r="R275" s="4001"/>
      <c r="S275" s="4001"/>
      <c r="T275" s="4001"/>
      <c r="U275" s="4001"/>
      <c r="V275" s="4001"/>
      <c r="W275" s="4001"/>
      <c r="X275" s="4005"/>
      <c r="Y275" s="4005"/>
      <c r="Z275" s="4001"/>
      <c r="AA275" s="4001"/>
      <c r="AB275" s="4001"/>
      <c r="AC275" s="4001"/>
      <c r="AD275" s="4001"/>
      <c r="AE275" s="4001"/>
      <c r="AF275" s="2572"/>
    </row>
    <row r="276" spans="2:32" s="2452" customFormat="1" ht="13.5" thickBot="1" x14ac:dyDescent="0.25">
      <c r="B276" s="4910" t="s">
        <v>7104</v>
      </c>
      <c r="C276" s="4910"/>
      <c r="D276" s="3152" t="s">
        <v>1534</v>
      </c>
      <c r="E276" s="3134"/>
      <c r="F276" s="3153"/>
      <c r="G276" s="3400"/>
      <c r="H276" s="3400"/>
      <c r="I276" s="3134"/>
      <c r="J276" s="3134"/>
      <c r="K276" s="3153"/>
      <c r="L276" s="3400"/>
      <c r="M276" s="3134"/>
      <c r="N276" s="3134"/>
      <c r="O276" s="3134"/>
      <c r="P276" s="3134"/>
      <c r="Q276" s="3134"/>
      <c r="R276" s="3153"/>
      <c r="S276" s="3153"/>
      <c r="T276" s="3134"/>
      <c r="U276" s="3134"/>
      <c r="V276" s="3153"/>
      <c r="W276" s="3153"/>
      <c r="X276" s="3134"/>
      <c r="Y276" s="3134"/>
      <c r="Z276" s="3153"/>
      <c r="AA276" s="3134"/>
      <c r="AB276" s="3134"/>
      <c r="AC276" s="3401"/>
      <c r="AD276" s="3401"/>
      <c r="AE276" s="3401"/>
      <c r="AF276" s="2572"/>
    </row>
    <row r="277" spans="2:32" s="2452" customFormat="1" x14ac:dyDescent="0.2">
      <c r="B277" s="2634"/>
      <c r="C277" s="2566"/>
      <c r="D277" s="2566"/>
      <c r="E277" s="2566"/>
      <c r="F277" s="2566"/>
      <c r="G277" s="2567"/>
      <c r="H277" s="2567"/>
      <c r="I277" s="2567"/>
      <c r="J277" s="2567"/>
      <c r="K277" s="2566"/>
      <c r="L277" s="2567"/>
      <c r="M277" s="2567"/>
      <c r="N277" s="2567"/>
      <c r="O277" s="2567"/>
      <c r="P277" s="2567"/>
      <c r="Q277" s="2631"/>
      <c r="R277" s="2631"/>
      <c r="S277" s="2631"/>
      <c r="T277" s="2631"/>
      <c r="U277" s="2631"/>
      <c r="V277" s="2631"/>
      <c r="W277" s="2631"/>
      <c r="X277" s="2631"/>
      <c r="Y277" s="2631"/>
      <c r="Z277" s="2631"/>
      <c r="AA277" s="2631"/>
      <c r="AB277" s="2631"/>
      <c r="AC277" s="2631"/>
      <c r="AD277" s="2631"/>
      <c r="AE277" s="2631"/>
      <c r="AF277" s="2572"/>
    </row>
    <row r="278" spans="2:32" s="2452" customFormat="1" x14ac:dyDescent="0.2">
      <c r="B278" s="4011" t="s">
        <v>4992</v>
      </c>
      <c r="C278" s="4012"/>
      <c r="D278" s="4042" t="s">
        <v>1871</v>
      </c>
      <c r="E278" s="4042"/>
      <c r="F278" s="4042"/>
      <c r="G278" s="4042"/>
      <c r="H278" s="4042"/>
      <c r="I278" s="2632"/>
      <c r="J278" s="2632"/>
      <c r="K278" s="2632"/>
      <c r="L278" s="2632"/>
      <c r="M278" s="2632"/>
      <c r="N278" s="2632"/>
      <c r="O278" s="2632"/>
      <c r="P278" s="2632"/>
      <c r="Q278" s="2631"/>
      <c r="R278" s="2631"/>
      <c r="S278" s="2631"/>
      <c r="T278" s="2631"/>
      <c r="U278" s="2631"/>
      <c r="V278" s="2631"/>
      <c r="W278" s="2631"/>
      <c r="X278" s="2631"/>
      <c r="Y278" s="2631"/>
      <c r="Z278" s="2631"/>
      <c r="AA278" s="2631"/>
      <c r="AB278" s="2631"/>
      <c r="AC278" s="2631"/>
      <c r="AD278" s="2631"/>
      <c r="AE278" s="2631"/>
      <c r="AF278" s="2572"/>
    </row>
    <row r="279" spans="2:32" s="2452" customFormat="1" x14ac:dyDescent="0.2">
      <c r="B279" s="4011" t="s">
        <v>4993</v>
      </c>
      <c r="C279" s="4012"/>
      <c r="D279" s="4042" t="s">
        <v>1871</v>
      </c>
      <c r="E279" s="4042"/>
      <c r="F279" s="4042"/>
      <c r="G279" s="4042"/>
      <c r="H279" s="4042"/>
      <c r="I279" s="2632"/>
      <c r="J279" s="2632"/>
      <c r="K279" s="2632"/>
      <c r="L279" s="2632"/>
      <c r="M279" s="2632"/>
      <c r="N279" s="2632"/>
      <c r="O279" s="2632"/>
      <c r="P279" s="2632"/>
      <c r="Q279" s="2631"/>
      <c r="R279" s="2631"/>
      <c r="S279" s="2631"/>
      <c r="T279" s="2631"/>
      <c r="U279" s="2631"/>
      <c r="V279" s="2631"/>
      <c r="W279" s="2631"/>
      <c r="X279" s="2631"/>
      <c r="Y279" s="2631"/>
      <c r="Z279" s="2631"/>
      <c r="AA279" s="2631"/>
      <c r="AB279" s="2631"/>
      <c r="AC279" s="2631"/>
      <c r="AD279" s="2631"/>
      <c r="AE279" s="2631"/>
      <c r="AF279" s="2572"/>
    </row>
    <row r="280" spans="2:32" s="2452" customFormat="1" ht="13.5" thickBot="1" x14ac:dyDescent="0.25">
      <c r="B280" s="3770"/>
      <c r="C280" s="3771"/>
      <c r="D280" s="3771"/>
      <c r="E280" s="3771"/>
      <c r="F280" s="3771"/>
      <c r="G280" s="2635"/>
      <c r="H280" s="2635"/>
      <c r="I280" s="2635"/>
      <c r="J280" s="2635"/>
      <c r="K280" s="2635"/>
      <c r="L280" s="2635"/>
      <c r="M280" s="2635"/>
      <c r="N280" s="2635"/>
      <c r="O280" s="2635"/>
      <c r="P280" s="2635"/>
      <c r="Q280" s="2635"/>
      <c r="R280" s="2635"/>
      <c r="S280" s="2635"/>
      <c r="T280" s="2635"/>
      <c r="U280" s="2635"/>
      <c r="V280" s="2635"/>
      <c r="W280" s="2635"/>
      <c r="X280" s="2635"/>
      <c r="Y280" s="2635"/>
      <c r="Z280" s="2635"/>
      <c r="AA280" s="2635"/>
      <c r="AB280" s="2635"/>
      <c r="AC280" s="2635"/>
      <c r="AD280" s="2635"/>
      <c r="AE280" s="2635"/>
      <c r="AF280" s="2577"/>
    </row>
    <row r="281" spans="2:32" s="2452" customFormat="1" x14ac:dyDescent="0.2">
      <c r="B281" s="2535"/>
      <c r="I281" s="2873"/>
    </row>
    <row r="282" spans="2:32" s="2452" customFormat="1" ht="13.5" thickBot="1" x14ac:dyDescent="0.25">
      <c r="B282" s="2535"/>
      <c r="I282" s="2873"/>
    </row>
    <row r="283" spans="2:32" s="2452" customFormat="1" ht="20.25" x14ac:dyDescent="0.2">
      <c r="B283" s="3987" t="s">
        <v>5065</v>
      </c>
      <c r="C283" s="3988"/>
      <c r="D283" s="3988"/>
      <c r="E283" s="3988"/>
      <c r="F283" s="3988"/>
      <c r="G283" s="3988"/>
      <c r="H283" s="3988"/>
      <c r="I283" s="3988"/>
      <c r="J283" s="3988"/>
      <c r="K283" s="3988"/>
      <c r="L283" s="3988"/>
      <c r="M283" s="3988"/>
      <c r="N283" s="3988"/>
      <c r="O283" s="3988"/>
      <c r="P283" s="3988"/>
      <c r="Q283" s="3988"/>
      <c r="R283" s="3988"/>
      <c r="S283" s="3988"/>
      <c r="T283" s="3988"/>
      <c r="U283" s="3988"/>
      <c r="V283" s="3988"/>
      <c r="W283" s="3988"/>
      <c r="X283" s="3988"/>
      <c r="Y283" s="3988"/>
      <c r="Z283" s="3988"/>
      <c r="AA283" s="3988"/>
      <c r="AB283" s="3988"/>
      <c r="AC283" s="3988"/>
      <c r="AD283" s="3988"/>
      <c r="AE283" s="3988"/>
      <c r="AF283" s="3989"/>
    </row>
    <row r="284" spans="2:32" s="2452" customFormat="1" x14ac:dyDescent="0.2">
      <c r="B284" s="3768"/>
      <c r="C284" s="3769"/>
      <c r="D284" s="3769"/>
      <c r="E284" s="3769"/>
      <c r="F284" s="3769"/>
      <c r="G284" s="2571"/>
      <c r="H284" s="2571"/>
      <c r="I284" s="2571"/>
      <c r="J284" s="2571"/>
      <c r="K284" s="2571"/>
      <c r="L284" s="2571"/>
      <c r="M284" s="2571"/>
      <c r="N284" s="2571"/>
      <c r="O284" s="2571"/>
      <c r="P284" s="2571"/>
      <c r="Q284" s="2571"/>
      <c r="R284" s="2571"/>
      <c r="S284" s="2571"/>
      <c r="T284" s="2571"/>
      <c r="U284" s="2571"/>
      <c r="V284" s="2571"/>
      <c r="W284" s="2571"/>
      <c r="X284" s="2571"/>
      <c r="Y284" s="2571"/>
      <c r="Z284" s="2571"/>
      <c r="AA284" s="2571"/>
      <c r="AB284" s="2571"/>
      <c r="AC284" s="2571"/>
      <c r="AD284" s="2571"/>
      <c r="AE284" s="2571"/>
      <c r="AF284" s="2572"/>
    </row>
    <row r="285" spans="2:32" s="2452" customFormat="1" x14ac:dyDescent="0.2">
      <c r="B285" s="2633" t="s">
        <v>5085</v>
      </c>
      <c r="C285" s="3769"/>
      <c r="D285" s="4016" t="s">
        <v>6209</v>
      </c>
      <c r="E285" s="4016"/>
      <c r="F285" s="4016"/>
      <c r="G285" s="2571"/>
      <c r="H285" s="2571"/>
      <c r="I285" s="2571"/>
      <c r="J285" s="2571"/>
      <c r="K285" s="2571"/>
      <c r="L285" s="2571"/>
      <c r="M285" s="2571"/>
      <c r="N285" s="2571"/>
      <c r="O285" s="2571"/>
      <c r="P285" s="2571"/>
      <c r="Q285" s="2571"/>
      <c r="R285" s="2571"/>
      <c r="S285" s="2571"/>
      <c r="T285" s="2571"/>
      <c r="U285" s="2571"/>
      <c r="V285" s="2571"/>
      <c r="W285" s="2571"/>
      <c r="X285" s="2571"/>
      <c r="Y285" s="2571"/>
      <c r="Z285" s="2571"/>
      <c r="AA285" s="2571"/>
      <c r="AB285" s="2571"/>
      <c r="AC285" s="2571"/>
      <c r="AD285" s="2571"/>
      <c r="AE285" s="2571"/>
      <c r="AF285" s="2572"/>
    </row>
    <row r="286" spans="2:32" s="2452" customFormat="1" x14ac:dyDescent="0.2">
      <c r="B286" s="4017" t="s">
        <v>5068</v>
      </c>
      <c r="C286" s="4018"/>
      <c r="D286" s="4909">
        <v>41831</v>
      </c>
      <c r="E286" s="4909"/>
      <c r="F286" s="4909"/>
      <c r="G286" s="2631"/>
      <c r="H286" s="2571"/>
      <c r="I286" s="2571"/>
      <c r="J286" s="2571"/>
      <c r="K286" s="2571"/>
      <c r="L286" s="2571"/>
      <c r="M286" s="2571"/>
      <c r="N286" s="2571"/>
      <c r="O286" s="2571"/>
      <c r="P286" s="2571"/>
      <c r="Q286" s="2571"/>
      <c r="R286" s="2571"/>
      <c r="S286" s="2571"/>
      <c r="T286" s="2571"/>
      <c r="U286" s="2571"/>
      <c r="V286" s="2571"/>
      <c r="W286" s="2571"/>
      <c r="X286" s="2571"/>
      <c r="Y286" s="2571"/>
      <c r="Z286" s="2571"/>
      <c r="AA286" s="2571"/>
      <c r="AB286" s="2571"/>
      <c r="AC286" s="2571"/>
      <c r="AD286" s="2571"/>
      <c r="AE286" s="2571"/>
      <c r="AF286" s="2572"/>
    </row>
    <row r="287" spans="2:32" s="2452" customFormat="1" x14ac:dyDescent="0.2">
      <c r="B287" s="3991" t="s">
        <v>5066</v>
      </c>
      <c r="C287" s="3992"/>
      <c r="D287" s="4882">
        <v>41884</v>
      </c>
      <c r="E287" s="4882"/>
      <c r="F287" s="4882"/>
      <c r="G287" s="2571"/>
      <c r="H287" s="2571"/>
      <c r="I287" s="2571"/>
      <c r="J287" s="2571"/>
      <c r="K287" s="2571"/>
      <c r="L287" s="2571"/>
      <c r="M287" s="2571"/>
      <c r="N287" s="2571"/>
      <c r="O287" s="2571"/>
      <c r="P287" s="2571"/>
      <c r="Q287" s="2571"/>
      <c r="R287" s="2571"/>
      <c r="S287" s="2571"/>
      <c r="T287" s="2571"/>
      <c r="U287" s="2571"/>
      <c r="V287" s="2571"/>
      <c r="W287" s="2571"/>
      <c r="X287" s="2571"/>
      <c r="Y287" s="2571"/>
      <c r="Z287" s="2571"/>
      <c r="AA287" s="2571"/>
      <c r="AB287" s="2571"/>
      <c r="AC287" s="2571"/>
      <c r="AD287" s="2571"/>
      <c r="AE287" s="2571"/>
      <c r="AF287" s="2572"/>
    </row>
    <row r="288" spans="2:32" s="2452" customFormat="1" ht="13.5" thickBot="1" x14ac:dyDescent="0.25">
      <c r="B288" s="3768"/>
      <c r="C288" s="3769"/>
      <c r="D288" s="3769"/>
      <c r="E288" s="3769"/>
      <c r="F288" s="3769"/>
      <c r="G288" s="2571"/>
      <c r="H288" s="2571"/>
      <c r="I288" s="2571"/>
      <c r="J288" s="2571"/>
      <c r="K288" s="2571"/>
      <c r="L288" s="2571"/>
      <c r="M288" s="2571"/>
      <c r="N288" s="2571"/>
      <c r="O288" s="2571"/>
      <c r="P288" s="2571"/>
      <c r="Q288" s="2571"/>
      <c r="R288" s="2571"/>
      <c r="S288" s="2571"/>
      <c r="T288" s="2571"/>
      <c r="U288" s="2571"/>
      <c r="V288" s="2571"/>
      <c r="W288" s="2571"/>
      <c r="X288" s="2571"/>
      <c r="Y288" s="2571"/>
      <c r="Z288" s="2571"/>
      <c r="AA288" s="2571"/>
      <c r="AB288" s="2571"/>
      <c r="AC288" s="2571"/>
      <c r="AD288" s="2571"/>
      <c r="AE288" s="2571"/>
      <c r="AF288" s="2572"/>
    </row>
    <row r="289" spans="2:32" s="2452" customFormat="1" ht="96.75" customHeight="1" thickBot="1" x14ac:dyDescent="0.25">
      <c r="B289" s="3993" t="s">
        <v>5067</v>
      </c>
      <c r="C289" s="4036"/>
      <c r="D289" s="4019" t="s">
        <v>6617</v>
      </c>
      <c r="E289" s="4020"/>
      <c r="F289" s="4020"/>
      <c r="G289" s="4020"/>
      <c r="H289" s="4020"/>
      <c r="I289" s="4020"/>
      <c r="J289" s="4020"/>
      <c r="K289" s="4020"/>
      <c r="L289" s="4020"/>
      <c r="M289" s="4020"/>
      <c r="N289" s="4020"/>
      <c r="O289" s="4020"/>
      <c r="P289" s="4020"/>
      <c r="Q289" s="4021"/>
      <c r="R289" s="2571"/>
      <c r="S289" s="2571"/>
      <c r="T289" s="2571"/>
      <c r="U289" s="2571"/>
      <c r="V289" s="2571"/>
      <c r="W289" s="2571"/>
      <c r="X289" s="2571"/>
      <c r="Y289" s="2571"/>
      <c r="Z289" s="2571"/>
      <c r="AA289" s="2571"/>
      <c r="AB289" s="2571"/>
      <c r="AC289" s="2571"/>
      <c r="AD289" s="2571"/>
      <c r="AE289" s="2571"/>
      <c r="AF289" s="2572"/>
    </row>
    <row r="290" spans="2:32" s="2452" customFormat="1" ht="13.5" thickBot="1" x14ac:dyDescent="0.25">
      <c r="B290" s="3768"/>
      <c r="C290" s="3769"/>
      <c r="D290" s="3769"/>
      <c r="E290" s="3769"/>
      <c r="F290" s="3769"/>
      <c r="G290" s="2571"/>
      <c r="H290" s="2571"/>
      <c r="I290" s="2571"/>
      <c r="J290" s="2571"/>
      <c r="K290" s="2571"/>
      <c r="L290" s="2571"/>
      <c r="M290" s="2571"/>
      <c r="N290" s="2571"/>
      <c r="O290" s="2571"/>
      <c r="P290" s="2571"/>
      <c r="Q290" s="2571"/>
      <c r="R290" s="2635"/>
      <c r="S290" s="2571"/>
      <c r="T290" s="2571"/>
      <c r="U290" s="2571"/>
      <c r="V290" s="2571"/>
      <c r="W290" s="2571"/>
      <c r="X290" s="2571"/>
      <c r="Y290" s="2571"/>
      <c r="Z290" s="2571"/>
      <c r="AA290" s="2571"/>
      <c r="AB290" s="2571"/>
      <c r="AC290" s="2571"/>
      <c r="AD290" s="2571"/>
      <c r="AE290" s="2571"/>
      <c r="AF290" s="2572"/>
    </row>
    <row r="291" spans="2:32" s="2452" customFormat="1" ht="13.5" thickBot="1" x14ac:dyDescent="0.25">
      <c r="B291" s="4022" t="s">
        <v>5069</v>
      </c>
      <c r="C291" s="4023"/>
      <c r="D291" s="4003" t="s">
        <v>5070</v>
      </c>
      <c r="E291" s="4026" t="s">
        <v>224</v>
      </c>
      <c r="F291" s="4027"/>
      <c r="G291" s="4027"/>
      <c r="H291" s="4027"/>
      <c r="I291" s="4027"/>
      <c r="J291" s="4027"/>
      <c r="K291" s="4027"/>
      <c r="L291" s="4027"/>
      <c r="M291" s="4027"/>
      <c r="N291" s="4027"/>
      <c r="O291" s="4027"/>
      <c r="P291" s="4028"/>
      <c r="Q291" s="4029" t="s">
        <v>340</v>
      </c>
      <c r="R291" s="4030"/>
      <c r="S291" s="4031"/>
      <c r="T291" s="4031"/>
      <c r="U291" s="4031"/>
      <c r="V291" s="4031"/>
      <c r="W291" s="4031"/>
      <c r="X291" s="4031"/>
      <c r="Y291" s="4032"/>
      <c r="Z291" s="4029" t="s">
        <v>225</v>
      </c>
      <c r="AA291" s="4031"/>
      <c r="AB291" s="4032"/>
      <c r="AC291" s="4033" t="s">
        <v>4989</v>
      </c>
      <c r="AD291" s="4034"/>
      <c r="AE291" s="4035"/>
      <c r="AF291" s="2572"/>
    </row>
    <row r="292" spans="2:32" s="2452" customFormat="1" ht="13.5" thickBot="1" x14ac:dyDescent="0.25">
      <c r="B292" s="4024"/>
      <c r="C292" s="4025"/>
      <c r="D292" s="4003"/>
      <c r="E292" s="4003" t="s">
        <v>5007</v>
      </c>
      <c r="F292" s="4003" t="s">
        <v>5008</v>
      </c>
      <c r="G292" s="4004" t="s">
        <v>5010</v>
      </c>
      <c r="H292" s="4004" t="s">
        <v>5071</v>
      </c>
      <c r="I292" s="4009" t="s">
        <v>5072</v>
      </c>
      <c r="J292" s="4009" t="s">
        <v>5073</v>
      </c>
      <c r="K292" s="4009" t="s">
        <v>5013</v>
      </c>
      <c r="L292" s="4009"/>
      <c r="M292" s="4009" t="s">
        <v>5074</v>
      </c>
      <c r="N292" s="4009" t="s">
        <v>5075</v>
      </c>
      <c r="O292" s="4009" t="s">
        <v>5076</v>
      </c>
      <c r="P292" s="4009" t="s">
        <v>5077</v>
      </c>
      <c r="Q292" s="4000" t="s">
        <v>5019</v>
      </c>
      <c r="R292" s="4000" t="s">
        <v>5020</v>
      </c>
      <c r="S292" s="4000" t="s">
        <v>5021</v>
      </c>
      <c r="T292" s="4000" t="s">
        <v>5078</v>
      </c>
      <c r="U292" s="4000" t="s">
        <v>5079</v>
      </c>
      <c r="V292" s="4000" t="s">
        <v>5024</v>
      </c>
      <c r="W292" s="4000" t="s">
        <v>5026</v>
      </c>
      <c r="X292" s="4004" t="s">
        <v>5080</v>
      </c>
      <c r="Y292" s="4004" t="s">
        <v>5081</v>
      </c>
      <c r="Z292" s="4000" t="s">
        <v>5082</v>
      </c>
      <c r="AA292" s="4000" t="s">
        <v>5083</v>
      </c>
      <c r="AB292" s="4000" t="s">
        <v>5084</v>
      </c>
      <c r="AC292" s="4000" t="s">
        <v>1154</v>
      </c>
      <c r="AD292" s="4000" t="s">
        <v>4990</v>
      </c>
      <c r="AE292" s="4000" t="s">
        <v>4991</v>
      </c>
      <c r="AF292" s="2572"/>
    </row>
    <row r="293" spans="2:32" s="2452" customFormat="1" ht="13.5" thickBot="1" x14ac:dyDescent="0.25">
      <c r="B293" s="4024"/>
      <c r="C293" s="4025"/>
      <c r="D293" s="4000"/>
      <c r="E293" s="4000"/>
      <c r="F293" s="4000"/>
      <c r="G293" s="4005"/>
      <c r="H293" s="4005"/>
      <c r="I293" s="4004"/>
      <c r="J293" s="4004"/>
      <c r="K293" s="3766" t="s">
        <v>5033</v>
      </c>
      <c r="L293" s="3767" t="s">
        <v>2798</v>
      </c>
      <c r="M293" s="4004"/>
      <c r="N293" s="4004"/>
      <c r="O293" s="4004"/>
      <c r="P293" s="4004"/>
      <c r="Q293" s="4001"/>
      <c r="R293" s="4001"/>
      <c r="S293" s="4001"/>
      <c r="T293" s="4001"/>
      <c r="U293" s="4001"/>
      <c r="V293" s="4001"/>
      <c r="W293" s="4001"/>
      <c r="X293" s="4005"/>
      <c r="Y293" s="4005"/>
      <c r="Z293" s="4001"/>
      <c r="AA293" s="4001"/>
      <c r="AB293" s="4001"/>
      <c r="AC293" s="4001"/>
      <c r="AD293" s="4001"/>
      <c r="AE293" s="4001"/>
      <c r="AF293" s="2572"/>
    </row>
    <row r="294" spans="2:32" s="2452" customFormat="1" ht="13.5" thickBot="1" x14ac:dyDescent="0.25">
      <c r="B294" s="4897" t="s">
        <v>6210</v>
      </c>
      <c r="C294" s="4898"/>
      <c r="D294" s="3152" t="s">
        <v>1534</v>
      </c>
      <c r="E294" s="3134"/>
      <c r="F294" s="3153"/>
      <c r="G294" s="3400"/>
      <c r="H294" s="3400"/>
      <c r="I294" s="3134"/>
      <c r="J294" s="3134"/>
      <c r="K294" s="3153"/>
      <c r="L294" s="3400"/>
      <c r="M294" s="3134"/>
      <c r="N294" s="3134"/>
      <c r="O294" s="3134"/>
      <c r="P294" s="3134"/>
      <c r="Q294" s="3134"/>
      <c r="R294" s="3153"/>
      <c r="S294" s="3153"/>
      <c r="T294" s="3134"/>
      <c r="U294" s="3134"/>
      <c r="V294" s="3153"/>
      <c r="W294" s="3153"/>
      <c r="X294" s="3134"/>
      <c r="Y294" s="3134"/>
      <c r="Z294" s="3153"/>
      <c r="AA294" s="3134"/>
      <c r="AB294" s="3134"/>
      <c r="AC294" s="3401"/>
      <c r="AD294" s="3401"/>
      <c r="AE294" s="3401"/>
      <c r="AF294" s="2572"/>
    </row>
    <row r="295" spans="2:32" s="2452" customFormat="1" x14ac:dyDescent="0.2">
      <c r="B295" s="2634"/>
      <c r="C295" s="2566"/>
      <c r="D295" s="2566"/>
      <c r="E295" s="2566"/>
      <c r="F295" s="2566"/>
      <c r="G295" s="2567"/>
      <c r="H295" s="2567"/>
      <c r="I295" s="2567"/>
      <c r="J295" s="2567"/>
      <c r="K295" s="2566"/>
      <c r="L295" s="2567"/>
      <c r="M295" s="2567"/>
      <c r="N295" s="2567"/>
      <c r="O295" s="2567"/>
      <c r="P295" s="2567"/>
      <c r="Q295" s="2631"/>
      <c r="R295" s="2631"/>
      <c r="S295" s="2631"/>
      <c r="T295" s="2631"/>
      <c r="U295" s="2631"/>
      <c r="V295" s="2631"/>
      <c r="W295" s="2631"/>
      <c r="X295" s="2631"/>
      <c r="Y295" s="2631"/>
      <c r="Z295" s="2631"/>
      <c r="AA295" s="2631"/>
      <c r="AB295" s="2631"/>
      <c r="AC295" s="2631"/>
      <c r="AD295" s="2631"/>
      <c r="AE295" s="2631"/>
      <c r="AF295" s="2572"/>
    </row>
    <row r="296" spans="2:32" s="2452" customFormat="1" x14ac:dyDescent="0.2">
      <c r="B296" s="4011" t="s">
        <v>4992</v>
      </c>
      <c r="C296" s="4012"/>
      <c r="D296" s="4042" t="s">
        <v>1871</v>
      </c>
      <c r="E296" s="4042"/>
      <c r="F296" s="4042"/>
      <c r="G296" s="4042"/>
      <c r="H296" s="4042"/>
      <c r="I296" s="2632"/>
      <c r="J296" s="2632"/>
      <c r="K296" s="2632"/>
      <c r="L296" s="2632"/>
      <c r="M296" s="2632"/>
      <c r="N296" s="2632"/>
      <c r="O296" s="2632"/>
      <c r="P296" s="2632"/>
      <c r="Q296" s="2631"/>
      <c r="R296" s="2631"/>
      <c r="S296" s="2631"/>
      <c r="T296" s="2631"/>
      <c r="U296" s="2631"/>
      <c r="V296" s="2631"/>
      <c r="W296" s="2631"/>
      <c r="X296" s="2631"/>
      <c r="Y296" s="2631"/>
      <c r="Z296" s="2631"/>
      <c r="AA296" s="2631"/>
      <c r="AB296" s="2631"/>
      <c r="AC296" s="2631"/>
      <c r="AD296" s="2631"/>
      <c r="AE296" s="2631"/>
      <c r="AF296" s="2572"/>
    </row>
    <row r="297" spans="2:32" s="2452" customFormat="1" x14ac:dyDescent="0.2">
      <c r="B297" s="4011" t="s">
        <v>4993</v>
      </c>
      <c r="C297" s="4012"/>
      <c r="D297" s="4042" t="s">
        <v>1871</v>
      </c>
      <c r="E297" s="4042"/>
      <c r="F297" s="4042"/>
      <c r="G297" s="4042"/>
      <c r="H297" s="4042"/>
      <c r="I297" s="2632"/>
      <c r="J297" s="2632"/>
      <c r="K297" s="2632"/>
      <c r="L297" s="2632"/>
      <c r="M297" s="2632"/>
      <c r="N297" s="2632"/>
      <c r="O297" s="2632"/>
      <c r="P297" s="2632"/>
      <c r="Q297" s="2631"/>
      <c r="R297" s="2631"/>
      <c r="S297" s="2631"/>
      <c r="T297" s="2631"/>
      <c r="U297" s="2631"/>
      <c r="V297" s="2631"/>
      <c r="W297" s="2631"/>
      <c r="X297" s="2631"/>
      <c r="Y297" s="2631"/>
      <c r="Z297" s="2631"/>
      <c r="AA297" s="2631"/>
      <c r="AB297" s="2631"/>
      <c r="AC297" s="2631"/>
      <c r="AD297" s="2631"/>
      <c r="AE297" s="2631"/>
      <c r="AF297" s="2572"/>
    </row>
    <row r="298" spans="2:32" s="2452" customFormat="1" ht="13.5" thickBot="1" x14ac:dyDescent="0.25">
      <c r="B298" s="3770"/>
      <c r="C298" s="3771"/>
      <c r="D298" s="3771"/>
      <c r="E298" s="3771"/>
      <c r="F298" s="3771"/>
      <c r="G298" s="2635"/>
      <c r="H298" s="2635"/>
      <c r="I298" s="2635"/>
      <c r="J298" s="2635"/>
      <c r="K298" s="2635"/>
      <c r="L298" s="2635"/>
      <c r="M298" s="2635"/>
      <c r="N298" s="2635"/>
      <c r="O298" s="2635"/>
      <c r="P298" s="2635"/>
      <c r="Q298" s="2635"/>
      <c r="R298" s="2635"/>
      <c r="S298" s="2635"/>
      <c r="T298" s="2635"/>
      <c r="U298" s="2635"/>
      <c r="V298" s="2635"/>
      <c r="W298" s="2635"/>
      <c r="X298" s="2635"/>
      <c r="Y298" s="2635"/>
      <c r="Z298" s="2635"/>
      <c r="AA298" s="2635"/>
      <c r="AB298" s="2635"/>
      <c r="AC298" s="2635"/>
      <c r="AD298" s="2635"/>
      <c r="AE298" s="2635"/>
      <c r="AF298" s="2577"/>
    </row>
    <row r="299" spans="2:32" s="2452" customFormat="1" x14ac:dyDescent="0.2">
      <c r="B299" s="2535"/>
      <c r="I299" s="2873"/>
    </row>
    <row r="300" spans="2:32" s="2452" customFormat="1" ht="13.5" thickBot="1" x14ac:dyDescent="0.25">
      <c r="B300" s="2535"/>
      <c r="I300" s="2873"/>
    </row>
    <row r="301" spans="2:32" s="2452" customFormat="1" ht="20.25" x14ac:dyDescent="0.2">
      <c r="B301" s="3987" t="s">
        <v>5065</v>
      </c>
      <c r="C301" s="3988"/>
      <c r="D301" s="3988"/>
      <c r="E301" s="3988"/>
      <c r="F301" s="3988"/>
      <c r="G301" s="3988"/>
      <c r="H301" s="3988"/>
      <c r="I301" s="3988"/>
      <c r="J301" s="3988"/>
      <c r="K301" s="3988"/>
      <c r="L301" s="3988"/>
      <c r="M301" s="3988"/>
      <c r="N301" s="3988"/>
      <c r="O301" s="3988"/>
      <c r="P301" s="3988"/>
      <c r="Q301" s="3988"/>
      <c r="R301" s="3988"/>
      <c r="S301" s="3988"/>
      <c r="T301" s="3988"/>
      <c r="U301" s="3988"/>
      <c r="V301" s="3988"/>
      <c r="W301" s="3988"/>
      <c r="X301" s="3988"/>
      <c r="Y301" s="3988"/>
      <c r="Z301" s="3988"/>
      <c r="AA301" s="3988"/>
      <c r="AB301" s="3988"/>
      <c r="AC301" s="3988"/>
      <c r="AD301" s="3988"/>
      <c r="AE301" s="3988"/>
      <c r="AF301" s="3989"/>
    </row>
    <row r="302" spans="2:32" s="2452" customFormat="1" x14ac:dyDescent="0.2">
      <c r="B302" s="3768"/>
      <c r="C302" s="3769"/>
      <c r="D302" s="3769"/>
      <c r="E302" s="3769"/>
      <c r="F302" s="3769"/>
      <c r="G302" s="2571"/>
      <c r="H302" s="2571"/>
      <c r="I302" s="2571"/>
      <c r="J302" s="2571"/>
      <c r="K302" s="2571"/>
      <c r="L302" s="2571"/>
      <c r="M302" s="2571"/>
      <c r="N302" s="2571"/>
      <c r="O302" s="2571"/>
      <c r="P302" s="2571"/>
      <c r="Q302" s="2571"/>
      <c r="R302" s="2571"/>
      <c r="S302" s="2571"/>
      <c r="T302" s="2571"/>
      <c r="U302" s="2571"/>
      <c r="V302" s="2571"/>
      <c r="W302" s="2571"/>
      <c r="X302" s="2571"/>
      <c r="Y302" s="2571"/>
      <c r="Z302" s="2571"/>
      <c r="AA302" s="2571"/>
      <c r="AB302" s="2571"/>
      <c r="AC302" s="2571"/>
      <c r="AD302" s="2571"/>
      <c r="AE302" s="2571"/>
      <c r="AF302" s="2572"/>
    </row>
    <row r="303" spans="2:32" s="2452" customFormat="1" ht="12.75" customHeight="1" x14ac:dyDescent="0.2">
      <c r="B303" s="2633" t="s">
        <v>5085</v>
      </c>
      <c r="C303" s="3769"/>
      <c r="D303" s="4016" t="s">
        <v>7098</v>
      </c>
      <c r="E303" s="4016"/>
      <c r="F303" s="4016"/>
      <c r="G303" s="2571"/>
      <c r="H303" s="2571"/>
      <c r="I303" s="2571"/>
      <c r="J303" s="2571"/>
      <c r="K303" s="2571"/>
      <c r="L303" s="2571"/>
      <c r="M303" s="2571"/>
      <c r="N303" s="2571"/>
      <c r="O303" s="2571"/>
      <c r="P303" s="2571"/>
      <c r="Q303" s="2571"/>
      <c r="R303" s="2571"/>
      <c r="S303" s="2571"/>
      <c r="T303" s="2571"/>
      <c r="U303" s="2571"/>
      <c r="V303" s="2571"/>
      <c r="W303" s="2571"/>
      <c r="X303" s="2571"/>
      <c r="Y303" s="2571"/>
      <c r="Z303" s="2571"/>
      <c r="AA303" s="2571"/>
      <c r="AB303" s="2571"/>
      <c r="AC303" s="2571"/>
      <c r="AD303" s="2571"/>
      <c r="AE303" s="2571"/>
      <c r="AF303" s="2572"/>
    </row>
    <row r="304" spans="2:32" s="2452" customFormat="1" ht="12.75" customHeight="1" x14ac:dyDescent="0.2">
      <c r="B304" s="4017" t="s">
        <v>5068</v>
      </c>
      <c r="C304" s="4018"/>
      <c r="D304" s="4909">
        <v>41831</v>
      </c>
      <c r="E304" s="4909"/>
      <c r="F304" s="4909"/>
      <c r="G304" s="2631"/>
      <c r="H304" s="2571"/>
      <c r="I304" s="2571"/>
      <c r="J304" s="2571"/>
      <c r="K304" s="2571"/>
      <c r="L304" s="2571"/>
      <c r="M304" s="2571"/>
      <c r="N304" s="2571"/>
      <c r="O304" s="2571"/>
      <c r="P304" s="2571"/>
      <c r="Q304" s="2571"/>
      <c r="R304" s="2571"/>
      <c r="S304" s="2571"/>
      <c r="T304" s="2571"/>
      <c r="U304" s="2571"/>
      <c r="V304" s="2571"/>
      <c r="W304" s="2571"/>
      <c r="X304" s="2571"/>
      <c r="Y304" s="2571"/>
      <c r="Z304" s="2571"/>
      <c r="AA304" s="2571"/>
      <c r="AB304" s="2571"/>
      <c r="AC304" s="2571"/>
      <c r="AD304" s="2571"/>
      <c r="AE304" s="2571"/>
      <c r="AF304" s="2572"/>
    </row>
    <row r="305" spans="2:32" s="2452" customFormat="1" x14ac:dyDescent="0.2">
      <c r="B305" s="3991" t="s">
        <v>5066</v>
      </c>
      <c r="C305" s="3992"/>
      <c r="D305" s="4882">
        <v>41894</v>
      </c>
      <c r="E305" s="4882"/>
      <c r="F305" s="4882"/>
      <c r="G305" s="2571"/>
      <c r="H305" s="2571"/>
      <c r="I305" s="2571"/>
      <c r="J305" s="2571"/>
      <c r="K305" s="2571"/>
      <c r="L305" s="2571"/>
      <c r="M305" s="2571"/>
      <c r="N305" s="2571"/>
      <c r="O305" s="2571"/>
      <c r="P305" s="2571"/>
      <c r="Q305" s="2571"/>
      <c r="R305" s="2571"/>
      <c r="S305" s="2571"/>
      <c r="T305" s="2571"/>
      <c r="U305" s="2571"/>
      <c r="V305" s="2571"/>
      <c r="W305" s="2571"/>
      <c r="X305" s="2571"/>
      <c r="Y305" s="2571"/>
      <c r="Z305" s="2571"/>
      <c r="AA305" s="2571"/>
      <c r="AB305" s="2571"/>
      <c r="AC305" s="2571"/>
      <c r="AD305" s="2571"/>
      <c r="AE305" s="2571"/>
      <c r="AF305" s="2572"/>
    </row>
    <row r="306" spans="2:32" s="2452" customFormat="1" ht="13.5" customHeight="1" thickBot="1" x14ac:dyDescent="0.25">
      <c r="B306" s="3768"/>
      <c r="C306" s="3769"/>
      <c r="D306" s="3769"/>
      <c r="E306" s="3769"/>
      <c r="F306" s="3769"/>
      <c r="G306" s="2571"/>
      <c r="H306" s="2571"/>
      <c r="I306" s="2571"/>
      <c r="J306" s="2571"/>
      <c r="K306" s="2571"/>
      <c r="L306" s="2571"/>
      <c r="M306" s="2571"/>
      <c r="N306" s="2571"/>
      <c r="O306" s="2571"/>
      <c r="P306" s="2571"/>
      <c r="Q306" s="2571"/>
      <c r="R306" s="2571"/>
      <c r="S306" s="2571"/>
      <c r="T306" s="2571"/>
      <c r="U306" s="2571"/>
      <c r="V306" s="2571"/>
      <c r="W306" s="2571"/>
      <c r="X306" s="2571"/>
      <c r="Y306" s="2571"/>
      <c r="Z306" s="2571"/>
      <c r="AA306" s="2571"/>
      <c r="AB306" s="2571"/>
      <c r="AC306" s="2571"/>
      <c r="AD306" s="2571"/>
      <c r="AE306" s="2571"/>
      <c r="AF306" s="2572"/>
    </row>
    <row r="307" spans="2:32" s="2452" customFormat="1" ht="45.75" customHeight="1" thickBot="1" x14ac:dyDescent="0.25">
      <c r="B307" s="3993" t="s">
        <v>5067</v>
      </c>
      <c r="C307" s="4036"/>
      <c r="D307" s="4019" t="s">
        <v>7099</v>
      </c>
      <c r="E307" s="4020"/>
      <c r="F307" s="4020"/>
      <c r="G307" s="4020"/>
      <c r="H307" s="4020"/>
      <c r="I307" s="4020"/>
      <c r="J307" s="4020"/>
      <c r="K307" s="4020"/>
      <c r="L307" s="4020"/>
      <c r="M307" s="4020"/>
      <c r="N307" s="4020"/>
      <c r="O307" s="4020"/>
      <c r="P307" s="4020"/>
      <c r="Q307" s="4021"/>
      <c r="R307" s="2571"/>
      <c r="S307" s="2571"/>
      <c r="T307" s="2571"/>
      <c r="U307" s="2571"/>
      <c r="V307" s="2571"/>
      <c r="W307" s="2571"/>
      <c r="X307" s="2571"/>
      <c r="Y307" s="2571"/>
      <c r="Z307" s="2571"/>
      <c r="AA307" s="2571"/>
      <c r="AB307" s="2571"/>
      <c r="AC307" s="2571"/>
      <c r="AD307" s="2571"/>
      <c r="AE307" s="2571"/>
      <c r="AF307" s="2572"/>
    </row>
    <row r="308" spans="2:32" s="2452" customFormat="1" ht="13.5" customHeight="1" thickBot="1" x14ac:dyDescent="0.25">
      <c r="B308" s="3768"/>
      <c r="C308" s="3769"/>
      <c r="D308" s="3769"/>
      <c r="E308" s="3769"/>
      <c r="F308" s="3769"/>
      <c r="G308" s="2571"/>
      <c r="H308" s="2571"/>
      <c r="I308" s="2571"/>
      <c r="J308" s="2571"/>
      <c r="K308" s="2571"/>
      <c r="L308" s="2571"/>
      <c r="M308" s="2571"/>
      <c r="N308" s="2571"/>
      <c r="O308" s="2571"/>
      <c r="P308" s="2571"/>
      <c r="Q308" s="2571"/>
      <c r="R308" s="2635"/>
      <c r="S308" s="2571"/>
      <c r="T308" s="2571"/>
      <c r="U308" s="2571"/>
      <c r="V308" s="2571"/>
      <c r="W308" s="2571"/>
      <c r="X308" s="2571"/>
      <c r="Y308" s="2571"/>
      <c r="Z308" s="2571"/>
      <c r="AA308" s="2571"/>
      <c r="AB308" s="2571"/>
      <c r="AC308" s="2571"/>
      <c r="AD308" s="2571"/>
      <c r="AE308" s="2571"/>
      <c r="AF308" s="2572"/>
    </row>
    <row r="309" spans="2:32" s="2452" customFormat="1" ht="13.5" customHeight="1" thickBot="1" x14ac:dyDescent="0.25">
      <c r="B309" s="4022" t="s">
        <v>5069</v>
      </c>
      <c r="C309" s="4023"/>
      <c r="D309" s="4003" t="s">
        <v>5070</v>
      </c>
      <c r="E309" s="4026" t="s">
        <v>224</v>
      </c>
      <c r="F309" s="4027"/>
      <c r="G309" s="4027"/>
      <c r="H309" s="4027"/>
      <c r="I309" s="4027"/>
      <c r="J309" s="4027"/>
      <c r="K309" s="4027"/>
      <c r="L309" s="4027"/>
      <c r="M309" s="4027"/>
      <c r="N309" s="4027"/>
      <c r="O309" s="4027"/>
      <c r="P309" s="4028"/>
      <c r="Q309" s="4029" t="s">
        <v>340</v>
      </c>
      <c r="R309" s="4030"/>
      <c r="S309" s="4031"/>
      <c r="T309" s="4031"/>
      <c r="U309" s="4031"/>
      <c r="V309" s="4031"/>
      <c r="W309" s="4031"/>
      <c r="X309" s="4031"/>
      <c r="Y309" s="4032"/>
      <c r="Z309" s="4029" t="s">
        <v>225</v>
      </c>
      <c r="AA309" s="4031"/>
      <c r="AB309" s="4032"/>
      <c r="AC309" s="4033" t="s">
        <v>4989</v>
      </c>
      <c r="AD309" s="4034"/>
      <c r="AE309" s="4035"/>
      <c r="AF309" s="2572"/>
    </row>
    <row r="310" spans="2:32" s="2452" customFormat="1" ht="13.5" thickBot="1" x14ac:dyDescent="0.25">
      <c r="B310" s="4024"/>
      <c r="C310" s="4025"/>
      <c r="D310" s="4003"/>
      <c r="E310" s="4003" t="s">
        <v>5007</v>
      </c>
      <c r="F310" s="4003" t="s">
        <v>5008</v>
      </c>
      <c r="G310" s="4004" t="s">
        <v>5010</v>
      </c>
      <c r="H310" s="4004" t="s">
        <v>5071</v>
      </c>
      <c r="I310" s="4009" t="s">
        <v>5072</v>
      </c>
      <c r="J310" s="4009" t="s">
        <v>5073</v>
      </c>
      <c r="K310" s="4009" t="s">
        <v>5013</v>
      </c>
      <c r="L310" s="4009"/>
      <c r="M310" s="4009" t="s">
        <v>5074</v>
      </c>
      <c r="N310" s="4009" t="s">
        <v>5075</v>
      </c>
      <c r="O310" s="4009" t="s">
        <v>5076</v>
      </c>
      <c r="P310" s="4009" t="s">
        <v>5077</v>
      </c>
      <c r="Q310" s="4000" t="s">
        <v>5019</v>
      </c>
      <c r="R310" s="4000" t="s">
        <v>5020</v>
      </c>
      <c r="S310" s="4000" t="s">
        <v>5021</v>
      </c>
      <c r="T310" s="4000" t="s">
        <v>5078</v>
      </c>
      <c r="U310" s="4000" t="s">
        <v>5079</v>
      </c>
      <c r="V310" s="4000" t="s">
        <v>5024</v>
      </c>
      <c r="W310" s="4000" t="s">
        <v>5026</v>
      </c>
      <c r="X310" s="4004" t="s">
        <v>5080</v>
      </c>
      <c r="Y310" s="4004" t="s">
        <v>5081</v>
      </c>
      <c r="Z310" s="4000" t="s">
        <v>5082</v>
      </c>
      <c r="AA310" s="4000" t="s">
        <v>5083</v>
      </c>
      <c r="AB310" s="4000" t="s">
        <v>5084</v>
      </c>
      <c r="AC310" s="4000" t="s">
        <v>1154</v>
      </c>
      <c r="AD310" s="4000" t="s">
        <v>4990</v>
      </c>
      <c r="AE310" s="4000" t="s">
        <v>4991</v>
      </c>
      <c r="AF310" s="2572"/>
    </row>
    <row r="311" spans="2:32" s="2452" customFormat="1" ht="13.5" thickBot="1" x14ac:dyDescent="0.25">
      <c r="B311" s="4024"/>
      <c r="C311" s="4025"/>
      <c r="D311" s="4000"/>
      <c r="E311" s="4000"/>
      <c r="F311" s="4000"/>
      <c r="G311" s="4005"/>
      <c r="H311" s="4005"/>
      <c r="I311" s="4004"/>
      <c r="J311" s="4004"/>
      <c r="K311" s="3766" t="s">
        <v>5033</v>
      </c>
      <c r="L311" s="3767" t="s">
        <v>2798</v>
      </c>
      <c r="M311" s="4004"/>
      <c r="N311" s="4004"/>
      <c r="O311" s="4004"/>
      <c r="P311" s="4004"/>
      <c r="Q311" s="4001"/>
      <c r="R311" s="4001"/>
      <c r="S311" s="4001"/>
      <c r="T311" s="4001"/>
      <c r="U311" s="4001"/>
      <c r="V311" s="4001"/>
      <c r="W311" s="4001"/>
      <c r="X311" s="4005"/>
      <c r="Y311" s="4005"/>
      <c r="Z311" s="4001"/>
      <c r="AA311" s="4001"/>
      <c r="AB311" s="4001"/>
      <c r="AC311" s="4001"/>
      <c r="AD311" s="4001"/>
      <c r="AE311" s="4001"/>
      <c r="AF311" s="2572"/>
    </row>
    <row r="312" spans="2:32" s="2452" customFormat="1" ht="13.5" thickBot="1" x14ac:dyDescent="0.25">
      <c r="B312" s="3954" t="s">
        <v>7100</v>
      </c>
      <c r="C312" s="3955"/>
      <c r="D312" s="3152" t="s">
        <v>7101</v>
      </c>
      <c r="E312" s="3918"/>
      <c r="F312" s="3919"/>
      <c r="G312" s="3920"/>
      <c r="H312" s="3400"/>
      <c r="I312" s="3918"/>
      <c r="J312" s="3918"/>
      <c r="K312" s="3153"/>
      <c r="L312" s="3400"/>
      <c r="M312" s="3134"/>
      <c r="N312" s="3134"/>
      <c r="O312" s="3134"/>
      <c r="P312" s="3134"/>
      <c r="Q312" s="3134"/>
      <c r="R312" s="3153"/>
      <c r="S312" s="3153"/>
      <c r="T312" s="3134"/>
      <c r="U312" s="3134"/>
      <c r="V312" s="3153"/>
      <c r="W312" s="3153"/>
      <c r="X312" s="3134"/>
      <c r="Y312" s="3134"/>
      <c r="Z312" s="3153"/>
      <c r="AA312" s="3134"/>
      <c r="AB312" s="3134"/>
      <c r="AC312" s="3401"/>
      <c r="AD312" s="3401"/>
      <c r="AE312" s="3401"/>
      <c r="AF312" s="2572"/>
    </row>
    <row r="313" spans="2:32" s="2452" customFormat="1" x14ac:dyDescent="0.2">
      <c r="B313" s="2634"/>
      <c r="C313" s="2566"/>
      <c r="D313" s="2566"/>
      <c r="E313" s="2566"/>
      <c r="F313" s="2566"/>
      <c r="G313" s="2567"/>
      <c r="H313" s="2567"/>
      <c r="I313" s="2567"/>
      <c r="J313" s="2567"/>
      <c r="K313" s="2566"/>
      <c r="L313" s="2567"/>
      <c r="M313" s="2567"/>
      <c r="N313" s="2567"/>
      <c r="O313" s="2567"/>
      <c r="P313" s="2567"/>
      <c r="Q313" s="2631"/>
      <c r="R313" s="2631"/>
      <c r="S313" s="2631"/>
      <c r="T313" s="2631"/>
      <c r="U313" s="2631"/>
      <c r="V313" s="2631"/>
      <c r="W313" s="2631"/>
      <c r="X313" s="2631"/>
      <c r="Y313" s="2631"/>
      <c r="Z313" s="2631"/>
      <c r="AA313" s="2631"/>
      <c r="AB313" s="2631"/>
      <c r="AC313" s="2631"/>
      <c r="AD313" s="2631"/>
      <c r="AE313" s="2631"/>
      <c r="AF313" s="2572"/>
    </row>
    <row r="314" spans="2:32" s="2452" customFormat="1" x14ac:dyDescent="0.2">
      <c r="B314" s="4011" t="s">
        <v>4992</v>
      </c>
      <c r="C314" s="4012"/>
      <c r="D314" s="4042" t="s">
        <v>7102</v>
      </c>
      <c r="E314" s="4042"/>
      <c r="F314" s="4042"/>
      <c r="G314" s="4042"/>
      <c r="H314" s="4042"/>
      <c r="I314" s="2632"/>
      <c r="J314" s="2632"/>
      <c r="K314" s="2632"/>
      <c r="L314" s="2632"/>
      <c r="M314" s="2632"/>
      <c r="N314" s="2632"/>
      <c r="O314" s="2632"/>
      <c r="P314" s="2632"/>
      <c r="Q314" s="2631"/>
      <c r="R314" s="2631"/>
      <c r="S314" s="2631"/>
      <c r="T314" s="2631"/>
      <c r="U314" s="2631"/>
      <c r="V314" s="2631"/>
      <c r="W314" s="2631"/>
      <c r="X314" s="2631"/>
      <c r="Y314" s="2631"/>
      <c r="Z314" s="2631"/>
      <c r="AA314" s="2631"/>
      <c r="AB314" s="2631"/>
      <c r="AC314" s="2631"/>
      <c r="AD314" s="2631"/>
      <c r="AE314" s="2631"/>
      <c r="AF314" s="2572"/>
    </row>
    <row r="315" spans="2:32" s="2452" customFormat="1" x14ac:dyDescent="0.2">
      <c r="B315" s="4011" t="s">
        <v>4993</v>
      </c>
      <c r="C315" s="4012"/>
      <c r="D315" s="4042" t="s">
        <v>7103</v>
      </c>
      <c r="E315" s="4042"/>
      <c r="F315" s="4042"/>
      <c r="G315" s="4042"/>
      <c r="H315" s="4042"/>
      <c r="I315" s="2632"/>
      <c r="J315" s="2632"/>
      <c r="K315" s="2632"/>
      <c r="L315" s="2632"/>
      <c r="M315" s="2632"/>
      <c r="N315" s="2632"/>
      <c r="O315" s="2632"/>
      <c r="P315" s="2632"/>
      <c r="Q315" s="2631"/>
      <c r="R315" s="2631"/>
      <c r="S315" s="2631"/>
      <c r="T315" s="2631"/>
      <c r="U315" s="2631"/>
      <c r="V315" s="2631"/>
      <c r="W315" s="2631"/>
      <c r="X315" s="2631"/>
      <c r="Y315" s="2631"/>
      <c r="Z315" s="2631"/>
      <c r="AA315" s="2631"/>
      <c r="AB315" s="2631"/>
      <c r="AC315" s="2631"/>
      <c r="AD315" s="2631"/>
      <c r="AE315" s="2631"/>
      <c r="AF315" s="2572"/>
    </row>
    <row r="316" spans="2:32" s="2452" customFormat="1" ht="13.5" thickBot="1" x14ac:dyDescent="0.25">
      <c r="B316" s="3770"/>
      <c r="C316" s="3771"/>
      <c r="D316" s="3771"/>
      <c r="E316" s="3771"/>
      <c r="F316" s="3771"/>
      <c r="G316" s="2635"/>
      <c r="H316" s="2635"/>
      <c r="I316" s="2635"/>
      <c r="J316" s="2635"/>
      <c r="K316" s="2635"/>
      <c r="L316" s="2635"/>
      <c r="M316" s="2635"/>
      <c r="N316" s="2635"/>
      <c r="O316" s="2635"/>
      <c r="P316" s="2635"/>
      <c r="Q316" s="2635"/>
      <c r="R316" s="2635"/>
      <c r="S316" s="2635"/>
      <c r="T316" s="2635"/>
      <c r="U316" s="2635"/>
      <c r="V316" s="2635"/>
      <c r="W316" s="2635"/>
      <c r="X316" s="2635"/>
      <c r="Y316" s="2635"/>
      <c r="Z316" s="2635"/>
      <c r="AA316" s="2635"/>
      <c r="AB316" s="2635"/>
      <c r="AC316" s="2635"/>
      <c r="AD316" s="2635"/>
      <c r="AE316" s="2635"/>
      <c r="AF316" s="2577"/>
    </row>
    <row r="317" spans="2:32" s="2452" customFormat="1" x14ac:dyDescent="0.2">
      <c r="B317" s="2535"/>
      <c r="I317" s="2873"/>
    </row>
    <row r="318" spans="2:32" s="2452" customFormat="1" ht="13.5" thickBot="1" x14ac:dyDescent="0.25">
      <c r="B318" s="2535"/>
      <c r="I318" s="2873"/>
    </row>
    <row r="319" spans="2:32" s="2452" customFormat="1" ht="20.25" x14ac:dyDescent="0.2">
      <c r="B319" s="3987" t="s">
        <v>5065</v>
      </c>
      <c r="C319" s="3988"/>
      <c r="D319" s="3988"/>
      <c r="E319" s="3988"/>
      <c r="F319" s="3988"/>
      <c r="G319" s="3988"/>
      <c r="H319" s="3988"/>
      <c r="I319" s="3988"/>
      <c r="J319" s="3988"/>
      <c r="K319" s="3988"/>
      <c r="L319" s="3988"/>
      <c r="M319" s="3988"/>
      <c r="N319" s="3988"/>
      <c r="O319" s="3988"/>
      <c r="P319" s="3988"/>
      <c r="Q319" s="3988"/>
      <c r="R319" s="3988"/>
      <c r="S319" s="3988"/>
      <c r="T319" s="3988"/>
      <c r="U319" s="3988"/>
      <c r="V319" s="3988"/>
      <c r="W319" s="3988"/>
      <c r="X319" s="3988"/>
      <c r="Y319" s="3988"/>
      <c r="Z319" s="3988"/>
      <c r="AA319" s="3988"/>
      <c r="AB319" s="3988"/>
      <c r="AC319" s="3988"/>
      <c r="AD319" s="3988"/>
      <c r="AE319" s="3988"/>
      <c r="AF319" s="3989"/>
    </row>
    <row r="320" spans="2:32" s="2452" customFormat="1" x14ac:dyDescent="0.2">
      <c r="B320" s="3768"/>
      <c r="C320" s="3769"/>
      <c r="D320" s="3769"/>
      <c r="E320" s="3769"/>
      <c r="F320" s="3769"/>
      <c r="G320" s="2571"/>
      <c r="H320" s="2571"/>
      <c r="I320" s="2571"/>
      <c r="J320" s="2571"/>
      <c r="K320" s="2571"/>
      <c r="L320" s="2571"/>
      <c r="M320" s="2571"/>
      <c r="N320" s="2571"/>
      <c r="O320" s="2571"/>
      <c r="P320" s="2571"/>
      <c r="Q320" s="2571"/>
      <c r="R320" s="2571"/>
      <c r="S320" s="2571"/>
      <c r="T320" s="2571"/>
      <c r="U320" s="2571"/>
      <c r="V320" s="2571"/>
      <c r="W320" s="2571"/>
      <c r="X320" s="2571"/>
      <c r="Y320" s="2571"/>
      <c r="Z320" s="2571"/>
      <c r="AA320" s="2571"/>
      <c r="AB320" s="2571"/>
      <c r="AC320" s="2571"/>
      <c r="AD320" s="2571"/>
      <c r="AE320" s="2571"/>
      <c r="AF320" s="2572"/>
    </row>
    <row r="321" spans="2:32" s="2452" customFormat="1" ht="12.75" customHeight="1" x14ac:dyDescent="0.2">
      <c r="B321" s="2633" t="s">
        <v>5085</v>
      </c>
      <c r="C321" s="3769"/>
      <c r="D321" s="4016" t="s">
        <v>7096</v>
      </c>
      <c r="E321" s="4016"/>
      <c r="F321" s="4016"/>
      <c r="G321" s="2571"/>
      <c r="H321" s="2571"/>
      <c r="I321" s="2571"/>
      <c r="J321" s="2571"/>
      <c r="K321" s="2571"/>
      <c r="L321" s="2571"/>
      <c r="M321" s="2571"/>
      <c r="N321" s="2571"/>
      <c r="O321" s="2571"/>
      <c r="P321" s="2571"/>
      <c r="Q321" s="2571"/>
      <c r="R321" s="2571"/>
      <c r="S321" s="2571"/>
      <c r="T321" s="2571"/>
      <c r="U321" s="2571"/>
      <c r="V321" s="2571"/>
      <c r="W321" s="2571"/>
      <c r="X321" s="2571"/>
      <c r="Y321" s="2571"/>
      <c r="Z321" s="2571"/>
      <c r="AA321" s="2571"/>
      <c r="AB321" s="2571"/>
      <c r="AC321" s="2571"/>
      <c r="AD321" s="2571"/>
      <c r="AE321" s="2571"/>
      <c r="AF321" s="2572"/>
    </row>
    <row r="322" spans="2:32" s="2452" customFormat="1" ht="12.75" customHeight="1" x14ac:dyDescent="0.2">
      <c r="B322" s="4017" t="s">
        <v>5068</v>
      </c>
      <c r="C322" s="4018"/>
      <c r="D322" s="4882">
        <v>41827</v>
      </c>
      <c r="E322" s="4882"/>
      <c r="F322" s="4882"/>
      <c r="G322" s="2631"/>
      <c r="H322" s="2571"/>
      <c r="I322" s="2571"/>
      <c r="J322" s="2571"/>
      <c r="K322" s="2571"/>
      <c r="L322" s="2571"/>
      <c r="M322" s="2571"/>
      <c r="N322" s="2571"/>
      <c r="O322" s="2571"/>
      <c r="P322" s="2571"/>
      <c r="Q322" s="2571"/>
      <c r="R322" s="2571"/>
      <c r="S322" s="2571"/>
      <c r="T322" s="2571"/>
      <c r="U322" s="2571"/>
      <c r="V322" s="2571"/>
      <c r="W322" s="2571"/>
      <c r="X322" s="2571"/>
      <c r="Y322" s="2571"/>
      <c r="Z322" s="2571"/>
      <c r="AA322" s="2571"/>
      <c r="AB322" s="2571"/>
      <c r="AC322" s="2571"/>
      <c r="AD322" s="2571"/>
      <c r="AE322" s="2571"/>
      <c r="AF322" s="2572"/>
    </row>
    <row r="323" spans="2:32" s="2452" customFormat="1" x14ac:dyDescent="0.2">
      <c r="B323" s="3991" t="s">
        <v>5066</v>
      </c>
      <c r="C323" s="3992"/>
      <c r="D323" s="4882">
        <v>41834</v>
      </c>
      <c r="E323" s="4882"/>
      <c r="F323" s="4882"/>
      <c r="G323" s="2571"/>
      <c r="H323" s="2571"/>
      <c r="I323" s="2571"/>
      <c r="J323" s="2571"/>
      <c r="K323" s="2571"/>
      <c r="L323" s="2571"/>
      <c r="M323" s="2571"/>
      <c r="N323" s="2571"/>
      <c r="O323" s="2571"/>
      <c r="P323" s="2571"/>
      <c r="Q323" s="2571"/>
      <c r="R323" s="2571"/>
      <c r="S323" s="2571"/>
      <c r="T323" s="2571"/>
      <c r="U323" s="2571"/>
      <c r="V323" s="2571"/>
      <c r="W323" s="2571"/>
      <c r="X323" s="2571"/>
      <c r="Y323" s="2571"/>
      <c r="Z323" s="2571"/>
      <c r="AA323" s="2571"/>
      <c r="AB323" s="2571"/>
      <c r="AC323" s="2571"/>
      <c r="AD323" s="2571"/>
      <c r="AE323" s="2571"/>
      <c r="AF323" s="2572"/>
    </row>
    <row r="324" spans="2:32" s="2452" customFormat="1" ht="13.5" customHeight="1" thickBot="1" x14ac:dyDescent="0.25">
      <c r="B324" s="3768"/>
      <c r="C324" s="3769"/>
      <c r="D324" s="3769"/>
      <c r="E324" s="3769"/>
      <c r="F324" s="3769"/>
      <c r="G324" s="2571"/>
      <c r="H324" s="2571"/>
      <c r="I324" s="2571"/>
      <c r="J324" s="2571"/>
      <c r="K324" s="2571"/>
      <c r="L324" s="2571"/>
      <c r="M324" s="2571"/>
      <c r="N324" s="2571"/>
      <c r="O324" s="2571"/>
      <c r="P324" s="2571"/>
      <c r="Q324" s="2571"/>
      <c r="R324" s="2571"/>
      <c r="S324" s="2571"/>
      <c r="T324" s="2571"/>
      <c r="U324" s="2571"/>
      <c r="V324" s="2571"/>
      <c r="W324" s="2571"/>
      <c r="X324" s="2571"/>
      <c r="Y324" s="2571"/>
      <c r="Z324" s="2571"/>
      <c r="AA324" s="2571"/>
      <c r="AB324" s="2571"/>
      <c r="AC324" s="2571"/>
      <c r="AD324" s="2571"/>
      <c r="AE324" s="2571"/>
      <c r="AF324" s="2572"/>
    </row>
    <row r="325" spans="2:32" s="2452" customFormat="1" ht="67.5" customHeight="1" thickBot="1" x14ac:dyDescent="0.25">
      <c r="B325" s="3993" t="s">
        <v>5067</v>
      </c>
      <c r="C325" s="4036"/>
      <c r="D325" s="4019" t="s">
        <v>7097</v>
      </c>
      <c r="E325" s="4020"/>
      <c r="F325" s="4020"/>
      <c r="G325" s="4020"/>
      <c r="H325" s="4020"/>
      <c r="I325" s="4020"/>
      <c r="J325" s="4020"/>
      <c r="K325" s="4020"/>
      <c r="L325" s="4020"/>
      <c r="M325" s="4020"/>
      <c r="N325" s="4020"/>
      <c r="O325" s="4020"/>
      <c r="P325" s="4020"/>
      <c r="Q325" s="4021"/>
      <c r="R325" s="2571"/>
      <c r="S325" s="2571"/>
      <c r="T325" s="2571"/>
      <c r="U325" s="2571"/>
      <c r="V325" s="2571"/>
      <c r="W325" s="2571"/>
      <c r="X325" s="2571"/>
      <c r="Y325" s="2571"/>
      <c r="Z325" s="2571"/>
      <c r="AA325" s="2571"/>
      <c r="AB325" s="2571"/>
      <c r="AC325" s="2571"/>
      <c r="AD325" s="2571"/>
      <c r="AE325" s="2571"/>
      <c r="AF325" s="2572"/>
    </row>
    <row r="326" spans="2:32" s="2452" customFormat="1" ht="13.5" customHeight="1" thickBot="1" x14ac:dyDescent="0.25">
      <c r="B326" s="3768"/>
      <c r="C326" s="3769"/>
      <c r="D326" s="3769"/>
      <c r="E326" s="3769"/>
      <c r="F326" s="3769"/>
      <c r="G326" s="2571"/>
      <c r="H326" s="2571"/>
      <c r="I326" s="2571"/>
      <c r="J326" s="2571"/>
      <c r="K326" s="2571"/>
      <c r="L326" s="2571"/>
      <c r="M326" s="2571"/>
      <c r="N326" s="2571"/>
      <c r="O326" s="2571"/>
      <c r="P326" s="2571"/>
      <c r="Q326" s="2571"/>
      <c r="R326" s="2635"/>
      <c r="S326" s="2571"/>
      <c r="T326" s="2571"/>
      <c r="U326" s="2571"/>
      <c r="V326" s="2571"/>
      <c r="W326" s="2571"/>
      <c r="X326" s="2571"/>
      <c r="Y326" s="2571"/>
      <c r="Z326" s="2571"/>
      <c r="AA326" s="2571"/>
      <c r="AB326" s="2571"/>
      <c r="AC326" s="2571"/>
      <c r="AD326" s="2571"/>
      <c r="AE326" s="2571"/>
      <c r="AF326" s="2572"/>
    </row>
    <row r="327" spans="2:32" s="2452" customFormat="1" ht="13.5" customHeight="1" thickBot="1" x14ac:dyDescent="0.25">
      <c r="B327" s="4022" t="s">
        <v>5069</v>
      </c>
      <c r="C327" s="4023"/>
      <c r="D327" s="4003" t="s">
        <v>5070</v>
      </c>
      <c r="E327" s="4026" t="s">
        <v>224</v>
      </c>
      <c r="F327" s="4027"/>
      <c r="G327" s="4027"/>
      <c r="H327" s="4027"/>
      <c r="I327" s="4027"/>
      <c r="J327" s="4027"/>
      <c r="K327" s="4027"/>
      <c r="L327" s="4027"/>
      <c r="M327" s="4027"/>
      <c r="N327" s="4027"/>
      <c r="O327" s="4027"/>
      <c r="P327" s="4028"/>
      <c r="Q327" s="4029" t="s">
        <v>340</v>
      </c>
      <c r="R327" s="4030"/>
      <c r="S327" s="4031"/>
      <c r="T327" s="4031"/>
      <c r="U327" s="4031"/>
      <c r="V327" s="4031"/>
      <c r="W327" s="4031"/>
      <c r="X327" s="4031"/>
      <c r="Y327" s="4032"/>
      <c r="Z327" s="4029" t="s">
        <v>225</v>
      </c>
      <c r="AA327" s="4031"/>
      <c r="AB327" s="4032"/>
      <c r="AC327" s="4033" t="s">
        <v>4989</v>
      </c>
      <c r="AD327" s="4034"/>
      <c r="AE327" s="4035"/>
      <c r="AF327" s="2572"/>
    </row>
    <row r="328" spans="2:32" s="2452" customFormat="1" ht="13.5" thickBot="1" x14ac:dyDescent="0.25">
      <c r="B328" s="4024"/>
      <c r="C328" s="4025"/>
      <c r="D328" s="4003"/>
      <c r="E328" s="4003" t="s">
        <v>5007</v>
      </c>
      <c r="F328" s="4003" t="s">
        <v>5008</v>
      </c>
      <c r="G328" s="4004" t="s">
        <v>5010</v>
      </c>
      <c r="H328" s="4004" t="s">
        <v>5071</v>
      </c>
      <c r="I328" s="4009" t="s">
        <v>5072</v>
      </c>
      <c r="J328" s="4009" t="s">
        <v>5073</v>
      </c>
      <c r="K328" s="4009" t="s">
        <v>5013</v>
      </c>
      <c r="L328" s="4009"/>
      <c r="M328" s="4009" t="s">
        <v>5074</v>
      </c>
      <c r="N328" s="4009" t="s">
        <v>5075</v>
      </c>
      <c r="O328" s="4009" t="s">
        <v>5076</v>
      </c>
      <c r="P328" s="4009" t="s">
        <v>5077</v>
      </c>
      <c r="Q328" s="4000" t="s">
        <v>5019</v>
      </c>
      <c r="R328" s="4000" t="s">
        <v>5020</v>
      </c>
      <c r="S328" s="4000" t="s">
        <v>5021</v>
      </c>
      <c r="T328" s="4000" t="s">
        <v>5078</v>
      </c>
      <c r="U328" s="4000" t="s">
        <v>5079</v>
      </c>
      <c r="V328" s="4000" t="s">
        <v>5024</v>
      </c>
      <c r="W328" s="4000" t="s">
        <v>5026</v>
      </c>
      <c r="X328" s="4004" t="s">
        <v>5080</v>
      </c>
      <c r="Y328" s="4004" t="s">
        <v>5081</v>
      </c>
      <c r="Z328" s="4000" t="s">
        <v>5082</v>
      </c>
      <c r="AA328" s="4000" t="s">
        <v>5083</v>
      </c>
      <c r="AB328" s="4000" t="s">
        <v>5084</v>
      </c>
      <c r="AC328" s="4000" t="s">
        <v>1154</v>
      </c>
      <c r="AD328" s="4000" t="s">
        <v>4990</v>
      </c>
      <c r="AE328" s="4000" t="s">
        <v>4991</v>
      </c>
      <c r="AF328" s="2572"/>
    </row>
    <row r="329" spans="2:32" s="2452" customFormat="1" ht="13.5" thickBot="1" x14ac:dyDescent="0.25">
      <c r="B329" s="4024"/>
      <c r="C329" s="4025"/>
      <c r="D329" s="4000"/>
      <c r="E329" s="4000"/>
      <c r="F329" s="4000"/>
      <c r="G329" s="4005"/>
      <c r="H329" s="4005"/>
      <c r="I329" s="4004"/>
      <c r="J329" s="4004"/>
      <c r="K329" s="3766" t="s">
        <v>5033</v>
      </c>
      <c r="L329" s="3767" t="s">
        <v>2798</v>
      </c>
      <c r="M329" s="4004"/>
      <c r="N329" s="4004"/>
      <c r="O329" s="4004"/>
      <c r="P329" s="4004"/>
      <c r="Q329" s="4001"/>
      <c r="R329" s="4001"/>
      <c r="S329" s="4001"/>
      <c r="T329" s="4001"/>
      <c r="U329" s="4001"/>
      <c r="V329" s="4001"/>
      <c r="W329" s="4001"/>
      <c r="X329" s="4005"/>
      <c r="Y329" s="4005"/>
      <c r="Z329" s="4001"/>
      <c r="AA329" s="4001"/>
      <c r="AB329" s="4001"/>
      <c r="AC329" s="4001"/>
      <c r="AD329" s="4001"/>
      <c r="AE329" s="4001"/>
      <c r="AF329" s="2572"/>
    </row>
    <row r="330" spans="2:32" s="2452" customFormat="1" ht="13.5" thickBot="1" x14ac:dyDescent="0.25">
      <c r="B330" s="4897" t="s">
        <v>7096</v>
      </c>
      <c r="C330" s="4898"/>
      <c r="D330" s="3152" t="s">
        <v>1534</v>
      </c>
      <c r="E330" s="3134"/>
      <c r="F330" s="3153"/>
      <c r="G330" s="3400"/>
      <c r="H330" s="3400"/>
      <c r="I330" s="3134"/>
      <c r="J330" s="3134"/>
      <c r="K330" s="3153"/>
      <c r="L330" s="3400"/>
      <c r="M330" s="3134"/>
      <c r="N330" s="3134"/>
      <c r="O330" s="3134"/>
      <c r="P330" s="3134"/>
      <c r="Q330" s="3134"/>
      <c r="R330" s="3153"/>
      <c r="S330" s="3153"/>
      <c r="T330" s="3134"/>
      <c r="U330" s="3134"/>
      <c r="V330" s="3153"/>
      <c r="W330" s="3153"/>
      <c r="X330" s="3134"/>
      <c r="Y330" s="3134"/>
      <c r="Z330" s="3153"/>
      <c r="AA330" s="3134"/>
      <c r="AB330" s="3134"/>
      <c r="AC330" s="3401"/>
      <c r="AD330" s="3401"/>
      <c r="AE330" s="3401"/>
      <c r="AF330" s="2572"/>
    </row>
    <row r="331" spans="2:32" s="2452" customFormat="1" x14ac:dyDescent="0.2">
      <c r="B331" s="2634"/>
      <c r="C331" s="2566"/>
      <c r="D331" s="2566"/>
      <c r="E331" s="2566"/>
      <c r="F331" s="2566"/>
      <c r="G331" s="2567"/>
      <c r="H331" s="2567"/>
      <c r="I331" s="2567"/>
      <c r="J331" s="2567"/>
      <c r="K331" s="2566"/>
      <c r="L331" s="2567"/>
      <c r="M331" s="2567"/>
      <c r="N331" s="2567"/>
      <c r="O331" s="2567"/>
      <c r="P331" s="2567"/>
      <c r="Q331" s="2631"/>
      <c r="R331" s="2631"/>
      <c r="S331" s="2631"/>
      <c r="T331" s="2631"/>
      <c r="U331" s="2631"/>
      <c r="V331" s="2631"/>
      <c r="W331" s="2631"/>
      <c r="X331" s="2631"/>
      <c r="Y331" s="2631"/>
      <c r="Z331" s="2631"/>
      <c r="AA331" s="2631"/>
      <c r="AB331" s="2631"/>
      <c r="AC331" s="2631"/>
      <c r="AD331" s="2631"/>
      <c r="AE331" s="2631"/>
      <c r="AF331" s="2572"/>
    </row>
    <row r="332" spans="2:32" s="2452" customFormat="1" x14ac:dyDescent="0.2">
      <c r="B332" s="4011" t="s">
        <v>4992</v>
      </c>
      <c r="C332" s="4012"/>
      <c r="D332" s="4042" t="s">
        <v>1871</v>
      </c>
      <c r="E332" s="4042"/>
      <c r="F332" s="4042"/>
      <c r="G332" s="4042"/>
      <c r="H332" s="4042"/>
      <c r="I332" s="2632"/>
      <c r="J332" s="2632"/>
      <c r="K332" s="2632"/>
      <c r="L332" s="2632"/>
      <c r="M332" s="2632"/>
      <c r="N332" s="2632"/>
      <c r="O332" s="2632"/>
      <c r="P332" s="2632"/>
      <c r="Q332" s="2631"/>
      <c r="R332" s="2631"/>
      <c r="S332" s="2631"/>
      <c r="T332" s="2631"/>
      <c r="U332" s="2631"/>
      <c r="V332" s="2631"/>
      <c r="W332" s="2631"/>
      <c r="X332" s="2631"/>
      <c r="Y332" s="2631"/>
      <c r="Z332" s="2631"/>
      <c r="AA332" s="2631"/>
      <c r="AB332" s="2631"/>
      <c r="AC332" s="2631"/>
      <c r="AD332" s="2631"/>
      <c r="AE332" s="2631"/>
      <c r="AF332" s="2572"/>
    </row>
    <row r="333" spans="2:32" s="2452" customFormat="1" x14ac:dyDescent="0.2">
      <c r="B333" s="4011" t="s">
        <v>4993</v>
      </c>
      <c r="C333" s="4012"/>
      <c r="D333" s="4042" t="s">
        <v>1871</v>
      </c>
      <c r="E333" s="4042"/>
      <c r="F333" s="4042"/>
      <c r="G333" s="4042"/>
      <c r="H333" s="4042"/>
      <c r="I333" s="2632"/>
      <c r="J333" s="2632"/>
      <c r="K333" s="2632"/>
      <c r="L333" s="2632"/>
      <c r="M333" s="2632"/>
      <c r="N333" s="2632"/>
      <c r="O333" s="2632"/>
      <c r="P333" s="2632"/>
      <c r="Q333" s="2631"/>
      <c r="R333" s="2631"/>
      <c r="S333" s="2631"/>
      <c r="T333" s="2631"/>
      <c r="U333" s="2631"/>
      <c r="V333" s="2631"/>
      <c r="W333" s="2631"/>
      <c r="X333" s="2631"/>
      <c r="Y333" s="2631"/>
      <c r="Z333" s="2631"/>
      <c r="AA333" s="2631"/>
      <c r="AB333" s="2631"/>
      <c r="AC333" s="2631"/>
      <c r="AD333" s="2631"/>
      <c r="AE333" s="2631"/>
      <c r="AF333" s="2572"/>
    </row>
    <row r="334" spans="2:32" s="2452" customFormat="1" ht="13.5" thickBot="1" x14ac:dyDescent="0.25">
      <c r="B334" s="3770"/>
      <c r="C334" s="3771"/>
      <c r="D334" s="3771"/>
      <c r="E334" s="3771"/>
      <c r="F334" s="3771"/>
      <c r="G334" s="2635"/>
      <c r="H334" s="2635"/>
      <c r="I334" s="2635"/>
      <c r="J334" s="2635"/>
      <c r="K334" s="2635"/>
      <c r="L334" s="2635"/>
      <c r="M334" s="2635"/>
      <c r="N334" s="2635"/>
      <c r="O334" s="2635"/>
      <c r="P334" s="2635"/>
      <c r="Q334" s="2635"/>
      <c r="R334" s="2635"/>
      <c r="S334" s="2635"/>
      <c r="T334" s="2635"/>
      <c r="U334" s="2635"/>
      <c r="V334" s="2635"/>
      <c r="W334" s="2635"/>
      <c r="X334" s="2635"/>
      <c r="Y334" s="2635"/>
      <c r="Z334" s="2635"/>
      <c r="AA334" s="2635"/>
      <c r="AB334" s="2635"/>
      <c r="AC334" s="2635"/>
      <c r="AD334" s="2635"/>
      <c r="AE334" s="2635"/>
      <c r="AF334" s="2577"/>
    </row>
    <row r="335" spans="2:32" s="2452" customFormat="1" x14ac:dyDescent="0.2">
      <c r="B335" s="2535"/>
      <c r="I335" s="2873"/>
    </row>
    <row r="336" spans="2:32" s="2452" customFormat="1" ht="13.5" thickBot="1" x14ac:dyDescent="0.25">
      <c r="B336" s="2535"/>
      <c r="I336" s="2873"/>
    </row>
    <row r="337" spans="2:32" s="2452" customFormat="1" ht="20.25" x14ac:dyDescent="0.2">
      <c r="B337" s="3987" t="s">
        <v>5065</v>
      </c>
      <c r="C337" s="3988"/>
      <c r="D337" s="3988"/>
      <c r="E337" s="3988"/>
      <c r="F337" s="3988"/>
      <c r="G337" s="3988"/>
      <c r="H337" s="3988"/>
      <c r="I337" s="3988"/>
      <c r="J337" s="3988"/>
      <c r="K337" s="3988"/>
      <c r="L337" s="3988"/>
      <c r="M337" s="3988"/>
      <c r="N337" s="3988"/>
      <c r="O337" s="3988"/>
      <c r="P337" s="3988"/>
      <c r="Q337" s="3988"/>
      <c r="R337" s="3988"/>
      <c r="S337" s="3988"/>
      <c r="T337" s="3988"/>
      <c r="U337" s="3988"/>
      <c r="V337" s="3988"/>
      <c r="W337" s="3988"/>
      <c r="X337" s="3988"/>
      <c r="Y337" s="3988"/>
      <c r="Z337" s="3988"/>
      <c r="AA337" s="3988"/>
      <c r="AB337" s="3988"/>
      <c r="AC337" s="3988"/>
      <c r="AD337" s="3988"/>
      <c r="AE337" s="3988"/>
      <c r="AF337" s="3989"/>
    </row>
    <row r="338" spans="2:32" s="2452" customFormat="1" x14ac:dyDescent="0.2">
      <c r="B338" s="3768"/>
      <c r="C338" s="3769"/>
      <c r="D338" s="3769"/>
      <c r="E338" s="3769"/>
      <c r="F338" s="3769"/>
      <c r="G338" s="2571"/>
      <c r="H338" s="2571"/>
      <c r="I338" s="2571"/>
      <c r="J338" s="2571"/>
      <c r="K338" s="2571"/>
      <c r="L338" s="2571"/>
      <c r="M338" s="2571"/>
      <c r="N338" s="2571"/>
      <c r="O338" s="2571"/>
      <c r="P338" s="2571"/>
      <c r="Q338" s="2571"/>
      <c r="R338" s="2571"/>
      <c r="S338" s="2571"/>
      <c r="T338" s="2571"/>
      <c r="U338" s="2571"/>
      <c r="V338" s="2571"/>
      <c r="W338" s="2571"/>
      <c r="X338" s="2571"/>
      <c r="Y338" s="2571"/>
      <c r="Z338" s="2571"/>
      <c r="AA338" s="2571"/>
      <c r="AB338" s="2571"/>
      <c r="AC338" s="2571"/>
      <c r="AD338" s="2571"/>
      <c r="AE338" s="2571"/>
      <c r="AF338" s="2572"/>
    </row>
    <row r="339" spans="2:32" s="2452" customFormat="1" x14ac:dyDescent="0.2">
      <c r="B339" s="2633" t="s">
        <v>5085</v>
      </c>
      <c r="C339" s="3769"/>
      <c r="D339" s="4016" t="s">
        <v>7094</v>
      </c>
      <c r="E339" s="4016"/>
      <c r="F339" s="4016"/>
      <c r="G339" s="2571"/>
      <c r="H339" s="2571"/>
      <c r="I339" s="2571"/>
      <c r="J339" s="2571"/>
      <c r="K339" s="2571"/>
      <c r="L339" s="2571"/>
      <c r="M339" s="2571"/>
      <c r="N339" s="2571"/>
      <c r="O339" s="2571"/>
      <c r="P339" s="2571"/>
      <c r="Q339" s="2571"/>
      <c r="R339" s="2571"/>
      <c r="S339" s="2571"/>
      <c r="T339" s="2571"/>
      <c r="U339" s="2571"/>
      <c r="V339" s="2571"/>
      <c r="W339" s="2571"/>
      <c r="X339" s="2571"/>
      <c r="Y339" s="2571"/>
      <c r="Z339" s="2571"/>
      <c r="AA339" s="2571"/>
      <c r="AB339" s="2571"/>
      <c r="AC339" s="2571"/>
      <c r="AD339" s="2571"/>
      <c r="AE339" s="2571"/>
      <c r="AF339" s="2572"/>
    </row>
    <row r="340" spans="2:32" s="2452" customFormat="1" x14ac:dyDescent="0.2">
      <c r="B340" s="4017" t="s">
        <v>5068</v>
      </c>
      <c r="C340" s="4018"/>
      <c r="D340" s="4909">
        <v>41839</v>
      </c>
      <c r="E340" s="4909"/>
      <c r="F340" s="4909"/>
      <c r="G340" s="2631"/>
      <c r="H340" s="2571"/>
      <c r="I340" s="2571"/>
      <c r="J340" s="2571"/>
      <c r="K340" s="2571"/>
      <c r="L340" s="2571"/>
      <c r="M340" s="2571"/>
      <c r="N340" s="2571"/>
      <c r="O340" s="2571"/>
      <c r="P340" s="2571"/>
      <c r="Q340" s="2571"/>
      <c r="R340" s="2571"/>
      <c r="S340" s="2571"/>
      <c r="T340" s="2571"/>
      <c r="U340" s="2571"/>
      <c r="V340" s="2571"/>
      <c r="W340" s="2571"/>
      <c r="X340" s="2571"/>
      <c r="Y340" s="2571"/>
      <c r="Z340" s="2571"/>
      <c r="AA340" s="2571"/>
      <c r="AB340" s="2571"/>
      <c r="AC340" s="2571"/>
      <c r="AD340" s="2571"/>
      <c r="AE340" s="2571"/>
      <c r="AF340" s="2572"/>
    </row>
    <row r="341" spans="2:32" s="2452" customFormat="1" ht="12.75" customHeight="1" x14ac:dyDescent="0.2">
      <c r="B341" s="3991" t="s">
        <v>5066</v>
      </c>
      <c r="C341" s="3992"/>
      <c r="D341" s="4909">
        <v>41839</v>
      </c>
      <c r="E341" s="4909"/>
      <c r="F341" s="4909"/>
      <c r="G341" s="2571"/>
      <c r="H341" s="2571"/>
      <c r="I341" s="2571"/>
      <c r="J341" s="2571"/>
      <c r="K341" s="2571"/>
      <c r="L341" s="2571"/>
      <c r="M341" s="2571"/>
      <c r="N341" s="2571"/>
      <c r="O341" s="2571"/>
      <c r="P341" s="2571"/>
      <c r="Q341" s="2571"/>
      <c r="R341" s="2571"/>
      <c r="S341" s="2571"/>
      <c r="T341" s="2571"/>
      <c r="U341" s="2571"/>
      <c r="V341" s="2571"/>
      <c r="W341" s="2571"/>
      <c r="X341" s="2571"/>
      <c r="Y341" s="2571"/>
      <c r="Z341" s="2571"/>
      <c r="AA341" s="2571"/>
      <c r="AB341" s="2571"/>
      <c r="AC341" s="2571"/>
      <c r="AD341" s="2571"/>
      <c r="AE341" s="2571"/>
      <c r="AF341" s="2572"/>
    </row>
    <row r="342" spans="2:32" s="2452" customFormat="1" ht="12.75" customHeight="1" thickBot="1" x14ac:dyDescent="0.25">
      <c r="B342" s="3768"/>
      <c r="C342" s="3769"/>
      <c r="D342" s="3769"/>
      <c r="E342" s="3769"/>
      <c r="F342" s="3769"/>
      <c r="G342" s="2571"/>
      <c r="H342" s="2571"/>
      <c r="I342" s="2571"/>
      <c r="J342" s="2571"/>
      <c r="K342" s="2571"/>
      <c r="L342" s="2571"/>
      <c r="M342" s="2571"/>
      <c r="N342" s="2571"/>
      <c r="O342" s="2571"/>
      <c r="P342" s="2571"/>
      <c r="Q342" s="2571"/>
      <c r="R342" s="2571"/>
      <c r="S342" s="2571"/>
      <c r="T342" s="2571"/>
      <c r="U342" s="2571"/>
      <c r="V342" s="2571"/>
      <c r="W342" s="2571"/>
      <c r="X342" s="2571"/>
      <c r="Y342" s="2571"/>
      <c r="Z342" s="2571"/>
      <c r="AA342" s="2571"/>
      <c r="AB342" s="2571"/>
      <c r="AC342" s="2571"/>
      <c r="AD342" s="2571"/>
      <c r="AE342" s="2571"/>
      <c r="AF342" s="2572"/>
    </row>
    <row r="343" spans="2:32" s="2452" customFormat="1" ht="87.75" customHeight="1" thickBot="1" x14ac:dyDescent="0.25">
      <c r="B343" s="3993" t="s">
        <v>5067</v>
      </c>
      <c r="C343" s="4036"/>
      <c r="D343" s="4019" t="s">
        <v>7095</v>
      </c>
      <c r="E343" s="4020"/>
      <c r="F343" s="4020"/>
      <c r="G343" s="4020"/>
      <c r="H343" s="4020"/>
      <c r="I343" s="4020"/>
      <c r="J343" s="4020"/>
      <c r="K343" s="4020"/>
      <c r="L343" s="4020"/>
      <c r="M343" s="4020"/>
      <c r="N343" s="4020"/>
      <c r="O343" s="4020"/>
      <c r="P343" s="4020"/>
      <c r="Q343" s="4021"/>
      <c r="R343" s="2571"/>
      <c r="S343" s="2571"/>
      <c r="T343" s="2571"/>
      <c r="U343" s="2571"/>
      <c r="V343" s="2571"/>
      <c r="W343" s="2571"/>
      <c r="X343" s="2571"/>
      <c r="Y343" s="2571"/>
      <c r="Z343" s="2571"/>
      <c r="AA343" s="2571"/>
      <c r="AB343" s="2571"/>
      <c r="AC343" s="2571"/>
      <c r="AD343" s="2571"/>
      <c r="AE343" s="2571"/>
      <c r="AF343" s="2572"/>
    </row>
    <row r="344" spans="2:32" s="2452" customFormat="1" ht="13.5" customHeight="1" thickBot="1" x14ac:dyDescent="0.25">
      <c r="B344" s="3768"/>
      <c r="C344" s="3769"/>
      <c r="D344" s="3769"/>
      <c r="E344" s="3769"/>
      <c r="F344" s="3769"/>
      <c r="G344" s="2571"/>
      <c r="H344" s="2571"/>
      <c r="I344" s="2571"/>
      <c r="J344" s="2571"/>
      <c r="K344" s="2571"/>
      <c r="L344" s="2571"/>
      <c r="M344" s="2571"/>
      <c r="N344" s="2571"/>
      <c r="O344" s="2571"/>
      <c r="P344" s="2571"/>
      <c r="Q344" s="2571"/>
      <c r="R344" s="2635"/>
      <c r="S344" s="2571"/>
      <c r="T344" s="2571"/>
      <c r="U344" s="2571"/>
      <c r="V344" s="2571"/>
      <c r="W344" s="2571"/>
      <c r="X344" s="2571"/>
      <c r="Y344" s="2571"/>
      <c r="Z344" s="2571"/>
      <c r="AA344" s="2571"/>
      <c r="AB344" s="2571"/>
      <c r="AC344" s="2571"/>
      <c r="AD344" s="2571"/>
      <c r="AE344" s="2571"/>
      <c r="AF344" s="2572"/>
    </row>
    <row r="345" spans="2:32" s="2452" customFormat="1" ht="13.5" thickBot="1" x14ac:dyDescent="0.25">
      <c r="B345" s="4022" t="s">
        <v>5069</v>
      </c>
      <c r="C345" s="4023"/>
      <c r="D345" s="4003" t="s">
        <v>5070</v>
      </c>
      <c r="E345" s="4026" t="s">
        <v>224</v>
      </c>
      <c r="F345" s="4027"/>
      <c r="G345" s="4027"/>
      <c r="H345" s="4027"/>
      <c r="I345" s="4027"/>
      <c r="J345" s="4027"/>
      <c r="K345" s="4027"/>
      <c r="L345" s="4027"/>
      <c r="M345" s="4027"/>
      <c r="N345" s="4027"/>
      <c r="O345" s="4027"/>
      <c r="P345" s="4028"/>
      <c r="Q345" s="4029" t="s">
        <v>340</v>
      </c>
      <c r="R345" s="4030"/>
      <c r="S345" s="4031"/>
      <c r="T345" s="4031"/>
      <c r="U345" s="4031"/>
      <c r="V345" s="4031"/>
      <c r="W345" s="4031"/>
      <c r="X345" s="4031"/>
      <c r="Y345" s="4032"/>
      <c r="Z345" s="4029" t="s">
        <v>225</v>
      </c>
      <c r="AA345" s="4031"/>
      <c r="AB345" s="4032"/>
      <c r="AC345" s="4033" t="s">
        <v>4989</v>
      </c>
      <c r="AD345" s="4034"/>
      <c r="AE345" s="4035"/>
      <c r="AF345" s="2572"/>
    </row>
    <row r="346" spans="2:32" s="2452" customFormat="1" ht="13.5" customHeight="1" thickBot="1" x14ac:dyDescent="0.25">
      <c r="B346" s="4024"/>
      <c r="C346" s="4025"/>
      <c r="D346" s="4003"/>
      <c r="E346" s="4003" t="s">
        <v>5007</v>
      </c>
      <c r="F346" s="4003" t="s">
        <v>5008</v>
      </c>
      <c r="G346" s="4004" t="s">
        <v>5010</v>
      </c>
      <c r="H346" s="4004" t="s">
        <v>5071</v>
      </c>
      <c r="I346" s="4009" t="s">
        <v>5072</v>
      </c>
      <c r="J346" s="4009" t="s">
        <v>5073</v>
      </c>
      <c r="K346" s="4009" t="s">
        <v>5013</v>
      </c>
      <c r="L346" s="4009"/>
      <c r="M346" s="4009" t="s">
        <v>5074</v>
      </c>
      <c r="N346" s="4009" t="s">
        <v>5075</v>
      </c>
      <c r="O346" s="4009" t="s">
        <v>5076</v>
      </c>
      <c r="P346" s="4009" t="s">
        <v>5077</v>
      </c>
      <c r="Q346" s="4000" t="s">
        <v>5019</v>
      </c>
      <c r="R346" s="4000" t="s">
        <v>5020</v>
      </c>
      <c r="S346" s="4000" t="s">
        <v>5021</v>
      </c>
      <c r="T346" s="4000" t="s">
        <v>5078</v>
      </c>
      <c r="U346" s="4000" t="s">
        <v>5079</v>
      </c>
      <c r="V346" s="4000" t="s">
        <v>5024</v>
      </c>
      <c r="W346" s="4000" t="s">
        <v>5026</v>
      </c>
      <c r="X346" s="4004" t="s">
        <v>5080</v>
      </c>
      <c r="Y346" s="4004" t="s">
        <v>5081</v>
      </c>
      <c r="Z346" s="4000" t="s">
        <v>5082</v>
      </c>
      <c r="AA346" s="4000" t="s">
        <v>5083</v>
      </c>
      <c r="AB346" s="4000" t="s">
        <v>5084</v>
      </c>
      <c r="AC346" s="4000" t="s">
        <v>1154</v>
      </c>
      <c r="AD346" s="4000" t="s">
        <v>4990</v>
      </c>
      <c r="AE346" s="4000" t="s">
        <v>4991</v>
      </c>
      <c r="AF346" s="2572"/>
    </row>
    <row r="347" spans="2:32" s="2452" customFormat="1" ht="13.5" customHeight="1" thickBot="1" x14ac:dyDescent="0.25">
      <c r="B347" s="4024"/>
      <c r="C347" s="4025"/>
      <c r="D347" s="4000"/>
      <c r="E347" s="4000"/>
      <c r="F347" s="4000"/>
      <c r="G347" s="4005"/>
      <c r="H347" s="4005"/>
      <c r="I347" s="4004"/>
      <c r="J347" s="4004"/>
      <c r="K347" s="3766" t="s">
        <v>5033</v>
      </c>
      <c r="L347" s="3767" t="s">
        <v>2798</v>
      </c>
      <c r="M347" s="4004"/>
      <c r="N347" s="4004"/>
      <c r="O347" s="4004"/>
      <c r="P347" s="4004"/>
      <c r="Q347" s="4001"/>
      <c r="R347" s="4001"/>
      <c r="S347" s="4001"/>
      <c r="T347" s="4001"/>
      <c r="U347" s="4001"/>
      <c r="V347" s="4001"/>
      <c r="W347" s="4001"/>
      <c r="X347" s="4005"/>
      <c r="Y347" s="4005"/>
      <c r="Z347" s="4001"/>
      <c r="AA347" s="4001"/>
      <c r="AB347" s="4001"/>
      <c r="AC347" s="4001"/>
      <c r="AD347" s="4001"/>
      <c r="AE347" s="4001"/>
      <c r="AF347" s="2572"/>
    </row>
    <row r="348" spans="2:32" s="2452" customFormat="1" ht="13.5" thickBot="1" x14ac:dyDescent="0.25">
      <c r="B348" s="4910" t="s">
        <v>7094</v>
      </c>
      <c r="C348" s="4910"/>
      <c r="D348" s="3152" t="s">
        <v>1534</v>
      </c>
      <c r="E348" s="3134"/>
      <c r="F348" s="3153"/>
      <c r="G348" s="3400"/>
      <c r="H348" s="3400"/>
      <c r="I348" s="3134"/>
      <c r="J348" s="3134"/>
      <c r="K348" s="3153"/>
      <c r="L348" s="3400"/>
      <c r="M348" s="3134"/>
      <c r="N348" s="3134"/>
      <c r="O348" s="3134"/>
      <c r="P348" s="3134"/>
      <c r="Q348" s="3134"/>
      <c r="R348" s="3153"/>
      <c r="S348" s="3153"/>
      <c r="T348" s="3134"/>
      <c r="U348" s="3134"/>
      <c r="V348" s="3153"/>
      <c r="W348" s="3153"/>
      <c r="X348" s="3134"/>
      <c r="Y348" s="3134"/>
      <c r="Z348" s="3153"/>
      <c r="AA348" s="3134"/>
      <c r="AB348" s="3134"/>
      <c r="AC348" s="3401"/>
      <c r="AD348" s="3401"/>
      <c r="AE348" s="3401"/>
      <c r="AF348" s="2572"/>
    </row>
    <row r="349" spans="2:32" s="2452" customFormat="1" x14ac:dyDescent="0.2">
      <c r="B349" s="2634"/>
      <c r="C349" s="2566"/>
      <c r="D349" s="2566"/>
      <c r="E349" s="2566"/>
      <c r="F349" s="2566"/>
      <c r="G349" s="2567"/>
      <c r="H349" s="2567"/>
      <c r="I349" s="2567"/>
      <c r="J349" s="2567"/>
      <c r="K349" s="2566"/>
      <c r="L349" s="2567"/>
      <c r="M349" s="2567"/>
      <c r="N349" s="2567"/>
      <c r="O349" s="2567"/>
      <c r="P349" s="2567"/>
      <c r="Q349" s="2631"/>
      <c r="R349" s="2631"/>
      <c r="S349" s="2631"/>
      <c r="T349" s="2631"/>
      <c r="U349" s="2631"/>
      <c r="V349" s="2631"/>
      <c r="W349" s="2631"/>
      <c r="X349" s="2631"/>
      <c r="Y349" s="2631"/>
      <c r="Z349" s="2631"/>
      <c r="AA349" s="2631"/>
      <c r="AB349" s="2631"/>
      <c r="AC349" s="2631"/>
      <c r="AD349" s="2631"/>
      <c r="AE349" s="2631"/>
      <c r="AF349" s="2572"/>
    </row>
    <row r="350" spans="2:32" s="2452" customFormat="1" x14ac:dyDescent="0.2">
      <c r="B350" s="4011" t="s">
        <v>4992</v>
      </c>
      <c r="C350" s="4012"/>
      <c r="D350" s="4042" t="s">
        <v>1871</v>
      </c>
      <c r="E350" s="4042"/>
      <c r="F350" s="4042"/>
      <c r="G350" s="4042"/>
      <c r="H350" s="4042"/>
      <c r="I350" s="2632"/>
      <c r="J350" s="2632"/>
      <c r="K350" s="2632"/>
      <c r="L350" s="2632"/>
      <c r="M350" s="2632"/>
      <c r="N350" s="2632"/>
      <c r="O350" s="2632"/>
      <c r="P350" s="2632"/>
      <c r="Q350" s="2631"/>
      <c r="R350" s="2631"/>
      <c r="S350" s="2631"/>
      <c r="T350" s="2631"/>
      <c r="U350" s="2631"/>
      <c r="V350" s="2631"/>
      <c r="W350" s="2631"/>
      <c r="X350" s="2631"/>
      <c r="Y350" s="2631"/>
      <c r="Z350" s="2631"/>
      <c r="AA350" s="2631"/>
      <c r="AB350" s="2631"/>
      <c r="AC350" s="2631"/>
      <c r="AD350" s="2631"/>
      <c r="AE350" s="2631"/>
      <c r="AF350" s="2572"/>
    </row>
    <row r="351" spans="2:32" s="2452" customFormat="1" x14ac:dyDescent="0.2">
      <c r="B351" s="4011" t="s">
        <v>4993</v>
      </c>
      <c r="C351" s="4012"/>
      <c r="D351" s="4042" t="s">
        <v>1871</v>
      </c>
      <c r="E351" s="4042"/>
      <c r="F351" s="4042"/>
      <c r="G351" s="4042"/>
      <c r="H351" s="4042"/>
      <c r="I351" s="2632"/>
      <c r="J351" s="2632"/>
      <c r="K351" s="2632"/>
      <c r="L351" s="2632"/>
      <c r="M351" s="2632"/>
      <c r="N351" s="2632"/>
      <c r="O351" s="2632"/>
      <c r="P351" s="2632"/>
      <c r="Q351" s="2631"/>
      <c r="R351" s="2631"/>
      <c r="S351" s="2631"/>
      <c r="T351" s="2631"/>
      <c r="U351" s="2631"/>
      <c r="V351" s="2631"/>
      <c r="W351" s="2631"/>
      <c r="X351" s="2631"/>
      <c r="Y351" s="2631"/>
      <c r="Z351" s="2631"/>
      <c r="AA351" s="2631"/>
      <c r="AB351" s="2631"/>
      <c r="AC351" s="2631"/>
      <c r="AD351" s="2631"/>
      <c r="AE351" s="2631"/>
      <c r="AF351" s="2572"/>
    </row>
    <row r="352" spans="2:32" s="2452" customFormat="1" ht="13.5" thickBot="1" x14ac:dyDescent="0.25">
      <c r="B352" s="3770"/>
      <c r="C352" s="3771"/>
      <c r="D352" s="3771"/>
      <c r="E352" s="3771"/>
      <c r="F352" s="3771"/>
      <c r="G352" s="2635"/>
      <c r="H352" s="2635"/>
      <c r="I352" s="2635"/>
      <c r="J352" s="2635"/>
      <c r="K352" s="2635"/>
      <c r="L352" s="2635"/>
      <c r="M352" s="2635"/>
      <c r="N352" s="2635"/>
      <c r="O352" s="2635"/>
      <c r="P352" s="2635"/>
      <c r="Q352" s="2635"/>
      <c r="R352" s="2635"/>
      <c r="S352" s="2635"/>
      <c r="T352" s="2635"/>
      <c r="U352" s="2635"/>
      <c r="V352" s="2635"/>
      <c r="W352" s="2635"/>
      <c r="X352" s="2635"/>
      <c r="Y352" s="2635"/>
      <c r="Z352" s="2635"/>
      <c r="AA352" s="2635"/>
      <c r="AB352" s="2635"/>
      <c r="AC352" s="2635"/>
      <c r="AD352" s="2635"/>
      <c r="AE352" s="2635"/>
      <c r="AF352" s="2577"/>
    </row>
    <row r="353" spans="2:32" s="2452" customFormat="1" x14ac:dyDescent="0.2">
      <c r="B353" s="2535"/>
      <c r="I353" s="2873"/>
    </row>
    <row r="354" spans="2:32" s="2452" customFormat="1" ht="13.5" thickBot="1" x14ac:dyDescent="0.25">
      <c r="B354" s="2535"/>
      <c r="I354" s="2873"/>
    </row>
    <row r="355" spans="2:32" s="2452" customFormat="1" ht="20.25" x14ac:dyDescent="0.2">
      <c r="B355" s="3987" t="s">
        <v>5065</v>
      </c>
      <c r="C355" s="3988"/>
      <c r="D355" s="3988"/>
      <c r="E355" s="3988"/>
      <c r="F355" s="3988"/>
      <c r="G355" s="3988"/>
      <c r="H355" s="3988"/>
      <c r="I355" s="3988"/>
      <c r="J355" s="3988"/>
      <c r="K355" s="3988"/>
      <c r="L355" s="3988"/>
      <c r="M355" s="3988"/>
      <c r="N355" s="3988"/>
      <c r="O355" s="3988"/>
      <c r="P355" s="3988"/>
      <c r="Q355" s="3988"/>
      <c r="R355" s="3988"/>
      <c r="S355" s="3988"/>
      <c r="T355" s="3988"/>
      <c r="U355" s="3988"/>
      <c r="V355" s="3988"/>
      <c r="W355" s="3988"/>
      <c r="X355" s="3988"/>
      <c r="Y355" s="3988"/>
      <c r="Z355" s="3988"/>
      <c r="AA355" s="3988"/>
      <c r="AB355" s="3988"/>
      <c r="AC355" s="3988"/>
      <c r="AD355" s="3988"/>
      <c r="AE355" s="3988"/>
      <c r="AF355" s="3989"/>
    </row>
    <row r="356" spans="2:32" s="2452" customFormat="1" ht="12.75" customHeight="1" x14ac:dyDescent="0.2">
      <c r="B356" s="3768"/>
      <c r="C356" s="3769"/>
      <c r="D356" s="3769"/>
      <c r="E356" s="3769"/>
      <c r="F356" s="3769"/>
      <c r="G356" s="2571"/>
      <c r="H356" s="2571"/>
      <c r="I356" s="2571"/>
      <c r="J356" s="2571"/>
      <c r="K356" s="2571"/>
      <c r="L356" s="2571"/>
      <c r="M356" s="2571"/>
      <c r="N356" s="2571"/>
      <c r="O356" s="2571"/>
      <c r="P356" s="2571"/>
      <c r="Q356" s="2571"/>
      <c r="R356" s="2571"/>
      <c r="S356" s="2571"/>
      <c r="T356" s="2571"/>
      <c r="U356" s="2571"/>
      <c r="V356" s="2571"/>
      <c r="W356" s="2571"/>
      <c r="X356" s="2571"/>
      <c r="Y356" s="2571"/>
      <c r="Z356" s="2571"/>
      <c r="AA356" s="2571"/>
      <c r="AB356" s="2571"/>
      <c r="AC356" s="2571"/>
      <c r="AD356" s="2571"/>
      <c r="AE356" s="2571"/>
      <c r="AF356" s="2572"/>
    </row>
    <row r="357" spans="2:32" s="2452" customFormat="1" ht="12.75" customHeight="1" x14ac:dyDescent="0.2">
      <c r="B357" s="2633" t="s">
        <v>5085</v>
      </c>
      <c r="C357" s="3769"/>
      <c r="D357" s="4016" t="s">
        <v>7091</v>
      </c>
      <c r="E357" s="4016"/>
      <c r="F357" s="4016"/>
      <c r="G357" s="2571"/>
      <c r="H357" s="2571"/>
      <c r="I357" s="2571"/>
      <c r="J357" s="2571"/>
      <c r="K357" s="2571"/>
      <c r="L357" s="2571"/>
      <c r="M357" s="2571"/>
      <c r="N357" s="2571"/>
      <c r="O357" s="2571"/>
      <c r="P357" s="2571"/>
      <c r="Q357" s="2571"/>
      <c r="R357" s="2571"/>
      <c r="S357" s="2571"/>
      <c r="T357" s="2571"/>
      <c r="U357" s="2571"/>
      <c r="V357" s="2571"/>
      <c r="W357" s="2571"/>
      <c r="X357" s="2571"/>
      <c r="Y357" s="2571"/>
      <c r="Z357" s="2571"/>
      <c r="AA357" s="2571"/>
      <c r="AB357" s="2571"/>
      <c r="AC357" s="2571"/>
      <c r="AD357" s="2571"/>
      <c r="AE357" s="2571"/>
      <c r="AF357" s="2572"/>
    </row>
    <row r="358" spans="2:32" s="2452" customFormat="1" x14ac:dyDescent="0.2">
      <c r="B358" s="4017" t="s">
        <v>5068</v>
      </c>
      <c r="C358" s="4018"/>
      <c r="D358" s="4909">
        <v>41845</v>
      </c>
      <c r="E358" s="4909"/>
      <c r="F358" s="4909"/>
      <c r="G358" s="2631"/>
      <c r="H358" s="2571"/>
      <c r="I358" s="2571"/>
      <c r="J358" s="2571"/>
      <c r="K358" s="2571"/>
      <c r="L358" s="2571"/>
      <c r="M358" s="2571"/>
      <c r="N358" s="2571"/>
      <c r="O358" s="2571"/>
      <c r="P358" s="2571"/>
      <c r="Q358" s="2571"/>
      <c r="R358" s="2571"/>
      <c r="S358" s="2571"/>
      <c r="T358" s="2571"/>
      <c r="U358" s="2571"/>
      <c r="V358" s="2571"/>
      <c r="W358" s="2571"/>
      <c r="X358" s="2571"/>
      <c r="Y358" s="2571"/>
      <c r="Z358" s="2571"/>
      <c r="AA358" s="2571"/>
      <c r="AB358" s="2571"/>
      <c r="AC358" s="2571"/>
      <c r="AD358" s="2571"/>
      <c r="AE358" s="2571"/>
      <c r="AF358" s="2572"/>
    </row>
    <row r="359" spans="2:32" s="2452" customFormat="1" ht="13.5" customHeight="1" x14ac:dyDescent="0.2">
      <c r="B359" s="3991" t="s">
        <v>5066</v>
      </c>
      <c r="C359" s="3992"/>
      <c r="D359" s="4909">
        <v>41845</v>
      </c>
      <c r="E359" s="4909"/>
      <c r="F359" s="4909"/>
      <c r="G359" s="2571"/>
      <c r="H359" s="2571"/>
      <c r="I359" s="2571"/>
      <c r="J359" s="2571"/>
      <c r="K359" s="2571"/>
      <c r="L359" s="2571"/>
      <c r="M359" s="2571"/>
      <c r="N359" s="2571"/>
      <c r="O359" s="2571"/>
      <c r="P359" s="2571"/>
      <c r="Q359" s="2571"/>
      <c r="R359" s="2571"/>
      <c r="S359" s="2571"/>
      <c r="T359" s="2571"/>
      <c r="U359" s="2571"/>
      <c r="V359" s="2571"/>
      <c r="W359" s="2571"/>
      <c r="X359" s="2571"/>
      <c r="Y359" s="2571"/>
      <c r="Z359" s="2571"/>
      <c r="AA359" s="2571"/>
      <c r="AB359" s="2571"/>
      <c r="AC359" s="2571"/>
      <c r="AD359" s="2571"/>
      <c r="AE359" s="2571"/>
      <c r="AF359" s="2572"/>
    </row>
    <row r="360" spans="2:32" s="2452" customFormat="1" ht="13.5" thickBot="1" x14ac:dyDescent="0.25">
      <c r="B360" s="3768"/>
      <c r="C360" s="3769"/>
      <c r="D360" s="3769"/>
      <c r="E360" s="3769"/>
      <c r="F360" s="3769"/>
      <c r="G360" s="2571"/>
      <c r="H360" s="2571"/>
      <c r="I360" s="2571"/>
      <c r="J360" s="2571"/>
      <c r="K360" s="2571"/>
      <c r="L360" s="2571"/>
      <c r="M360" s="2571"/>
      <c r="N360" s="2571"/>
      <c r="O360" s="2571"/>
      <c r="P360" s="2571"/>
      <c r="Q360" s="2571"/>
      <c r="R360" s="2571"/>
      <c r="S360" s="2571"/>
      <c r="T360" s="2571"/>
      <c r="U360" s="2571"/>
      <c r="V360" s="2571"/>
      <c r="W360" s="2571"/>
      <c r="X360" s="2571"/>
      <c r="Y360" s="2571"/>
      <c r="Z360" s="2571"/>
      <c r="AA360" s="2571"/>
      <c r="AB360" s="2571"/>
      <c r="AC360" s="2571"/>
      <c r="AD360" s="2571"/>
      <c r="AE360" s="2571"/>
      <c r="AF360" s="2572"/>
    </row>
    <row r="361" spans="2:32" s="2452" customFormat="1" ht="72" customHeight="1" thickBot="1" x14ac:dyDescent="0.25">
      <c r="B361" s="3993" t="s">
        <v>5067</v>
      </c>
      <c r="C361" s="4036"/>
      <c r="D361" s="4019" t="s">
        <v>7092</v>
      </c>
      <c r="E361" s="4020"/>
      <c r="F361" s="4020"/>
      <c r="G361" s="4020"/>
      <c r="H361" s="4020"/>
      <c r="I361" s="4020"/>
      <c r="J361" s="4020"/>
      <c r="K361" s="4020"/>
      <c r="L361" s="4020"/>
      <c r="M361" s="4020"/>
      <c r="N361" s="4020"/>
      <c r="O361" s="4020"/>
      <c r="P361" s="4020"/>
      <c r="Q361" s="4021"/>
      <c r="R361" s="2571"/>
      <c r="S361" s="2571"/>
      <c r="T361" s="2571"/>
      <c r="U361" s="2571"/>
      <c r="V361" s="2571"/>
      <c r="W361" s="2571"/>
      <c r="X361" s="2571"/>
      <c r="Y361" s="2571"/>
      <c r="Z361" s="2571"/>
      <c r="AA361" s="2571"/>
      <c r="AB361" s="2571"/>
      <c r="AC361" s="2571"/>
      <c r="AD361" s="2571"/>
      <c r="AE361" s="2571"/>
      <c r="AF361" s="2572"/>
    </row>
    <row r="362" spans="2:32" s="2452" customFormat="1" ht="13.5" customHeight="1" thickBot="1" x14ac:dyDescent="0.25">
      <c r="B362" s="3768"/>
      <c r="C362" s="3769"/>
      <c r="D362" s="3769"/>
      <c r="E362" s="3769"/>
      <c r="F362" s="3769"/>
      <c r="G362" s="2571"/>
      <c r="H362" s="2571"/>
      <c r="I362" s="2571"/>
      <c r="J362" s="2571"/>
      <c r="K362" s="2571"/>
      <c r="L362" s="2571"/>
      <c r="M362" s="2571"/>
      <c r="N362" s="2571"/>
      <c r="O362" s="2571"/>
      <c r="P362" s="2571"/>
      <c r="Q362" s="2571"/>
      <c r="R362" s="2635"/>
      <c r="S362" s="2571"/>
      <c r="T362" s="2571"/>
      <c r="U362" s="2571"/>
      <c r="V362" s="2571"/>
      <c r="W362" s="2571"/>
      <c r="X362" s="2571"/>
      <c r="Y362" s="2571"/>
      <c r="Z362" s="2571"/>
      <c r="AA362" s="2571"/>
      <c r="AB362" s="2571"/>
      <c r="AC362" s="2571"/>
      <c r="AD362" s="2571"/>
      <c r="AE362" s="2571"/>
      <c r="AF362" s="2572"/>
    </row>
    <row r="363" spans="2:32" s="2452" customFormat="1" ht="13.5" thickBot="1" x14ac:dyDescent="0.25">
      <c r="B363" s="4022" t="s">
        <v>5069</v>
      </c>
      <c r="C363" s="4023"/>
      <c r="D363" s="4003" t="s">
        <v>5070</v>
      </c>
      <c r="E363" s="4026" t="s">
        <v>224</v>
      </c>
      <c r="F363" s="4027"/>
      <c r="G363" s="4027"/>
      <c r="H363" s="4027"/>
      <c r="I363" s="4027"/>
      <c r="J363" s="4027"/>
      <c r="K363" s="4027"/>
      <c r="L363" s="4027"/>
      <c r="M363" s="4027"/>
      <c r="N363" s="4027"/>
      <c r="O363" s="4027"/>
      <c r="P363" s="4028"/>
      <c r="Q363" s="4029" t="s">
        <v>340</v>
      </c>
      <c r="R363" s="4030"/>
      <c r="S363" s="4031"/>
      <c r="T363" s="4031"/>
      <c r="U363" s="4031"/>
      <c r="V363" s="4031"/>
      <c r="W363" s="4031"/>
      <c r="X363" s="4031"/>
      <c r="Y363" s="4032"/>
      <c r="Z363" s="4029" t="s">
        <v>225</v>
      </c>
      <c r="AA363" s="4031"/>
      <c r="AB363" s="4032"/>
      <c r="AC363" s="4033" t="s">
        <v>4989</v>
      </c>
      <c r="AD363" s="4034"/>
      <c r="AE363" s="4035"/>
      <c r="AF363" s="2572"/>
    </row>
    <row r="364" spans="2:32" s="2452" customFormat="1" ht="13.5" thickBot="1" x14ac:dyDescent="0.25">
      <c r="B364" s="4024"/>
      <c r="C364" s="4025"/>
      <c r="D364" s="4003"/>
      <c r="E364" s="4003" t="s">
        <v>5007</v>
      </c>
      <c r="F364" s="4003" t="s">
        <v>5008</v>
      </c>
      <c r="G364" s="4004" t="s">
        <v>5010</v>
      </c>
      <c r="H364" s="4004" t="s">
        <v>5071</v>
      </c>
      <c r="I364" s="4009" t="s">
        <v>5072</v>
      </c>
      <c r="J364" s="4009" t="s">
        <v>5073</v>
      </c>
      <c r="K364" s="4009" t="s">
        <v>5013</v>
      </c>
      <c r="L364" s="4009"/>
      <c r="M364" s="4009" t="s">
        <v>5074</v>
      </c>
      <c r="N364" s="4009" t="s">
        <v>5075</v>
      </c>
      <c r="O364" s="4009" t="s">
        <v>5076</v>
      </c>
      <c r="P364" s="4009" t="s">
        <v>5077</v>
      </c>
      <c r="Q364" s="4000" t="s">
        <v>5019</v>
      </c>
      <c r="R364" s="4000" t="s">
        <v>5020</v>
      </c>
      <c r="S364" s="4000" t="s">
        <v>5021</v>
      </c>
      <c r="T364" s="4000" t="s">
        <v>5078</v>
      </c>
      <c r="U364" s="4000" t="s">
        <v>5079</v>
      </c>
      <c r="V364" s="4000" t="s">
        <v>5024</v>
      </c>
      <c r="W364" s="4000" t="s">
        <v>5026</v>
      </c>
      <c r="X364" s="4004" t="s">
        <v>5080</v>
      </c>
      <c r="Y364" s="4004" t="s">
        <v>5081</v>
      </c>
      <c r="Z364" s="4000" t="s">
        <v>5082</v>
      </c>
      <c r="AA364" s="4000" t="s">
        <v>5083</v>
      </c>
      <c r="AB364" s="4000" t="s">
        <v>5084</v>
      </c>
      <c r="AC364" s="4000" t="s">
        <v>1154</v>
      </c>
      <c r="AD364" s="4000" t="s">
        <v>4990</v>
      </c>
      <c r="AE364" s="4000" t="s">
        <v>4991</v>
      </c>
      <c r="AF364" s="2572"/>
    </row>
    <row r="365" spans="2:32" s="2452" customFormat="1" ht="13.5" thickBot="1" x14ac:dyDescent="0.25">
      <c r="B365" s="4024"/>
      <c r="C365" s="4025"/>
      <c r="D365" s="4000"/>
      <c r="E365" s="4000"/>
      <c r="F365" s="4000"/>
      <c r="G365" s="4005"/>
      <c r="H365" s="4005"/>
      <c r="I365" s="4004"/>
      <c r="J365" s="4004"/>
      <c r="K365" s="3766" t="s">
        <v>5033</v>
      </c>
      <c r="L365" s="3767" t="s">
        <v>2798</v>
      </c>
      <c r="M365" s="4004"/>
      <c r="N365" s="4004"/>
      <c r="O365" s="4004"/>
      <c r="P365" s="4004"/>
      <c r="Q365" s="4001"/>
      <c r="R365" s="4001"/>
      <c r="S365" s="4001"/>
      <c r="T365" s="4001"/>
      <c r="U365" s="4001"/>
      <c r="V365" s="4001"/>
      <c r="W365" s="4001"/>
      <c r="X365" s="4005"/>
      <c r="Y365" s="4005"/>
      <c r="Z365" s="4001"/>
      <c r="AA365" s="4001"/>
      <c r="AB365" s="4001"/>
      <c r="AC365" s="4001"/>
      <c r="AD365" s="4001"/>
      <c r="AE365" s="4001"/>
      <c r="AF365" s="2572"/>
    </row>
    <row r="366" spans="2:32" s="2452" customFormat="1" ht="13.5" thickBot="1" x14ac:dyDescent="0.25">
      <c r="B366" s="4910" t="s">
        <v>7093</v>
      </c>
      <c r="C366" s="4910"/>
      <c r="D366" s="3152" t="s">
        <v>1534</v>
      </c>
      <c r="E366" s="3134"/>
      <c r="F366" s="3153"/>
      <c r="G366" s="3400"/>
      <c r="H366" s="3400"/>
      <c r="I366" s="3134"/>
      <c r="J366" s="3134"/>
      <c r="K366" s="3153"/>
      <c r="L366" s="3400"/>
      <c r="M366" s="3134"/>
      <c r="N366" s="3134"/>
      <c r="O366" s="3134"/>
      <c r="P366" s="3134"/>
      <c r="Q366" s="3134"/>
      <c r="R366" s="3153"/>
      <c r="S366" s="3153"/>
      <c r="T366" s="3134"/>
      <c r="U366" s="3134"/>
      <c r="V366" s="3153"/>
      <c r="W366" s="3153"/>
      <c r="X366" s="3134"/>
      <c r="Y366" s="3134"/>
      <c r="Z366" s="3153"/>
      <c r="AA366" s="3134"/>
      <c r="AB366" s="3134"/>
      <c r="AC366" s="3401"/>
      <c r="AD366" s="3401"/>
      <c r="AE366" s="3401"/>
      <c r="AF366" s="2572"/>
    </row>
    <row r="367" spans="2:32" s="2452" customFormat="1" x14ac:dyDescent="0.2">
      <c r="B367" s="2634"/>
      <c r="C367" s="2566"/>
      <c r="D367" s="2566"/>
      <c r="E367" s="2566"/>
      <c r="F367" s="2566"/>
      <c r="G367" s="2567"/>
      <c r="H367" s="2567"/>
      <c r="I367" s="2567"/>
      <c r="J367" s="2567"/>
      <c r="K367" s="2566"/>
      <c r="L367" s="2567"/>
      <c r="M367" s="2567"/>
      <c r="N367" s="2567"/>
      <c r="O367" s="2567"/>
      <c r="P367" s="2567"/>
      <c r="Q367" s="2631"/>
      <c r="R367" s="2631"/>
      <c r="S367" s="2631"/>
      <c r="T367" s="2631"/>
      <c r="U367" s="2631"/>
      <c r="V367" s="2631"/>
      <c r="W367" s="2631"/>
      <c r="X367" s="2631"/>
      <c r="Y367" s="2631"/>
      <c r="Z367" s="2631"/>
      <c r="AA367" s="2631"/>
      <c r="AB367" s="2631"/>
      <c r="AC367" s="2631"/>
      <c r="AD367" s="2631"/>
      <c r="AE367" s="2631"/>
      <c r="AF367" s="2572"/>
    </row>
    <row r="368" spans="2:32" s="2452" customFormat="1" x14ac:dyDescent="0.2">
      <c r="B368" s="4011" t="s">
        <v>4992</v>
      </c>
      <c r="C368" s="4012"/>
      <c r="D368" s="4042" t="s">
        <v>1871</v>
      </c>
      <c r="E368" s="4042"/>
      <c r="F368" s="4042"/>
      <c r="G368" s="4042"/>
      <c r="H368" s="4042"/>
      <c r="I368" s="2632"/>
      <c r="J368" s="2632"/>
      <c r="K368" s="2632"/>
      <c r="L368" s="2632"/>
      <c r="M368" s="2632"/>
      <c r="N368" s="2632"/>
      <c r="O368" s="2632"/>
      <c r="P368" s="2632"/>
      <c r="Q368" s="2631"/>
      <c r="R368" s="2631"/>
      <c r="S368" s="2631"/>
      <c r="T368" s="2631"/>
      <c r="U368" s="2631"/>
      <c r="V368" s="2631"/>
      <c r="W368" s="2631"/>
      <c r="X368" s="2631"/>
      <c r="Y368" s="2631"/>
      <c r="Z368" s="2631"/>
      <c r="AA368" s="2631"/>
      <c r="AB368" s="2631"/>
      <c r="AC368" s="2631"/>
      <c r="AD368" s="2631"/>
      <c r="AE368" s="2631"/>
      <c r="AF368" s="2572"/>
    </row>
    <row r="369" spans="2:32" s="2452" customFormat="1" x14ac:dyDescent="0.2">
      <c r="B369" s="4011" t="s">
        <v>4993</v>
      </c>
      <c r="C369" s="4012"/>
      <c r="D369" s="4042" t="s">
        <v>1871</v>
      </c>
      <c r="E369" s="4042"/>
      <c r="F369" s="4042"/>
      <c r="G369" s="4042"/>
      <c r="H369" s="4042"/>
      <c r="I369" s="2632"/>
      <c r="J369" s="2632"/>
      <c r="K369" s="2632"/>
      <c r="L369" s="2632"/>
      <c r="M369" s="2632"/>
      <c r="N369" s="2632"/>
      <c r="O369" s="2632"/>
      <c r="P369" s="2632"/>
      <c r="Q369" s="2631"/>
      <c r="R369" s="2631"/>
      <c r="S369" s="2631"/>
      <c r="T369" s="2631"/>
      <c r="U369" s="2631"/>
      <c r="V369" s="2631"/>
      <c r="W369" s="2631"/>
      <c r="X369" s="2631"/>
      <c r="Y369" s="2631"/>
      <c r="Z369" s="2631"/>
      <c r="AA369" s="2631"/>
      <c r="AB369" s="2631"/>
      <c r="AC369" s="2631"/>
      <c r="AD369" s="2631"/>
      <c r="AE369" s="2631"/>
      <c r="AF369" s="2572"/>
    </row>
    <row r="370" spans="2:32" s="2452" customFormat="1" ht="13.5" thickBot="1" x14ac:dyDescent="0.25">
      <c r="B370" s="3770"/>
      <c r="C370" s="3771"/>
      <c r="D370" s="3771"/>
      <c r="E370" s="3771"/>
      <c r="F370" s="3771"/>
      <c r="G370" s="2635"/>
      <c r="H370" s="2635"/>
      <c r="I370" s="2635"/>
      <c r="J370" s="2635"/>
      <c r="K370" s="2635"/>
      <c r="L370" s="2635"/>
      <c r="M370" s="2635"/>
      <c r="N370" s="2635"/>
      <c r="O370" s="2635"/>
      <c r="P370" s="2635"/>
      <c r="Q370" s="2635"/>
      <c r="R370" s="2635"/>
      <c r="S370" s="2635"/>
      <c r="T370" s="2635"/>
      <c r="U370" s="2635"/>
      <c r="V370" s="2635"/>
      <c r="W370" s="2635"/>
      <c r="X370" s="2635"/>
      <c r="Y370" s="2635"/>
      <c r="Z370" s="2635"/>
      <c r="AA370" s="2635"/>
      <c r="AB370" s="2635"/>
      <c r="AC370" s="2635"/>
      <c r="AD370" s="2635"/>
      <c r="AE370" s="2635"/>
      <c r="AF370" s="2577"/>
    </row>
    <row r="371" spans="2:32" s="2452" customFormat="1" x14ac:dyDescent="0.2">
      <c r="B371" s="2535"/>
      <c r="I371" s="2873"/>
    </row>
    <row r="372" spans="2:32" s="2452" customFormat="1" ht="13.5" thickBot="1" x14ac:dyDescent="0.25">
      <c r="B372" s="2535"/>
      <c r="I372" s="2873"/>
    </row>
    <row r="373" spans="2:32" s="2452" customFormat="1" ht="20.25" x14ac:dyDescent="0.2">
      <c r="B373" s="3987" t="s">
        <v>5065</v>
      </c>
      <c r="C373" s="3988"/>
      <c r="D373" s="3988"/>
      <c r="E373" s="3988"/>
      <c r="F373" s="3988"/>
      <c r="G373" s="3988"/>
      <c r="H373" s="3988"/>
      <c r="I373" s="3988"/>
      <c r="J373" s="3988"/>
      <c r="K373" s="3988"/>
      <c r="L373" s="3988"/>
      <c r="M373" s="3988"/>
      <c r="N373" s="3988"/>
      <c r="O373" s="3988"/>
      <c r="P373" s="3988"/>
      <c r="Q373" s="3988"/>
      <c r="R373" s="3988"/>
      <c r="S373" s="3988"/>
      <c r="T373" s="3988"/>
      <c r="U373" s="3988"/>
      <c r="V373" s="3988"/>
      <c r="W373" s="3988"/>
      <c r="X373" s="3988"/>
      <c r="Y373" s="3988"/>
      <c r="Z373" s="3988"/>
      <c r="AA373" s="3988"/>
      <c r="AB373" s="3988"/>
      <c r="AC373" s="3988"/>
      <c r="AD373" s="3988"/>
      <c r="AE373" s="3988"/>
      <c r="AF373" s="3989"/>
    </row>
    <row r="374" spans="2:32" s="2452" customFormat="1" x14ac:dyDescent="0.2">
      <c r="B374" s="3768"/>
      <c r="C374" s="3769"/>
      <c r="D374" s="3769"/>
      <c r="E374" s="3769"/>
      <c r="F374" s="3769"/>
      <c r="G374" s="2571"/>
      <c r="H374" s="2571"/>
      <c r="I374" s="2571"/>
      <c r="J374" s="2571"/>
      <c r="K374" s="2571"/>
      <c r="L374" s="2571"/>
      <c r="M374" s="2571"/>
      <c r="N374" s="2571"/>
      <c r="O374" s="2571"/>
      <c r="P374" s="2571"/>
      <c r="Q374" s="2571"/>
      <c r="R374" s="2571"/>
      <c r="S374" s="2571"/>
      <c r="T374" s="2571"/>
      <c r="U374" s="2571"/>
      <c r="V374" s="2571"/>
      <c r="W374" s="2571"/>
      <c r="X374" s="2571"/>
      <c r="Y374" s="2571"/>
      <c r="Z374" s="2571"/>
      <c r="AA374" s="2571"/>
      <c r="AB374" s="2571"/>
      <c r="AC374" s="2571"/>
      <c r="AD374" s="2571"/>
      <c r="AE374" s="2571"/>
      <c r="AF374" s="2572"/>
    </row>
    <row r="375" spans="2:32" s="2452" customFormat="1" x14ac:dyDescent="0.2">
      <c r="B375" s="2633" t="s">
        <v>5085</v>
      </c>
      <c r="C375" s="3769"/>
      <c r="D375" s="4016" t="s">
        <v>7085</v>
      </c>
      <c r="E375" s="4016"/>
      <c r="F375" s="4016"/>
      <c r="G375" s="2571"/>
      <c r="H375" s="2571"/>
      <c r="I375" s="2571"/>
      <c r="J375" s="2571"/>
      <c r="K375" s="2571"/>
      <c r="L375" s="2571"/>
      <c r="M375" s="2571"/>
      <c r="N375" s="2571"/>
      <c r="O375" s="2571"/>
      <c r="P375" s="2571"/>
      <c r="Q375" s="2571"/>
      <c r="R375" s="2571"/>
      <c r="S375" s="2571"/>
      <c r="T375" s="2571"/>
      <c r="U375" s="2571"/>
      <c r="V375" s="2571"/>
      <c r="W375" s="2571"/>
      <c r="X375" s="2571"/>
      <c r="Y375" s="2571"/>
      <c r="Z375" s="2571"/>
      <c r="AA375" s="2571"/>
      <c r="AB375" s="2571"/>
      <c r="AC375" s="2571"/>
      <c r="AD375" s="2571"/>
      <c r="AE375" s="2571"/>
      <c r="AF375" s="2572"/>
    </row>
    <row r="376" spans="2:32" s="2452" customFormat="1" x14ac:dyDescent="0.2">
      <c r="B376" s="4017" t="s">
        <v>5068</v>
      </c>
      <c r="C376" s="4018"/>
      <c r="D376" s="4909">
        <v>41850</v>
      </c>
      <c r="E376" s="4909"/>
      <c r="F376" s="4909"/>
      <c r="G376" s="2631"/>
      <c r="H376" s="2571"/>
      <c r="I376" s="2571"/>
      <c r="J376" s="2571"/>
      <c r="K376" s="2571"/>
      <c r="L376" s="2571"/>
      <c r="M376" s="2571"/>
      <c r="N376" s="2571"/>
      <c r="O376" s="2571"/>
      <c r="P376" s="2571"/>
      <c r="Q376" s="2571"/>
      <c r="R376" s="2571"/>
      <c r="S376" s="2571"/>
      <c r="T376" s="2571"/>
      <c r="U376" s="2571"/>
      <c r="V376" s="2571"/>
      <c r="W376" s="2571"/>
      <c r="X376" s="2571"/>
      <c r="Y376" s="2571"/>
      <c r="Z376" s="2571"/>
      <c r="AA376" s="2571"/>
      <c r="AB376" s="2571"/>
      <c r="AC376" s="2571"/>
      <c r="AD376" s="2571"/>
      <c r="AE376" s="2571"/>
      <c r="AF376" s="2572"/>
    </row>
    <row r="377" spans="2:32" s="2452" customFormat="1" ht="12.75" customHeight="1" x14ac:dyDescent="0.2">
      <c r="B377" s="3991" t="s">
        <v>5066</v>
      </c>
      <c r="C377" s="3992"/>
      <c r="D377" s="4882">
        <v>41852</v>
      </c>
      <c r="E377" s="4882"/>
      <c r="F377" s="4882"/>
      <c r="G377" s="2571"/>
      <c r="H377" s="2571"/>
      <c r="I377" s="2571"/>
      <c r="J377" s="2571"/>
      <c r="K377" s="2571"/>
      <c r="L377" s="2571"/>
      <c r="M377" s="2571"/>
      <c r="N377" s="2571"/>
      <c r="O377" s="2571"/>
      <c r="P377" s="2571"/>
      <c r="Q377" s="2571"/>
      <c r="R377" s="2571"/>
      <c r="S377" s="2571"/>
      <c r="T377" s="2571"/>
      <c r="U377" s="2571"/>
      <c r="V377" s="2571"/>
      <c r="W377" s="2571"/>
      <c r="X377" s="2571"/>
      <c r="Y377" s="2571"/>
      <c r="Z377" s="2571"/>
      <c r="AA377" s="2571"/>
      <c r="AB377" s="2571"/>
      <c r="AC377" s="2571"/>
      <c r="AD377" s="2571"/>
      <c r="AE377" s="2571"/>
      <c r="AF377" s="2572"/>
    </row>
    <row r="378" spans="2:32" s="2452" customFormat="1" ht="12.75" customHeight="1" thickBot="1" x14ac:dyDescent="0.25">
      <c r="B378" s="3768"/>
      <c r="C378" s="3769"/>
      <c r="D378" s="3769"/>
      <c r="E378" s="3769"/>
      <c r="F378" s="3769"/>
      <c r="G378" s="2571"/>
      <c r="H378" s="2571"/>
      <c r="I378" s="2571"/>
      <c r="J378" s="2571"/>
      <c r="K378" s="2571"/>
      <c r="L378" s="2571"/>
      <c r="M378" s="2571"/>
      <c r="N378" s="2571"/>
      <c r="O378" s="2571"/>
      <c r="P378" s="2571"/>
      <c r="Q378" s="2571"/>
      <c r="R378" s="2571"/>
      <c r="S378" s="2571"/>
      <c r="T378" s="2571"/>
      <c r="U378" s="2571"/>
      <c r="V378" s="2571"/>
      <c r="W378" s="2571"/>
      <c r="X378" s="2571"/>
      <c r="Y378" s="2571"/>
      <c r="Z378" s="2571"/>
      <c r="AA378" s="2571"/>
      <c r="AB378" s="2571"/>
      <c r="AC378" s="2571"/>
      <c r="AD378" s="2571"/>
      <c r="AE378" s="2571"/>
      <c r="AF378" s="2572"/>
    </row>
    <row r="379" spans="2:32" s="2452" customFormat="1" ht="75.75" customHeight="1" thickBot="1" x14ac:dyDescent="0.25">
      <c r="B379" s="3993" t="s">
        <v>5067</v>
      </c>
      <c r="C379" s="4036"/>
      <c r="D379" s="4019" t="s">
        <v>7090</v>
      </c>
      <c r="E379" s="4020"/>
      <c r="F379" s="4020"/>
      <c r="G379" s="4020"/>
      <c r="H379" s="4020"/>
      <c r="I379" s="4020"/>
      <c r="J379" s="4020"/>
      <c r="K379" s="4020"/>
      <c r="L379" s="4020"/>
      <c r="M379" s="4020"/>
      <c r="N379" s="4020"/>
      <c r="O379" s="4020"/>
      <c r="P379" s="4020"/>
      <c r="Q379" s="4021"/>
      <c r="R379" s="2571"/>
      <c r="S379" s="2571"/>
      <c r="T379" s="2571"/>
      <c r="U379" s="2571"/>
      <c r="V379" s="2571"/>
      <c r="W379" s="2571"/>
      <c r="X379" s="2571"/>
      <c r="Y379" s="2571"/>
      <c r="Z379" s="2571"/>
      <c r="AA379" s="2571"/>
      <c r="AB379" s="2571"/>
      <c r="AC379" s="2571"/>
      <c r="AD379" s="2571"/>
      <c r="AE379" s="2571"/>
      <c r="AF379" s="2572"/>
    </row>
    <row r="380" spans="2:32" s="2452" customFormat="1" ht="13.5" customHeight="1" thickBot="1" x14ac:dyDescent="0.25">
      <c r="B380" s="3768"/>
      <c r="C380" s="3769"/>
      <c r="D380" s="3769"/>
      <c r="E380" s="3769"/>
      <c r="F380" s="3769"/>
      <c r="G380" s="2571"/>
      <c r="H380" s="2571"/>
      <c r="I380" s="2571"/>
      <c r="J380" s="2571"/>
      <c r="K380" s="2571"/>
      <c r="L380" s="2571"/>
      <c r="M380" s="2571"/>
      <c r="N380" s="2571"/>
      <c r="O380" s="2571"/>
      <c r="P380" s="2571"/>
      <c r="Q380" s="2571"/>
      <c r="R380" s="2635"/>
      <c r="S380" s="2571"/>
      <c r="T380" s="2571"/>
      <c r="U380" s="2571"/>
      <c r="V380" s="2571"/>
      <c r="W380" s="2571"/>
      <c r="X380" s="2571"/>
      <c r="Y380" s="2571"/>
      <c r="Z380" s="2571"/>
      <c r="AA380" s="2571"/>
      <c r="AB380" s="2571"/>
      <c r="AC380" s="2571"/>
      <c r="AD380" s="2571"/>
      <c r="AE380" s="2571"/>
      <c r="AF380" s="2572"/>
    </row>
    <row r="381" spans="2:32" s="2452" customFormat="1" ht="13.5" thickBot="1" x14ac:dyDescent="0.25">
      <c r="B381" s="4022" t="s">
        <v>5069</v>
      </c>
      <c r="C381" s="4023"/>
      <c r="D381" s="4003" t="s">
        <v>5070</v>
      </c>
      <c r="E381" s="4026" t="s">
        <v>224</v>
      </c>
      <c r="F381" s="4027"/>
      <c r="G381" s="4027"/>
      <c r="H381" s="4027"/>
      <c r="I381" s="4027"/>
      <c r="J381" s="4027"/>
      <c r="K381" s="4027"/>
      <c r="L381" s="4027"/>
      <c r="M381" s="4027"/>
      <c r="N381" s="4027"/>
      <c r="O381" s="4027"/>
      <c r="P381" s="4028"/>
      <c r="Q381" s="4029" t="s">
        <v>340</v>
      </c>
      <c r="R381" s="4030"/>
      <c r="S381" s="4031"/>
      <c r="T381" s="4031"/>
      <c r="U381" s="4031"/>
      <c r="V381" s="4031"/>
      <c r="W381" s="4031"/>
      <c r="X381" s="4031"/>
      <c r="Y381" s="4032"/>
      <c r="Z381" s="4029" t="s">
        <v>225</v>
      </c>
      <c r="AA381" s="4031"/>
      <c r="AB381" s="4032"/>
      <c r="AC381" s="4033" t="s">
        <v>4989</v>
      </c>
      <c r="AD381" s="4034"/>
      <c r="AE381" s="4035"/>
      <c r="AF381" s="2572"/>
    </row>
    <row r="382" spans="2:32" s="2452" customFormat="1" ht="13.5" customHeight="1" thickBot="1" x14ac:dyDescent="0.25">
      <c r="B382" s="4024"/>
      <c r="C382" s="4025"/>
      <c r="D382" s="4003"/>
      <c r="E382" s="4003" t="s">
        <v>5007</v>
      </c>
      <c r="F382" s="4003" t="s">
        <v>5008</v>
      </c>
      <c r="G382" s="4004" t="s">
        <v>5010</v>
      </c>
      <c r="H382" s="4004" t="s">
        <v>5071</v>
      </c>
      <c r="I382" s="4009" t="s">
        <v>5072</v>
      </c>
      <c r="J382" s="4009" t="s">
        <v>5073</v>
      </c>
      <c r="K382" s="4009" t="s">
        <v>5013</v>
      </c>
      <c r="L382" s="4009"/>
      <c r="M382" s="4009" t="s">
        <v>5074</v>
      </c>
      <c r="N382" s="4009" t="s">
        <v>5075</v>
      </c>
      <c r="O382" s="4009" t="s">
        <v>5076</v>
      </c>
      <c r="P382" s="4009" t="s">
        <v>5077</v>
      </c>
      <c r="Q382" s="4000" t="s">
        <v>5019</v>
      </c>
      <c r="R382" s="4000" t="s">
        <v>5020</v>
      </c>
      <c r="S382" s="4000" t="s">
        <v>5021</v>
      </c>
      <c r="T382" s="4000" t="s">
        <v>5078</v>
      </c>
      <c r="U382" s="4000" t="s">
        <v>5079</v>
      </c>
      <c r="V382" s="4000" t="s">
        <v>5024</v>
      </c>
      <c r="W382" s="4000" t="s">
        <v>5026</v>
      </c>
      <c r="X382" s="4004" t="s">
        <v>5080</v>
      </c>
      <c r="Y382" s="4004" t="s">
        <v>5081</v>
      </c>
      <c r="Z382" s="4000" t="s">
        <v>5082</v>
      </c>
      <c r="AA382" s="4000" t="s">
        <v>5083</v>
      </c>
      <c r="AB382" s="4000" t="s">
        <v>5084</v>
      </c>
      <c r="AC382" s="4000" t="s">
        <v>1154</v>
      </c>
      <c r="AD382" s="4000" t="s">
        <v>4990</v>
      </c>
      <c r="AE382" s="4000" t="s">
        <v>4991</v>
      </c>
      <c r="AF382" s="2572"/>
    </row>
    <row r="383" spans="2:32" s="2452" customFormat="1" ht="13.5" customHeight="1" thickBot="1" x14ac:dyDescent="0.25">
      <c r="B383" s="4024"/>
      <c r="C383" s="4025"/>
      <c r="D383" s="4000"/>
      <c r="E383" s="4000"/>
      <c r="F383" s="4000"/>
      <c r="G383" s="4005"/>
      <c r="H383" s="4005"/>
      <c r="I383" s="4004"/>
      <c r="J383" s="4004"/>
      <c r="K383" s="3766" t="s">
        <v>5033</v>
      </c>
      <c r="L383" s="3767" t="s">
        <v>2798</v>
      </c>
      <c r="M383" s="4004"/>
      <c r="N383" s="4004"/>
      <c r="O383" s="4004"/>
      <c r="P383" s="4004"/>
      <c r="Q383" s="4001"/>
      <c r="R383" s="4001"/>
      <c r="S383" s="4001"/>
      <c r="T383" s="4001"/>
      <c r="U383" s="4001"/>
      <c r="V383" s="4001"/>
      <c r="W383" s="4001"/>
      <c r="X383" s="4005"/>
      <c r="Y383" s="4005"/>
      <c r="Z383" s="4001"/>
      <c r="AA383" s="4001"/>
      <c r="AB383" s="4001"/>
      <c r="AC383" s="4001"/>
      <c r="AD383" s="4001"/>
      <c r="AE383" s="4001"/>
      <c r="AF383" s="2572"/>
    </row>
    <row r="384" spans="2:32" s="2452" customFormat="1" ht="19.5" customHeight="1" x14ac:dyDescent="0.2">
      <c r="B384" s="4919" t="s">
        <v>7087</v>
      </c>
      <c r="C384" s="4920"/>
      <c r="D384" s="3146" t="s">
        <v>1534</v>
      </c>
      <c r="E384" s="3147"/>
      <c r="F384" s="3148"/>
      <c r="G384" s="2732"/>
      <c r="H384" s="2732"/>
      <c r="I384" s="3147"/>
      <c r="J384" s="3147"/>
      <c r="K384" s="3148"/>
      <c r="L384" s="2732"/>
      <c r="M384" s="3147"/>
      <c r="N384" s="3147"/>
      <c r="O384" s="3147"/>
      <c r="P384" s="3147"/>
      <c r="Q384" s="3147"/>
      <c r="R384" s="3148"/>
      <c r="S384" s="3148"/>
      <c r="T384" s="3147"/>
      <c r="U384" s="3147"/>
      <c r="V384" s="3148"/>
      <c r="W384" s="3148"/>
      <c r="X384" s="3147"/>
      <c r="Y384" s="3147"/>
      <c r="Z384" s="3148"/>
      <c r="AA384" s="3147"/>
      <c r="AB384" s="3147"/>
      <c r="AC384" s="2668"/>
      <c r="AD384" s="2668"/>
      <c r="AE384" s="2668"/>
      <c r="AF384" s="2572"/>
    </row>
    <row r="385" spans="2:32" s="2452" customFormat="1" x14ac:dyDescent="0.2">
      <c r="B385" s="2634"/>
      <c r="C385" s="2566"/>
      <c r="D385" s="2566"/>
      <c r="E385" s="2566"/>
      <c r="F385" s="2566"/>
      <c r="G385" s="2567"/>
      <c r="H385" s="2567"/>
      <c r="I385" s="2567"/>
      <c r="J385" s="2567"/>
      <c r="K385" s="2566"/>
      <c r="L385" s="2567"/>
      <c r="M385" s="2567"/>
      <c r="N385" s="2567"/>
      <c r="O385" s="2567"/>
      <c r="P385" s="2567"/>
      <c r="Q385" s="2631"/>
      <c r="R385" s="2631"/>
      <c r="S385" s="2631"/>
      <c r="T385" s="2631"/>
      <c r="U385" s="2631"/>
      <c r="V385" s="2631"/>
      <c r="W385" s="2631"/>
      <c r="X385" s="2631"/>
      <c r="Y385" s="2631"/>
      <c r="Z385" s="2631"/>
      <c r="AA385" s="2631"/>
      <c r="AB385" s="2631"/>
      <c r="AC385" s="2631"/>
      <c r="AD385" s="2631"/>
      <c r="AE385" s="2631"/>
      <c r="AF385" s="2572"/>
    </row>
    <row r="386" spans="2:32" s="2452" customFormat="1" x14ac:dyDescent="0.2">
      <c r="B386" s="4011" t="s">
        <v>4992</v>
      </c>
      <c r="C386" s="4012"/>
      <c r="D386" s="4042" t="s">
        <v>1871</v>
      </c>
      <c r="E386" s="4042"/>
      <c r="F386" s="4042"/>
      <c r="G386" s="4042"/>
      <c r="H386" s="4042"/>
      <c r="I386" s="2632"/>
      <c r="J386" s="2632"/>
      <c r="K386" s="2632"/>
      <c r="L386" s="2632"/>
      <c r="M386" s="2632"/>
      <c r="N386" s="2632"/>
      <c r="O386" s="2632"/>
      <c r="P386" s="2632"/>
      <c r="Q386" s="2631"/>
      <c r="R386" s="2631"/>
      <c r="S386" s="2631"/>
      <c r="T386" s="2631"/>
      <c r="U386" s="2631"/>
      <c r="V386" s="2631"/>
      <c r="W386" s="2631"/>
      <c r="X386" s="2631"/>
      <c r="Y386" s="2631"/>
      <c r="Z386" s="2631"/>
      <c r="AA386" s="2631"/>
      <c r="AB386" s="2631"/>
      <c r="AC386" s="2631"/>
      <c r="AD386" s="2631"/>
      <c r="AE386" s="2631"/>
      <c r="AF386" s="2572"/>
    </row>
    <row r="387" spans="2:32" s="2452" customFormat="1" x14ac:dyDescent="0.2">
      <c r="B387" s="4011" t="s">
        <v>4993</v>
      </c>
      <c r="C387" s="4012"/>
      <c r="D387" s="4042" t="s">
        <v>1871</v>
      </c>
      <c r="E387" s="4042"/>
      <c r="F387" s="4042"/>
      <c r="G387" s="4042"/>
      <c r="H387" s="4042"/>
      <c r="I387" s="2632"/>
      <c r="J387" s="2632"/>
      <c r="K387" s="2632"/>
      <c r="L387" s="2632"/>
      <c r="M387" s="2632"/>
      <c r="N387" s="2632"/>
      <c r="O387" s="2632"/>
      <c r="P387" s="2632"/>
      <c r="Q387" s="2631"/>
      <c r="R387" s="2631"/>
      <c r="S387" s="2631"/>
      <c r="T387" s="2631"/>
      <c r="U387" s="2631"/>
      <c r="V387" s="2631"/>
      <c r="W387" s="2631"/>
      <c r="X387" s="2631"/>
      <c r="Y387" s="2631"/>
      <c r="Z387" s="2631"/>
      <c r="AA387" s="2631"/>
      <c r="AB387" s="2631"/>
      <c r="AC387" s="2631"/>
      <c r="AD387" s="2631"/>
      <c r="AE387" s="2631"/>
      <c r="AF387" s="2572"/>
    </row>
    <row r="388" spans="2:32" s="2452" customFormat="1" ht="13.5" thickBot="1" x14ac:dyDescent="0.25">
      <c r="B388" s="3770"/>
      <c r="C388" s="3771"/>
      <c r="D388" s="3771"/>
      <c r="E388" s="3771"/>
      <c r="F388" s="3771"/>
      <c r="G388" s="2635"/>
      <c r="H388" s="2635"/>
      <c r="I388" s="2635"/>
      <c r="J388" s="2635"/>
      <c r="K388" s="2635"/>
      <c r="L388" s="2635"/>
      <c r="M388" s="2635"/>
      <c r="N388" s="2635"/>
      <c r="O388" s="2635"/>
      <c r="P388" s="2635"/>
      <c r="Q388" s="2635"/>
      <c r="R388" s="2635"/>
      <c r="S388" s="2635"/>
      <c r="T388" s="2635"/>
      <c r="U388" s="2635"/>
      <c r="V388" s="2635"/>
      <c r="W388" s="2635"/>
      <c r="X388" s="2635"/>
      <c r="Y388" s="2635"/>
      <c r="Z388" s="2635"/>
      <c r="AA388" s="2635"/>
      <c r="AB388" s="2635"/>
      <c r="AC388" s="2635"/>
      <c r="AD388" s="2635"/>
      <c r="AE388" s="2635"/>
      <c r="AF388" s="2577"/>
    </row>
    <row r="389" spans="2:32" s="2452" customFormat="1" x14ac:dyDescent="0.2">
      <c r="B389" s="2535"/>
      <c r="I389" s="2873"/>
    </row>
    <row r="390" spans="2:32" s="2452" customFormat="1" ht="13.5" thickBot="1" x14ac:dyDescent="0.25">
      <c r="B390" s="2535"/>
      <c r="I390" s="2873"/>
    </row>
    <row r="391" spans="2:32" s="2452" customFormat="1" ht="20.25" x14ac:dyDescent="0.2">
      <c r="B391" s="3987" t="s">
        <v>5065</v>
      </c>
      <c r="C391" s="3988"/>
      <c r="D391" s="3988"/>
      <c r="E391" s="3988"/>
      <c r="F391" s="3988"/>
      <c r="G391" s="3988"/>
      <c r="H391" s="3988"/>
      <c r="I391" s="3988"/>
      <c r="J391" s="3988"/>
      <c r="K391" s="3988"/>
      <c r="L391" s="3988"/>
      <c r="M391" s="3988"/>
      <c r="N391" s="3988"/>
      <c r="O391" s="3988"/>
      <c r="P391" s="3988"/>
      <c r="Q391" s="3988"/>
      <c r="R391" s="3988"/>
      <c r="S391" s="3988"/>
      <c r="T391" s="3988"/>
      <c r="U391" s="3988"/>
      <c r="V391" s="3988"/>
      <c r="W391" s="3988"/>
      <c r="X391" s="3988"/>
      <c r="Y391" s="3988"/>
      <c r="Z391" s="3988"/>
      <c r="AA391" s="3988"/>
      <c r="AB391" s="3988"/>
      <c r="AC391" s="3988"/>
      <c r="AD391" s="3988"/>
      <c r="AE391" s="3988"/>
      <c r="AF391" s="3989"/>
    </row>
    <row r="392" spans="2:32" s="2452" customFormat="1" x14ac:dyDescent="0.2">
      <c r="B392" s="3768"/>
      <c r="C392" s="3769"/>
      <c r="D392" s="3769"/>
      <c r="E392" s="3769"/>
      <c r="F392" s="3769"/>
      <c r="G392" s="2571"/>
      <c r="H392" s="2571"/>
      <c r="I392" s="2571"/>
      <c r="J392" s="2571"/>
      <c r="K392" s="2571"/>
      <c r="L392" s="2571"/>
      <c r="M392" s="2571"/>
      <c r="N392" s="2571"/>
      <c r="O392" s="2571"/>
      <c r="P392" s="2571"/>
      <c r="Q392" s="2571"/>
      <c r="R392" s="2571"/>
      <c r="S392" s="2571"/>
      <c r="T392" s="2571"/>
      <c r="U392" s="2571"/>
      <c r="V392" s="2571"/>
      <c r="W392" s="2571"/>
      <c r="X392" s="2571"/>
      <c r="Y392" s="2571"/>
      <c r="Z392" s="2571"/>
      <c r="AA392" s="2571"/>
      <c r="AB392" s="2571"/>
      <c r="AC392" s="2571"/>
      <c r="AD392" s="2571"/>
      <c r="AE392" s="2571"/>
      <c r="AF392" s="2572"/>
    </row>
    <row r="393" spans="2:32" s="2452" customFormat="1" x14ac:dyDescent="0.2">
      <c r="B393" s="2633" t="s">
        <v>5085</v>
      </c>
      <c r="C393" s="3769"/>
      <c r="D393" s="4016" t="s">
        <v>7088</v>
      </c>
      <c r="E393" s="4016"/>
      <c r="F393" s="4016"/>
      <c r="G393" s="2571"/>
      <c r="H393" s="2571"/>
      <c r="I393" s="2571"/>
      <c r="J393" s="2571"/>
      <c r="K393" s="2571"/>
      <c r="L393" s="2571"/>
      <c r="M393" s="2571"/>
      <c r="N393" s="2571"/>
      <c r="O393" s="2571"/>
      <c r="P393" s="2571"/>
      <c r="Q393" s="2571"/>
      <c r="R393" s="2571"/>
      <c r="S393" s="2571"/>
      <c r="T393" s="2571"/>
      <c r="U393" s="2571"/>
      <c r="V393" s="2571"/>
      <c r="W393" s="2571"/>
      <c r="X393" s="2571"/>
      <c r="Y393" s="2571"/>
      <c r="Z393" s="2571"/>
      <c r="AA393" s="2571"/>
      <c r="AB393" s="2571"/>
      <c r="AC393" s="2571"/>
      <c r="AD393" s="2571"/>
      <c r="AE393" s="2571"/>
      <c r="AF393" s="2572"/>
    </row>
    <row r="394" spans="2:32" s="2452" customFormat="1" x14ac:dyDescent="0.2">
      <c r="B394" s="4017" t="s">
        <v>5068</v>
      </c>
      <c r="C394" s="4018"/>
      <c r="D394" s="4909">
        <v>41846</v>
      </c>
      <c r="E394" s="4909"/>
      <c r="F394" s="4909"/>
      <c r="G394" s="2631"/>
      <c r="H394" s="2571"/>
      <c r="I394" s="2571"/>
      <c r="J394" s="2571"/>
      <c r="K394" s="2571"/>
      <c r="L394" s="2571"/>
      <c r="M394" s="2571"/>
      <c r="N394" s="2571"/>
      <c r="O394" s="2571"/>
      <c r="P394" s="2571"/>
      <c r="Q394" s="2571"/>
      <c r="R394" s="2571"/>
      <c r="S394" s="2571"/>
      <c r="T394" s="2571"/>
      <c r="U394" s="2571"/>
      <c r="V394" s="2571"/>
      <c r="W394" s="2571"/>
      <c r="X394" s="2571"/>
      <c r="Y394" s="2571"/>
      <c r="Z394" s="2571"/>
      <c r="AA394" s="2571"/>
      <c r="AB394" s="2571"/>
      <c r="AC394" s="2571"/>
      <c r="AD394" s="2571"/>
      <c r="AE394" s="2571"/>
      <c r="AF394" s="2572"/>
    </row>
    <row r="395" spans="2:32" s="2452" customFormat="1" x14ac:dyDescent="0.2">
      <c r="B395" s="3991" t="s">
        <v>5066</v>
      </c>
      <c r="C395" s="3992"/>
      <c r="D395" s="4909">
        <v>41846</v>
      </c>
      <c r="E395" s="4909"/>
      <c r="F395" s="4909"/>
      <c r="G395" s="2571"/>
      <c r="H395" s="2571"/>
      <c r="I395" s="2571"/>
      <c r="J395" s="2571"/>
      <c r="K395" s="2571"/>
      <c r="L395" s="2571"/>
      <c r="M395" s="2571"/>
      <c r="N395" s="2571"/>
      <c r="O395" s="2571"/>
      <c r="P395" s="2571"/>
      <c r="Q395" s="2571"/>
      <c r="R395" s="2571"/>
      <c r="S395" s="2571"/>
      <c r="T395" s="2571"/>
      <c r="U395" s="2571"/>
      <c r="V395" s="2571"/>
      <c r="W395" s="2571"/>
      <c r="X395" s="2571"/>
      <c r="Y395" s="2571"/>
      <c r="Z395" s="2571"/>
      <c r="AA395" s="2571"/>
      <c r="AB395" s="2571"/>
      <c r="AC395" s="2571"/>
      <c r="AD395" s="2571"/>
      <c r="AE395" s="2571"/>
      <c r="AF395" s="2572"/>
    </row>
    <row r="396" spans="2:32" s="2452" customFormat="1" ht="13.5" thickBot="1" x14ac:dyDescent="0.25">
      <c r="B396" s="3768"/>
      <c r="C396" s="3769"/>
      <c r="D396" s="3769"/>
      <c r="E396" s="3769"/>
      <c r="F396" s="3769"/>
      <c r="G396" s="2571"/>
      <c r="H396" s="2571"/>
      <c r="I396" s="2571"/>
      <c r="J396" s="2571"/>
      <c r="K396" s="2571"/>
      <c r="L396" s="2571"/>
      <c r="M396" s="2571"/>
      <c r="N396" s="2571"/>
      <c r="O396" s="2571"/>
      <c r="P396" s="2571"/>
      <c r="Q396" s="2571"/>
      <c r="R396" s="2571"/>
      <c r="S396" s="2571"/>
      <c r="T396" s="2571"/>
      <c r="U396" s="2571"/>
      <c r="V396" s="2571"/>
      <c r="W396" s="2571"/>
      <c r="X396" s="2571"/>
      <c r="Y396" s="2571"/>
      <c r="Z396" s="2571"/>
      <c r="AA396" s="2571"/>
      <c r="AB396" s="2571"/>
      <c r="AC396" s="2571"/>
      <c r="AD396" s="2571"/>
      <c r="AE396" s="2571"/>
      <c r="AF396" s="2572"/>
    </row>
    <row r="397" spans="2:32" s="2452" customFormat="1" ht="62.25" customHeight="1" thickBot="1" x14ac:dyDescent="0.25">
      <c r="B397" s="3993" t="s">
        <v>5067</v>
      </c>
      <c r="C397" s="4036"/>
      <c r="D397" s="4019" t="s">
        <v>7089</v>
      </c>
      <c r="E397" s="4020"/>
      <c r="F397" s="4020"/>
      <c r="G397" s="4020"/>
      <c r="H397" s="4020"/>
      <c r="I397" s="4020"/>
      <c r="J397" s="4020"/>
      <c r="K397" s="4020"/>
      <c r="L397" s="4020"/>
      <c r="M397" s="4020"/>
      <c r="N397" s="4020"/>
      <c r="O397" s="4020"/>
      <c r="P397" s="4020"/>
      <c r="Q397" s="4021"/>
      <c r="R397" s="2571"/>
      <c r="S397" s="2571"/>
      <c r="T397" s="2571"/>
      <c r="U397" s="2571"/>
      <c r="V397" s="2571"/>
      <c r="W397" s="2571"/>
      <c r="X397" s="2571"/>
      <c r="Y397" s="2571"/>
      <c r="Z397" s="2571"/>
      <c r="AA397" s="2571"/>
      <c r="AB397" s="2571"/>
      <c r="AC397" s="2571"/>
      <c r="AD397" s="2571"/>
      <c r="AE397" s="2571"/>
      <c r="AF397" s="2572"/>
    </row>
    <row r="398" spans="2:32" s="2452" customFormat="1" ht="13.5" thickBot="1" x14ac:dyDescent="0.25">
      <c r="B398" s="3768"/>
      <c r="C398" s="3769"/>
      <c r="D398" s="3769"/>
      <c r="E398" s="3769"/>
      <c r="F398" s="3769"/>
      <c r="G398" s="2571"/>
      <c r="H398" s="2571"/>
      <c r="I398" s="2571"/>
      <c r="J398" s="2571"/>
      <c r="K398" s="2571"/>
      <c r="L398" s="2571"/>
      <c r="M398" s="2571"/>
      <c r="N398" s="2571"/>
      <c r="O398" s="2571"/>
      <c r="P398" s="2571"/>
      <c r="Q398" s="2571"/>
      <c r="R398" s="2635"/>
      <c r="S398" s="2571"/>
      <c r="T398" s="2571"/>
      <c r="U398" s="2571"/>
      <c r="V398" s="2571"/>
      <c r="W398" s="2571"/>
      <c r="X398" s="2571"/>
      <c r="Y398" s="2571"/>
      <c r="Z398" s="2571"/>
      <c r="AA398" s="2571"/>
      <c r="AB398" s="2571"/>
      <c r="AC398" s="2571"/>
      <c r="AD398" s="2571"/>
      <c r="AE398" s="2571"/>
      <c r="AF398" s="2572"/>
    </row>
    <row r="399" spans="2:32" s="2452" customFormat="1" ht="13.5" thickBot="1" x14ac:dyDescent="0.25">
      <c r="B399" s="4022" t="s">
        <v>5069</v>
      </c>
      <c r="C399" s="4023"/>
      <c r="D399" s="4003" t="s">
        <v>5070</v>
      </c>
      <c r="E399" s="4026" t="s">
        <v>224</v>
      </c>
      <c r="F399" s="4027"/>
      <c r="G399" s="4027"/>
      <c r="H399" s="4027"/>
      <c r="I399" s="4027"/>
      <c r="J399" s="4027"/>
      <c r="K399" s="4027"/>
      <c r="L399" s="4027"/>
      <c r="M399" s="4027"/>
      <c r="N399" s="4027"/>
      <c r="O399" s="4027"/>
      <c r="P399" s="4028"/>
      <c r="Q399" s="4029" t="s">
        <v>340</v>
      </c>
      <c r="R399" s="4030"/>
      <c r="S399" s="4031"/>
      <c r="T399" s="4031"/>
      <c r="U399" s="4031"/>
      <c r="V399" s="4031"/>
      <c r="W399" s="4031"/>
      <c r="X399" s="4031"/>
      <c r="Y399" s="4032"/>
      <c r="Z399" s="4029" t="s">
        <v>225</v>
      </c>
      <c r="AA399" s="4031"/>
      <c r="AB399" s="4032"/>
      <c r="AC399" s="4033" t="s">
        <v>4989</v>
      </c>
      <c r="AD399" s="4034"/>
      <c r="AE399" s="4035"/>
      <c r="AF399" s="2572"/>
    </row>
    <row r="400" spans="2:32" s="2452" customFormat="1" ht="22.5" customHeight="1" thickBot="1" x14ac:dyDescent="0.25">
      <c r="B400" s="4024"/>
      <c r="C400" s="4025"/>
      <c r="D400" s="4003"/>
      <c r="E400" s="4003" t="s">
        <v>5007</v>
      </c>
      <c r="F400" s="4003" t="s">
        <v>5008</v>
      </c>
      <c r="G400" s="4004" t="s">
        <v>5010</v>
      </c>
      <c r="H400" s="4004" t="s">
        <v>5071</v>
      </c>
      <c r="I400" s="4009" t="s">
        <v>5072</v>
      </c>
      <c r="J400" s="4009" t="s">
        <v>5073</v>
      </c>
      <c r="K400" s="4009" t="s">
        <v>5013</v>
      </c>
      <c r="L400" s="4009"/>
      <c r="M400" s="4009" t="s">
        <v>5074</v>
      </c>
      <c r="N400" s="4009" t="s">
        <v>5075</v>
      </c>
      <c r="O400" s="4009" t="s">
        <v>5076</v>
      </c>
      <c r="P400" s="4009" t="s">
        <v>5077</v>
      </c>
      <c r="Q400" s="4000" t="s">
        <v>5019</v>
      </c>
      <c r="R400" s="4000" t="s">
        <v>5020</v>
      </c>
      <c r="S400" s="4000" t="s">
        <v>5021</v>
      </c>
      <c r="T400" s="4000" t="s">
        <v>5078</v>
      </c>
      <c r="U400" s="4000" t="s">
        <v>5079</v>
      </c>
      <c r="V400" s="4000" t="s">
        <v>5024</v>
      </c>
      <c r="W400" s="4000" t="s">
        <v>5026</v>
      </c>
      <c r="X400" s="4004" t="s">
        <v>5080</v>
      </c>
      <c r="Y400" s="4004" t="s">
        <v>5081</v>
      </c>
      <c r="Z400" s="4000" t="s">
        <v>5082</v>
      </c>
      <c r="AA400" s="4000" t="s">
        <v>5083</v>
      </c>
      <c r="AB400" s="4000" t="s">
        <v>5084</v>
      </c>
      <c r="AC400" s="4000" t="s">
        <v>1154</v>
      </c>
      <c r="AD400" s="4000" t="s">
        <v>4990</v>
      </c>
      <c r="AE400" s="4000" t="s">
        <v>4991</v>
      </c>
      <c r="AF400" s="2572"/>
    </row>
    <row r="401" spans="2:32" s="2452" customFormat="1" ht="13.5" thickBot="1" x14ac:dyDescent="0.25">
      <c r="B401" s="4024"/>
      <c r="C401" s="4025"/>
      <c r="D401" s="4000"/>
      <c r="E401" s="4000"/>
      <c r="F401" s="4000"/>
      <c r="G401" s="4005"/>
      <c r="H401" s="4005"/>
      <c r="I401" s="4004"/>
      <c r="J401" s="4004"/>
      <c r="K401" s="3766" t="s">
        <v>5033</v>
      </c>
      <c r="L401" s="3767" t="s">
        <v>2798</v>
      </c>
      <c r="M401" s="4004"/>
      <c r="N401" s="4004"/>
      <c r="O401" s="4004"/>
      <c r="P401" s="4004"/>
      <c r="Q401" s="4001"/>
      <c r="R401" s="4001"/>
      <c r="S401" s="4001"/>
      <c r="T401" s="4001"/>
      <c r="U401" s="4001"/>
      <c r="V401" s="4001"/>
      <c r="W401" s="4001"/>
      <c r="X401" s="4005"/>
      <c r="Y401" s="4005"/>
      <c r="Z401" s="4001"/>
      <c r="AA401" s="4001"/>
      <c r="AB401" s="4001"/>
      <c r="AC401" s="4001"/>
      <c r="AD401" s="4001"/>
      <c r="AE401" s="4001"/>
      <c r="AF401" s="2572"/>
    </row>
    <row r="402" spans="2:32" s="2452" customFormat="1" ht="13.5" thickBot="1" x14ac:dyDescent="0.25">
      <c r="B402" s="3954" t="s">
        <v>7088</v>
      </c>
      <c r="C402" s="3955"/>
      <c r="D402" s="3152" t="s">
        <v>1534</v>
      </c>
      <c r="E402" s="3134"/>
      <c r="F402" s="3153"/>
      <c r="G402" s="3400"/>
      <c r="H402" s="3400"/>
      <c r="I402" s="3134"/>
      <c r="J402" s="3134"/>
      <c r="K402" s="3153"/>
      <c r="L402" s="3400"/>
      <c r="M402" s="3134"/>
      <c r="N402" s="3134"/>
      <c r="O402" s="3134"/>
      <c r="P402" s="3134"/>
      <c r="Q402" s="3134"/>
      <c r="R402" s="3153"/>
      <c r="S402" s="3153"/>
      <c r="T402" s="3134"/>
      <c r="U402" s="3134"/>
      <c r="V402" s="3153"/>
      <c r="W402" s="3153"/>
      <c r="X402" s="3134"/>
      <c r="Y402" s="3134"/>
      <c r="Z402" s="3153"/>
      <c r="AA402" s="3134"/>
      <c r="AB402" s="3134"/>
      <c r="AC402" s="3401"/>
      <c r="AD402" s="3401"/>
      <c r="AE402" s="3401"/>
      <c r="AF402" s="2572"/>
    </row>
    <row r="403" spans="2:32" s="2452" customFormat="1" x14ac:dyDescent="0.2">
      <c r="B403" s="2634"/>
      <c r="C403" s="2566"/>
      <c r="D403" s="2566"/>
      <c r="E403" s="2566"/>
      <c r="F403" s="2566"/>
      <c r="G403" s="2567"/>
      <c r="H403" s="2567"/>
      <c r="I403" s="2567"/>
      <c r="J403" s="2567"/>
      <c r="K403" s="2566"/>
      <c r="L403" s="2567"/>
      <c r="M403" s="2567"/>
      <c r="N403" s="2567"/>
      <c r="O403" s="2567"/>
      <c r="P403" s="2567"/>
      <c r="Q403" s="2631"/>
      <c r="R403" s="2631"/>
      <c r="S403" s="2631"/>
      <c r="T403" s="2631"/>
      <c r="U403" s="2631"/>
      <c r="V403" s="2631"/>
      <c r="W403" s="2631"/>
      <c r="X403" s="2631"/>
      <c r="Y403" s="2631"/>
      <c r="Z403" s="2631"/>
      <c r="AA403" s="2631"/>
      <c r="AB403" s="2631"/>
      <c r="AC403" s="2631"/>
      <c r="AD403" s="2631"/>
      <c r="AE403" s="2631"/>
      <c r="AF403" s="2572"/>
    </row>
    <row r="404" spans="2:32" s="2452" customFormat="1" x14ac:dyDescent="0.2">
      <c r="B404" s="4011" t="s">
        <v>4992</v>
      </c>
      <c r="C404" s="4012"/>
      <c r="D404" s="4042" t="s">
        <v>1871</v>
      </c>
      <c r="E404" s="4042"/>
      <c r="F404" s="4042"/>
      <c r="G404" s="4042"/>
      <c r="H404" s="4042"/>
      <c r="I404" s="2632"/>
      <c r="J404" s="2632"/>
      <c r="K404" s="2632"/>
      <c r="L404" s="2632"/>
      <c r="M404" s="2632"/>
      <c r="N404" s="2632"/>
      <c r="O404" s="2632"/>
      <c r="P404" s="2632"/>
      <c r="Q404" s="2631"/>
      <c r="R404" s="2631"/>
      <c r="S404" s="2631"/>
      <c r="T404" s="2631"/>
      <c r="U404" s="2631"/>
      <c r="V404" s="2631"/>
      <c r="W404" s="2631"/>
      <c r="X404" s="2631"/>
      <c r="Y404" s="2631"/>
      <c r="Z404" s="2631"/>
      <c r="AA404" s="2631"/>
      <c r="AB404" s="2631"/>
      <c r="AC404" s="2631"/>
      <c r="AD404" s="2631"/>
      <c r="AE404" s="2631"/>
      <c r="AF404" s="2572"/>
    </row>
    <row r="405" spans="2:32" s="2452" customFormat="1" x14ac:dyDescent="0.2">
      <c r="B405" s="4011" t="s">
        <v>4993</v>
      </c>
      <c r="C405" s="4012"/>
      <c r="D405" s="4042" t="s">
        <v>1871</v>
      </c>
      <c r="E405" s="4042"/>
      <c r="F405" s="4042"/>
      <c r="G405" s="4042"/>
      <c r="H405" s="4042"/>
      <c r="I405" s="2632"/>
      <c r="J405" s="2632"/>
      <c r="K405" s="2632"/>
      <c r="L405" s="2632"/>
      <c r="M405" s="2632"/>
      <c r="N405" s="2632"/>
      <c r="O405" s="2632"/>
      <c r="P405" s="2632"/>
      <c r="Q405" s="2631"/>
      <c r="R405" s="2631"/>
      <c r="S405" s="2631"/>
      <c r="T405" s="2631"/>
      <c r="U405" s="2631"/>
      <c r="V405" s="2631"/>
      <c r="W405" s="2631"/>
      <c r="X405" s="2631"/>
      <c r="Y405" s="2631"/>
      <c r="Z405" s="2631"/>
      <c r="AA405" s="2631"/>
      <c r="AB405" s="2631"/>
      <c r="AC405" s="2631"/>
      <c r="AD405" s="2631"/>
      <c r="AE405" s="2631"/>
      <c r="AF405" s="2572"/>
    </row>
    <row r="406" spans="2:32" s="2452" customFormat="1" ht="13.5" thickBot="1" x14ac:dyDescent="0.25">
      <c r="B406" s="3770"/>
      <c r="C406" s="3771"/>
      <c r="D406" s="3771"/>
      <c r="E406" s="3771"/>
      <c r="F406" s="3771"/>
      <c r="G406" s="2635"/>
      <c r="H406" s="2635"/>
      <c r="I406" s="2635"/>
      <c r="J406" s="2635"/>
      <c r="K406" s="2635"/>
      <c r="L406" s="2635"/>
      <c r="M406" s="2635"/>
      <c r="N406" s="2635"/>
      <c r="O406" s="2635"/>
      <c r="P406" s="2635"/>
      <c r="Q406" s="2635"/>
      <c r="R406" s="2635"/>
      <c r="S406" s="2635"/>
      <c r="T406" s="2635"/>
      <c r="U406" s="2635"/>
      <c r="V406" s="2635"/>
      <c r="W406" s="2635"/>
      <c r="X406" s="2635"/>
      <c r="Y406" s="2635"/>
      <c r="Z406" s="2635"/>
      <c r="AA406" s="2635"/>
      <c r="AB406" s="2635"/>
      <c r="AC406" s="2635"/>
      <c r="AD406" s="2635"/>
      <c r="AE406" s="2635"/>
      <c r="AF406" s="2577"/>
    </row>
    <row r="407" spans="2:32" s="2452" customFormat="1" x14ac:dyDescent="0.2">
      <c r="B407" s="2535"/>
      <c r="I407" s="2873"/>
    </row>
    <row r="408" spans="2:32" s="2452" customFormat="1" ht="13.5" thickBot="1" x14ac:dyDescent="0.25">
      <c r="B408" s="2535"/>
      <c r="I408" s="2873"/>
    </row>
    <row r="409" spans="2:32" s="2452" customFormat="1" ht="20.25" x14ac:dyDescent="0.2">
      <c r="B409" s="3987" t="s">
        <v>5065</v>
      </c>
      <c r="C409" s="3988"/>
      <c r="D409" s="3988"/>
      <c r="E409" s="3988"/>
      <c r="F409" s="3988"/>
      <c r="G409" s="3988"/>
      <c r="H409" s="3988"/>
      <c r="I409" s="3988"/>
      <c r="J409" s="3988"/>
      <c r="K409" s="3988"/>
      <c r="L409" s="3988"/>
      <c r="M409" s="3988"/>
      <c r="N409" s="3988"/>
      <c r="O409" s="3988"/>
      <c r="P409" s="3988"/>
      <c r="Q409" s="3988"/>
      <c r="R409" s="3988"/>
      <c r="S409" s="3988"/>
      <c r="T409" s="3988"/>
      <c r="U409" s="3988"/>
      <c r="V409" s="3988"/>
      <c r="W409" s="3988"/>
      <c r="X409" s="3988"/>
      <c r="Y409" s="3988"/>
      <c r="Z409" s="3988"/>
      <c r="AA409" s="3988"/>
      <c r="AB409" s="3988"/>
      <c r="AC409" s="3988"/>
      <c r="AD409" s="3988"/>
      <c r="AE409" s="3988"/>
      <c r="AF409" s="3989"/>
    </row>
    <row r="410" spans="2:32" s="2452" customFormat="1" x14ac:dyDescent="0.2">
      <c r="B410" s="3768"/>
      <c r="C410" s="3769"/>
      <c r="D410" s="3769"/>
      <c r="E410" s="3769"/>
      <c r="F410" s="3769"/>
      <c r="G410" s="2571"/>
      <c r="H410" s="2571"/>
      <c r="I410" s="2571"/>
      <c r="J410" s="2571"/>
      <c r="K410" s="2571"/>
      <c r="L410" s="2571"/>
      <c r="M410" s="2571"/>
      <c r="N410" s="2571"/>
      <c r="O410" s="2571"/>
      <c r="P410" s="2571"/>
      <c r="Q410" s="2571"/>
      <c r="R410" s="2571"/>
      <c r="S410" s="2571"/>
      <c r="T410" s="2571"/>
      <c r="U410" s="2571"/>
      <c r="V410" s="2571"/>
      <c r="W410" s="2571"/>
      <c r="X410" s="2571"/>
      <c r="Y410" s="2571"/>
      <c r="Z410" s="2571"/>
      <c r="AA410" s="2571"/>
      <c r="AB410" s="2571"/>
      <c r="AC410" s="2571"/>
      <c r="AD410" s="2571"/>
      <c r="AE410" s="2571"/>
      <c r="AF410" s="2572"/>
    </row>
    <row r="411" spans="2:32" s="2452" customFormat="1" x14ac:dyDescent="0.2">
      <c r="B411" s="2633" t="s">
        <v>5085</v>
      </c>
      <c r="C411" s="3769"/>
      <c r="D411" s="4016" t="s">
        <v>7085</v>
      </c>
      <c r="E411" s="4016"/>
      <c r="F411" s="4016"/>
      <c r="G411" s="2571"/>
      <c r="H411" s="2571"/>
      <c r="I411" s="2571"/>
      <c r="J411" s="2571"/>
      <c r="K411" s="2571"/>
      <c r="L411" s="2571"/>
      <c r="M411" s="2571"/>
      <c r="N411" s="2571"/>
      <c r="O411" s="2571"/>
      <c r="P411" s="2571"/>
      <c r="Q411" s="2571"/>
      <c r="R411" s="2571"/>
      <c r="S411" s="2571"/>
      <c r="T411" s="2571"/>
      <c r="U411" s="2571"/>
      <c r="V411" s="2571"/>
      <c r="W411" s="2571"/>
      <c r="X411" s="2571"/>
      <c r="Y411" s="2571"/>
      <c r="Z411" s="2571"/>
      <c r="AA411" s="2571"/>
      <c r="AB411" s="2571"/>
      <c r="AC411" s="2571"/>
      <c r="AD411" s="2571"/>
      <c r="AE411" s="2571"/>
      <c r="AF411" s="2572"/>
    </row>
    <row r="412" spans="2:32" s="2452" customFormat="1" x14ac:dyDescent="0.2">
      <c r="B412" s="4017" t="s">
        <v>5068</v>
      </c>
      <c r="C412" s="4018"/>
      <c r="D412" s="4909">
        <v>41820</v>
      </c>
      <c r="E412" s="4909"/>
      <c r="F412" s="4909"/>
      <c r="G412" s="2631"/>
      <c r="H412" s="2571"/>
      <c r="I412" s="2571"/>
      <c r="J412" s="2571"/>
      <c r="K412" s="2571"/>
      <c r="L412" s="2571"/>
      <c r="M412" s="2571"/>
      <c r="N412" s="2571"/>
      <c r="O412" s="2571"/>
      <c r="P412" s="2571"/>
      <c r="Q412" s="2571"/>
      <c r="R412" s="2571"/>
      <c r="S412" s="2571"/>
      <c r="T412" s="2571"/>
      <c r="U412" s="2571"/>
      <c r="V412" s="2571"/>
      <c r="W412" s="2571"/>
      <c r="X412" s="2571"/>
      <c r="Y412" s="2571"/>
      <c r="Z412" s="2571"/>
      <c r="AA412" s="2571"/>
      <c r="AB412" s="2571"/>
      <c r="AC412" s="2571"/>
      <c r="AD412" s="2571"/>
      <c r="AE412" s="2571"/>
      <c r="AF412" s="2572"/>
    </row>
    <row r="413" spans="2:32" s="2452" customFormat="1" ht="12.75" customHeight="1" x14ac:dyDescent="0.2">
      <c r="B413" s="3991" t="s">
        <v>5066</v>
      </c>
      <c r="C413" s="3992"/>
      <c r="D413" s="4882">
        <v>41822</v>
      </c>
      <c r="E413" s="4882"/>
      <c r="F413" s="4882"/>
      <c r="G413" s="2571"/>
      <c r="H413" s="2571"/>
      <c r="I413" s="2571"/>
      <c r="J413" s="2571"/>
      <c r="K413" s="2571"/>
      <c r="L413" s="2571"/>
      <c r="M413" s="2571"/>
      <c r="N413" s="2571"/>
      <c r="O413" s="2571"/>
      <c r="P413" s="2571"/>
      <c r="Q413" s="2571"/>
      <c r="R413" s="2571"/>
      <c r="S413" s="2571"/>
      <c r="T413" s="2571"/>
      <c r="U413" s="2571"/>
      <c r="V413" s="2571"/>
      <c r="W413" s="2571"/>
      <c r="X413" s="2571"/>
      <c r="Y413" s="2571"/>
      <c r="Z413" s="2571"/>
      <c r="AA413" s="2571"/>
      <c r="AB413" s="2571"/>
      <c r="AC413" s="2571"/>
      <c r="AD413" s="2571"/>
      <c r="AE413" s="2571"/>
      <c r="AF413" s="2572"/>
    </row>
    <row r="414" spans="2:32" s="2452" customFormat="1" ht="12.75" customHeight="1" thickBot="1" x14ac:dyDescent="0.25">
      <c r="B414" s="3768"/>
      <c r="C414" s="3769"/>
      <c r="D414" s="3769"/>
      <c r="E414" s="3769"/>
      <c r="F414" s="3769"/>
      <c r="G414" s="2571"/>
      <c r="H414" s="2571"/>
      <c r="I414" s="2571"/>
      <c r="J414" s="2571"/>
      <c r="K414" s="2571"/>
      <c r="L414" s="2571"/>
      <c r="M414" s="2571"/>
      <c r="N414" s="2571"/>
      <c r="O414" s="2571"/>
      <c r="P414" s="2571"/>
      <c r="Q414" s="2571"/>
      <c r="R414" s="2571"/>
      <c r="S414" s="2571"/>
      <c r="T414" s="2571"/>
      <c r="U414" s="2571"/>
      <c r="V414" s="2571"/>
      <c r="W414" s="2571"/>
      <c r="X414" s="2571"/>
      <c r="Y414" s="2571"/>
      <c r="Z414" s="2571"/>
      <c r="AA414" s="2571"/>
      <c r="AB414" s="2571"/>
      <c r="AC414" s="2571"/>
      <c r="AD414" s="2571"/>
      <c r="AE414" s="2571"/>
      <c r="AF414" s="2572"/>
    </row>
    <row r="415" spans="2:32" s="2452" customFormat="1" ht="66" customHeight="1" thickBot="1" x14ac:dyDescent="0.25">
      <c r="B415" s="3993" t="s">
        <v>5067</v>
      </c>
      <c r="C415" s="4036"/>
      <c r="D415" s="4019" t="s">
        <v>7086</v>
      </c>
      <c r="E415" s="4020"/>
      <c r="F415" s="4020"/>
      <c r="G415" s="4020"/>
      <c r="H415" s="4020"/>
      <c r="I415" s="4020"/>
      <c r="J415" s="4020"/>
      <c r="K415" s="4020"/>
      <c r="L415" s="4020"/>
      <c r="M415" s="4020"/>
      <c r="N415" s="4020"/>
      <c r="O415" s="4020"/>
      <c r="P415" s="4020"/>
      <c r="Q415" s="4021"/>
      <c r="R415" s="2571"/>
      <c r="S415" s="2571"/>
      <c r="T415" s="2571"/>
      <c r="U415" s="2571"/>
      <c r="V415" s="2571"/>
      <c r="W415" s="2571"/>
      <c r="X415" s="2571"/>
      <c r="Y415" s="2571"/>
      <c r="Z415" s="2571"/>
      <c r="AA415" s="2571"/>
      <c r="AB415" s="2571"/>
      <c r="AC415" s="2571"/>
      <c r="AD415" s="2571"/>
      <c r="AE415" s="2571"/>
      <c r="AF415" s="2572"/>
    </row>
    <row r="416" spans="2:32" s="2452" customFormat="1" ht="13.5" customHeight="1" thickBot="1" x14ac:dyDescent="0.25">
      <c r="B416" s="3768"/>
      <c r="C416" s="3769"/>
      <c r="D416" s="3769"/>
      <c r="E416" s="3769"/>
      <c r="F416" s="3769"/>
      <c r="G416" s="2571"/>
      <c r="H416" s="2571"/>
      <c r="I416" s="2571"/>
      <c r="J416" s="2571"/>
      <c r="K416" s="2571"/>
      <c r="L416" s="2571"/>
      <c r="M416" s="2571"/>
      <c r="N416" s="2571"/>
      <c r="O416" s="2571"/>
      <c r="P416" s="2571"/>
      <c r="Q416" s="2571"/>
      <c r="R416" s="2635"/>
      <c r="S416" s="2571"/>
      <c r="T416" s="2571"/>
      <c r="U416" s="2571"/>
      <c r="V416" s="2571"/>
      <c r="W416" s="2571"/>
      <c r="X416" s="2571"/>
      <c r="Y416" s="2571"/>
      <c r="Z416" s="2571"/>
      <c r="AA416" s="2571"/>
      <c r="AB416" s="2571"/>
      <c r="AC416" s="2571"/>
      <c r="AD416" s="2571"/>
      <c r="AE416" s="2571"/>
      <c r="AF416" s="2572"/>
    </row>
    <row r="417" spans="2:32" s="2452" customFormat="1" ht="13.5" thickBot="1" x14ac:dyDescent="0.25">
      <c r="B417" s="4022" t="s">
        <v>5069</v>
      </c>
      <c r="C417" s="4023"/>
      <c r="D417" s="4003" t="s">
        <v>5070</v>
      </c>
      <c r="E417" s="4026" t="s">
        <v>224</v>
      </c>
      <c r="F417" s="4027"/>
      <c r="G417" s="4027"/>
      <c r="H417" s="4027"/>
      <c r="I417" s="4027"/>
      <c r="J417" s="4027"/>
      <c r="K417" s="4027"/>
      <c r="L417" s="4027"/>
      <c r="M417" s="4027"/>
      <c r="N417" s="4027"/>
      <c r="O417" s="4027"/>
      <c r="P417" s="4028"/>
      <c r="Q417" s="4029" t="s">
        <v>340</v>
      </c>
      <c r="R417" s="4030"/>
      <c r="S417" s="4031"/>
      <c r="T417" s="4031"/>
      <c r="U417" s="4031"/>
      <c r="V417" s="4031"/>
      <c r="W417" s="4031"/>
      <c r="X417" s="4031"/>
      <c r="Y417" s="4032"/>
      <c r="Z417" s="4029" t="s">
        <v>225</v>
      </c>
      <c r="AA417" s="4031"/>
      <c r="AB417" s="4032"/>
      <c r="AC417" s="4033" t="s">
        <v>4989</v>
      </c>
      <c r="AD417" s="4034"/>
      <c r="AE417" s="4035"/>
      <c r="AF417" s="2572"/>
    </row>
    <row r="418" spans="2:32" s="2452" customFormat="1" ht="13.5" customHeight="1" thickBot="1" x14ac:dyDescent="0.25">
      <c r="B418" s="4024"/>
      <c r="C418" s="4025"/>
      <c r="D418" s="4003"/>
      <c r="E418" s="4003" t="s">
        <v>5007</v>
      </c>
      <c r="F418" s="4003" t="s">
        <v>5008</v>
      </c>
      <c r="G418" s="4004" t="s">
        <v>5010</v>
      </c>
      <c r="H418" s="4004" t="s">
        <v>5071</v>
      </c>
      <c r="I418" s="4009" t="s">
        <v>5072</v>
      </c>
      <c r="J418" s="4009" t="s">
        <v>5073</v>
      </c>
      <c r="K418" s="4009" t="s">
        <v>5013</v>
      </c>
      <c r="L418" s="4009"/>
      <c r="M418" s="4009" t="s">
        <v>5074</v>
      </c>
      <c r="N418" s="4009" t="s">
        <v>5075</v>
      </c>
      <c r="O418" s="4009" t="s">
        <v>5076</v>
      </c>
      <c r="P418" s="4009" t="s">
        <v>5077</v>
      </c>
      <c r="Q418" s="4000" t="s">
        <v>5019</v>
      </c>
      <c r="R418" s="4000" t="s">
        <v>5020</v>
      </c>
      <c r="S418" s="4000" t="s">
        <v>5021</v>
      </c>
      <c r="T418" s="4000" t="s">
        <v>5078</v>
      </c>
      <c r="U418" s="4000" t="s">
        <v>5079</v>
      </c>
      <c r="V418" s="4000" t="s">
        <v>5024</v>
      </c>
      <c r="W418" s="4000" t="s">
        <v>5026</v>
      </c>
      <c r="X418" s="4004" t="s">
        <v>5080</v>
      </c>
      <c r="Y418" s="4004" t="s">
        <v>5081</v>
      </c>
      <c r="Z418" s="4000" t="s">
        <v>5082</v>
      </c>
      <c r="AA418" s="4000" t="s">
        <v>5083</v>
      </c>
      <c r="AB418" s="4000" t="s">
        <v>5084</v>
      </c>
      <c r="AC418" s="4000" t="s">
        <v>1154</v>
      </c>
      <c r="AD418" s="4000" t="s">
        <v>4990</v>
      </c>
      <c r="AE418" s="4000" t="s">
        <v>4991</v>
      </c>
      <c r="AF418" s="2572"/>
    </row>
    <row r="419" spans="2:32" s="2452" customFormat="1" ht="13.5" customHeight="1" thickBot="1" x14ac:dyDescent="0.25">
      <c r="B419" s="4024"/>
      <c r="C419" s="4025"/>
      <c r="D419" s="4000"/>
      <c r="E419" s="4000"/>
      <c r="F419" s="4000"/>
      <c r="G419" s="4005"/>
      <c r="H419" s="4005"/>
      <c r="I419" s="4004"/>
      <c r="J419" s="4004"/>
      <c r="K419" s="3766" t="s">
        <v>5033</v>
      </c>
      <c r="L419" s="3767" t="s">
        <v>2798</v>
      </c>
      <c r="M419" s="4004"/>
      <c r="N419" s="4004"/>
      <c r="O419" s="4004"/>
      <c r="P419" s="4004"/>
      <c r="Q419" s="4001"/>
      <c r="R419" s="4001"/>
      <c r="S419" s="4001"/>
      <c r="T419" s="4001"/>
      <c r="U419" s="4001"/>
      <c r="V419" s="4001"/>
      <c r="W419" s="4001"/>
      <c r="X419" s="4005"/>
      <c r="Y419" s="4005"/>
      <c r="Z419" s="4001"/>
      <c r="AA419" s="4001"/>
      <c r="AB419" s="4001"/>
      <c r="AC419" s="4001"/>
      <c r="AD419" s="4001"/>
      <c r="AE419" s="4001"/>
      <c r="AF419" s="2572"/>
    </row>
    <row r="420" spans="2:32" s="2452" customFormat="1" ht="29.25" customHeight="1" thickBot="1" x14ac:dyDescent="0.25">
      <c r="B420" s="3954" t="s">
        <v>7087</v>
      </c>
      <c r="C420" s="3955"/>
      <c r="D420" s="3152" t="s">
        <v>1534</v>
      </c>
      <c r="E420" s="3134"/>
      <c r="F420" s="3153"/>
      <c r="G420" s="3400"/>
      <c r="H420" s="3400"/>
      <c r="I420" s="3134"/>
      <c r="J420" s="3134"/>
      <c r="K420" s="3153"/>
      <c r="L420" s="3400"/>
      <c r="M420" s="3134"/>
      <c r="N420" s="3134"/>
      <c r="O420" s="3134"/>
      <c r="P420" s="3134"/>
      <c r="Q420" s="3134"/>
      <c r="R420" s="3153"/>
      <c r="S420" s="3153"/>
      <c r="T420" s="3134"/>
      <c r="U420" s="3134"/>
      <c r="V420" s="3153"/>
      <c r="W420" s="3153"/>
      <c r="X420" s="3134"/>
      <c r="Y420" s="3134"/>
      <c r="Z420" s="3153"/>
      <c r="AA420" s="3134"/>
      <c r="AB420" s="3134"/>
      <c r="AC420" s="3401"/>
      <c r="AD420" s="3401"/>
      <c r="AE420" s="3401"/>
      <c r="AF420" s="2572"/>
    </row>
    <row r="421" spans="2:32" s="2452" customFormat="1" x14ac:dyDescent="0.2">
      <c r="B421" s="2634"/>
      <c r="C421" s="2566"/>
      <c r="D421" s="2566"/>
      <c r="E421" s="2566"/>
      <c r="F421" s="2566"/>
      <c r="G421" s="2567"/>
      <c r="H421" s="2567"/>
      <c r="I421" s="2567"/>
      <c r="J421" s="2567"/>
      <c r="K421" s="2566"/>
      <c r="L421" s="2567"/>
      <c r="M421" s="2567"/>
      <c r="N421" s="2567"/>
      <c r="O421" s="2567"/>
      <c r="P421" s="2567"/>
      <c r="Q421" s="2631"/>
      <c r="R421" s="2631"/>
      <c r="S421" s="2631"/>
      <c r="T421" s="2631"/>
      <c r="U421" s="2631"/>
      <c r="V421" s="2631"/>
      <c r="W421" s="2631"/>
      <c r="X421" s="2631"/>
      <c r="Y421" s="2631"/>
      <c r="Z421" s="2631"/>
      <c r="AA421" s="2631"/>
      <c r="AB421" s="2631"/>
      <c r="AC421" s="2631"/>
      <c r="AD421" s="2631"/>
      <c r="AE421" s="2631"/>
      <c r="AF421" s="2572"/>
    </row>
    <row r="422" spans="2:32" s="2452" customFormat="1" x14ac:dyDescent="0.2">
      <c r="B422" s="4011" t="s">
        <v>4992</v>
      </c>
      <c r="C422" s="4012"/>
      <c r="D422" s="4042" t="s">
        <v>1871</v>
      </c>
      <c r="E422" s="4042"/>
      <c r="F422" s="4042"/>
      <c r="G422" s="4042"/>
      <c r="H422" s="4042"/>
      <c r="I422" s="2632"/>
      <c r="J422" s="2632"/>
      <c r="K422" s="2632"/>
      <c r="L422" s="2632"/>
      <c r="M422" s="2632"/>
      <c r="N422" s="2632"/>
      <c r="O422" s="2632"/>
      <c r="P422" s="2632"/>
      <c r="Q422" s="2631"/>
      <c r="R422" s="2631"/>
      <c r="S422" s="2631"/>
      <c r="T422" s="2631"/>
      <c r="U422" s="2631"/>
      <c r="V422" s="2631"/>
      <c r="W422" s="2631"/>
      <c r="X422" s="2631"/>
      <c r="Y422" s="2631"/>
      <c r="Z422" s="2631"/>
      <c r="AA422" s="2631"/>
      <c r="AB422" s="2631"/>
      <c r="AC422" s="2631"/>
      <c r="AD422" s="2631"/>
      <c r="AE422" s="2631"/>
      <c r="AF422" s="2572"/>
    </row>
    <row r="423" spans="2:32" s="2452" customFormat="1" x14ac:dyDescent="0.2">
      <c r="B423" s="4011" t="s">
        <v>4993</v>
      </c>
      <c r="C423" s="4012"/>
      <c r="D423" s="4042" t="s">
        <v>1871</v>
      </c>
      <c r="E423" s="4042"/>
      <c r="F423" s="4042"/>
      <c r="G423" s="4042"/>
      <c r="H423" s="4042"/>
      <c r="I423" s="2632"/>
      <c r="J423" s="2632"/>
      <c r="K423" s="2632"/>
      <c r="L423" s="2632"/>
      <c r="M423" s="2632"/>
      <c r="N423" s="2632"/>
      <c r="O423" s="2632"/>
      <c r="P423" s="2632"/>
      <c r="Q423" s="2631"/>
      <c r="R423" s="2631"/>
      <c r="S423" s="2631"/>
      <c r="T423" s="2631"/>
      <c r="U423" s="2631"/>
      <c r="V423" s="2631"/>
      <c r="W423" s="2631"/>
      <c r="X423" s="2631"/>
      <c r="Y423" s="2631"/>
      <c r="Z423" s="2631"/>
      <c r="AA423" s="2631"/>
      <c r="AB423" s="2631"/>
      <c r="AC423" s="2631"/>
      <c r="AD423" s="2631"/>
      <c r="AE423" s="2631"/>
      <c r="AF423" s="2572"/>
    </row>
    <row r="424" spans="2:32" s="2452" customFormat="1" ht="13.5" thickBot="1" x14ac:dyDescent="0.25">
      <c r="B424" s="3770"/>
      <c r="C424" s="3771"/>
      <c r="D424" s="3771"/>
      <c r="E424" s="3771"/>
      <c r="F424" s="3771"/>
      <c r="G424" s="2635"/>
      <c r="H424" s="2635"/>
      <c r="I424" s="2635"/>
      <c r="J424" s="2635"/>
      <c r="K424" s="2635"/>
      <c r="L424" s="2635"/>
      <c r="M424" s="2635"/>
      <c r="N424" s="2635"/>
      <c r="O424" s="2635"/>
      <c r="P424" s="2635"/>
      <c r="Q424" s="2635"/>
      <c r="R424" s="2635"/>
      <c r="S424" s="2635"/>
      <c r="T424" s="2635"/>
      <c r="U424" s="2635"/>
      <c r="V424" s="2635"/>
      <c r="W424" s="2635"/>
      <c r="X424" s="2635"/>
      <c r="Y424" s="2635"/>
      <c r="Z424" s="2635"/>
      <c r="AA424" s="2635"/>
      <c r="AB424" s="2635"/>
      <c r="AC424" s="2635"/>
      <c r="AD424" s="2635"/>
      <c r="AE424" s="2635"/>
      <c r="AF424" s="2577"/>
    </row>
    <row r="425" spans="2:32" s="2452" customFormat="1" x14ac:dyDescent="0.2">
      <c r="B425" s="2535"/>
      <c r="I425" s="2873"/>
    </row>
    <row r="426" spans="2:32" s="2452" customFormat="1" ht="13.5" thickBot="1" x14ac:dyDescent="0.25">
      <c r="B426" s="2535"/>
      <c r="I426" s="2873"/>
    </row>
    <row r="427" spans="2:32" s="2452" customFormat="1" ht="12.75" customHeight="1" x14ac:dyDescent="0.2">
      <c r="B427" s="3987" t="s">
        <v>5065</v>
      </c>
      <c r="C427" s="3988"/>
      <c r="D427" s="3988"/>
      <c r="E427" s="3988"/>
      <c r="F427" s="3988"/>
      <c r="G427" s="3988"/>
      <c r="H427" s="3988"/>
      <c r="I427" s="3988"/>
      <c r="J427" s="3988"/>
      <c r="K427" s="3988"/>
      <c r="L427" s="3988"/>
      <c r="M427" s="3988"/>
      <c r="N427" s="3988"/>
      <c r="O427" s="3988"/>
      <c r="P427" s="3988"/>
      <c r="Q427" s="3988"/>
      <c r="R427" s="3988"/>
      <c r="S427" s="3988"/>
      <c r="T427" s="3988"/>
      <c r="U427" s="3988"/>
      <c r="V427" s="3988"/>
      <c r="W427" s="3988"/>
      <c r="X427" s="3988"/>
      <c r="Y427" s="3988"/>
      <c r="Z427" s="3988"/>
      <c r="AA427" s="3988"/>
      <c r="AB427" s="3988"/>
      <c r="AC427" s="3988"/>
      <c r="AD427" s="3988"/>
      <c r="AE427" s="3988"/>
      <c r="AF427" s="3989"/>
    </row>
    <row r="428" spans="2:32" s="2452" customFormat="1" ht="12.75" customHeight="1" x14ac:dyDescent="0.2">
      <c r="B428" s="3768"/>
      <c r="C428" s="3769"/>
      <c r="D428" s="3769"/>
      <c r="E428" s="3769"/>
      <c r="F428" s="3769"/>
      <c r="G428" s="2571"/>
      <c r="H428" s="2571"/>
      <c r="I428" s="2571"/>
      <c r="J428" s="2571"/>
      <c r="K428" s="2571"/>
      <c r="L428" s="2571"/>
      <c r="M428" s="2571"/>
      <c r="N428" s="2571"/>
      <c r="O428" s="2571"/>
      <c r="P428" s="2571"/>
      <c r="Q428" s="2571"/>
      <c r="R428" s="2571"/>
      <c r="S428" s="2571"/>
      <c r="T428" s="2571"/>
      <c r="U428" s="2571"/>
      <c r="V428" s="2571"/>
      <c r="W428" s="2571"/>
      <c r="X428" s="2571"/>
      <c r="Y428" s="2571"/>
      <c r="Z428" s="2571"/>
      <c r="AA428" s="2571"/>
      <c r="AB428" s="2571"/>
      <c r="AC428" s="2571"/>
      <c r="AD428" s="2571"/>
      <c r="AE428" s="2571"/>
      <c r="AF428" s="2572"/>
    </row>
    <row r="429" spans="2:32" s="2452" customFormat="1" x14ac:dyDescent="0.2">
      <c r="B429" s="2633" t="s">
        <v>5085</v>
      </c>
      <c r="C429" s="3769"/>
      <c r="D429" s="4016" t="s">
        <v>7082</v>
      </c>
      <c r="E429" s="4016"/>
      <c r="F429" s="4016"/>
      <c r="G429" s="2571"/>
      <c r="H429" s="2571"/>
      <c r="I429" s="2571"/>
      <c r="J429" s="2571"/>
      <c r="K429" s="2571"/>
      <c r="L429" s="2571"/>
      <c r="M429" s="2571"/>
      <c r="N429" s="2571"/>
      <c r="O429" s="2571"/>
      <c r="P429" s="2571"/>
      <c r="Q429" s="2571"/>
      <c r="R429" s="2571"/>
      <c r="S429" s="2571"/>
      <c r="T429" s="2571"/>
      <c r="U429" s="2571"/>
      <c r="V429" s="2571"/>
      <c r="W429" s="2571"/>
      <c r="X429" s="2571"/>
      <c r="Y429" s="2571"/>
      <c r="Z429" s="2571"/>
      <c r="AA429" s="2571"/>
      <c r="AB429" s="2571"/>
      <c r="AC429" s="2571"/>
      <c r="AD429" s="2571"/>
      <c r="AE429" s="2571"/>
      <c r="AF429" s="2572"/>
    </row>
    <row r="430" spans="2:32" s="2452" customFormat="1" ht="13.5" customHeight="1" x14ac:dyDescent="0.2">
      <c r="B430" s="4017" t="s">
        <v>5068</v>
      </c>
      <c r="C430" s="4018"/>
      <c r="D430" s="4909">
        <v>41832</v>
      </c>
      <c r="E430" s="4909"/>
      <c r="F430" s="4909"/>
      <c r="G430" s="2631"/>
      <c r="H430" s="2571"/>
      <c r="I430" s="2571"/>
      <c r="J430" s="2571"/>
      <c r="K430" s="2571"/>
      <c r="L430" s="2571"/>
      <c r="M430" s="2571"/>
      <c r="N430" s="2571"/>
      <c r="O430" s="2571"/>
      <c r="P430" s="2571"/>
      <c r="Q430" s="2571"/>
      <c r="R430" s="2571"/>
      <c r="S430" s="2571"/>
      <c r="T430" s="2571"/>
      <c r="U430" s="2571"/>
      <c r="V430" s="2571"/>
      <c r="W430" s="2571"/>
      <c r="X430" s="2571"/>
      <c r="Y430" s="2571"/>
      <c r="Z430" s="2571"/>
      <c r="AA430" s="2571"/>
      <c r="AB430" s="2571"/>
      <c r="AC430" s="2571"/>
      <c r="AD430" s="2571"/>
      <c r="AE430" s="2571"/>
      <c r="AF430" s="2572"/>
    </row>
    <row r="431" spans="2:32" s="2452" customFormat="1" x14ac:dyDescent="0.2">
      <c r="B431" s="3991" t="s">
        <v>5066</v>
      </c>
      <c r="C431" s="3992"/>
      <c r="D431" s="4909">
        <v>41832</v>
      </c>
      <c r="E431" s="4909"/>
      <c r="F431" s="4909"/>
      <c r="G431" s="2571"/>
      <c r="H431" s="2571"/>
      <c r="I431" s="2571"/>
      <c r="J431" s="2571"/>
      <c r="K431" s="2571"/>
      <c r="L431" s="2571"/>
      <c r="M431" s="2571"/>
      <c r="N431" s="2571"/>
      <c r="O431" s="2571"/>
      <c r="P431" s="2571"/>
      <c r="Q431" s="2571"/>
      <c r="R431" s="2571"/>
      <c r="S431" s="2571"/>
      <c r="T431" s="2571"/>
      <c r="U431" s="2571"/>
      <c r="V431" s="2571"/>
      <c r="W431" s="2571"/>
      <c r="X431" s="2571"/>
      <c r="Y431" s="2571"/>
      <c r="Z431" s="2571"/>
      <c r="AA431" s="2571"/>
      <c r="AB431" s="2571"/>
      <c r="AC431" s="2571"/>
      <c r="AD431" s="2571"/>
      <c r="AE431" s="2571"/>
      <c r="AF431" s="2572"/>
    </row>
    <row r="432" spans="2:32" s="2452" customFormat="1" ht="13.5" customHeight="1" thickBot="1" x14ac:dyDescent="0.25">
      <c r="B432" s="3768"/>
      <c r="C432" s="3769"/>
      <c r="D432" s="3769"/>
      <c r="E432" s="3769"/>
      <c r="F432" s="3769"/>
      <c r="G432" s="2571"/>
      <c r="H432" s="2571"/>
      <c r="I432" s="2571"/>
      <c r="J432" s="2571"/>
      <c r="K432" s="2571"/>
      <c r="L432" s="2571"/>
      <c r="M432" s="2571"/>
      <c r="N432" s="2571"/>
      <c r="O432" s="2571"/>
      <c r="P432" s="2571"/>
      <c r="Q432" s="2571"/>
      <c r="R432" s="2571"/>
      <c r="S432" s="2571"/>
      <c r="T432" s="2571"/>
      <c r="U432" s="2571"/>
      <c r="V432" s="2571"/>
      <c r="W432" s="2571"/>
      <c r="X432" s="2571"/>
      <c r="Y432" s="2571"/>
      <c r="Z432" s="2571"/>
      <c r="AA432" s="2571"/>
      <c r="AB432" s="2571"/>
      <c r="AC432" s="2571"/>
      <c r="AD432" s="2571"/>
      <c r="AE432" s="2571"/>
      <c r="AF432" s="2572"/>
    </row>
    <row r="433" spans="2:32" s="2452" customFormat="1" ht="84" customHeight="1" thickBot="1" x14ac:dyDescent="0.25">
      <c r="B433" s="3993" t="s">
        <v>5067</v>
      </c>
      <c r="C433" s="4036"/>
      <c r="D433" s="4019" t="s">
        <v>7083</v>
      </c>
      <c r="E433" s="4020"/>
      <c r="F433" s="4020"/>
      <c r="G433" s="4020"/>
      <c r="H433" s="4020"/>
      <c r="I433" s="4020"/>
      <c r="J433" s="4020"/>
      <c r="K433" s="4020"/>
      <c r="L433" s="4020"/>
      <c r="M433" s="4020"/>
      <c r="N433" s="4020"/>
      <c r="O433" s="4020"/>
      <c r="P433" s="4020"/>
      <c r="Q433" s="4021"/>
      <c r="R433" s="2571"/>
      <c r="S433" s="2571"/>
      <c r="T433" s="2571"/>
      <c r="U433" s="2571"/>
      <c r="V433" s="2571"/>
      <c r="W433" s="2571"/>
      <c r="X433" s="2571"/>
      <c r="Y433" s="2571"/>
      <c r="Z433" s="2571"/>
      <c r="AA433" s="2571"/>
      <c r="AB433" s="2571"/>
      <c r="AC433" s="2571"/>
      <c r="AD433" s="2571"/>
      <c r="AE433" s="2571"/>
      <c r="AF433" s="2572"/>
    </row>
    <row r="434" spans="2:32" s="2452" customFormat="1" ht="13.5" thickBot="1" x14ac:dyDescent="0.25">
      <c r="B434" s="3768"/>
      <c r="C434" s="3769"/>
      <c r="D434" s="3769"/>
      <c r="E434" s="3769"/>
      <c r="F434" s="3769"/>
      <c r="G434" s="2571"/>
      <c r="H434" s="2571"/>
      <c r="I434" s="2571"/>
      <c r="J434" s="2571"/>
      <c r="K434" s="2571"/>
      <c r="L434" s="2571"/>
      <c r="M434" s="2571"/>
      <c r="N434" s="2571"/>
      <c r="O434" s="2571"/>
      <c r="P434" s="2571"/>
      <c r="Q434" s="2571"/>
      <c r="R434" s="2635"/>
      <c r="S434" s="2571"/>
      <c r="T434" s="2571"/>
      <c r="U434" s="2571"/>
      <c r="V434" s="2571"/>
      <c r="W434" s="2571"/>
      <c r="X434" s="2571"/>
      <c r="Y434" s="2571"/>
      <c r="Z434" s="2571"/>
      <c r="AA434" s="2571"/>
      <c r="AB434" s="2571"/>
      <c r="AC434" s="2571"/>
      <c r="AD434" s="2571"/>
      <c r="AE434" s="2571"/>
      <c r="AF434" s="2572"/>
    </row>
    <row r="435" spans="2:32" s="2452" customFormat="1" ht="13.5" thickBot="1" x14ac:dyDescent="0.25">
      <c r="B435" s="4022" t="s">
        <v>5069</v>
      </c>
      <c r="C435" s="4023"/>
      <c r="D435" s="4003" t="s">
        <v>5070</v>
      </c>
      <c r="E435" s="4026" t="s">
        <v>224</v>
      </c>
      <c r="F435" s="4027"/>
      <c r="G435" s="4027"/>
      <c r="H435" s="4027"/>
      <c r="I435" s="4027"/>
      <c r="J435" s="4027"/>
      <c r="K435" s="4027"/>
      <c r="L435" s="4027"/>
      <c r="M435" s="4027"/>
      <c r="N435" s="4027"/>
      <c r="O435" s="4027"/>
      <c r="P435" s="4028"/>
      <c r="Q435" s="4029" t="s">
        <v>340</v>
      </c>
      <c r="R435" s="4030"/>
      <c r="S435" s="4031"/>
      <c r="T435" s="4031"/>
      <c r="U435" s="4031"/>
      <c r="V435" s="4031"/>
      <c r="W435" s="4031"/>
      <c r="X435" s="4031"/>
      <c r="Y435" s="4032"/>
      <c r="Z435" s="4029" t="s">
        <v>225</v>
      </c>
      <c r="AA435" s="4031"/>
      <c r="AB435" s="4032"/>
      <c r="AC435" s="4033" t="s">
        <v>4989</v>
      </c>
      <c r="AD435" s="4034"/>
      <c r="AE435" s="4035"/>
      <c r="AF435" s="2572"/>
    </row>
    <row r="436" spans="2:32" s="2452" customFormat="1" ht="13.5" thickBot="1" x14ac:dyDescent="0.25">
      <c r="B436" s="4024"/>
      <c r="C436" s="4025"/>
      <c r="D436" s="4003"/>
      <c r="E436" s="4003" t="s">
        <v>5007</v>
      </c>
      <c r="F436" s="4003" t="s">
        <v>5008</v>
      </c>
      <c r="G436" s="4004" t="s">
        <v>5010</v>
      </c>
      <c r="H436" s="4004" t="s">
        <v>5071</v>
      </c>
      <c r="I436" s="4009" t="s">
        <v>5072</v>
      </c>
      <c r="J436" s="4009" t="s">
        <v>5073</v>
      </c>
      <c r="K436" s="4009" t="s">
        <v>5013</v>
      </c>
      <c r="L436" s="4009"/>
      <c r="M436" s="4009" t="s">
        <v>5074</v>
      </c>
      <c r="N436" s="4009" t="s">
        <v>5075</v>
      </c>
      <c r="O436" s="4009" t="s">
        <v>5076</v>
      </c>
      <c r="P436" s="4009" t="s">
        <v>5077</v>
      </c>
      <c r="Q436" s="4000" t="s">
        <v>5019</v>
      </c>
      <c r="R436" s="4000" t="s">
        <v>5020</v>
      </c>
      <c r="S436" s="4000" t="s">
        <v>5021</v>
      </c>
      <c r="T436" s="4000" t="s">
        <v>5078</v>
      </c>
      <c r="U436" s="4000" t="s">
        <v>5079</v>
      </c>
      <c r="V436" s="4000" t="s">
        <v>5024</v>
      </c>
      <c r="W436" s="4000" t="s">
        <v>5026</v>
      </c>
      <c r="X436" s="4004" t="s">
        <v>5080</v>
      </c>
      <c r="Y436" s="4004" t="s">
        <v>5081</v>
      </c>
      <c r="Z436" s="4000" t="s">
        <v>5082</v>
      </c>
      <c r="AA436" s="4000" t="s">
        <v>5083</v>
      </c>
      <c r="AB436" s="4000" t="s">
        <v>5084</v>
      </c>
      <c r="AC436" s="4000" t="s">
        <v>1154</v>
      </c>
      <c r="AD436" s="4000" t="s">
        <v>4990</v>
      </c>
      <c r="AE436" s="4000" t="s">
        <v>4991</v>
      </c>
      <c r="AF436" s="2572"/>
    </row>
    <row r="437" spans="2:32" s="2452" customFormat="1" ht="13.5" thickBot="1" x14ac:dyDescent="0.25">
      <c r="B437" s="4024"/>
      <c r="C437" s="4025"/>
      <c r="D437" s="4000"/>
      <c r="E437" s="4000"/>
      <c r="F437" s="4000"/>
      <c r="G437" s="4005"/>
      <c r="H437" s="4005"/>
      <c r="I437" s="4004"/>
      <c r="J437" s="4004"/>
      <c r="K437" s="3766" t="s">
        <v>5033</v>
      </c>
      <c r="L437" s="3767" t="s">
        <v>2798</v>
      </c>
      <c r="M437" s="4004"/>
      <c r="N437" s="4004"/>
      <c r="O437" s="4004"/>
      <c r="P437" s="4004"/>
      <c r="Q437" s="4001"/>
      <c r="R437" s="4001"/>
      <c r="S437" s="4001"/>
      <c r="T437" s="4001"/>
      <c r="U437" s="4001"/>
      <c r="V437" s="4001"/>
      <c r="W437" s="4001"/>
      <c r="X437" s="4005"/>
      <c r="Y437" s="4005"/>
      <c r="Z437" s="4001"/>
      <c r="AA437" s="4001"/>
      <c r="AB437" s="4001"/>
      <c r="AC437" s="4001"/>
      <c r="AD437" s="4001"/>
      <c r="AE437" s="4001"/>
      <c r="AF437" s="2572"/>
    </row>
    <row r="438" spans="2:32" s="2452" customFormat="1" x14ac:dyDescent="0.2">
      <c r="B438" s="4911" t="s">
        <v>7084</v>
      </c>
      <c r="C438" s="4911"/>
      <c r="D438" s="3146" t="s">
        <v>1534</v>
      </c>
      <c r="E438" s="3147"/>
      <c r="F438" s="3148"/>
      <c r="G438" s="2732"/>
      <c r="H438" s="2732"/>
      <c r="I438" s="3147"/>
      <c r="J438" s="3147"/>
      <c r="K438" s="3148"/>
      <c r="L438" s="2732"/>
      <c r="M438" s="3147"/>
      <c r="N438" s="3147"/>
      <c r="O438" s="3147"/>
      <c r="P438" s="3147"/>
      <c r="Q438" s="3147"/>
      <c r="R438" s="3148"/>
      <c r="S438" s="3148"/>
      <c r="T438" s="3147"/>
      <c r="U438" s="3147"/>
      <c r="V438" s="3148"/>
      <c r="W438" s="3148"/>
      <c r="X438" s="3147"/>
      <c r="Y438" s="3147"/>
      <c r="Z438" s="3148"/>
      <c r="AA438" s="3147"/>
      <c r="AB438" s="3147"/>
      <c r="AC438" s="2668"/>
      <c r="AD438" s="2668"/>
      <c r="AE438" s="2668"/>
      <c r="AF438" s="2572"/>
    </row>
    <row r="439" spans="2:32" s="2452" customFormat="1" x14ac:dyDescent="0.2">
      <c r="B439" s="2634"/>
      <c r="C439" s="2566"/>
      <c r="D439" s="2566"/>
      <c r="E439" s="2566"/>
      <c r="F439" s="2566"/>
      <c r="G439" s="2567"/>
      <c r="H439" s="2567"/>
      <c r="I439" s="2567"/>
      <c r="J439" s="2567"/>
      <c r="K439" s="2566"/>
      <c r="L439" s="2567"/>
      <c r="M439" s="2567"/>
      <c r="N439" s="2567"/>
      <c r="O439" s="2567"/>
      <c r="P439" s="2567"/>
      <c r="Q439" s="2631"/>
      <c r="R439" s="2631"/>
      <c r="S439" s="2631"/>
      <c r="T439" s="2631"/>
      <c r="U439" s="2631"/>
      <c r="V439" s="2631"/>
      <c r="W439" s="2631"/>
      <c r="X439" s="2631"/>
      <c r="Y439" s="2631"/>
      <c r="Z439" s="2631"/>
      <c r="AA439" s="2631"/>
      <c r="AB439" s="2631"/>
      <c r="AC439" s="2631"/>
      <c r="AD439" s="2631"/>
      <c r="AE439" s="2631"/>
      <c r="AF439" s="2572"/>
    </row>
    <row r="440" spans="2:32" s="2452" customFormat="1" x14ac:dyDescent="0.2">
      <c r="B440" s="4011" t="s">
        <v>4992</v>
      </c>
      <c r="C440" s="4012"/>
      <c r="D440" s="4042" t="s">
        <v>1871</v>
      </c>
      <c r="E440" s="4042"/>
      <c r="F440" s="4042"/>
      <c r="G440" s="4042"/>
      <c r="H440" s="4042"/>
      <c r="I440" s="2632"/>
      <c r="J440" s="2632"/>
      <c r="K440" s="2632"/>
      <c r="L440" s="2632"/>
      <c r="M440" s="2632"/>
      <c r="N440" s="2632"/>
      <c r="O440" s="2632"/>
      <c r="P440" s="2632"/>
      <c r="Q440" s="2631"/>
      <c r="R440" s="2631"/>
      <c r="S440" s="2631"/>
      <c r="T440" s="2631"/>
      <c r="U440" s="2631"/>
      <c r="V440" s="2631"/>
      <c r="W440" s="2631"/>
      <c r="X440" s="2631"/>
      <c r="Y440" s="2631"/>
      <c r="Z440" s="2631"/>
      <c r="AA440" s="2631"/>
      <c r="AB440" s="2631"/>
      <c r="AC440" s="2631"/>
      <c r="AD440" s="2631"/>
      <c r="AE440" s="2631"/>
      <c r="AF440" s="2572"/>
    </row>
    <row r="441" spans="2:32" s="2452" customFormat="1" x14ac:dyDescent="0.2">
      <c r="B441" s="4011" t="s">
        <v>4993</v>
      </c>
      <c r="C441" s="4012"/>
      <c r="D441" s="4042" t="s">
        <v>1871</v>
      </c>
      <c r="E441" s="4042"/>
      <c r="F441" s="4042"/>
      <c r="G441" s="4042"/>
      <c r="H441" s="4042"/>
      <c r="I441" s="2632"/>
      <c r="J441" s="2632"/>
      <c r="K441" s="2632"/>
      <c r="L441" s="2632"/>
      <c r="M441" s="2632"/>
      <c r="N441" s="2632"/>
      <c r="O441" s="2632"/>
      <c r="P441" s="2632"/>
      <c r="Q441" s="2631"/>
      <c r="R441" s="2631"/>
      <c r="S441" s="2631"/>
      <c r="T441" s="2631"/>
      <c r="U441" s="2631"/>
      <c r="V441" s="2631"/>
      <c r="W441" s="2631"/>
      <c r="X441" s="2631"/>
      <c r="Y441" s="2631"/>
      <c r="Z441" s="2631"/>
      <c r="AA441" s="2631"/>
      <c r="AB441" s="2631"/>
      <c r="AC441" s="2631"/>
      <c r="AD441" s="2631"/>
      <c r="AE441" s="2631"/>
      <c r="AF441" s="2572"/>
    </row>
    <row r="442" spans="2:32" s="2452" customFormat="1" ht="13.5" thickBot="1" x14ac:dyDescent="0.25">
      <c r="B442" s="3770"/>
      <c r="C442" s="3771"/>
      <c r="D442" s="3771"/>
      <c r="E442" s="3771"/>
      <c r="F442" s="3771"/>
      <c r="G442" s="2635"/>
      <c r="H442" s="2635"/>
      <c r="I442" s="2635"/>
      <c r="J442" s="2635"/>
      <c r="K442" s="2635"/>
      <c r="L442" s="2635"/>
      <c r="M442" s="2635"/>
      <c r="N442" s="2635"/>
      <c r="O442" s="2635"/>
      <c r="P442" s="2635"/>
      <c r="Q442" s="2635"/>
      <c r="R442" s="2635"/>
      <c r="S442" s="2635"/>
      <c r="T442" s="2635"/>
      <c r="U442" s="2635"/>
      <c r="V442" s="2635"/>
      <c r="W442" s="2635"/>
      <c r="X442" s="2635"/>
      <c r="Y442" s="2635"/>
      <c r="Z442" s="2635"/>
      <c r="AA442" s="2635"/>
      <c r="AB442" s="2635"/>
      <c r="AC442" s="2635"/>
      <c r="AD442" s="2635"/>
      <c r="AE442" s="2635"/>
      <c r="AF442" s="2577"/>
    </row>
    <row r="443" spans="2:32" s="2452" customFormat="1" x14ac:dyDescent="0.2">
      <c r="B443" s="2535"/>
      <c r="I443" s="2873"/>
    </row>
    <row r="444" spans="2:32" s="2452" customFormat="1" ht="12.75" customHeight="1" thickBot="1" x14ac:dyDescent="0.25">
      <c r="B444" s="2535"/>
      <c r="I444" s="2873"/>
    </row>
    <row r="445" spans="2:32" s="2452" customFormat="1" ht="12.75" customHeight="1" x14ac:dyDescent="0.2">
      <c r="B445" s="3987" t="s">
        <v>5065</v>
      </c>
      <c r="C445" s="3988"/>
      <c r="D445" s="3988"/>
      <c r="E445" s="3988"/>
      <c r="F445" s="3988"/>
      <c r="G445" s="3988"/>
      <c r="H445" s="3988"/>
      <c r="I445" s="3988"/>
      <c r="J445" s="3988"/>
      <c r="K445" s="3988"/>
      <c r="L445" s="3988"/>
      <c r="M445" s="3988"/>
      <c r="N445" s="3988"/>
      <c r="O445" s="3988"/>
      <c r="P445" s="3988"/>
      <c r="Q445" s="3988"/>
      <c r="R445" s="3988"/>
      <c r="S445" s="3988"/>
      <c r="T445" s="3988"/>
      <c r="U445" s="3988"/>
      <c r="V445" s="3988"/>
      <c r="W445" s="3988"/>
      <c r="X445" s="3988"/>
      <c r="Y445" s="3988"/>
      <c r="Z445" s="3988"/>
      <c r="AA445" s="3988"/>
      <c r="AB445" s="3988"/>
      <c r="AC445" s="3988"/>
      <c r="AD445" s="3988"/>
      <c r="AE445" s="3988"/>
      <c r="AF445" s="3989"/>
    </row>
    <row r="446" spans="2:32" s="2452" customFormat="1" ht="12.75" customHeight="1" x14ac:dyDescent="0.2">
      <c r="B446" s="3768"/>
      <c r="C446" s="3769"/>
      <c r="D446" s="3769"/>
      <c r="E446" s="3769"/>
      <c r="F446" s="3769"/>
      <c r="G446" s="2571"/>
      <c r="H446" s="2571"/>
      <c r="I446" s="2571"/>
      <c r="J446" s="2571"/>
      <c r="K446" s="2571"/>
      <c r="L446" s="2571"/>
      <c r="M446" s="2571"/>
      <c r="N446" s="2571"/>
      <c r="O446" s="2571"/>
      <c r="P446" s="2571"/>
      <c r="Q446" s="2571"/>
      <c r="R446" s="2571"/>
      <c r="S446" s="2571"/>
      <c r="T446" s="2571"/>
      <c r="U446" s="2571"/>
      <c r="V446" s="2571"/>
      <c r="W446" s="2571"/>
      <c r="X446" s="2571"/>
      <c r="Y446" s="2571"/>
      <c r="Z446" s="2571"/>
      <c r="AA446" s="2571"/>
      <c r="AB446" s="2571"/>
      <c r="AC446" s="2571"/>
      <c r="AD446" s="2571"/>
      <c r="AE446" s="2571"/>
      <c r="AF446" s="2572"/>
    </row>
    <row r="447" spans="2:32" s="2452" customFormat="1" ht="13.5" customHeight="1" x14ac:dyDescent="0.2">
      <c r="B447" s="2633" t="s">
        <v>5085</v>
      </c>
      <c r="C447" s="3769"/>
      <c r="D447" s="4016" t="s">
        <v>7079</v>
      </c>
      <c r="E447" s="4016"/>
      <c r="F447" s="4016"/>
      <c r="G447" s="2571"/>
      <c r="H447" s="2571"/>
      <c r="I447" s="2571"/>
      <c r="J447" s="2571"/>
      <c r="K447" s="2571"/>
      <c r="L447" s="2571"/>
      <c r="M447" s="2571"/>
      <c r="N447" s="2571"/>
      <c r="O447" s="2571"/>
      <c r="P447" s="2571"/>
      <c r="Q447" s="2571"/>
      <c r="R447" s="2571"/>
      <c r="S447" s="2571"/>
      <c r="T447" s="2571"/>
      <c r="U447" s="2571"/>
      <c r="V447" s="2571"/>
      <c r="W447" s="2571"/>
      <c r="X447" s="2571"/>
      <c r="Y447" s="2571"/>
      <c r="Z447" s="2571"/>
      <c r="AA447" s="2571"/>
      <c r="AB447" s="2571"/>
      <c r="AC447" s="2571"/>
      <c r="AD447" s="2571"/>
      <c r="AE447" s="2571"/>
      <c r="AF447" s="2572"/>
    </row>
    <row r="448" spans="2:32" s="2452" customFormat="1" x14ac:dyDescent="0.2">
      <c r="B448" s="4017" t="s">
        <v>5068</v>
      </c>
      <c r="C448" s="4018"/>
      <c r="D448" s="4909">
        <v>41825</v>
      </c>
      <c r="E448" s="4909"/>
      <c r="F448" s="4909"/>
      <c r="G448" s="2631"/>
      <c r="H448" s="2571"/>
      <c r="I448" s="2571"/>
      <c r="J448" s="2571"/>
      <c r="K448" s="2571"/>
      <c r="L448" s="2571"/>
      <c r="M448" s="2571"/>
      <c r="N448" s="2571"/>
      <c r="O448" s="2571"/>
      <c r="P448" s="2571"/>
      <c r="Q448" s="2571"/>
      <c r="R448" s="2571"/>
      <c r="S448" s="2571"/>
      <c r="T448" s="2571"/>
      <c r="U448" s="2571"/>
      <c r="V448" s="2571"/>
      <c r="W448" s="2571"/>
      <c r="X448" s="2571"/>
      <c r="Y448" s="2571"/>
      <c r="Z448" s="2571"/>
      <c r="AA448" s="2571"/>
      <c r="AB448" s="2571"/>
      <c r="AC448" s="2571"/>
      <c r="AD448" s="2571"/>
      <c r="AE448" s="2571"/>
      <c r="AF448" s="2572"/>
    </row>
    <row r="449" spans="2:32" s="2452" customFormat="1" ht="13.5" customHeight="1" x14ac:dyDescent="0.2">
      <c r="B449" s="3991" t="s">
        <v>5066</v>
      </c>
      <c r="C449" s="3992"/>
      <c r="D449" s="4909">
        <v>41825</v>
      </c>
      <c r="E449" s="4909"/>
      <c r="F449" s="4909"/>
      <c r="G449" s="2571"/>
      <c r="H449" s="2571"/>
      <c r="I449" s="2571"/>
      <c r="J449" s="2571"/>
      <c r="K449" s="2571"/>
      <c r="L449" s="2571"/>
      <c r="M449" s="2571"/>
      <c r="N449" s="2571"/>
      <c r="O449" s="2571"/>
      <c r="P449" s="2571"/>
      <c r="Q449" s="2571"/>
      <c r="R449" s="2571"/>
      <c r="S449" s="2571"/>
      <c r="T449" s="2571"/>
      <c r="U449" s="2571"/>
      <c r="V449" s="2571"/>
      <c r="W449" s="2571"/>
      <c r="X449" s="2571"/>
      <c r="Y449" s="2571"/>
      <c r="Z449" s="2571"/>
      <c r="AA449" s="2571"/>
      <c r="AB449" s="2571"/>
      <c r="AC449" s="2571"/>
      <c r="AD449" s="2571"/>
      <c r="AE449" s="2571"/>
      <c r="AF449" s="2572"/>
    </row>
    <row r="450" spans="2:32" s="2452" customFormat="1" ht="13.5" customHeight="1" thickBot="1" x14ac:dyDescent="0.25">
      <c r="B450" s="3768"/>
      <c r="C450" s="3769"/>
      <c r="D450" s="3769"/>
      <c r="E450" s="3769"/>
      <c r="F450" s="3769"/>
      <c r="G450" s="2571"/>
      <c r="H450" s="2571"/>
      <c r="I450" s="2571"/>
      <c r="J450" s="2571"/>
      <c r="K450" s="2571"/>
      <c r="L450" s="2571"/>
      <c r="M450" s="2571"/>
      <c r="N450" s="2571"/>
      <c r="O450" s="2571"/>
      <c r="P450" s="2571"/>
      <c r="Q450" s="2571"/>
      <c r="R450" s="2571"/>
      <c r="S450" s="2571"/>
      <c r="T450" s="2571"/>
      <c r="U450" s="2571"/>
      <c r="V450" s="2571"/>
      <c r="W450" s="2571"/>
      <c r="X450" s="2571"/>
      <c r="Y450" s="2571"/>
      <c r="Z450" s="2571"/>
      <c r="AA450" s="2571"/>
      <c r="AB450" s="2571"/>
      <c r="AC450" s="2571"/>
      <c r="AD450" s="2571"/>
      <c r="AE450" s="2571"/>
      <c r="AF450" s="2572"/>
    </row>
    <row r="451" spans="2:32" s="2452" customFormat="1" ht="52.5" customHeight="1" thickBot="1" x14ac:dyDescent="0.25">
      <c r="B451" s="3993" t="s">
        <v>5067</v>
      </c>
      <c r="C451" s="4036"/>
      <c r="D451" s="4019" t="s">
        <v>7080</v>
      </c>
      <c r="E451" s="4020"/>
      <c r="F451" s="4020"/>
      <c r="G451" s="4020"/>
      <c r="H451" s="4020"/>
      <c r="I451" s="4020"/>
      <c r="J451" s="4020"/>
      <c r="K451" s="4020"/>
      <c r="L451" s="4020"/>
      <c r="M451" s="4020"/>
      <c r="N451" s="4020"/>
      <c r="O451" s="4020"/>
      <c r="P451" s="4020"/>
      <c r="Q451" s="4021"/>
      <c r="R451" s="2571"/>
      <c r="S451" s="2571"/>
      <c r="T451" s="2571"/>
      <c r="U451" s="2571"/>
      <c r="V451" s="2571"/>
      <c r="W451" s="2571"/>
      <c r="X451" s="2571"/>
      <c r="Y451" s="2571"/>
      <c r="Z451" s="2571"/>
      <c r="AA451" s="2571"/>
      <c r="AB451" s="2571"/>
      <c r="AC451" s="2571"/>
      <c r="AD451" s="2571"/>
      <c r="AE451" s="2571"/>
      <c r="AF451" s="2572"/>
    </row>
    <row r="452" spans="2:32" s="2452" customFormat="1" ht="13.5" customHeight="1" thickBot="1" x14ac:dyDescent="0.25">
      <c r="B452" s="3768"/>
      <c r="C452" s="3769"/>
      <c r="D452" s="3769"/>
      <c r="E452" s="3769"/>
      <c r="F452" s="3769"/>
      <c r="G452" s="2571"/>
      <c r="H452" s="2571"/>
      <c r="I452" s="2571"/>
      <c r="J452" s="2571"/>
      <c r="K452" s="2571"/>
      <c r="L452" s="2571"/>
      <c r="M452" s="2571"/>
      <c r="N452" s="2571"/>
      <c r="O452" s="2571"/>
      <c r="P452" s="2571"/>
      <c r="Q452" s="2571"/>
      <c r="R452" s="2635"/>
      <c r="S452" s="2571"/>
      <c r="T452" s="2571"/>
      <c r="U452" s="2571"/>
      <c r="V452" s="2571"/>
      <c r="W452" s="2571"/>
      <c r="X452" s="2571"/>
      <c r="Y452" s="2571"/>
      <c r="Z452" s="2571"/>
      <c r="AA452" s="2571"/>
      <c r="AB452" s="2571"/>
      <c r="AC452" s="2571"/>
      <c r="AD452" s="2571"/>
      <c r="AE452" s="2571"/>
      <c r="AF452" s="2572"/>
    </row>
    <row r="453" spans="2:32" s="2452" customFormat="1" ht="13.5" thickBot="1" x14ac:dyDescent="0.25">
      <c r="B453" s="4022" t="s">
        <v>5069</v>
      </c>
      <c r="C453" s="4023"/>
      <c r="D453" s="4003" t="s">
        <v>5070</v>
      </c>
      <c r="E453" s="4026" t="s">
        <v>224</v>
      </c>
      <c r="F453" s="4027"/>
      <c r="G453" s="4027"/>
      <c r="H453" s="4027"/>
      <c r="I453" s="4027"/>
      <c r="J453" s="4027"/>
      <c r="K453" s="4027"/>
      <c r="L453" s="4027"/>
      <c r="M453" s="4027"/>
      <c r="N453" s="4027"/>
      <c r="O453" s="4027"/>
      <c r="P453" s="4028"/>
      <c r="Q453" s="4029" t="s">
        <v>340</v>
      </c>
      <c r="R453" s="4030"/>
      <c r="S453" s="4031"/>
      <c r="T453" s="4031"/>
      <c r="U453" s="4031"/>
      <c r="V453" s="4031"/>
      <c r="W453" s="4031"/>
      <c r="X453" s="4031"/>
      <c r="Y453" s="4032"/>
      <c r="Z453" s="4029" t="s">
        <v>225</v>
      </c>
      <c r="AA453" s="4031"/>
      <c r="AB453" s="4032"/>
      <c r="AC453" s="4033" t="s">
        <v>4989</v>
      </c>
      <c r="AD453" s="4034"/>
      <c r="AE453" s="4035"/>
      <c r="AF453" s="2572"/>
    </row>
    <row r="454" spans="2:32" s="2452" customFormat="1" ht="13.5" customHeight="1" thickBot="1" x14ac:dyDescent="0.25">
      <c r="B454" s="4024"/>
      <c r="C454" s="4025"/>
      <c r="D454" s="4003"/>
      <c r="E454" s="4003" t="s">
        <v>5007</v>
      </c>
      <c r="F454" s="4003" t="s">
        <v>5008</v>
      </c>
      <c r="G454" s="4004" t="s">
        <v>5010</v>
      </c>
      <c r="H454" s="4004" t="s">
        <v>5071</v>
      </c>
      <c r="I454" s="4009" t="s">
        <v>5072</v>
      </c>
      <c r="J454" s="4009" t="s">
        <v>5073</v>
      </c>
      <c r="K454" s="4009" t="s">
        <v>5013</v>
      </c>
      <c r="L454" s="4009"/>
      <c r="M454" s="4009" t="s">
        <v>5074</v>
      </c>
      <c r="N454" s="4009" t="s">
        <v>5075</v>
      </c>
      <c r="O454" s="4009" t="s">
        <v>5076</v>
      </c>
      <c r="P454" s="4009" t="s">
        <v>5077</v>
      </c>
      <c r="Q454" s="4000" t="s">
        <v>5019</v>
      </c>
      <c r="R454" s="4000" t="s">
        <v>5020</v>
      </c>
      <c r="S454" s="4000" t="s">
        <v>5021</v>
      </c>
      <c r="T454" s="4000" t="s">
        <v>5078</v>
      </c>
      <c r="U454" s="4000" t="s">
        <v>5079</v>
      </c>
      <c r="V454" s="4000" t="s">
        <v>5024</v>
      </c>
      <c r="W454" s="4000" t="s">
        <v>5026</v>
      </c>
      <c r="X454" s="4004" t="s">
        <v>5080</v>
      </c>
      <c r="Y454" s="4004" t="s">
        <v>5081</v>
      </c>
      <c r="Z454" s="4000" t="s">
        <v>5082</v>
      </c>
      <c r="AA454" s="4000" t="s">
        <v>5083</v>
      </c>
      <c r="AB454" s="4000" t="s">
        <v>5084</v>
      </c>
      <c r="AC454" s="4000" t="s">
        <v>1154</v>
      </c>
      <c r="AD454" s="4000" t="s">
        <v>4990</v>
      </c>
      <c r="AE454" s="4000" t="s">
        <v>4991</v>
      </c>
      <c r="AF454" s="2572"/>
    </row>
    <row r="455" spans="2:32" s="2452" customFormat="1" ht="13.5" customHeight="1" thickBot="1" x14ac:dyDescent="0.25">
      <c r="B455" s="4024"/>
      <c r="C455" s="4025"/>
      <c r="D455" s="4000"/>
      <c r="E455" s="4000"/>
      <c r="F455" s="4000"/>
      <c r="G455" s="4005"/>
      <c r="H455" s="4005"/>
      <c r="I455" s="4004"/>
      <c r="J455" s="4004"/>
      <c r="K455" s="3766" t="s">
        <v>5033</v>
      </c>
      <c r="L455" s="3767" t="s">
        <v>2798</v>
      </c>
      <c r="M455" s="4004"/>
      <c r="N455" s="4004"/>
      <c r="O455" s="4004"/>
      <c r="P455" s="4004"/>
      <c r="Q455" s="4001"/>
      <c r="R455" s="4001"/>
      <c r="S455" s="4001"/>
      <c r="T455" s="4001"/>
      <c r="U455" s="4001"/>
      <c r="V455" s="4001"/>
      <c r="W455" s="4001"/>
      <c r="X455" s="4005"/>
      <c r="Y455" s="4005"/>
      <c r="Z455" s="4001"/>
      <c r="AA455" s="4001"/>
      <c r="AB455" s="4001"/>
      <c r="AC455" s="4001"/>
      <c r="AD455" s="4001"/>
      <c r="AE455" s="4001"/>
      <c r="AF455" s="2572"/>
    </row>
    <row r="456" spans="2:32" s="2452" customFormat="1" x14ac:dyDescent="0.2">
      <c r="B456" s="4911" t="s">
        <v>7081</v>
      </c>
      <c r="C456" s="4911"/>
      <c r="D456" s="3146" t="s">
        <v>1534</v>
      </c>
      <c r="E456" s="3147"/>
      <c r="F456" s="3148"/>
      <c r="G456" s="2732"/>
      <c r="H456" s="2732"/>
      <c r="I456" s="3147"/>
      <c r="J456" s="3147"/>
      <c r="K456" s="3148"/>
      <c r="L456" s="2732"/>
      <c r="M456" s="3147"/>
      <c r="N456" s="3147"/>
      <c r="O456" s="3147"/>
      <c r="P456" s="3147"/>
      <c r="Q456" s="3147"/>
      <c r="R456" s="3148"/>
      <c r="S456" s="3148"/>
      <c r="T456" s="3147"/>
      <c r="U456" s="3147"/>
      <c r="V456" s="3148"/>
      <c r="W456" s="3148"/>
      <c r="X456" s="3147"/>
      <c r="Y456" s="3147"/>
      <c r="Z456" s="3148"/>
      <c r="AA456" s="3147"/>
      <c r="AB456" s="3147"/>
      <c r="AC456" s="2668"/>
      <c r="AD456" s="2668"/>
      <c r="AE456" s="2668"/>
      <c r="AF456" s="2572"/>
    </row>
    <row r="457" spans="2:32" s="2452" customFormat="1" x14ac:dyDescent="0.2">
      <c r="B457" s="2634"/>
      <c r="C457" s="2566"/>
      <c r="D457" s="2566"/>
      <c r="E457" s="2566"/>
      <c r="F457" s="2566"/>
      <c r="G457" s="2567"/>
      <c r="H457" s="2567"/>
      <c r="I457" s="2567"/>
      <c r="J457" s="2567"/>
      <c r="K457" s="2566"/>
      <c r="L457" s="2567"/>
      <c r="M457" s="2567"/>
      <c r="N457" s="2567"/>
      <c r="O457" s="2567"/>
      <c r="P457" s="2567"/>
      <c r="Q457" s="2631"/>
      <c r="R457" s="2631"/>
      <c r="S457" s="2631"/>
      <c r="T457" s="2631"/>
      <c r="U457" s="2631"/>
      <c r="V457" s="2631"/>
      <c r="W457" s="2631"/>
      <c r="X457" s="2631"/>
      <c r="Y457" s="2631"/>
      <c r="Z457" s="2631"/>
      <c r="AA457" s="2631"/>
      <c r="AB457" s="2631"/>
      <c r="AC457" s="2631"/>
      <c r="AD457" s="2631"/>
      <c r="AE457" s="2631"/>
      <c r="AF457" s="2572"/>
    </row>
    <row r="458" spans="2:32" s="2452" customFormat="1" x14ac:dyDescent="0.2">
      <c r="B458" s="4011" t="s">
        <v>4992</v>
      </c>
      <c r="C458" s="4012"/>
      <c r="D458" s="4042" t="s">
        <v>1871</v>
      </c>
      <c r="E458" s="4042"/>
      <c r="F458" s="4042"/>
      <c r="G458" s="4042"/>
      <c r="H458" s="4042"/>
      <c r="I458" s="2632"/>
      <c r="J458" s="2632"/>
      <c r="K458" s="2632"/>
      <c r="L458" s="2632"/>
      <c r="M458" s="2632"/>
      <c r="N458" s="2632"/>
      <c r="O458" s="2632"/>
      <c r="P458" s="2632"/>
      <c r="Q458" s="2631"/>
      <c r="R458" s="2631"/>
      <c r="S458" s="2631"/>
      <c r="T458" s="2631"/>
      <c r="U458" s="2631"/>
      <c r="V458" s="2631"/>
      <c r="W458" s="2631"/>
      <c r="X458" s="2631"/>
      <c r="Y458" s="2631"/>
      <c r="Z458" s="2631"/>
      <c r="AA458" s="2631"/>
      <c r="AB458" s="2631"/>
      <c r="AC458" s="2631"/>
      <c r="AD458" s="2631"/>
      <c r="AE458" s="2631"/>
      <c r="AF458" s="2572"/>
    </row>
    <row r="459" spans="2:32" s="2452" customFormat="1" x14ac:dyDescent="0.2">
      <c r="B459" s="4011" t="s">
        <v>4993</v>
      </c>
      <c r="C459" s="4012"/>
      <c r="D459" s="4042" t="s">
        <v>1871</v>
      </c>
      <c r="E459" s="4042"/>
      <c r="F459" s="4042"/>
      <c r="G459" s="4042"/>
      <c r="H459" s="4042"/>
      <c r="I459" s="2632"/>
      <c r="J459" s="2632"/>
      <c r="K459" s="2632"/>
      <c r="L459" s="2632"/>
      <c r="M459" s="2632"/>
      <c r="N459" s="2632"/>
      <c r="O459" s="2632"/>
      <c r="P459" s="2632"/>
      <c r="Q459" s="2631"/>
      <c r="R459" s="2631"/>
      <c r="S459" s="2631"/>
      <c r="T459" s="2631"/>
      <c r="U459" s="2631"/>
      <c r="V459" s="2631"/>
      <c r="W459" s="2631"/>
      <c r="X459" s="2631"/>
      <c r="Y459" s="2631"/>
      <c r="Z459" s="2631"/>
      <c r="AA459" s="2631"/>
      <c r="AB459" s="2631"/>
      <c r="AC459" s="2631"/>
      <c r="AD459" s="2631"/>
      <c r="AE459" s="2631"/>
      <c r="AF459" s="2572"/>
    </row>
    <row r="460" spans="2:32" s="2452" customFormat="1" ht="13.5" thickBot="1" x14ac:dyDescent="0.25">
      <c r="B460" s="3770"/>
      <c r="C460" s="3771"/>
      <c r="D460" s="3771"/>
      <c r="E460" s="3771"/>
      <c r="F460" s="3771"/>
      <c r="G460" s="2635"/>
      <c r="H460" s="2635"/>
      <c r="I460" s="2635"/>
      <c r="J460" s="2635"/>
      <c r="K460" s="2635"/>
      <c r="L460" s="2635"/>
      <c r="M460" s="2635"/>
      <c r="N460" s="2635"/>
      <c r="O460" s="2635"/>
      <c r="P460" s="2635"/>
      <c r="Q460" s="2635"/>
      <c r="R460" s="2635"/>
      <c r="S460" s="2635"/>
      <c r="T460" s="2635"/>
      <c r="U460" s="2635"/>
      <c r="V460" s="2635"/>
      <c r="W460" s="2635"/>
      <c r="X460" s="2635"/>
      <c r="Y460" s="2635"/>
      <c r="Z460" s="2635"/>
      <c r="AA460" s="2635"/>
      <c r="AB460" s="2635"/>
      <c r="AC460" s="2635"/>
      <c r="AD460" s="2635"/>
      <c r="AE460" s="2635"/>
      <c r="AF460" s="2577"/>
    </row>
    <row r="461" spans="2:32" s="2452" customFormat="1" x14ac:dyDescent="0.2">
      <c r="B461" s="2535"/>
      <c r="I461" s="2873"/>
    </row>
    <row r="462" spans="2:32" s="2452" customFormat="1" ht="13.5" thickBot="1" x14ac:dyDescent="0.25">
      <c r="B462" s="2535"/>
      <c r="I462" s="2873"/>
    </row>
    <row r="463" spans="2:32" s="2452" customFormat="1" ht="20.25" x14ac:dyDescent="0.2">
      <c r="B463" s="3987" t="s">
        <v>5065</v>
      </c>
      <c r="C463" s="3988"/>
      <c r="D463" s="3988"/>
      <c r="E463" s="3988"/>
      <c r="F463" s="3988"/>
      <c r="G463" s="3988"/>
      <c r="H463" s="3988"/>
      <c r="I463" s="3988"/>
      <c r="J463" s="3988"/>
      <c r="K463" s="3988"/>
      <c r="L463" s="3988"/>
      <c r="M463" s="3988"/>
      <c r="N463" s="3988"/>
      <c r="O463" s="3988"/>
      <c r="P463" s="3988"/>
      <c r="Q463" s="3988"/>
      <c r="R463" s="3988"/>
      <c r="S463" s="3988"/>
      <c r="T463" s="3988"/>
      <c r="U463" s="3988"/>
      <c r="V463" s="3988"/>
      <c r="W463" s="3988"/>
      <c r="X463" s="3988"/>
      <c r="Y463" s="3988"/>
      <c r="Z463" s="3988"/>
      <c r="AA463" s="3988"/>
      <c r="AB463" s="3988"/>
      <c r="AC463" s="3988"/>
      <c r="AD463" s="3988"/>
      <c r="AE463" s="3988"/>
      <c r="AF463" s="3989"/>
    </row>
    <row r="464" spans="2:32" s="2452" customFormat="1" x14ac:dyDescent="0.2">
      <c r="B464" s="3842"/>
      <c r="C464" s="3843"/>
      <c r="D464" s="3843"/>
      <c r="E464" s="3843"/>
      <c r="F464" s="3843"/>
      <c r="G464" s="2571"/>
      <c r="H464" s="2571"/>
      <c r="I464" s="2571"/>
      <c r="J464" s="2571"/>
      <c r="K464" s="2571"/>
      <c r="L464" s="2571"/>
      <c r="M464" s="2571"/>
      <c r="N464" s="2571"/>
      <c r="O464" s="2571"/>
      <c r="P464" s="2571"/>
      <c r="Q464" s="2571"/>
      <c r="R464" s="2571"/>
      <c r="S464" s="2571"/>
      <c r="T464" s="2571"/>
      <c r="U464" s="2571"/>
      <c r="V464" s="2571"/>
      <c r="W464" s="2571"/>
      <c r="X464" s="2571"/>
      <c r="Y464" s="2571"/>
      <c r="Z464" s="2571"/>
      <c r="AA464" s="2571"/>
      <c r="AB464" s="2571"/>
      <c r="AC464" s="2571"/>
      <c r="AD464" s="2571"/>
      <c r="AE464" s="2571"/>
      <c r="AF464" s="2572"/>
    </row>
    <row r="465" spans="2:32" s="2452" customFormat="1" x14ac:dyDescent="0.2">
      <c r="B465" s="2633" t="s">
        <v>5085</v>
      </c>
      <c r="C465" s="3843"/>
      <c r="D465" s="4016" t="s">
        <v>6731</v>
      </c>
      <c r="E465" s="4016"/>
      <c r="F465" s="4016"/>
      <c r="G465" s="2571"/>
      <c r="H465" s="2571"/>
      <c r="I465" s="2571"/>
      <c r="J465" s="2571"/>
      <c r="K465" s="2571"/>
      <c r="L465" s="2571"/>
      <c r="M465" s="2571"/>
      <c r="N465" s="2571"/>
      <c r="O465" s="2571"/>
      <c r="P465" s="2571"/>
      <c r="Q465" s="2571"/>
      <c r="R465" s="2571"/>
      <c r="S465" s="2571"/>
      <c r="T465" s="2571"/>
      <c r="U465" s="2571"/>
      <c r="V465" s="2571"/>
      <c r="W465" s="2571"/>
      <c r="X465" s="2571"/>
      <c r="Y465" s="2571"/>
      <c r="Z465" s="2571"/>
      <c r="AA465" s="2571"/>
      <c r="AB465" s="2571"/>
      <c r="AC465" s="2571"/>
      <c r="AD465" s="2571"/>
      <c r="AE465" s="2571"/>
      <c r="AF465" s="2572"/>
    </row>
    <row r="466" spans="2:32" s="2452" customFormat="1" ht="12.75" customHeight="1" x14ac:dyDescent="0.2">
      <c r="B466" s="4017" t="s">
        <v>5068</v>
      </c>
      <c r="C466" s="4018"/>
      <c r="D466" s="4909">
        <v>41791</v>
      </c>
      <c r="E466" s="4909"/>
      <c r="F466" s="4909"/>
      <c r="G466" s="2631"/>
      <c r="H466" s="2571"/>
      <c r="I466" s="2571"/>
      <c r="J466" s="2571"/>
      <c r="K466" s="2571"/>
      <c r="L466" s="2571"/>
      <c r="M466" s="2571"/>
      <c r="N466" s="2571"/>
      <c r="O466" s="2571"/>
      <c r="P466" s="2571"/>
      <c r="Q466" s="2571"/>
      <c r="R466" s="2571"/>
      <c r="S466" s="2571"/>
      <c r="T466" s="2571"/>
      <c r="U466" s="2571"/>
      <c r="V466" s="2571"/>
      <c r="W466" s="2571"/>
      <c r="X466" s="2571"/>
      <c r="Y466" s="2571"/>
      <c r="Z466" s="2571"/>
      <c r="AA466" s="2571"/>
      <c r="AB466" s="2571"/>
      <c r="AC466" s="2571"/>
      <c r="AD466" s="2571"/>
      <c r="AE466" s="2571"/>
      <c r="AF466" s="2572"/>
    </row>
    <row r="467" spans="2:32" s="2452" customFormat="1" ht="12.75" customHeight="1" x14ac:dyDescent="0.2">
      <c r="B467" s="3991" t="s">
        <v>5066</v>
      </c>
      <c r="C467" s="3992"/>
      <c r="D467" s="4882">
        <v>41854</v>
      </c>
      <c r="E467" s="4882"/>
      <c r="F467" s="4882"/>
      <c r="G467" s="2571"/>
      <c r="H467" s="2571"/>
      <c r="I467" s="2571"/>
      <c r="J467" s="2571"/>
      <c r="K467" s="2571"/>
      <c r="L467" s="2571"/>
      <c r="M467" s="2571"/>
      <c r="N467" s="2571"/>
      <c r="O467" s="2571"/>
      <c r="P467" s="2571"/>
      <c r="Q467" s="2571"/>
      <c r="R467" s="2571"/>
      <c r="S467" s="2571"/>
      <c r="T467" s="2571"/>
      <c r="U467" s="2571"/>
      <c r="V467" s="2571"/>
      <c r="W467" s="2571"/>
      <c r="X467" s="2571"/>
      <c r="Y467" s="2571"/>
      <c r="Z467" s="2571"/>
      <c r="AA467" s="2571"/>
      <c r="AB467" s="2571"/>
      <c r="AC467" s="2571"/>
      <c r="AD467" s="2571"/>
      <c r="AE467" s="2571"/>
      <c r="AF467" s="2572"/>
    </row>
    <row r="468" spans="2:32" s="2452" customFormat="1" ht="13.5" thickBot="1" x14ac:dyDescent="0.25">
      <c r="B468" s="3842"/>
      <c r="C468" s="3843"/>
      <c r="D468" s="3843"/>
      <c r="E468" s="3843"/>
      <c r="F468" s="3843"/>
      <c r="G468" s="2571"/>
      <c r="H468" s="2571"/>
      <c r="I468" s="2571"/>
      <c r="J468" s="2571"/>
      <c r="K468" s="2571"/>
      <c r="L468" s="2571"/>
      <c r="M468" s="2571"/>
      <c r="N468" s="2571"/>
      <c r="O468" s="2571"/>
      <c r="P468" s="2571"/>
      <c r="Q468" s="2571"/>
      <c r="R468" s="2571"/>
      <c r="S468" s="2571"/>
      <c r="T468" s="2571"/>
      <c r="U468" s="2571"/>
      <c r="V468" s="2571"/>
      <c r="W468" s="2571"/>
      <c r="X468" s="2571"/>
      <c r="Y468" s="2571"/>
      <c r="Z468" s="2571"/>
      <c r="AA468" s="2571"/>
      <c r="AB468" s="2571"/>
      <c r="AC468" s="2571"/>
      <c r="AD468" s="2571"/>
      <c r="AE468" s="2571"/>
      <c r="AF468" s="2572"/>
    </row>
    <row r="469" spans="2:32" s="2452" customFormat="1" ht="101.25" customHeight="1" thickBot="1" x14ac:dyDescent="0.25">
      <c r="B469" s="3993" t="s">
        <v>5067</v>
      </c>
      <c r="C469" s="4036"/>
      <c r="D469" s="4019" t="s">
        <v>6732</v>
      </c>
      <c r="E469" s="4020"/>
      <c r="F469" s="4020"/>
      <c r="G469" s="4020"/>
      <c r="H469" s="4020"/>
      <c r="I469" s="4020"/>
      <c r="J469" s="4020"/>
      <c r="K469" s="4020"/>
      <c r="L469" s="4020"/>
      <c r="M469" s="4020"/>
      <c r="N469" s="4020"/>
      <c r="O469" s="4020"/>
      <c r="P469" s="4020"/>
      <c r="Q469" s="4021"/>
      <c r="R469" s="2571"/>
      <c r="S469" s="2571"/>
      <c r="T469" s="2571"/>
      <c r="U469" s="2571"/>
      <c r="V469" s="2571"/>
      <c r="W469" s="2571"/>
      <c r="X469" s="2571"/>
      <c r="Y469" s="2571"/>
      <c r="Z469" s="2571"/>
      <c r="AA469" s="2571"/>
      <c r="AB469" s="2571"/>
      <c r="AC469" s="2571"/>
      <c r="AD469" s="2571"/>
      <c r="AE469" s="2571"/>
      <c r="AF469" s="2572"/>
    </row>
    <row r="470" spans="2:32" s="2452" customFormat="1" ht="13.5" thickBot="1" x14ac:dyDescent="0.25">
      <c r="B470" s="3842"/>
      <c r="C470" s="3843"/>
      <c r="D470" s="3843"/>
      <c r="E470" s="3843"/>
      <c r="F470" s="3843"/>
      <c r="G470" s="2571"/>
      <c r="H470" s="2571"/>
      <c r="I470" s="2571"/>
      <c r="J470" s="2571"/>
      <c r="K470" s="2571"/>
      <c r="L470" s="2571"/>
      <c r="M470" s="2571"/>
      <c r="N470" s="2571"/>
      <c r="O470" s="2571"/>
      <c r="P470" s="2571"/>
      <c r="Q470" s="2571"/>
      <c r="R470" s="2635"/>
      <c r="S470" s="2571"/>
      <c r="T470" s="2571"/>
      <c r="U470" s="2571"/>
      <c r="V470" s="2571"/>
      <c r="W470" s="2571"/>
      <c r="X470" s="2571"/>
      <c r="Y470" s="2571"/>
      <c r="Z470" s="2571"/>
      <c r="AA470" s="2571"/>
      <c r="AB470" s="2571"/>
      <c r="AC470" s="2571"/>
      <c r="AD470" s="2571"/>
      <c r="AE470" s="2571"/>
      <c r="AF470" s="2572"/>
    </row>
    <row r="471" spans="2:32" s="2452" customFormat="1" ht="13.5" customHeight="1" thickBot="1" x14ac:dyDescent="0.25">
      <c r="B471" s="4022" t="s">
        <v>5069</v>
      </c>
      <c r="C471" s="4023"/>
      <c r="D471" s="4003" t="s">
        <v>5070</v>
      </c>
      <c r="E471" s="4026" t="s">
        <v>224</v>
      </c>
      <c r="F471" s="4027"/>
      <c r="G471" s="4027"/>
      <c r="H471" s="4027"/>
      <c r="I471" s="4027"/>
      <c r="J471" s="4027"/>
      <c r="K471" s="4027"/>
      <c r="L471" s="4027"/>
      <c r="M471" s="4027"/>
      <c r="N471" s="4027"/>
      <c r="O471" s="4027"/>
      <c r="P471" s="4028"/>
      <c r="Q471" s="4029" t="s">
        <v>340</v>
      </c>
      <c r="R471" s="4030"/>
      <c r="S471" s="4031"/>
      <c r="T471" s="4031"/>
      <c r="U471" s="4031"/>
      <c r="V471" s="4031"/>
      <c r="W471" s="4031"/>
      <c r="X471" s="4031"/>
      <c r="Y471" s="4032"/>
      <c r="Z471" s="4029" t="s">
        <v>225</v>
      </c>
      <c r="AA471" s="4031"/>
      <c r="AB471" s="4032"/>
      <c r="AC471" s="4033" t="s">
        <v>4989</v>
      </c>
      <c r="AD471" s="4034"/>
      <c r="AE471" s="4035"/>
      <c r="AF471" s="2572"/>
    </row>
    <row r="472" spans="2:32" s="2452" customFormat="1" ht="13.5" customHeight="1" thickBot="1" x14ac:dyDescent="0.25">
      <c r="B472" s="4024"/>
      <c r="C472" s="4025"/>
      <c r="D472" s="4003"/>
      <c r="E472" s="4003" t="s">
        <v>5007</v>
      </c>
      <c r="F472" s="4003" t="s">
        <v>5008</v>
      </c>
      <c r="G472" s="4004" t="s">
        <v>5010</v>
      </c>
      <c r="H472" s="4004" t="s">
        <v>5071</v>
      </c>
      <c r="I472" s="4009" t="s">
        <v>5072</v>
      </c>
      <c r="J472" s="4009" t="s">
        <v>5073</v>
      </c>
      <c r="K472" s="4009" t="s">
        <v>5013</v>
      </c>
      <c r="L472" s="4009"/>
      <c r="M472" s="4009" t="s">
        <v>5074</v>
      </c>
      <c r="N472" s="4009" t="s">
        <v>5075</v>
      </c>
      <c r="O472" s="4009" t="s">
        <v>5076</v>
      </c>
      <c r="P472" s="4009" t="s">
        <v>5077</v>
      </c>
      <c r="Q472" s="4000" t="s">
        <v>5019</v>
      </c>
      <c r="R472" s="4000" t="s">
        <v>5020</v>
      </c>
      <c r="S472" s="4000" t="s">
        <v>5021</v>
      </c>
      <c r="T472" s="4000" t="s">
        <v>5078</v>
      </c>
      <c r="U472" s="4000" t="s">
        <v>5079</v>
      </c>
      <c r="V472" s="4000" t="s">
        <v>5024</v>
      </c>
      <c r="W472" s="4000" t="s">
        <v>5026</v>
      </c>
      <c r="X472" s="4004" t="s">
        <v>5080</v>
      </c>
      <c r="Y472" s="4004" t="s">
        <v>5081</v>
      </c>
      <c r="Z472" s="4000" t="s">
        <v>5082</v>
      </c>
      <c r="AA472" s="4000" t="s">
        <v>5083</v>
      </c>
      <c r="AB472" s="4000" t="s">
        <v>5084</v>
      </c>
      <c r="AC472" s="4000" t="s">
        <v>1154</v>
      </c>
      <c r="AD472" s="4000" t="s">
        <v>4990</v>
      </c>
      <c r="AE472" s="4000" t="s">
        <v>4991</v>
      </c>
      <c r="AF472" s="2572"/>
    </row>
    <row r="473" spans="2:32" s="2452" customFormat="1" ht="13.5" thickBot="1" x14ac:dyDescent="0.25">
      <c r="B473" s="4024"/>
      <c r="C473" s="4025"/>
      <c r="D473" s="4000"/>
      <c r="E473" s="4000"/>
      <c r="F473" s="4000"/>
      <c r="G473" s="4005"/>
      <c r="H473" s="4005"/>
      <c r="I473" s="4004"/>
      <c r="J473" s="4004"/>
      <c r="K473" s="3844" t="s">
        <v>5033</v>
      </c>
      <c r="L473" s="3845" t="s">
        <v>2798</v>
      </c>
      <c r="M473" s="4004"/>
      <c r="N473" s="4004"/>
      <c r="O473" s="4004"/>
      <c r="P473" s="4004"/>
      <c r="Q473" s="4001"/>
      <c r="R473" s="4001"/>
      <c r="S473" s="4001"/>
      <c r="T473" s="4001"/>
      <c r="U473" s="4001"/>
      <c r="V473" s="4001"/>
      <c r="W473" s="4001"/>
      <c r="X473" s="4005"/>
      <c r="Y473" s="4005"/>
      <c r="Z473" s="4001"/>
      <c r="AA473" s="4001"/>
      <c r="AB473" s="4001"/>
      <c r="AC473" s="4001"/>
      <c r="AD473" s="4001"/>
      <c r="AE473" s="4001"/>
      <c r="AF473" s="2572"/>
    </row>
    <row r="474" spans="2:32" s="2452" customFormat="1" ht="13.5" thickBot="1" x14ac:dyDescent="0.25">
      <c r="B474" s="4156" t="s">
        <v>6731</v>
      </c>
      <c r="C474" s="4157"/>
      <c r="D474" s="3346" t="s">
        <v>6105</v>
      </c>
      <c r="E474" s="3009"/>
      <c r="F474" s="3392"/>
      <c r="G474" s="3392"/>
      <c r="H474" s="2998"/>
      <c r="I474" s="3009"/>
      <c r="J474" s="3009"/>
      <c r="K474" s="2998"/>
      <c r="L474" s="2998"/>
      <c r="M474" s="3009"/>
      <c r="N474" s="3009"/>
      <c r="O474" s="3009"/>
      <c r="P474" s="3009"/>
      <c r="Q474" s="3008"/>
      <c r="R474" s="3149"/>
      <c r="S474" s="3393"/>
      <c r="T474" s="3008"/>
      <c r="U474" s="3008"/>
      <c r="V474" s="3393"/>
      <c r="W474" s="3393"/>
      <c r="X474" s="3008"/>
      <c r="Y474" s="3008"/>
      <c r="Z474" s="2585"/>
      <c r="AA474" s="2586"/>
      <c r="AB474" s="2586"/>
      <c r="AC474" s="2982"/>
      <c r="AD474" s="2982"/>
      <c r="AE474" s="2983"/>
      <c r="AF474" s="2572"/>
    </row>
    <row r="475" spans="2:32" s="2452" customFormat="1" x14ac:dyDescent="0.2">
      <c r="B475" s="2634"/>
      <c r="C475" s="2566"/>
      <c r="D475" s="2566"/>
      <c r="E475" s="2566"/>
      <c r="F475" s="2566"/>
      <c r="G475" s="2567"/>
      <c r="H475" s="2567"/>
      <c r="I475" s="2567"/>
      <c r="J475" s="2567"/>
      <c r="K475" s="2566"/>
      <c r="L475" s="2567"/>
      <c r="M475" s="2567"/>
      <c r="N475" s="2567"/>
      <c r="O475" s="2567"/>
      <c r="P475" s="2567"/>
      <c r="Q475" s="2631"/>
      <c r="R475" s="2631"/>
      <c r="S475" s="2631"/>
      <c r="T475" s="2631"/>
      <c r="U475" s="2631"/>
      <c r="V475" s="2631"/>
      <c r="W475" s="2631"/>
      <c r="X475" s="2631"/>
      <c r="Y475" s="2631"/>
      <c r="Z475" s="2631"/>
      <c r="AA475" s="2631"/>
      <c r="AB475" s="2631"/>
      <c r="AC475" s="2631"/>
      <c r="AD475" s="2631"/>
      <c r="AE475" s="2631"/>
      <c r="AF475" s="2572"/>
    </row>
    <row r="476" spans="2:32" s="2452" customFormat="1" x14ac:dyDescent="0.2">
      <c r="B476" s="4011" t="s">
        <v>4992</v>
      </c>
      <c r="C476" s="4012"/>
      <c r="D476" s="4042" t="s">
        <v>1871</v>
      </c>
      <c r="E476" s="4042"/>
      <c r="F476" s="4042"/>
      <c r="G476" s="4042"/>
      <c r="H476" s="4042"/>
      <c r="I476" s="2632"/>
      <c r="J476" s="2632"/>
      <c r="K476" s="2632"/>
      <c r="L476" s="2632"/>
      <c r="M476" s="2632"/>
      <c r="N476" s="2632"/>
      <c r="O476" s="2632"/>
      <c r="P476" s="2632"/>
      <c r="Q476" s="2631"/>
      <c r="R476" s="2631"/>
      <c r="S476" s="2631"/>
      <c r="T476" s="2631"/>
      <c r="U476" s="2631"/>
      <c r="V476" s="2631"/>
      <c r="W476" s="2631"/>
      <c r="X476" s="2631"/>
      <c r="Y476" s="2631"/>
      <c r="Z476" s="2631"/>
      <c r="AA476" s="2631"/>
      <c r="AB476" s="2631"/>
      <c r="AC476" s="2631"/>
      <c r="AD476" s="2631"/>
      <c r="AE476" s="2631"/>
      <c r="AF476" s="2572"/>
    </row>
    <row r="477" spans="2:32" s="2452" customFormat="1" x14ac:dyDescent="0.2">
      <c r="B477" s="4011" t="s">
        <v>4993</v>
      </c>
      <c r="C477" s="4012"/>
      <c r="D477" s="4042" t="s">
        <v>1871</v>
      </c>
      <c r="E477" s="4042"/>
      <c r="F477" s="4042"/>
      <c r="G477" s="4042"/>
      <c r="H477" s="4042"/>
      <c r="I477" s="2632"/>
      <c r="J477" s="2632"/>
      <c r="K477" s="2632"/>
      <c r="L477" s="2632"/>
      <c r="M477" s="2632"/>
      <c r="N477" s="2632"/>
      <c r="O477" s="2632"/>
      <c r="P477" s="2632"/>
      <c r="Q477" s="2631"/>
      <c r="R477" s="2631"/>
      <c r="S477" s="2631"/>
      <c r="T477" s="2631"/>
      <c r="U477" s="2631"/>
      <c r="V477" s="2631"/>
      <c r="W477" s="2631"/>
      <c r="X477" s="2631"/>
      <c r="Y477" s="2631"/>
      <c r="Z477" s="2631"/>
      <c r="AA477" s="2631"/>
      <c r="AB477" s="2631"/>
      <c r="AC477" s="2631"/>
      <c r="AD477" s="2631"/>
      <c r="AE477" s="2631"/>
      <c r="AF477" s="2572"/>
    </row>
    <row r="478" spans="2:32" s="2452" customFormat="1" ht="13.5" thickBot="1" x14ac:dyDescent="0.25">
      <c r="B478" s="3846"/>
      <c r="C478" s="3847"/>
      <c r="D478" s="3847"/>
      <c r="E478" s="3847"/>
      <c r="F478" s="3847"/>
      <c r="G478" s="2635"/>
      <c r="H478" s="2635"/>
      <c r="I478" s="2635"/>
      <c r="J478" s="2635"/>
      <c r="K478" s="2635"/>
      <c r="L478" s="2635"/>
      <c r="M478" s="2635"/>
      <c r="N478" s="2635"/>
      <c r="O478" s="2635"/>
      <c r="P478" s="2635"/>
      <c r="Q478" s="2635"/>
      <c r="R478" s="2635"/>
      <c r="S478" s="2635"/>
      <c r="T478" s="2635"/>
      <c r="U478" s="2635"/>
      <c r="V478" s="2635"/>
      <c r="W478" s="2635"/>
      <c r="X478" s="2635"/>
      <c r="Y478" s="2635"/>
      <c r="Z478" s="2635"/>
      <c r="AA478" s="2635"/>
      <c r="AB478" s="2635"/>
      <c r="AC478" s="2635"/>
      <c r="AD478" s="2635"/>
      <c r="AE478" s="2635"/>
      <c r="AF478" s="2577"/>
    </row>
    <row r="479" spans="2:32" s="2452" customFormat="1" x14ac:dyDescent="0.2">
      <c r="B479" s="2535"/>
      <c r="I479" s="2873"/>
    </row>
    <row r="480" spans="2:32" s="2452" customFormat="1" ht="13.5" thickBot="1" x14ac:dyDescent="0.25">
      <c r="B480" s="2535"/>
      <c r="I480" s="2873"/>
    </row>
    <row r="481" spans="2:32" s="2452" customFormat="1" ht="20.25" x14ac:dyDescent="0.2">
      <c r="B481" s="3987" t="s">
        <v>5065</v>
      </c>
      <c r="C481" s="3988"/>
      <c r="D481" s="3988"/>
      <c r="E481" s="3988"/>
      <c r="F481" s="3988"/>
      <c r="G481" s="3988"/>
      <c r="H481" s="3988"/>
      <c r="I481" s="3988"/>
      <c r="J481" s="3988"/>
      <c r="K481" s="3988"/>
      <c r="L481" s="3988"/>
      <c r="M481" s="3988"/>
      <c r="N481" s="3988"/>
      <c r="O481" s="3988"/>
      <c r="P481" s="3988"/>
      <c r="Q481" s="3988"/>
      <c r="R481" s="3988"/>
      <c r="S481" s="3988"/>
      <c r="T481" s="3988"/>
      <c r="U481" s="3988"/>
      <c r="V481" s="3988"/>
      <c r="W481" s="3988"/>
      <c r="X481" s="3988"/>
      <c r="Y481" s="3988"/>
      <c r="Z481" s="3988"/>
      <c r="AA481" s="3988"/>
      <c r="AB481" s="3988"/>
      <c r="AC481" s="3988"/>
      <c r="AD481" s="3988"/>
      <c r="AE481" s="3988"/>
      <c r="AF481" s="3989"/>
    </row>
    <row r="482" spans="2:32" s="2452" customFormat="1" x14ac:dyDescent="0.2">
      <c r="B482" s="3842"/>
      <c r="C482" s="3843"/>
      <c r="D482" s="3843"/>
      <c r="E482" s="3843"/>
      <c r="F482" s="3843"/>
      <c r="G482" s="2571"/>
      <c r="H482" s="2571"/>
      <c r="I482" s="2571"/>
      <c r="J482" s="2571"/>
      <c r="K482" s="2571"/>
      <c r="L482" s="2571"/>
      <c r="M482" s="2571"/>
      <c r="N482" s="2571"/>
      <c r="O482" s="2571"/>
      <c r="P482" s="2571"/>
      <c r="Q482" s="2571"/>
      <c r="R482" s="2571"/>
      <c r="S482" s="2571"/>
      <c r="T482" s="2571"/>
      <c r="U482" s="2571"/>
      <c r="V482" s="2571"/>
      <c r="W482" s="2571"/>
      <c r="X482" s="2571"/>
      <c r="Y482" s="2571"/>
      <c r="Z482" s="2571"/>
      <c r="AA482" s="2571"/>
      <c r="AB482" s="2571"/>
      <c r="AC482" s="2571"/>
      <c r="AD482" s="2571"/>
      <c r="AE482" s="2571"/>
      <c r="AF482" s="2572"/>
    </row>
    <row r="483" spans="2:32" s="2452" customFormat="1" ht="12.75" customHeight="1" x14ac:dyDescent="0.2">
      <c r="B483" s="2633" t="s">
        <v>5085</v>
      </c>
      <c r="C483" s="3843"/>
      <c r="D483" s="4016" t="s">
        <v>6729</v>
      </c>
      <c r="E483" s="4016"/>
      <c r="F483" s="4016"/>
      <c r="G483" s="2571"/>
      <c r="H483" s="2571"/>
      <c r="I483" s="2571"/>
      <c r="J483" s="2571"/>
      <c r="K483" s="2571"/>
      <c r="L483" s="2571"/>
      <c r="M483" s="2571"/>
      <c r="N483" s="2571"/>
      <c r="O483" s="2571"/>
      <c r="P483" s="2571"/>
      <c r="Q483" s="2571"/>
      <c r="R483" s="2571"/>
      <c r="S483" s="2571"/>
      <c r="T483" s="2571"/>
      <c r="U483" s="2571"/>
      <c r="V483" s="2571"/>
      <c r="W483" s="2571"/>
      <c r="X483" s="2571"/>
      <c r="Y483" s="2571"/>
      <c r="Z483" s="2571"/>
      <c r="AA483" s="2571"/>
      <c r="AB483" s="2571"/>
      <c r="AC483" s="2571"/>
      <c r="AD483" s="2571"/>
      <c r="AE483" s="2571"/>
      <c r="AF483" s="2572"/>
    </row>
    <row r="484" spans="2:32" s="2452" customFormat="1" ht="12.75" customHeight="1" x14ac:dyDescent="0.2">
      <c r="B484" s="4017" t="s">
        <v>5068</v>
      </c>
      <c r="C484" s="4018"/>
      <c r="D484" s="4909">
        <v>41816</v>
      </c>
      <c r="E484" s="4909"/>
      <c r="F484" s="4909"/>
      <c r="G484" s="2631"/>
      <c r="H484" s="2571"/>
      <c r="I484" s="2571"/>
      <c r="J484" s="2571"/>
      <c r="K484" s="2571"/>
      <c r="L484" s="2571"/>
      <c r="M484" s="2571"/>
      <c r="N484" s="2571"/>
      <c r="O484" s="2571"/>
      <c r="P484" s="2571"/>
      <c r="Q484" s="2571"/>
      <c r="R484" s="2571"/>
      <c r="S484" s="2571"/>
      <c r="T484" s="2571"/>
      <c r="U484" s="2571"/>
      <c r="V484" s="2571"/>
      <c r="W484" s="2571"/>
      <c r="X484" s="2571"/>
      <c r="Y484" s="2571"/>
      <c r="Z484" s="2571"/>
      <c r="AA484" s="2571"/>
      <c r="AB484" s="2571"/>
      <c r="AC484" s="2571"/>
      <c r="AD484" s="2571"/>
      <c r="AE484" s="2571"/>
      <c r="AF484" s="2572"/>
    </row>
    <row r="485" spans="2:32" s="2452" customFormat="1" ht="12.75" customHeight="1" x14ac:dyDescent="0.2">
      <c r="B485" s="3991" t="s">
        <v>5066</v>
      </c>
      <c r="C485" s="3992"/>
      <c r="D485" s="4882">
        <v>41854</v>
      </c>
      <c r="E485" s="4882"/>
      <c r="F485" s="4882"/>
      <c r="G485" s="2571"/>
      <c r="H485" s="2571"/>
      <c r="I485" s="2571"/>
      <c r="J485" s="2571"/>
      <c r="K485" s="2571"/>
      <c r="L485" s="2571"/>
      <c r="M485" s="2571"/>
      <c r="N485" s="2571"/>
      <c r="O485" s="2571"/>
      <c r="P485" s="2571"/>
      <c r="Q485" s="2571"/>
      <c r="R485" s="2571"/>
      <c r="S485" s="2571"/>
      <c r="T485" s="2571"/>
      <c r="U485" s="2571"/>
      <c r="V485" s="2571"/>
      <c r="W485" s="2571"/>
      <c r="X485" s="2571"/>
      <c r="Y485" s="2571"/>
      <c r="Z485" s="2571"/>
      <c r="AA485" s="2571"/>
      <c r="AB485" s="2571"/>
      <c r="AC485" s="2571"/>
      <c r="AD485" s="2571"/>
      <c r="AE485" s="2571"/>
      <c r="AF485" s="2572"/>
    </row>
    <row r="486" spans="2:32" s="2452" customFormat="1" ht="13.5" customHeight="1" thickBot="1" x14ac:dyDescent="0.25">
      <c r="B486" s="3842"/>
      <c r="C486" s="3843"/>
      <c r="D486" s="3843"/>
      <c r="E486" s="3843"/>
      <c r="F486" s="3843"/>
      <c r="G486" s="2571"/>
      <c r="H486" s="2571"/>
      <c r="I486" s="2571"/>
      <c r="J486" s="2571"/>
      <c r="K486" s="2571"/>
      <c r="L486" s="2571"/>
      <c r="M486" s="2571"/>
      <c r="N486" s="2571"/>
      <c r="O486" s="2571"/>
      <c r="P486" s="2571"/>
      <c r="Q486" s="2571"/>
      <c r="R486" s="2571"/>
      <c r="S486" s="2571"/>
      <c r="T486" s="2571"/>
      <c r="U486" s="2571"/>
      <c r="V486" s="2571"/>
      <c r="W486" s="2571"/>
      <c r="X486" s="2571"/>
      <c r="Y486" s="2571"/>
      <c r="Z486" s="2571"/>
      <c r="AA486" s="2571"/>
      <c r="AB486" s="2571"/>
      <c r="AC486" s="2571"/>
      <c r="AD486" s="2571"/>
      <c r="AE486" s="2571"/>
      <c r="AF486" s="2572"/>
    </row>
    <row r="487" spans="2:32" s="2452" customFormat="1" ht="96" customHeight="1" thickBot="1" x14ac:dyDescent="0.25">
      <c r="B487" s="3993" t="s">
        <v>5067</v>
      </c>
      <c r="C487" s="4036"/>
      <c r="D487" s="4019" t="s">
        <v>6730</v>
      </c>
      <c r="E487" s="4020"/>
      <c r="F487" s="4020"/>
      <c r="G487" s="4020"/>
      <c r="H487" s="4020"/>
      <c r="I487" s="4020"/>
      <c r="J487" s="4020"/>
      <c r="K487" s="4020"/>
      <c r="L487" s="4020"/>
      <c r="M487" s="4020"/>
      <c r="N487" s="4020"/>
      <c r="O487" s="4020"/>
      <c r="P487" s="4020"/>
      <c r="Q487" s="4021"/>
      <c r="R487" s="2571"/>
      <c r="S487" s="2571"/>
      <c r="T487" s="2571"/>
      <c r="U487" s="2571"/>
      <c r="V487" s="2571"/>
      <c r="W487" s="2571"/>
      <c r="X487" s="2571"/>
      <c r="Y487" s="2571"/>
      <c r="Z487" s="2571"/>
      <c r="AA487" s="2571"/>
      <c r="AB487" s="2571"/>
      <c r="AC487" s="2571"/>
      <c r="AD487" s="2571"/>
      <c r="AE487" s="2571"/>
      <c r="AF487" s="2572"/>
    </row>
    <row r="488" spans="2:32" s="2452" customFormat="1" ht="13.5" customHeight="1" thickBot="1" x14ac:dyDescent="0.25">
      <c r="B488" s="3842"/>
      <c r="C488" s="3843"/>
      <c r="D488" s="3843"/>
      <c r="E488" s="3843"/>
      <c r="F488" s="3843"/>
      <c r="G488" s="2571"/>
      <c r="H488" s="2571"/>
      <c r="I488" s="2571"/>
      <c r="J488" s="2571"/>
      <c r="K488" s="2571"/>
      <c r="L488" s="2571"/>
      <c r="M488" s="2571"/>
      <c r="N488" s="2571"/>
      <c r="O488" s="2571"/>
      <c r="P488" s="2571"/>
      <c r="Q488" s="2571"/>
      <c r="R488" s="2635"/>
      <c r="S488" s="2571"/>
      <c r="T488" s="2571"/>
      <c r="U488" s="2571"/>
      <c r="V488" s="2571"/>
      <c r="W488" s="2571"/>
      <c r="X488" s="2571"/>
      <c r="Y488" s="2571"/>
      <c r="Z488" s="2571"/>
      <c r="AA488" s="2571"/>
      <c r="AB488" s="2571"/>
      <c r="AC488" s="2571"/>
      <c r="AD488" s="2571"/>
      <c r="AE488" s="2571"/>
      <c r="AF488" s="2572"/>
    </row>
    <row r="489" spans="2:32" s="2452" customFormat="1" ht="13.5" customHeight="1" thickBot="1" x14ac:dyDescent="0.25">
      <c r="B489" s="4022" t="s">
        <v>5069</v>
      </c>
      <c r="C489" s="4023"/>
      <c r="D489" s="4003" t="s">
        <v>5070</v>
      </c>
      <c r="E489" s="4026" t="s">
        <v>224</v>
      </c>
      <c r="F489" s="4027"/>
      <c r="G489" s="4027"/>
      <c r="H489" s="4027"/>
      <c r="I489" s="4027"/>
      <c r="J489" s="4027"/>
      <c r="K489" s="4027"/>
      <c r="L489" s="4027"/>
      <c r="M489" s="4027"/>
      <c r="N489" s="4027"/>
      <c r="O489" s="4027"/>
      <c r="P489" s="4028"/>
      <c r="Q489" s="4029" t="s">
        <v>340</v>
      </c>
      <c r="R489" s="4030"/>
      <c r="S489" s="4031"/>
      <c r="T489" s="4031"/>
      <c r="U489" s="4031"/>
      <c r="V489" s="4031"/>
      <c r="W489" s="4031"/>
      <c r="X489" s="4031"/>
      <c r="Y489" s="4032"/>
      <c r="Z489" s="4029" t="s">
        <v>225</v>
      </c>
      <c r="AA489" s="4031"/>
      <c r="AB489" s="4032"/>
      <c r="AC489" s="4033" t="s">
        <v>4989</v>
      </c>
      <c r="AD489" s="4034"/>
      <c r="AE489" s="4035"/>
      <c r="AF489" s="2572"/>
    </row>
    <row r="490" spans="2:32" s="2452" customFormat="1" ht="13.5" customHeight="1" thickBot="1" x14ac:dyDescent="0.25">
      <c r="B490" s="4024"/>
      <c r="C490" s="4025"/>
      <c r="D490" s="4003"/>
      <c r="E490" s="4003" t="s">
        <v>5007</v>
      </c>
      <c r="F490" s="4003" t="s">
        <v>5008</v>
      </c>
      <c r="G490" s="4004" t="s">
        <v>5010</v>
      </c>
      <c r="H490" s="4004" t="s">
        <v>5071</v>
      </c>
      <c r="I490" s="4009" t="s">
        <v>5072</v>
      </c>
      <c r="J490" s="4009" t="s">
        <v>5073</v>
      </c>
      <c r="K490" s="4009" t="s">
        <v>5013</v>
      </c>
      <c r="L490" s="4009"/>
      <c r="M490" s="4009" t="s">
        <v>5074</v>
      </c>
      <c r="N490" s="4009" t="s">
        <v>5075</v>
      </c>
      <c r="O490" s="4009" t="s">
        <v>5076</v>
      </c>
      <c r="P490" s="4009" t="s">
        <v>5077</v>
      </c>
      <c r="Q490" s="4000" t="s">
        <v>5019</v>
      </c>
      <c r="R490" s="4000" t="s">
        <v>5020</v>
      </c>
      <c r="S490" s="4000" t="s">
        <v>5021</v>
      </c>
      <c r="T490" s="4000" t="s">
        <v>5078</v>
      </c>
      <c r="U490" s="4000" t="s">
        <v>5079</v>
      </c>
      <c r="V490" s="4000" t="s">
        <v>5024</v>
      </c>
      <c r="W490" s="4000" t="s">
        <v>5026</v>
      </c>
      <c r="X490" s="4004" t="s">
        <v>5080</v>
      </c>
      <c r="Y490" s="4004" t="s">
        <v>5081</v>
      </c>
      <c r="Z490" s="4000" t="s">
        <v>5082</v>
      </c>
      <c r="AA490" s="4000" t="s">
        <v>5083</v>
      </c>
      <c r="AB490" s="4000" t="s">
        <v>5084</v>
      </c>
      <c r="AC490" s="4000" t="s">
        <v>1154</v>
      </c>
      <c r="AD490" s="4000" t="s">
        <v>4990</v>
      </c>
      <c r="AE490" s="4000" t="s">
        <v>4991</v>
      </c>
      <c r="AF490" s="2572"/>
    </row>
    <row r="491" spans="2:32" s="2452" customFormat="1" ht="13.5" thickBot="1" x14ac:dyDescent="0.25">
      <c r="B491" s="4024"/>
      <c r="C491" s="4025"/>
      <c r="D491" s="4000"/>
      <c r="E491" s="4000"/>
      <c r="F491" s="4000"/>
      <c r="G491" s="4005"/>
      <c r="H491" s="4005"/>
      <c r="I491" s="4004"/>
      <c r="J491" s="4004"/>
      <c r="K491" s="3844" t="s">
        <v>5033</v>
      </c>
      <c r="L491" s="3845" t="s">
        <v>2798</v>
      </c>
      <c r="M491" s="4004"/>
      <c r="N491" s="4004"/>
      <c r="O491" s="4004"/>
      <c r="P491" s="4004"/>
      <c r="Q491" s="4001"/>
      <c r="R491" s="4001"/>
      <c r="S491" s="4001"/>
      <c r="T491" s="4001"/>
      <c r="U491" s="4001"/>
      <c r="V491" s="4001"/>
      <c r="W491" s="4001"/>
      <c r="X491" s="4005"/>
      <c r="Y491" s="4005"/>
      <c r="Z491" s="4001"/>
      <c r="AA491" s="4001"/>
      <c r="AB491" s="4001"/>
      <c r="AC491" s="4001"/>
      <c r="AD491" s="4001"/>
      <c r="AE491" s="4001"/>
      <c r="AF491" s="2572"/>
    </row>
    <row r="492" spans="2:32" s="2452" customFormat="1" ht="13.5" thickBot="1" x14ac:dyDescent="0.25">
      <c r="B492" s="3954" t="s">
        <v>6729</v>
      </c>
      <c r="C492" s="3955"/>
      <c r="D492" s="3152" t="s">
        <v>1534</v>
      </c>
      <c r="E492" s="3134"/>
      <c r="F492" s="3153"/>
      <c r="G492" s="3400"/>
      <c r="H492" s="3400"/>
      <c r="I492" s="3134"/>
      <c r="J492" s="3134"/>
      <c r="K492" s="3153"/>
      <c r="L492" s="3400"/>
      <c r="M492" s="3134"/>
      <c r="N492" s="3134"/>
      <c r="O492" s="3134"/>
      <c r="P492" s="3134"/>
      <c r="Q492" s="3134"/>
      <c r="R492" s="3153"/>
      <c r="S492" s="3153"/>
      <c r="T492" s="3134"/>
      <c r="U492" s="3134"/>
      <c r="V492" s="3153"/>
      <c r="W492" s="3153"/>
      <c r="X492" s="3134"/>
      <c r="Y492" s="3134"/>
      <c r="Z492" s="3153"/>
      <c r="AA492" s="3134"/>
      <c r="AB492" s="3134"/>
      <c r="AC492" s="3401"/>
      <c r="AD492" s="3401"/>
      <c r="AE492" s="3401"/>
      <c r="AF492" s="2572"/>
    </row>
    <row r="493" spans="2:32" s="2452" customFormat="1" x14ac:dyDescent="0.2">
      <c r="B493" s="2634"/>
      <c r="C493" s="2566"/>
      <c r="D493" s="2566"/>
      <c r="E493" s="2566"/>
      <c r="F493" s="2566"/>
      <c r="G493" s="2567"/>
      <c r="H493" s="2567"/>
      <c r="I493" s="2567"/>
      <c r="J493" s="2567"/>
      <c r="K493" s="2566"/>
      <c r="L493" s="2567"/>
      <c r="M493" s="2567"/>
      <c r="N493" s="2567"/>
      <c r="O493" s="2567"/>
      <c r="P493" s="2567"/>
      <c r="Q493" s="2631"/>
      <c r="R493" s="2631"/>
      <c r="S493" s="2631"/>
      <c r="T493" s="2631"/>
      <c r="U493" s="2631"/>
      <c r="V493" s="2631"/>
      <c r="W493" s="2631"/>
      <c r="X493" s="2631"/>
      <c r="Y493" s="2631"/>
      <c r="Z493" s="2631"/>
      <c r="AA493" s="2631"/>
      <c r="AB493" s="2631"/>
      <c r="AC493" s="2631"/>
      <c r="AD493" s="2631"/>
      <c r="AE493" s="2631"/>
      <c r="AF493" s="2572"/>
    </row>
    <row r="494" spans="2:32" s="2452" customFormat="1" x14ac:dyDescent="0.2">
      <c r="B494" s="4011" t="s">
        <v>4992</v>
      </c>
      <c r="C494" s="4012"/>
      <c r="D494" s="4042" t="s">
        <v>5088</v>
      </c>
      <c r="E494" s="4042"/>
      <c r="F494" s="4042"/>
      <c r="G494" s="4042"/>
      <c r="H494" s="4042"/>
      <c r="I494" s="2632"/>
      <c r="J494" s="2632"/>
      <c r="K494" s="2632"/>
      <c r="L494" s="2632"/>
      <c r="M494" s="2632"/>
      <c r="N494" s="2632"/>
      <c r="O494" s="2632"/>
      <c r="P494" s="2632"/>
      <c r="Q494" s="2631"/>
      <c r="R494" s="2631"/>
      <c r="S494" s="2631"/>
      <c r="T494" s="2631"/>
      <c r="U494" s="2631"/>
      <c r="V494" s="2631"/>
      <c r="W494" s="2631"/>
      <c r="X494" s="2631"/>
      <c r="Y494" s="2631"/>
      <c r="Z494" s="2631"/>
      <c r="AA494" s="2631"/>
      <c r="AB494" s="2631"/>
      <c r="AC494" s="2631"/>
      <c r="AD494" s="2631"/>
      <c r="AE494" s="2631"/>
      <c r="AF494" s="2572"/>
    </row>
    <row r="495" spans="2:32" s="2452" customFormat="1" x14ac:dyDescent="0.2">
      <c r="B495" s="4011" t="s">
        <v>4993</v>
      </c>
      <c r="C495" s="4012"/>
      <c r="D495" s="4042" t="s">
        <v>5088</v>
      </c>
      <c r="E495" s="4042"/>
      <c r="F495" s="4042"/>
      <c r="G495" s="4042"/>
      <c r="H495" s="4042"/>
      <c r="I495" s="2632"/>
      <c r="J495" s="2632"/>
      <c r="K495" s="2632"/>
      <c r="L495" s="2632"/>
      <c r="M495" s="2632"/>
      <c r="N495" s="2632"/>
      <c r="O495" s="2632"/>
      <c r="P495" s="2632"/>
      <c r="Q495" s="2631"/>
      <c r="R495" s="2631"/>
      <c r="S495" s="2631"/>
      <c r="T495" s="2631"/>
      <c r="U495" s="2631"/>
      <c r="V495" s="2631"/>
      <c r="W495" s="2631"/>
      <c r="X495" s="2631"/>
      <c r="Y495" s="2631"/>
      <c r="Z495" s="2631"/>
      <c r="AA495" s="2631"/>
      <c r="AB495" s="2631"/>
      <c r="AC495" s="2631"/>
      <c r="AD495" s="2631"/>
      <c r="AE495" s="2631"/>
      <c r="AF495" s="2572"/>
    </row>
    <row r="496" spans="2:32" s="2452" customFormat="1" ht="13.5" thickBot="1" x14ac:dyDescent="0.25">
      <c r="B496" s="3846"/>
      <c r="C496" s="3847"/>
      <c r="D496" s="3847"/>
      <c r="E496" s="3847"/>
      <c r="F496" s="3847"/>
      <c r="G496" s="2635"/>
      <c r="H496" s="2635"/>
      <c r="I496" s="2635"/>
      <c r="J496" s="2635"/>
      <c r="K496" s="2635"/>
      <c r="L496" s="2635"/>
      <c r="M496" s="2635"/>
      <c r="N496" s="2635"/>
      <c r="O496" s="2635"/>
      <c r="P496" s="2635"/>
      <c r="Q496" s="2635"/>
      <c r="R496" s="2635"/>
      <c r="S496" s="2635"/>
      <c r="T496" s="2635"/>
      <c r="U496" s="2635"/>
      <c r="V496" s="2635"/>
      <c r="W496" s="2635"/>
      <c r="X496" s="2635"/>
      <c r="Y496" s="2635"/>
      <c r="Z496" s="2635"/>
      <c r="AA496" s="2635"/>
      <c r="AB496" s="2635"/>
      <c r="AC496" s="2635"/>
      <c r="AD496" s="2635"/>
      <c r="AE496" s="2635"/>
      <c r="AF496" s="2577"/>
    </row>
    <row r="497" spans="2:32" s="2452" customFormat="1" x14ac:dyDescent="0.2">
      <c r="B497" s="3782"/>
      <c r="C497" s="3782"/>
      <c r="D497" s="3782"/>
      <c r="E497" s="3782"/>
      <c r="F497" s="3782"/>
      <c r="G497" s="2571"/>
      <c r="H497" s="2571"/>
      <c r="I497" s="2571"/>
      <c r="J497" s="2571"/>
      <c r="K497" s="2571"/>
      <c r="L497" s="2571"/>
      <c r="M497" s="2571"/>
      <c r="N497" s="2571"/>
      <c r="O497" s="2571"/>
      <c r="P497" s="2571"/>
      <c r="Q497" s="2571"/>
      <c r="R497" s="2571"/>
      <c r="S497" s="2571"/>
      <c r="T497" s="2571"/>
      <c r="U497" s="2571"/>
      <c r="V497" s="2571"/>
      <c r="W497" s="2571"/>
      <c r="X497" s="2571"/>
      <c r="Y497" s="2571"/>
      <c r="Z497" s="2571"/>
      <c r="AA497" s="2571"/>
      <c r="AB497" s="2571"/>
      <c r="AC497" s="2571"/>
      <c r="AD497" s="2571"/>
      <c r="AE497" s="2571"/>
      <c r="AF497" s="2571"/>
    </row>
    <row r="498" spans="2:32" s="2452" customFormat="1" ht="13.5" thickBot="1" x14ac:dyDescent="0.25">
      <c r="B498" s="3843"/>
      <c r="C498" s="3843"/>
      <c r="D498" s="3843"/>
      <c r="E498" s="3843"/>
      <c r="F498" s="3843"/>
      <c r="G498" s="3231"/>
      <c r="H498" s="3231"/>
      <c r="I498" s="3231"/>
      <c r="J498" s="3231"/>
      <c r="K498" s="3231"/>
      <c r="L498" s="3231"/>
      <c r="M498" s="3231"/>
      <c r="N498" s="3231"/>
      <c r="O498" s="3231"/>
      <c r="P498" s="3231"/>
      <c r="Q498" s="3231"/>
      <c r="R498" s="3231"/>
      <c r="S498" s="3231"/>
      <c r="T498" s="3231"/>
      <c r="U498" s="3231"/>
      <c r="V498" s="3231"/>
      <c r="W498" s="3231"/>
      <c r="X498" s="3231"/>
      <c r="Y498" s="3231"/>
      <c r="Z498" s="3231"/>
      <c r="AA498" s="3231"/>
      <c r="AB498" s="3231"/>
      <c r="AC498" s="3231"/>
      <c r="AD498" s="3231"/>
      <c r="AE498" s="3231"/>
      <c r="AF498" s="3231"/>
    </row>
    <row r="499" spans="2:32" s="2452" customFormat="1" ht="20.25" x14ac:dyDescent="0.2">
      <c r="B499" s="3987" t="s">
        <v>6608</v>
      </c>
      <c r="C499" s="3988"/>
      <c r="D499" s="3988"/>
      <c r="E499" s="3988"/>
      <c r="F499" s="3988"/>
      <c r="G499" s="3988"/>
      <c r="H499" s="3988"/>
      <c r="I499" s="3988"/>
      <c r="J499" s="3988"/>
      <c r="K499" s="3988"/>
      <c r="L499" s="3988"/>
      <c r="M499" s="3988"/>
      <c r="N499" s="3988"/>
      <c r="O499" s="3988"/>
      <c r="P499" s="3988"/>
      <c r="Q499" s="3988"/>
      <c r="R499" s="3988"/>
      <c r="S499" s="3988"/>
      <c r="T499" s="3988"/>
      <c r="U499" s="3988"/>
      <c r="V499" s="3988"/>
      <c r="W499" s="3988"/>
      <c r="X499" s="3988"/>
      <c r="Y499" s="3988"/>
      <c r="Z499" s="3988"/>
      <c r="AA499" s="3988"/>
      <c r="AB499" s="3988"/>
      <c r="AC499" s="3988"/>
      <c r="AD499" s="3988"/>
      <c r="AE499" s="3988"/>
      <c r="AF499" s="3989"/>
    </row>
    <row r="500" spans="2:32" s="2452" customFormat="1" x14ac:dyDescent="0.2">
      <c r="B500" s="2634"/>
      <c r="C500" s="2631"/>
      <c r="D500" s="2631"/>
      <c r="E500" s="3730"/>
      <c r="F500" s="3730"/>
      <c r="G500" s="3730"/>
      <c r="H500" s="3730"/>
      <c r="I500" s="3730"/>
      <c r="J500" s="3730"/>
      <c r="K500" s="3730"/>
      <c r="L500" s="3730"/>
      <c r="M500" s="3730"/>
      <c r="N500" s="3730"/>
      <c r="O500" s="3730"/>
      <c r="P500" s="3730"/>
      <c r="Q500" s="3730"/>
      <c r="R500" s="2631"/>
      <c r="S500" s="2631"/>
      <c r="T500" s="2631"/>
      <c r="U500" s="2631"/>
      <c r="V500" s="2631"/>
      <c r="W500" s="2631"/>
      <c r="X500" s="2631"/>
      <c r="Y500" s="2631"/>
      <c r="Z500" s="2631"/>
      <c r="AA500" s="2631"/>
      <c r="AB500" s="2631"/>
      <c r="AC500" s="2631"/>
      <c r="AD500" s="2631"/>
      <c r="AE500" s="2631"/>
      <c r="AF500" s="3731"/>
    </row>
    <row r="501" spans="2:32" s="2452" customFormat="1" x14ac:dyDescent="0.2">
      <c r="B501" s="2634"/>
      <c r="C501" s="3732" t="s">
        <v>6375</v>
      </c>
      <c r="D501" s="3732"/>
      <c r="E501" s="4888" t="s">
        <v>6609</v>
      </c>
      <c r="F501" s="4888"/>
      <c r="G501" s="4888"/>
      <c r="H501" s="3733"/>
      <c r="I501" s="3733"/>
      <c r="J501" s="3734"/>
      <c r="K501" s="2631"/>
      <c r="L501" s="2631"/>
      <c r="M501" s="2631"/>
      <c r="N501" s="2631"/>
      <c r="O501" s="2631"/>
      <c r="P501" s="2631"/>
      <c r="Q501" s="2631"/>
      <c r="R501" s="2631"/>
      <c r="S501" s="2631"/>
      <c r="T501" s="2631"/>
      <c r="U501" s="2631"/>
      <c r="V501" s="2631"/>
      <c r="W501" s="2631"/>
      <c r="X501" s="2631"/>
      <c r="Y501" s="2631"/>
      <c r="Z501" s="2631"/>
      <c r="AA501" s="2631"/>
      <c r="AB501" s="2631"/>
      <c r="AC501" s="2631"/>
      <c r="AD501" s="2631"/>
      <c r="AE501" s="2631"/>
      <c r="AF501" s="3731"/>
    </row>
    <row r="502" spans="2:32" s="2452" customFormat="1" x14ac:dyDescent="0.2">
      <c r="B502" s="2634"/>
      <c r="C502" s="3732" t="s">
        <v>5085</v>
      </c>
      <c r="D502" s="3732"/>
      <c r="E502" s="4889" t="s">
        <v>6728</v>
      </c>
      <c r="F502" s="4889"/>
      <c r="G502" s="4889"/>
      <c r="H502" s="3735"/>
      <c r="I502" s="3735"/>
      <c r="J502" s="3734"/>
      <c r="K502" s="2631"/>
      <c r="L502" s="2631"/>
      <c r="M502" s="2631"/>
      <c r="N502" s="2631"/>
      <c r="O502" s="2631"/>
      <c r="P502" s="2631"/>
      <c r="Q502" s="2631"/>
      <c r="R502" s="2631"/>
      <c r="S502" s="2631"/>
      <c r="T502" s="2631"/>
      <c r="U502" s="2631"/>
      <c r="V502" s="2631"/>
      <c r="W502" s="2631"/>
      <c r="X502" s="2631"/>
      <c r="Y502" s="2631"/>
      <c r="Z502" s="2631"/>
      <c r="AA502" s="2631"/>
      <c r="AB502" s="2631"/>
      <c r="AC502" s="2631"/>
      <c r="AD502" s="2631"/>
      <c r="AE502" s="2631"/>
      <c r="AF502" s="3731"/>
    </row>
    <row r="503" spans="2:32" s="2452" customFormat="1" x14ac:dyDescent="0.2">
      <c r="B503" s="2634"/>
      <c r="C503" s="4018" t="s">
        <v>5068</v>
      </c>
      <c r="D503" s="4018"/>
      <c r="E503" s="4909">
        <v>41792</v>
      </c>
      <c r="F503" s="4909"/>
      <c r="G503" s="4909"/>
      <c r="H503" s="2631"/>
      <c r="I503" s="2631"/>
      <c r="J503" s="2631"/>
      <c r="K503" s="2631"/>
      <c r="L503" s="2631"/>
      <c r="M503" s="2631"/>
      <c r="N503" s="2631"/>
      <c r="O503" s="2631"/>
      <c r="P503" s="2631"/>
      <c r="Q503" s="2631"/>
      <c r="R503" s="2631"/>
      <c r="S503" s="2631"/>
      <c r="T503" s="2631"/>
      <c r="U503" s="2631"/>
      <c r="V503" s="2631"/>
      <c r="W503" s="2631"/>
      <c r="X503" s="2631"/>
      <c r="Y503" s="2631"/>
      <c r="Z503" s="2631"/>
      <c r="AA503" s="2631"/>
      <c r="AB503" s="2631"/>
      <c r="AC503" s="2631"/>
      <c r="AD503" s="2631"/>
      <c r="AE503" s="2631"/>
      <c r="AF503" s="3731"/>
    </row>
    <row r="504" spans="2:32" s="2452" customFormat="1" x14ac:dyDescent="0.2">
      <c r="B504" s="2634"/>
      <c r="C504" s="4018" t="s">
        <v>5066</v>
      </c>
      <c r="D504" s="4018"/>
      <c r="E504" s="4882">
        <v>42004</v>
      </c>
      <c r="F504" s="4882"/>
      <c r="G504" s="4882"/>
      <c r="H504" s="2631"/>
      <c r="I504" s="2631"/>
      <c r="J504" s="2631"/>
      <c r="K504" s="2631"/>
      <c r="L504" s="2631"/>
      <c r="M504" s="2631"/>
      <c r="N504" s="2631"/>
      <c r="O504" s="2631"/>
      <c r="P504" s="2631"/>
      <c r="Q504" s="2631"/>
      <c r="R504" s="2631"/>
      <c r="S504" s="2631"/>
      <c r="T504" s="2631"/>
      <c r="U504" s="2631"/>
      <c r="V504" s="2631"/>
      <c r="W504" s="2631"/>
      <c r="X504" s="2631"/>
      <c r="Y504" s="2631"/>
      <c r="Z504" s="2631"/>
      <c r="AA504" s="2631"/>
      <c r="AB504" s="2631"/>
      <c r="AC504" s="2631"/>
      <c r="AD504" s="2631"/>
      <c r="AE504" s="2631"/>
      <c r="AF504" s="3731"/>
    </row>
    <row r="505" spans="2:32" s="2452" customFormat="1" ht="13.5" thickBot="1" x14ac:dyDescent="0.25">
      <c r="B505" s="2634"/>
      <c r="C505" s="3732"/>
      <c r="D505" s="3732"/>
      <c r="E505" s="2631"/>
      <c r="F505" s="2631"/>
      <c r="G505" s="2631"/>
      <c r="H505" s="2631"/>
      <c r="I505" s="2631"/>
      <c r="J505" s="2631"/>
      <c r="K505" s="2631"/>
      <c r="L505" s="2631"/>
      <c r="M505" s="2631"/>
      <c r="N505" s="2631"/>
      <c r="O505" s="2631"/>
      <c r="P505" s="2631"/>
      <c r="Q505" s="2631"/>
      <c r="R505" s="2631"/>
      <c r="S505" s="2631"/>
      <c r="T505" s="2631"/>
      <c r="U505" s="2631"/>
      <c r="V505" s="2631"/>
      <c r="W505" s="2631"/>
      <c r="X505" s="2631"/>
      <c r="Y505" s="2631"/>
      <c r="Z505" s="2631"/>
      <c r="AA505" s="2631"/>
      <c r="AB505" s="2631"/>
      <c r="AC505" s="2631"/>
      <c r="AD505" s="2631"/>
      <c r="AE505" s="2631"/>
      <c r="AF505" s="3731"/>
    </row>
    <row r="506" spans="2:32" s="2452" customFormat="1" ht="207.75" customHeight="1" thickBot="1" x14ac:dyDescent="0.25">
      <c r="B506" s="2634"/>
      <c r="C506" s="4883" t="s">
        <v>5067</v>
      </c>
      <c r="D506" s="4884"/>
      <c r="E506" s="4885" t="s">
        <v>6727</v>
      </c>
      <c r="F506" s="4886"/>
      <c r="G506" s="4886"/>
      <c r="H506" s="4886"/>
      <c r="I506" s="4886"/>
      <c r="J506" s="4886"/>
      <c r="K506" s="4886"/>
      <c r="L506" s="4886"/>
      <c r="M506" s="4886"/>
      <c r="N506" s="4886"/>
      <c r="O506" s="4886"/>
      <c r="P506" s="4886"/>
      <c r="Q506" s="4886"/>
      <c r="R506" s="4886"/>
      <c r="S506" s="4886"/>
      <c r="T506" s="4886"/>
      <c r="U506" s="4886"/>
      <c r="V506" s="4886"/>
      <c r="W506" s="4886"/>
      <c r="X506" s="4886"/>
      <c r="Y506" s="4886"/>
      <c r="Z506" s="4886"/>
      <c r="AA506" s="4886"/>
      <c r="AB506" s="4886"/>
      <c r="AC506" s="4886"/>
      <c r="AD506" s="4886"/>
      <c r="AE506" s="4886"/>
      <c r="AF506" s="4887"/>
    </row>
    <row r="507" spans="2:32" s="2452" customFormat="1" ht="13.5" thickBot="1" x14ac:dyDescent="0.25">
      <c r="B507" s="3736"/>
      <c r="C507" s="3737"/>
      <c r="D507" s="3737"/>
      <c r="E507" s="3737"/>
      <c r="F507" s="3737"/>
      <c r="G507" s="3737"/>
      <c r="H507" s="3737"/>
      <c r="I507" s="3737"/>
      <c r="J507" s="3737"/>
      <c r="K507" s="3737"/>
      <c r="L507" s="3737"/>
      <c r="M507" s="3737"/>
      <c r="N507" s="3737"/>
      <c r="O507" s="3737"/>
      <c r="P507" s="3737"/>
      <c r="Q507" s="3737"/>
      <c r="R507" s="3737"/>
      <c r="S507" s="3737"/>
      <c r="T507" s="3737"/>
      <c r="U507" s="3737"/>
      <c r="V507" s="3737"/>
      <c r="W507" s="3737"/>
      <c r="X507" s="3737"/>
      <c r="Y507" s="3737"/>
      <c r="Z507" s="3737"/>
      <c r="AA507" s="3737"/>
      <c r="AB507" s="3737"/>
      <c r="AC507" s="3737"/>
      <c r="AD507" s="3737"/>
      <c r="AE507" s="3737"/>
      <c r="AF507" s="3738"/>
    </row>
    <row r="508" spans="2:32" s="2452" customFormat="1" x14ac:dyDescent="0.2">
      <c r="B508" s="3782"/>
      <c r="C508" s="3782"/>
      <c r="D508" s="3782"/>
      <c r="E508" s="3782"/>
      <c r="F508" s="3782"/>
      <c r="G508" s="2571"/>
      <c r="H508" s="2571"/>
      <c r="I508" s="2571"/>
      <c r="J508" s="2571"/>
      <c r="K508" s="2571"/>
      <c r="L508" s="2571"/>
      <c r="M508" s="2571"/>
      <c r="N508" s="2571"/>
      <c r="O508" s="2571"/>
      <c r="P508" s="2571"/>
      <c r="Q508" s="2571"/>
      <c r="R508" s="2571"/>
      <c r="S508" s="2571"/>
      <c r="T508" s="2571"/>
      <c r="U508" s="2571"/>
      <c r="V508" s="2571"/>
      <c r="W508" s="2571"/>
      <c r="X508" s="2571"/>
      <c r="Y508" s="2571"/>
      <c r="Z508" s="2571"/>
      <c r="AA508" s="2571"/>
      <c r="AB508" s="2571"/>
      <c r="AC508" s="2571"/>
      <c r="AD508" s="2571"/>
      <c r="AE508" s="2571"/>
      <c r="AF508" s="2571"/>
    </row>
    <row r="509" spans="2:32" s="2452" customFormat="1" ht="13.5" thickBot="1" x14ac:dyDescent="0.25">
      <c r="B509" s="3782"/>
      <c r="C509" s="3782"/>
      <c r="D509" s="3782"/>
      <c r="E509" s="3782"/>
      <c r="F509" s="3782"/>
      <c r="G509" s="2571"/>
      <c r="H509" s="2571"/>
      <c r="I509" s="2571"/>
      <c r="J509" s="2571"/>
      <c r="K509" s="2571"/>
      <c r="L509" s="2571"/>
      <c r="M509" s="2571"/>
      <c r="N509" s="2571"/>
      <c r="O509" s="2571"/>
      <c r="P509" s="2571"/>
      <c r="Q509" s="2571"/>
      <c r="R509" s="2571"/>
      <c r="S509" s="2571"/>
      <c r="T509" s="2571"/>
      <c r="U509" s="2571"/>
      <c r="V509" s="2571"/>
      <c r="W509" s="2571"/>
      <c r="X509" s="2571"/>
      <c r="Y509" s="2571"/>
      <c r="Z509" s="2571"/>
      <c r="AA509" s="2571"/>
      <c r="AB509" s="2571"/>
      <c r="AC509" s="2571"/>
      <c r="AD509" s="2571"/>
      <c r="AE509" s="2571"/>
      <c r="AF509" s="2571"/>
    </row>
    <row r="510" spans="2:32" s="2452" customFormat="1" ht="20.25" x14ac:dyDescent="0.2">
      <c r="B510" s="3987" t="s">
        <v>6608</v>
      </c>
      <c r="C510" s="3988"/>
      <c r="D510" s="3988"/>
      <c r="E510" s="3988"/>
      <c r="F510" s="3988"/>
      <c r="G510" s="3988"/>
      <c r="H510" s="3988"/>
      <c r="I510" s="3988"/>
      <c r="J510" s="3988"/>
      <c r="K510" s="3988"/>
      <c r="L510" s="3988"/>
      <c r="M510" s="3988"/>
      <c r="N510" s="3988"/>
      <c r="O510" s="3988"/>
      <c r="P510" s="3988"/>
      <c r="Q510" s="3988"/>
      <c r="R510" s="3988"/>
      <c r="S510" s="3988"/>
      <c r="T510" s="3988"/>
      <c r="U510" s="3988"/>
      <c r="V510" s="3988"/>
      <c r="W510" s="3988"/>
      <c r="X510" s="3988"/>
      <c r="Y510" s="3988"/>
      <c r="Z510" s="3988"/>
      <c r="AA510" s="3988"/>
      <c r="AB510" s="3988"/>
      <c r="AC510" s="3988"/>
      <c r="AD510" s="3988"/>
      <c r="AE510" s="3988"/>
      <c r="AF510" s="3989"/>
    </row>
    <row r="511" spans="2:32" s="2452" customFormat="1" x14ac:dyDescent="0.2">
      <c r="B511" s="2634"/>
      <c r="C511" s="2631"/>
      <c r="D511" s="2631"/>
      <c r="E511" s="3730"/>
      <c r="F511" s="3730"/>
      <c r="G511" s="3730"/>
      <c r="H511" s="3730"/>
      <c r="I511" s="3730"/>
      <c r="J511" s="3730"/>
      <c r="K511" s="3730"/>
      <c r="L511" s="3730"/>
      <c r="M511" s="3730"/>
      <c r="N511" s="3730"/>
      <c r="O511" s="3730"/>
      <c r="P511" s="3730"/>
      <c r="Q511" s="3730"/>
      <c r="R511" s="2631"/>
      <c r="S511" s="2631"/>
      <c r="T511" s="2631"/>
      <c r="U511" s="2631"/>
      <c r="V511" s="2631"/>
      <c r="W511" s="2631"/>
      <c r="X511" s="2631"/>
      <c r="Y511" s="2631"/>
      <c r="Z511" s="2631"/>
      <c r="AA511" s="2631"/>
      <c r="AB511" s="2631"/>
      <c r="AC511" s="2631"/>
      <c r="AD511" s="2631"/>
      <c r="AE511" s="2631"/>
      <c r="AF511" s="3731"/>
    </row>
    <row r="512" spans="2:32" s="2452" customFormat="1" x14ac:dyDescent="0.2">
      <c r="B512" s="2634"/>
      <c r="C512" s="3732" t="s">
        <v>6375</v>
      </c>
      <c r="D512" s="3732"/>
      <c r="E512" s="4888" t="s">
        <v>6609</v>
      </c>
      <c r="F512" s="4888"/>
      <c r="G512" s="4888"/>
      <c r="H512" s="3733"/>
      <c r="I512" s="3733"/>
      <c r="J512" s="3734"/>
      <c r="K512" s="2631"/>
      <c r="L512" s="2631"/>
      <c r="M512" s="2631"/>
      <c r="N512" s="2631"/>
      <c r="O512" s="2631"/>
      <c r="P512" s="2631"/>
      <c r="Q512" s="2631"/>
      <c r="R512" s="2631"/>
      <c r="S512" s="2631"/>
      <c r="T512" s="2631"/>
      <c r="U512" s="2631"/>
      <c r="V512" s="2631"/>
      <c r="W512" s="2631"/>
      <c r="X512" s="2631"/>
      <c r="Y512" s="2631"/>
      <c r="Z512" s="2631"/>
      <c r="AA512" s="2631"/>
      <c r="AB512" s="2631"/>
      <c r="AC512" s="2631"/>
      <c r="AD512" s="2631"/>
      <c r="AE512" s="2631"/>
      <c r="AF512" s="3731"/>
    </row>
    <row r="513" spans="2:32" s="2452" customFormat="1" ht="12.75" customHeight="1" x14ac:dyDescent="0.2">
      <c r="B513" s="2634"/>
      <c r="C513" s="3732" t="s">
        <v>5085</v>
      </c>
      <c r="D513" s="3732"/>
      <c r="E513" s="4889" t="s">
        <v>6725</v>
      </c>
      <c r="F513" s="4889"/>
      <c r="G513" s="4889"/>
      <c r="H513" s="3735"/>
      <c r="I513" s="3735"/>
      <c r="J513" s="3734"/>
      <c r="K513" s="2631"/>
      <c r="L513" s="2631"/>
      <c r="M513" s="2631"/>
      <c r="N513" s="2631"/>
      <c r="O513" s="2631"/>
      <c r="P513" s="2631"/>
      <c r="Q513" s="2631"/>
      <c r="R513" s="2631"/>
      <c r="S513" s="2631"/>
      <c r="T513" s="2631"/>
      <c r="U513" s="2631"/>
      <c r="V513" s="2631"/>
      <c r="W513" s="2631"/>
      <c r="X513" s="2631"/>
      <c r="Y513" s="2631"/>
      <c r="Z513" s="2631"/>
      <c r="AA513" s="2631"/>
      <c r="AB513" s="2631"/>
      <c r="AC513" s="2631"/>
      <c r="AD513" s="2631"/>
      <c r="AE513" s="2631"/>
      <c r="AF513" s="3731"/>
    </row>
    <row r="514" spans="2:32" s="2452" customFormat="1" x14ac:dyDescent="0.2">
      <c r="B514" s="2634"/>
      <c r="C514" s="4018" t="s">
        <v>6656</v>
      </c>
      <c r="D514" s="4018"/>
      <c r="E514" s="4882">
        <v>41792</v>
      </c>
      <c r="F514" s="4882"/>
      <c r="G514" s="4882"/>
      <c r="H514" s="2631"/>
      <c r="I514" s="2631"/>
      <c r="J514" s="2631"/>
      <c r="K514" s="2631"/>
      <c r="L514" s="2631"/>
      <c r="M514" s="2631"/>
      <c r="N514" s="2631"/>
      <c r="O514" s="2631"/>
      <c r="P514" s="2631"/>
      <c r="Q514" s="2631"/>
      <c r="R514" s="2631"/>
      <c r="S514" s="2631"/>
      <c r="T514" s="2631"/>
      <c r="U514" s="2631"/>
      <c r="V514" s="2631"/>
      <c r="W514" s="2631"/>
      <c r="X514" s="2631"/>
      <c r="Y514" s="2631"/>
      <c r="Z514" s="2631"/>
      <c r="AA514" s="2631"/>
      <c r="AB514" s="2631"/>
      <c r="AC514" s="2631"/>
      <c r="AD514" s="2631"/>
      <c r="AE514" s="2631"/>
      <c r="AF514" s="3731"/>
    </row>
    <row r="515" spans="2:32" s="2452" customFormat="1" x14ac:dyDescent="0.2">
      <c r="B515" s="2634"/>
      <c r="C515" s="4018" t="s">
        <v>6658</v>
      </c>
      <c r="D515" s="4018"/>
      <c r="E515" s="4882">
        <v>41833</v>
      </c>
      <c r="F515" s="4882"/>
      <c r="G515" s="4882"/>
      <c r="H515" s="2631"/>
      <c r="I515" s="2631"/>
      <c r="J515" s="2631"/>
      <c r="K515" s="2631"/>
      <c r="L515" s="2631"/>
      <c r="M515" s="2631"/>
      <c r="N515" s="2631"/>
      <c r="O515" s="2631"/>
      <c r="P515" s="2631"/>
      <c r="Q515" s="2631"/>
      <c r="R515" s="2631"/>
      <c r="S515" s="2631"/>
      <c r="T515" s="2631"/>
      <c r="U515" s="2631"/>
      <c r="V515" s="2631"/>
      <c r="W515" s="2631"/>
      <c r="X515" s="2631"/>
      <c r="Y515" s="2631"/>
      <c r="Z515" s="2631"/>
      <c r="AA515" s="2631"/>
      <c r="AB515" s="2631"/>
      <c r="AC515" s="2631"/>
      <c r="AD515" s="2631"/>
      <c r="AE515" s="2631"/>
      <c r="AF515" s="3731"/>
    </row>
    <row r="516" spans="2:32" s="2452" customFormat="1" ht="13.5" thickBot="1" x14ac:dyDescent="0.25">
      <c r="B516" s="2634"/>
      <c r="C516" s="3732"/>
      <c r="D516" s="3732"/>
      <c r="E516" s="2631"/>
      <c r="F516" s="2631"/>
      <c r="G516" s="2631"/>
      <c r="H516" s="2631"/>
      <c r="I516" s="2631"/>
      <c r="J516" s="2631"/>
      <c r="K516" s="2631"/>
      <c r="L516" s="2631"/>
      <c r="M516" s="2631"/>
      <c r="N516" s="2631"/>
      <c r="O516" s="2631"/>
      <c r="P516" s="2631"/>
      <c r="Q516" s="2631"/>
      <c r="R516" s="2631"/>
      <c r="S516" s="2631"/>
      <c r="T516" s="2631"/>
      <c r="U516" s="2631"/>
      <c r="V516" s="2631"/>
      <c r="W516" s="2631"/>
      <c r="X516" s="2631"/>
      <c r="Y516" s="2631"/>
      <c r="Z516" s="2631"/>
      <c r="AA516" s="2631"/>
      <c r="AB516" s="2631"/>
      <c r="AC516" s="2631"/>
      <c r="AD516" s="2631"/>
      <c r="AE516" s="2631"/>
      <c r="AF516" s="3731"/>
    </row>
    <row r="517" spans="2:32" s="2452" customFormat="1" ht="220.5" customHeight="1" thickBot="1" x14ac:dyDescent="0.25">
      <c r="B517" s="2634"/>
      <c r="C517" s="4883" t="s">
        <v>5067</v>
      </c>
      <c r="D517" s="4884"/>
      <c r="E517" s="4885" t="s">
        <v>6726</v>
      </c>
      <c r="F517" s="4886"/>
      <c r="G517" s="4886"/>
      <c r="H517" s="4886"/>
      <c r="I517" s="4886"/>
      <c r="J517" s="4886"/>
      <c r="K517" s="4886"/>
      <c r="L517" s="4886"/>
      <c r="M517" s="4886"/>
      <c r="N517" s="4886"/>
      <c r="O517" s="4886"/>
      <c r="P517" s="4886"/>
      <c r="Q517" s="4886"/>
      <c r="R517" s="4886"/>
      <c r="S517" s="4886"/>
      <c r="T517" s="4886"/>
      <c r="U517" s="4886"/>
      <c r="V517" s="4886"/>
      <c r="W517" s="4886"/>
      <c r="X517" s="4886"/>
      <c r="Y517" s="4886"/>
      <c r="Z517" s="4886"/>
      <c r="AA517" s="4886"/>
      <c r="AB517" s="4886"/>
      <c r="AC517" s="4886"/>
      <c r="AD517" s="4886"/>
      <c r="AE517" s="4886"/>
      <c r="AF517" s="4887"/>
    </row>
    <row r="518" spans="2:32" s="2452" customFormat="1" ht="13.5" thickBot="1" x14ac:dyDescent="0.25">
      <c r="B518" s="3736"/>
      <c r="C518" s="3737"/>
      <c r="D518" s="3737"/>
      <c r="E518" s="3737"/>
      <c r="F518" s="3737"/>
      <c r="G518" s="3737"/>
      <c r="H518" s="3737"/>
      <c r="I518" s="3737"/>
      <c r="J518" s="3737"/>
      <c r="K518" s="3737"/>
      <c r="L518" s="3737"/>
      <c r="M518" s="3737"/>
      <c r="N518" s="3737"/>
      <c r="O518" s="3737"/>
      <c r="P518" s="3737"/>
      <c r="Q518" s="3737"/>
      <c r="R518" s="3737"/>
      <c r="S518" s="3737"/>
      <c r="T518" s="3737"/>
      <c r="U518" s="3737"/>
      <c r="V518" s="3737"/>
      <c r="W518" s="3737"/>
      <c r="X518" s="3737"/>
      <c r="Y518" s="3737"/>
      <c r="Z518" s="3737"/>
      <c r="AA518" s="3737"/>
      <c r="AB518" s="3737"/>
      <c r="AC518" s="3737"/>
      <c r="AD518" s="3737"/>
      <c r="AE518" s="3737"/>
      <c r="AF518" s="3738"/>
    </row>
    <row r="519" spans="2:32" s="2452" customFormat="1" x14ac:dyDescent="0.2">
      <c r="B519" s="3782"/>
      <c r="C519" s="3782"/>
      <c r="D519" s="3782"/>
      <c r="E519" s="3782"/>
      <c r="F519" s="3782"/>
      <c r="G519" s="2571"/>
      <c r="H519" s="2571"/>
      <c r="I519" s="2571"/>
      <c r="J519" s="2571"/>
      <c r="K519" s="2571"/>
      <c r="L519" s="2571"/>
      <c r="M519" s="2571"/>
      <c r="N519" s="2571"/>
      <c r="O519" s="2571"/>
      <c r="P519" s="2571"/>
      <c r="Q519" s="2571"/>
      <c r="R519" s="2571"/>
      <c r="S519" s="2571"/>
      <c r="T519" s="2571"/>
      <c r="U519" s="2571"/>
      <c r="V519" s="2571"/>
      <c r="W519" s="2571"/>
      <c r="X519" s="2571"/>
      <c r="Y519" s="2571"/>
      <c r="Z519" s="2571"/>
      <c r="AA519" s="2571"/>
      <c r="AB519" s="2571"/>
      <c r="AC519" s="2571"/>
      <c r="AD519" s="2571"/>
      <c r="AE519" s="2571"/>
      <c r="AF519" s="2571"/>
    </row>
    <row r="520" spans="2:32" s="2452" customFormat="1" ht="13.5" thickBot="1" x14ac:dyDescent="0.25">
      <c r="B520" s="3843"/>
      <c r="C520" s="3843"/>
      <c r="D520" s="3843"/>
      <c r="E520" s="3843"/>
      <c r="F520" s="3843"/>
      <c r="G520" s="3231"/>
      <c r="H520" s="3231"/>
      <c r="I520" s="3231"/>
      <c r="J520" s="3231"/>
      <c r="K520" s="3231"/>
      <c r="L520" s="3231"/>
      <c r="M520" s="3231"/>
      <c r="N520" s="3231"/>
      <c r="O520" s="3231"/>
      <c r="P520" s="3231"/>
      <c r="Q520" s="3231"/>
      <c r="R520" s="3231"/>
      <c r="S520" s="3231"/>
      <c r="T520" s="3231"/>
      <c r="U520" s="3231"/>
      <c r="V520" s="3231"/>
      <c r="W520" s="3231"/>
      <c r="X520" s="3231"/>
      <c r="Y520" s="3231"/>
      <c r="Z520" s="3231"/>
      <c r="AA520" s="3231"/>
      <c r="AB520" s="3231"/>
      <c r="AC520" s="3231"/>
      <c r="AD520" s="3231"/>
      <c r="AE520" s="3231"/>
      <c r="AF520" s="3231"/>
    </row>
    <row r="521" spans="2:32" s="2452" customFormat="1" ht="20.25" x14ac:dyDescent="0.2">
      <c r="B521" s="3987" t="s">
        <v>6608</v>
      </c>
      <c r="C521" s="3988"/>
      <c r="D521" s="3988"/>
      <c r="E521" s="3988"/>
      <c r="F521" s="3988"/>
      <c r="G521" s="3988"/>
      <c r="H521" s="3988"/>
      <c r="I521" s="3988"/>
      <c r="J521" s="3988"/>
      <c r="K521" s="3988"/>
      <c r="L521" s="3988"/>
      <c r="M521" s="3988"/>
      <c r="N521" s="3988"/>
      <c r="O521" s="3988"/>
      <c r="P521" s="3988"/>
      <c r="Q521" s="3988"/>
      <c r="R521" s="3988"/>
      <c r="S521" s="3988"/>
      <c r="T521" s="3988"/>
      <c r="U521" s="3988"/>
      <c r="V521" s="3988"/>
      <c r="W521" s="3988"/>
      <c r="X521" s="3988"/>
      <c r="Y521" s="3988"/>
      <c r="Z521" s="3988"/>
      <c r="AA521" s="3988"/>
      <c r="AB521" s="3988"/>
      <c r="AC521" s="3988"/>
      <c r="AD521" s="3988"/>
      <c r="AE521" s="3988"/>
      <c r="AF521" s="3989"/>
    </row>
    <row r="522" spans="2:32" s="2452" customFormat="1" x14ac:dyDescent="0.2">
      <c r="B522" s="2634"/>
      <c r="C522" s="2631"/>
      <c r="D522" s="2631"/>
      <c r="E522" s="3730"/>
      <c r="F522" s="3730"/>
      <c r="G522" s="3730"/>
      <c r="H522" s="3730"/>
      <c r="I522" s="3730"/>
      <c r="J522" s="3730"/>
      <c r="K522" s="3730"/>
      <c r="L522" s="3730"/>
      <c r="M522" s="3730"/>
      <c r="N522" s="3730"/>
      <c r="O522" s="3730"/>
      <c r="P522" s="3730"/>
      <c r="Q522" s="3730"/>
      <c r="R522" s="2631"/>
      <c r="S522" s="2631"/>
      <c r="T522" s="2631"/>
      <c r="U522" s="2631"/>
      <c r="V522" s="2631"/>
      <c r="W522" s="2631"/>
      <c r="X522" s="2631"/>
      <c r="Y522" s="2631"/>
      <c r="Z522" s="2631"/>
      <c r="AA522" s="2631"/>
      <c r="AB522" s="2631"/>
      <c r="AC522" s="2631"/>
      <c r="AD522" s="2631"/>
      <c r="AE522" s="2631"/>
      <c r="AF522" s="3731"/>
    </row>
    <row r="523" spans="2:32" s="2452" customFormat="1" x14ac:dyDescent="0.2">
      <c r="B523" s="2634"/>
      <c r="C523" s="3732" t="s">
        <v>6375</v>
      </c>
      <c r="D523" s="3732"/>
      <c r="E523" s="4888" t="s">
        <v>6609</v>
      </c>
      <c r="F523" s="4888"/>
      <c r="G523" s="4888"/>
      <c r="H523" s="3733"/>
      <c r="I523" s="3733"/>
      <c r="J523" s="3734"/>
      <c r="K523" s="2631"/>
      <c r="L523" s="2631"/>
      <c r="M523" s="2631"/>
      <c r="N523" s="2631"/>
      <c r="O523" s="2631"/>
      <c r="P523" s="2631"/>
      <c r="Q523" s="2631"/>
      <c r="R523" s="2631"/>
      <c r="S523" s="2631"/>
      <c r="T523" s="2631"/>
      <c r="U523" s="2631"/>
      <c r="V523" s="2631"/>
      <c r="W523" s="2631"/>
      <c r="X523" s="2631"/>
      <c r="Y523" s="2631"/>
      <c r="Z523" s="2631"/>
      <c r="AA523" s="2631"/>
      <c r="AB523" s="2631"/>
      <c r="AC523" s="2631"/>
      <c r="AD523" s="2631"/>
      <c r="AE523" s="2631"/>
      <c r="AF523" s="3731"/>
    </row>
    <row r="524" spans="2:32" s="2452" customFormat="1" ht="13.5" customHeight="1" x14ac:dyDescent="0.2">
      <c r="B524" s="2634"/>
      <c r="C524" s="3732" t="s">
        <v>5085</v>
      </c>
      <c r="D524" s="3732"/>
      <c r="E524" s="4889" t="s">
        <v>6722</v>
      </c>
      <c r="F524" s="4889"/>
      <c r="G524" s="4889"/>
      <c r="H524" s="3735"/>
      <c r="I524" s="3735"/>
      <c r="J524" s="3734"/>
      <c r="K524" s="2631"/>
      <c r="L524" s="2631"/>
      <c r="M524" s="2631"/>
      <c r="N524" s="2631"/>
      <c r="O524" s="2631"/>
      <c r="P524" s="2631"/>
      <c r="Q524" s="2631"/>
      <c r="R524" s="2631"/>
      <c r="S524" s="2631"/>
      <c r="T524" s="2631"/>
      <c r="U524" s="2631"/>
      <c r="V524" s="2631"/>
      <c r="W524" s="2631"/>
      <c r="X524" s="2631"/>
      <c r="Y524" s="2631"/>
      <c r="Z524" s="2631"/>
      <c r="AA524" s="2631"/>
      <c r="AB524" s="2631"/>
      <c r="AC524" s="2631"/>
      <c r="AD524" s="2631"/>
      <c r="AE524" s="2631"/>
      <c r="AF524" s="3731"/>
    </row>
    <row r="525" spans="2:32" s="2452" customFormat="1" x14ac:dyDescent="0.2">
      <c r="B525" s="2634"/>
      <c r="C525" s="4018" t="s">
        <v>6656</v>
      </c>
      <c r="D525" s="4018"/>
      <c r="E525" s="4882">
        <v>41792</v>
      </c>
      <c r="F525" s="4882"/>
      <c r="G525" s="4882"/>
      <c r="H525" s="2631"/>
      <c r="I525" s="2631"/>
      <c r="J525" s="2631"/>
      <c r="K525" s="2631"/>
      <c r="L525" s="2631"/>
      <c r="M525" s="2631"/>
      <c r="N525" s="2631"/>
      <c r="O525" s="2631"/>
      <c r="P525" s="2631"/>
      <c r="Q525" s="2631"/>
      <c r="R525" s="2631"/>
      <c r="S525" s="2631"/>
      <c r="T525" s="2631"/>
      <c r="U525" s="2631"/>
      <c r="V525" s="2631"/>
      <c r="W525" s="2631"/>
      <c r="X525" s="2631"/>
      <c r="Y525" s="2631"/>
      <c r="Z525" s="2631"/>
      <c r="AA525" s="2631"/>
      <c r="AB525" s="2631"/>
      <c r="AC525" s="2631"/>
      <c r="AD525" s="2631"/>
      <c r="AE525" s="2631"/>
      <c r="AF525" s="3731"/>
    </row>
    <row r="526" spans="2:32" s="2452" customFormat="1" x14ac:dyDescent="0.2">
      <c r="B526" s="2634"/>
      <c r="C526" s="4018" t="s">
        <v>6658</v>
      </c>
      <c r="D526" s="4018"/>
      <c r="E526" s="4912" t="s">
        <v>6723</v>
      </c>
      <c r="F526" s="4912"/>
      <c r="G526" s="4912"/>
      <c r="H526" s="2631"/>
      <c r="I526" s="2631"/>
      <c r="J526" s="2631"/>
      <c r="K526" s="2631"/>
      <c r="L526" s="2631"/>
      <c r="M526" s="2631"/>
      <c r="N526" s="2631"/>
      <c r="O526" s="2631"/>
      <c r="P526" s="2631"/>
      <c r="Q526" s="2631"/>
      <c r="R526" s="2631"/>
      <c r="S526" s="2631"/>
      <c r="T526" s="2631"/>
      <c r="U526" s="2631"/>
      <c r="V526" s="2631"/>
      <c r="W526" s="2631"/>
      <c r="X526" s="2631"/>
      <c r="Y526" s="2631"/>
      <c r="Z526" s="2631"/>
      <c r="AA526" s="2631"/>
      <c r="AB526" s="2631"/>
      <c r="AC526" s="2631"/>
      <c r="AD526" s="2631"/>
      <c r="AE526" s="2631"/>
      <c r="AF526" s="3731"/>
    </row>
    <row r="527" spans="2:32" s="2452" customFormat="1" ht="13.5" thickBot="1" x14ac:dyDescent="0.25">
      <c r="B527" s="2634"/>
      <c r="C527" s="3732"/>
      <c r="D527" s="3732"/>
      <c r="E527" s="2631"/>
      <c r="F527" s="2631"/>
      <c r="G527" s="2631"/>
      <c r="H527" s="2631"/>
      <c r="I527" s="2631"/>
      <c r="J527" s="2631"/>
      <c r="K527" s="2631"/>
      <c r="L527" s="2631"/>
      <c r="M527" s="2631"/>
      <c r="N527" s="2631"/>
      <c r="O527" s="2631"/>
      <c r="P527" s="2631"/>
      <c r="Q527" s="2631"/>
      <c r="R527" s="2631"/>
      <c r="S527" s="2631"/>
      <c r="T527" s="2631"/>
      <c r="U527" s="2631"/>
      <c r="V527" s="2631"/>
      <c r="W527" s="2631"/>
      <c r="X527" s="2631"/>
      <c r="Y527" s="2631"/>
      <c r="Z527" s="2631"/>
      <c r="AA527" s="2631"/>
      <c r="AB527" s="2631"/>
      <c r="AC527" s="2631"/>
      <c r="AD527" s="2631"/>
      <c r="AE527" s="2631"/>
      <c r="AF527" s="3731"/>
    </row>
    <row r="528" spans="2:32" s="2452" customFormat="1" ht="113.25" customHeight="1" thickBot="1" x14ac:dyDescent="0.25">
      <c r="B528" s="2634"/>
      <c r="C528" s="4883" t="s">
        <v>5067</v>
      </c>
      <c r="D528" s="4884"/>
      <c r="E528" s="4885" t="s">
        <v>6724</v>
      </c>
      <c r="F528" s="4886"/>
      <c r="G528" s="4886"/>
      <c r="H528" s="4886"/>
      <c r="I528" s="4886"/>
      <c r="J528" s="4886"/>
      <c r="K528" s="4886"/>
      <c r="L528" s="4886"/>
      <c r="M528" s="4886"/>
      <c r="N528" s="4886"/>
      <c r="O528" s="4886"/>
      <c r="P528" s="4886"/>
      <c r="Q528" s="4886"/>
      <c r="R528" s="4886"/>
      <c r="S528" s="4886"/>
      <c r="T528" s="4886"/>
      <c r="U528" s="4886"/>
      <c r="V528" s="4886"/>
      <c r="W528" s="4886"/>
      <c r="X528" s="4886"/>
      <c r="Y528" s="4886"/>
      <c r="Z528" s="4886"/>
      <c r="AA528" s="4886"/>
      <c r="AB528" s="4886"/>
      <c r="AC528" s="4886"/>
      <c r="AD528" s="4886"/>
      <c r="AE528" s="4886"/>
      <c r="AF528" s="4887"/>
    </row>
    <row r="529" spans="2:32" s="2452" customFormat="1" ht="13.5" thickBot="1" x14ac:dyDescent="0.25">
      <c r="B529" s="3736"/>
      <c r="C529" s="3737"/>
      <c r="D529" s="3737"/>
      <c r="E529" s="3737"/>
      <c r="F529" s="3737"/>
      <c r="G529" s="3737"/>
      <c r="H529" s="3737"/>
      <c r="I529" s="3737"/>
      <c r="J529" s="3737"/>
      <c r="K529" s="3737"/>
      <c r="L529" s="3737"/>
      <c r="M529" s="3737"/>
      <c r="N529" s="3737"/>
      <c r="O529" s="3737"/>
      <c r="P529" s="3737"/>
      <c r="Q529" s="3737"/>
      <c r="R529" s="3737"/>
      <c r="S529" s="3737"/>
      <c r="T529" s="3737"/>
      <c r="U529" s="3737"/>
      <c r="V529" s="3737"/>
      <c r="W529" s="3737"/>
      <c r="X529" s="3737"/>
      <c r="Y529" s="3737"/>
      <c r="Z529" s="3737"/>
      <c r="AA529" s="3737"/>
      <c r="AB529" s="3737"/>
      <c r="AC529" s="3737"/>
      <c r="AD529" s="3737"/>
      <c r="AE529" s="3737"/>
      <c r="AF529" s="3738"/>
    </row>
    <row r="530" spans="2:32" s="2452" customFormat="1" x14ac:dyDescent="0.2">
      <c r="B530" s="3782"/>
      <c r="C530" s="3782"/>
      <c r="D530" s="3782"/>
      <c r="E530" s="3782"/>
      <c r="F530" s="3782"/>
      <c r="G530" s="2571"/>
      <c r="H530" s="2571"/>
      <c r="I530" s="2571"/>
      <c r="J530" s="2571"/>
      <c r="K530" s="2571"/>
      <c r="L530" s="2571"/>
      <c r="M530" s="2571"/>
      <c r="N530" s="2571"/>
      <c r="O530" s="2571"/>
      <c r="P530" s="2571"/>
      <c r="Q530" s="2571"/>
      <c r="R530" s="2571"/>
      <c r="S530" s="2571"/>
      <c r="T530" s="2571"/>
      <c r="U530" s="2571"/>
      <c r="V530" s="2571"/>
      <c r="W530" s="2571"/>
      <c r="X530" s="2571"/>
      <c r="Y530" s="2571"/>
      <c r="Z530" s="2571"/>
      <c r="AA530" s="2571"/>
      <c r="AB530" s="2571"/>
      <c r="AC530" s="2571"/>
      <c r="AD530" s="2571"/>
      <c r="AE530" s="2571"/>
      <c r="AF530" s="2571"/>
    </row>
    <row r="531" spans="2:32" s="2452" customFormat="1" ht="13.5" thickBot="1" x14ac:dyDescent="0.25">
      <c r="B531" s="2535"/>
      <c r="I531" s="2873"/>
    </row>
    <row r="532" spans="2:32" s="2452" customFormat="1" ht="20.25" x14ac:dyDescent="0.2">
      <c r="B532" s="3987" t="s">
        <v>5065</v>
      </c>
      <c r="C532" s="3988"/>
      <c r="D532" s="3988"/>
      <c r="E532" s="3988"/>
      <c r="F532" s="3988"/>
      <c r="G532" s="3988"/>
      <c r="H532" s="3988"/>
      <c r="I532" s="3988"/>
      <c r="J532" s="3988"/>
      <c r="K532" s="3988"/>
      <c r="L532" s="3988"/>
      <c r="M532" s="3988"/>
      <c r="N532" s="3988"/>
      <c r="O532" s="3988"/>
      <c r="P532" s="3988"/>
      <c r="Q532" s="3988"/>
      <c r="R532" s="3988"/>
      <c r="S532" s="3988"/>
      <c r="T532" s="3988"/>
      <c r="U532" s="3988"/>
      <c r="V532" s="3988"/>
      <c r="W532" s="3988"/>
      <c r="X532" s="3988"/>
      <c r="Y532" s="3988"/>
      <c r="Z532" s="3988"/>
      <c r="AA532" s="3988"/>
      <c r="AB532" s="3988"/>
      <c r="AC532" s="3988"/>
      <c r="AD532" s="3988"/>
      <c r="AE532" s="3988"/>
      <c r="AF532" s="3989"/>
    </row>
    <row r="533" spans="2:32" s="2452" customFormat="1" x14ac:dyDescent="0.2">
      <c r="B533" s="3725"/>
      <c r="C533" s="3726"/>
      <c r="D533" s="3726"/>
      <c r="E533" s="3726"/>
      <c r="F533" s="3726"/>
      <c r="G533" s="2571"/>
      <c r="H533" s="2571"/>
      <c r="I533" s="2571"/>
      <c r="J533" s="2571"/>
      <c r="K533" s="2571"/>
      <c r="L533" s="2571"/>
      <c r="M533" s="2571"/>
      <c r="N533" s="2571"/>
      <c r="O533" s="2571"/>
      <c r="P533" s="2571"/>
      <c r="Q533" s="2571"/>
      <c r="R533" s="2571"/>
      <c r="S533" s="2571"/>
      <c r="T533" s="2571"/>
      <c r="U533" s="2571"/>
      <c r="V533" s="2571"/>
      <c r="W533" s="2571"/>
      <c r="X533" s="2571"/>
      <c r="Y533" s="2571"/>
      <c r="Z533" s="2571"/>
      <c r="AA533" s="2571"/>
      <c r="AB533" s="2571"/>
      <c r="AC533" s="2571"/>
      <c r="AD533" s="2571"/>
      <c r="AE533" s="2571"/>
      <c r="AF533" s="2572"/>
    </row>
    <row r="534" spans="2:32" s="2452" customFormat="1" x14ac:dyDescent="0.2">
      <c r="B534" s="2633" t="s">
        <v>5085</v>
      </c>
      <c r="C534" s="3726"/>
      <c r="D534" s="4016" t="s">
        <v>6209</v>
      </c>
      <c r="E534" s="4016"/>
      <c r="F534" s="4016"/>
      <c r="G534" s="2571"/>
      <c r="H534" s="2571"/>
      <c r="I534" s="2571"/>
      <c r="J534" s="2571"/>
      <c r="K534" s="2571"/>
      <c r="L534" s="2571"/>
      <c r="M534" s="2571"/>
      <c r="N534" s="2571"/>
      <c r="O534" s="2571"/>
      <c r="P534" s="2571"/>
      <c r="Q534" s="2571"/>
      <c r="R534" s="2571"/>
      <c r="S534" s="2571"/>
      <c r="T534" s="2571"/>
      <c r="U534" s="2571"/>
      <c r="V534" s="2571"/>
      <c r="W534" s="2571"/>
      <c r="X534" s="2571"/>
      <c r="Y534" s="2571"/>
      <c r="Z534" s="2571"/>
      <c r="AA534" s="2571"/>
      <c r="AB534" s="2571"/>
      <c r="AC534" s="2571"/>
      <c r="AD534" s="2571"/>
      <c r="AE534" s="2571"/>
      <c r="AF534" s="2572"/>
    </row>
    <row r="535" spans="2:32" s="2452" customFormat="1" x14ac:dyDescent="0.2">
      <c r="B535" s="4017" t="s">
        <v>5068</v>
      </c>
      <c r="C535" s="4018"/>
      <c r="D535" s="4909">
        <v>41781</v>
      </c>
      <c r="E535" s="4909"/>
      <c r="F535" s="4909"/>
      <c r="G535" s="2631"/>
      <c r="H535" s="2571"/>
      <c r="I535" s="2571"/>
      <c r="J535" s="2571"/>
      <c r="K535" s="2571"/>
      <c r="L535" s="2571"/>
      <c r="M535" s="2571"/>
      <c r="N535" s="2571"/>
      <c r="O535" s="2571"/>
      <c r="P535" s="2571"/>
      <c r="Q535" s="2571"/>
      <c r="R535" s="2571"/>
      <c r="S535" s="2571"/>
      <c r="T535" s="2571"/>
      <c r="U535" s="2571"/>
      <c r="V535" s="2571"/>
      <c r="W535" s="2571"/>
      <c r="X535" s="2571"/>
      <c r="Y535" s="2571"/>
      <c r="Z535" s="2571"/>
      <c r="AA535" s="2571"/>
      <c r="AB535" s="2571"/>
      <c r="AC535" s="2571"/>
      <c r="AD535" s="2571"/>
      <c r="AE535" s="2571"/>
      <c r="AF535" s="2572"/>
    </row>
    <row r="536" spans="2:32" s="2452" customFormat="1" x14ac:dyDescent="0.2">
      <c r="B536" s="3991" t="s">
        <v>5066</v>
      </c>
      <c r="C536" s="3992"/>
      <c r="D536" s="4882">
        <v>41821</v>
      </c>
      <c r="E536" s="4882"/>
      <c r="F536" s="4882"/>
      <c r="G536" s="2571"/>
      <c r="H536" s="2571"/>
      <c r="I536" s="2571"/>
      <c r="J536" s="2571"/>
      <c r="K536" s="2571"/>
      <c r="L536" s="2571"/>
      <c r="M536" s="2571"/>
      <c r="N536" s="2571"/>
      <c r="O536" s="2571"/>
      <c r="P536" s="2571"/>
      <c r="Q536" s="2571"/>
      <c r="R536" s="2571"/>
      <c r="S536" s="2571"/>
      <c r="T536" s="2571"/>
      <c r="U536" s="2571"/>
      <c r="V536" s="2571"/>
      <c r="W536" s="2571"/>
      <c r="X536" s="2571"/>
      <c r="Y536" s="2571"/>
      <c r="Z536" s="2571"/>
      <c r="AA536" s="2571"/>
      <c r="AB536" s="2571"/>
      <c r="AC536" s="2571"/>
      <c r="AD536" s="2571"/>
      <c r="AE536" s="2571"/>
      <c r="AF536" s="2572"/>
    </row>
    <row r="537" spans="2:32" s="2452" customFormat="1" ht="13.5" thickBot="1" x14ac:dyDescent="0.25">
      <c r="B537" s="3725"/>
      <c r="C537" s="3726"/>
      <c r="D537" s="3726"/>
      <c r="E537" s="3726"/>
      <c r="F537" s="3726"/>
      <c r="G537" s="2571"/>
      <c r="H537" s="2571"/>
      <c r="I537" s="2571"/>
      <c r="J537" s="2571"/>
      <c r="K537" s="2571"/>
      <c r="L537" s="2571"/>
      <c r="M537" s="2571"/>
      <c r="N537" s="2571"/>
      <c r="O537" s="2571"/>
      <c r="P537" s="2571"/>
      <c r="Q537" s="2571"/>
      <c r="R537" s="2571"/>
      <c r="S537" s="2571"/>
      <c r="T537" s="2571"/>
      <c r="U537" s="2571"/>
      <c r="V537" s="2571"/>
      <c r="W537" s="2571"/>
      <c r="X537" s="2571"/>
      <c r="Y537" s="2571"/>
      <c r="Z537" s="2571"/>
      <c r="AA537" s="2571"/>
      <c r="AB537" s="2571"/>
      <c r="AC537" s="2571"/>
      <c r="AD537" s="2571"/>
      <c r="AE537" s="2571"/>
      <c r="AF537" s="2572"/>
    </row>
    <row r="538" spans="2:32" s="2452" customFormat="1" ht="158.25" customHeight="1" thickBot="1" x14ac:dyDescent="0.25">
      <c r="B538" s="3993" t="s">
        <v>5067</v>
      </c>
      <c r="C538" s="4036"/>
      <c r="D538" s="4019" t="s">
        <v>6617</v>
      </c>
      <c r="E538" s="4020"/>
      <c r="F538" s="4020"/>
      <c r="G538" s="4020"/>
      <c r="H538" s="4020"/>
      <c r="I538" s="4020"/>
      <c r="J538" s="4020"/>
      <c r="K538" s="4020"/>
      <c r="L538" s="4020"/>
      <c r="M538" s="4020"/>
      <c r="N538" s="4020"/>
      <c r="O538" s="4020"/>
      <c r="P538" s="4020"/>
      <c r="Q538" s="4021"/>
      <c r="R538" s="2571"/>
      <c r="S538" s="2571"/>
      <c r="T538" s="2571"/>
      <c r="U538" s="2571"/>
      <c r="V538" s="2571"/>
      <c r="W538" s="2571"/>
      <c r="X538" s="2571"/>
      <c r="Y538" s="2571"/>
      <c r="Z538" s="2571"/>
      <c r="AA538" s="2571"/>
      <c r="AB538" s="2571"/>
      <c r="AC538" s="2571"/>
      <c r="AD538" s="2571"/>
      <c r="AE538" s="2571"/>
      <c r="AF538" s="2572"/>
    </row>
    <row r="539" spans="2:32" s="2452" customFormat="1" ht="13.5" thickBot="1" x14ac:dyDescent="0.25">
      <c r="B539" s="3725"/>
      <c r="C539" s="3726"/>
      <c r="D539" s="3726"/>
      <c r="E539" s="3726"/>
      <c r="F539" s="3726"/>
      <c r="G539" s="2571"/>
      <c r="H539" s="2571"/>
      <c r="I539" s="2571"/>
      <c r="J539" s="2571"/>
      <c r="K539" s="2571"/>
      <c r="L539" s="2571"/>
      <c r="M539" s="2571"/>
      <c r="N539" s="2571"/>
      <c r="O539" s="2571"/>
      <c r="P539" s="2571"/>
      <c r="Q539" s="2571"/>
      <c r="R539" s="2635"/>
      <c r="S539" s="2571"/>
      <c r="T539" s="2571"/>
      <c r="U539" s="2571"/>
      <c r="V539" s="2571"/>
      <c r="W539" s="2571"/>
      <c r="X539" s="2571"/>
      <c r="Y539" s="2571"/>
      <c r="Z539" s="2571"/>
      <c r="AA539" s="2571"/>
      <c r="AB539" s="2571"/>
      <c r="AC539" s="2571"/>
      <c r="AD539" s="2571"/>
      <c r="AE539" s="2571"/>
      <c r="AF539" s="2572"/>
    </row>
    <row r="540" spans="2:32" s="2452" customFormat="1" ht="13.5" thickBot="1" x14ac:dyDescent="0.25">
      <c r="B540" s="4022" t="s">
        <v>5069</v>
      </c>
      <c r="C540" s="4023"/>
      <c r="D540" s="4003" t="s">
        <v>5070</v>
      </c>
      <c r="E540" s="4026" t="s">
        <v>224</v>
      </c>
      <c r="F540" s="4027"/>
      <c r="G540" s="4027"/>
      <c r="H540" s="4027"/>
      <c r="I540" s="4027"/>
      <c r="J540" s="4027"/>
      <c r="K540" s="4027"/>
      <c r="L540" s="4027"/>
      <c r="M540" s="4027"/>
      <c r="N540" s="4027"/>
      <c r="O540" s="4027"/>
      <c r="P540" s="4028"/>
      <c r="Q540" s="4029" t="s">
        <v>340</v>
      </c>
      <c r="R540" s="4030"/>
      <c r="S540" s="4031"/>
      <c r="T540" s="4031"/>
      <c r="U540" s="4031"/>
      <c r="V540" s="4031"/>
      <c r="W540" s="4031"/>
      <c r="X540" s="4031"/>
      <c r="Y540" s="4032"/>
      <c r="Z540" s="4029" t="s">
        <v>225</v>
      </c>
      <c r="AA540" s="4031"/>
      <c r="AB540" s="4032"/>
      <c r="AC540" s="4033" t="s">
        <v>4989</v>
      </c>
      <c r="AD540" s="4034"/>
      <c r="AE540" s="4035"/>
      <c r="AF540" s="2572"/>
    </row>
    <row r="541" spans="2:32" s="2452" customFormat="1" ht="13.5" thickBot="1" x14ac:dyDescent="0.25">
      <c r="B541" s="4024"/>
      <c r="C541" s="4025"/>
      <c r="D541" s="4003"/>
      <c r="E541" s="4003" t="s">
        <v>5007</v>
      </c>
      <c r="F541" s="4003" t="s">
        <v>5008</v>
      </c>
      <c r="G541" s="4004" t="s">
        <v>5010</v>
      </c>
      <c r="H541" s="4004" t="s">
        <v>5071</v>
      </c>
      <c r="I541" s="4009" t="s">
        <v>5072</v>
      </c>
      <c r="J541" s="4009" t="s">
        <v>5073</v>
      </c>
      <c r="K541" s="4009" t="s">
        <v>5013</v>
      </c>
      <c r="L541" s="4009"/>
      <c r="M541" s="4009" t="s">
        <v>5074</v>
      </c>
      <c r="N541" s="4009" t="s">
        <v>5075</v>
      </c>
      <c r="O541" s="4009" t="s">
        <v>5076</v>
      </c>
      <c r="P541" s="4009" t="s">
        <v>5077</v>
      </c>
      <c r="Q541" s="4000" t="s">
        <v>5019</v>
      </c>
      <c r="R541" s="4000" t="s">
        <v>5020</v>
      </c>
      <c r="S541" s="4000" t="s">
        <v>5021</v>
      </c>
      <c r="T541" s="4000" t="s">
        <v>5078</v>
      </c>
      <c r="U541" s="4000" t="s">
        <v>5079</v>
      </c>
      <c r="V541" s="4000" t="s">
        <v>5024</v>
      </c>
      <c r="W541" s="4000" t="s">
        <v>5026</v>
      </c>
      <c r="X541" s="4004" t="s">
        <v>5080</v>
      </c>
      <c r="Y541" s="4004" t="s">
        <v>5081</v>
      </c>
      <c r="Z541" s="4000" t="s">
        <v>5082</v>
      </c>
      <c r="AA541" s="4000" t="s">
        <v>5083</v>
      </c>
      <c r="AB541" s="4000" t="s">
        <v>5084</v>
      </c>
      <c r="AC541" s="4000" t="s">
        <v>1154</v>
      </c>
      <c r="AD541" s="4000" t="s">
        <v>4990</v>
      </c>
      <c r="AE541" s="4000" t="s">
        <v>4991</v>
      </c>
      <c r="AF541" s="2572"/>
    </row>
    <row r="542" spans="2:32" s="2452" customFormat="1" ht="13.5" thickBot="1" x14ac:dyDescent="0.25">
      <c r="B542" s="4024"/>
      <c r="C542" s="4025"/>
      <c r="D542" s="4000"/>
      <c r="E542" s="4000"/>
      <c r="F542" s="4000"/>
      <c r="G542" s="4005"/>
      <c r="H542" s="4005"/>
      <c r="I542" s="4004"/>
      <c r="J542" s="4004"/>
      <c r="K542" s="3724" t="s">
        <v>5033</v>
      </c>
      <c r="L542" s="3727" t="s">
        <v>2798</v>
      </c>
      <c r="M542" s="4004"/>
      <c r="N542" s="4004"/>
      <c r="O542" s="4004"/>
      <c r="P542" s="4004"/>
      <c r="Q542" s="4001"/>
      <c r="R542" s="4001"/>
      <c r="S542" s="4001"/>
      <c r="T542" s="4001"/>
      <c r="U542" s="4001"/>
      <c r="V542" s="4001"/>
      <c r="W542" s="4001"/>
      <c r="X542" s="4005"/>
      <c r="Y542" s="4005"/>
      <c r="Z542" s="4001"/>
      <c r="AA542" s="4001"/>
      <c r="AB542" s="4001"/>
      <c r="AC542" s="4001"/>
      <c r="AD542" s="4001"/>
      <c r="AE542" s="4001"/>
      <c r="AF542" s="2572"/>
    </row>
    <row r="543" spans="2:32" s="2452" customFormat="1" ht="13.5" thickBot="1" x14ac:dyDescent="0.25">
      <c r="B543" s="4897" t="s">
        <v>6210</v>
      </c>
      <c r="C543" s="4898"/>
      <c r="D543" s="3152" t="s">
        <v>1534</v>
      </c>
      <c r="E543" s="3134"/>
      <c r="F543" s="3153"/>
      <c r="G543" s="3400"/>
      <c r="H543" s="3400"/>
      <c r="I543" s="3134"/>
      <c r="J543" s="3134"/>
      <c r="K543" s="3153"/>
      <c r="L543" s="3400"/>
      <c r="M543" s="3134"/>
      <c r="N543" s="3134"/>
      <c r="O543" s="3134"/>
      <c r="P543" s="3134"/>
      <c r="Q543" s="3134"/>
      <c r="R543" s="3153"/>
      <c r="S543" s="3153"/>
      <c r="T543" s="3134"/>
      <c r="U543" s="3134"/>
      <c r="V543" s="3153"/>
      <c r="W543" s="3153"/>
      <c r="X543" s="3134"/>
      <c r="Y543" s="3134"/>
      <c r="Z543" s="3153"/>
      <c r="AA543" s="3134"/>
      <c r="AB543" s="3134"/>
      <c r="AC543" s="3401"/>
      <c r="AD543" s="3401"/>
      <c r="AE543" s="3401"/>
      <c r="AF543" s="2572"/>
    </row>
    <row r="544" spans="2:32" s="2452" customFormat="1" x14ac:dyDescent="0.2">
      <c r="B544" s="2634"/>
      <c r="C544" s="2566"/>
      <c r="D544" s="2566"/>
      <c r="E544" s="2566"/>
      <c r="F544" s="2566"/>
      <c r="G544" s="2567"/>
      <c r="H544" s="2567"/>
      <c r="I544" s="2567"/>
      <c r="J544" s="2567"/>
      <c r="K544" s="2566"/>
      <c r="L544" s="2567"/>
      <c r="M544" s="2567"/>
      <c r="N544" s="2567"/>
      <c r="O544" s="2567"/>
      <c r="P544" s="2567"/>
      <c r="Q544" s="2631"/>
      <c r="R544" s="2631"/>
      <c r="S544" s="2631"/>
      <c r="T544" s="2631"/>
      <c r="U544" s="2631"/>
      <c r="V544" s="2631"/>
      <c r="W544" s="2631"/>
      <c r="X544" s="2631"/>
      <c r="Y544" s="2631"/>
      <c r="Z544" s="2631"/>
      <c r="AA544" s="2631"/>
      <c r="AB544" s="2631"/>
      <c r="AC544" s="2631"/>
      <c r="AD544" s="2631"/>
      <c r="AE544" s="2631"/>
      <c r="AF544" s="2572"/>
    </row>
    <row r="545" spans="2:32" s="2452" customFormat="1" x14ac:dyDescent="0.2">
      <c r="B545" s="4011" t="s">
        <v>4992</v>
      </c>
      <c r="C545" s="4012"/>
      <c r="D545" s="4042" t="s">
        <v>1871</v>
      </c>
      <c r="E545" s="4042"/>
      <c r="F545" s="4042"/>
      <c r="G545" s="4042"/>
      <c r="H545" s="4042"/>
      <c r="I545" s="2632"/>
      <c r="J545" s="2632"/>
      <c r="K545" s="2632"/>
      <c r="L545" s="2632"/>
      <c r="M545" s="2632"/>
      <c r="N545" s="2632"/>
      <c r="O545" s="2632"/>
      <c r="P545" s="2632"/>
      <c r="Q545" s="2631"/>
      <c r="R545" s="2631"/>
      <c r="S545" s="2631"/>
      <c r="T545" s="2631"/>
      <c r="U545" s="2631"/>
      <c r="V545" s="2631"/>
      <c r="W545" s="2631"/>
      <c r="X545" s="2631"/>
      <c r="Y545" s="2631"/>
      <c r="Z545" s="2631"/>
      <c r="AA545" s="2631"/>
      <c r="AB545" s="2631"/>
      <c r="AC545" s="2631"/>
      <c r="AD545" s="2631"/>
      <c r="AE545" s="2631"/>
      <c r="AF545" s="2572"/>
    </row>
    <row r="546" spans="2:32" s="2452" customFormat="1" x14ac:dyDescent="0.2">
      <c r="B546" s="4011" t="s">
        <v>4993</v>
      </c>
      <c r="C546" s="4012"/>
      <c r="D546" s="4042" t="s">
        <v>1871</v>
      </c>
      <c r="E546" s="4042"/>
      <c r="F546" s="4042"/>
      <c r="G546" s="4042"/>
      <c r="H546" s="4042"/>
      <c r="I546" s="2632"/>
      <c r="J546" s="2632"/>
      <c r="K546" s="2632"/>
      <c r="L546" s="2632"/>
      <c r="M546" s="2632"/>
      <c r="N546" s="2632"/>
      <c r="O546" s="2632"/>
      <c r="P546" s="2632"/>
      <c r="Q546" s="2631"/>
      <c r="R546" s="2631"/>
      <c r="S546" s="2631"/>
      <c r="T546" s="2631"/>
      <c r="U546" s="2631"/>
      <c r="V546" s="2631"/>
      <c r="W546" s="2631"/>
      <c r="X546" s="2631"/>
      <c r="Y546" s="2631"/>
      <c r="Z546" s="2631"/>
      <c r="AA546" s="2631"/>
      <c r="AB546" s="2631"/>
      <c r="AC546" s="2631"/>
      <c r="AD546" s="2631"/>
      <c r="AE546" s="2631"/>
      <c r="AF546" s="2572"/>
    </row>
    <row r="547" spans="2:32" s="2452" customFormat="1" ht="13.5" thickBot="1" x14ac:dyDescent="0.25">
      <c r="B547" s="3728"/>
      <c r="C547" s="3729"/>
      <c r="D547" s="3729"/>
      <c r="E547" s="3729"/>
      <c r="F547" s="3729"/>
      <c r="G547" s="2635"/>
      <c r="H547" s="2635"/>
      <c r="I547" s="2635"/>
      <c r="J547" s="2635"/>
      <c r="K547" s="2635"/>
      <c r="L547" s="2635"/>
      <c r="M547" s="2635"/>
      <c r="N547" s="2635"/>
      <c r="O547" s="2635"/>
      <c r="P547" s="2635"/>
      <c r="Q547" s="2635"/>
      <c r="R547" s="2635"/>
      <c r="S547" s="2635"/>
      <c r="T547" s="2635"/>
      <c r="U547" s="2635"/>
      <c r="V547" s="2635"/>
      <c r="W547" s="2635"/>
      <c r="X547" s="2635"/>
      <c r="Y547" s="2635"/>
      <c r="Z547" s="2635"/>
      <c r="AA547" s="2635"/>
      <c r="AB547" s="2635"/>
      <c r="AC547" s="2635"/>
      <c r="AD547" s="2635"/>
      <c r="AE547" s="2635"/>
      <c r="AF547" s="2577"/>
    </row>
    <row r="548" spans="2:32" s="2452" customFormat="1" x14ac:dyDescent="0.2">
      <c r="B548" s="3744"/>
      <c r="C548" s="3744"/>
      <c r="D548" s="3744"/>
      <c r="E548" s="3744"/>
      <c r="F548" s="3744"/>
      <c r="G548" s="2571"/>
      <c r="H548" s="2571"/>
      <c r="I548" s="2571"/>
      <c r="J548" s="2571"/>
      <c r="K548" s="2571"/>
      <c r="L548" s="2571"/>
      <c r="M548" s="2571"/>
      <c r="N548" s="2571"/>
      <c r="O548" s="2571"/>
      <c r="P548" s="2571"/>
      <c r="Q548" s="2571"/>
      <c r="R548" s="2571"/>
      <c r="S548" s="2571"/>
      <c r="T548" s="2571"/>
      <c r="U548" s="2571"/>
      <c r="V548" s="2571"/>
      <c r="W548" s="2571"/>
      <c r="X548" s="2571"/>
      <c r="Y548" s="2571"/>
      <c r="Z548" s="2571"/>
      <c r="AA548" s="2571"/>
      <c r="AB548" s="2571"/>
      <c r="AC548" s="2571"/>
      <c r="AD548" s="2571"/>
      <c r="AE548" s="2571"/>
      <c r="AF548" s="2571"/>
    </row>
    <row r="549" spans="2:32" s="2452" customFormat="1" ht="13.5" thickBot="1" x14ac:dyDescent="0.25">
      <c r="B549" s="3744"/>
      <c r="C549" s="3744"/>
      <c r="D549" s="3744"/>
      <c r="E549" s="3744"/>
      <c r="F549" s="3744"/>
      <c r="G549" s="2571"/>
      <c r="H549" s="2571"/>
      <c r="I549" s="2571"/>
      <c r="J549" s="2571"/>
      <c r="K549" s="2571"/>
      <c r="L549" s="2571"/>
      <c r="M549" s="2571"/>
      <c r="N549" s="2571"/>
      <c r="O549" s="2571"/>
      <c r="P549" s="2571"/>
      <c r="Q549" s="2571"/>
      <c r="R549" s="2571"/>
      <c r="S549" s="2571"/>
      <c r="T549" s="2571"/>
      <c r="U549" s="2571"/>
      <c r="V549" s="2571"/>
      <c r="W549" s="2571"/>
      <c r="X549" s="2571"/>
      <c r="Y549" s="2571"/>
      <c r="Z549" s="2571"/>
      <c r="AA549" s="2571"/>
      <c r="AB549" s="2571"/>
      <c r="AC549" s="2571"/>
      <c r="AD549" s="2571"/>
      <c r="AE549" s="2571"/>
      <c r="AF549" s="2571"/>
    </row>
    <row r="550" spans="2:32" s="2452" customFormat="1" ht="20.25" x14ac:dyDescent="0.2">
      <c r="B550" s="3987" t="s">
        <v>6664</v>
      </c>
      <c r="C550" s="3988"/>
      <c r="D550" s="3988"/>
      <c r="E550" s="3989"/>
      <c r="F550" s="3744"/>
      <c r="G550" s="2571"/>
      <c r="H550" s="2571"/>
      <c r="I550" s="2571"/>
      <c r="J550" s="2571"/>
      <c r="K550" s="2571"/>
      <c r="L550" s="2571"/>
      <c r="M550" s="2571"/>
      <c r="N550" s="2571"/>
      <c r="O550" s="2571"/>
      <c r="P550" s="2571"/>
      <c r="Q550" s="2571"/>
      <c r="R550" s="2571"/>
      <c r="S550" s="2571"/>
      <c r="T550" s="2571"/>
      <c r="U550" s="2571"/>
      <c r="V550" s="2571"/>
      <c r="W550" s="2571"/>
      <c r="X550" s="2571"/>
      <c r="Y550" s="2571"/>
      <c r="Z550" s="2571"/>
      <c r="AA550" s="2571"/>
      <c r="AB550" s="2571"/>
      <c r="AC550" s="2571"/>
      <c r="AD550" s="2571"/>
      <c r="AE550" s="2571"/>
      <c r="AF550" s="2571"/>
    </row>
    <row r="551" spans="2:32" s="2452" customFormat="1" x14ac:dyDescent="0.2">
      <c r="B551" s="2634"/>
      <c r="C551" s="2631"/>
      <c r="D551" s="3730"/>
      <c r="E551" s="3748"/>
      <c r="F551" s="3744"/>
      <c r="G551" s="2571"/>
      <c r="H551" s="2571"/>
      <c r="I551" s="2571"/>
      <c r="J551" s="2571"/>
      <c r="K551" s="2571"/>
      <c r="L551" s="2571"/>
      <c r="M551" s="2571"/>
      <c r="N551" s="2571"/>
      <c r="O551" s="2571"/>
      <c r="P551" s="2571"/>
      <c r="Q551" s="2571"/>
      <c r="R551" s="2571"/>
      <c r="S551" s="2571"/>
      <c r="T551" s="2571"/>
      <c r="U551" s="2571"/>
      <c r="V551" s="2571"/>
      <c r="W551" s="2571"/>
      <c r="X551" s="2571"/>
      <c r="Y551" s="2571"/>
      <c r="Z551" s="2571"/>
      <c r="AA551" s="2571"/>
      <c r="AB551" s="2571"/>
      <c r="AC551" s="2571"/>
      <c r="AD551" s="2571"/>
      <c r="AE551" s="2571"/>
      <c r="AF551" s="2571"/>
    </row>
    <row r="552" spans="2:32" s="2452" customFormat="1" x14ac:dyDescent="0.2">
      <c r="B552" s="2633" t="s">
        <v>6375</v>
      </c>
      <c r="C552" s="2284"/>
      <c r="D552" s="4913" t="s">
        <v>6609</v>
      </c>
      <c r="E552" s="4914"/>
      <c r="F552" s="3744"/>
      <c r="G552" s="2571"/>
      <c r="H552" s="2571"/>
      <c r="I552" s="2571"/>
      <c r="J552" s="2571"/>
      <c r="K552" s="2571"/>
      <c r="L552" s="2571"/>
      <c r="M552" s="2571"/>
      <c r="N552" s="2571"/>
      <c r="O552" s="2571"/>
      <c r="P552" s="2571"/>
      <c r="Q552" s="2571"/>
      <c r="R552" s="2571"/>
      <c r="S552" s="2571"/>
      <c r="T552" s="2571"/>
      <c r="U552" s="2571"/>
      <c r="V552" s="2571"/>
      <c r="W552" s="2571"/>
      <c r="X552" s="2571"/>
      <c r="Y552" s="2571"/>
      <c r="Z552" s="2571"/>
      <c r="AA552" s="2571"/>
      <c r="AB552" s="2571"/>
      <c r="AC552" s="2571"/>
      <c r="AD552" s="2571"/>
      <c r="AE552" s="2571"/>
      <c r="AF552" s="2571"/>
    </row>
    <row r="553" spans="2:32" s="2452" customFormat="1" x14ac:dyDescent="0.2">
      <c r="B553" s="2633" t="s">
        <v>5085</v>
      </c>
      <c r="C553" s="2284"/>
      <c r="D553" s="4913" t="s">
        <v>6614</v>
      </c>
      <c r="E553" s="4914"/>
      <c r="F553" s="3744"/>
      <c r="G553" s="2571"/>
      <c r="H553" s="2571"/>
      <c r="I553" s="2571"/>
      <c r="J553" s="2571"/>
      <c r="K553" s="2571"/>
      <c r="L553" s="2571"/>
      <c r="M553" s="2571"/>
      <c r="N553" s="2571"/>
      <c r="O553" s="2571"/>
      <c r="P553" s="2571"/>
      <c r="Q553" s="2571"/>
      <c r="R553" s="2571"/>
      <c r="S553" s="2571"/>
      <c r="T553" s="2571"/>
      <c r="U553" s="2571"/>
      <c r="V553" s="2571"/>
      <c r="W553" s="2571"/>
      <c r="X553" s="2571"/>
      <c r="Y553" s="2571"/>
      <c r="Z553" s="2571"/>
      <c r="AA553" s="2571"/>
      <c r="AB553" s="2571"/>
      <c r="AC553" s="2571"/>
      <c r="AD553" s="2571"/>
      <c r="AE553" s="2571"/>
      <c r="AF553" s="2571"/>
    </row>
    <row r="554" spans="2:32" s="2452" customFormat="1" x14ac:dyDescent="0.2">
      <c r="B554" s="2633" t="s">
        <v>6618</v>
      </c>
      <c r="C554" s="2284"/>
      <c r="D554" s="4915">
        <v>41779</v>
      </c>
      <c r="E554" s="4916"/>
      <c r="F554" s="3744"/>
      <c r="G554" s="2571"/>
      <c r="H554" s="2571"/>
      <c r="I554" s="2571"/>
      <c r="J554" s="2571"/>
      <c r="K554" s="2571"/>
      <c r="L554" s="2571"/>
      <c r="M554" s="2571"/>
      <c r="N554" s="2571"/>
      <c r="O554" s="2571"/>
      <c r="P554" s="2571"/>
      <c r="Q554" s="2571"/>
      <c r="R554" s="2571"/>
      <c r="S554" s="2571"/>
      <c r="T554" s="2571"/>
      <c r="U554" s="2571"/>
      <c r="V554" s="2571"/>
      <c r="W554" s="2571"/>
      <c r="X554" s="2571"/>
      <c r="Y554" s="2571"/>
      <c r="Z554" s="2571"/>
      <c r="AA554" s="2571"/>
      <c r="AB554" s="2571"/>
      <c r="AC554" s="2571"/>
      <c r="AD554" s="2571"/>
      <c r="AE554" s="2571"/>
      <c r="AF554" s="2571"/>
    </row>
    <row r="555" spans="2:32" s="2452" customFormat="1" x14ac:dyDescent="0.2">
      <c r="B555" s="2634"/>
      <c r="C555" s="3732"/>
      <c r="D555" s="3734"/>
      <c r="E555" s="3748"/>
      <c r="F555" s="3744"/>
      <c r="G555" s="2571"/>
      <c r="H555" s="2571"/>
      <c r="I555" s="2571"/>
      <c r="J555" s="2571"/>
      <c r="K555" s="2571"/>
      <c r="L555" s="2571"/>
      <c r="M555" s="2571"/>
      <c r="N555" s="2571"/>
      <c r="O555" s="2571"/>
      <c r="P555" s="2571"/>
      <c r="Q555" s="2571"/>
      <c r="R555" s="2571"/>
      <c r="S555" s="2571"/>
      <c r="T555" s="2571"/>
      <c r="U555" s="2571"/>
      <c r="V555" s="2571"/>
      <c r="W555" s="2571"/>
      <c r="X555" s="2571"/>
      <c r="Y555" s="2571"/>
      <c r="Z555" s="2571"/>
      <c r="AA555" s="2571"/>
      <c r="AB555" s="2571"/>
      <c r="AC555" s="2571"/>
      <c r="AD555" s="2571"/>
      <c r="AE555" s="2571"/>
      <c r="AF555" s="2571"/>
    </row>
    <row r="556" spans="2:32" s="2452" customFormat="1" ht="24" customHeight="1" x14ac:dyDescent="0.2">
      <c r="B556" s="3750" t="s">
        <v>1275</v>
      </c>
      <c r="C556" s="2284"/>
      <c r="D556" s="4917" t="s">
        <v>6615</v>
      </c>
      <c r="E556" s="4918"/>
      <c r="F556" s="3744"/>
      <c r="G556" s="2571"/>
      <c r="H556" s="2571"/>
      <c r="I556" s="2571"/>
      <c r="J556" s="2571"/>
      <c r="K556" s="2571"/>
      <c r="L556" s="2571"/>
      <c r="M556" s="2571"/>
      <c r="N556" s="2571"/>
      <c r="O556" s="2571"/>
      <c r="P556" s="2571"/>
      <c r="Q556" s="2571"/>
      <c r="R556" s="2571"/>
      <c r="S556" s="2571"/>
      <c r="T556" s="2571"/>
      <c r="U556" s="2571"/>
      <c r="V556" s="2571"/>
      <c r="W556" s="2571"/>
      <c r="X556" s="2571"/>
      <c r="Y556" s="2571"/>
      <c r="Z556" s="2571"/>
      <c r="AA556" s="2571"/>
      <c r="AB556" s="2571"/>
      <c r="AC556" s="2571"/>
      <c r="AD556" s="2571"/>
      <c r="AE556" s="2571"/>
      <c r="AF556" s="2571"/>
    </row>
    <row r="557" spans="2:32" s="2452" customFormat="1" x14ac:dyDescent="0.2">
      <c r="B557" s="3750"/>
      <c r="C557" s="2284"/>
      <c r="D557" s="3747"/>
      <c r="E557" s="3748"/>
      <c r="F557" s="3744"/>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row>
    <row r="558" spans="2:32" s="2452" customFormat="1" ht="219" customHeight="1" x14ac:dyDescent="0.2">
      <c r="B558" s="3750" t="s">
        <v>4433</v>
      </c>
      <c r="C558" s="2284"/>
      <c r="D558" s="4917" t="s">
        <v>6663</v>
      </c>
      <c r="E558" s="4918"/>
      <c r="F558" s="3744"/>
      <c r="G558" s="2571"/>
      <c r="H558" s="2571"/>
      <c r="I558" s="2571"/>
      <c r="J558" s="2571"/>
      <c r="K558" s="2571"/>
      <c r="L558" s="2571"/>
      <c r="M558" s="2571"/>
      <c r="N558" s="2571"/>
      <c r="O558" s="2571"/>
      <c r="P558" s="2571"/>
      <c r="Q558" s="2571"/>
      <c r="R558" s="2571"/>
      <c r="S558" s="2571"/>
      <c r="T558" s="2571"/>
      <c r="U558" s="2571"/>
      <c r="V558" s="2571"/>
      <c r="W558" s="2571"/>
      <c r="X558" s="2571"/>
      <c r="Y558" s="2571"/>
      <c r="Z558" s="2571"/>
      <c r="AA558" s="2571"/>
      <c r="AB558" s="2571"/>
      <c r="AC558" s="2571"/>
      <c r="AD558" s="2571"/>
      <c r="AE558" s="2571"/>
      <c r="AF558" s="2571"/>
    </row>
    <row r="559" spans="2:32" s="2452" customFormat="1" x14ac:dyDescent="0.2">
      <c r="B559" s="3751"/>
      <c r="C559" s="3746"/>
      <c r="D559" s="3747"/>
      <c r="E559" s="3748"/>
      <c r="F559" s="3744"/>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1"/>
    </row>
    <row r="560" spans="2:32" s="2452" customFormat="1" ht="78.75" customHeight="1" x14ac:dyDescent="0.2">
      <c r="B560" s="3750" t="s">
        <v>2588</v>
      </c>
      <c r="C560" s="2284"/>
      <c r="D560" s="4917" t="s">
        <v>6616</v>
      </c>
      <c r="E560" s="4918"/>
      <c r="F560" s="3744"/>
      <c r="G560" s="2571"/>
      <c r="H560" s="2571"/>
      <c r="I560" s="2571"/>
      <c r="J560" s="2571"/>
      <c r="K560" s="2571"/>
      <c r="L560" s="2571"/>
      <c r="M560" s="2571"/>
      <c r="N560" s="2571"/>
      <c r="O560" s="2571"/>
      <c r="P560" s="2571"/>
      <c r="Q560" s="2571"/>
      <c r="R560" s="2571"/>
      <c r="S560" s="2571"/>
      <c r="T560" s="2571"/>
      <c r="U560" s="2571"/>
      <c r="V560" s="2571"/>
      <c r="W560" s="2571"/>
      <c r="X560" s="2571"/>
      <c r="Y560" s="2571"/>
      <c r="Z560" s="2571"/>
      <c r="AA560" s="2571"/>
      <c r="AB560" s="2571"/>
      <c r="AC560" s="2571"/>
      <c r="AD560" s="2571"/>
      <c r="AE560" s="2571"/>
      <c r="AF560" s="2571"/>
    </row>
    <row r="561" spans="2:32" s="2452" customFormat="1" ht="13.5" thickBot="1" x14ac:dyDescent="0.25">
      <c r="B561" s="3736"/>
      <c r="C561" s="3737"/>
      <c r="D561" s="3737"/>
      <c r="E561" s="3749"/>
      <c r="F561" s="3744"/>
      <c r="G561" s="2571"/>
      <c r="H561" s="2571"/>
      <c r="I561" s="2571"/>
      <c r="J561" s="2571"/>
      <c r="K561" s="2571"/>
      <c r="L561" s="2571"/>
      <c r="M561" s="2571"/>
      <c r="N561" s="2571"/>
      <c r="O561" s="2571"/>
      <c r="P561" s="2571"/>
      <c r="Q561" s="2571"/>
      <c r="R561" s="2571"/>
      <c r="S561" s="2571"/>
      <c r="T561" s="2571"/>
      <c r="U561" s="2571"/>
      <c r="V561" s="2571"/>
      <c r="W561" s="2571"/>
      <c r="X561" s="2571"/>
      <c r="Y561" s="2571"/>
      <c r="Z561" s="2571"/>
      <c r="AA561" s="2571"/>
      <c r="AB561" s="2571"/>
      <c r="AC561" s="2571"/>
      <c r="AD561" s="2571"/>
      <c r="AE561" s="2571"/>
      <c r="AF561" s="2571"/>
    </row>
    <row r="562" spans="2:32" s="2452" customFormat="1" x14ac:dyDescent="0.2">
      <c r="B562" s="3744"/>
      <c r="C562" s="3744"/>
      <c r="D562" s="3744"/>
      <c r="E562" s="3744"/>
      <c r="F562" s="3744"/>
      <c r="G562" s="2571"/>
      <c r="H562" s="2571"/>
      <c r="I562" s="2571"/>
      <c r="J562" s="2571"/>
      <c r="K562" s="2571"/>
      <c r="L562" s="2571"/>
      <c r="M562" s="2571"/>
      <c r="N562" s="2571"/>
      <c r="O562" s="2571"/>
      <c r="P562" s="2571"/>
      <c r="Q562" s="2571"/>
      <c r="R562" s="2571"/>
      <c r="S562" s="2571"/>
      <c r="T562" s="2571"/>
      <c r="U562" s="2571"/>
      <c r="V562" s="2571"/>
      <c r="W562" s="2571"/>
      <c r="X562" s="2571"/>
      <c r="Y562" s="2571"/>
      <c r="Z562" s="2571"/>
      <c r="AA562" s="2571"/>
      <c r="AB562" s="2571"/>
      <c r="AC562" s="2571"/>
      <c r="AD562" s="2571"/>
      <c r="AE562" s="2571"/>
      <c r="AF562" s="2571"/>
    </row>
    <row r="563" spans="2:32" s="2452" customFormat="1" ht="13.5" thickBot="1" x14ac:dyDescent="0.25">
      <c r="B563" s="2535"/>
      <c r="I563" s="2873"/>
    </row>
    <row r="564" spans="2:32" s="2452" customFormat="1" ht="20.25" x14ac:dyDescent="0.2">
      <c r="B564" s="3987" t="s">
        <v>5065</v>
      </c>
      <c r="C564" s="3988"/>
      <c r="D564" s="3988"/>
      <c r="E564" s="3988"/>
      <c r="F564" s="3988"/>
      <c r="G564" s="3988"/>
      <c r="H564" s="3988"/>
      <c r="I564" s="3988"/>
      <c r="J564" s="3988"/>
      <c r="K564" s="3988"/>
      <c r="L564" s="3988"/>
      <c r="M564" s="3988"/>
      <c r="N564" s="3988"/>
      <c r="O564" s="3988"/>
      <c r="P564" s="3988"/>
      <c r="Q564" s="3988"/>
      <c r="R564" s="3988"/>
      <c r="S564" s="3988"/>
      <c r="T564" s="3988"/>
      <c r="U564" s="3988"/>
      <c r="V564" s="3988"/>
      <c r="W564" s="3988"/>
      <c r="X564" s="3988"/>
      <c r="Y564" s="3988"/>
      <c r="Z564" s="3988"/>
      <c r="AA564" s="3988"/>
      <c r="AB564" s="3988"/>
      <c r="AC564" s="3988"/>
      <c r="AD564" s="3988"/>
      <c r="AE564" s="3988"/>
      <c r="AF564" s="3989"/>
    </row>
    <row r="565" spans="2:32" s="2452" customFormat="1" x14ac:dyDescent="0.2">
      <c r="B565" s="3768"/>
      <c r="C565" s="3769"/>
      <c r="D565" s="3769"/>
      <c r="E565" s="3769"/>
      <c r="F565" s="3769"/>
      <c r="G565" s="2571"/>
      <c r="H565" s="2571"/>
      <c r="I565" s="2571"/>
      <c r="J565" s="2571"/>
      <c r="K565" s="2571"/>
      <c r="L565" s="2571"/>
      <c r="M565" s="2571"/>
      <c r="N565" s="2571"/>
      <c r="O565" s="2571"/>
      <c r="P565" s="2571"/>
      <c r="Q565" s="2571"/>
      <c r="R565" s="2571"/>
      <c r="S565" s="2571"/>
      <c r="T565" s="2571"/>
      <c r="U565" s="2571"/>
      <c r="V565" s="2571"/>
      <c r="W565" s="2571"/>
      <c r="X565" s="2571"/>
      <c r="Y565" s="2571"/>
      <c r="Z565" s="2571"/>
      <c r="AA565" s="2571"/>
      <c r="AB565" s="2571"/>
      <c r="AC565" s="2571"/>
      <c r="AD565" s="2571"/>
      <c r="AE565" s="2571"/>
      <c r="AF565" s="2572"/>
    </row>
    <row r="566" spans="2:32" s="2452" customFormat="1" x14ac:dyDescent="0.2">
      <c r="B566" s="2633" t="s">
        <v>5085</v>
      </c>
      <c r="C566" s="3769"/>
      <c r="D566" s="4016" t="s">
        <v>6539</v>
      </c>
      <c r="E566" s="4016"/>
      <c r="F566" s="4016"/>
      <c r="G566" s="2571"/>
      <c r="H566" s="2571"/>
      <c r="I566" s="2571"/>
      <c r="J566" s="2571"/>
      <c r="K566" s="2571"/>
      <c r="L566" s="2571"/>
      <c r="M566" s="2571"/>
      <c r="N566" s="2571"/>
      <c r="O566" s="2571"/>
      <c r="P566" s="2571"/>
      <c r="Q566" s="2571"/>
      <c r="R566" s="2571"/>
      <c r="S566" s="2571"/>
      <c r="T566" s="2571"/>
      <c r="U566" s="2571"/>
      <c r="V566" s="2571"/>
      <c r="W566" s="2571"/>
      <c r="X566" s="2571"/>
      <c r="Y566" s="2571"/>
      <c r="Z566" s="2571"/>
      <c r="AA566" s="2571"/>
      <c r="AB566" s="2571"/>
      <c r="AC566" s="2571"/>
      <c r="AD566" s="2571"/>
      <c r="AE566" s="2571"/>
      <c r="AF566" s="2572"/>
    </row>
    <row r="567" spans="2:32" s="2452" customFormat="1" ht="12.75" customHeight="1" x14ac:dyDescent="0.2">
      <c r="B567" s="4017" t="s">
        <v>5068</v>
      </c>
      <c r="C567" s="4018"/>
      <c r="D567" s="4909">
        <v>41777</v>
      </c>
      <c r="E567" s="4909"/>
      <c r="F567" s="4909"/>
      <c r="G567" s="2631"/>
      <c r="H567" s="2571"/>
      <c r="I567" s="2571"/>
      <c r="J567" s="2571"/>
      <c r="K567" s="2571"/>
      <c r="L567" s="2571"/>
      <c r="M567" s="2571"/>
      <c r="N567" s="2571"/>
      <c r="O567" s="2571"/>
      <c r="P567" s="2571"/>
      <c r="Q567" s="2571"/>
      <c r="R567" s="2571"/>
      <c r="S567" s="2571"/>
      <c r="T567" s="2571"/>
      <c r="U567" s="2571"/>
      <c r="V567" s="2571"/>
      <c r="W567" s="2571"/>
      <c r="X567" s="2571"/>
      <c r="Y567" s="2571"/>
      <c r="Z567" s="2571"/>
      <c r="AA567" s="2571"/>
      <c r="AB567" s="2571"/>
      <c r="AC567" s="2571"/>
      <c r="AD567" s="2571"/>
      <c r="AE567" s="2571"/>
      <c r="AF567" s="2572"/>
    </row>
    <row r="568" spans="2:32" s="2452" customFormat="1" ht="12.75" customHeight="1" x14ac:dyDescent="0.2">
      <c r="B568" s="3991" t="s">
        <v>5066</v>
      </c>
      <c r="C568" s="3992"/>
      <c r="D568" s="4882">
        <v>41835</v>
      </c>
      <c r="E568" s="4882"/>
      <c r="F568" s="4882"/>
      <c r="G568" s="2571"/>
      <c r="H568" s="2571"/>
      <c r="I568" s="2571"/>
      <c r="J568" s="2571"/>
      <c r="K568" s="2571"/>
      <c r="L568" s="2571"/>
      <c r="M568" s="2571"/>
      <c r="N568" s="2571"/>
      <c r="O568" s="2571"/>
      <c r="P568" s="2571"/>
      <c r="Q568" s="2571"/>
      <c r="R568" s="2571"/>
      <c r="S568" s="2571"/>
      <c r="T568" s="2571"/>
      <c r="U568" s="2571"/>
      <c r="V568" s="2571"/>
      <c r="W568" s="2571"/>
      <c r="X568" s="2571"/>
      <c r="Y568" s="2571"/>
      <c r="Z568" s="2571"/>
      <c r="AA568" s="2571"/>
      <c r="AB568" s="2571"/>
      <c r="AC568" s="2571"/>
      <c r="AD568" s="2571"/>
      <c r="AE568" s="2571"/>
      <c r="AF568" s="2572"/>
    </row>
    <row r="569" spans="2:32" s="2452" customFormat="1" ht="13.5" thickBot="1" x14ac:dyDescent="0.25">
      <c r="B569" s="3768"/>
      <c r="C569" s="3769"/>
      <c r="D569" s="3769"/>
      <c r="E569" s="3769"/>
      <c r="F569" s="3769"/>
      <c r="G569" s="2571"/>
      <c r="H569" s="2571"/>
      <c r="I569" s="2571"/>
      <c r="J569" s="2571"/>
      <c r="K569" s="2571"/>
      <c r="L569" s="2571"/>
      <c r="M569" s="2571"/>
      <c r="N569" s="2571"/>
      <c r="O569" s="2571"/>
      <c r="P569" s="2571"/>
      <c r="Q569" s="2571"/>
      <c r="R569" s="2571"/>
      <c r="S569" s="2571"/>
      <c r="T569" s="2571"/>
      <c r="U569" s="2571"/>
      <c r="V569" s="2571"/>
      <c r="W569" s="2571"/>
      <c r="X569" s="2571"/>
      <c r="Y569" s="2571"/>
      <c r="Z569" s="2571"/>
      <c r="AA569" s="2571"/>
      <c r="AB569" s="2571"/>
      <c r="AC569" s="2571"/>
      <c r="AD569" s="2571"/>
      <c r="AE569" s="2571"/>
      <c r="AF569" s="2572"/>
    </row>
    <row r="570" spans="2:32" s="2452" customFormat="1" ht="102.75" customHeight="1" thickBot="1" x14ac:dyDescent="0.25">
      <c r="B570" s="3993" t="s">
        <v>5067</v>
      </c>
      <c r="C570" s="4036"/>
      <c r="D570" s="4019" t="s">
        <v>6613</v>
      </c>
      <c r="E570" s="4020"/>
      <c r="F570" s="4020"/>
      <c r="G570" s="4020"/>
      <c r="H570" s="4020"/>
      <c r="I570" s="4020"/>
      <c r="J570" s="4020"/>
      <c r="K570" s="4020"/>
      <c r="L570" s="4020"/>
      <c r="M570" s="4020"/>
      <c r="N570" s="4020"/>
      <c r="O570" s="4020"/>
      <c r="P570" s="4020"/>
      <c r="Q570" s="4021"/>
      <c r="R570" s="2571"/>
      <c r="S570" s="2571"/>
      <c r="T570" s="2571"/>
      <c r="U570" s="2571"/>
      <c r="V570" s="2571"/>
      <c r="W570" s="2571"/>
      <c r="X570" s="2571"/>
      <c r="Y570" s="2571"/>
      <c r="Z570" s="2571"/>
      <c r="AA570" s="2571"/>
      <c r="AB570" s="2571"/>
      <c r="AC570" s="2571"/>
      <c r="AD570" s="2571"/>
      <c r="AE570" s="2571"/>
      <c r="AF570" s="2572"/>
    </row>
    <row r="571" spans="2:32" s="2452" customFormat="1" ht="13.5" thickBot="1" x14ac:dyDescent="0.25">
      <c r="B571" s="3768"/>
      <c r="C571" s="3769"/>
      <c r="D571" s="3769"/>
      <c r="E571" s="3769"/>
      <c r="F571" s="3769"/>
      <c r="G571" s="2571"/>
      <c r="H571" s="2571"/>
      <c r="I571" s="2571"/>
      <c r="J571" s="2571"/>
      <c r="K571" s="2571"/>
      <c r="L571" s="2571"/>
      <c r="M571" s="2571"/>
      <c r="N571" s="2571"/>
      <c r="O571" s="2571"/>
      <c r="P571" s="2571"/>
      <c r="Q571" s="2571"/>
      <c r="R571" s="2635"/>
      <c r="S571" s="2571"/>
      <c r="T571" s="2571"/>
      <c r="U571" s="2571"/>
      <c r="V571" s="2571"/>
      <c r="W571" s="2571"/>
      <c r="X571" s="2571"/>
      <c r="Y571" s="2571"/>
      <c r="Z571" s="2571"/>
      <c r="AA571" s="2571"/>
      <c r="AB571" s="2571"/>
      <c r="AC571" s="2571"/>
      <c r="AD571" s="2571"/>
      <c r="AE571" s="2571"/>
      <c r="AF571" s="2572"/>
    </row>
    <row r="572" spans="2:32" s="2452" customFormat="1" ht="13.5" customHeight="1" thickBot="1" x14ac:dyDescent="0.25">
      <c r="B572" s="4022" t="s">
        <v>5069</v>
      </c>
      <c r="C572" s="4023"/>
      <c r="D572" s="4003" t="s">
        <v>5070</v>
      </c>
      <c r="E572" s="4026" t="s">
        <v>224</v>
      </c>
      <c r="F572" s="4027"/>
      <c r="G572" s="4027"/>
      <c r="H572" s="4027"/>
      <c r="I572" s="4027"/>
      <c r="J572" s="4027"/>
      <c r="K572" s="4027"/>
      <c r="L572" s="4027"/>
      <c r="M572" s="4027"/>
      <c r="N572" s="4027"/>
      <c r="O572" s="4027"/>
      <c r="P572" s="4028"/>
      <c r="Q572" s="4029" t="s">
        <v>340</v>
      </c>
      <c r="R572" s="4030"/>
      <c r="S572" s="4031"/>
      <c r="T572" s="4031"/>
      <c r="U572" s="4031"/>
      <c r="V572" s="4031"/>
      <c r="W572" s="4031"/>
      <c r="X572" s="4031"/>
      <c r="Y572" s="4032"/>
      <c r="Z572" s="4029" t="s">
        <v>225</v>
      </c>
      <c r="AA572" s="4031"/>
      <c r="AB572" s="4032"/>
      <c r="AC572" s="4033" t="s">
        <v>4989</v>
      </c>
      <c r="AD572" s="4034"/>
      <c r="AE572" s="4035"/>
      <c r="AF572" s="2572"/>
    </row>
    <row r="573" spans="2:32" s="2452" customFormat="1" ht="13.5" customHeight="1" thickBot="1" x14ac:dyDescent="0.25">
      <c r="B573" s="4024"/>
      <c r="C573" s="4025"/>
      <c r="D573" s="4003"/>
      <c r="E573" s="4003" t="s">
        <v>5007</v>
      </c>
      <c r="F573" s="4003" t="s">
        <v>5008</v>
      </c>
      <c r="G573" s="4004" t="s">
        <v>5010</v>
      </c>
      <c r="H573" s="4004" t="s">
        <v>5071</v>
      </c>
      <c r="I573" s="4009" t="s">
        <v>5072</v>
      </c>
      <c r="J573" s="4009" t="s">
        <v>5073</v>
      </c>
      <c r="K573" s="4009" t="s">
        <v>5013</v>
      </c>
      <c r="L573" s="4009"/>
      <c r="M573" s="4009" t="s">
        <v>5074</v>
      </c>
      <c r="N573" s="4009" t="s">
        <v>5075</v>
      </c>
      <c r="O573" s="4009" t="s">
        <v>5076</v>
      </c>
      <c r="P573" s="4009" t="s">
        <v>5077</v>
      </c>
      <c r="Q573" s="4000" t="s">
        <v>5019</v>
      </c>
      <c r="R573" s="4000" t="s">
        <v>5020</v>
      </c>
      <c r="S573" s="4000" t="s">
        <v>5021</v>
      </c>
      <c r="T573" s="4000" t="s">
        <v>5078</v>
      </c>
      <c r="U573" s="4000" t="s">
        <v>5079</v>
      </c>
      <c r="V573" s="4000" t="s">
        <v>5024</v>
      </c>
      <c r="W573" s="4000" t="s">
        <v>5026</v>
      </c>
      <c r="X573" s="4004" t="s">
        <v>5080</v>
      </c>
      <c r="Y573" s="4004" t="s">
        <v>5081</v>
      </c>
      <c r="Z573" s="4000" t="s">
        <v>5082</v>
      </c>
      <c r="AA573" s="4000" t="s">
        <v>5083</v>
      </c>
      <c r="AB573" s="4000" t="s">
        <v>5084</v>
      </c>
      <c r="AC573" s="4000" t="s">
        <v>1154</v>
      </c>
      <c r="AD573" s="4000" t="s">
        <v>4990</v>
      </c>
      <c r="AE573" s="4000" t="s">
        <v>4991</v>
      </c>
      <c r="AF573" s="2572"/>
    </row>
    <row r="574" spans="2:32" s="2452" customFormat="1" ht="13.5" thickBot="1" x14ac:dyDescent="0.25">
      <c r="B574" s="4024"/>
      <c r="C574" s="4025"/>
      <c r="D574" s="4000"/>
      <c r="E574" s="4000"/>
      <c r="F574" s="4000"/>
      <c r="G574" s="4005"/>
      <c r="H574" s="4005"/>
      <c r="I574" s="4004"/>
      <c r="J574" s="4004"/>
      <c r="K574" s="3766" t="s">
        <v>5033</v>
      </c>
      <c r="L574" s="3767" t="s">
        <v>2798</v>
      </c>
      <c r="M574" s="4004"/>
      <c r="N574" s="4004"/>
      <c r="O574" s="4004"/>
      <c r="P574" s="4004"/>
      <c r="Q574" s="4001"/>
      <c r="R574" s="4001"/>
      <c r="S574" s="4001"/>
      <c r="T574" s="4001"/>
      <c r="U574" s="4001"/>
      <c r="V574" s="4001"/>
      <c r="W574" s="4001"/>
      <c r="X574" s="4005"/>
      <c r="Y574" s="4005"/>
      <c r="Z574" s="4001"/>
      <c r="AA574" s="4001"/>
      <c r="AB574" s="4001"/>
      <c r="AC574" s="4001"/>
      <c r="AD574" s="4001"/>
      <c r="AE574" s="4001"/>
      <c r="AF574" s="2572"/>
    </row>
    <row r="575" spans="2:32" s="2452" customFormat="1" ht="27.75" customHeight="1" x14ac:dyDescent="0.2">
      <c r="B575" s="4921" t="s">
        <v>6539</v>
      </c>
      <c r="C575" s="4922"/>
      <c r="D575" s="3146" t="s">
        <v>1534</v>
      </c>
      <c r="E575" s="3147"/>
      <c r="F575" s="3148"/>
      <c r="G575" s="2732"/>
      <c r="H575" s="2732"/>
      <c r="I575" s="3147"/>
      <c r="J575" s="3147"/>
      <c r="K575" s="3148"/>
      <c r="L575" s="2732"/>
      <c r="M575" s="3147"/>
      <c r="N575" s="3147"/>
      <c r="O575" s="3147"/>
      <c r="P575" s="3147"/>
      <c r="Q575" s="3147"/>
      <c r="R575" s="3148"/>
      <c r="S575" s="3148"/>
      <c r="T575" s="3147"/>
      <c r="U575" s="3147"/>
      <c r="V575" s="3148"/>
      <c r="W575" s="3148"/>
      <c r="X575" s="3147"/>
      <c r="Y575" s="3147"/>
      <c r="Z575" s="3148"/>
      <c r="AA575" s="3147"/>
      <c r="AB575" s="3147"/>
      <c r="AC575" s="2668"/>
      <c r="AD575" s="2668"/>
      <c r="AE575" s="2668"/>
      <c r="AF575" s="2572"/>
    </row>
    <row r="576" spans="2:32" s="2452" customFormat="1" x14ac:dyDescent="0.2">
      <c r="B576" s="2634"/>
      <c r="C576" s="2566"/>
      <c r="D576" s="2566"/>
      <c r="E576" s="2566"/>
      <c r="F576" s="2566"/>
      <c r="G576" s="2567"/>
      <c r="H576" s="2567"/>
      <c r="I576" s="2567"/>
      <c r="J576" s="2567"/>
      <c r="K576" s="2566"/>
      <c r="L576" s="2567"/>
      <c r="M576" s="2567"/>
      <c r="N576" s="2567"/>
      <c r="O576" s="2567"/>
      <c r="P576" s="2567"/>
      <c r="Q576" s="2631"/>
      <c r="R576" s="2631"/>
      <c r="S576" s="2631"/>
      <c r="T576" s="2631"/>
      <c r="U576" s="2631"/>
      <c r="V576" s="2631"/>
      <c r="W576" s="2631"/>
      <c r="X576" s="2631"/>
      <c r="Y576" s="2631"/>
      <c r="Z576" s="2631"/>
      <c r="AA576" s="2631"/>
      <c r="AB576" s="2631"/>
      <c r="AC576" s="2631"/>
      <c r="AD576" s="2631"/>
      <c r="AE576" s="2631"/>
      <c r="AF576" s="2572"/>
    </row>
    <row r="577" spans="2:32" s="2452" customFormat="1" x14ac:dyDescent="0.2">
      <c r="B577" s="4011" t="s">
        <v>4992</v>
      </c>
      <c r="C577" s="4012"/>
      <c r="D577" s="4042" t="s">
        <v>1871</v>
      </c>
      <c r="E577" s="4042"/>
      <c r="F577" s="4042"/>
      <c r="G577" s="4042"/>
      <c r="H577" s="4042"/>
      <c r="I577" s="2632"/>
      <c r="J577" s="2632"/>
      <c r="K577" s="2632"/>
      <c r="L577" s="2632"/>
      <c r="M577" s="2632"/>
      <c r="N577" s="2632"/>
      <c r="O577" s="2632"/>
      <c r="P577" s="2632"/>
      <c r="Q577" s="2631"/>
      <c r="R577" s="2631"/>
      <c r="S577" s="2631"/>
      <c r="T577" s="2631"/>
      <c r="U577" s="2631"/>
      <c r="V577" s="2631"/>
      <c r="W577" s="2631"/>
      <c r="X577" s="2631"/>
      <c r="Y577" s="2631"/>
      <c r="Z577" s="2631"/>
      <c r="AA577" s="2631"/>
      <c r="AB577" s="2631"/>
      <c r="AC577" s="2631"/>
      <c r="AD577" s="2631"/>
      <c r="AE577" s="2631"/>
      <c r="AF577" s="2572"/>
    </row>
    <row r="578" spans="2:32" s="2452" customFormat="1" x14ac:dyDescent="0.2">
      <c r="B578" s="4011" t="s">
        <v>4993</v>
      </c>
      <c r="C578" s="4012"/>
      <c r="D578" s="4042" t="s">
        <v>1871</v>
      </c>
      <c r="E578" s="4042"/>
      <c r="F578" s="4042"/>
      <c r="G578" s="4042"/>
      <c r="H578" s="4042"/>
      <c r="I578" s="2632"/>
      <c r="J578" s="2632"/>
      <c r="K578" s="2632"/>
      <c r="L578" s="2632"/>
      <c r="M578" s="2632"/>
      <c r="N578" s="2632"/>
      <c r="O578" s="2632"/>
      <c r="P578" s="2632"/>
      <c r="Q578" s="2631"/>
      <c r="R578" s="2631"/>
      <c r="S578" s="2631"/>
      <c r="T578" s="2631"/>
      <c r="U578" s="2631"/>
      <c r="V578" s="2631"/>
      <c r="W578" s="2631"/>
      <c r="X578" s="2631"/>
      <c r="Y578" s="2631"/>
      <c r="Z578" s="2631"/>
      <c r="AA578" s="2631"/>
      <c r="AB578" s="2631"/>
      <c r="AC578" s="2631"/>
      <c r="AD578" s="2631"/>
      <c r="AE578" s="2631"/>
      <c r="AF578" s="2572"/>
    </row>
    <row r="579" spans="2:32" s="2452" customFormat="1" ht="13.5" thickBot="1" x14ac:dyDescent="0.25">
      <c r="B579" s="3770"/>
      <c r="C579" s="3771"/>
      <c r="D579" s="3771"/>
      <c r="E579" s="3771"/>
      <c r="F579" s="3771"/>
      <c r="G579" s="2635"/>
      <c r="H579" s="2635"/>
      <c r="I579" s="2635"/>
      <c r="J579" s="2635"/>
      <c r="K579" s="2635"/>
      <c r="L579" s="2635"/>
      <c r="M579" s="2635"/>
      <c r="N579" s="2635"/>
      <c r="O579" s="2635"/>
      <c r="P579" s="2635"/>
      <c r="Q579" s="2635"/>
      <c r="R579" s="2635"/>
      <c r="S579" s="2635"/>
      <c r="T579" s="2635"/>
      <c r="U579" s="2635"/>
      <c r="V579" s="2635"/>
      <c r="W579" s="2635"/>
      <c r="X579" s="2635"/>
      <c r="Y579" s="2635"/>
      <c r="Z579" s="2635"/>
      <c r="AA579" s="2635"/>
      <c r="AB579" s="2635"/>
      <c r="AC579" s="2635"/>
      <c r="AD579" s="2635"/>
      <c r="AE579" s="2635"/>
      <c r="AF579" s="2577"/>
    </row>
    <row r="580" spans="2:32" s="2452" customFormat="1" x14ac:dyDescent="0.2">
      <c r="B580" s="3457"/>
      <c r="I580" s="2873"/>
    </row>
    <row r="581" spans="2:32" s="2452" customFormat="1" ht="13.5" thickBot="1" x14ac:dyDescent="0.25">
      <c r="B581" s="2535"/>
      <c r="I581" s="2873"/>
    </row>
    <row r="582" spans="2:32" s="2452" customFormat="1" ht="20.25" x14ac:dyDescent="0.2">
      <c r="B582" s="3987" t="s">
        <v>5065</v>
      </c>
      <c r="C582" s="3988"/>
      <c r="D582" s="3988"/>
      <c r="E582" s="3988"/>
      <c r="F582" s="3988"/>
      <c r="G582" s="3988"/>
      <c r="H582" s="3988"/>
      <c r="I582" s="3988"/>
      <c r="J582" s="3988"/>
      <c r="K582" s="3988"/>
      <c r="L582" s="3988"/>
      <c r="M582" s="3988"/>
      <c r="N582" s="3988"/>
      <c r="O582" s="3988"/>
      <c r="P582" s="3988"/>
      <c r="Q582" s="3988"/>
      <c r="R582" s="3988"/>
      <c r="S582" s="3988"/>
      <c r="T582" s="3988"/>
      <c r="U582" s="3988"/>
      <c r="V582" s="3988"/>
      <c r="W582" s="3988"/>
      <c r="X582" s="3988"/>
      <c r="Y582" s="3988"/>
      <c r="Z582" s="3988"/>
      <c r="AA582" s="3988"/>
      <c r="AB582" s="3988"/>
      <c r="AC582" s="3988"/>
      <c r="AD582" s="3988"/>
      <c r="AE582" s="3988"/>
      <c r="AF582" s="3989"/>
    </row>
    <row r="583" spans="2:32" s="2452" customFormat="1" x14ac:dyDescent="0.2">
      <c r="B583" s="3620"/>
      <c r="C583" s="3621"/>
      <c r="D583" s="3621"/>
      <c r="E583" s="3621"/>
      <c r="F583" s="3621"/>
      <c r="G583" s="2571"/>
      <c r="H583" s="2571"/>
      <c r="I583" s="2571"/>
      <c r="J583" s="2571"/>
      <c r="K583" s="2571"/>
      <c r="L583" s="2571"/>
      <c r="M583" s="2571"/>
      <c r="N583" s="2571"/>
      <c r="O583" s="2571"/>
      <c r="P583" s="2571"/>
      <c r="Q583" s="2571"/>
      <c r="R583" s="2571"/>
      <c r="S583" s="2571"/>
      <c r="T583" s="2571"/>
      <c r="U583" s="2571"/>
      <c r="V583" s="2571"/>
      <c r="W583" s="2571"/>
      <c r="X583" s="2571"/>
      <c r="Y583" s="2571"/>
      <c r="Z583" s="2571"/>
      <c r="AA583" s="2571"/>
      <c r="AB583" s="2571"/>
      <c r="AC583" s="2571"/>
      <c r="AD583" s="2571"/>
      <c r="AE583" s="2571"/>
      <c r="AF583" s="2572"/>
    </row>
    <row r="584" spans="2:32" s="2452" customFormat="1" x14ac:dyDescent="0.2">
      <c r="B584" s="2633" t="s">
        <v>5085</v>
      </c>
      <c r="C584" s="3621"/>
      <c r="D584" s="4016" t="s">
        <v>6217</v>
      </c>
      <c r="E584" s="4016"/>
      <c r="F584" s="4016"/>
      <c r="G584" s="2571"/>
      <c r="H584" s="2571"/>
      <c r="I584" s="2571"/>
      <c r="J584" s="2571"/>
      <c r="K584" s="2571"/>
      <c r="L584" s="2571"/>
      <c r="M584" s="2571"/>
      <c r="N584" s="2571"/>
      <c r="O584" s="2571"/>
      <c r="P584" s="2571"/>
      <c r="Q584" s="2571"/>
      <c r="R584" s="2571"/>
      <c r="S584" s="2571"/>
      <c r="T584" s="2571"/>
      <c r="U584" s="2571"/>
      <c r="V584" s="2571"/>
      <c r="W584" s="2571"/>
      <c r="X584" s="2571"/>
      <c r="Y584" s="2571"/>
      <c r="Z584" s="2571"/>
      <c r="AA584" s="2571"/>
      <c r="AB584" s="2571"/>
      <c r="AC584" s="2571"/>
      <c r="AD584" s="2571"/>
      <c r="AE584" s="2571"/>
      <c r="AF584" s="2572"/>
    </row>
    <row r="585" spans="2:32" s="2452" customFormat="1" ht="12.75" customHeight="1" x14ac:dyDescent="0.2">
      <c r="B585" s="4017" t="s">
        <v>5068</v>
      </c>
      <c r="C585" s="4018"/>
      <c r="D585" s="4909">
        <v>41730</v>
      </c>
      <c r="E585" s="4909"/>
      <c r="F585" s="4909"/>
      <c r="G585" s="2631"/>
      <c r="H585" s="2571"/>
      <c r="I585" s="2571"/>
      <c r="J585" s="2571"/>
      <c r="K585" s="2571"/>
      <c r="L585" s="2571"/>
      <c r="M585" s="2571"/>
      <c r="N585" s="2571"/>
      <c r="O585" s="2571"/>
      <c r="P585" s="2571"/>
      <c r="Q585" s="2571"/>
      <c r="R585" s="2571"/>
      <c r="S585" s="2571"/>
      <c r="T585" s="2571"/>
      <c r="U585" s="2571"/>
      <c r="V585" s="2571"/>
      <c r="W585" s="2571"/>
      <c r="X585" s="2571"/>
      <c r="Y585" s="2571"/>
      <c r="Z585" s="2571"/>
      <c r="AA585" s="2571"/>
      <c r="AB585" s="2571"/>
      <c r="AC585" s="2571"/>
      <c r="AD585" s="2571"/>
      <c r="AE585" s="2571"/>
      <c r="AF585" s="2572"/>
    </row>
    <row r="586" spans="2:32" s="2452" customFormat="1" ht="12.75" customHeight="1" x14ac:dyDescent="0.2">
      <c r="B586" s="3991" t="s">
        <v>5066</v>
      </c>
      <c r="C586" s="3992"/>
      <c r="D586" s="4882">
        <v>41882</v>
      </c>
      <c r="E586" s="4882"/>
      <c r="F586" s="4882"/>
      <c r="G586" s="2571"/>
      <c r="H586" s="2571"/>
      <c r="I586" s="2571"/>
      <c r="J586" s="2571"/>
      <c r="K586" s="2571"/>
      <c r="L586" s="2571"/>
      <c r="M586" s="2571"/>
      <c r="N586" s="2571"/>
      <c r="O586" s="2571"/>
      <c r="P586" s="2571"/>
      <c r="Q586" s="2571"/>
      <c r="R586" s="2571"/>
      <c r="S586" s="2571"/>
      <c r="T586" s="2571"/>
      <c r="U586" s="2571"/>
      <c r="V586" s="2571"/>
      <c r="W586" s="2571"/>
      <c r="X586" s="2571"/>
      <c r="Y586" s="2571"/>
      <c r="Z586" s="2571"/>
      <c r="AA586" s="2571"/>
      <c r="AB586" s="2571"/>
      <c r="AC586" s="2571"/>
      <c r="AD586" s="2571"/>
      <c r="AE586" s="2571"/>
      <c r="AF586" s="2572"/>
    </row>
    <row r="587" spans="2:32" s="2452" customFormat="1" ht="12.75" customHeight="1" thickBot="1" x14ac:dyDescent="0.25">
      <c r="B587" s="3620"/>
      <c r="C587" s="3621"/>
      <c r="D587" s="3621"/>
      <c r="E587" s="3621"/>
      <c r="F587" s="3621"/>
      <c r="G587" s="2571"/>
      <c r="H587" s="2571"/>
      <c r="I587" s="2571"/>
      <c r="J587" s="2571"/>
      <c r="K587" s="2571"/>
      <c r="L587" s="2571"/>
      <c r="M587" s="2571"/>
      <c r="N587" s="2571"/>
      <c r="O587" s="2571"/>
      <c r="P587" s="2571"/>
      <c r="Q587" s="2571"/>
      <c r="R587" s="2571"/>
      <c r="S587" s="2571"/>
      <c r="T587" s="2571"/>
      <c r="U587" s="2571"/>
      <c r="V587" s="2571"/>
      <c r="W587" s="2571"/>
      <c r="X587" s="2571"/>
      <c r="Y587" s="2571"/>
      <c r="Z587" s="2571"/>
      <c r="AA587" s="2571"/>
      <c r="AB587" s="2571"/>
      <c r="AC587" s="2571"/>
      <c r="AD587" s="2571"/>
      <c r="AE587" s="2571"/>
      <c r="AF587" s="2572"/>
    </row>
    <row r="588" spans="2:32" s="2452" customFormat="1" ht="84" customHeight="1" thickBot="1" x14ac:dyDescent="0.25">
      <c r="B588" s="3993" t="s">
        <v>5067</v>
      </c>
      <c r="C588" s="4036"/>
      <c r="D588" s="4019" t="s">
        <v>6542</v>
      </c>
      <c r="E588" s="4020"/>
      <c r="F588" s="4020"/>
      <c r="G588" s="4020"/>
      <c r="H588" s="4020"/>
      <c r="I588" s="4020"/>
      <c r="J588" s="4020"/>
      <c r="K588" s="4020"/>
      <c r="L588" s="4020"/>
      <c r="M588" s="4020"/>
      <c r="N588" s="4020"/>
      <c r="O588" s="4020"/>
      <c r="P588" s="4020"/>
      <c r="Q588" s="4021"/>
      <c r="R588" s="2571"/>
      <c r="S588" s="2571"/>
      <c r="T588" s="2571"/>
      <c r="U588" s="2571"/>
      <c r="V588" s="2571"/>
      <c r="W588" s="2571"/>
      <c r="X588" s="2571"/>
      <c r="Y588" s="2571"/>
      <c r="Z588" s="2571"/>
      <c r="AA588" s="2571"/>
      <c r="AB588" s="2571"/>
      <c r="AC588" s="2571"/>
      <c r="AD588" s="2571"/>
      <c r="AE588" s="2571"/>
      <c r="AF588" s="2572"/>
    </row>
    <row r="589" spans="2:32" s="2452" customFormat="1" ht="13.5" customHeight="1" thickBot="1" x14ac:dyDescent="0.25">
      <c r="B589" s="3620"/>
      <c r="C589" s="3621"/>
      <c r="D589" s="3621"/>
      <c r="E589" s="3621"/>
      <c r="F589" s="3621"/>
      <c r="G589" s="2571"/>
      <c r="H589" s="2571"/>
      <c r="I589" s="2571"/>
      <c r="J589" s="2571"/>
      <c r="K589" s="2571"/>
      <c r="L589" s="2571"/>
      <c r="M589" s="2571"/>
      <c r="N589" s="2571"/>
      <c r="O589" s="2571"/>
      <c r="P589" s="2571"/>
      <c r="Q589" s="2571"/>
      <c r="R589" s="2635"/>
      <c r="S589" s="2571"/>
      <c r="T589" s="2571"/>
      <c r="U589" s="2571"/>
      <c r="V589" s="2571"/>
      <c r="W589" s="2571"/>
      <c r="X589" s="2571"/>
      <c r="Y589" s="2571"/>
      <c r="Z589" s="2571"/>
      <c r="AA589" s="2571"/>
      <c r="AB589" s="2571"/>
      <c r="AC589" s="2571"/>
      <c r="AD589" s="2571"/>
      <c r="AE589" s="2571"/>
      <c r="AF589" s="2572"/>
    </row>
    <row r="590" spans="2:32" s="2452" customFormat="1" ht="13.5" customHeight="1" thickBot="1" x14ac:dyDescent="0.25">
      <c r="B590" s="4022" t="s">
        <v>5069</v>
      </c>
      <c r="C590" s="4023"/>
      <c r="D590" s="4003" t="s">
        <v>5070</v>
      </c>
      <c r="E590" s="4026" t="s">
        <v>224</v>
      </c>
      <c r="F590" s="4027"/>
      <c r="G590" s="4027"/>
      <c r="H590" s="4027"/>
      <c r="I590" s="4027"/>
      <c r="J590" s="4027"/>
      <c r="K590" s="4027"/>
      <c r="L590" s="4027"/>
      <c r="M590" s="4027"/>
      <c r="N590" s="4027"/>
      <c r="O590" s="4027"/>
      <c r="P590" s="4028"/>
      <c r="Q590" s="4029" t="s">
        <v>340</v>
      </c>
      <c r="R590" s="4030"/>
      <c r="S590" s="4031"/>
      <c r="T590" s="4031"/>
      <c r="U590" s="4031"/>
      <c r="V590" s="4031"/>
      <c r="W590" s="4031"/>
      <c r="X590" s="4031"/>
      <c r="Y590" s="4032"/>
      <c r="Z590" s="4029" t="s">
        <v>225</v>
      </c>
      <c r="AA590" s="4031"/>
      <c r="AB590" s="4032"/>
      <c r="AC590" s="4033" t="s">
        <v>4989</v>
      </c>
      <c r="AD590" s="4034"/>
      <c r="AE590" s="4035"/>
      <c r="AF590" s="2572"/>
    </row>
    <row r="591" spans="2:32" s="2452" customFormat="1" ht="13.5" customHeight="1" thickBot="1" x14ac:dyDescent="0.25">
      <c r="B591" s="4024"/>
      <c r="C591" s="4025"/>
      <c r="D591" s="4003"/>
      <c r="E591" s="4003" t="s">
        <v>5007</v>
      </c>
      <c r="F591" s="4003" t="s">
        <v>5008</v>
      </c>
      <c r="G591" s="4004" t="s">
        <v>5010</v>
      </c>
      <c r="H591" s="4004" t="s">
        <v>5071</v>
      </c>
      <c r="I591" s="4009" t="s">
        <v>5072</v>
      </c>
      <c r="J591" s="4009" t="s">
        <v>5073</v>
      </c>
      <c r="K591" s="4009" t="s">
        <v>5013</v>
      </c>
      <c r="L591" s="4009"/>
      <c r="M591" s="4009" t="s">
        <v>5074</v>
      </c>
      <c r="N591" s="4009" t="s">
        <v>5075</v>
      </c>
      <c r="O591" s="4009" t="s">
        <v>5076</v>
      </c>
      <c r="P591" s="4009" t="s">
        <v>5077</v>
      </c>
      <c r="Q591" s="4000" t="s">
        <v>5019</v>
      </c>
      <c r="R591" s="4000" t="s">
        <v>5020</v>
      </c>
      <c r="S591" s="4000" t="s">
        <v>5021</v>
      </c>
      <c r="T591" s="4000" t="s">
        <v>5078</v>
      </c>
      <c r="U591" s="4000" t="s">
        <v>5079</v>
      </c>
      <c r="V591" s="4000" t="s">
        <v>5024</v>
      </c>
      <c r="W591" s="4000" t="s">
        <v>5026</v>
      </c>
      <c r="X591" s="4004" t="s">
        <v>5080</v>
      </c>
      <c r="Y591" s="4004" t="s">
        <v>5081</v>
      </c>
      <c r="Z591" s="4000" t="s">
        <v>5082</v>
      </c>
      <c r="AA591" s="4000" t="s">
        <v>5083</v>
      </c>
      <c r="AB591" s="4000" t="s">
        <v>5084</v>
      </c>
      <c r="AC591" s="4000" t="s">
        <v>1154</v>
      </c>
      <c r="AD591" s="4000" t="s">
        <v>4990</v>
      </c>
      <c r="AE591" s="4000" t="s">
        <v>4991</v>
      </c>
      <c r="AF591" s="2572"/>
    </row>
    <row r="592" spans="2:32" s="2452" customFormat="1" ht="13.5" customHeight="1" thickBot="1" x14ac:dyDescent="0.25">
      <c r="B592" s="4024"/>
      <c r="C592" s="4025"/>
      <c r="D592" s="4000"/>
      <c r="E592" s="4000"/>
      <c r="F592" s="4000"/>
      <c r="G592" s="4005"/>
      <c r="H592" s="4005"/>
      <c r="I592" s="4004"/>
      <c r="J592" s="4004"/>
      <c r="K592" s="3616" t="s">
        <v>5033</v>
      </c>
      <c r="L592" s="3617" t="s">
        <v>2798</v>
      </c>
      <c r="M592" s="4004"/>
      <c r="N592" s="4004"/>
      <c r="O592" s="4004"/>
      <c r="P592" s="4004"/>
      <c r="Q592" s="4001"/>
      <c r="R592" s="4001"/>
      <c r="S592" s="4001"/>
      <c r="T592" s="4001"/>
      <c r="U592" s="4001"/>
      <c r="V592" s="4001"/>
      <c r="W592" s="4001"/>
      <c r="X592" s="4005"/>
      <c r="Y592" s="4005"/>
      <c r="Z592" s="4001"/>
      <c r="AA592" s="4001"/>
      <c r="AB592" s="4001"/>
      <c r="AC592" s="4001"/>
      <c r="AD592" s="4001"/>
      <c r="AE592" s="4001"/>
      <c r="AF592" s="2572"/>
    </row>
    <row r="593" spans="2:32" s="2452" customFormat="1" ht="13.5" thickBot="1" x14ac:dyDescent="0.25">
      <c r="B593" s="4923" t="s">
        <v>6217</v>
      </c>
      <c r="C593" s="4924"/>
      <c r="D593" s="3152" t="s">
        <v>6543</v>
      </c>
      <c r="E593" s="3134"/>
      <c r="F593" s="3153"/>
      <c r="G593" s="3400"/>
      <c r="H593" s="3400"/>
      <c r="I593" s="3134"/>
      <c r="J593" s="3134"/>
      <c r="K593" s="3153"/>
      <c r="L593" s="3400"/>
      <c r="M593" s="3134"/>
      <c r="N593" s="3134"/>
      <c r="O593" s="3134"/>
      <c r="P593" s="3134"/>
      <c r="Q593" s="3134"/>
      <c r="R593" s="3153"/>
      <c r="S593" s="3153"/>
      <c r="T593" s="3134"/>
      <c r="U593" s="3134"/>
      <c r="V593" s="3153"/>
      <c r="W593" s="3153"/>
      <c r="X593" s="3134"/>
      <c r="Y593" s="3134"/>
      <c r="Z593" s="3153"/>
      <c r="AA593" s="3134"/>
      <c r="AB593" s="3134"/>
      <c r="AC593" s="3401"/>
      <c r="AD593" s="3401"/>
      <c r="AE593" s="3401"/>
      <c r="AF593" s="2572"/>
    </row>
    <row r="594" spans="2:32" s="2452" customFormat="1" x14ac:dyDescent="0.2">
      <c r="B594" s="2634"/>
      <c r="C594" s="2566"/>
      <c r="D594" s="2566"/>
      <c r="E594" s="2566"/>
      <c r="F594" s="2566"/>
      <c r="G594" s="2567"/>
      <c r="H594" s="2567"/>
      <c r="I594" s="2567"/>
      <c r="J594" s="2567"/>
      <c r="K594" s="2566"/>
      <c r="L594" s="2567"/>
      <c r="M594" s="2567"/>
      <c r="N594" s="2567"/>
      <c r="O594" s="2567"/>
      <c r="P594" s="2567"/>
      <c r="Q594" s="2631"/>
      <c r="R594" s="2631"/>
      <c r="S594" s="2631"/>
      <c r="T594" s="2631"/>
      <c r="U594" s="2631"/>
      <c r="V594" s="2631"/>
      <c r="W594" s="2631"/>
      <c r="X594" s="2631"/>
      <c r="Y594" s="2631"/>
      <c r="Z594" s="2631"/>
      <c r="AA594" s="2631"/>
      <c r="AB594" s="2631"/>
      <c r="AC594" s="2631"/>
      <c r="AD594" s="2631"/>
      <c r="AE594" s="2631"/>
      <c r="AF594" s="2572"/>
    </row>
    <row r="595" spans="2:32" s="2452" customFormat="1" x14ac:dyDescent="0.2">
      <c r="B595" s="4011" t="s">
        <v>4992</v>
      </c>
      <c r="C595" s="4012"/>
      <c r="D595" s="4042" t="s">
        <v>1871</v>
      </c>
      <c r="E595" s="4042"/>
      <c r="F595" s="4042"/>
      <c r="G595" s="4042"/>
      <c r="H595" s="4042"/>
      <c r="I595" s="2632"/>
      <c r="J595" s="2632"/>
      <c r="K595" s="2632"/>
      <c r="L595" s="2632"/>
      <c r="M595" s="2632"/>
      <c r="N595" s="2632"/>
      <c r="O595" s="2632"/>
      <c r="P595" s="2632"/>
      <c r="Q595" s="2631"/>
      <c r="R595" s="2631"/>
      <c r="S595" s="2631"/>
      <c r="T595" s="2631"/>
      <c r="U595" s="2631"/>
      <c r="V595" s="2631"/>
      <c r="W595" s="2631"/>
      <c r="X595" s="2631"/>
      <c r="Y595" s="2631"/>
      <c r="Z595" s="2631"/>
      <c r="AA595" s="2631"/>
      <c r="AB595" s="2631"/>
      <c r="AC595" s="2631"/>
      <c r="AD595" s="2631"/>
      <c r="AE595" s="2631"/>
      <c r="AF595" s="2572"/>
    </row>
    <row r="596" spans="2:32" s="2452" customFormat="1" x14ac:dyDescent="0.2">
      <c r="B596" s="4011" t="s">
        <v>4993</v>
      </c>
      <c r="C596" s="4012"/>
      <c r="D596" s="4042" t="s">
        <v>1871</v>
      </c>
      <c r="E596" s="4042"/>
      <c r="F596" s="4042"/>
      <c r="G596" s="4042"/>
      <c r="H596" s="4042"/>
      <c r="I596" s="2632"/>
      <c r="J596" s="2632"/>
      <c r="K596" s="2632"/>
      <c r="L596" s="2632"/>
      <c r="M596" s="2632"/>
      <c r="N596" s="2632"/>
      <c r="O596" s="2632"/>
      <c r="P596" s="2632"/>
      <c r="Q596" s="2631"/>
      <c r="R596" s="2631"/>
      <c r="S596" s="2631"/>
      <c r="T596" s="2631"/>
      <c r="U596" s="2631"/>
      <c r="V596" s="2631"/>
      <c r="W596" s="2631"/>
      <c r="X596" s="2631"/>
      <c r="Y596" s="2631"/>
      <c r="Z596" s="2631"/>
      <c r="AA596" s="2631"/>
      <c r="AB596" s="2631"/>
      <c r="AC596" s="2631"/>
      <c r="AD596" s="2631"/>
      <c r="AE596" s="2631"/>
      <c r="AF596" s="2572"/>
    </row>
    <row r="597" spans="2:32" s="2452" customFormat="1" ht="13.5" thickBot="1" x14ac:dyDescent="0.25">
      <c r="B597" s="3618"/>
      <c r="C597" s="3619"/>
      <c r="D597" s="3619"/>
      <c r="E597" s="3619"/>
      <c r="F597" s="3619"/>
      <c r="G597" s="2635"/>
      <c r="H597" s="2635"/>
      <c r="I597" s="2635"/>
      <c r="J597" s="2635"/>
      <c r="K597" s="2635"/>
      <c r="L597" s="2635"/>
      <c r="M597" s="2635"/>
      <c r="N597" s="2635"/>
      <c r="O597" s="2635"/>
      <c r="P597" s="2635"/>
      <c r="Q597" s="2635"/>
      <c r="R597" s="2635"/>
      <c r="S597" s="2635"/>
      <c r="T597" s="2635"/>
      <c r="U597" s="2635"/>
      <c r="V597" s="2635"/>
      <c r="W597" s="2635"/>
      <c r="X597" s="2635"/>
      <c r="Y597" s="2635"/>
      <c r="Z597" s="2635"/>
      <c r="AA597" s="2635"/>
      <c r="AB597" s="2635"/>
      <c r="AC597" s="2635"/>
      <c r="AD597" s="2635"/>
      <c r="AE597" s="2635"/>
      <c r="AF597" s="2577"/>
    </row>
    <row r="598" spans="2:32" s="2452" customFormat="1" x14ac:dyDescent="0.2">
      <c r="B598" s="3457"/>
      <c r="I598" s="2873"/>
    </row>
    <row r="599" spans="2:32" s="2452" customFormat="1" ht="13.5" thickBot="1" x14ac:dyDescent="0.25">
      <c r="B599" s="2535"/>
      <c r="I599" s="2873"/>
    </row>
    <row r="600" spans="2:32" s="2452" customFormat="1" ht="20.25" x14ac:dyDescent="0.2">
      <c r="B600" s="3987" t="s">
        <v>5065</v>
      </c>
      <c r="C600" s="3988"/>
      <c r="D600" s="3988"/>
      <c r="E600" s="3988"/>
      <c r="F600" s="3988"/>
      <c r="G600" s="3988"/>
      <c r="H600" s="3988"/>
      <c r="I600" s="3988"/>
      <c r="J600" s="3988"/>
      <c r="K600" s="3988"/>
      <c r="L600" s="3988"/>
      <c r="M600" s="3988"/>
      <c r="N600" s="3988"/>
      <c r="O600" s="3988"/>
      <c r="P600" s="3988"/>
      <c r="Q600" s="3988"/>
      <c r="R600" s="3988"/>
      <c r="S600" s="3988"/>
      <c r="T600" s="3988"/>
      <c r="U600" s="3988"/>
      <c r="V600" s="3988"/>
      <c r="W600" s="3988"/>
      <c r="X600" s="3988"/>
      <c r="Y600" s="3988"/>
      <c r="Z600" s="3988"/>
      <c r="AA600" s="3988"/>
      <c r="AB600" s="3988"/>
      <c r="AC600" s="3988"/>
      <c r="AD600" s="3988"/>
      <c r="AE600" s="3988"/>
      <c r="AF600" s="3989"/>
    </row>
    <row r="601" spans="2:32" s="2452" customFormat="1" x14ac:dyDescent="0.2">
      <c r="B601" s="3620"/>
      <c r="C601" s="3621"/>
      <c r="D601" s="3621"/>
      <c r="E601" s="3621"/>
      <c r="F601" s="3621"/>
      <c r="G601" s="2571"/>
      <c r="H601" s="2571"/>
      <c r="I601" s="2571"/>
      <c r="J601" s="2571"/>
      <c r="K601" s="2571"/>
      <c r="L601" s="2571"/>
      <c r="M601" s="2571"/>
      <c r="N601" s="2571"/>
      <c r="O601" s="2571"/>
      <c r="P601" s="2571"/>
      <c r="Q601" s="2571"/>
      <c r="R601" s="2571"/>
      <c r="S601" s="2571"/>
      <c r="T601" s="2571"/>
      <c r="U601" s="2571"/>
      <c r="V601" s="2571"/>
      <c r="W601" s="2571"/>
      <c r="X601" s="2571"/>
      <c r="Y601" s="2571"/>
      <c r="Z601" s="2571"/>
      <c r="AA601" s="2571"/>
      <c r="AB601" s="2571"/>
      <c r="AC601" s="2571"/>
      <c r="AD601" s="2571"/>
      <c r="AE601" s="2571"/>
      <c r="AF601" s="2572"/>
    </row>
    <row r="602" spans="2:32" s="2452" customFormat="1" x14ac:dyDescent="0.2">
      <c r="B602" s="2633" t="s">
        <v>5085</v>
      </c>
      <c r="C602" s="3621"/>
      <c r="D602" s="4016" t="s">
        <v>6211</v>
      </c>
      <c r="E602" s="4016"/>
      <c r="F602" s="4016"/>
      <c r="G602" s="2571"/>
      <c r="H602" s="2571"/>
      <c r="I602" s="2571"/>
      <c r="J602" s="2571"/>
      <c r="K602" s="2571"/>
      <c r="L602" s="2571"/>
      <c r="M602" s="2571"/>
      <c r="N602" s="2571"/>
      <c r="O602" s="2571"/>
      <c r="P602" s="2571"/>
      <c r="Q602" s="2571"/>
      <c r="R602" s="2571"/>
      <c r="S602" s="2571"/>
      <c r="T602" s="2571"/>
      <c r="U602" s="2571"/>
      <c r="V602" s="2571"/>
      <c r="W602" s="2571"/>
      <c r="X602" s="2571"/>
      <c r="Y602" s="2571"/>
      <c r="Z602" s="2571"/>
      <c r="AA602" s="2571"/>
      <c r="AB602" s="2571"/>
      <c r="AC602" s="2571"/>
      <c r="AD602" s="2571"/>
      <c r="AE602" s="2571"/>
      <c r="AF602" s="2572"/>
    </row>
    <row r="603" spans="2:32" s="2452" customFormat="1" ht="12.75" customHeight="1" x14ac:dyDescent="0.2">
      <c r="B603" s="4017" t="s">
        <v>5068</v>
      </c>
      <c r="C603" s="4018"/>
      <c r="D603" s="3962">
        <v>41730</v>
      </c>
      <c r="E603" s="3962"/>
      <c r="F603" s="3962"/>
      <c r="G603" s="2631"/>
      <c r="H603" s="2571"/>
      <c r="I603" s="2571"/>
      <c r="J603" s="2571"/>
      <c r="K603" s="2571"/>
      <c r="L603" s="2571"/>
      <c r="M603" s="2571"/>
      <c r="N603" s="2571"/>
      <c r="O603" s="2571"/>
      <c r="P603" s="2571"/>
      <c r="Q603" s="2571"/>
      <c r="R603" s="2571"/>
      <c r="S603" s="2571"/>
      <c r="T603" s="2571"/>
      <c r="U603" s="2571"/>
      <c r="V603" s="2571"/>
      <c r="W603" s="2571"/>
      <c r="X603" s="2571"/>
      <c r="Y603" s="2571"/>
      <c r="Z603" s="2571"/>
      <c r="AA603" s="2571"/>
      <c r="AB603" s="2571"/>
      <c r="AC603" s="2571"/>
      <c r="AD603" s="2571"/>
      <c r="AE603" s="2571"/>
      <c r="AF603" s="2572"/>
    </row>
    <row r="604" spans="2:32" s="2452" customFormat="1" ht="12.75" customHeight="1" x14ac:dyDescent="0.2">
      <c r="B604" s="3991" t="s">
        <v>5066</v>
      </c>
      <c r="C604" s="3992"/>
      <c r="D604" s="3965">
        <v>41882</v>
      </c>
      <c r="E604" s="3965"/>
      <c r="F604" s="3965"/>
      <c r="G604" s="2571"/>
      <c r="H604" s="2571"/>
      <c r="I604" s="2571"/>
      <c r="J604" s="2571"/>
      <c r="K604" s="2571"/>
      <c r="L604" s="2571"/>
      <c r="M604" s="2571"/>
      <c r="N604" s="2571"/>
      <c r="O604" s="2571"/>
      <c r="P604" s="2571"/>
      <c r="Q604" s="2571"/>
      <c r="R604" s="2571"/>
      <c r="S604" s="2571"/>
      <c r="T604" s="2571"/>
      <c r="U604" s="2571"/>
      <c r="V604" s="2571"/>
      <c r="W604" s="2571"/>
      <c r="X604" s="2571"/>
      <c r="Y604" s="2571"/>
      <c r="Z604" s="2571"/>
      <c r="AA604" s="2571"/>
      <c r="AB604" s="2571"/>
      <c r="AC604" s="2571"/>
      <c r="AD604" s="2571"/>
      <c r="AE604" s="2571"/>
      <c r="AF604" s="2572"/>
    </row>
    <row r="605" spans="2:32" s="2452" customFormat="1" ht="12.75" customHeight="1" thickBot="1" x14ac:dyDescent="0.25">
      <c r="B605" s="3620"/>
      <c r="C605" s="3621"/>
      <c r="D605" s="3621"/>
      <c r="E605" s="3621"/>
      <c r="F605" s="3621"/>
      <c r="G605" s="2571"/>
      <c r="H605" s="2571"/>
      <c r="I605" s="2571"/>
      <c r="J605" s="2571"/>
      <c r="K605" s="2571"/>
      <c r="L605" s="2571"/>
      <c r="M605" s="2571"/>
      <c r="N605" s="2571"/>
      <c r="O605" s="2571"/>
      <c r="P605" s="2571"/>
      <c r="Q605" s="2571"/>
      <c r="R605" s="2571"/>
      <c r="S605" s="2571"/>
      <c r="T605" s="2571"/>
      <c r="U605" s="2571"/>
      <c r="V605" s="2571"/>
      <c r="W605" s="2571"/>
      <c r="X605" s="2571"/>
      <c r="Y605" s="2571"/>
      <c r="Z605" s="2571"/>
      <c r="AA605" s="2571"/>
      <c r="AB605" s="2571"/>
      <c r="AC605" s="2571"/>
      <c r="AD605" s="2571"/>
      <c r="AE605" s="2571"/>
      <c r="AF605" s="2572"/>
    </row>
    <row r="606" spans="2:32" s="2452" customFormat="1" ht="85.5" customHeight="1" thickBot="1" x14ac:dyDescent="0.25">
      <c r="B606" s="3993" t="s">
        <v>5067</v>
      </c>
      <c r="C606" s="4036"/>
      <c r="D606" s="4019" t="s">
        <v>6212</v>
      </c>
      <c r="E606" s="4020"/>
      <c r="F606" s="4020"/>
      <c r="G606" s="4020"/>
      <c r="H606" s="4020"/>
      <c r="I606" s="4020"/>
      <c r="J606" s="4020"/>
      <c r="K606" s="4020"/>
      <c r="L606" s="4020"/>
      <c r="M606" s="4020"/>
      <c r="N606" s="4020"/>
      <c r="O606" s="4020"/>
      <c r="P606" s="4020"/>
      <c r="Q606" s="4021"/>
      <c r="R606" s="2571"/>
      <c r="S606" s="2571"/>
      <c r="T606" s="2571"/>
      <c r="U606" s="2571"/>
      <c r="V606" s="2571"/>
      <c r="W606" s="2571"/>
      <c r="X606" s="2571"/>
      <c r="Y606" s="2571"/>
      <c r="Z606" s="2571"/>
      <c r="AA606" s="2571"/>
      <c r="AB606" s="2571"/>
      <c r="AC606" s="2571"/>
      <c r="AD606" s="2571"/>
      <c r="AE606" s="2571"/>
      <c r="AF606" s="2572"/>
    </row>
    <row r="607" spans="2:32" s="2452" customFormat="1" ht="13.5" customHeight="1" thickBot="1" x14ac:dyDescent="0.25">
      <c r="B607" s="3620"/>
      <c r="C607" s="3621"/>
      <c r="D607" s="3621"/>
      <c r="E607" s="3621"/>
      <c r="F607" s="3621"/>
      <c r="G607" s="2571"/>
      <c r="H607" s="2571"/>
      <c r="I607" s="2571"/>
      <c r="J607" s="2571"/>
      <c r="K607" s="2571"/>
      <c r="L607" s="2571"/>
      <c r="M607" s="2571"/>
      <c r="N607" s="2571"/>
      <c r="O607" s="2571"/>
      <c r="P607" s="2571"/>
      <c r="Q607" s="2571"/>
      <c r="R607" s="2635"/>
      <c r="S607" s="2571"/>
      <c r="T607" s="2571"/>
      <c r="U607" s="2571"/>
      <c r="V607" s="2571"/>
      <c r="W607" s="2571"/>
      <c r="X607" s="2571"/>
      <c r="Y607" s="2571"/>
      <c r="Z607" s="2571"/>
      <c r="AA607" s="2571"/>
      <c r="AB607" s="2571"/>
      <c r="AC607" s="2571"/>
      <c r="AD607" s="2571"/>
      <c r="AE607" s="2571"/>
      <c r="AF607" s="2572"/>
    </row>
    <row r="608" spans="2:32" s="2452" customFormat="1" ht="13.5" customHeight="1" thickBot="1" x14ac:dyDescent="0.25">
      <c r="B608" s="4022" t="s">
        <v>5069</v>
      </c>
      <c r="C608" s="4023"/>
      <c r="D608" s="4003" t="s">
        <v>5070</v>
      </c>
      <c r="E608" s="4026" t="s">
        <v>224</v>
      </c>
      <c r="F608" s="4027"/>
      <c r="G608" s="4027"/>
      <c r="H608" s="4027"/>
      <c r="I608" s="4027"/>
      <c r="J608" s="4027"/>
      <c r="K608" s="4027"/>
      <c r="L608" s="4027"/>
      <c r="M608" s="4027"/>
      <c r="N608" s="4027"/>
      <c r="O608" s="4027"/>
      <c r="P608" s="4028"/>
      <c r="Q608" s="4029" t="s">
        <v>340</v>
      </c>
      <c r="R608" s="4030"/>
      <c r="S608" s="4031"/>
      <c r="T608" s="4031"/>
      <c r="U608" s="4031"/>
      <c r="V608" s="4031"/>
      <c r="W608" s="4031"/>
      <c r="X608" s="4031"/>
      <c r="Y608" s="4032"/>
      <c r="Z608" s="4029" t="s">
        <v>225</v>
      </c>
      <c r="AA608" s="4031"/>
      <c r="AB608" s="4032"/>
      <c r="AC608" s="4033" t="s">
        <v>4989</v>
      </c>
      <c r="AD608" s="4034"/>
      <c r="AE608" s="4035"/>
      <c r="AF608" s="2572"/>
    </row>
    <row r="609" spans="2:32" s="2452" customFormat="1" ht="13.5" customHeight="1" thickBot="1" x14ac:dyDescent="0.25">
      <c r="B609" s="4024"/>
      <c r="C609" s="4025"/>
      <c r="D609" s="4003"/>
      <c r="E609" s="4003" t="s">
        <v>5007</v>
      </c>
      <c r="F609" s="4003" t="s">
        <v>5008</v>
      </c>
      <c r="G609" s="4004" t="s">
        <v>5010</v>
      </c>
      <c r="H609" s="4004" t="s">
        <v>5071</v>
      </c>
      <c r="I609" s="4009" t="s">
        <v>5072</v>
      </c>
      <c r="J609" s="4009" t="s">
        <v>5073</v>
      </c>
      <c r="K609" s="4009" t="s">
        <v>5013</v>
      </c>
      <c r="L609" s="4009"/>
      <c r="M609" s="4009" t="s">
        <v>5074</v>
      </c>
      <c r="N609" s="4009" t="s">
        <v>5075</v>
      </c>
      <c r="O609" s="4009" t="s">
        <v>5076</v>
      </c>
      <c r="P609" s="4009" t="s">
        <v>5077</v>
      </c>
      <c r="Q609" s="4000" t="s">
        <v>5019</v>
      </c>
      <c r="R609" s="4000" t="s">
        <v>5020</v>
      </c>
      <c r="S609" s="4000" t="s">
        <v>5021</v>
      </c>
      <c r="T609" s="4000" t="s">
        <v>5078</v>
      </c>
      <c r="U609" s="4000" t="s">
        <v>5079</v>
      </c>
      <c r="V609" s="4000" t="s">
        <v>5024</v>
      </c>
      <c r="W609" s="4000" t="s">
        <v>5026</v>
      </c>
      <c r="X609" s="4004" t="s">
        <v>5080</v>
      </c>
      <c r="Y609" s="4004" t="s">
        <v>5081</v>
      </c>
      <c r="Z609" s="4000" t="s">
        <v>5082</v>
      </c>
      <c r="AA609" s="4000" t="s">
        <v>5083</v>
      </c>
      <c r="AB609" s="4000" t="s">
        <v>5084</v>
      </c>
      <c r="AC609" s="4000" t="s">
        <v>1154</v>
      </c>
      <c r="AD609" s="4000" t="s">
        <v>4990</v>
      </c>
      <c r="AE609" s="4000" t="s">
        <v>4991</v>
      </c>
      <c r="AF609" s="2572"/>
    </row>
    <row r="610" spans="2:32" s="2452" customFormat="1" ht="13.5" customHeight="1" thickBot="1" x14ac:dyDescent="0.25">
      <c r="B610" s="4024"/>
      <c r="C610" s="4025"/>
      <c r="D610" s="4000"/>
      <c r="E610" s="4000"/>
      <c r="F610" s="4000"/>
      <c r="G610" s="4005"/>
      <c r="H610" s="4005"/>
      <c r="I610" s="4004"/>
      <c r="J610" s="4004"/>
      <c r="K610" s="3616" t="s">
        <v>5033</v>
      </c>
      <c r="L610" s="3617" t="s">
        <v>2798</v>
      </c>
      <c r="M610" s="4004"/>
      <c r="N610" s="4004"/>
      <c r="O610" s="4004"/>
      <c r="P610" s="4004"/>
      <c r="Q610" s="4001"/>
      <c r="R610" s="4001"/>
      <c r="S610" s="4001"/>
      <c r="T610" s="4001"/>
      <c r="U610" s="4001"/>
      <c r="V610" s="4001"/>
      <c r="W610" s="4001"/>
      <c r="X610" s="4005"/>
      <c r="Y610" s="4005"/>
      <c r="Z610" s="4001"/>
      <c r="AA610" s="4001"/>
      <c r="AB610" s="4001"/>
      <c r="AC610" s="4001"/>
      <c r="AD610" s="4001"/>
      <c r="AE610" s="4001"/>
      <c r="AF610" s="2572"/>
    </row>
    <row r="611" spans="2:32" s="2452" customFormat="1" x14ac:dyDescent="0.2">
      <c r="B611" s="4919" t="s">
        <v>6213</v>
      </c>
      <c r="C611" s="4920"/>
      <c r="D611" s="3146" t="s">
        <v>1534</v>
      </c>
      <c r="E611" s="3147"/>
      <c r="F611" s="3148"/>
      <c r="G611" s="2732"/>
      <c r="H611" s="2732"/>
      <c r="I611" s="3147"/>
      <c r="J611" s="3147"/>
      <c r="K611" s="3148"/>
      <c r="L611" s="2732"/>
      <c r="M611" s="3147"/>
      <c r="N611" s="3147"/>
      <c r="O611" s="3147"/>
      <c r="P611" s="3147"/>
      <c r="Q611" s="3147"/>
      <c r="R611" s="3148"/>
      <c r="S611" s="3148"/>
      <c r="T611" s="3147"/>
      <c r="U611" s="3147"/>
      <c r="V611" s="3148"/>
      <c r="W611" s="3148"/>
      <c r="X611" s="3147"/>
      <c r="Y611" s="3147"/>
      <c r="Z611" s="3148"/>
      <c r="AA611" s="3147"/>
      <c r="AB611" s="3147"/>
      <c r="AC611" s="2668"/>
      <c r="AD611" s="2668"/>
      <c r="AE611" s="2668"/>
      <c r="AF611" s="2572"/>
    </row>
    <row r="612" spans="2:32" s="2452" customFormat="1" x14ac:dyDescent="0.2">
      <c r="B612" s="2634"/>
      <c r="C612" s="2566"/>
      <c r="D612" s="2566"/>
      <c r="E612" s="2566"/>
      <c r="F612" s="2566"/>
      <c r="G612" s="2567"/>
      <c r="H612" s="2567"/>
      <c r="I612" s="2567"/>
      <c r="J612" s="2567"/>
      <c r="K612" s="2566"/>
      <c r="L612" s="2567"/>
      <c r="M612" s="2567"/>
      <c r="N612" s="2567"/>
      <c r="O612" s="2567"/>
      <c r="P612" s="2567"/>
      <c r="Q612" s="2631"/>
      <c r="R612" s="2631"/>
      <c r="S612" s="2631"/>
      <c r="T612" s="2631"/>
      <c r="U612" s="2631"/>
      <c r="V612" s="2631"/>
      <c r="W612" s="2631"/>
      <c r="X612" s="2631"/>
      <c r="Y612" s="2631"/>
      <c r="Z612" s="2631"/>
      <c r="AA612" s="2631"/>
      <c r="AB612" s="2631"/>
      <c r="AC612" s="2631"/>
      <c r="AD612" s="2631"/>
      <c r="AE612" s="2631"/>
      <c r="AF612" s="2572"/>
    </row>
    <row r="613" spans="2:32" s="2452" customFormat="1" x14ac:dyDescent="0.2">
      <c r="B613" s="4011" t="s">
        <v>4992</v>
      </c>
      <c r="C613" s="4012"/>
      <c r="D613" s="4042" t="s">
        <v>1871</v>
      </c>
      <c r="E613" s="4042"/>
      <c r="F613" s="4042"/>
      <c r="G613" s="4042"/>
      <c r="H613" s="4042"/>
      <c r="I613" s="2632"/>
      <c r="J613" s="2632"/>
      <c r="K613" s="2632"/>
      <c r="L613" s="2632"/>
      <c r="M613" s="2632"/>
      <c r="N613" s="2632"/>
      <c r="O613" s="2632"/>
      <c r="P613" s="2632"/>
      <c r="Q613" s="2631"/>
      <c r="R613" s="2631"/>
      <c r="S613" s="2631"/>
      <c r="T613" s="2631"/>
      <c r="U613" s="2631"/>
      <c r="V613" s="2631"/>
      <c r="W613" s="2631"/>
      <c r="X613" s="2631"/>
      <c r="Y613" s="2631"/>
      <c r="Z613" s="2631"/>
      <c r="AA613" s="2631"/>
      <c r="AB613" s="2631"/>
      <c r="AC613" s="2631"/>
      <c r="AD613" s="2631"/>
      <c r="AE613" s="2631"/>
      <c r="AF613" s="2572"/>
    </row>
    <row r="614" spans="2:32" s="2452" customFormat="1" x14ac:dyDescent="0.2">
      <c r="B614" s="4011" t="s">
        <v>4993</v>
      </c>
      <c r="C614" s="4012"/>
      <c r="D614" s="4042" t="s">
        <v>1871</v>
      </c>
      <c r="E614" s="4042"/>
      <c r="F614" s="4042"/>
      <c r="G614" s="4042"/>
      <c r="H614" s="4042"/>
      <c r="I614" s="2632"/>
      <c r="J614" s="2632"/>
      <c r="K614" s="2632"/>
      <c r="L614" s="2632"/>
      <c r="M614" s="2632"/>
      <c r="N614" s="2632"/>
      <c r="O614" s="2632"/>
      <c r="P614" s="2632"/>
      <c r="Q614" s="2631"/>
      <c r="R614" s="2631"/>
      <c r="S614" s="2631"/>
      <c r="T614" s="2631"/>
      <c r="U614" s="2631"/>
      <c r="V614" s="2631"/>
      <c r="W614" s="2631"/>
      <c r="X614" s="2631"/>
      <c r="Y614" s="2631"/>
      <c r="Z614" s="2631"/>
      <c r="AA614" s="2631"/>
      <c r="AB614" s="2631"/>
      <c r="AC614" s="2631"/>
      <c r="AD614" s="2631"/>
      <c r="AE614" s="2631"/>
      <c r="AF614" s="2572"/>
    </row>
    <row r="615" spans="2:32" s="2452" customFormat="1" ht="13.5" thickBot="1" x14ac:dyDescent="0.25">
      <c r="B615" s="3618"/>
      <c r="C615" s="3619"/>
      <c r="D615" s="3619"/>
      <c r="E615" s="3619"/>
      <c r="F615" s="3619"/>
      <c r="G615" s="2635"/>
      <c r="H615" s="2635"/>
      <c r="I615" s="2635"/>
      <c r="J615" s="2635"/>
      <c r="K615" s="2635"/>
      <c r="L615" s="2635"/>
      <c r="M615" s="2635"/>
      <c r="N615" s="2635"/>
      <c r="O615" s="2635"/>
      <c r="P615" s="2635"/>
      <c r="Q615" s="2635"/>
      <c r="R615" s="2635"/>
      <c r="S615" s="2635"/>
      <c r="T615" s="2635"/>
      <c r="U615" s="2635"/>
      <c r="V615" s="2635"/>
      <c r="W615" s="2635"/>
      <c r="X615" s="2635"/>
      <c r="Y615" s="2635"/>
      <c r="Z615" s="2635"/>
      <c r="AA615" s="2635"/>
      <c r="AB615" s="2635"/>
      <c r="AC615" s="2635"/>
      <c r="AD615" s="2635"/>
      <c r="AE615" s="2635"/>
      <c r="AF615" s="2577"/>
    </row>
    <row r="616" spans="2:32" s="2452" customFormat="1" x14ac:dyDescent="0.2">
      <c r="B616" s="3457"/>
      <c r="I616" s="2873"/>
    </row>
    <row r="617" spans="2:32" s="2452" customFormat="1" ht="13.5" thickBot="1" x14ac:dyDescent="0.25">
      <c r="B617" s="2535"/>
      <c r="I617" s="2873"/>
    </row>
    <row r="618" spans="2:32" s="2452" customFormat="1" ht="12.75" customHeight="1" x14ac:dyDescent="0.2">
      <c r="B618" s="3987" t="s">
        <v>5065</v>
      </c>
      <c r="C618" s="3988"/>
      <c r="D618" s="3988"/>
      <c r="E618" s="3988"/>
      <c r="F618" s="3988"/>
      <c r="G618" s="3988"/>
      <c r="H618" s="3988"/>
      <c r="I618" s="3988"/>
      <c r="J618" s="3988"/>
      <c r="K618" s="3988"/>
      <c r="L618" s="3988"/>
      <c r="M618" s="3988"/>
      <c r="N618" s="3988"/>
      <c r="O618" s="3988"/>
      <c r="P618" s="3988"/>
      <c r="Q618" s="3988"/>
      <c r="R618" s="3988"/>
      <c r="S618" s="3988"/>
      <c r="T618" s="3988"/>
      <c r="U618" s="3988"/>
      <c r="V618" s="3988"/>
      <c r="W618" s="3988"/>
      <c r="X618" s="3988"/>
      <c r="Y618" s="3988"/>
      <c r="Z618" s="3988"/>
      <c r="AA618" s="3988"/>
      <c r="AB618" s="3988"/>
      <c r="AC618" s="3988"/>
      <c r="AD618" s="3988"/>
      <c r="AE618" s="3988"/>
      <c r="AF618" s="3989"/>
    </row>
    <row r="619" spans="2:32" s="2452" customFormat="1" ht="12.75" customHeight="1" x14ac:dyDescent="0.2">
      <c r="B619" s="3620"/>
      <c r="C619" s="3621"/>
      <c r="D619" s="3621"/>
      <c r="E619" s="3621"/>
      <c r="F619" s="3621"/>
      <c r="G619" s="2571"/>
      <c r="H619" s="2571"/>
      <c r="I619" s="2571"/>
      <c r="J619" s="2571"/>
      <c r="K619" s="2571"/>
      <c r="L619" s="2571"/>
      <c r="M619" s="2571"/>
      <c r="N619" s="2571"/>
      <c r="O619" s="2571"/>
      <c r="P619" s="2571"/>
      <c r="Q619" s="2571"/>
      <c r="R619" s="2571"/>
      <c r="S619" s="2571"/>
      <c r="T619" s="2571"/>
      <c r="U619" s="2571"/>
      <c r="V619" s="2571"/>
      <c r="W619" s="2571"/>
      <c r="X619" s="2571"/>
      <c r="Y619" s="2571"/>
      <c r="Z619" s="2571"/>
      <c r="AA619" s="2571"/>
      <c r="AB619" s="2571"/>
      <c r="AC619" s="2571"/>
      <c r="AD619" s="2571"/>
      <c r="AE619" s="2571"/>
      <c r="AF619" s="2572"/>
    </row>
    <row r="620" spans="2:32" s="2452" customFormat="1" ht="27.75" customHeight="1" x14ac:dyDescent="0.2">
      <c r="B620" s="2633" t="s">
        <v>5085</v>
      </c>
      <c r="C620" s="3621"/>
      <c r="D620" s="4016" t="s">
        <v>6209</v>
      </c>
      <c r="E620" s="4016"/>
      <c r="F620" s="4016"/>
      <c r="G620" s="2571"/>
      <c r="H620" s="2571"/>
      <c r="I620" s="2571"/>
      <c r="J620" s="2571"/>
      <c r="K620" s="2571"/>
      <c r="L620" s="2571"/>
      <c r="M620" s="2571"/>
      <c r="N620" s="2571"/>
      <c r="O620" s="2571"/>
      <c r="P620" s="2571"/>
      <c r="Q620" s="2571"/>
      <c r="R620" s="2571"/>
      <c r="S620" s="2571"/>
      <c r="T620" s="2571"/>
      <c r="U620" s="2571"/>
      <c r="V620" s="2571"/>
      <c r="W620" s="2571"/>
      <c r="X620" s="2571"/>
      <c r="Y620" s="2571"/>
      <c r="Z620" s="2571"/>
      <c r="AA620" s="2571"/>
      <c r="AB620" s="2571"/>
      <c r="AC620" s="2571"/>
      <c r="AD620" s="2571"/>
      <c r="AE620" s="2571"/>
      <c r="AF620" s="2572"/>
    </row>
    <row r="621" spans="2:32" s="2452" customFormat="1" ht="13.5" customHeight="1" x14ac:dyDescent="0.2">
      <c r="B621" s="4017" t="s">
        <v>5068</v>
      </c>
      <c r="C621" s="4018"/>
      <c r="D621" s="4909">
        <v>41731</v>
      </c>
      <c r="E621" s="4909"/>
      <c r="F621" s="4909"/>
      <c r="G621" s="2631"/>
      <c r="H621" s="2571"/>
      <c r="I621" s="2571"/>
      <c r="J621" s="2571"/>
      <c r="K621" s="2571"/>
      <c r="L621" s="2571"/>
      <c r="M621" s="2571"/>
      <c r="N621" s="2571"/>
      <c r="O621" s="2571"/>
      <c r="P621" s="2571"/>
      <c r="Q621" s="2571"/>
      <c r="R621" s="2571"/>
      <c r="S621" s="2571"/>
      <c r="T621" s="2571"/>
      <c r="U621" s="2571"/>
      <c r="V621" s="2571"/>
      <c r="W621" s="2571"/>
      <c r="X621" s="2571"/>
      <c r="Y621" s="2571"/>
      <c r="Z621" s="2571"/>
      <c r="AA621" s="2571"/>
      <c r="AB621" s="2571"/>
      <c r="AC621" s="2571"/>
      <c r="AD621" s="2571"/>
      <c r="AE621" s="2571"/>
      <c r="AF621" s="2572"/>
    </row>
    <row r="622" spans="2:32" s="2452" customFormat="1" ht="12.75" customHeight="1" x14ac:dyDescent="0.2">
      <c r="B622" s="3991" t="s">
        <v>5066</v>
      </c>
      <c r="C622" s="3992"/>
      <c r="D622" s="4882">
        <v>41821</v>
      </c>
      <c r="E622" s="4882"/>
      <c r="F622" s="4882"/>
      <c r="G622" s="2571"/>
      <c r="H622" s="2571"/>
      <c r="I622" s="2571"/>
      <c r="J622" s="2571"/>
      <c r="K622" s="2571"/>
      <c r="L622" s="2571"/>
      <c r="M622" s="2571"/>
      <c r="N622" s="2571"/>
      <c r="O622" s="2571"/>
      <c r="P622" s="2571"/>
      <c r="Q622" s="2571"/>
      <c r="R622" s="2571"/>
      <c r="S622" s="2571"/>
      <c r="T622" s="2571"/>
      <c r="U622" s="2571"/>
      <c r="V622" s="2571"/>
      <c r="W622" s="2571"/>
      <c r="X622" s="2571"/>
      <c r="Y622" s="2571"/>
      <c r="Z622" s="2571"/>
      <c r="AA622" s="2571"/>
      <c r="AB622" s="2571"/>
      <c r="AC622" s="2571"/>
      <c r="AD622" s="2571"/>
      <c r="AE622" s="2571"/>
      <c r="AF622" s="2572"/>
    </row>
    <row r="623" spans="2:32" s="2452" customFormat="1" ht="13.5" customHeight="1" thickBot="1" x14ac:dyDescent="0.25">
      <c r="B623" s="3620"/>
      <c r="C623" s="3621"/>
      <c r="D623" s="3621"/>
      <c r="E623" s="3621"/>
      <c r="F623" s="3621"/>
      <c r="G623" s="2571"/>
      <c r="H623" s="2571"/>
      <c r="I623" s="2571"/>
      <c r="J623" s="2571"/>
      <c r="K623" s="2571"/>
      <c r="L623" s="2571"/>
      <c r="M623" s="2571"/>
      <c r="N623" s="2571"/>
      <c r="O623" s="2571"/>
      <c r="P623" s="2571"/>
      <c r="Q623" s="2571"/>
      <c r="R623" s="2571"/>
      <c r="S623" s="2571"/>
      <c r="T623" s="2571"/>
      <c r="U623" s="2571"/>
      <c r="V623" s="2571"/>
      <c r="W623" s="2571"/>
      <c r="X623" s="2571"/>
      <c r="Y623" s="2571"/>
      <c r="Z623" s="2571"/>
      <c r="AA623" s="2571"/>
      <c r="AB623" s="2571"/>
      <c r="AC623" s="2571"/>
      <c r="AD623" s="2571"/>
      <c r="AE623" s="2571"/>
      <c r="AF623" s="2572"/>
    </row>
    <row r="624" spans="2:32" s="2452" customFormat="1" ht="83.25" customHeight="1" thickBot="1" x14ac:dyDescent="0.25">
      <c r="B624" s="3993" t="s">
        <v>5067</v>
      </c>
      <c r="C624" s="4036"/>
      <c r="D624" s="4019" t="s">
        <v>6541</v>
      </c>
      <c r="E624" s="4020"/>
      <c r="F624" s="4020"/>
      <c r="G624" s="4020"/>
      <c r="H624" s="4020"/>
      <c r="I624" s="4020"/>
      <c r="J624" s="4020"/>
      <c r="K624" s="4020"/>
      <c r="L624" s="4020"/>
      <c r="M624" s="4020"/>
      <c r="N624" s="4020"/>
      <c r="O624" s="4020"/>
      <c r="P624" s="4020"/>
      <c r="Q624" s="4021"/>
      <c r="R624" s="2571"/>
      <c r="S624" s="2571"/>
      <c r="T624" s="2571"/>
      <c r="U624" s="2571"/>
      <c r="V624" s="2571"/>
      <c r="W624" s="2571"/>
      <c r="X624" s="2571"/>
      <c r="Y624" s="2571"/>
      <c r="Z624" s="2571"/>
      <c r="AA624" s="2571"/>
      <c r="AB624" s="2571"/>
      <c r="AC624" s="2571"/>
      <c r="AD624" s="2571"/>
      <c r="AE624" s="2571"/>
      <c r="AF624" s="2572"/>
    </row>
    <row r="625" spans="2:32" s="2452" customFormat="1" ht="12.75" customHeight="1" thickBot="1" x14ac:dyDescent="0.25">
      <c r="B625" s="3620"/>
      <c r="C625" s="3621"/>
      <c r="D625" s="3621"/>
      <c r="E625" s="3621"/>
      <c r="F625" s="3621"/>
      <c r="G625" s="2571"/>
      <c r="H625" s="2571"/>
      <c r="I625" s="2571"/>
      <c r="J625" s="2571"/>
      <c r="K625" s="2571"/>
      <c r="L625" s="2571"/>
      <c r="M625" s="2571"/>
      <c r="N625" s="2571"/>
      <c r="O625" s="2571"/>
      <c r="P625" s="2571"/>
      <c r="Q625" s="2571"/>
      <c r="R625" s="2635"/>
      <c r="S625" s="2571"/>
      <c r="T625" s="2571"/>
      <c r="U625" s="2571"/>
      <c r="V625" s="2571"/>
      <c r="W625" s="2571"/>
      <c r="X625" s="2571"/>
      <c r="Y625" s="2571"/>
      <c r="Z625" s="2571"/>
      <c r="AA625" s="2571"/>
      <c r="AB625" s="2571"/>
      <c r="AC625" s="2571"/>
      <c r="AD625" s="2571"/>
      <c r="AE625" s="2571"/>
      <c r="AF625" s="2572"/>
    </row>
    <row r="626" spans="2:32" s="2452" customFormat="1" ht="12.75" customHeight="1" thickBot="1" x14ac:dyDescent="0.25">
      <c r="B626" s="4022" t="s">
        <v>5069</v>
      </c>
      <c r="C626" s="4023"/>
      <c r="D626" s="4003" t="s">
        <v>5070</v>
      </c>
      <c r="E626" s="4026" t="s">
        <v>224</v>
      </c>
      <c r="F626" s="4027"/>
      <c r="G626" s="4027"/>
      <c r="H626" s="4027"/>
      <c r="I626" s="4027"/>
      <c r="J626" s="4027"/>
      <c r="K626" s="4027"/>
      <c r="L626" s="4027"/>
      <c r="M626" s="4027"/>
      <c r="N626" s="4027"/>
      <c r="O626" s="4027"/>
      <c r="P626" s="4028"/>
      <c r="Q626" s="4029" t="s">
        <v>340</v>
      </c>
      <c r="R626" s="4030"/>
      <c r="S626" s="4031"/>
      <c r="T626" s="4031"/>
      <c r="U626" s="4031"/>
      <c r="V626" s="4031"/>
      <c r="W626" s="4031"/>
      <c r="X626" s="4031"/>
      <c r="Y626" s="4032"/>
      <c r="Z626" s="4029" t="s">
        <v>225</v>
      </c>
      <c r="AA626" s="4031"/>
      <c r="AB626" s="4032"/>
      <c r="AC626" s="4033" t="s">
        <v>4989</v>
      </c>
      <c r="AD626" s="4034"/>
      <c r="AE626" s="4035"/>
      <c r="AF626" s="2572"/>
    </row>
    <row r="627" spans="2:32" s="2452" customFormat="1" ht="13.5" customHeight="1" thickBot="1" x14ac:dyDescent="0.25">
      <c r="B627" s="4024"/>
      <c r="C627" s="4025"/>
      <c r="D627" s="4003"/>
      <c r="E627" s="4003" t="s">
        <v>5007</v>
      </c>
      <c r="F627" s="4003" t="s">
        <v>5008</v>
      </c>
      <c r="G627" s="4004" t="s">
        <v>5010</v>
      </c>
      <c r="H627" s="4004" t="s">
        <v>5071</v>
      </c>
      <c r="I627" s="4009" t="s">
        <v>5072</v>
      </c>
      <c r="J627" s="4009" t="s">
        <v>5073</v>
      </c>
      <c r="K627" s="4009" t="s">
        <v>5013</v>
      </c>
      <c r="L627" s="4009"/>
      <c r="M627" s="4009" t="s">
        <v>5074</v>
      </c>
      <c r="N627" s="4009" t="s">
        <v>5075</v>
      </c>
      <c r="O627" s="4009" t="s">
        <v>5076</v>
      </c>
      <c r="P627" s="4009" t="s">
        <v>5077</v>
      </c>
      <c r="Q627" s="4000" t="s">
        <v>5019</v>
      </c>
      <c r="R627" s="4000" t="s">
        <v>5020</v>
      </c>
      <c r="S627" s="4000" t="s">
        <v>5021</v>
      </c>
      <c r="T627" s="4000" t="s">
        <v>5078</v>
      </c>
      <c r="U627" s="4000" t="s">
        <v>5079</v>
      </c>
      <c r="V627" s="4000" t="s">
        <v>5024</v>
      </c>
      <c r="W627" s="4000" t="s">
        <v>5026</v>
      </c>
      <c r="X627" s="4004" t="s">
        <v>5080</v>
      </c>
      <c r="Y627" s="4004" t="s">
        <v>5081</v>
      </c>
      <c r="Z627" s="4000" t="s">
        <v>5082</v>
      </c>
      <c r="AA627" s="4000" t="s">
        <v>5083</v>
      </c>
      <c r="AB627" s="4000" t="s">
        <v>5084</v>
      </c>
      <c r="AC627" s="4000" t="s">
        <v>1154</v>
      </c>
      <c r="AD627" s="4000" t="s">
        <v>4990</v>
      </c>
      <c r="AE627" s="4000" t="s">
        <v>4991</v>
      </c>
      <c r="AF627" s="2572"/>
    </row>
    <row r="628" spans="2:32" s="2452" customFormat="1" ht="13.5" customHeight="1" thickBot="1" x14ac:dyDescent="0.25">
      <c r="B628" s="4024"/>
      <c r="C628" s="4025"/>
      <c r="D628" s="4000"/>
      <c r="E628" s="4000"/>
      <c r="F628" s="4000"/>
      <c r="G628" s="4005"/>
      <c r="H628" s="4005"/>
      <c r="I628" s="4004"/>
      <c r="J628" s="4004"/>
      <c r="K628" s="3616" t="s">
        <v>5033</v>
      </c>
      <c r="L628" s="3617" t="s">
        <v>2798</v>
      </c>
      <c r="M628" s="4004"/>
      <c r="N628" s="4004"/>
      <c r="O628" s="4004"/>
      <c r="P628" s="4004"/>
      <c r="Q628" s="4001"/>
      <c r="R628" s="4001"/>
      <c r="S628" s="4001"/>
      <c r="T628" s="4001"/>
      <c r="U628" s="4001"/>
      <c r="V628" s="4001"/>
      <c r="W628" s="4001"/>
      <c r="X628" s="4005"/>
      <c r="Y628" s="4005"/>
      <c r="Z628" s="4001"/>
      <c r="AA628" s="4001"/>
      <c r="AB628" s="4001"/>
      <c r="AC628" s="4001"/>
      <c r="AD628" s="4001"/>
      <c r="AE628" s="4001"/>
      <c r="AF628" s="2572"/>
    </row>
    <row r="629" spans="2:32" s="2452" customFormat="1" ht="19.5" customHeight="1" thickBot="1" x14ac:dyDescent="0.25">
      <c r="B629" s="4910" t="s">
        <v>6210</v>
      </c>
      <c r="C629" s="4910"/>
      <c r="D629" s="3152" t="s">
        <v>1534</v>
      </c>
      <c r="E629" s="3134"/>
      <c r="F629" s="3153"/>
      <c r="G629" s="3400"/>
      <c r="H629" s="3400"/>
      <c r="I629" s="3134"/>
      <c r="J629" s="3134"/>
      <c r="K629" s="3153"/>
      <c r="L629" s="3400"/>
      <c r="M629" s="3134"/>
      <c r="N629" s="3134"/>
      <c r="O629" s="3134"/>
      <c r="P629" s="3134"/>
      <c r="Q629" s="3134"/>
      <c r="R629" s="3153"/>
      <c r="S629" s="3153"/>
      <c r="T629" s="3134"/>
      <c r="U629" s="3134"/>
      <c r="V629" s="3153"/>
      <c r="W629" s="3153"/>
      <c r="X629" s="3134"/>
      <c r="Y629" s="3134"/>
      <c r="Z629" s="3153"/>
      <c r="AA629" s="3134"/>
      <c r="AB629" s="3134"/>
      <c r="AC629" s="3401"/>
      <c r="AD629" s="3401"/>
      <c r="AE629" s="3401"/>
      <c r="AF629" s="2572"/>
    </row>
    <row r="630" spans="2:32" s="2452" customFormat="1" ht="13.5" customHeight="1" x14ac:dyDescent="0.2">
      <c r="B630" s="2634"/>
      <c r="C630" s="2566"/>
      <c r="D630" s="2566"/>
      <c r="E630" s="2566"/>
      <c r="F630" s="2566"/>
      <c r="G630" s="2567"/>
      <c r="H630" s="2567"/>
      <c r="I630" s="2567"/>
      <c r="J630" s="2567"/>
      <c r="K630" s="2566"/>
      <c r="L630" s="2567"/>
      <c r="M630" s="2567"/>
      <c r="N630" s="2567"/>
      <c r="O630" s="2567"/>
      <c r="P630" s="2567"/>
      <c r="Q630" s="2631"/>
      <c r="R630" s="2631"/>
      <c r="S630" s="2631"/>
      <c r="T630" s="2631"/>
      <c r="U630" s="2631"/>
      <c r="V630" s="2631"/>
      <c r="W630" s="2631"/>
      <c r="X630" s="2631"/>
      <c r="Y630" s="2631"/>
      <c r="Z630" s="2631"/>
      <c r="AA630" s="2631"/>
      <c r="AB630" s="2631"/>
      <c r="AC630" s="2631"/>
      <c r="AD630" s="2631"/>
      <c r="AE630" s="2631"/>
      <c r="AF630" s="2572"/>
    </row>
    <row r="631" spans="2:32" s="2452" customFormat="1" ht="13.5" customHeight="1" x14ac:dyDescent="0.2">
      <c r="B631" s="4011" t="s">
        <v>4992</v>
      </c>
      <c r="C631" s="4012"/>
      <c r="D631" s="4042" t="s">
        <v>1871</v>
      </c>
      <c r="E631" s="4042"/>
      <c r="F631" s="4042"/>
      <c r="G631" s="4042"/>
      <c r="H631" s="4042"/>
      <c r="I631" s="2632"/>
      <c r="J631" s="2632"/>
      <c r="K631" s="2632"/>
      <c r="L631" s="2632"/>
      <c r="M631" s="2632"/>
      <c r="N631" s="2632"/>
      <c r="O631" s="2632"/>
      <c r="P631" s="2632"/>
      <c r="Q631" s="2631"/>
      <c r="R631" s="2631"/>
      <c r="S631" s="2631"/>
      <c r="T631" s="2631"/>
      <c r="U631" s="2631"/>
      <c r="V631" s="2631"/>
      <c r="W631" s="2631"/>
      <c r="X631" s="2631"/>
      <c r="Y631" s="2631"/>
      <c r="Z631" s="2631"/>
      <c r="AA631" s="2631"/>
      <c r="AB631" s="2631"/>
      <c r="AC631" s="2631"/>
      <c r="AD631" s="2631"/>
      <c r="AE631" s="2631"/>
      <c r="AF631" s="2572"/>
    </row>
    <row r="632" spans="2:32" s="2452" customFormat="1" x14ac:dyDescent="0.2">
      <c r="B632" s="4011" t="s">
        <v>4993</v>
      </c>
      <c r="C632" s="4012"/>
      <c r="D632" s="4042" t="s">
        <v>1871</v>
      </c>
      <c r="E632" s="4042"/>
      <c r="F632" s="4042"/>
      <c r="G632" s="4042"/>
      <c r="H632" s="4042"/>
      <c r="I632" s="2632"/>
      <c r="J632" s="2632"/>
      <c r="K632" s="2632"/>
      <c r="L632" s="2632"/>
      <c r="M632" s="2632"/>
      <c r="N632" s="2632"/>
      <c r="O632" s="2632"/>
      <c r="P632" s="2632"/>
      <c r="Q632" s="2631"/>
      <c r="R632" s="2631"/>
      <c r="S632" s="2631"/>
      <c r="T632" s="2631"/>
      <c r="U632" s="2631"/>
      <c r="V632" s="2631"/>
      <c r="W632" s="2631"/>
      <c r="X632" s="2631"/>
      <c r="Y632" s="2631"/>
      <c r="Z632" s="2631"/>
      <c r="AA632" s="2631"/>
      <c r="AB632" s="2631"/>
      <c r="AC632" s="2631"/>
      <c r="AD632" s="2631"/>
      <c r="AE632" s="2631"/>
      <c r="AF632" s="2572"/>
    </row>
    <row r="633" spans="2:32" s="2452" customFormat="1" ht="13.5" thickBot="1" x14ac:dyDescent="0.25">
      <c r="B633" s="3618"/>
      <c r="C633" s="3619"/>
      <c r="D633" s="3619"/>
      <c r="E633" s="3619"/>
      <c r="F633" s="3619"/>
      <c r="G633" s="2635"/>
      <c r="H633" s="2635"/>
      <c r="I633" s="2635"/>
      <c r="J633" s="2635"/>
      <c r="K633" s="2635"/>
      <c r="L633" s="2635"/>
      <c r="M633" s="2635"/>
      <c r="N633" s="2635"/>
      <c r="O633" s="2635"/>
      <c r="P633" s="2635"/>
      <c r="Q633" s="2635"/>
      <c r="R633" s="2635"/>
      <c r="S633" s="2635"/>
      <c r="T633" s="2635"/>
      <c r="U633" s="2635"/>
      <c r="V633" s="2635"/>
      <c r="W633" s="2635"/>
      <c r="X633" s="2635"/>
      <c r="Y633" s="2635"/>
      <c r="Z633" s="2635"/>
      <c r="AA633" s="2635"/>
      <c r="AB633" s="2635"/>
      <c r="AC633" s="2635"/>
      <c r="AD633" s="2635"/>
      <c r="AE633" s="2635"/>
      <c r="AF633" s="2577"/>
    </row>
    <row r="634" spans="2:32" s="2452" customFormat="1" x14ac:dyDescent="0.2">
      <c r="B634" s="3457"/>
      <c r="I634" s="2873"/>
    </row>
    <row r="635" spans="2:32" s="2452" customFormat="1" ht="13.5" thickBot="1" x14ac:dyDescent="0.25">
      <c r="B635" s="2535"/>
      <c r="I635" s="2873"/>
    </row>
    <row r="636" spans="2:32" s="2452" customFormat="1" ht="12.75" customHeight="1" x14ac:dyDescent="0.2">
      <c r="B636" s="3987" t="s">
        <v>5065</v>
      </c>
      <c r="C636" s="3988"/>
      <c r="D636" s="3988"/>
      <c r="E636" s="3988"/>
      <c r="F636" s="3988"/>
      <c r="G636" s="3988"/>
      <c r="H636" s="3988"/>
      <c r="I636" s="3988"/>
      <c r="J636" s="3988"/>
      <c r="K636" s="3988"/>
      <c r="L636" s="3988"/>
      <c r="M636" s="3988"/>
      <c r="N636" s="3988"/>
      <c r="O636" s="3988"/>
      <c r="P636" s="3988"/>
      <c r="Q636" s="3988"/>
      <c r="R636" s="3988"/>
      <c r="S636" s="3988"/>
      <c r="T636" s="3988"/>
      <c r="U636" s="3988"/>
      <c r="V636" s="3988"/>
      <c r="W636" s="3988"/>
      <c r="X636" s="3988"/>
      <c r="Y636" s="3988"/>
      <c r="Z636" s="3988"/>
      <c r="AA636" s="3988"/>
      <c r="AB636" s="3988"/>
      <c r="AC636" s="3988"/>
      <c r="AD636" s="3988"/>
      <c r="AE636" s="3988"/>
      <c r="AF636" s="3989"/>
    </row>
    <row r="637" spans="2:32" s="2452" customFormat="1" ht="12.75" customHeight="1" x14ac:dyDescent="0.2">
      <c r="B637" s="3620"/>
      <c r="C637" s="3621"/>
      <c r="D637" s="3621"/>
      <c r="E637" s="3621"/>
      <c r="F637" s="3621"/>
      <c r="G637" s="2571"/>
      <c r="H637" s="2571"/>
      <c r="I637" s="2571"/>
      <c r="J637" s="2571"/>
      <c r="K637" s="2571"/>
      <c r="L637" s="2571"/>
      <c r="M637" s="2571"/>
      <c r="N637" s="2571"/>
      <c r="O637" s="2571"/>
      <c r="P637" s="2571"/>
      <c r="Q637" s="2571"/>
      <c r="R637" s="2571"/>
      <c r="S637" s="2571"/>
      <c r="T637" s="2571"/>
      <c r="U637" s="2571"/>
      <c r="V637" s="2571"/>
      <c r="W637" s="2571"/>
      <c r="X637" s="2571"/>
      <c r="Y637" s="2571"/>
      <c r="Z637" s="2571"/>
      <c r="AA637" s="2571"/>
      <c r="AB637" s="2571"/>
      <c r="AC637" s="2571"/>
      <c r="AD637" s="2571"/>
      <c r="AE637" s="2571"/>
      <c r="AF637" s="2572"/>
    </row>
    <row r="638" spans="2:32" s="2452" customFormat="1" ht="14.25" customHeight="1" x14ac:dyDescent="0.2">
      <c r="B638" s="2633" t="s">
        <v>5085</v>
      </c>
      <c r="C638" s="3621"/>
      <c r="D638" s="4016" t="s">
        <v>6539</v>
      </c>
      <c r="E638" s="4016"/>
      <c r="F638" s="4016"/>
      <c r="G638" s="2571"/>
      <c r="H638" s="2571"/>
      <c r="I638" s="2571"/>
      <c r="J638" s="2571"/>
      <c r="K638" s="2571"/>
      <c r="L638" s="2571"/>
      <c r="M638" s="2571"/>
      <c r="N638" s="2571"/>
      <c r="O638" s="2571"/>
      <c r="P638" s="2571"/>
      <c r="Q638" s="2571"/>
      <c r="R638" s="2571"/>
      <c r="S638" s="2571"/>
      <c r="T638" s="2571"/>
      <c r="U638" s="2571"/>
      <c r="V638" s="2571"/>
      <c r="W638" s="2571"/>
      <c r="X638" s="2571"/>
      <c r="Y638" s="2571"/>
      <c r="Z638" s="2571"/>
      <c r="AA638" s="2571"/>
      <c r="AB638" s="2571"/>
      <c r="AC638" s="2571"/>
      <c r="AD638" s="2571"/>
      <c r="AE638" s="2571"/>
      <c r="AF638" s="2572"/>
    </row>
    <row r="639" spans="2:32" s="2452" customFormat="1" ht="13.5" customHeight="1" x14ac:dyDescent="0.2">
      <c r="B639" s="4017" t="s">
        <v>5068</v>
      </c>
      <c r="C639" s="4018"/>
      <c r="D639" s="4909">
        <v>41744</v>
      </c>
      <c r="E639" s="4909"/>
      <c r="F639" s="4909"/>
      <c r="G639" s="2631"/>
      <c r="H639" s="2571"/>
      <c r="I639" s="2571"/>
      <c r="J639" s="2571"/>
      <c r="K639" s="2571"/>
      <c r="L639" s="2571"/>
      <c r="M639" s="2571"/>
      <c r="N639" s="2571"/>
      <c r="O639" s="2571"/>
      <c r="P639" s="2571"/>
      <c r="Q639" s="2571"/>
      <c r="R639" s="2571"/>
      <c r="S639" s="2571"/>
      <c r="T639" s="2571"/>
      <c r="U639" s="2571"/>
      <c r="V639" s="2571"/>
      <c r="W639" s="2571"/>
      <c r="X639" s="2571"/>
      <c r="Y639" s="2571"/>
      <c r="Z639" s="2571"/>
      <c r="AA639" s="2571"/>
      <c r="AB639" s="2571"/>
      <c r="AC639" s="2571"/>
      <c r="AD639" s="2571"/>
      <c r="AE639" s="2571"/>
      <c r="AF639" s="2572"/>
    </row>
    <row r="640" spans="2:32" s="2452" customFormat="1" ht="12.75" customHeight="1" x14ac:dyDescent="0.2">
      <c r="B640" s="3991" t="s">
        <v>5066</v>
      </c>
      <c r="C640" s="3992"/>
      <c r="D640" s="4882">
        <v>41835</v>
      </c>
      <c r="E640" s="4882"/>
      <c r="F640" s="4882"/>
      <c r="G640" s="2571"/>
      <c r="H640" s="2571"/>
      <c r="I640" s="2571"/>
      <c r="J640" s="2571"/>
      <c r="K640" s="2571"/>
      <c r="L640" s="2571"/>
      <c r="M640" s="2571"/>
      <c r="N640" s="2571"/>
      <c r="O640" s="2571"/>
      <c r="P640" s="2571"/>
      <c r="Q640" s="2571"/>
      <c r="R640" s="2571"/>
      <c r="S640" s="2571"/>
      <c r="T640" s="2571"/>
      <c r="U640" s="2571"/>
      <c r="V640" s="2571"/>
      <c r="W640" s="2571"/>
      <c r="X640" s="2571"/>
      <c r="Y640" s="2571"/>
      <c r="Z640" s="2571"/>
      <c r="AA640" s="2571"/>
      <c r="AB640" s="2571"/>
      <c r="AC640" s="2571"/>
      <c r="AD640" s="2571"/>
      <c r="AE640" s="2571"/>
      <c r="AF640" s="2572"/>
    </row>
    <row r="641" spans="2:32" s="2452" customFormat="1" ht="13.5" customHeight="1" thickBot="1" x14ac:dyDescent="0.25">
      <c r="B641" s="3620"/>
      <c r="C641" s="3621"/>
      <c r="D641" s="3621"/>
      <c r="E641" s="3621"/>
      <c r="F641" s="3621"/>
      <c r="G641" s="2571"/>
      <c r="H641" s="2571"/>
      <c r="I641" s="2571"/>
      <c r="J641" s="2571"/>
      <c r="K641" s="2571"/>
      <c r="L641" s="2571"/>
      <c r="M641" s="2571"/>
      <c r="N641" s="2571"/>
      <c r="O641" s="2571"/>
      <c r="P641" s="2571"/>
      <c r="Q641" s="2571"/>
      <c r="R641" s="2571"/>
      <c r="S641" s="2571"/>
      <c r="T641" s="2571"/>
      <c r="U641" s="2571"/>
      <c r="V641" s="2571"/>
      <c r="W641" s="2571"/>
      <c r="X641" s="2571"/>
      <c r="Y641" s="2571"/>
      <c r="Z641" s="2571"/>
      <c r="AA641" s="2571"/>
      <c r="AB641" s="2571"/>
      <c r="AC641" s="2571"/>
      <c r="AD641" s="2571"/>
      <c r="AE641" s="2571"/>
      <c r="AF641" s="2572"/>
    </row>
    <row r="642" spans="2:32" s="2452" customFormat="1" ht="85.5" customHeight="1" thickBot="1" x14ac:dyDescent="0.25">
      <c r="B642" s="3993" t="s">
        <v>5067</v>
      </c>
      <c r="C642" s="4036"/>
      <c r="D642" s="4019" t="s">
        <v>6540</v>
      </c>
      <c r="E642" s="4020"/>
      <c r="F642" s="4020"/>
      <c r="G642" s="4020"/>
      <c r="H642" s="4020"/>
      <c r="I642" s="4020"/>
      <c r="J642" s="4020"/>
      <c r="K642" s="4020"/>
      <c r="L642" s="4020"/>
      <c r="M642" s="4020"/>
      <c r="N642" s="4020"/>
      <c r="O642" s="4020"/>
      <c r="P642" s="4020"/>
      <c r="Q642" s="4021"/>
      <c r="R642" s="2571"/>
      <c r="S642" s="2571"/>
      <c r="T642" s="2571"/>
      <c r="U642" s="2571"/>
      <c r="V642" s="2571"/>
      <c r="W642" s="2571"/>
      <c r="X642" s="2571"/>
      <c r="Y642" s="2571"/>
      <c r="Z642" s="2571"/>
      <c r="AA642" s="2571"/>
      <c r="AB642" s="2571"/>
      <c r="AC642" s="2571"/>
      <c r="AD642" s="2571"/>
      <c r="AE642" s="2571"/>
      <c r="AF642" s="2572"/>
    </row>
    <row r="643" spans="2:32" s="2452" customFormat="1" ht="13.5" thickBot="1" x14ac:dyDescent="0.25">
      <c r="B643" s="3620"/>
      <c r="C643" s="3621"/>
      <c r="D643" s="3621"/>
      <c r="E643" s="3621"/>
      <c r="F643" s="3621"/>
      <c r="G643" s="2571"/>
      <c r="H643" s="2571"/>
      <c r="I643" s="2571"/>
      <c r="J643" s="2571"/>
      <c r="K643" s="2571"/>
      <c r="L643" s="2571"/>
      <c r="M643" s="2571"/>
      <c r="N643" s="2571"/>
      <c r="O643" s="2571"/>
      <c r="P643" s="2571"/>
      <c r="Q643" s="2571"/>
      <c r="R643" s="2635"/>
      <c r="S643" s="2571"/>
      <c r="T643" s="2571"/>
      <c r="U643" s="2571"/>
      <c r="V643" s="2571"/>
      <c r="W643" s="2571"/>
      <c r="X643" s="2571"/>
      <c r="Y643" s="2571"/>
      <c r="Z643" s="2571"/>
      <c r="AA643" s="2571"/>
      <c r="AB643" s="2571"/>
      <c r="AC643" s="2571"/>
      <c r="AD643" s="2571"/>
      <c r="AE643" s="2571"/>
      <c r="AF643" s="2572"/>
    </row>
    <row r="644" spans="2:32" s="2452" customFormat="1" ht="13.5" customHeight="1" thickBot="1" x14ac:dyDescent="0.25">
      <c r="B644" s="4022" t="s">
        <v>5069</v>
      </c>
      <c r="C644" s="4023"/>
      <c r="D644" s="4003" t="s">
        <v>5070</v>
      </c>
      <c r="E644" s="4026" t="s">
        <v>224</v>
      </c>
      <c r="F644" s="4027"/>
      <c r="G644" s="4027"/>
      <c r="H644" s="4027"/>
      <c r="I644" s="4027"/>
      <c r="J644" s="4027"/>
      <c r="K644" s="4027"/>
      <c r="L644" s="4027"/>
      <c r="M644" s="4027"/>
      <c r="N644" s="4027"/>
      <c r="O644" s="4027"/>
      <c r="P644" s="4028"/>
      <c r="Q644" s="4029" t="s">
        <v>340</v>
      </c>
      <c r="R644" s="4030"/>
      <c r="S644" s="4031"/>
      <c r="T644" s="4031"/>
      <c r="U644" s="4031"/>
      <c r="V644" s="4031"/>
      <c r="W644" s="4031"/>
      <c r="X644" s="4031"/>
      <c r="Y644" s="4032"/>
      <c r="Z644" s="4029" t="s">
        <v>225</v>
      </c>
      <c r="AA644" s="4031"/>
      <c r="AB644" s="4032"/>
      <c r="AC644" s="4033" t="s">
        <v>4989</v>
      </c>
      <c r="AD644" s="4034"/>
      <c r="AE644" s="4035"/>
      <c r="AF644" s="2572"/>
    </row>
    <row r="645" spans="2:32" s="2452" customFormat="1" ht="13.5" customHeight="1" thickBot="1" x14ac:dyDescent="0.25">
      <c r="B645" s="4024"/>
      <c r="C645" s="4025"/>
      <c r="D645" s="4003"/>
      <c r="E645" s="4003" t="s">
        <v>5007</v>
      </c>
      <c r="F645" s="4003" t="s">
        <v>5008</v>
      </c>
      <c r="G645" s="4004" t="s">
        <v>5010</v>
      </c>
      <c r="H645" s="4004" t="s">
        <v>5071</v>
      </c>
      <c r="I645" s="4009" t="s">
        <v>5072</v>
      </c>
      <c r="J645" s="4009" t="s">
        <v>5073</v>
      </c>
      <c r="K645" s="4009" t="s">
        <v>5013</v>
      </c>
      <c r="L645" s="4009"/>
      <c r="M645" s="4009" t="s">
        <v>5074</v>
      </c>
      <c r="N645" s="4009" t="s">
        <v>5075</v>
      </c>
      <c r="O645" s="4009" t="s">
        <v>5076</v>
      </c>
      <c r="P645" s="4009" t="s">
        <v>5077</v>
      </c>
      <c r="Q645" s="4000" t="s">
        <v>5019</v>
      </c>
      <c r="R645" s="4000" t="s">
        <v>5020</v>
      </c>
      <c r="S645" s="4000" t="s">
        <v>5021</v>
      </c>
      <c r="T645" s="4000" t="s">
        <v>5078</v>
      </c>
      <c r="U645" s="4000" t="s">
        <v>5079</v>
      </c>
      <c r="V645" s="4000" t="s">
        <v>5024</v>
      </c>
      <c r="W645" s="4000" t="s">
        <v>5026</v>
      </c>
      <c r="X645" s="4004" t="s">
        <v>5080</v>
      </c>
      <c r="Y645" s="4004" t="s">
        <v>5081</v>
      </c>
      <c r="Z645" s="4000" t="s">
        <v>5082</v>
      </c>
      <c r="AA645" s="4000" t="s">
        <v>5083</v>
      </c>
      <c r="AB645" s="4000" t="s">
        <v>5084</v>
      </c>
      <c r="AC645" s="4000" t="s">
        <v>1154</v>
      </c>
      <c r="AD645" s="4000" t="s">
        <v>4990</v>
      </c>
      <c r="AE645" s="4000" t="s">
        <v>4991</v>
      </c>
      <c r="AF645" s="2572"/>
    </row>
    <row r="646" spans="2:32" s="2452" customFormat="1" ht="13.5" thickBot="1" x14ac:dyDescent="0.25">
      <c r="B646" s="4024"/>
      <c r="C646" s="4025"/>
      <c r="D646" s="4000"/>
      <c r="E646" s="4000"/>
      <c r="F646" s="4000"/>
      <c r="G646" s="4005"/>
      <c r="H646" s="4005"/>
      <c r="I646" s="4004"/>
      <c r="J646" s="4004"/>
      <c r="K646" s="3616" t="s">
        <v>5033</v>
      </c>
      <c r="L646" s="3617" t="s">
        <v>2798</v>
      </c>
      <c r="M646" s="4004"/>
      <c r="N646" s="4004"/>
      <c r="O646" s="4004"/>
      <c r="P646" s="4004"/>
      <c r="Q646" s="4001"/>
      <c r="R646" s="4001"/>
      <c r="S646" s="4001"/>
      <c r="T646" s="4001"/>
      <c r="U646" s="4001"/>
      <c r="V646" s="4001"/>
      <c r="W646" s="4001"/>
      <c r="X646" s="4005"/>
      <c r="Y646" s="4005"/>
      <c r="Z646" s="4001"/>
      <c r="AA646" s="4001"/>
      <c r="AB646" s="4001"/>
      <c r="AC646" s="4001"/>
      <c r="AD646" s="4001"/>
      <c r="AE646" s="4001"/>
      <c r="AF646" s="2572"/>
    </row>
    <row r="647" spans="2:32" s="2452" customFormat="1" ht="22.5" customHeight="1" thickBot="1" x14ac:dyDescent="0.25">
      <c r="B647" s="4051" t="s">
        <v>6539</v>
      </c>
      <c r="C647" s="4052"/>
      <c r="D647" s="3152" t="s">
        <v>1534</v>
      </c>
      <c r="E647" s="3134"/>
      <c r="F647" s="3153"/>
      <c r="G647" s="3400"/>
      <c r="H647" s="3400"/>
      <c r="I647" s="3134"/>
      <c r="J647" s="3134"/>
      <c r="K647" s="3153"/>
      <c r="L647" s="3400"/>
      <c r="M647" s="3134"/>
      <c r="N647" s="3134"/>
      <c r="O647" s="3134"/>
      <c r="P647" s="3134"/>
      <c r="Q647" s="3134"/>
      <c r="R647" s="3153"/>
      <c r="S647" s="3153"/>
      <c r="T647" s="3134"/>
      <c r="U647" s="3134"/>
      <c r="V647" s="3153"/>
      <c r="W647" s="3153"/>
      <c r="X647" s="3134"/>
      <c r="Y647" s="3134"/>
      <c r="Z647" s="3153"/>
      <c r="AA647" s="3134"/>
      <c r="AB647" s="3134"/>
      <c r="AC647" s="3401"/>
      <c r="AD647" s="3401"/>
      <c r="AE647" s="3401"/>
      <c r="AF647" s="2572"/>
    </row>
    <row r="648" spans="2:32" s="2452" customFormat="1" x14ac:dyDescent="0.2">
      <c r="B648" s="2634"/>
      <c r="C648" s="2566"/>
      <c r="D648" s="2566"/>
      <c r="E648" s="2566"/>
      <c r="F648" s="2566"/>
      <c r="G648" s="2567"/>
      <c r="H648" s="2567"/>
      <c r="I648" s="2567"/>
      <c r="J648" s="2567"/>
      <c r="K648" s="2566"/>
      <c r="L648" s="2567"/>
      <c r="M648" s="2567"/>
      <c r="N648" s="2567"/>
      <c r="O648" s="2567"/>
      <c r="P648" s="2567"/>
      <c r="Q648" s="2631"/>
      <c r="R648" s="2631"/>
      <c r="S648" s="2631"/>
      <c r="T648" s="2631"/>
      <c r="U648" s="2631"/>
      <c r="V648" s="2631"/>
      <c r="W648" s="2631"/>
      <c r="X648" s="2631"/>
      <c r="Y648" s="2631"/>
      <c r="Z648" s="2631"/>
      <c r="AA648" s="2631"/>
      <c r="AB648" s="2631"/>
      <c r="AC648" s="2631"/>
      <c r="AD648" s="2631"/>
      <c r="AE648" s="2631"/>
      <c r="AF648" s="2572"/>
    </row>
    <row r="649" spans="2:32" s="2452" customFormat="1" x14ac:dyDescent="0.2">
      <c r="B649" s="4011" t="s">
        <v>4992</v>
      </c>
      <c r="C649" s="4012"/>
      <c r="D649" s="4042" t="s">
        <v>1871</v>
      </c>
      <c r="E649" s="4042"/>
      <c r="F649" s="4042"/>
      <c r="G649" s="4042"/>
      <c r="H649" s="4042"/>
      <c r="I649" s="2632"/>
      <c r="J649" s="2632"/>
      <c r="K649" s="2632"/>
      <c r="L649" s="2632"/>
      <c r="M649" s="2632"/>
      <c r="N649" s="2632"/>
      <c r="O649" s="2632"/>
      <c r="P649" s="2632"/>
      <c r="Q649" s="2631"/>
      <c r="R649" s="2631"/>
      <c r="S649" s="2631"/>
      <c r="T649" s="2631"/>
      <c r="U649" s="2631"/>
      <c r="V649" s="2631"/>
      <c r="W649" s="2631"/>
      <c r="X649" s="2631"/>
      <c r="Y649" s="2631"/>
      <c r="Z649" s="2631"/>
      <c r="AA649" s="2631"/>
      <c r="AB649" s="2631"/>
      <c r="AC649" s="2631"/>
      <c r="AD649" s="2631"/>
      <c r="AE649" s="2631"/>
      <c r="AF649" s="2572"/>
    </row>
    <row r="650" spans="2:32" s="2452" customFormat="1" x14ac:dyDescent="0.2">
      <c r="B650" s="4011" t="s">
        <v>4993</v>
      </c>
      <c r="C650" s="4012"/>
      <c r="D650" s="4042" t="s">
        <v>1871</v>
      </c>
      <c r="E650" s="4042"/>
      <c r="F650" s="4042"/>
      <c r="G650" s="4042"/>
      <c r="H650" s="4042"/>
      <c r="I650" s="2632"/>
      <c r="J650" s="2632"/>
      <c r="K650" s="2632"/>
      <c r="L650" s="2632"/>
      <c r="M650" s="2632"/>
      <c r="N650" s="2632"/>
      <c r="O650" s="2632"/>
      <c r="P650" s="2632"/>
      <c r="Q650" s="2631"/>
      <c r="R650" s="2631"/>
      <c r="S650" s="2631"/>
      <c r="T650" s="2631"/>
      <c r="U650" s="2631"/>
      <c r="V650" s="2631"/>
      <c r="W650" s="2631"/>
      <c r="X650" s="2631"/>
      <c r="Y650" s="2631"/>
      <c r="Z650" s="2631"/>
      <c r="AA650" s="2631"/>
      <c r="AB650" s="2631"/>
      <c r="AC650" s="2631"/>
      <c r="AD650" s="2631"/>
      <c r="AE650" s="2631"/>
      <c r="AF650" s="2572"/>
    </row>
    <row r="651" spans="2:32" s="2452" customFormat="1" ht="13.5" thickBot="1" x14ac:dyDescent="0.25">
      <c r="B651" s="3618"/>
      <c r="C651" s="3619"/>
      <c r="D651" s="3619"/>
      <c r="E651" s="3619"/>
      <c r="F651" s="3619"/>
      <c r="G651" s="2635"/>
      <c r="H651" s="2635"/>
      <c r="I651" s="2635"/>
      <c r="J651" s="2635"/>
      <c r="K651" s="2635"/>
      <c r="L651" s="2635"/>
      <c r="M651" s="2635"/>
      <c r="N651" s="2635"/>
      <c r="O651" s="2635"/>
      <c r="P651" s="2635"/>
      <c r="Q651" s="2635"/>
      <c r="R651" s="2635"/>
      <c r="S651" s="2635"/>
      <c r="T651" s="2635"/>
      <c r="U651" s="2635"/>
      <c r="V651" s="2635"/>
      <c r="W651" s="2635"/>
      <c r="X651" s="2635"/>
      <c r="Y651" s="2635"/>
      <c r="Z651" s="2635"/>
      <c r="AA651" s="2635"/>
      <c r="AB651" s="2635"/>
      <c r="AC651" s="2635"/>
      <c r="AD651" s="2635"/>
      <c r="AE651" s="2635"/>
      <c r="AF651" s="2577"/>
    </row>
    <row r="652" spans="2:32" s="2452" customFormat="1" ht="13.5" customHeight="1" x14ac:dyDescent="0.2">
      <c r="B652" s="3457"/>
      <c r="I652" s="2873"/>
    </row>
    <row r="653" spans="2:32" s="2452" customFormat="1" ht="13.5" thickBot="1" x14ac:dyDescent="0.25">
      <c r="B653" s="2535"/>
      <c r="I653" s="2873"/>
    </row>
    <row r="654" spans="2:32" s="2452" customFormat="1" ht="20.25" x14ac:dyDescent="0.2">
      <c r="B654" s="3987" t="s">
        <v>6608</v>
      </c>
      <c r="C654" s="3988"/>
      <c r="D654" s="3988"/>
      <c r="E654" s="3988"/>
      <c r="F654" s="3988"/>
      <c r="G654" s="3988"/>
      <c r="H654" s="3988"/>
      <c r="I654" s="3988"/>
      <c r="J654" s="3988"/>
      <c r="K654" s="3988"/>
      <c r="L654" s="3988"/>
      <c r="M654" s="3988"/>
      <c r="N654" s="3988"/>
      <c r="O654" s="3988"/>
      <c r="P654" s="3988"/>
      <c r="Q654" s="3988"/>
      <c r="R654" s="3988"/>
      <c r="S654" s="3988"/>
      <c r="T654" s="3988"/>
      <c r="U654" s="3988"/>
      <c r="V654" s="3988"/>
      <c r="W654" s="3988"/>
      <c r="X654" s="3988"/>
      <c r="Y654" s="3988"/>
      <c r="Z654" s="3988"/>
      <c r="AA654" s="3988"/>
      <c r="AB654" s="3988"/>
      <c r="AC654" s="3988"/>
      <c r="AD654" s="3988"/>
      <c r="AE654" s="3988"/>
      <c r="AF654" s="3989"/>
    </row>
    <row r="655" spans="2:32" s="2452" customFormat="1" x14ac:dyDescent="0.2">
      <c r="B655" s="2634"/>
      <c r="C655" s="2631"/>
      <c r="D655" s="2631"/>
      <c r="E655" s="3730"/>
      <c r="F655" s="3730"/>
      <c r="G655" s="3730"/>
      <c r="H655" s="3730"/>
      <c r="I655" s="3730"/>
      <c r="J655" s="3730"/>
      <c r="K655" s="3730"/>
      <c r="L655" s="3730"/>
      <c r="M655" s="3730"/>
      <c r="N655" s="3730"/>
      <c r="O655" s="3730"/>
      <c r="P655" s="3730"/>
      <c r="Q655" s="3730"/>
      <c r="R655" s="2631"/>
      <c r="S655" s="2631"/>
      <c r="T655" s="2631"/>
      <c r="U655" s="2631"/>
      <c r="V655" s="2631"/>
      <c r="W655" s="2631"/>
      <c r="X655" s="2631"/>
      <c r="Y655" s="2631"/>
      <c r="Z655" s="2631"/>
      <c r="AA655" s="2631"/>
      <c r="AB655" s="2631"/>
      <c r="AC655" s="2631"/>
      <c r="AD655" s="2631"/>
      <c r="AE655" s="2631"/>
      <c r="AF655" s="3731"/>
    </row>
    <row r="656" spans="2:32" s="2452" customFormat="1" ht="12.75" customHeight="1" x14ac:dyDescent="0.2">
      <c r="B656" s="2634"/>
      <c r="C656" s="3732" t="s">
        <v>6375</v>
      </c>
      <c r="D656" s="3732"/>
      <c r="E656" s="4888" t="s">
        <v>6609</v>
      </c>
      <c r="F656" s="4888"/>
      <c r="G656" s="4888"/>
      <c r="H656" s="3733"/>
      <c r="I656" s="3733"/>
      <c r="J656" s="3734"/>
      <c r="K656" s="2631"/>
      <c r="L656" s="2631"/>
      <c r="M656" s="2631"/>
      <c r="N656" s="2631"/>
      <c r="O656" s="2631"/>
      <c r="P656" s="2631"/>
      <c r="Q656" s="2631"/>
      <c r="R656" s="2631"/>
      <c r="S656" s="2631"/>
      <c r="T656" s="2631"/>
      <c r="U656" s="2631"/>
      <c r="V656" s="2631"/>
      <c r="W656" s="2631"/>
      <c r="X656" s="2631"/>
      <c r="Y656" s="2631"/>
      <c r="Z656" s="2631"/>
      <c r="AA656" s="2631"/>
      <c r="AB656" s="2631"/>
      <c r="AC656" s="2631"/>
      <c r="AD656" s="2631"/>
      <c r="AE656" s="2631"/>
      <c r="AF656" s="3731"/>
    </row>
    <row r="657" spans="2:32" s="2452" customFormat="1" x14ac:dyDescent="0.2">
      <c r="B657" s="2634"/>
      <c r="C657" s="3732" t="s">
        <v>5085</v>
      </c>
      <c r="D657" s="3732"/>
      <c r="E657" s="4889" t="s">
        <v>6472</v>
      </c>
      <c r="F657" s="4889"/>
      <c r="G657" s="4889"/>
      <c r="H657" s="3735"/>
      <c r="I657" s="3735"/>
      <c r="J657" s="3734"/>
      <c r="K657" s="2631"/>
      <c r="L657" s="2631"/>
      <c r="M657" s="2631"/>
      <c r="N657" s="2631"/>
      <c r="O657" s="2631"/>
      <c r="P657" s="2631"/>
      <c r="Q657" s="2631"/>
      <c r="R657" s="2631"/>
      <c r="S657" s="2631"/>
      <c r="T657" s="2631"/>
      <c r="U657" s="2631"/>
      <c r="V657" s="2631"/>
      <c r="W657" s="2631"/>
      <c r="X657" s="2631"/>
      <c r="Y657" s="2631"/>
      <c r="Z657" s="2631"/>
      <c r="AA657" s="2631"/>
      <c r="AB657" s="2631"/>
      <c r="AC657" s="2631"/>
      <c r="AD657" s="2631"/>
      <c r="AE657" s="2631"/>
      <c r="AF657" s="3731"/>
    </row>
    <row r="658" spans="2:32" s="2452" customFormat="1" ht="12.75" customHeight="1" x14ac:dyDescent="0.2">
      <c r="B658" s="2634"/>
      <c r="C658" s="4018" t="s">
        <v>5068</v>
      </c>
      <c r="D658" s="4018"/>
      <c r="E658" s="4909">
        <v>41701</v>
      </c>
      <c r="F658" s="4909"/>
      <c r="G658" s="4909"/>
      <c r="H658" s="2631"/>
      <c r="I658" s="2631"/>
      <c r="J658" s="2631"/>
      <c r="K658" s="2631"/>
      <c r="L658" s="2631"/>
      <c r="M658" s="2631"/>
      <c r="N658" s="2631"/>
      <c r="O658" s="2631"/>
      <c r="P658" s="2631"/>
      <c r="Q658" s="2631"/>
      <c r="R658" s="2631"/>
      <c r="S658" s="2631"/>
      <c r="T658" s="2631"/>
      <c r="U658" s="2631"/>
      <c r="V658" s="2631"/>
      <c r="W658" s="2631"/>
      <c r="X658" s="2631"/>
      <c r="Y658" s="2631"/>
      <c r="Z658" s="2631"/>
      <c r="AA658" s="2631"/>
      <c r="AB658" s="2631"/>
      <c r="AC658" s="2631"/>
      <c r="AD658" s="2631"/>
      <c r="AE658" s="2631"/>
      <c r="AF658" s="3731"/>
    </row>
    <row r="659" spans="2:32" s="2452" customFormat="1" ht="12.75" customHeight="1" x14ac:dyDescent="0.2">
      <c r="B659" s="2634"/>
      <c r="C659" s="4018" t="s">
        <v>5066</v>
      </c>
      <c r="D659" s="4018"/>
      <c r="E659" s="4882">
        <v>41833</v>
      </c>
      <c r="F659" s="4882"/>
      <c r="G659" s="4882"/>
      <c r="H659" s="2631"/>
      <c r="I659" s="2631"/>
      <c r="J659" s="2631"/>
      <c r="K659" s="2631"/>
      <c r="L659" s="2631"/>
      <c r="M659" s="2631"/>
      <c r="N659" s="2631"/>
      <c r="O659" s="2631"/>
      <c r="P659" s="2631"/>
      <c r="Q659" s="2631"/>
      <c r="R659" s="2631"/>
      <c r="S659" s="2631"/>
      <c r="T659" s="2631"/>
      <c r="U659" s="2631"/>
      <c r="V659" s="2631"/>
      <c r="W659" s="2631"/>
      <c r="X659" s="2631"/>
      <c r="Y659" s="2631"/>
      <c r="Z659" s="2631"/>
      <c r="AA659" s="2631"/>
      <c r="AB659" s="2631"/>
      <c r="AC659" s="2631"/>
      <c r="AD659" s="2631"/>
      <c r="AE659" s="2631"/>
      <c r="AF659" s="3731"/>
    </row>
    <row r="660" spans="2:32" s="2452" customFormat="1" ht="12.75" customHeight="1" thickBot="1" x14ac:dyDescent="0.25">
      <c r="B660" s="2634"/>
      <c r="C660" s="3732"/>
      <c r="D660" s="3732"/>
      <c r="E660" s="2631"/>
      <c r="F660" s="2631"/>
      <c r="G660" s="2631"/>
      <c r="H660" s="2631"/>
      <c r="I660" s="2631"/>
      <c r="J660" s="2631"/>
      <c r="K660" s="2631"/>
      <c r="L660" s="2631"/>
      <c r="M660" s="2631"/>
      <c r="N660" s="2631"/>
      <c r="O660" s="2631"/>
      <c r="P660" s="2631"/>
      <c r="Q660" s="2631"/>
      <c r="R660" s="2631"/>
      <c r="S660" s="2631"/>
      <c r="T660" s="2631"/>
      <c r="U660" s="2631"/>
      <c r="V660" s="2631"/>
      <c r="W660" s="2631"/>
      <c r="X660" s="2631"/>
      <c r="Y660" s="2631"/>
      <c r="Z660" s="2631"/>
      <c r="AA660" s="2631"/>
      <c r="AB660" s="2631"/>
      <c r="AC660" s="2631"/>
      <c r="AD660" s="2631"/>
      <c r="AE660" s="2631"/>
      <c r="AF660" s="3731"/>
    </row>
    <row r="661" spans="2:32" s="2452" customFormat="1" ht="117" customHeight="1" thickBot="1" x14ac:dyDescent="0.25">
      <c r="B661" s="2634"/>
      <c r="C661" s="4883" t="s">
        <v>5067</v>
      </c>
      <c r="D661" s="4884"/>
      <c r="E661" s="4885" t="s">
        <v>6610</v>
      </c>
      <c r="F661" s="4886"/>
      <c r="G661" s="4886"/>
      <c r="H661" s="4886"/>
      <c r="I661" s="4886"/>
      <c r="J661" s="4886"/>
      <c r="K661" s="4886"/>
      <c r="L661" s="4886"/>
      <c r="M661" s="4886"/>
      <c r="N661" s="4886"/>
      <c r="O661" s="4886"/>
      <c r="P661" s="4886"/>
      <c r="Q661" s="4886"/>
      <c r="R661" s="4886"/>
      <c r="S661" s="4886"/>
      <c r="T661" s="4886"/>
      <c r="U661" s="4886"/>
      <c r="V661" s="4886"/>
      <c r="W661" s="4886"/>
      <c r="X661" s="4886"/>
      <c r="Y661" s="4886"/>
      <c r="Z661" s="4886"/>
      <c r="AA661" s="4886"/>
      <c r="AB661" s="4886"/>
      <c r="AC661" s="4886"/>
      <c r="AD661" s="4886"/>
      <c r="AE661" s="4886"/>
      <c r="AF661" s="4887"/>
    </row>
    <row r="662" spans="2:32" s="2452" customFormat="1" ht="12.75" customHeight="1" thickBot="1" x14ac:dyDescent="0.25">
      <c r="B662" s="3736"/>
      <c r="C662" s="3737"/>
      <c r="D662" s="3737"/>
      <c r="E662" s="3737"/>
      <c r="F662" s="3737"/>
      <c r="G662" s="3737"/>
      <c r="H662" s="3737"/>
      <c r="I662" s="3737"/>
      <c r="J662" s="3737"/>
      <c r="K662" s="3737"/>
      <c r="L662" s="3737"/>
      <c r="M662" s="3737"/>
      <c r="N662" s="3737"/>
      <c r="O662" s="3737"/>
      <c r="P662" s="3737"/>
      <c r="Q662" s="3737"/>
      <c r="R662" s="3737"/>
      <c r="S662" s="3737"/>
      <c r="T662" s="3737"/>
      <c r="U662" s="3737"/>
      <c r="V662" s="3737"/>
      <c r="W662" s="3737"/>
      <c r="X662" s="3737"/>
      <c r="Y662" s="3737"/>
      <c r="Z662" s="3737"/>
      <c r="AA662" s="3737"/>
      <c r="AB662" s="3737"/>
      <c r="AC662" s="3737"/>
      <c r="AD662" s="3737"/>
      <c r="AE662" s="3737"/>
      <c r="AF662" s="3738"/>
    </row>
    <row r="663" spans="2:32" s="2452" customFormat="1" ht="12.75" customHeight="1" thickBot="1" x14ac:dyDescent="0.25">
      <c r="B663" s="2634"/>
      <c r="C663" s="2631"/>
      <c r="D663" s="2631"/>
      <c r="E663" s="2631"/>
      <c r="F663" s="2631"/>
      <c r="G663" s="2631"/>
      <c r="H663" s="2631"/>
      <c r="I663" s="2631"/>
      <c r="J663" s="2631"/>
      <c r="K663" s="2631"/>
      <c r="L663" s="2631"/>
      <c r="M663" s="2631"/>
      <c r="N663" s="2631"/>
      <c r="O663" s="2631"/>
      <c r="P663" s="2631"/>
      <c r="Q663" s="2631"/>
      <c r="R663" s="2631"/>
      <c r="S663" s="2631"/>
      <c r="T663" s="2631"/>
      <c r="U663" s="2631"/>
      <c r="V663" s="2631"/>
      <c r="W663" s="2631"/>
      <c r="X663" s="2631"/>
      <c r="Y663" s="2631"/>
      <c r="Z663" s="2631"/>
      <c r="AA663" s="2631"/>
      <c r="AB663" s="2631"/>
      <c r="AC663" s="2631"/>
      <c r="AD663" s="2631"/>
      <c r="AE663" s="2631"/>
      <c r="AF663" s="3731"/>
    </row>
    <row r="664" spans="2:32" s="2452" customFormat="1" ht="114.75" customHeight="1" thickBot="1" x14ac:dyDescent="0.25">
      <c r="B664" s="2634"/>
      <c r="C664" s="4883" t="s">
        <v>6611</v>
      </c>
      <c r="D664" s="4884"/>
      <c r="E664" s="4885" t="s">
        <v>6612</v>
      </c>
      <c r="F664" s="5440"/>
      <c r="G664" s="5440"/>
      <c r="H664" s="5440"/>
      <c r="I664" s="5440"/>
      <c r="J664" s="5440"/>
      <c r="K664" s="5440"/>
      <c r="L664" s="5440"/>
      <c r="M664" s="5440"/>
      <c r="N664" s="5440"/>
      <c r="O664" s="5440"/>
      <c r="P664" s="5440"/>
      <c r="Q664" s="5440"/>
      <c r="R664" s="5440"/>
      <c r="S664" s="5440"/>
      <c r="T664" s="5440"/>
      <c r="U664" s="5440"/>
      <c r="V664" s="5440"/>
      <c r="W664" s="5440"/>
      <c r="X664" s="5440"/>
      <c r="Y664" s="5440"/>
      <c r="Z664" s="5440"/>
      <c r="AA664" s="5440"/>
      <c r="AB664" s="5440"/>
      <c r="AC664" s="5440"/>
      <c r="AD664" s="5440"/>
      <c r="AE664" s="5440"/>
      <c r="AF664" s="5441"/>
    </row>
    <row r="665" spans="2:32" s="2452" customFormat="1" ht="12.75" customHeight="1" thickBot="1" x14ac:dyDescent="0.25">
      <c r="B665" s="3736"/>
      <c r="C665" s="3737"/>
      <c r="D665" s="3737"/>
      <c r="E665" s="3737"/>
      <c r="F665" s="3737"/>
      <c r="G665" s="3737"/>
      <c r="H665" s="3737"/>
      <c r="I665" s="3737"/>
      <c r="J665" s="3737"/>
      <c r="K665" s="3737"/>
      <c r="L665" s="3737"/>
      <c r="M665" s="3737"/>
      <c r="N665" s="3737"/>
      <c r="O665" s="3737"/>
      <c r="P665" s="3737"/>
      <c r="Q665" s="3737"/>
      <c r="R665" s="3737"/>
      <c r="S665" s="3737"/>
      <c r="T665" s="3737"/>
      <c r="U665" s="3737"/>
      <c r="V665" s="3737"/>
      <c r="W665" s="3737"/>
      <c r="X665" s="3737"/>
      <c r="Y665" s="3737"/>
      <c r="Z665" s="3737"/>
      <c r="AA665" s="3737"/>
      <c r="AB665" s="3737"/>
      <c r="AC665" s="3737"/>
      <c r="AD665" s="3737"/>
      <c r="AE665" s="3737"/>
      <c r="AF665" s="3738"/>
    </row>
    <row r="666" spans="2:32" s="2452" customFormat="1" ht="12.75" customHeight="1" x14ac:dyDescent="0.2">
      <c r="B666" s="3723"/>
      <c r="C666" s="3723"/>
      <c r="D666" s="3723"/>
      <c r="E666" s="3723"/>
      <c r="F666" s="3723"/>
      <c r="G666" s="2571"/>
      <c r="H666" s="2571"/>
      <c r="I666" s="2571"/>
      <c r="J666" s="2571"/>
      <c r="K666" s="2571"/>
      <c r="L666" s="2571"/>
      <c r="M666" s="2571"/>
      <c r="N666" s="2571"/>
      <c r="O666" s="2571"/>
      <c r="P666" s="2571"/>
      <c r="Q666" s="2571"/>
      <c r="R666" s="2571"/>
      <c r="S666" s="2571"/>
      <c r="T666" s="2571"/>
      <c r="U666" s="2571"/>
      <c r="V666" s="2571"/>
      <c r="W666" s="2571"/>
      <c r="X666" s="2571"/>
      <c r="Y666" s="2571"/>
      <c r="Z666" s="2571"/>
      <c r="AA666" s="2571"/>
      <c r="AB666" s="2571"/>
      <c r="AC666" s="2571"/>
      <c r="AD666" s="2571"/>
      <c r="AE666" s="2571"/>
      <c r="AF666" s="2571"/>
    </row>
    <row r="667" spans="2:32" s="2452" customFormat="1" ht="13.5" thickBot="1" x14ac:dyDescent="0.25">
      <c r="B667" s="2535"/>
      <c r="I667" s="2873"/>
    </row>
    <row r="668" spans="2:32" s="2452" customFormat="1" ht="20.25" x14ac:dyDescent="0.2">
      <c r="B668" s="3987" t="s">
        <v>5065</v>
      </c>
      <c r="C668" s="3988"/>
      <c r="D668" s="3988"/>
      <c r="E668" s="3988"/>
      <c r="F668" s="3988"/>
      <c r="G668" s="3988"/>
      <c r="H668" s="3988"/>
      <c r="I668" s="3988"/>
      <c r="J668" s="3988"/>
      <c r="K668" s="3988"/>
      <c r="L668" s="3988"/>
      <c r="M668" s="3988"/>
      <c r="N668" s="3988"/>
      <c r="O668" s="3988"/>
      <c r="P668" s="3988"/>
      <c r="Q668" s="3988"/>
      <c r="R668" s="3988"/>
      <c r="S668" s="3988"/>
      <c r="T668" s="3988"/>
      <c r="U668" s="3988"/>
      <c r="V668" s="3988"/>
      <c r="W668" s="3988"/>
      <c r="X668" s="3988"/>
      <c r="Y668" s="3988"/>
      <c r="Z668" s="3988"/>
      <c r="AA668" s="3988"/>
      <c r="AB668" s="3988"/>
      <c r="AC668" s="3988"/>
      <c r="AD668" s="3988"/>
      <c r="AE668" s="3988"/>
      <c r="AF668" s="3989"/>
    </row>
    <row r="669" spans="2:32" s="2452" customFormat="1" ht="13.5" customHeight="1" x14ac:dyDescent="0.2">
      <c r="B669" s="3722"/>
      <c r="C669" s="3723"/>
      <c r="D669" s="3723"/>
      <c r="E669" s="3723"/>
      <c r="F669" s="3723"/>
      <c r="G669" s="2571"/>
      <c r="H669" s="2571"/>
      <c r="I669" s="2571"/>
      <c r="J669" s="2571"/>
      <c r="K669" s="2571"/>
      <c r="L669" s="2571"/>
      <c r="M669" s="2571"/>
      <c r="N669" s="2571"/>
      <c r="O669" s="2571"/>
      <c r="P669" s="2571"/>
      <c r="Q669" s="2571"/>
      <c r="R669" s="2571"/>
      <c r="S669" s="2571"/>
      <c r="T669" s="2571"/>
      <c r="U669" s="2571"/>
      <c r="V669" s="2571"/>
      <c r="W669" s="2571"/>
      <c r="X669" s="2571"/>
      <c r="Y669" s="2571"/>
      <c r="Z669" s="2571"/>
      <c r="AA669" s="2571"/>
      <c r="AB669" s="2571"/>
      <c r="AC669" s="2571"/>
      <c r="AD669" s="2571"/>
      <c r="AE669" s="2571"/>
      <c r="AF669" s="2572"/>
    </row>
    <row r="670" spans="2:32" s="2452" customFormat="1" ht="12.75" customHeight="1" x14ac:dyDescent="0.2">
      <c r="B670" s="2633" t="s">
        <v>5085</v>
      </c>
      <c r="C670" s="3723"/>
      <c r="D670" s="4016" t="s">
        <v>6218</v>
      </c>
      <c r="E670" s="4016"/>
      <c r="F670" s="4016"/>
      <c r="G670" s="2571"/>
      <c r="H670" s="2571"/>
      <c r="I670" s="2571"/>
      <c r="J670" s="2571"/>
      <c r="K670" s="2571"/>
      <c r="L670" s="2571"/>
      <c r="M670" s="2571"/>
      <c r="N670" s="2571"/>
      <c r="O670" s="2571"/>
      <c r="P670" s="2571"/>
      <c r="Q670" s="2571"/>
      <c r="R670" s="2571"/>
      <c r="S670" s="2571"/>
      <c r="T670" s="2571"/>
      <c r="U670" s="2571"/>
      <c r="V670" s="2571"/>
      <c r="W670" s="2571"/>
      <c r="X670" s="2571"/>
      <c r="Y670" s="2571"/>
      <c r="Z670" s="2571"/>
      <c r="AA670" s="2571"/>
      <c r="AB670" s="2571"/>
      <c r="AC670" s="2571"/>
      <c r="AD670" s="2571"/>
      <c r="AE670" s="2571"/>
      <c r="AF670" s="2572"/>
    </row>
    <row r="671" spans="2:32" s="2452" customFormat="1" x14ac:dyDescent="0.2">
      <c r="B671" s="4017" t="s">
        <v>5068</v>
      </c>
      <c r="C671" s="4018"/>
      <c r="D671" s="3962">
        <v>41665</v>
      </c>
      <c r="E671" s="3962"/>
      <c r="F671" s="3962"/>
      <c r="G671" s="2631"/>
      <c r="H671" s="2571"/>
      <c r="I671" s="2571"/>
      <c r="J671" s="2571"/>
      <c r="K671" s="2571"/>
      <c r="L671" s="2571"/>
      <c r="M671" s="2571"/>
      <c r="N671" s="2571"/>
      <c r="O671" s="2571"/>
      <c r="P671" s="2571"/>
      <c r="Q671" s="2571"/>
      <c r="R671" s="2571"/>
      <c r="S671" s="2571"/>
      <c r="T671" s="2571"/>
      <c r="U671" s="2571"/>
      <c r="V671" s="2571"/>
      <c r="W671" s="2571"/>
      <c r="X671" s="2571"/>
      <c r="Y671" s="2571"/>
      <c r="Z671" s="2571"/>
      <c r="AA671" s="2571"/>
      <c r="AB671" s="2571"/>
      <c r="AC671" s="2571"/>
      <c r="AD671" s="2571"/>
      <c r="AE671" s="2571"/>
      <c r="AF671" s="2572"/>
    </row>
    <row r="672" spans="2:32" s="2452" customFormat="1" x14ac:dyDescent="0.2">
      <c r="B672" s="3991" t="s">
        <v>5066</v>
      </c>
      <c r="C672" s="3992"/>
      <c r="D672" s="4875">
        <v>41847</v>
      </c>
      <c r="E672" s="4875"/>
      <c r="F672" s="4875"/>
      <c r="G672" s="2571"/>
      <c r="H672" s="2571"/>
      <c r="I672" s="2571"/>
      <c r="J672" s="2571"/>
      <c r="K672" s="2571"/>
      <c r="L672" s="2571"/>
      <c r="M672" s="2571"/>
      <c r="N672" s="2571"/>
      <c r="O672" s="2571"/>
      <c r="P672" s="2571"/>
      <c r="Q672" s="2571"/>
      <c r="R672" s="2571"/>
      <c r="S672" s="2571"/>
      <c r="T672" s="2571"/>
      <c r="U672" s="2571"/>
      <c r="V672" s="2571"/>
      <c r="W672" s="2571"/>
      <c r="X672" s="2571"/>
      <c r="Y672" s="2571"/>
      <c r="Z672" s="2571"/>
      <c r="AA672" s="2571"/>
      <c r="AB672" s="2571"/>
      <c r="AC672" s="2571"/>
      <c r="AD672" s="2571"/>
      <c r="AE672" s="2571"/>
      <c r="AF672" s="2572"/>
    </row>
    <row r="673" spans="2:32" s="2452" customFormat="1" ht="13.5" thickBot="1" x14ac:dyDescent="0.25">
      <c r="B673" s="3486"/>
      <c r="C673" s="3487"/>
      <c r="D673" s="3487"/>
      <c r="E673" s="3487"/>
      <c r="F673" s="3487"/>
      <c r="G673" s="2571"/>
      <c r="H673" s="2571"/>
      <c r="I673" s="2571"/>
      <c r="J673" s="2571"/>
      <c r="K673" s="2571"/>
      <c r="L673" s="2571"/>
      <c r="M673" s="2571"/>
      <c r="N673" s="2571"/>
      <c r="O673" s="2571"/>
      <c r="P673" s="2571"/>
      <c r="Q673" s="2571"/>
      <c r="R673" s="2571"/>
      <c r="S673" s="2571"/>
      <c r="T673" s="2571"/>
      <c r="U673" s="2571"/>
      <c r="V673" s="2571"/>
      <c r="W673" s="2571"/>
      <c r="X673" s="2571"/>
      <c r="Y673" s="2571"/>
      <c r="Z673" s="2571"/>
      <c r="AA673" s="2571"/>
      <c r="AB673" s="2571"/>
      <c r="AC673" s="2571"/>
      <c r="AD673" s="2571"/>
      <c r="AE673" s="2571"/>
      <c r="AF673" s="2572"/>
    </row>
    <row r="674" spans="2:32" s="2452" customFormat="1" ht="51.75" customHeight="1" thickBot="1" x14ac:dyDescent="0.25">
      <c r="B674" s="3993" t="s">
        <v>5067</v>
      </c>
      <c r="C674" s="4036"/>
      <c r="D674" s="4019" t="s">
        <v>6219</v>
      </c>
      <c r="E674" s="4020"/>
      <c r="F674" s="4020"/>
      <c r="G674" s="4020"/>
      <c r="H674" s="4020"/>
      <c r="I674" s="4020"/>
      <c r="J674" s="4020"/>
      <c r="K674" s="4020"/>
      <c r="L674" s="4020"/>
      <c r="M674" s="4020"/>
      <c r="N674" s="4020"/>
      <c r="O674" s="4020"/>
      <c r="P674" s="4020"/>
      <c r="Q674" s="4021"/>
      <c r="R674" s="2571"/>
      <c r="S674" s="2571"/>
      <c r="T674" s="2571"/>
      <c r="U674" s="2571"/>
      <c r="V674" s="2571"/>
      <c r="W674" s="2571"/>
      <c r="X674" s="2571"/>
      <c r="Y674" s="2571"/>
      <c r="Z674" s="2571"/>
      <c r="AA674" s="2571"/>
      <c r="AB674" s="2571"/>
      <c r="AC674" s="2571"/>
      <c r="AD674" s="2571"/>
      <c r="AE674" s="2571"/>
      <c r="AF674" s="2572"/>
    </row>
    <row r="675" spans="2:32" s="2452" customFormat="1" ht="13.5" thickBot="1" x14ac:dyDescent="0.25">
      <c r="B675" s="3486"/>
      <c r="C675" s="3487"/>
      <c r="D675" s="3487"/>
      <c r="E675" s="3487"/>
      <c r="F675" s="3487"/>
      <c r="G675" s="2571"/>
      <c r="H675" s="2571"/>
      <c r="I675" s="2571"/>
      <c r="J675" s="2571"/>
      <c r="K675" s="2571"/>
      <c r="L675" s="2571"/>
      <c r="M675" s="2571"/>
      <c r="N675" s="2571"/>
      <c r="O675" s="2571"/>
      <c r="P675" s="2571"/>
      <c r="Q675" s="2571"/>
      <c r="R675" s="2635"/>
      <c r="S675" s="2571"/>
      <c r="T675" s="2571"/>
      <c r="U675" s="2571"/>
      <c r="V675" s="2571"/>
      <c r="W675" s="2571"/>
      <c r="X675" s="2571"/>
      <c r="Y675" s="2571"/>
      <c r="Z675" s="2571"/>
      <c r="AA675" s="2571"/>
      <c r="AB675" s="2571"/>
      <c r="AC675" s="2571"/>
      <c r="AD675" s="2571"/>
      <c r="AE675" s="2571"/>
      <c r="AF675" s="2572"/>
    </row>
    <row r="676" spans="2:32" s="2452" customFormat="1" ht="13.5" thickBot="1" x14ac:dyDescent="0.25">
      <c r="B676" s="4022" t="s">
        <v>5069</v>
      </c>
      <c r="C676" s="4023"/>
      <c r="D676" s="4003" t="s">
        <v>5070</v>
      </c>
      <c r="E676" s="4026" t="s">
        <v>224</v>
      </c>
      <c r="F676" s="4027"/>
      <c r="G676" s="4027"/>
      <c r="H676" s="4027"/>
      <c r="I676" s="4027"/>
      <c r="J676" s="4027"/>
      <c r="K676" s="4027"/>
      <c r="L676" s="4027"/>
      <c r="M676" s="4027"/>
      <c r="N676" s="4027"/>
      <c r="O676" s="4027"/>
      <c r="P676" s="4028"/>
      <c r="Q676" s="4029" t="s">
        <v>340</v>
      </c>
      <c r="R676" s="4030"/>
      <c r="S676" s="4031"/>
      <c r="T676" s="4031"/>
      <c r="U676" s="4031"/>
      <c r="V676" s="4031"/>
      <c r="W676" s="4031"/>
      <c r="X676" s="4031"/>
      <c r="Y676" s="4032"/>
      <c r="Z676" s="4029" t="s">
        <v>225</v>
      </c>
      <c r="AA676" s="4031"/>
      <c r="AB676" s="4032"/>
      <c r="AC676" s="4033" t="s">
        <v>4989</v>
      </c>
      <c r="AD676" s="4034"/>
      <c r="AE676" s="4035"/>
      <c r="AF676" s="2572"/>
    </row>
    <row r="677" spans="2:32" s="2452" customFormat="1" ht="13.5" thickBot="1" x14ac:dyDescent="0.25">
      <c r="B677" s="4024"/>
      <c r="C677" s="4025"/>
      <c r="D677" s="4003"/>
      <c r="E677" s="4003" t="s">
        <v>5007</v>
      </c>
      <c r="F677" s="4003" t="s">
        <v>5008</v>
      </c>
      <c r="G677" s="4004" t="s">
        <v>5010</v>
      </c>
      <c r="H677" s="4004" t="s">
        <v>5071</v>
      </c>
      <c r="I677" s="4009" t="s">
        <v>5072</v>
      </c>
      <c r="J677" s="4009" t="s">
        <v>5073</v>
      </c>
      <c r="K677" s="4009" t="s">
        <v>5013</v>
      </c>
      <c r="L677" s="4009"/>
      <c r="M677" s="4009" t="s">
        <v>5074</v>
      </c>
      <c r="N677" s="4009" t="s">
        <v>5075</v>
      </c>
      <c r="O677" s="4009" t="s">
        <v>5076</v>
      </c>
      <c r="P677" s="4009" t="s">
        <v>5077</v>
      </c>
      <c r="Q677" s="4000" t="s">
        <v>5019</v>
      </c>
      <c r="R677" s="4000" t="s">
        <v>5020</v>
      </c>
      <c r="S677" s="4000" t="s">
        <v>5021</v>
      </c>
      <c r="T677" s="4000" t="s">
        <v>5078</v>
      </c>
      <c r="U677" s="4000" t="s">
        <v>5079</v>
      </c>
      <c r="V677" s="4000" t="s">
        <v>5024</v>
      </c>
      <c r="W677" s="4000" t="s">
        <v>5026</v>
      </c>
      <c r="X677" s="4004" t="s">
        <v>5080</v>
      </c>
      <c r="Y677" s="4004" t="s">
        <v>5081</v>
      </c>
      <c r="Z677" s="4000" t="s">
        <v>5082</v>
      </c>
      <c r="AA677" s="4000" t="s">
        <v>5083</v>
      </c>
      <c r="AB677" s="4000" t="s">
        <v>5084</v>
      </c>
      <c r="AC677" s="4000" t="s">
        <v>1154</v>
      </c>
      <c r="AD677" s="4000" t="s">
        <v>4990</v>
      </c>
      <c r="AE677" s="4000" t="s">
        <v>4991</v>
      </c>
      <c r="AF677" s="2572"/>
    </row>
    <row r="678" spans="2:32" s="2452" customFormat="1" ht="19.5" customHeight="1" thickBot="1" x14ac:dyDescent="0.25">
      <c r="B678" s="4024"/>
      <c r="C678" s="4025"/>
      <c r="D678" s="4000"/>
      <c r="E678" s="4000"/>
      <c r="F678" s="4000"/>
      <c r="G678" s="4005"/>
      <c r="H678" s="4005"/>
      <c r="I678" s="4004"/>
      <c r="J678" s="4004"/>
      <c r="K678" s="3489" t="s">
        <v>5033</v>
      </c>
      <c r="L678" s="3488" t="s">
        <v>2798</v>
      </c>
      <c r="M678" s="4004"/>
      <c r="N678" s="4004"/>
      <c r="O678" s="4004"/>
      <c r="P678" s="4004"/>
      <c r="Q678" s="4001"/>
      <c r="R678" s="4001"/>
      <c r="S678" s="4001"/>
      <c r="T678" s="4001"/>
      <c r="U678" s="4001"/>
      <c r="V678" s="4001"/>
      <c r="W678" s="4001"/>
      <c r="X678" s="4005"/>
      <c r="Y678" s="4005"/>
      <c r="Z678" s="4001"/>
      <c r="AA678" s="4001"/>
      <c r="AB678" s="4001"/>
      <c r="AC678" s="4001"/>
      <c r="AD678" s="4001"/>
      <c r="AE678" s="4001"/>
      <c r="AF678" s="2572"/>
    </row>
    <row r="679" spans="2:32" s="2452" customFormat="1" ht="13.5" thickBot="1" x14ac:dyDescent="0.25">
      <c r="B679" s="4897" t="s">
        <v>6218</v>
      </c>
      <c r="C679" s="3955"/>
      <c r="D679" s="3152" t="s">
        <v>1534</v>
      </c>
      <c r="E679" s="3134"/>
      <c r="F679" s="3153"/>
      <c r="G679" s="3400"/>
      <c r="H679" s="3400"/>
      <c r="I679" s="3134"/>
      <c r="J679" s="3134"/>
      <c r="K679" s="3153"/>
      <c r="L679" s="3400"/>
      <c r="M679" s="3134"/>
      <c r="N679" s="3134"/>
      <c r="O679" s="3134"/>
      <c r="P679" s="3134"/>
      <c r="Q679" s="3134"/>
      <c r="R679" s="3153"/>
      <c r="S679" s="3153"/>
      <c r="T679" s="3134"/>
      <c r="U679" s="3134"/>
      <c r="V679" s="3153"/>
      <c r="W679" s="3153">
        <v>20</v>
      </c>
      <c r="X679" s="3134"/>
      <c r="Y679" s="3134"/>
      <c r="Z679" s="3153"/>
      <c r="AA679" s="3134"/>
      <c r="AB679" s="3134"/>
      <c r="AC679" s="3401"/>
      <c r="AD679" s="3401"/>
      <c r="AE679" s="3401"/>
      <c r="AF679" s="2572"/>
    </row>
    <row r="680" spans="2:32" s="2452" customFormat="1" x14ac:dyDescent="0.2">
      <c r="B680" s="2634"/>
      <c r="C680" s="2566"/>
      <c r="D680" s="2566"/>
      <c r="E680" s="2566"/>
      <c r="F680" s="2566"/>
      <c r="G680" s="2567"/>
      <c r="H680" s="2567"/>
      <c r="I680" s="2567"/>
      <c r="J680" s="2567"/>
      <c r="K680" s="2566"/>
      <c r="L680" s="2567"/>
      <c r="M680" s="2567"/>
      <c r="N680" s="2567"/>
      <c r="O680" s="2567"/>
      <c r="P680" s="2567"/>
      <c r="Q680" s="2631"/>
      <c r="R680" s="2631"/>
      <c r="S680" s="2631"/>
      <c r="T680" s="2631"/>
      <c r="U680" s="2631"/>
      <c r="V680" s="2631"/>
      <c r="W680" s="2631"/>
      <c r="X680" s="2631"/>
      <c r="Y680" s="2631"/>
      <c r="Z680" s="2631"/>
      <c r="AA680" s="2631"/>
      <c r="AB680" s="2631"/>
      <c r="AC680" s="2631"/>
      <c r="AD680" s="2631"/>
      <c r="AE680" s="2631"/>
      <c r="AF680" s="2572"/>
    </row>
    <row r="681" spans="2:32" s="2452" customFormat="1" x14ac:dyDescent="0.2">
      <c r="B681" s="4011" t="s">
        <v>4992</v>
      </c>
      <c r="C681" s="4012"/>
      <c r="D681" s="4042" t="s">
        <v>1871</v>
      </c>
      <c r="E681" s="4042"/>
      <c r="F681" s="4042"/>
      <c r="G681" s="4042"/>
      <c r="H681" s="4042"/>
      <c r="I681" s="2632"/>
      <c r="J681" s="2632"/>
      <c r="K681" s="2632"/>
      <c r="L681" s="2632"/>
      <c r="M681" s="2632"/>
      <c r="N681" s="2632"/>
      <c r="O681" s="2632"/>
      <c r="P681" s="2632"/>
      <c r="Q681" s="2631"/>
      <c r="R681" s="2631"/>
      <c r="S681" s="2631"/>
      <c r="T681" s="2631"/>
      <c r="U681" s="2631"/>
      <c r="V681" s="2631"/>
      <c r="W681" s="2631"/>
      <c r="X681" s="2631"/>
      <c r="Y681" s="2631"/>
      <c r="Z681" s="2631"/>
      <c r="AA681" s="2631"/>
      <c r="AB681" s="2631"/>
      <c r="AC681" s="2631"/>
      <c r="AD681" s="2631"/>
      <c r="AE681" s="2631"/>
      <c r="AF681" s="2572"/>
    </row>
    <row r="682" spans="2:32" s="2452" customFormat="1" x14ac:dyDescent="0.2">
      <c r="B682" s="4011" t="s">
        <v>4993</v>
      </c>
      <c r="C682" s="4012"/>
      <c r="D682" s="4042" t="s">
        <v>1871</v>
      </c>
      <c r="E682" s="4042"/>
      <c r="F682" s="4042"/>
      <c r="G682" s="4042"/>
      <c r="H682" s="4042"/>
      <c r="I682" s="2632"/>
      <c r="J682" s="2632"/>
      <c r="K682" s="2632"/>
      <c r="L682" s="2632"/>
      <c r="M682" s="2632"/>
      <c r="N682" s="2632"/>
      <c r="O682" s="2632"/>
      <c r="P682" s="2632"/>
      <c r="Q682" s="2631"/>
      <c r="R682" s="2631"/>
      <c r="S682" s="2631"/>
      <c r="T682" s="2631"/>
      <c r="U682" s="2631"/>
      <c r="V682" s="2631"/>
      <c r="W682" s="2631"/>
      <c r="X682" s="2631"/>
      <c r="Y682" s="2631"/>
      <c r="Z682" s="2631"/>
      <c r="AA682" s="2631"/>
      <c r="AB682" s="2631"/>
      <c r="AC682" s="2631"/>
      <c r="AD682" s="2631"/>
      <c r="AE682" s="2631"/>
      <c r="AF682" s="2572"/>
    </row>
    <row r="683" spans="2:32" s="2452" customFormat="1" ht="13.5" thickBot="1" x14ac:dyDescent="0.25">
      <c r="B683" s="3490"/>
      <c r="C683" s="3491"/>
      <c r="D683" s="3491"/>
      <c r="E683" s="3491"/>
      <c r="F683" s="3491"/>
      <c r="G683" s="2635"/>
      <c r="H683" s="2635"/>
      <c r="I683" s="2635"/>
      <c r="J683" s="2635"/>
      <c r="K683" s="2635"/>
      <c r="L683" s="2635"/>
      <c r="M683" s="2635"/>
      <c r="N683" s="2635"/>
      <c r="O683" s="2635"/>
      <c r="P683" s="2635"/>
      <c r="Q683" s="2635"/>
      <c r="R683" s="2635"/>
      <c r="S683" s="2635"/>
      <c r="T683" s="2635"/>
      <c r="U683" s="2635"/>
      <c r="V683" s="2635"/>
      <c r="W683" s="2635"/>
      <c r="X683" s="2635"/>
      <c r="Y683" s="2635"/>
      <c r="Z683" s="2635"/>
      <c r="AA683" s="2635"/>
      <c r="AB683" s="2635"/>
      <c r="AC683" s="2635"/>
      <c r="AD683" s="2635"/>
      <c r="AE683" s="2635"/>
      <c r="AF683" s="2577"/>
    </row>
    <row r="684" spans="2:32" s="2452" customFormat="1" x14ac:dyDescent="0.2">
      <c r="B684" s="2535"/>
      <c r="I684" s="2873"/>
    </row>
    <row r="685" spans="2:32" s="2452" customFormat="1" ht="13.5" thickBot="1" x14ac:dyDescent="0.25">
      <c r="B685" s="2535"/>
      <c r="I685" s="2873"/>
    </row>
    <row r="686" spans="2:32" s="2452" customFormat="1" ht="20.25" x14ac:dyDescent="0.2">
      <c r="B686" s="3987" t="s">
        <v>5065</v>
      </c>
      <c r="C686" s="3988"/>
      <c r="D686" s="3988"/>
      <c r="E686" s="3988"/>
      <c r="F686" s="3988"/>
      <c r="G686" s="3988"/>
      <c r="H686" s="3988"/>
      <c r="I686" s="3988"/>
      <c r="J686" s="3988"/>
      <c r="K686" s="3988"/>
      <c r="L686" s="3988"/>
      <c r="M686" s="3988"/>
      <c r="N686" s="3988"/>
      <c r="O686" s="3988"/>
      <c r="P686" s="3988"/>
      <c r="Q686" s="3988"/>
      <c r="R686" s="3988"/>
      <c r="S686" s="3988"/>
      <c r="T686" s="3988"/>
      <c r="U686" s="3988"/>
      <c r="V686" s="3988"/>
      <c r="W686" s="3988"/>
      <c r="X686" s="3988"/>
      <c r="Y686" s="3988"/>
      <c r="Z686" s="3988"/>
      <c r="AA686" s="3988"/>
      <c r="AB686" s="3988"/>
      <c r="AC686" s="3988"/>
      <c r="AD686" s="3988"/>
      <c r="AE686" s="3988"/>
      <c r="AF686" s="3989"/>
    </row>
    <row r="687" spans="2:32" s="2452" customFormat="1" x14ac:dyDescent="0.2">
      <c r="B687" s="3445"/>
      <c r="C687" s="3446"/>
      <c r="D687" s="3446"/>
      <c r="E687" s="3446"/>
      <c r="F687" s="3446"/>
      <c r="G687" s="2571"/>
      <c r="H687" s="2571"/>
      <c r="I687" s="2571"/>
      <c r="J687" s="2571"/>
      <c r="K687" s="2571"/>
      <c r="L687" s="2571"/>
      <c r="M687" s="2571"/>
      <c r="N687" s="2571"/>
      <c r="O687" s="2571"/>
      <c r="P687" s="2571"/>
      <c r="Q687" s="2571"/>
      <c r="R687" s="2571"/>
      <c r="S687" s="2571"/>
      <c r="T687" s="2571"/>
      <c r="U687" s="2571"/>
      <c r="V687" s="2571"/>
      <c r="W687" s="2571"/>
      <c r="X687" s="2571"/>
      <c r="Y687" s="2571"/>
      <c r="Z687" s="2571"/>
      <c r="AA687" s="2571"/>
      <c r="AB687" s="2571"/>
      <c r="AC687" s="2571"/>
      <c r="AD687" s="2571"/>
      <c r="AE687" s="2571"/>
      <c r="AF687" s="2572"/>
    </row>
    <row r="688" spans="2:32" s="2452" customFormat="1" x14ac:dyDescent="0.2">
      <c r="B688" s="2633" t="s">
        <v>5085</v>
      </c>
      <c r="C688" s="3446"/>
      <c r="D688" s="4016" t="s">
        <v>6214</v>
      </c>
      <c r="E688" s="4016"/>
      <c r="F688" s="4016"/>
      <c r="G688" s="2571"/>
      <c r="H688" s="2571"/>
      <c r="I688" s="2571"/>
      <c r="J688" s="2571"/>
      <c r="K688" s="2571"/>
      <c r="L688" s="2571"/>
      <c r="M688" s="2571"/>
      <c r="N688" s="2571"/>
      <c r="O688" s="2571"/>
      <c r="P688" s="2571"/>
      <c r="Q688" s="2571"/>
      <c r="R688" s="2571"/>
      <c r="S688" s="2571"/>
      <c r="T688" s="2571"/>
      <c r="U688" s="2571"/>
      <c r="V688" s="2571"/>
      <c r="W688" s="2571"/>
      <c r="X688" s="2571"/>
      <c r="Y688" s="2571"/>
      <c r="Z688" s="2571"/>
      <c r="AA688" s="2571"/>
      <c r="AB688" s="2571"/>
      <c r="AC688" s="2571"/>
      <c r="AD688" s="2571"/>
      <c r="AE688" s="2571"/>
      <c r="AF688" s="2572"/>
    </row>
    <row r="689" spans="2:37" s="2452" customFormat="1" x14ac:dyDescent="0.2">
      <c r="B689" s="4017" t="s">
        <v>5068</v>
      </c>
      <c r="C689" s="4018"/>
      <c r="D689" s="4909">
        <v>41660</v>
      </c>
      <c r="E689" s="4909"/>
      <c r="F689" s="4909"/>
      <c r="G689" s="2631"/>
      <c r="H689" s="2571"/>
      <c r="I689" s="2571"/>
      <c r="J689" s="2571"/>
      <c r="K689" s="2571"/>
      <c r="L689" s="2571"/>
      <c r="M689" s="2571"/>
      <c r="N689" s="2571"/>
      <c r="O689" s="2571"/>
      <c r="P689" s="2571"/>
      <c r="Q689" s="2571"/>
      <c r="R689" s="2571"/>
      <c r="S689" s="2571"/>
      <c r="T689" s="2571"/>
      <c r="U689" s="2571"/>
      <c r="V689" s="2571"/>
      <c r="W689" s="2571"/>
      <c r="X689" s="2571"/>
      <c r="Y689" s="2571"/>
      <c r="Z689" s="2571"/>
      <c r="AA689" s="2571"/>
      <c r="AB689" s="2571"/>
      <c r="AC689" s="2571"/>
      <c r="AD689" s="2571"/>
      <c r="AE689" s="2571"/>
      <c r="AF689" s="2572"/>
    </row>
    <row r="690" spans="2:37" s="2452" customFormat="1" x14ac:dyDescent="0.2">
      <c r="B690" s="3991" t="s">
        <v>5066</v>
      </c>
      <c r="C690" s="3992"/>
      <c r="D690" s="4925">
        <v>41849</v>
      </c>
      <c r="E690" s="4925"/>
      <c r="F690" s="4925"/>
      <c r="G690" s="2571"/>
      <c r="H690" s="2571"/>
      <c r="I690" s="2571"/>
      <c r="J690" s="2571"/>
      <c r="K690" s="2571"/>
      <c r="L690" s="2571"/>
      <c r="M690" s="2571"/>
      <c r="N690" s="2571"/>
      <c r="O690" s="2571"/>
      <c r="P690" s="2571"/>
      <c r="Q690" s="2571"/>
      <c r="R690" s="2571"/>
      <c r="S690" s="2571"/>
      <c r="T690" s="2571"/>
      <c r="U690" s="2571"/>
      <c r="V690" s="2571"/>
      <c r="W690" s="2571"/>
      <c r="X690" s="2571"/>
      <c r="Y690" s="2571"/>
      <c r="Z690" s="2571"/>
      <c r="AA690" s="2571"/>
      <c r="AB690" s="2571"/>
      <c r="AC690" s="2571"/>
      <c r="AD690" s="2571"/>
      <c r="AE690" s="2571"/>
      <c r="AF690" s="2572"/>
    </row>
    <row r="691" spans="2:37" s="2452" customFormat="1" ht="13.5" thickBot="1" x14ac:dyDescent="0.25">
      <c r="B691" s="3445"/>
      <c r="C691" s="3446"/>
      <c r="D691" s="3446"/>
      <c r="E691" s="3446"/>
      <c r="F691" s="3446"/>
      <c r="G691" s="2571"/>
      <c r="H691" s="2571"/>
      <c r="I691" s="2571"/>
      <c r="J691" s="2571"/>
      <c r="K691" s="2571"/>
      <c r="L691" s="2571"/>
      <c r="M691" s="2571"/>
      <c r="N691" s="2571"/>
      <c r="O691" s="2571"/>
      <c r="P691" s="2571"/>
      <c r="Q691" s="2571"/>
      <c r="R691" s="2571"/>
      <c r="S691" s="2571"/>
      <c r="T691" s="2571"/>
      <c r="U691" s="2571"/>
      <c r="V691" s="2571"/>
      <c r="W691" s="2571"/>
      <c r="X691" s="2571"/>
      <c r="Y691" s="2571"/>
      <c r="Z691" s="2571"/>
      <c r="AA691" s="2571"/>
      <c r="AB691" s="2571"/>
      <c r="AC691" s="2571"/>
      <c r="AD691" s="2571"/>
      <c r="AE691" s="2571"/>
      <c r="AF691" s="2572"/>
    </row>
    <row r="692" spans="2:37" s="2452" customFormat="1" ht="77.25" customHeight="1" thickBot="1" x14ac:dyDescent="0.25">
      <c r="B692" s="3993" t="s">
        <v>5067</v>
      </c>
      <c r="C692" s="4036"/>
      <c r="D692" s="4019" t="s">
        <v>6215</v>
      </c>
      <c r="E692" s="4020"/>
      <c r="F692" s="4020"/>
      <c r="G692" s="4020"/>
      <c r="H692" s="4020"/>
      <c r="I692" s="4020"/>
      <c r="J692" s="4020"/>
      <c r="K692" s="4020"/>
      <c r="L692" s="4020"/>
      <c r="M692" s="4020"/>
      <c r="N692" s="4020"/>
      <c r="O692" s="4020"/>
      <c r="P692" s="4020"/>
      <c r="Q692" s="4021"/>
      <c r="R692" s="2571"/>
      <c r="S692" s="2571"/>
      <c r="T692" s="2571"/>
      <c r="U692" s="2571"/>
      <c r="V692" s="2571"/>
      <c r="W692" s="2571"/>
      <c r="X692" s="2571"/>
      <c r="Y692" s="2571"/>
      <c r="Z692" s="2571"/>
      <c r="AA692" s="2571"/>
      <c r="AB692" s="2571"/>
      <c r="AC692" s="2571"/>
      <c r="AD692" s="2571"/>
      <c r="AE692" s="2571"/>
      <c r="AF692" s="2572"/>
    </row>
    <row r="693" spans="2:37" s="2452" customFormat="1" ht="13.5" thickBot="1" x14ac:dyDescent="0.25">
      <c r="B693" s="3445"/>
      <c r="C693" s="3446"/>
      <c r="D693" s="3446"/>
      <c r="E693" s="3446"/>
      <c r="F693" s="3446"/>
      <c r="G693" s="2571"/>
      <c r="H693" s="2571"/>
      <c r="I693" s="2571"/>
      <c r="J693" s="2571"/>
      <c r="K693" s="2571"/>
      <c r="L693" s="2571"/>
      <c r="M693" s="2571"/>
      <c r="N693" s="2571"/>
      <c r="O693" s="2571"/>
      <c r="P693" s="2571"/>
      <c r="Q693" s="2571"/>
      <c r="R693" s="2635"/>
      <c r="S693" s="2571"/>
      <c r="T693" s="2571"/>
      <c r="U693" s="2571"/>
      <c r="V693" s="2571"/>
      <c r="W693" s="2571"/>
      <c r="X693" s="2571"/>
      <c r="Y693" s="2571"/>
      <c r="Z693" s="2571"/>
      <c r="AA693" s="2571"/>
      <c r="AB693" s="2571"/>
      <c r="AC693" s="2571"/>
      <c r="AD693" s="2571"/>
      <c r="AE693" s="2571"/>
      <c r="AF693" s="2572"/>
    </row>
    <row r="694" spans="2:37" s="2452" customFormat="1" ht="13.5" thickBot="1" x14ac:dyDescent="0.25">
      <c r="B694" s="4022" t="s">
        <v>5069</v>
      </c>
      <c r="C694" s="4023"/>
      <c r="D694" s="4003" t="s">
        <v>5070</v>
      </c>
      <c r="E694" s="4026" t="s">
        <v>224</v>
      </c>
      <c r="F694" s="4027"/>
      <c r="G694" s="4027"/>
      <c r="H694" s="4027"/>
      <c r="I694" s="4027"/>
      <c r="J694" s="4027"/>
      <c r="K694" s="4027"/>
      <c r="L694" s="4027"/>
      <c r="M694" s="4027"/>
      <c r="N694" s="4027"/>
      <c r="O694" s="4027"/>
      <c r="P694" s="4028"/>
      <c r="Q694" s="4029" t="s">
        <v>340</v>
      </c>
      <c r="R694" s="4030"/>
      <c r="S694" s="4031"/>
      <c r="T694" s="4031"/>
      <c r="U694" s="4031"/>
      <c r="V694" s="4031"/>
      <c r="W694" s="4031"/>
      <c r="X694" s="4031"/>
      <c r="Y694" s="4032"/>
      <c r="Z694" s="4029" t="s">
        <v>225</v>
      </c>
      <c r="AA694" s="4031"/>
      <c r="AB694" s="4032"/>
      <c r="AC694" s="4033" t="s">
        <v>4989</v>
      </c>
      <c r="AD694" s="4034"/>
      <c r="AE694" s="4035"/>
      <c r="AF694" s="2572"/>
    </row>
    <row r="695" spans="2:37" s="2452" customFormat="1" ht="13.5" thickBot="1" x14ac:dyDescent="0.25">
      <c r="B695" s="4024"/>
      <c r="C695" s="4025"/>
      <c r="D695" s="4003"/>
      <c r="E695" s="4003" t="s">
        <v>5007</v>
      </c>
      <c r="F695" s="4003" t="s">
        <v>5008</v>
      </c>
      <c r="G695" s="4004" t="s">
        <v>5010</v>
      </c>
      <c r="H695" s="4004" t="s">
        <v>5071</v>
      </c>
      <c r="I695" s="4009" t="s">
        <v>5072</v>
      </c>
      <c r="J695" s="4009" t="s">
        <v>5073</v>
      </c>
      <c r="K695" s="4009" t="s">
        <v>5013</v>
      </c>
      <c r="L695" s="4009"/>
      <c r="M695" s="4009" t="s">
        <v>5074</v>
      </c>
      <c r="N695" s="4009" t="s">
        <v>5075</v>
      </c>
      <c r="O695" s="4009" t="s">
        <v>5076</v>
      </c>
      <c r="P695" s="4009" t="s">
        <v>5077</v>
      </c>
      <c r="Q695" s="4000" t="s">
        <v>5019</v>
      </c>
      <c r="R695" s="4000" t="s">
        <v>5020</v>
      </c>
      <c r="S695" s="4000" t="s">
        <v>5021</v>
      </c>
      <c r="T695" s="4000" t="s">
        <v>5078</v>
      </c>
      <c r="U695" s="4000" t="s">
        <v>5079</v>
      </c>
      <c r="V695" s="4000" t="s">
        <v>5024</v>
      </c>
      <c r="W695" s="4000" t="s">
        <v>5026</v>
      </c>
      <c r="X695" s="4004" t="s">
        <v>5080</v>
      </c>
      <c r="Y695" s="4004" t="s">
        <v>5081</v>
      </c>
      <c r="Z695" s="4000" t="s">
        <v>5082</v>
      </c>
      <c r="AA695" s="4000" t="s">
        <v>5083</v>
      </c>
      <c r="AB695" s="4000" t="s">
        <v>5084</v>
      </c>
      <c r="AC695" s="4000" t="s">
        <v>1154</v>
      </c>
      <c r="AD695" s="4000" t="s">
        <v>4990</v>
      </c>
      <c r="AE695" s="4000" t="s">
        <v>4991</v>
      </c>
      <c r="AF695" s="2572"/>
    </row>
    <row r="696" spans="2:37" s="2452" customFormat="1" ht="13.5" thickBot="1" x14ac:dyDescent="0.25">
      <c r="B696" s="4024"/>
      <c r="C696" s="4025"/>
      <c r="D696" s="4000"/>
      <c r="E696" s="4000"/>
      <c r="F696" s="4000"/>
      <c r="G696" s="4005"/>
      <c r="H696" s="4005"/>
      <c r="I696" s="4004"/>
      <c r="J696" s="4004"/>
      <c r="K696" s="3448" t="s">
        <v>5033</v>
      </c>
      <c r="L696" s="3449" t="s">
        <v>2798</v>
      </c>
      <c r="M696" s="4004"/>
      <c r="N696" s="4004"/>
      <c r="O696" s="4004"/>
      <c r="P696" s="4004"/>
      <c r="Q696" s="4001"/>
      <c r="R696" s="4001"/>
      <c r="S696" s="4001"/>
      <c r="T696" s="4001"/>
      <c r="U696" s="4001"/>
      <c r="V696" s="4001"/>
      <c r="W696" s="4001"/>
      <c r="X696" s="4005"/>
      <c r="Y696" s="4005"/>
      <c r="Z696" s="4001"/>
      <c r="AA696" s="4001"/>
      <c r="AB696" s="4001"/>
      <c r="AC696" s="4001"/>
      <c r="AD696" s="4001"/>
      <c r="AE696" s="4001"/>
      <c r="AF696" s="2572"/>
    </row>
    <row r="697" spans="2:37" s="2452" customFormat="1" x14ac:dyDescent="0.2">
      <c r="B697" s="5439" t="s">
        <v>6216</v>
      </c>
      <c r="C697" s="4920"/>
      <c r="D697" s="3146" t="s">
        <v>1534</v>
      </c>
      <c r="E697" s="3147"/>
      <c r="F697" s="3148"/>
      <c r="G697" s="2732"/>
      <c r="H697" s="2732"/>
      <c r="I697" s="3147"/>
      <c r="J697" s="3147"/>
      <c r="K697" s="3148"/>
      <c r="L697" s="2732"/>
      <c r="M697" s="3147"/>
      <c r="N697" s="3147"/>
      <c r="O697" s="3147"/>
      <c r="P697" s="3147"/>
      <c r="Q697" s="3147"/>
      <c r="R697" s="3148"/>
      <c r="S697" s="3148"/>
      <c r="T697" s="3147"/>
      <c r="U697" s="3147"/>
      <c r="V697" s="3148"/>
      <c r="W697" s="3148"/>
      <c r="X697" s="3147"/>
      <c r="Y697" s="3147"/>
      <c r="Z697" s="3148"/>
      <c r="AA697" s="3147"/>
      <c r="AB697" s="3147"/>
      <c r="AC697" s="2668"/>
      <c r="AD697" s="2668"/>
      <c r="AE697" s="2668"/>
      <c r="AF697" s="2572"/>
    </row>
    <row r="698" spans="2:37" s="2452" customFormat="1" x14ac:dyDescent="0.2">
      <c r="B698" s="2634"/>
      <c r="C698" s="2566"/>
      <c r="D698" s="2566"/>
      <c r="E698" s="2566"/>
      <c r="F698" s="2566"/>
      <c r="G698" s="2567"/>
      <c r="H698" s="2567"/>
      <c r="I698" s="2567"/>
      <c r="J698" s="2567"/>
      <c r="K698" s="2566"/>
      <c r="L698" s="2567"/>
      <c r="M698" s="2567"/>
      <c r="N698" s="2567"/>
      <c r="O698" s="2567"/>
      <c r="P698" s="2567"/>
      <c r="Q698" s="2631"/>
      <c r="R698" s="2631"/>
      <c r="S698" s="2631"/>
      <c r="T698" s="2631"/>
      <c r="U698" s="2631"/>
      <c r="V698" s="2631"/>
      <c r="W698" s="2631"/>
      <c r="X698" s="2631"/>
      <c r="Y698" s="2631"/>
      <c r="Z698" s="2631"/>
      <c r="AA698" s="2631"/>
      <c r="AB698" s="2631"/>
      <c r="AC698" s="2631"/>
      <c r="AD698" s="2631"/>
      <c r="AE698" s="2631"/>
      <c r="AF698" s="2572"/>
    </row>
    <row r="699" spans="2:37" s="2452" customFormat="1" x14ac:dyDescent="0.2">
      <c r="B699" s="4011" t="s">
        <v>4992</v>
      </c>
      <c r="C699" s="4012"/>
      <c r="D699" s="4042" t="s">
        <v>1871</v>
      </c>
      <c r="E699" s="4042"/>
      <c r="F699" s="4042"/>
      <c r="G699" s="4042"/>
      <c r="H699" s="4042"/>
      <c r="I699" s="2632"/>
      <c r="J699" s="2632"/>
      <c r="K699" s="2632"/>
      <c r="L699" s="2632"/>
      <c r="M699" s="2632"/>
      <c r="N699" s="2632"/>
      <c r="O699" s="2632"/>
      <c r="P699" s="2632"/>
      <c r="Q699" s="2631"/>
      <c r="R699" s="2631"/>
      <c r="S699" s="2631"/>
      <c r="T699" s="2631"/>
      <c r="U699" s="2631"/>
      <c r="V699" s="2631"/>
      <c r="W699" s="2631"/>
      <c r="X699" s="2631"/>
      <c r="Y699" s="2631"/>
      <c r="Z699" s="2631"/>
      <c r="AA699" s="2631"/>
      <c r="AB699" s="2631"/>
      <c r="AC699" s="2631"/>
      <c r="AD699" s="2631"/>
      <c r="AE699" s="2631"/>
      <c r="AF699" s="2572"/>
    </row>
    <row r="700" spans="2:37" s="2452" customFormat="1" x14ac:dyDescent="0.2">
      <c r="B700" s="4011" t="s">
        <v>4993</v>
      </c>
      <c r="C700" s="4012"/>
      <c r="D700" s="4042" t="s">
        <v>1871</v>
      </c>
      <c r="E700" s="4042"/>
      <c r="F700" s="4042"/>
      <c r="G700" s="4042"/>
      <c r="H700" s="4042"/>
      <c r="I700" s="2632"/>
      <c r="J700" s="2632"/>
      <c r="K700" s="2632"/>
      <c r="L700" s="2632"/>
      <c r="M700" s="2632"/>
      <c r="N700" s="2632"/>
      <c r="O700" s="2632"/>
      <c r="P700" s="2632"/>
      <c r="Q700" s="2631"/>
      <c r="R700" s="2631"/>
      <c r="S700" s="2631"/>
      <c r="T700" s="2631"/>
      <c r="U700" s="2631"/>
      <c r="V700" s="2631"/>
      <c r="W700" s="2631"/>
      <c r="X700" s="2631"/>
      <c r="Y700" s="2631"/>
      <c r="Z700" s="2631"/>
      <c r="AA700" s="2631"/>
      <c r="AB700" s="2631"/>
      <c r="AC700" s="2631"/>
      <c r="AD700" s="2631"/>
      <c r="AE700" s="2631"/>
      <c r="AF700" s="2572"/>
    </row>
    <row r="701" spans="2:37" s="2452" customFormat="1" ht="13.5" thickBot="1" x14ac:dyDescent="0.25">
      <c r="B701" s="3450"/>
      <c r="C701" s="3447"/>
      <c r="D701" s="3447"/>
      <c r="E701" s="3447"/>
      <c r="F701" s="3447"/>
      <c r="G701" s="2635"/>
      <c r="H701" s="2635"/>
      <c r="I701" s="2635"/>
      <c r="J701" s="2635"/>
      <c r="K701" s="2635"/>
      <c r="L701" s="2635"/>
      <c r="M701" s="2635"/>
      <c r="N701" s="2635"/>
      <c r="O701" s="2635"/>
      <c r="P701" s="2635"/>
      <c r="Q701" s="2635"/>
      <c r="R701" s="2635"/>
      <c r="S701" s="2635"/>
      <c r="T701" s="2635"/>
      <c r="U701" s="2635"/>
      <c r="V701" s="2635"/>
      <c r="W701" s="2635"/>
      <c r="X701" s="2635"/>
      <c r="Y701" s="2635"/>
      <c r="Z701" s="2635"/>
      <c r="AA701" s="2635"/>
      <c r="AB701" s="2635"/>
      <c r="AC701" s="2635"/>
      <c r="AD701" s="2635"/>
      <c r="AE701" s="2635"/>
      <c r="AF701" s="2577"/>
    </row>
    <row r="702" spans="2:37" s="2452" customFormat="1" x14ac:dyDescent="0.2">
      <c r="B702" s="3457"/>
      <c r="I702" s="2873"/>
    </row>
    <row r="703" spans="2:37" s="2452" customFormat="1" ht="15" customHeight="1" thickBot="1" x14ac:dyDescent="0.35">
      <c r="C703" s="3229"/>
      <c r="D703" s="3229"/>
      <c r="E703" s="3230"/>
      <c r="F703" s="3230"/>
      <c r="G703" s="3230"/>
      <c r="H703" s="3230"/>
      <c r="I703" s="2874"/>
      <c r="J703" s="2874"/>
      <c r="K703" s="2874"/>
      <c r="L703" s="2874"/>
      <c r="M703" s="2874"/>
      <c r="N703" s="2874"/>
      <c r="O703" s="2874"/>
      <c r="P703" s="2874"/>
    </row>
    <row r="704" spans="2:37" s="2452" customFormat="1" ht="15" customHeight="1" x14ac:dyDescent="0.2">
      <c r="B704" s="3987" t="s">
        <v>5001</v>
      </c>
      <c r="C704" s="3988"/>
      <c r="D704" s="3988"/>
      <c r="E704" s="3988"/>
      <c r="F704" s="3988"/>
      <c r="G704" s="3988"/>
      <c r="H704" s="3988"/>
      <c r="I704" s="3988"/>
      <c r="J704" s="3988"/>
      <c r="K704" s="3988"/>
      <c r="L704" s="3988"/>
      <c r="M704" s="3988"/>
      <c r="N704" s="3988"/>
      <c r="O704" s="3988"/>
      <c r="P704" s="3988"/>
      <c r="Q704" s="3988"/>
      <c r="R704" s="3988"/>
      <c r="S704" s="3988"/>
      <c r="T704" s="3988"/>
      <c r="U704" s="3988"/>
      <c r="V704" s="3988"/>
      <c r="W704" s="3988"/>
      <c r="X704" s="3988"/>
      <c r="Y704" s="3988"/>
      <c r="Z704" s="3988"/>
      <c r="AA704" s="3988"/>
      <c r="AB704" s="3988"/>
      <c r="AC704" s="3988"/>
      <c r="AD704" s="3988"/>
      <c r="AE704" s="3988"/>
      <c r="AF704" s="3988"/>
      <c r="AG704" s="3988"/>
      <c r="AH704" s="3988"/>
      <c r="AI704" s="3988"/>
      <c r="AJ704" s="3988"/>
      <c r="AK704" s="3989"/>
    </row>
    <row r="705" spans="2:37" s="2452" customFormat="1" ht="15" customHeight="1" x14ac:dyDescent="0.2">
      <c r="B705" s="2570"/>
      <c r="C705" s="3879"/>
      <c r="D705" s="3879"/>
      <c r="E705" s="3879"/>
      <c r="F705" s="3879"/>
      <c r="G705" s="2571"/>
      <c r="H705" s="2571"/>
      <c r="I705" s="2571"/>
      <c r="J705" s="2571"/>
      <c r="K705" s="2571"/>
      <c r="L705" s="2571"/>
      <c r="M705" s="2571"/>
      <c r="N705" s="2571"/>
      <c r="O705" s="2571"/>
      <c r="P705" s="2571"/>
      <c r="Q705" s="2571"/>
      <c r="R705" s="2571"/>
      <c r="S705" s="2571"/>
      <c r="T705" s="2571"/>
      <c r="U705" s="2571"/>
      <c r="V705" s="2571"/>
      <c r="W705" s="2571"/>
      <c r="X705" s="2571"/>
      <c r="Y705" s="2571"/>
      <c r="Z705" s="2571"/>
      <c r="AA705" s="2571"/>
      <c r="AB705" s="2571"/>
      <c r="AC705" s="2571"/>
      <c r="AD705" s="2571"/>
      <c r="AE705" s="2571"/>
      <c r="AF705" s="2571"/>
      <c r="AG705" s="2571"/>
      <c r="AH705" s="2571"/>
      <c r="AI705" s="2571"/>
      <c r="AJ705" s="2571"/>
      <c r="AK705" s="2572"/>
    </row>
    <row r="706" spans="2:37" s="2452" customFormat="1" ht="15" customHeight="1" x14ac:dyDescent="0.2">
      <c r="B706" s="2570" t="s">
        <v>4988</v>
      </c>
      <c r="C706" s="3879"/>
      <c r="D706" s="4122" t="s">
        <v>6469</v>
      </c>
      <c r="E706" s="4122"/>
      <c r="F706" s="4122"/>
      <c r="G706" s="4122"/>
      <c r="H706" s="4122"/>
      <c r="I706" s="4122"/>
      <c r="J706" s="2571"/>
      <c r="K706" s="2571"/>
      <c r="L706" s="2571"/>
      <c r="M706" s="2571"/>
      <c r="N706" s="2571"/>
      <c r="O706" s="2571"/>
      <c r="P706" s="2571"/>
      <c r="Q706" s="2571"/>
      <c r="R706" s="2571"/>
      <c r="S706" s="2571"/>
      <c r="T706" s="2571"/>
      <c r="U706" s="2571"/>
      <c r="V706" s="2571"/>
      <c r="W706" s="2571"/>
      <c r="X706" s="2571"/>
      <c r="Y706" s="2571"/>
      <c r="Z706" s="2571"/>
      <c r="AA706" s="2571"/>
      <c r="AB706" s="2571"/>
      <c r="AC706" s="2571"/>
      <c r="AD706" s="2571"/>
      <c r="AE706" s="2571"/>
      <c r="AF706" s="2571"/>
      <c r="AG706" s="2571"/>
      <c r="AH706" s="2571"/>
      <c r="AI706" s="2571"/>
      <c r="AJ706" s="2571"/>
      <c r="AK706" s="2572"/>
    </row>
    <row r="707" spans="2:37" s="2452" customFormat="1" ht="15" customHeight="1" thickBot="1" x14ac:dyDescent="0.25">
      <c r="B707" s="3991" t="s">
        <v>5002</v>
      </c>
      <c r="C707" s="3992"/>
      <c r="D707" s="3963">
        <v>41839</v>
      </c>
      <c r="E707" s="3963"/>
      <c r="F707" s="3884"/>
      <c r="G707" s="2571"/>
      <c r="H707" s="2571"/>
      <c r="I707" s="2571"/>
      <c r="J707" s="2571"/>
      <c r="K707" s="2571"/>
      <c r="L707" s="2571"/>
      <c r="M707" s="2571"/>
      <c r="N707" s="2571"/>
      <c r="O707" s="2571"/>
      <c r="P707" s="2571"/>
      <c r="Q707" s="2571"/>
      <c r="R707" s="2571"/>
      <c r="S707" s="2571"/>
      <c r="T707" s="2571"/>
      <c r="U707" s="2571"/>
      <c r="V707" s="2571"/>
      <c r="W707" s="2571"/>
      <c r="X707" s="2571"/>
      <c r="Y707" s="2571"/>
      <c r="Z707" s="2571"/>
      <c r="AA707" s="2571"/>
      <c r="AB707" s="2571"/>
      <c r="AC707" s="2571"/>
      <c r="AD707" s="2571"/>
      <c r="AE707" s="2571"/>
      <c r="AF707" s="2571"/>
      <c r="AG707" s="2571"/>
      <c r="AH707" s="2571"/>
      <c r="AI707" s="2571"/>
      <c r="AJ707" s="2571"/>
      <c r="AK707" s="2572"/>
    </row>
    <row r="708" spans="2:37" s="2452" customFormat="1" ht="58.5" customHeight="1" thickBot="1" x14ac:dyDescent="0.25">
      <c r="B708" s="3993" t="s">
        <v>5003</v>
      </c>
      <c r="C708" s="4036"/>
      <c r="D708" s="4926" t="s">
        <v>7132</v>
      </c>
      <c r="E708" s="4927"/>
      <c r="F708" s="4927"/>
      <c r="G708" s="4927"/>
      <c r="H708" s="4927"/>
      <c r="I708" s="4927"/>
      <c r="J708" s="4927"/>
      <c r="K708" s="4927"/>
      <c r="L708" s="4927"/>
      <c r="M708" s="4927"/>
      <c r="N708" s="4927"/>
      <c r="O708" s="4927"/>
      <c r="P708" s="4927"/>
      <c r="Q708" s="4928"/>
      <c r="R708" s="2571"/>
      <c r="S708" s="2571"/>
      <c r="T708" s="2571"/>
      <c r="U708" s="2571"/>
      <c r="V708" s="2571"/>
      <c r="W708" s="2571"/>
      <c r="X708" s="2571"/>
      <c r="Y708" s="2571"/>
      <c r="Z708" s="2571"/>
      <c r="AA708" s="2571"/>
      <c r="AB708" s="2571"/>
      <c r="AC708" s="2571"/>
      <c r="AD708" s="2571"/>
      <c r="AE708" s="2571"/>
      <c r="AF708" s="2571"/>
      <c r="AG708" s="2571"/>
      <c r="AH708" s="2571"/>
      <c r="AI708" s="2571"/>
      <c r="AJ708" s="2571"/>
      <c r="AK708" s="2572"/>
    </row>
    <row r="709" spans="2:37" s="2452" customFormat="1" ht="15" customHeight="1" thickBot="1" x14ac:dyDescent="0.25">
      <c r="B709" s="3998"/>
      <c r="C709" s="3999"/>
      <c r="D709" s="3999"/>
      <c r="E709" s="3999"/>
      <c r="F709" s="3999"/>
      <c r="G709" s="3999"/>
      <c r="H709" s="3999"/>
      <c r="I709" s="3999"/>
      <c r="J709" s="3999"/>
      <c r="K709" s="3999"/>
      <c r="L709" s="3999"/>
      <c r="M709" s="3999"/>
      <c r="N709" s="3999"/>
      <c r="O709" s="3999"/>
      <c r="P709" s="3999"/>
      <c r="Q709" s="3999"/>
      <c r="R709" s="2571"/>
      <c r="S709" s="2571"/>
      <c r="T709" s="2571"/>
      <c r="U709" s="2571"/>
      <c r="V709" s="2571"/>
      <c r="W709" s="2571"/>
      <c r="X709" s="2571"/>
      <c r="Y709" s="2571"/>
      <c r="Z709" s="2571"/>
      <c r="AA709" s="2571"/>
      <c r="AB709" s="2571"/>
      <c r="AC709" s="2571"/>
      <c r="AD709" s="2571"/>
      <c r="AE709" s="2571"/>
      <c r="AF709" s="2571"/>
      <c r="AG709" s="2571"/>
      <c r="AH709" s="2571"/>
      <c r="AI709" s="2571"/>
      <c r="AJ709" s="2571"/>
      <c r="AK709" s="2572"/>
    </row>
    <row r="710" spans="2:37" s="2452" customFormat="1" ht="15" customHeight="1" thickBot="1" x14ac:dyDescent="0.25">
      <c r="B710" s="3878"/>
      <c r="C710" s="3879"/>
      <c r="D710" s="3879"/>
      <c r="E710" s="3879"/>
      <c r="F710" s="3882"/>
      <c r="G710" s="3882"/>
      <c r="H710" s="3882"/>
      <c r="I710" s="3882"/>
      <c r="J710" s="3882"/>
      <c r="K710" s="3882"/>
      <c r="L710" s="3882"/>
      <c r="M710" s="3882"/>
      <c r="N710" s="3882"/>
      <c r="O710" s="3882"/>
      <c r="P710" s="3882"/>
      <c r="Q710" s="3882"/>
      <c r="R710" s="2571"/>
      <c r="S710" s="2571"/>
      <c r="T710" s="2571"/>
      <c r="U710" s="2571"/>
      <c r="V710" s="2571"/>
      <c r="W710" s="2571"/>
      <c r="X710" s="2571"/>
      <c r="Y710" s="2571"/>
      <c r="Z710" s="2571"/>
      <c r="AA710" s="2571"/>
      <c r="AB710" s="2571"/>
      <c r="AC710" s="2571"/>
      <c r="AD710" s="2571"/>
      <c r="AE710" s="2571"/>
      <c r="AF710" s="2571"/>
      <c r="AG710" s="2571"/>
      <c r="AH710" s="2571"/>
      <c r="AI710" s="2571"/>
      <c r="AJ710" s="2571"/>
      <c r="AK710" s="2572"/>
    </row>
    <row r="711" spans="2:37" s="2452" customFormat="1" ht="15" customHeight="1" thickBot="1" x14ac:dyDescent="0.25">
      <c r="B711" s="4000" t="s">
        <v>5004</v>
      </c>
      <c r="C711" s="4000"/>
      <c r="D711" s="4000" t="s">
        <v>4994</v>
      </c>
      <c r="E711" s="4000" t="s">
        <v>5005</v>
      </c>
      <c r="F711" s="4002" t="s">
        <v>224</v>
      </c>
      <c r="G711" s="4002"/>
      <c r="H711" s="4002"/>
      <c r="I711" s="4002"/>
      <c r="J711" s="4002"/>
      <c r="K711" s="4002"/>
      <c r="L711" s="4002"/>
      <c r="M711" s="4002"/>
      <c r="N711" s="4002"/>
      <c r="O711" s="4002"/>
      <c r="P711" s="4002"/>
      <c r="Q711" s="4002"/>
      <c r="R711" s="4002"/>
      <c r="S711" s="4002" t="s">
        <v>340</v>
      </c>
      <c r="T711" s="4002"/>
      <c r="U711" s="4002"/>
      <c r="V711" s="4002"/>
      <c r="W711" s="4002"/>
      <c r="X711" s="4002"/>
      <c r="Y711" s="4002"/>
      <c r="Z711" s="4002"/>
      <c r="AA711" s="4002"/>
      <c r="AB711" s="4002"/>
      <c r="AC711" s="4002"/>
      <c r="AD711" s="4002" t="s">
        <v>225</v>
      </c>
      <c r="AE711" s="4002"/>
      <c r="AF711" s="4002"/>
      <c r="AG711" s="4002"/>
      <c r="AH711" s="4003" t="s">
        <v>4989</v>
      </c>
      <c r="AI711" s="4003"/>
      <c r="AJ711" s="4003"/>
      <c r="AK711" s="2572"/>
    </row>
    <row r="712" spans="2:37" s="2452" customFormat="1" ht="15" customHeight="1" thickBot="1" x14ac:dyDescent="0.25">
      <c r="B712" s="4001"/>
      <c r="C712" s="4001"/>
      <c r="D712" s="4001"/>
      <c r="E712" s="4001"/>
      <c r="F712" s="4001" t="s">
        <v>5006</v>
      </c>
      <c r="G712" s="4001" t="s">
        <v>5007</v>
      </c>
      <c r="H712" s="4000" t="s">
        <v>5008</v>
      </c>
      <c r="I712" s="4004" t="s">
        <v>5009</v>
      </c>
      <c r="J712" s="4004" t="s">
        <v>5010</v>
      </c>
      <c r="K712" s="4005" t="s">
        <v>5011</v>
      </c>
      <c r="L712" s="4005" t="s">
        <v>5012</v>
      </c>
      <c r="M712" s="4004" t="s">
        <v>5013</v>
      </c>
      <c r="N712" s="4004"/>
      <c r="O712" s="4005" t="s">
        <v>5014</v>
      </c>
      <c r="P712" s="4005" t="s">
        <v>5015</v>
      </c>
      <c r="Q712" s="4005" t="s">
        <v>5016</v>
      </c>
      <c r="R712" s="4005" t="s">
        <v>5017</v>
      </c>
      <c r="S712" s="4000" t="s">
        <v>5018</v>
      </c>
      <c r="T712" s="4000" t="s">
        <v>5019</v>
      </c>
      <c r="U712" s="4000" t="s">
        <v>5020</v>
      </c>
      <c r="V712" s="4000" t="s">
        <v>5021</v>
      </c>
      <c r="W712" s="4000" t="s">
        <v>5022</v>
      </c>
      <c r="X712" s="4000" t="s">
        <v>5023</v>
      </c>
      <c r="Y712" s="4000" t="s">
        <v>5024</v>
      </c>
      <c r="Z712" s="4000" t="s">
        <v>5025</v>
      </c>
      <c r="AA712" s="4000" t="s">
        <v>5026</v>
      </c>
      <c r="AB712" s="4004" t="s">
        <v>5027</v>
      </c>
      <c r="AC712" s="4004" t="s">
        <v>5028</v>
      </c>
      <c r="AD712" s="4000" t="s">
        <v>5029</v>
      </c>
      <c r="AE712" s="4000" t="s">
        <v>5030</v>
      </c>
      <c r="AF712" s="4000" t="s">
        <v>5031</v>
      </c>
      <c r="AG712" s="4000" t="s">
        <v>5032</v>
      </c>
      <c r="AH712" s="4000" t="s">
        <v>1154</v>
      </c>
      <c r="AI712" s="4000" t="s">
        <v>4990</v>
      </c>
      <c r="AJ712" s="4000" t="s">
        <v>4991</v>
      </c>
      <c r="AK712" s="2572"/>
    </row>
    <row r="713" spans="2:37" s="2452" customFormat="1" ht="15" customHeight="1" thickBot="1" x14ac:dyDescent="0.25">
      <c r="B713" s="4001"/>
      <c r="C713" s="4001"/>
      <c r="D713" s="4001"/>
      <c r="E713" s="4001"/>
      <c r="F713" s="4001"/>
      <c r="G713" s="4001"/>
      <c r="H713" s="4001"/>
      <c r="I713" s="4005"/>
      <c r="J713" s="4005"/>
      <c r="K713" s="4005"/>
      <c r="L713" s="4005"/>
      <c r="M713" s="3875" t="s">
        <v>5033</v>
      </c>
      <c r="N713" s="3876" t="s">
        <v>2798</v>
      </c>
      <c r="O713" s="4005"/>
      <c r="P713" s="4005"/>
      <c r="Q713" s="4005"/>
      <c r="R713" s="4005"/>
      <c r="S713" s="4001"/>
      <c r="T713" s="4001"/>
      <c r="U713" s="4001"/>
      <c r="V713" s="4001"/>
      <c r="W713" s="4001"/>
      <c r="X713" s="4001"/>
      <c r="Y713" s="4001"/>
      <c r="Z713" s="4001"/>
      <c r="AA713" s="4001"/>
      <c r="AB713" s="4005"/>
      <c r="AC713" s="4005"/>
      <c r="AD713" s="4001"/>
      <c r="AE713" s="4001"/>
      <c r="AF713" s="4001"/>
      <c r="AG713" s="4001"/>
      <c r="AH713" s="4001"/>
      <c r="AI713" s="4001"/>
      <c r="AJ713" s="4001"/>
      <c r="AK713" s="2572"/>
    </row>
    <row r="714" spans="2:37" s="2452" customFormat="1" ht="36.75" customHeight="1" thickBot="1" x14ac:dyDescent="0.25">
      <c r="B714" s="4154" t="s">
        <v>6714</v>
      </c>
      <c r="C714" s="5438"/>
      <c r="D714" s="2998" t="s">
        <v>6470</v>
      </c>
      <c r="E714" s="3243">
        <v>10</v>
      </c>
      <c r="F714" s="3243">
        <v>10</v>
      </c>
      <c r="G714" s="3009"/>
      <c r="H714" s="3392"/>
      <c r="I714" s="3392"/>
      <c r="J714" s="3392" t="s">
        <v>6471</v>
      </c>
      <c r="K714" s="3009"/>
      <c r="L714" s="3009"/>
      <c r="M714" s="2998"/>
      <c r="N714" s="3117"/>
      <c r="O714" s="3009"/>
      <c r="P714" s="3009"/>
      <c r="Q714" s="3009"/>
      <c r="R714" s="3009"/>
      <c r="S714" s="2727"/>
      <c r="T714" s="3009"/>
      <c r="U714" s="3393"/>
      <c r="V714" s="3393"/>
      <c r="W714" s="3009"/>
      <c r="X714" s="3009"/>
      <c r="Y714" s="3393"/>
      <c r="Z714" s="3393"/>
      <c r="AA714" s="3393"/>
      <c r="AB714" s="3009"/>
      <c r="AC714" s="3009"/>
      <c r="AD714" s="3243"/>
      <c r="AE714" s="2585"/>
      <c r="AF714" s="2586"/>
      <c r="AG714" s="3009"/>
      <c r="AH714" s="3115"/>
      <c r="AI714" s="3115"/>
      <c r="AJ714" s="3394"/>
      <c r="AK714" s="2572"/>
    </row>
    <row r="715" spans="2:37" s="2452" customFormat="1" ht="15" customHeight="1" x14ac:dyDescent="0.2">
      <c r="B715" s="2573"/>
      <c r="C715" s="2566"/>
      <c r="D715" s="2566"/>
      <c r="E715" s="2566"/>
      <c r="F715" s="2566"/>
      <c r="G715" s="2566"/>
      <c r="H715" s="2566"/>
      <c r="I715" s="2567"/>
      <c r="J715" s="2567"/>
      <c r="K715" s="2567"/>
      <c r="L715" s="2567"/>
      <c r="M715" s="2566"/>
      <c r="N715" s="2567"/>
      <c r="O715" s="2567"/>
      <c r="P715" s="2567"/>
      <c r="Q715" s="2567"/>
      <c r="R715" s="2567"/>
      <c r="S715" s="2566"/>
      <c r="T715" s="2565"/>
      <c r="U715" s="2565"/>
      <c r="V715" s="2565"/>
      <c r="W715" s="2565"/>
      <c r="X715" s="2565"/>
      <c r="Y715" s="2565"/>
      <c r="Z715" s="2565"/>
      <c r="AA715" s="2565"/>
      <c r="AB715" s="2565"/>
      <c r="AC715" s="2565"/>
      <c r="AD715" s="2565"/>
      <c r="AE715" s="2565"/>
      <c r="AF715" s="2565"/>
      <c r="AG715" s="2565"/>
      <c r="AH715" s="2565"/>
      <c r="AI715" s="2565"/>
      <c r="AJ715" s="2568"/>
      <c r="AK715" s="2572"/>
    </row>
    <row r="716" spans="2:37" s="2452" customFormat="1" ht="15" customHeight="1" x14ac:dyDescent="0.2">
      <c r="B716" s="3979" t="s">
        <v>4992</v>
      </c>
      <c r="C716" s="3980"/>
      <c r="D716" s="4931" t="s">
        <v>1871</v>
      </c>
      <c r="E716" s="4931"/>
      <c r="F716" s="4931"/>
      <c r="G716" s="4931"/>
      <c r="H716" s="4931"/>
      <c r="I716" s="2569"/>
      <c r="J716" s="2569"/>
      <c r="K716" s="2569"/>
      <c r="L716" s="2569"/>
      <c r="M716" s="2569"/>
      <c r="N716" s="2569"/>
      <c r="O716" s="2569"/>
      <c r="P716" s="2569"/>
      <c r="Q716" s="2569"/>
      <c r="R716" s="2569"/>
      <c r="S716" s="2569"/>
      <c r="T716" s="2565"/>
      <c r="U716" s="2565"/>
      <c r="V716" s="2565"/>
      <c r="W716" s="2565"/>
      <c r="X716" s="2565"/>
      <c r="Y716" s="2565"/>
      <c r="Z716" s="2565"/>
      <c r="AA716" s="2565"/>
      <c r="AB716" s="2565"/>
      <c r="AC716" s="2565"/>
      <c r="AD716" s="2565"/>
      <c r="AE716" s="2565"/>
      <c r="AF716" s="2565"/>
      <c r="AG716" s="2565"/>
      <c r="AH716" s="2565"/>
      <c r="AI716" s="2565"/>
      <c r="AJ716" s="2568"/>
      <c r="AK716" s="2572"/>
    </row>
    <row r="717" spans="2:37" s="2452" customFormat="1" ht="15" customHeight="1" x14ac:dyDescent="0.2">
      <c r="B717" s="3979" t="s">
        <v>4993</v>
      </c>
      <c r="C717" s="3980"/>
      <c r="D717" s="4931" t="s">
        <v>5088</v>
      </c>
      <c r="E717" s="4931"/>
      <c r="F717" s="4931"/>
      <c r="G717" s="4931"/>
      <c r="H717" s="2569"/>
      <c r="I717" s="2569"/>
      <c r="J717" s="2569"/>
      <c r="K717" s="2569"/>
      <c r="L717" s="2569"/>
      <c r="M717" s="2569"/>
      <c r="N717" s="2569"/>
      <c r="O717" s="2569"/>
      <c r="P717" s="2569"/>
      <c r="Q717" s="2569"/>
      <c r="R717" s="2569"/>
      <c r="S717" s="2569"/>
      <c r="T717" s="2565"/>
      <c r="U717" s="2565"/>
      <c r="V717" s="2565"/>
      <c r="W717" s="2565"/>
      <c r="X717" s="2565"/>
      <c r="Y717" s="2565"/>
      <c r="Z717" s="2565"/>
      <c r="AA717" s="2565"/>
      <c r="AB717" s="2565"/>
      <c r="AC717" s="2565"/>
      <c r="AD717" s="2565"/>
      <c r="AE717" s="2565"/>
      <c r="AF717" s="2565"/>
      <c r="AG717" s="2565"/>
      <c r="AH717" s="2565"/>
      <c r="AI717" s="2565"/>
      <c r="AJ717" s="2568"/>
      <c r="AK717" s="2572"/>
    </row>
    <row r="718" spans="2:37" s="2452" customFormat="1" ht="15" customHeight="1" thickBot="1" x14ac:dyDescent="0.25">
      <c r="B718" s="4057"/>
      <c r="C718" s="4058"/>
      <c r="D718" s="4059"/>
      <c r="E718" s="4059"/>
      <c r="F718" s="4059"/>
      <c r="G718" s="4059"/>
      <c r="H718" s="2574"/>
      <c r="I718" s="2574"/>
      <c r="J718" s="2574"/>
      <c r="K718" s="2574"/>
      <c r="L718" s="2574"/>
      <c r="M718" s="2574"/>
      <c r="N718" s="2574"/>
      <c r="O718" s="2574"/>
      <c r="P718" s="2574"/>
      <c r="Q718" s="2574"/>
      <c r="R718" s="2574"/>
      <c r="S718" s="2574"/>
      <c r="T718" s="2575"/>
      <c r="U718" s="2575"/>
      <c r="V718" s="2575"/>
      <c r="W718" s="2575"/>
      <c r="X718" s="2575"/>
      <c r="Y718" s="2575"/>
      <c r="Z718" s="2575"/>
      <c r="AA718" s="2575"/>
      <c r="AB718" s="2575"/>
      <c r="AC718" s="2575"/>
      <c r="AD718" s="2575"/>
      <c r="AE718" s="2575"/>
      <c r="AF718" s="2575"/>
      <c r="AG718" s="2575"/>
      <c r="AH718" s="2575"/>
      <c r="AI718" s="2575"/>
      <c r="AJ718" s="2576"/>
      <c r="AK718" s="2577"/>
    </row>
    <row r="719" spans="2:37" s="2452" customFormat="1" ht="15" customHeight="1" x14ac:dyDescent="0.3">
      <c r="C719" s="3229"/>
      <c r="D719" s="3229"/>
      <c r="E719" s="3230"/>
      <c r="F719" s="3230"/>
      <c r="G719" s="3230"/>
      <c r="H719" s="3230"/>
      <c r="I719" s="2874"/>
      <c r="J719" s="2874"/>
      <c r="K719" s="2874"/>
      <c r="L719" s="2874"/>
      <c r="M719" s="2874"/>
      <c r="N719" s="2874"/>
      <c r="O719" s="2874"/>
      <c r="P719" s="2874"/>
    </row>
    <row r="720" spans="2:37" s="2452" customFormat="1" ht="15" customHeight="1" thickBot="1" x14ac:dyDescent="0.35">
      <c r="C720" s="3229"/>
      <c r="D720" s="3229"/>
      <c r="E720" s="3230"/>
      <c r="F720" s="3230"/>
      <c r="G720" s="3230"/>
      <c r="H720" s="3230"/>
      <c r="I720" s="2874"/>
      <c r="J720" s="2874"/>
      <c r="K720" s="2874"/>
      <c r="L720" s="2874"/>
      <c r="M720" s="2874"/>
      <c r="N720" s="2874"/>
      <c r="O720" s="2874"/>
      <c r="P720" s="2874"/>
    </row>
    <row r="721" spans="2:37" s="2452" customFormat="1" ht="15" customHeight="1" x14ac:dyDescent="0.2">
      <c r="B721" s="3987" t="s">
        <v>5001</v>
      </c>
      <c r="C721" s="3988"/>
      <c r="D721" s="3988"/>
      <c r="E721" s="3988"/>
      <c r="F721" s="3988"/>
      <c r="G721" s="3988"/>
      <c r="H721" s="3988"/>
      <c r="I721" s="3988"/>
      <c r="J721" s="3988"/>
      <c r="K721" s="3988"/>
      <c r="L721" s="3988"/>
      <c r="M721" s="3988"/>
      <c r="N721" s="3988"/>
      <c r="O721" s="3988"/>
      <c r="P721" s="3988"/>
      <c r="Q721" s="3988"/>
      <c r="R721" s="3988"/>
      <c r="S721" s="3988"/>
      <c r="T721" s="3988"/>
      <c r="U721" s="3988"/>
      <c r="V721" s="3988"/>
      <c r="W721" s="3988"/>
      <c r="X721" s="3988"/>
      <c r="Y721" s="3988"/>
      <c r="Z721" s="3988"/>
      <c r="AA721" s="3988"/>
      <c r="AB721" s="3988"/>
      <c r="AC721" s="3988"/>
      <c r="AD721" s="3988"/>
      <c r="AE721" s="3988"/>
      <c r="AF721" s="3988"/>
      <c r="AG721" s="3988"/>
      <c r="AH721" s="3988"/>
      <c r="AI721" s="3988"/>
      <c r="AJ721" s="3988"/>
      <c r="AK721" s="3989"/>
    </row>
    <row r="722" spans="2:37" s="2452" customFormat="1" ht="15" customHeight="1" x14ac:dyDescent="0.2">
      <c r="B722" s="2570"/>
      <c r="C722" s="3782"/>
      <c r="D722" s="3782"/>
      <c r="E722" s="3782"/>
      <c r="F722" s="3782"/>
      <c r="G722" s="2571"/>
      <c r="H722" s="2571"/>
      <c r="I722" s="2571"/>
      <c r="J722" s="2571"/>
      <c r="K722" s="2571"/>
      <c r="L722" s="2571"/>
      <c r="M722" s="2571"/>
      <c r="N722" s="2571"/>
      <c r="O722" s="2571"/>
      <c r="P722" s="2571"/>
      <c r="Q722" s="2571"/>
      <c r="R722" s="2571"/>
      <c r="S722" s="2571"/>
      <c r="T722" s="2571"/>
      <c r="U722" s="2571"/>
      <c r="V722" s="2571"/>
      <c r="W722" s="2571"/>
      <c r="X722" s="2571"/>
      <c r="Y722" s="2571"/>
      <c r="Z722" s="2571"/>
      <c r="AA722" s="2571"/>
      <c r="AB722" s="2571"/>
      <c r="AC722" s="2571"/>
      <c r="AD722" s="2571"/>
      <c r="AE722" s="2571"/>
      <c r="AF722" s="2571"/>
      <c r="AG722" s="2571"/>
      <c r="AH722" s="2571"/>
      <c r="AI722" s="2571"/>
      <c r="AJ722" s="2571"/>
      <c r="AK722" s="2572"/>
    </row>
    <row r="723" spans="2:37" s="2452" customFormat="1" ht="15" customHeight="1" x14ac:dyDescent="0.2">
      <c r="B723" s="2570" t="s">
        <v>4988</v>
      </c>
      <c r="C723" s="3782"/>
      <c r="D723" s="4122" t="s">
        <v>6715</v>
      </c>
      <c r="E723" s="4122"/>
      <c r="F723" s="4122"/>
      <c r="G723" s="4122"/>
      <c r="H723" s="4122"/>
      <c r="I723" s="4122"/>
      <c r="J723" s="2571"/>
      <c r="K723" s="2571"/>
      <c r="L723" s="2571"/>
      <c r="M723" s="2571"/>
      <c r="N723" s="2571"/>
      <c r="O723" s="2571"/>
      <c r="P723" s="2571"/>
      <c r="Q723" s="2571"/>
      <c r="R723" s="2571"/>
      <c r="S723" s="2571"/>
      <c r="T723" s="2571"/>
      <c r="U723" s="2571"/>
      <c r="V723" s="2571"/>
      <c r="W723" s="2571"/>
      <c r="X723" s="2571"/>
      <c r="Y723" s="2571"/>
      <c r="Z723" s="2571"/>
      <c r="AA723" s="2571"/>
      <c r="AB723" s="2571"/>
      <c r="AC723" s="2571"/>
      <c r="AD723" s="2571"/>
      <c r="AE723" s="2571"/>
      <c r="AF723" s="2571"/>
      <c r="AG723" s="2571"/>
      <c r="AH723" s="2571"/>
      <c r="AI723" s="2571"/>
      <c r="AJ723" s="2571"/>
      <c r="AK723" s="2572"/>
    </row>
    <row r="724" spans="2:37" s="2452" customFormat="1" ht="15" customHeight="1" thickBot="1" x14ac:dyDescent="0.25">
      <c r="B724" s="3991" t="s">
        <v>5002</v>
      </c>
      <c r="C724" s="3992"/>
      <c r="D724" s="3963">
        <v>41811</v>
      </c>
      <c r="E724" s="3963"/>
      <c r="F724" s="3783"/>
      <c r="G724" s="2571"/>
      <c r="H724" s="2571"/>
      <c r="I724" s="2571"/>
      <c r="J724" s="2571"/>
      <c r="K724" s="2571"/>
      <c r="L724" s="2571"/>
      <c r="M724" s="2571"/>
      <c r="N724" s="2571"/>
      <c r="O724" s="2571"/>
      <c r="P724" s="2571"/>
      <c r="Q724" s="2571"/>
      <c r="R724" s="2571"/>
      <c r="S724" s="2571"/>
      <c r="T724" s="2571"/>
      <c r="U724" s="2571"/>
      <c r="V724" s="2571"/>
      <c r="W724" s="2571"/>
      <c r="X724" s="2571"/>
      <c r="Y724" s="2571"/>
      <c r="Z724" s="2571"/>
      <c r="AA724" s="2571"/>
      <c r="AB724" s="2571"/>
      <c r="AC724" s="2571"/>
      <c r="AD724" s="2571"/>
      <c r="AE724" s="2571"/>
      <c r="AF724" s="2571"/>
      <c r="AG724" s="2571"/>
      <c r="AH724" s="2571"/>
      <c r="AI724" s="2571"/>
      <c r="AJ724" s="2571"/>
      <c r="AK724" s="2572"/>
    </row>
    <row r="725" spans="2:37" s="2452" customFormat="1" ht="31.5" customHeight="1" thickBot="1" x14ac:dyDescent="0.25">
      <c r="B725" s="3993" t="s">
        <v>5003</v>
      </c>
      <c r="C725" s="4036"/>
      <c r="D725" s="4926" t="s">
        <v>6716</v>
      </c>
      <c r="E725" s="4927"/>
      <c r="F725" s="4927"/>
      <c r="G725" s="4927"/>
      <c r="H725" s="4927"/>
      <c r="I725" s="4927"/>
      <c r="J725" s="4927"/>
      <c r="K725" s="4927"/>
      <c r="L725" s="4927"/>
      <c r="M725" s="4927"/>
      <c r="N725" s="4927"/>
      <c r="O725" s="4927"/>
      <c r="P725" s="4927"/>
      <c r="Q725" s="4928"/>
      <c r="R725" s="2571"/>
      <c r="S725" s="2571"/>
      <c r="T725" s="2571"/>
      <c r="U725" s="2571"/>
      <c r="V725" s="2571"/>
      <c r="W725" s="2571"/>
      <c r="X725" s="2571"/>
      <c r="Y725" s="2571"/>
      <c r="Z725" s="2571"/>
      <c r="AA725" s="2571"/>
      <c r="AB725" s="2571"/>
      <c r="AC725" s="2571"/>
      <c r="AD725" s="2571"/>
      <c r="AE725" s="2571"/>
      <c r="AF725" s="2571"/>
      <c r="AG725" s="2571"/>
      <c r="AH725" s="2571"/>
      <c r="AI725" s="2571"/>
      <c r="AJ725" s="2571"/>
      <c r="AK725" s="2572"/>
    </row>
    <row r="726" spans="2:37" s="2452" customFormat="1" ht="15" customHeight="1" thickBot="1" x14ac:dyDescent="0.25">
      <c r="B726" s="3998"/>
      <c r="C726" s="3999"/>
      <c r="D726" s="3999"/>
      <c r="E726" s="3999"/>
      <c r="F726" s="3999"/>
      <c r="G726" s="3999"/>
      <c r="H726" s="3999"/>
      <c r="I726" s="3999"/>
      <c r="J726" s="3999"/>
      <c r="K726" s="3999"/>
      <c r="L726" s="3999"/>
      <c r="M726" s="3999"/>
      <c r="N726" s="3999"/>
      <c r="O726" s="3999"/>
      <c r="P726" s="3999"/>
      <c r="Q726" s="3999"/>
      <c r="R726" s="2571"/>
      <c r="S726" s="2571"/>
      <c r="T726" s="2571"/>
      <c r="U726" s="2571"/>
      <c r="V726" s="2571"/>
      <c r="W726" s="2571"/>
      <c r="X726" s="2571"/>
      <c r="Y726" s="2571"/>
      <c r="Z726" s="2571"/>
      <c r="AA726" s="2571"/>
      <c r="AB726" s="2571"/>
      <c r="AC726" s="2571"/>
      <c r="AD726" s="2571"/>
      <c r="AE726" s="2571"/>
      <c r="AF726" s="2571"/>
      <c r="AG726" s="2571"/>
      <c r="AH726" s="2571"/>
      <c r="AI726" s="2571"/>
      <c r="AJ726" s="2571"/>
      <c r="AK726" s="2572"/>
    </row>
    <row r="727" spans="2:37" s="2452" customFormat="1" ht="15" customHeight="1" thickBot="1" x14ac:dyDescent="0.25">
      <c r="B727" s="3781"/>
      <c r="C727" s="3782"/>
      <c r="D727" s="3782"/>
      <c r="E727" s="3782"/>
      <c r="F727" s="3780"/>
      <c r="G727" s="3780"/>
      <c r="H727" s="3780"/>
      <c r="I727" s="3780"/>
      <c r="J727" s="3780"/>
      <c r="K727" s="3780"/>
      <c r="L727" s="3780"/>
      <c r="M727" s="3780"/>
      <c r="N727" s="3780"/>
      <c r="O727" s="3780"/>
      <c r="P727" s="3780"/>
      <c r="Q727" s="3780"/>
      <c r="R727" s="2571"/>
      <c r="S727" s="2571"/>
      <c r="T727" s="2571"/>
      <c r="U727" s="2571"/>
      <c r="V727" s="2571"/>
      <c r="W727" s="2571"/>
      <c r="X727" s="2571"/>
      <c r="Y727" s="2571"/>
      <c r="Z727" s="2571"/>
      <c r="AA727" s="2571"/>
      <c r="AB727" s="2571"/>
      <c r="AC727" s="2571"/>
      <c r="AD727" s="2571"/>
      <c r="AE727" s="2571"/>
      <c r="AF727" s="2571"/>
      <c r="AG727" s="2571"/>
      <c r="AH727" s="2571"/>
      <c r="AI727" s="2571"/>
      <c r="AJ727" s="2571"/>
      <c r="AK727" s="2572"/>
    </row>
    <row r="728" spans="2:37" s="2452" customFormat="1" ht="15" customHeight="1" thickBot="1" x14ac:dyDescent="0.25">
      <c r="B728" s="4000" t="s">
        <v>5004</v>
      </c>
      <c r="C728" s="4000"/>
      <c r="D728" s="4000" t="s">
        <v>4994</v>
      </c>
      <c r="E728" s="4000" t="s">
        <v>5005</v>
      </c>
      <c r="F728" s="4002" t="s">
        <v>224</v>
      </c>
      <c r="G728" s="4002"/>
      <c r="H728" s="4002"/>
      <c r="I728" s="4002"/>
      <c r="J728" s="4002"/>
      <c r="K728" s="4002"/>
      <c r="L728" s="4002"/>
      <c r="M728" s="4002"/>
      <c r="N728" s="4002"/>
      <c r="O728" s="4002"/>
      <c r="P728" s="4002"/>
      <c r="Q728" s="4002"/>
      <c r="R728" s="4002"/>
      <c r="S728" s="4002" t="s">
        <v>340</v>
      </c>
      <c r="T728" s="4002"/>
      <c r="U728" s="4002"/>
      <c r="V728" s="4002"/>
      <c r="W728" s="4002"/>
      <c r="X728" s="4002"/>
      <c r="Y728" s="4002"/>
      <c r="Z728" s="4002"/>
      <c r="AA728" s="4002"/>
      <c r="AB728" s="4002"/>
      <c r="AC728" s="4002"/>
      <c r="AD728" s="4002" t="s">
        <v>225</v>
      </c>
      <c r="AE728" s="4002"/>
      <c r="AF728" s="4002"/>
      <c r="AG728" s="4002"/>
      <c r="AH728" s="4003" t="s">
        <v>4989</v>
      </c>
      <c r="AI728" s="4003"/>
      <c r="AJ728" s="4003"/>
      <c r="AK728" s="2572"/>
    </row>
    <row r="729" spans="2:37" s="2452" customFormat="1" ht="15" customHeight="1" thickBot="1" x14ac:dyDescent="0.25">
      <c r="B729" s="4001"/>
      <c r="C729" s="4001"/>
      <c r="D729" s="4001"/>
      <c r="E729" s="4001"/>
      <c r="F729" s="4001" t="s">
        <v>5006</v>
      </c>
      <c r="G729" s="4001" t="s">
        <v>5007</v>
      </c>
      <c r="H729" s="4000" t="s">
        <v>5008</v>
      </c>
      <c r="I729" s="4004" t="s">
        <v>5009</v>
      </c>
      <c r="J729" s="4004" t="s">
        <v>5010</v>
      </c>
      <c r="K729" s="4005" t="s">
        <v>5011</v>
      </c>
      <c r="L729" s="4005" t="s">
        <v>5012</v>
      </c>
      <c r="M729" s="4004" t="s">
        <v>5013</v>
      </c>
      <c r="N729" s="4004"/>
      <c r="O729" s="4005" t="s">
        <v>5014</v>
      </c>
      <c r="P729" s="4005" t="s">
        <v>5015</v>
      </c>
      <c r="Q729" s="4005" t="s">
        <v>5016</v>
      </c>
      <c r="R729" s="4005" t="s">
        <v>5017</v>
      </c>
      <c r="S729" s="4000" t="s">
        <v>5018</v>
      </c>
      <c r="T729" s="4000" t="s">
        <v>5019</v>
      </c>
      <c r="U729" s="4000" t="s">
        <v>5020</v>
      </c>
      <c r="V729" s="4000" t="s">
        <v>5021</v>
      </c>
      <c r="W729" s="4000" t="s">
        <v>5022</v>
      </c>
      <c r="X729" s="4000" t="s">
        <v>5023</v>
      </c>
      <c r="Y729" s="4000" t="s">
        <v>5024</v>
      </c>
      <c r="Z729" s="4000" t="s">
        <v>5025</v>
      </c>
      <c r="AA729" s="4000" t="s">
        <v>5026</v>
      </c>
      <c r="AB729" s="4004" t="s">
        <v>5027</v>
      </c>
      <c r="AC729" s="4004" t="s">
        <v>5028</v>
      </c>
      <c r="AD729" s="4000" t="s">
        <v>5029</v>
      </c>
      <c r="AE729" s="4000" t="s">
        <v>5030</v>
      </c>
      <c r="AF729" s="4000" t="s">
        <v>5031</v>
      </c>
      <c r="AG729" s="4000" t="s">
        <v>5032</v>
      </c>
      <c r="AH729" s="4000" t="s">
        <v>1154</v>
      </c>
      <c r="AI729" s="4000" t="s">
        <v>4990</v>
      </c>
      <c r="AJ729" s="4000" t="s">
        <v>4991</v>
      </c>
      <c r="AK729" s="2572"/>
    </row>
    <row r="730" spans="2:37" s="2452" customFormat="1" ht="15" customHeight="1" thickBot="1" x14ac:dyDescent="0.25">
      <c r="B730" s="4001"/>
      <c r="C730" s="4001"/>
      <c r="D730" s="4001"/>
      <c r="E730" s="4001"/>
      <c r="F730" s="4001"/>
      <c r="G730" s="4001"/>
      <c r="H730" s="4001"/>
      <c r="I730" s="4005"/>
      <c r="J730" s="4005"/>
      <c r="K730" s="4005"/>
      <c r="L730" s="4005"/>
      <c r="M730" s="3778" t="s">
        <v>5033</v>
      </c>
      <c r="N730" s="3779" t="s">
        <v>2798</v>
      </c>
      <c r="O730" s="4005"/>
      <c r="P730" s="4005"/>
      <c r="Q730" s="4005"/>
      <c r="R730" s="4005"/>
      <c r="S730" s="4001"/>
      <c r="T730" s="4001"/>
      <c r="U730" s="4001"/>
      <c r="V730" s="4001"/>
      <c r="W730" s="4001"/>
      <c r="X730" s="4001"/>
      <c r="Y730" s="4001"/>
      <c r="Z730" s="4001"/>
      <c r="AA730" s="4001"/>
      <c r="AB730" s="4005"/>
      <c r="AC730" s="4005"/>
      <c r="AD730" s="4001"/>
      <c r="AE730" s="4001"/>
      <c r="AF730" s="4001"/>
      <c r="AG730" s="4001"/>
      <c r="AH730" s="4001"/>
      <c r="AI730" s="4001"/>
      <c r="AJ730" s="4001"/>
      <c r="AK730" s="2572"/>
    </row>
    <row r="731" spans="2:37" s="2452" customFormat="1" ht="15" customHeight="1" x14ac:dyDescent="0.2">
      <c r="B731" s="5426" t="s">
        <v>6717</v>
      </c>
      <c r="C731" s="5427"/>
      <c r="D731" s="3314" t="s">
        <v>6718</v>
      </c>
      <c r="E731" s="3315">
        <v>10</v>
      </c>
      <c r="F731" s="3315">
        <v>10</v>
      </c>
      <c r="G731" s="3316"/>
      <c r="H731" s="3317"/>
      <c r="I731" s="3317"/>
      <c r="J731" s="3317" t="s">
        <v>6719</v>
      </c>
      <c r="K731" s="3316"/>
      <c r="L731" s="3316"/>
      <c r="M731" s="3314"/>
      <c r="N731" s="2696"/>
      <c r="O731" s="3316"/>
      <c r="P731" s="3316"/>
      <c r="Q731" s="3316"/>
      <c r="R731" s="3316"/>
      <c r="S731" s="2697"/>
      <c r="T731" s="3316"/>
      <c r="U731" s="3319"/>
      <c r="V731" s="3319"/>
      <c r="W731" s="3316"/>
      <c r="X731" s="3316"/>
      <c r="Y731" s="3319"/>
      <c r="Z731" s="3319"/>
      <c r="AA731" s="3319"/>
      <c r="AB731" s="3316"/>
      <c r="AC731" s="3316"/>
      <c r="AD731" s="3315"/>
      <c r="AE731" s="2593"/>
      <c r="AF731" s="2594"/>
      <c r="AG731" s="3316"/>
      <c r="AH731" s="2698"/>
      <c r="AI731" s="2698"/>
      <c r="AJ731" s="3391"/>
      <c r="AK731" s="2572"/>
    </row>
    <row r="732" spans="2:37" s="2452" customFormat="1" ht="15" customHeight="1" thickBot="1" x14ac:dyDescent="0.25">
      <c r="B732" s="4825" t="s">
        <v>6720</v>
      </c>
      <c r="C732" s="4826"/>
      <c r="D732" s="3051" t="s">
        <v>6721</v>
      </c>
      <c r="E732" s="3052">
        <v>10</v>
      </c>
      <c r="F732" s="3052">
        <v>10</v>
      </c>
      <c r="G732" s="3054"/>
      <c r="H732" s="3282"/>
      <c r="I732" s="3282"/>
      <c r="J732" s="3054" t="s">
        <v>6719</v>
      </c>
      <c r="K732" s="3054"/>
      <c r="L732" s="3054"/>
      <c r="M732" s="3051"/>
      <c r="N732" s="3228"/>
      <c r="O732" s="3054"/>
      <c r="P732" s="3054"/>
      <c r="Q732" s="3054"/>
      <c r="R732" s="3054"/>
      <c r="S732" s="2798"/>
      <c r="T732" s="3054"/>
      <c r="U732" s="3429"/>
      <c r="V732" s="3429"/>
      <c r="W732" s="3054"/>
      <c r="X732" s="3054"/>
      <c r="Y732" s="3429"/>
      <c r="Z732" s="3429"/>
      <c r="AA732" s="3429"/>
      <c r="AB732" s="3054"/>
      <c r="AC732" s="3054"/>
      <c r="AD732" s="3052"/>
      <c r="AE732" s="2624"/>
      <c r="AF732" s="2625"/>
      <c r="AG732" s="3054"/>
      <c r="AH732" s="2626"/>
      <c r="AI732" s="2626"/>
      <c r="AJ732" s="3399"/>
      <c r="AK732" s="2572"/>
    </row>
    <row r="733" spans="2:37" s="2452" customFormat="1" ht="15" customHeight="1" x14ac:dyDescent="0.2">
      <c r="B733" s="2573"/>
      <c r="C733" s="2566"/>
      <c r="D733" s="2566"/>
      <c r="E733" s="2566"/>
      <c r="F733" s="2566"/>
      <c r="G733" s="2566"/>
      <c r="H733" s="2566"/>
      <c r="I733" s="2567"/>
      <c r="J733" s="2567"/>
      <c r="K733" s="2567"/>
      <c r="L733" s="2567"/>
      <c r="M733" s="2566"/>
      <c r="N733" s="2567"/>
      <c r="O733" s="2567"/>
      <c r="P733" s="2567"/>
      <c r="Q733" s="2567"/>
      <c r="R733" s="2567"/>
      <c r="S733" s="2566"/>
      <c r="T733" s="2565"/>
      <c r="U733" s="2565"/>
      <c r="V733" s="2565"/>
      <c r="W733" s="2565"/>
      <c r="X733" s="2565"/>
      <c r="Y733" s="2565"/>
      <c r="Z733" s="2565"/>
      <c r="AA733" s="2565"/>
      <c r="AB733" s="2565"/>
      <c r="AC733" s="2565"/>
      <c r="AD733" s="2565"/>
      <c r="AE733" s="2565"/>
      <c r="AF733" s="2565"/>
      <c r="AG733" s="2565"/>
      <c r="AH733" s="2565"/>
      <c r="AI733" s="2565"/>
      <c r="AJ733" s="2568"/>
      <c r="AK733" s="2572"/>
    </row>
    <row r="734" spans="2:37" s="2452" customFormat="1" ht="15" customHeight="1" x14ac:dyDescent="0.2">
      <c r="B734" s="3979" t="s">
        <v>4992</v>
      </c>
      <c r="C734" s="3980"/>
      <c r="D734" s="4931" t="s">
        <v>1871</v>
      </c>
      <c r="E734" s="4931"/>
      <c r="F734" s="4931"/>
      <c r="G734" s="4931"/>
      <c r="H734" s="4931"/>
      <c r="I734" s="2569"/>
      <c r="J734" s="2569"/>
      <c r="K734" s="2569"/>
      <c r="L734" s="2569"/>
      <c r="M734" s="2569"/>
      <c r="N734" s="2569"/>
      <c r="O734" s="2569"/>
      <c r="P734" s="2569"/>
      <c r="Q734" s="2569"/>
      <c r="R734" s="2569"/>
      <c r="S734" s="2569"/>
      <c r="T734" s="2565"/>
      <c r="U734" s="2565"/>
      <c r="V734" s="2565"/>
      <c r="W734" s="2565"/>
      <c r="X734" s="2565"/>
      <c r="Y734" s="2565"/>
      <c r="Z734" s="2565"/>
      <c r="AA734" s="2565"/>
      <c r="AB734" s="2565"/>
      <c r="AC734" s="2565"/>
      <c r="AD734" s="2565"/>
      <c r="AE734" s="2565"/>
      <c r="AF734" s="2565"/>
      <c r="AG734" s="2565"/>
      <c r="AH734" s="2565"/>
      <c r="AI734" s="2565"/>
      <c r="AJ734" s="2568"/>
      <c r="AK734" s="2572"/>
    </row>
    <row r="735" spans="2:37" s="2452" customFormat="1" ht="15" customHeight="1" x14ac:dyDescent="0.2">
      <c r="B735" s="3979" t="s">
        <v>4993</v>
      </c>
      <c r="C735" s="3980"/>
      <c r="D735" s="4931" t="s">
        <v>5088</v>
      </c>
      <c r="E735" s="4931"/>
      <c r="F735" s="4931"/>
      <c r="G735" s="4931"/>
      <c r="H735" s="2569"/>
      <c r="I735" s="2569"/>
      <c r="J735" s="2569"/>
      <c r="K735" s="2569"/>
      <c r="L735" s="2569"/>
      <c r="M735" s="2569"/>
      <c r="N735" s="2569"/>
      <c r="O735" s="2569"/>
      <c r="P735" s="2569"/>
      <c r="Q735" s="2569"/>
      <c r="R735" s="2569"/>
      <c r="S735" s="2569"/>
      <c r="T735" s="2565"/>
      <c r="U735" s="2565"/>
      <c r="V735" s="2565"/>
      <c r="W735" s="2565"/>
      <c r="X735" s="2565"/>
      <c r="Y735" s="2565"/>
      <c r="Z735" s="2565"/>
      <c r="AA735" s="2565"/>
      <c r="AB735" s="2565"/>
      <c r="AC735" s="2565"/>
      <c r="AD735" s="2565"/>
      <c r="AE735" s="2565"/>
      <c r="AF735" s="2565"/>
      <c r="AG735" s="2565"/>
      <c r="AH735" s="2565"/>
      <c r="AI735" s="2565"/>
      <c r="AJ735" s="2568"/>
      <c r="AK735" s="2572"/>
    </row>
    <row r="736" spans="2:37" s="2452" customFormat="1" ht="15" customHeight="1" thickBot="1" x14ac:dyDescent="0.25">
      <c r="B736" s="4057"/>
      <c r="C736" s="4058"/>
      <c r="D736" s="4059"/>
      <c r="E736" s="4059"/>
      <c r="F736" s="4059"/>
      <c r="G736" s="4059"/>
      <c r="H736" s="2574"/>
      <c r="I736" s="2574"/>
      <c r="J736" s="2574"/>
      <c r="K736" s="2574"/>
      <c r="L736" s="2574"/>
      <c r="M736" s="2574"/>
      <c r="N736" s="2574"/>
      <c r="O736" s="2574"/>
      <c r="P736" s="2574"/>
      <c r="Q736" s="2574"/>
      <c r="R736" s="2574"/>
      <c r="S736" s="2574"/>
      <c r="T736" s="2575"/>
      <c r="U736" s="2575"/>
      <c r="V736" s="2575"/>
      <c r="W736" s="2575"/>
      <c r="X736" s="2575"/>
      <c r="Y736" s="2575"/>
      <c r="Z736" s="2575"/>
      <c r="AA736" s="2575"/>
      <c r="AB736" s="2575"/>
      <c r="AC736" s="2575"/>
      <c r="AD736" s="2575"/>
      <c r="AE736" s="2575"/>
      <c r="AF736" s="2575"/>
      <c r="AG736" s="2575"/>
      <c r="AH736" s="2575"/>
      <c r="AI736" s="2575"/>
      <c r="AJ736" s="2576"/>
      <c r="AK736" s="2577"/>
    </row>
    <row r="737" spans="2:37" s="2452" customFormat="1" ht="15" customHeight="1" x14ac:dyDescent="0.3">
      <c r="C737" s="3229"/>
      <c r="D737" s="3229"/>
      <c r="E737" s="3230"/>
      <c r="F737" s="3230"/>
      <c r="G737" s="3230"/>
      <c r="H737" s="3230"/>
      <c r="I737" s="2874"/>
      <c r="J737" s="2874"/>
      <c r="K737" s="2874"/>
      <c r="L737" s="2874"/>
      <c r="M737" s="2874"/>
      <c r="N737" s="2874"/>
      <c r="O737" s="2874"/>
      <c r="P737" s="2874"/>
    </row>
    <row r="738" spans="2:37" s="2452" customFormat="1" ht="15" customHeight="1" thickBot="1" x14ac:dyDescent="0.35">
      <c r="C738" s="3229"/>
      <c r="D738" s="3229"/>
      <c r="E738" s="3230"/>
      <c r="F738" s="3230"/>
      <c r="G738" s="3230"/>
      <c r="H738" s="3230"/>
      <c r="I738" s="2874"/>
      <c r="J738" s="2874"/>
      <c r="K738" s="2874"/>
      <c r="L738" s="2874"/>
      <c r="M738" s="2874"/>
      <c r="N738" s="2874"/>
      <c r="O738" s="2874"/>
      <c r="P738" s="2874"/>
    </row>
    <row r="739" spans="2:37" s="2452" customFormat="1" ht="15" customHeight="1" x14ac:dyDescent="0.2">
      <c r="B739" s="3987" t="s">
        <v>5001</v>
      </c>
      <c r="C739" s="3988"/>
      <c r="D739" s="3988"/>
      <c r="E739" s="3988"/>
      <c r="F739" s="3988"/>
      <c r="G739" s="3988"/>
      <c r="H739" s="3988"/>
      <c r="I739" s="3988"/>
      <c r="J739" s="3988"/>
      <c r="K739" s="3988"/>
      <c r="L739" s="3988"/>
      <c r="M739" s="3988"/>
      <c r="N739" s="3988"/>
      <c r="O739" s="3988"/>
      <c r="P739" s="3988"/>
      <c r="Q739" s="3988"/>
      <c r="R739" s="3988"/>
      <c r="S739" s="3988"/>
      <c r="T739" s="3988"/>
      <c r="U739" s="3988"/>
      <c r="V739" s="3988"/>
      <c r="W739" s="3988"/>
      <c r="X739" s="3988"/>
      <c r="Y739" s="3988"/>
      <c r="Z739" s="3988"/>
      <c r="AA739" s="3988"/>
      <c r="AB739" s="3988"/>
      <c r="AC739" s="3988"/>
      <c r="AD739" s="3988"/>
      <c r="AE739" s="3988"/>
      <c r="AF739" s="3988"/>
      <c r="AG739" s="3988"/>
      <c r="AH739" s="3988"/>
      <c r="AI739" s="3988"/>
      <c r="AJ739" s="3988"/>
      <c r="AK739" s="3989"/>
    </row>
    <row r="740" spans="2:37" s="2452" customFormat="1" ht="15" customHeight="1" x14ac:dyDescent="0.2">
      <c r="B740" s="2570"/>
      <c r="C740" s="3782"/>
      <c r="D740" s="3782"/>
      <c r="E740" s="3782"/>
      <c r="F740" s="3782"/>
      <c r="G740" s="2571"/>
      <c r="H740" s="2571"/>
      <c r="I740" s="2571"/>
      <c r="J740" s="2571"/>
      <c r="K740" s="2571"/>
      <c r="L740" s="2571"/>
      <c r="M740" s="2571"/>
      <c r="N740" s="2571"/>
      <c r="O740" s="2571"/>
      <c r="P740" s="2571"/>
      <c r="Q740" s="2571"/>
      <c r="R740" s="2571"/>
      <c r="S740" s="2571"/>
      <c r="T740" s="2571"/>
      <c r="U740" s="2571"/>
      <c r="V740" s="2571"/>
      <c r="W740" s="2571"/>
      <c r="X740" s="2571"/>
      <c r="Y740" s="2571"/>
      <c r="Z740" s="2571"/>
      <c r="AA740" s="2571"/>
      <c r="AB740" s="2571"/>
      <c r="AC740" s="2571"/>
      <c r="AD740" s="2571"/>
      <c r="AE740" s="2571"/>
      <c r="AF740" s="2571"/>
      <c r="AG740" s="2571"/>
      <c r="AH740" s="2571"/>
      <c r="AI740" s="2571"/>
      <c r="AJ740" s="2571"/>
      <c r="AK740" s="2572"/>
    </row>
    <row r="741" spans="2:37" s="2452" customFormat="1" ht="15" customHeight="1" x14ac:dyDescent="0.2">
      <c r="B741" s="2570" t="s">
        <v>4988</v>
      </c>
      <c r="C741" s="3782"/>
      <c r="D741" s="4122" t="s">
        <v>6708</v>
      </c>
      <c r="E741" s="4122"/>
      <c r="F741" s="4122"/>
      <c r="G741" s="4122"/>
      <c r="H741" s="4122"/>
      <c r="I741" s="4122"/>
      <c r="J741" s="2571"/>
      <c r="K741" s="2571"/>
      <c r="L741" s="2571"/>
      <c r="M741" s="2571"/>
      <c r="N741" s="2571"/>
      <c r="O741" s="2571"/>
      <c r="P741" s="2571"/>
      <c r="Q741" s="2571"/>
      <c r="R741" s="2571"/>
      <c r="S741" s="2571"/>
      <c r="T741" s="2571"/>
      <c r="U741" s="2571"/>
      <c r="V741" s="2571"/>
      <c r="W741" s="2571"/>
      <c r="X741" s="2571"/>
      <c r="Y741" s="2571"/>
      <c r="Z741" s="2571"/>
      <c r="AA741" s="2571"/>
      <c r="AB741" s="2571"/>
      <c r="AC741" s="2571"/>
      <c r="AD741" s="2571"/>
      <c r="AE741" s="2571"/>
      <c r="AF741" s="2571"/>
      <c r="AG741" s="2571"/>
      <c r="AH741" s="2571"/>
      <c r="AI741" s="2571"/>
      <c r="AJ741" s="2571"/>
      <c r="AK741" s="2572"/>
    </row>
    <row r="742" spans="2:37" s="2452" customFormat="1" ht="15" customHeight="1" thickBot="1" x14ac:dyDescent="0.25">
      <c r="B742" s="3991" t="s">
        <v>5002</v>
      </c>
      <c r="C742" s="3992"/>
      <c r="D742" s="3963">
        <v>41816</v>
      </c>
      <c r="E742" s="3963"/>
      <c r="F742" s="3783"/>
      <c r="G742" s="2571"/>
      <c r="H742" s="2571"/>
      <c r="I742" s="2571"/>
      <c r="J742" s="2571"/>
      <c r="K742" s="2571"/>
      <c r="L742" s="2571"/>
      <c r="M742" s="2571"/>
      <c r="N742" s="2571"/>
      <c r="O742" s="2571"/>
      <c r="P742" s="2571"/>
      <c r="Q742" s="2571"/>
      <c r="R742" s="2571"/>
      <c r="S742" s="2571"/>
      <c r="T742" s="2571"/>
      <c r="U742" s="2571"/>
      <c r="V742" s="2571"/>
      <c r="W742" s="2571"/>
      <c r="X742" s="2571"/>
      <c r="Y742" s="2571"/>
      <c r="Z742" s="2571"/>
      <c r="AA742" s="2571"/>
      <c r="AB742" s="2571"/>
      <c r="AC742" s="2571"/>
      <c r="AD742" s="2571"/>
      <c r="AE742" s="2571"/>
      <c r="AF742" s="2571"/>
      <c r="AG742" s="2571"/>
      <c r="AH742" s="2571"/>
      <c r="AI742" s="2571"/>
      <c r="AJ742" s="2571"/>
      <c r="AK742" s="2572"/>
    </row>
    <row r="743" spans="2:37" s="2452" customFormat="1" ht="87" customHeight="1" thickBot="1" x14ac:dyDescent="0.25">
      <c r="B743" s="3993" t="s">
        <v>5003</v>
      </c>
      <c r="C743" s="4036"/>
      <c r="D743" s="4926" t="s">
        <v>6709</v>
      </c>
      <c r="E743" s="4927"/>
      <c r="F743" s="4927"/>
      <c r="G743" s="4927"/>
      <c r="H743" s="4927"/>
      <c r="I743" s="4927"/>
      <c r="J743" s="4927"/>
      <c r="K743" s="4927"/>
      <c r="L743" s="4927"/>
      <c r="M743" s="4927"/>
      <c r="N743" s="4927"/>
      <c r="O743" s="4927"/>
      <c r="P743" s="4927"/>
      <c r="Q743" s="4928"/>
      <c r="R743" s="2571"/>
      <c r="S743" s="2571"/>
      <c r="T743" s="2571"/>
      <c r="U743" s="2571"/>
      <c r="V743" s="2571"/>
      <c r="W743" s="2571"/>
      <c r="X743" s="2571"/>
      <c r="Y743" s="2571"/>
      <c r="Z743" s="2571"/>
      <c r="AA743" s="2571"/>
      <c r="AB743" s="2571"/>
      <c r="AC743" s="2571"/>
      <c r="AD743" s="2571"/>
      <c r="AE743" s="2571"/>
      <c r="AF743" s="2571"/>
      <c r="AG743" s="2571"/>
      <c r="AH743" s="2571"/>
      <c r="AI743" s="2571"/>
      <c r="AJ743" s="2571"/>
      <c r="AK743" s="2572"/>
    </row>
    <row r="744" spans="2:37" s="2452" customFormat="1" ht="15" customHeight="1" thickBot="1" x14ac:dyDescent="0.25">
      <c r="B744" s="3998"/>
      <c r="C744" s="3999"/>
      <c r="D744" s="3999"/>
      <c r="E744" s="3999"/>
      <c r="F744" s="3999"/>
      <c r="G744" s="3999"/>
      <c r="H744" s="3999"/>
      <c r="I744" s="3999"/>
      <c r="J744" s="3999"/>
      <c r="K744" s="3999"/>
      <c r="L744" s="3999"/>
      <c r="M744" s="3999"/>
      <c r="N744" s="3999"/>
      <c r="O744" s="3999"/>
      <c r="P744" s="3999"/>
      <c r="Q744" s="3999"/>
      <c r="R744" s="2571"/>
      <c r="S744" s="2571"/>
      <c r="T744" s="2571"/>
      <c r="U744" s="2571"/>
      <c r="V744" s="2571"/>
      <c r="W744" s="2571"/>
      <c r="X744" s="2571"/>
      <c r="Y744" s="2571"/>
      <c r="Z744" s="2571"/>
      <c r="AA744" s="2571"/>
      <c r="AB744" s="2571"/>
      <c r="AC744" s="2571"/>
      <c r="AD744" s="2571"/>
      <c r="AE744" s="2571"/>
      <c r="AF744" s="2571"/>
      <c r="AG744" s="2571"/>
      <c r="AH744" s="2571"/>
      <c r="AI744" s="2571"/>
      <c r="AJ744" s="2571"/>
      <c r="AK744" s="2572"/>
    </row>
    <row r="745" spans="2:37" s="2452" customFormat="1" ht="15" customHeight="1" thickBot="1" x14ac:dyDescent="0.25">
      <c r="B745" s="3781"/>
      <c r="C745" s="3782"/>
      <c r="D745" s="3782"/>
      <c r="E745" s="3782"/>
      <c r="F745" s="3780"/>
      <c r="G745" s="3780"/>
      <c r="H745" s="3780"/>
      <c r="I745" s="3780"/>
      <c r="J745" s="3780"/>
      <c r="K745" s="3780"/>
      <c r="L745" s="3780"/>
      <c r="M745" s="3780"/>
      <c r="N745" s="3780"/>
      <c r="O745" s="3780"/>
      <c r="P745" s="3780"/>
      <c r="Q745" s="3780"/>
      <c r="R745" s="2571"/>
      <c r="S745" s="2571"/>
      <c r="T745" s="2571"/>
      <c r="U745" s="2571"/>
      <c r="V745" s="2571"/>
      <c r="W745" s="2571"/>
      <c r="X745" s="2571"/>
      <c r="Y745" s="2571"/>
      <c r="Z745" s="2571"/>
      <c r="AA745" s="2571"/>
      <c r="AB745" s="2571"/>
      <c r="AC745" s="2571"/>
      <c r="AD745" s="2571"/>
      <c r="AE745" s="2571"/>
      <c r="AF745" s="2571"/>
      <c r="AG745" s="2571"/>
      <c r="AH745" s="2571"/>
      <c r="AI745" s="2571"/>
      <c r="AJ745" s="2571"/>
      <c r="AK745" s="2572"/>
    </row>
    <row r="746" spans="2:37" s="2452" customFormat="1" ht="15" customHeight="1" thickBot="1" x14ac:dyDescent="0.25">
      <c r="B746" s="4000" t="s">
        <v>5004</v>
      </c>
      <c r="C746" s="4000"/>
      <c r="D746" s="4000" t="s">
        <v>4994</v>
      </c>
      <c r="E746" s="4000" t="s">
        <v>5005</v>
      </c>
      <c r="F746" s="4002" t="s">
        <v>224</v>
      </c>
      <c r="G746" s="4002"/>
      <c r="H746" s="4002"/>
      <c r="I746" s="4002"/>
      <c r="J746" s="4002"/>
      <c r="K746" s="4002"/>
      <c r="L746" s="4002"/>
      <c r="M746" s="4002"/>
      <c r="N746" s="4002"/>
      <c r="O746" s="4002"/>
      <c r="P746" s="4002"/>
      <c r="Q746" s="4002"/>
      <c r="R746" s="4002"/>
      <c r="S746" s="4002" t="s">
        <v>340</v>
      </c>
      <c r="T746" s="4002"/>
      <c r="U746" s="4002"/>
      <c r="V746" s="4002"/>
      <c r="W746" s="4002"/>
      <c r="X746" s="4002"/>
      <c r="Y746" s="4002"/>
      <c r="Z746" s="4002"/>
      <c r="AA746" s="4002"/>
      <c r="AB746" s="4002"/>
      <c r="AC746" s="4002"/>
      <c r="AD746" s="4002" t="s">
        <v>225</v>
      </c>
      <c r="AE746" s="4002"/>
      <c r="AF746" s="4002"/>
      <c r="AG746" s="4002"/>
      <c r="AH746" s="4003" t="s">
        <v>4989</v>
      </c>
      <c r="AI746" s="4003"/>
      <c r="AJ746" s="4003"/>
      <c r="AK746" s="2572"/>
    </row>
    <row r="747" spans="2:37" s="2452" customFormat="1" ht="15" customHeight="1" thickBot="1" x14ac:dyDescent="0.25">
      <c r="B747" s="4001"/>
      <c r="C747" s="4001"/>
      <c r="D747" s="4001"/>
      <c r="E747" s="4001"/>
      <c r="F747" s="4001" t="s">
        <v>5006</v>
      </c>
      <c r="G747" s="4001" t="s">
        <v>5007</v>
      </c>
      <c r="H747" s="4000" t="s">
        <v>5008</v>
      </c>
      <c r="I747" s="4004" t="s">
        <v>5009</v>
      </c>
      <c r="J747" s="4004" t="s">
        <v>5010</v>
      </c>
      <c r="K747" s="4005" t="s">
        <v>5011</v>
      </c>
      <c r="L747" s="4005" t="s">
        <v>5012</v>
      </c>
      <c r="M747" s="4004" t="s">
        <v>5013</v>
      </c>
      <c r="N747" s="4004"/>
      <c r="O747" s="4005" t="s">
        <v>5014</v>
      </c>
      <c r="P747" s="4005" t="s">
        <v>5015</v>
      </c>
      <c r="Q747" s="4005" t="s">
        <v>5016</v>
      </c>
      <c r="R747" s="4005" t="s">
        <v>5017</v>
      </c>
      <c r="S747" s="4000" t="s">
        <v>5018</v>
      </c>
      <c r="T747" s="4000" t="s">
        <v>5019</v>
      </c>
      <c r="U747" s="4000" t="s">
        <v>5020</v>
      </c>
      <c r="V747" s="4000" t="s">
        <v>5021</v>
      </c>
      <c r="W747" s="4000" t="s">
        <v>5022</v>
      </c>
      <c r="X747" s="4000" t="s">
        <v>5023</v>
      </c>
      <c r="Y747" s="4000" t="s">
        <v>5024</v>
      </c>
      <c r="Z747" s="4000" t="s">
        <v>5025</v>
      </c>
      <c r="AA747" s="4000" t="s">
        <v>5026</v>
      </c>
      <c r="AB747" s="4004" t="s">
        <v>5027</v>
      </c>
      <c r="AC747" s="4004" t="s">
        <v>5028</v>
      </c>
      <c r="AD747" s="4000" t="s">
        <v>5029</v>
      </c>
      <c r="AE747" s="4000" t="s">
        <v>5030</v>
      </c>
      <c r="AF747" s="4000" t="s">
        <v>5031</v>
      </c>
      <c r="AG747" s="4000" t="s">
        <v>5032</v>
      </c>
      <c r="AH747" s="4000" t="s">
        <v>1154</v>
      </c>
      <c r="AI747" s="4000" t="s">
        <v>4990</v>
      </c>
      <c r="AJ747" s="4000" t="s">
        <v>4991</v>
      </c>
      <c r="AK747" s="2572"/>
    </row>
    <row r="748" spans="2:37" s="2452" customFormat="1" ht="15" customHeight="1" thickBot="1" x14ac:dyDescent="0.25">
      <c r="B748" s="4001"/>
      <c r="C748" s="4001"/>
      <c r="D748" s="4001"/>
      <c r="E748" s="4001"/>
      <c r="F748" s="4001"/>
      <c r="G748" s="4001"/>
      <c r="H748" s="4001"/>
      <c r="I748" s="4005"/>
      <c r="J748" s="4005"/>
      <c r="K748" s="4005"/>
      <c r="L748" s="4005"/>
      <c r="M748" s="3778" t="s">
        <v>5033</v>
      </c>
      <c r="N748" s="3779" t="s">
        <v>2798</v>
      </c>
      <c r="O748" s="4005"/>
      <c r="P748" s="4005"/>
      <c r="Q748" s="4005"/>
      <c r="R748" s="4005"/>
      <c r="S748" s="4001"/>
      <c r="T748" s="4001"/>
      <c r="U748" s="4001"/>
      <c r="V748" s="4001"/>
      <c r="W748" s="4001"/>
      <c r="X748" s="4001"/>
      <c r="Y748" s="4001"/>
      <c r="Z748" s="4001"/>
      <c r="AA748" s="4001"/>
      <c r="AB748" s="4005"/>
      <c r="AC748" s="4005"/>
      <c r="AD748" s="4001"/>
      <c r="AE748" s="4001"/>
      <c r="AF748" s="4001"/>
      <c r="AG748" s="4001"/>
      <c r="AH748" s="4001"/>
      <c r="AI748" s="4001"/>
      <c r="AJ748" s="4001"/>
      <c r="AK748" s="2572"/>
    </row>
    <row r="749" spans="2:37" s="2452" customFormat="1" ht="15" customHeight="1" x14ac:dyDescent="0.2">
      <c r="B749" s="5426" t="s">
        <v>6710</v>
      </c>
      <c r="C749" s="5427"/>
      <c r="D749" s="3314" t="s">
        <v>6711</v>
      </c>
      <c r="E749" s="3315">
        <v>5</v>
      </c>
      <c r="F749" s="3315"/>
      <c r="G749" s="3316"/>
      <c r="H749" s="3317"/>
      <c r="I749" s="3317"/>
      <c r="J749" s="3317"/>
      <c r="K749" s="3316"/>
      <c r="L749" s="3316"/>
      <c r="M749" s="3314"/>
      <c r="N749" s="2696"/>
      <c r="O749" s="3316"/>
      <c r="P749" s="3316"/>
      <c r="Q749" s="3316"/>
      <c r="R749" s="3316"/>
      <c r="S749" s="2697"/>
      <c r="T749" s="3316"/>
      <c r="U749" s="3319"/>
      <c r="V749" s="3319"/>
      <c r="W749" s="3316"/>
      <c r="X749" s="3316"/>
      <c r="Y749" s="3319"/>
      <c r="Z749" s="3319"/>
      <c r="AA749" s="3319"/>
      <c r="AB749" s="3316"/>
      <c r="AC749" s="3316"/>
      <c r="AD749" s="3315"/>
      <c r="AE749" s="2593"/>
      <c r="AF749" s="2594"/>
      <c r="AG749" s="3316"/>
      <c r="AH749" s="2698"/>
      <c r="AI749" s="2698"/>
      <c r="AJ749" s="3391"/>
      <c r="AK749" s="2572"/>
    </row>
    <row r="750" spans="2:37" s="2452" customFormat="1" ht="15" customHeight="1" thickBot="1" x14ac:dyDescent="0.25">
      <c r="B750" s="4825" t="s">
        <v>6712</v>
      </c>
      <c r="C750" s="4826"/>
      <c r="D750" s="3051" t="s">
        <v>6713</v>
      </c>
      <c r="E750" s="3052">
        <v>5</v>
      </c>
      <c r="F750" s="3052"/>
      <c r="G750" s="3054"/>
      <c r="H750" s="3282"/>
      <c r="I750" s="3282"/>
      <c r="J750" s="3054"/>
      <c r="K750" s="3054"/>
      <c r="L750" s="3054"/>
      <c r="M750" s="3051"/>
      <c r="N750" s="3228"/>
      <c r="O750" s="3054"/>
      <c r="P750" s="3054"/>
      <c r="Q750" s="3054"/>
      <c r="R750" s="3054"/>
      <c r="S750" s="2798"/>
      <c r="T750" s="3054"/>
      <c r="U750" s="3429"/>
      <c r="V750" s="3429"/>
      <c r="W750" s="3054"/>
      <c r="X750" s="3054"/>
      <c r="Y750" s="3429"/>
      <c r="Z750" s="3429"/>
      <c r="AA750" s="3429"/>
      <c r="AB750" s="3054"/>
      <c r="AC750" s="3054"/>
      <c r="AD750" s="3052"/>
      <c r="AE750" s="2624"/>
      <c r="AF750" s="2625"/>
      <c r="AG750" s="3054"/>
      <c r="AH750" s="2626"/>
      <c r="AI750" s="2626"/>
      <c r="AJ750" s="3399"/>
      <c r="AK750" s="2572"/>
    </row>
    <row r="751" spans="2:37" s="2452" customFormat="1" ht="15" customHeight="1" x14ac:dyDescent="0.2">
      <c r="B751" s="2573"/>
      <c r="C751" s="2566"/>
      <c r="D751" s="2566"/>
      <c r="E751" s="2566"/>
      <c r="F751" s="2566"/>
      <c r="G751" s="2566"/>
      <c r="H751" s="2566"/>
      <c r="I751" s="2567"/>
      <c r="J751" s="2567"/>
      <c r="K751" s="2567"/>
      <c r="L751" s="2567"/>
      <c r="M751" s="2566"/>
      <c r="N751" s="2567"/>
      <c r="O751" s="2567"/>
      <c r="P751" s="2567"/>
      <c r="Q751" s="2567"/>
      <c r="R751" s="2567"/>
      <c r="S751" s="2566"/>
      <c r="T751" s="2565"/>
      <c r="U751" s="2565"/>
      <c r="V751" s="2565"/>
      <c r="W751" s="2565"/>
      <c r="X751" s="2565"/>
      <c r="Y751" s="2565"/>
      <c r="Z751" s="2565"/>
      <c r="AA751" s="2565"/>
      <c r="AB751" s="2565"/>
      <c r="AC751" s="2565"/>
      <c r="AD751" s="2565"/>
      <c r="AE751" s="2565"/>
      <c r="AF751" s="2565"/>
      <c r="AG751" s="2565"/>
      <c r="AH751" s="2565"/>
      <c r="AI751" s="2565"/>
      <c r="AJ751" s="2568"/>
      <c r="AK751" s="2572"/>
    </row>
    <row r="752" spans="2:37" s="2452" customFormat="1" ht="15" customHeight="1" x14ac:dyDescent="0.2">
      <c r="B752" s="3979" t="s">
        <v>4992</v>
      </c>
      <c r="C752" s="3980"/>
      <c r="D752" s="4931" t="s">
        <v>1871</v>
      </c>
      <c r="E752" s="4931"/>
      <c r="F752" s="4931"/>
      <c r="G752" s="4931"/>
      <c r="H752" s="4931"/>
      <c r="I752" s="2569"/>
      <c r="J752" s="2569"/>
      <c r="K752" s="2569"/>
      <c r="L752" s="2569"/>
      <c r="M752" s="2569"/>
      <c r="N752" s="2569"/>
      <c r="O752" s="2569"/>
      <c r="P752" s="2569"/>
      <c r="Q752" s="2569"/>
      <c r="R752" s="2569"/>
      <c r="S752" s="2569"/>
      <c r="T752" s="2565"/>
      <c r="U752" s="2565"/>
      <c r="V752" s="2565"/>
      <c r="W752" s="2565"/>
      <c r="X752" s="2565"/>
      <c r="Y752" s="2565"/>
      <c r="Z752" s="2565"/>
      <c r="AA752" s="2565"/>
      <c r="AB752" s="2565"/>
      <c r="AC752" s="2565"/>
      <c r="AD752" s="2565"/>
      <c r="AE752" s="2565"/>
      <c r="AF752" s="2565"/>
      <c r="AG752" s="2565"/>
      <c r="AH752" s="2565"/>
      <c r="AI752" s="2565"/>
      <c r="AJ752" s="2568"/>
      <c r="AK752" s="2572"/>
    </row>
    <row r="753" spans="2:37" s="2452" customFormat="1" ht="15" customHeight="1" x14ac:dyDescent="0.2">
      <c r="B753" s="3979" t="s">
        <v>4993</v>
      </c>
      <c r="C753" s="3980"/>
      <c r="D753" s="4931" t="s">
        <v>5088</v>
      </c>
      <c r="E753" s="4931"/>
      <c r="F753" s="4931"/>
      <c r="G753" s="4931"/>
      <c r="H753" s="2569"/>
      <c r="I753" s="2569"/>
      <c r="J753" s="2569"/>
      <c r="K753" s="2569"/>
      <c r="L753" s="2569"/>
      <c r="M753" s="2569"/>
      <c r="N753" s="2569"/>
      <c r="O753" s="2569"/>
      <c r="P753" s="2569"/>
      <c r="Q753" s="2569"/>
      <c r="R753" s="2569"/>
      <c r="S753" s="2569"/>
      <c r="T753" s="2565"/>
      <c r="U753" s="2565"/>
      <c r="V753" s="2565"/>
      <c r="W753" s="2565"/>
      <c r="X753" s="2565"/>
      <c r="Y753" s="2565"/>
      <c r="Z753" s="2565"/>
      <c r="AA753" s="2565"/>
      <c r="AB753" s="2565"/>
      <c r="AC753" s="2565"/>
      <c r="AD753" s="2565"/>
      <c r="AE753" s="2565"/>
      <c r="AF753" s="2565"/>
      <c r="AG753" s="2565"/>
      <c r="AH753" s="2565"/>
      <c r="AI753" s="2565"/>
      <c r="AJ753" s="2568"/>
      <c r="AK753" s="2572"/>
    </row>
    <row r="754" spans="2:37" s="2452" customFormat="1" ht="15" customHeight="1" thickBot="1" x14ac:dyDescent="0.25">
      <c r="B754" s="4057"/>
      <c r="C754" s="4058"/>
      <c r="D754" s="4059"/>
      <c r="E754" s="4059"/>
      <c r="F754" s="4059"/>
      <c r="G754" s="4059"/>
      <c r="H754" s="2574"/>
      <c r="I754" s="2574"/>
      <c r="J754" s="2574"/>
      <c r="K754" s="2574"/>
      <c r="L754" s="2574"/>
      <c r="M754" s="2574"/>
      <c r="N754" s="2574"/>
      <c r="O754" s="2574"/>
      <c r="P754" s="2574"/>
      <c r="Q754" s="2574"/>
      <c r="R754" s="2574"/>
      <c r="S754" s="2574"/>
      <c r="T754" s="2575"/>
      <c r="U754" s="2575"/>
      <c r="V754" s="2575"/>
      <c r="W754" s="2575"/>
      <c r="X754" s="2575"/>
      <c r="Y754" s="2575"/>
      <c r="Z754" s="2575"/>
      <c r="AA754" s="2575"/>
      <c r="AB754" s="2575"/>
      <c r="AC754" s="2575"/>
      <c r="AD754" s="2575"/>
      <c r="AE754" s="2575"/>
      <c r="AF754" s="2575"/>
      <c r="AG754" s="2575"/>
      <c r="AH754" s="2575"/>
      <c r="AI754" s="2575"/>
      <c r="AJ754" s="2576"/>
      <c r="AK754" s="2577"/>
    </row>
    <row r="755" spans="2:37" s="2452" customFormat="1" ht="15" customHeight="1" x14ac:dyDescent="0.3">
      <c r="C755" s="3229"/>
      <c r="D755" s="3229"/>
      <c r="E755" s="3230"/>
      <c r="F755" s="3230"/>
      <c r="G755" s="3230"/>
      <c r="H755" s="3230"/>
      <c r="I755" s="2874"/>
      <c r="J755" s="2874"/>
      <c r="K755" s="2874"/>
      <c r="L755" s="2874"/>
      <c r="M755" s="2874"/>
      <c r="N755" s="2874"/>
      <c r="O755" s="2874"/>
      <c r="P755" s="2874"/>
    </row>
    <row r="756" spans="2:37" s="2452" customFormat="1" ht="15" customHeight="1" thickBot="1" x14ac:dyDescent="0.35">
      <c r="C756" s="3229"/>
      <c r="D756" s="3229"/>
      <c r="E756" s="3230"/>
      <c r="F756" s="3230"/>
      <c r="G756" s="3230"/>
      <c r="H756" s="3230"/>
      <c r="I756" s="2874"/>
      <c r="J756" s="2874"/>
      <c r="K756" s="2874"/>
      <c r="L756" s="2874"/>
      <c r="M756" s="2874"/>
      <c r="N756" s="2874"/>
      <c r="O756" s="2874"/>
      <c r="P756" s="2874"/>
    </row>
    <row r="757" spans="2:37" s="2452" customFormat="1" ht="15" customHeight="1" x14ac:dyDescent="0.2">
      <c r="B757" s="3987" t="s">
        <v>5001</v>
      </c>
      <c r="C757" s="3988"/>
      <c r="D757" s="3988"/>
      <c r="E757" s="3988"/>
      <c r="F757" s="3988"/>
      <c r="G757" s="3988"/>
      <c r="H757" s="3988"/>
      <c r="I757" s="3988"/>
      <c r="J757" s="3988"/>
      <c r="K757" s="3988"/>
      <c r="L757" s="3988"/>
      <c r="M757" s="3988"/>
      <c r="N757" s="3988"/>
      <c r="O757" s="3988"/>
      <c r="P757" s="3988"/>
      <c r="Q757" s="3988"/>
      <c r="R757" s="3988"/>
      <c r="S757" s="3988"/>
      <c r="T757" s="3988"/>
      <c r="U757" s="3988"/>
      <c r="V757" s="3988"/>
      <c r="W757" s="3988"/>
      <c r="X757" s="3988"/>
      <c r="Y757" s="3988"/>
      <c r="Z757" s="3988"/>
      <c r="AA757" s="3988"/>
      <c r="AB757" s="3988"/>
      <c r="AC757" s="3988"/>
      <c r="AD757" s="3988"/>
      <c r="AE757" s="3988"/>
      <c r="AF757" s="3988"/>
      <c r="AG757" s="3988"/>
      <c r="AH757" s="3988"/>
      <c r="AI757" s="3988"/>
      <c r="AJ757" s="3988"/>
      <c r="AK757" s="3989"/>
    </row>
    <row r="758" spans="2:37" s="2452" customFormat="1" ht="15" customHeight="1" x14ac:dyDescent="0.2">
      <c r="B758" s="2570"/>
      <c r="C758" s="3782"/>
      <c r="D758" s="3782"/>
      <c r="E758" s="3782"/>
      <c r="F758" s="3782"/>
      <c r="G758" s="2571"/>
      <c r="H758" s="2571"/>
      <c r="I758" s="2571"/>
      <c r="J758" s="2571"/>
      <c r="K758" s="2571"/>
      <c r="L758" s="2571"/>
      <c r="M758" s="2571"/>
      <c r="N758" s="2571"/>
      <c r="O758" s="2571"/>
      <c r="P758" s="2571"/>
      <c r="Q758" s="2571"/>
      <c r="R758" s="2571"/>
      <c r="S758" s="2571"/>
      <c r="T758" s="2571"/>
      <c r="U758" s="2571"/>
      <c r="V758" s="2571"/>
      <c r="W758" s="2571"/>
      <c r="X758" s="2571"/>
      <c r="Y758" s="2571"/>
      <c r="Z758" s="2571"/>
      <c r="AA758" s="2571"/>
      <c r="AB758" s="2571"/>
      <c r="AC758" s="2571"/>
      <c r="AD758" s="2571"/>
      <c r="AE758" s="2571"/>
      <c r="AF758" s="2571"/>
      <c r="AG758" s="2571"/>
      <c r="AH758" s="2571"/>
      <c r="AI758" s="2571"/>
      <c r="AJ758" s="2571"/>
      <c r="AK758" s="2572"/>
    </row>
    <row r="759" spans="2:37" s="2452" customFormat="1" ht="15" customHeight="1" x14ac:dyDescent="0.2">
      <c r="B759" s="2570" t="s">
        <v>4988</v>
      </c>
      <c r="C759" s="3782"/>
      <c r="D759" s="4122" t="s">
        <v>6674</v>
      </c>
      <c r="E759" s="4122"/>
      <c r="F759" s="4122"/>
      <c r="G759" s="4122"/>
      <c r="H759" s="4122"/>
      <c r="I759" s="4122"/>
      <c r="J759" s="2571"/>
      <c r="K759" s="2571"/>
      <c r="L759" s="2571"/>
      <c r="M759" s="2571"/>
      <c r="N759" s="2571"/>
      <c r="O759" s="2571"/>
      <c r="P759" s="2571"/>
      <c r="Q759" s="2571"/>
      <c r="R759" s="2571"/>
      <c r="S759" s="2571"/>
      <c r="T759" s="2571"/>
      <c r="U759" s="2571"/>
      <c r="V759" s="2571"/>
      <c r="W759" s="2571"/>
      <c r="X759" s="2571"/>
      <c r="Y759" s="2571"/>
      <c r="Z759" s="2571"/>
      <c r="AA759" s="2571"/>
      <c r="AB759" s="2571"/>
      <c r="AC759" s="2571"/>
      <c r="AD759" s="2571"/>
      <c r="AE759" s="2571"/>
      <c r="AF759" s="2571"/>
      <c r="AG759" s="2571"/>
      <c r="AH759" s="2571"/>
      <c r="AI759" s="2571"/>
      <c r="AJ759" s="2571"/>
      <c r="AK759" s="2572"/>
    </row>
    <row r="760" spans="2:37" s="2452" customFormat="1" ht="15" customHeight="1" thickBot="1" x14ac:dyDescent="0.25">
      <c r="B760" s="3991" t="s">
        <v>5002</v>
      </c>
      <c r="C760" s="3992"/>
      <c r="D760" s="3963">
        <v>41815</v>
      </c>
      <c r="E760" s="3963"/>
      <c r="F760" s="3783"/>
      <c r="G760" s="2571"/>
      <c r="H760" s="2571"/>
      <c r="I760" s="2571"/>
      <c r="J760" s="2571"/>
      <c r="K760" s="2571"/>
      <c r="L760" s="2571"/>
      <c r="M760" s="2571"/>
      <c r="N760" s="2571"/>
      <c r="O760" s="2571"/>
      <c r="P760" s="2571"/>
      <c r="Q760" s="2571"/>
      <c r="R760" s="2571"/>
      <c r="S760" s="2571"/>
      <c r="T760" s="2571"/>
      <c r="U760" s="2571"/>
      <c r="V760" s="2571"/>
      <c r="W760" s="2571"/>
      <c r="X760" s="2571"/>
      <c r="Y760" s="2571"/>
      <c r="Z760" s="2571"/>
      <c r="AA760" s="2571"/>
      <c r="AB760" s="2571"/>
      <c r="AC760" s="2571"/>
      <c r="AD760" s="2571"/>
      <c r="AE760" s="2571"/>
      <c r="AF760" s="2571"/>
      <c r="AG760" s="2571"/>
      <c r="AH760" s="2571"/>
      <c r="AI760" s="2571"/>
      <c r="AJ760" s="2571"/>
      <c r="AK760" s="2572"/>
    </row>
    <row r="761" spans="2:37" s="2452" customFormat="1" ht="96.75" customHeight="1" thickBot="1" x14ac:dyDescent="0.25">
      <c r="B761" s="3993" t="s">
        <v>5003</v>
      </c>
      <c r="C761" s="4036"/>
      <c r="D761" s="4926" t="s">
        <v>6675</v>
      </c>
      <c r="E761" s="4927"/>
      <c r="F761" s="4927"/>
      <c r="G761" s="4927"/>
      <c r="H761" s="4927"/>
      <c r="I761" s="4927"/>
      <c r="J761" s="4927"/>
      <c r="K761" s="4927"/>
      <c r="L761" s="4927"/>
      <c r="M761" s="4927"/>
      <c r="N761" s="4927"/>
      <c r="O761" s="4927"/>
      <c r="P761" s="4927"/>
      <c r="Q761" s="4928"/>
      <c r="R761" s="2571"/>
      <c r="S761" s="2571"/>
      <c r="T761" s="2571"/>
      <c r="U761" s="2571"/>
      <c r="V761" s="2571"/>
      <c r="W761" s="2571"/>
      <c r="X761" s="2571"/>
      <c r="Y761" s="2571"/>
      <c r="Z761" s="2571"/>
      <c r="AA761" s="2571"/>
      <c r="AB761" s="2571"/>
      <c r="AC761" s="2571"/>
      <c r="AD761" s="2571"/>
      <c r="AE761" s="2571"/>
      <c r="AF761" s="2571"/>
      <c r="AG761" s="2571"/>
      <c r="AH761" s="2571"/>
      <c r="AI761" s="2571"/>
      <c r="AJ761" s="2571"/>
      <c r="AK761" s="2572"/>
    </row>
    <row r="762" spans="2:37" s="2452" customFormat="1" ht="15" customHeight="1" thickBot="1" x14ac:dyDescent="0.25">
      <c r="B762" s="3998"/>
      <c r="C762" s="3999"/>
      <c r="D762" s="3999"/>
      <c r="E762" s="3999"/>
      <c r="F762" s="3999"/>
      <c r="G762" s="3999"/>
      <c r="H762" s="3999"/>
      <c r="I762" s="3999"/>
      <c r="J762" s="3999"/>
      <c r="K762" s="3999"/>
      <c r="L762" s="3999"/>
      <c r="M762" s="3999"/>
      <c r="N762" s="3999"/>
      <c r="O762" s="3999"/>
      <c r="P762" s="3999"/>
      <c r="Q762" s="3999"/>
      <c r="R762" s="2571"/>
      <c r="S762" s="2571"/>
      <c r="T762" s="2571"/>
      <c r="U762" s="2571"/>
      <c r="V762" s="2571"/>
      <c r="W762" s="2571"/>
      <c r="X762" s="2571"/>
      <c r="Y762" s="2571"/>
      <c r="Z762" s="2571"/>
      <c r="AA762" s="2571"/>
      <c r="AB762" s="2571"/>
      <c r="AC762" s="2571"/>
      <c r="AD762" s="2571"/>
      <c r="AE762" s="2571"/>
      <c r="AF762" s="2571"/>
      <c r="AG762" s="2571"/>
      <c r="AH762" s="2571"/>
      <c r="AI762" s="2571"/>
      <c r="AJ762" s="2571"/>
      <c r="AK762" s="2572"/>
    </row>
    <row r="763" spans="2:37" s="2452" customFormat="1" ht="15" customHeight="1" thickBot="1" x14ac:dyDescent="0.25">
      <c r="B763" s="3781"/>
      <c r="C763" s="3782"/>
      <c r="D763" s="3782"/>
      <c r="E763" s="3782"/>
      <c r="F763" s="3780"/>
      <c r="G763" s="3780"/>
      <c r="H763" s="3780"/>
      <c r="I763" s="3780"/>
      <c r="J763" s="3780"/>
      <c r="K763" s="3780"/>
      <c r="L763" s="3780"/>
      <c r="M763" s="3780"/>
      <c r="N763" s="3780"/>
      <c r="O763" s="3780"/>
      <c r="P763" s="3780"/>
      <c r="Q763" s="3780"/>
      <c r="R763" s="2571"/>
      <c r="S763" s="2571"/>
      <c r="T763" s="2571"/>
      <c r="U763" s="2571"/>
      <c r="V763" s="2571"/>
      <c r="W763" s="2571"/>
      <c r="X763" s="2571"/>
      <c r="Y763" s="2571"/>
      <c r="Z763" s="2571"/>
      <c r="AA763" s="2571"/>
      <c r="AB763" s="2571"/>
      <c r="AC763" s="2571"/>
      <c r="AD763" s="2571"/>
      <c r="AE763" s="2571"/>
      <c r="AF763" s="2571"/>
      <c r="AG763" s="2571"/>
      <c r="AH763" s="2571"/>
      <c r="AI763" s="2571"/>
      <c r="AJ763" s="2571"/>
      <c r="AK763" s="2572"/>
    </row>
    <row r="764" spans="2:37" s="2452" customFormat="1" ht="15" customHeight="1" thickBot="1" x14ac:dyDescent="0.25">
      <c r="B764" s="4000" t="s">
        <v>5004</v>
      </c>
      <c r="C764" s="4000"/>
      <c r="D764" s="4000" t="s">
        <v>4994</v>
      </c>
      <c r="E764" s="4000" t="s">
        <v>5005</v>
      </c>
      <c r="F764" s="4002" t="s">
        <v>224</v>
      </c>
      <c r="G764" s="4002"/>
      <c r="H764" s="4002"/>
      <c r="I764" s="4002"/>
      <c r="J764" s="4002"/>
      <c r="K764" s="4002"/>
      <c r="L764" s="4002"/>
      <c r="M764" s="4002"/>
      <c r="N764" s="4002"/>
      <c r="O764" s="4002"/>
      <c r="P764" s="4002"/>
      <c r="Q764" s="4002"/>
      <c r="R764" s="4002"/>
      <c r="S764" s="4002" t="s">
        <v>340</v>
      </c>
      <c r="T764" s="4002"/>
      <c r="U764" s="4002"/>
      <c r="V764" s="4002"/>
      <c r="W764" s="4002"/>
      <c r="X764" s="4002"/>
      <c r="Y764" s="4002"/>
      <c r="Z764" s="4002"/>
      <c r="AA764" s="4002"/>
      <c r="AB764" s="4002"/>
      <c r="AC764" s="4002"/>
      <c r="AD764" s="4002" t="s">
        <v>225</v>
      </c>
      <c r="AE764" s="4002"/>
      <c r="AF764" s="4002"/>
      <c r="AG764" s="4002"/>
      <c r="AH764" s="4003" t="s">
        <v>4989</v>
      </c>
      <c r="AI764" s="4003"/>
      <c r="AJ764" s="4003"/>
      <c r="AK764" s="2572"/>
    </row>
    <row r="765" spans="2:37" s="2452" customFormat="1" ht="15" customHeight="1" thickBot="1" x14ac:dyDescent="0.25">
      <c r="B765" s="4001"/>
      <c r="C765" s="4001"/>
      <c r="D765" s="4001"/>
      <c r="E765" s="4001"/>
      <c r="F765" s="4001" t="s">
        <v>5006</v>
      </c>
      <c r="G765" s="4001" t="s">
        <v>5007</v>
      </c>
      <c r="H765" s="4000" t="s">
        <v>5008</v>
      </c>
      <c r="I765" s="4004" t="s">
        <v>5009</v>
      </c>
      <c r="J765" s="4004" t="s">
        <v>5010</v>
      </c>
      <c r="K765" s="4005" t="s">
        <v>5011</v>
      </c>
      <c r="L765" s="4005" t="s">
        <v>5012</v>
      </c>
      <c r="M765" s="4004" t="s">
        <v>5013</v>
      </c>
      <c r="N765" s="4004"/>
      <c r="O765" s="4005" t="s">
        <v>5014</v>
      </c>
      <c r="P765" s="4005" t="s">
        <v>5015</v>
      </c>
      <c r="Q765" s="4005" t="s">
        <v>5016</v>
      </c>
      <c r="R765" s="4005" t="s">
        <v>5017</v>
      </c>
      <c r="S765" s="4000" t="s">
        <v>5018</v>
      </c>
      <c r="T765" s="4000" t="s">
        <v>5019</v>
      </c>
      <c r="U765" s="4000" t="s">
        <v>5020</v>
      </c>
      <c r="V765" s="4000" t="s">
        <v>5021</v>
      </c>
      <c r="W765" s="4000" t="s">
        <v>5022</v>
      </c>
      <c r="X765" s="4000" t="s">
        <v>5023</v>
      </c>
      <c r="Y765" s="4000" t="s">
        <v>5024</v>
      </c>
      <c r="Z765" s="4000" t="s">
        <v>5025</v>
      </c>
      <c r="AA765" s="4000" t="s">
        <v>5026</v>
      </c>
      <c r="AB765" s="4004" t="s">
        <v>5027</v>
      </c>
      <c r="AC765" s="4004" t="s">
        <v>5028</v>
      </c>
      <c r="AD765" s="4000" t="s">
        <v>5029</v>
      </c>
      <c r="AE765" s="4000" t="s">
        <v>5030</v>
      </c>
      <c r="AF765" s="4000" t="s">
        <v>5031</v>
      </c>
      <c r="AG765" s="4000" t="s">
        <v>5032</v>
      </c>
      <c r="AH765" s="4000" t="s">
        <v>1154</v>
      </c>
      <c r="AI765" s="4000" t="s">
        <v>4990</v>
      </c>
      <c r="AJ765" s="4000" t="s">
        <v>4991</v>
      </c>
      <c r="AK765" s="2572"/>
    </row>
    <row r="766" spans="2:37" s="2452" customFormat="1" ht="15" customHeight="1" thickBot="1" x14ac:dyDescent="0.25">
      <c r="B766" s="4001"/>
      <c r="C766" s="4001"/>
      <c r="D766" s="4001"/>
      <c r="E766" s="4001"/>
      <c r="F766" s="4001"/>
      <c r="G766" s="4001"/>
      <c r="H766" s="4001"/>
      <c r="I766" s="4005"/>
      <c r="J766" s="4005"/>
      <c r="K766" s="4005"/>
      <c r="L766" s="4005"/>
      <c r="M766" s="3778" t="s">
        <v>5033</v>
      </c>
      <c r="N766" s="3779" t="s">
        <v>2798</v>
      </c>
      <c r="O766" s="4005"/>
      <c r="P766" s="4005"/>
      <c r="Q766" s="4005"/>
      <c r="R766" s="4005"/>
      <c r="S766" s="4001"/>
      <c r="T766" s="4001"/>
      <c r="U766" s="4001"/>
      <c r="V766" s="4001"/>
      <c r="W766" s="4001"/>
      <c r="X766" s="4001"/>
      <c r="Y766" s="4001"/>
      <c r="Z766" s="4001"/>
      <c r="AA766" s="4001"/>
      <c r="AB766" s="4005"/>
      <c r="AC766" s="4005"/>
      <c r="AD766" s="4001"/>
      <c r="AE766" s="4001"/>
      <c r="AF766" s="4001"/>
      <c r="AG766" s="4001"/>
      <c r="AH766" s="4001"/>
      <c r="AI766" s="4001"/>
      <c r="AJ766" s="4001"/>
      <c r="AK766" s="2572"/>
    </row>
    <row r="767" spans="2:37" s="2452" customFormat="1" x14ac:dyDescent="0.2">
      <c r="B767" s="5426" t="s">
        <v>6676</v>
      </c>
      <c r="C767" s="5427"/>
      <c r="D767" s="3314" t="s">
        <v>6677</v>
      </c>
      <c r="E767" s="3315"/>
      <c r="F767" s="3315"/>
      <c r="G767" s="3316"/>
      <c r="H767" s="3317"/>
      <c r="I767" s="3317"/>
      <c r="J767" s="3317"/>
      <c r="K767" s="3316"/>
      <c r="L767" s="3316"/>
      <c r="M767" s="3314"/>
      <c r="N767" s="2696"/>
      <c r="O767" s="3316"/>
      <c r="P767" s="3316"/>
      <c r="Q767" s="3316"/>
      <c r="R767" s="3316"/>
      <c r="S767" s="2697"/>
      <c r="T767" s="3316"/>
      <c r="U767" s="3319"/>
      <c r="V767" s="3319"/>
      <c r="W767" s="3316"/>
      <c r="X767" s="3325"/>
      <c r="Y767" s="3319"/>
      <c r="Z767" s="3319">
        <v>50</v>
      </c>
      <c r="AA767" s="3319"/>
      <c r="AB767" s="3316"/>
      <c r="AC767" s="3325"/>
      <c r="AD767" s="3315">
        <v>6.25</v>
      </c>
      <c r="AE767" s="2593">
        <v>100</v>
      </c>
      <c r="AF767" s="2594"/>
      <c r="AG767" s="3316" t="s">
        <v>1871</v>
      </c>
      <c r="AH767" s="2698"/>
      <c r="AI767" s="2698"/>
      <c r="AJ767" s="3391"/>
      <c r="AK767" s="2572"/>
    </row>
    <row r="768" spans="2:37" s="2452" customFormat="1" x14ac:dyDescent="0.2">
      <c r="B768" s="4823" t="s">
        <v>6678</v>
      </c>
      <c r="C768" s="5442"/>
      <c r="D768" s="3323" t="s">
        <v>6679</v>
      </c>
      <c r="E768" s="3324"/>
      <c r="F768" s="3324"/>
      <c r="G768" s="3325"/>
      <c r="H768" s="3326"/>
      <c r="I768" s="3326"/>
      <c r="J768" s="3325"/>
      <c r="K768" s="3325"/>
      <c r="L768" s="3325"/>
      <c r="M768" s="3323"/>
      <c r="N768" s="2701"/>
      <c r="O768" s="3325"/>
      <c r="P768" s="3325"/>
      <c r="Q768" s="3325"/>
      <c r="R768" s="3325"/>
      <c r="S768" s="2612"/>
      <c r="T768" s="3325"/>
      <c r="U768" s="3328"/>
      <c r="V768" s="3328"/>
      <c r="W768" s="3325"/>
      <c r="X768" s="3325"/>
      <c r="Y768" s="3328"/>
      <c r="Z768" s="3328">
        <v>50</v>
      </c>
      <c r="AA768" s="3328"/>
      <c r="AB768" s="3325"/>
      <c r="AC768" s="3325"/>
      <c r="AD768" s="3324">
        <v>6.25</v>
      </c>
      <c r="AE768" s="2582">
        <v>100</v>
      </c>
      <c r="AF768" s="2583"/>
      <c r="AG768" s="3325" t="s">
        <v>1871</v>
      </c>
      <c r="AH768" s="2703"/>
      <c r="AI768" s="2703"/>
      <c r="AJ768" s="3405"/>
      <c r="AK768" s="2572"/>
    </row>
    <row r="769" spans="2:37" s="2452" customFormat="1" x14ac:dyDescent="0.2">
      <c r="B769" s="4823" t="s">
        <v>6680</v>
      </c>
      <c r="C769" s="5442"/>
      <c r="D769" s="3323" t="s">
        <v>6681</v>
      </c>
      <c r="E769" s="3324"/>
      <c r="F769" s="3324"/>
      <c r="G769" s="3325"/>
      <c r="H769" s="3326"/>
      <c r="I769" s="3326"/>
      <c r="J769" s="3326"/>
      <c r="K769" s="3325"/>
      <c r="L769" s="3325"/>
      <c r="M769" s="3323"/>
      <c r="N769" s="2701"/>
      <c r="O769" s="3325"/>
      <c r="P769" s="3325"/>
      <c r="Q769" s="3325"/>
      <c r="R769" s="3325"/>
      <c r="S769" s="2612"/>
      <c r="T769" s="3325"/>
      <c r="U769" s="3328"/>
      <c r="V769" s="3328"/>
      <c r="W769" s="3325"/>
      <c r="X769" s="3325"/>
      <c r="Y769" s="3328"/>
      <c r="Z769" s="3328">
        <v>300</v>
      </c>
      <c r="AA769" s="3328"/>
      <c r="AB769" s="3325"/>
      <c r="AC769" s="3325"/>
      <c r="AD769" s="3324">
        <v>2.68</v>
      </c>
      <c r="AE769" s="2582">
        <v>50</v>
      </c>
      <c r="AF769" s="2583"/>
      <c r="AG769" s="3325" t="s">
        <v>1871</v>
      </c>
      <c r="AH769" s="2703"/>
      <c r="AI769" s="2703"/>
      <c r="AJ769" s="3405"/>
      <c r="AK769" s="2572"/>
    </row>
    <row r="770" spans="2:37" s="2452" customFormat="1" x14ac:dyDescent="0.2">
      <c r="B770" s="4823" t="s">
        <v>6682</v>
      </c>
      <c r="C770" s="5442"/>
      <c r="D770" s="3323" t="s">
        <v>6683</v>
      </c>
      <c r="E770" s="3324"/>
      <c r="F770" s="3324"/>
      <c r="G770" s="3325"/>
      <c r="H770" s="3326"/>
      <c r="I770" s="3326"/>
      <c r="J770" s="3326"/>
      <c r="K770" s="3325"/>
      <c r="L770" s="3325"/>
      <c r="M770" s="3323"/>
      <c r="N770" s="2701"/>
      <c r="O770" s="3325"/>
      <c r="P770" s="3325"/>
      <c r="Q770" s="3325"/>
      <c r="R770" s="3325"/>
      <c r="S770" s="2612"/>
      <c r="T770" s="3325"/>
      <c r="U770" s="3328"/>
      <c r="V770" s="3328"/>
      <c r="W770" s="3325"/>
      <c r="X770" s="3325"/>
      <c r="Y770" s="3328"/>
      <c r="Z770" s="3328">
        <v>300</v>
      </c>
      <c r="AA770" s="3328"/>
      <c r="AB770" s="3325"/>
      <c r="AC770" s="3325"/>
      <c r="AD770" s="3324">
        <v>2.68</v>
      </c>
      <c r="AE770" s="2582">
        <v>50</v>
      </c>
      <c r="AF770" s="2583"/>
      <c r="AG770" s="3325" t="s">
        <v>1871</v>
      </c>
      <c r="AH770" s="2703"/>
      <c r="AI770" s="2703"/>
      <c r="AJ770" s="3405"/>
      <c r="AK770" s="2572"/>
    </row>
    <row r="771" spans="2:37" s="2452" customFormat="1" x14ac:dyDescent="0.2">
      <c r="B771" s="3982" t="s">
        <v>6684</v>
      </c>
      <c r="C771" s="3983"/>
      <c r="D771" s="3323" t="s">
        <v>6685</v>
      </c>
      <c r="E771" s="3324"/>
      <c r="F771" s="3324"/>
      <c r="G771" s="3325"/>
      <c r="H771" s="3326"/>
      <c r="I771" s="3326"/>
      <c r="J771" s="3326"/>
      <c r="K771" s="3325"/>
      <c r="L771" s="3325"/>
      <c r="M771" s="3323"/>
      <c r="N771" s="2701"/>
      <c r="O771" s="3325"/>
      <c r="P771" s="3325"/>
      <c r="Q771" s="3325"/>
      <c r="R771" s="3325"/>
      <c r="S771" s="2612"/>
      <c r="T771" s="3325"/>
      <c r="U771" s="3328"/>
      <c r="V771" s="3328"/>
      <c r="W771" s="3325"/>
      <c r="X771" s="3325"/>
      <c r="Y771" s="3328"/>
      <c r="Z771" s="3328"/>
      <c r="AA771" s="3328"/>
      <c r="AB771" s="3325"/>
      <c r="AC771" s="3325"/>
      <c r="AD771" s="3324">
        <v>0.89</v>
      </c>
      <c r="AE771" s="2582">
        <v>15</v>
      </c>
      <c r="AF771" s="2583"/>
      <c r="AG771" s="3325" t="s">
        <v>1871</v>
      </c>
      <c r="AH771" s="2703"/>
      <c r="AI771" s="2703"/>
      <c r="AJ771" s="3405"/>
      <c r="AK771" s="2572"/>
    </row>
    <row r="772" spans="2:37" s="2452" customFormat="1" x14ac:dyDescent="0.2">
      <c r="B772" s="3982" t="s">
        <v>6686</v>
      </c>
      <c r="C772" s="3983"/>
      <c r="D772" s="3323" t="s">
        <v>6687</v>
      </c>
      <c r="E772" s="3324"/>
      <c r="F772" s="3324"/>
      <c r="G772" s="3325"/>
      <c r="H772" s="3326"/>
      <c r="I772" s="3326"/>
      <c r="J772" s="3326"/>
      <c r="K772" s="3325"/>
      <c r="L772" s="3325"/>
      <c r="M772" s="3323"/>
      <c r="N772" s="2701"/>
      <c r="O772" s="3325"/>
      <c r="P772" s="3325"/>
      <c r="Q772" s="3325"/>
      <c r="R772" s="3325"/>
      <c r="S772" s="2612"/>
      <c r="T772" s="3325"/>
      <c r="U772" s="3328"/>
      <c r="V772" s="3328"/>
      <c r="W772" s="3325"/>
      <c r="X772" s="3325"/>
      <c r="Y772" s="3328"/>
      <c r="Z772" s="3328"/>
      <c r="AA772" s="3328"/>
      <c r="AB772" s="3325"/>
      <c r="AC772" s="3325"/>
      <c r="AD772" s="3324">
        <v>0.89</v>
      </c>
      <c r="AE772" s="2582">
        <v>15</v>
      </c>
      <c r="AF772" s="2583"/>
      <c r="AG772" s="3325" t="s">
        <v>1871</v>
      </c>
      <c r="AH772" s="2703"/>
      <c r="AI772" s="2703"/>
      <c r="AJ772" s="3405"/>
      <c r="AK772" s="2572"/>
    </row>
    <row r="773" spans="2:37" s="2452" customFormat="1" x14ac:dyDescent="0.2">
      <c r="B773" s="4823" t="s">
        <v>6688</v>
      </c>
      <c r="C773" s="5442"/>
      <c r="D773" s="3323" t="s">
        <v>6689</v>
      </c>
      <c r="E773" s="3324"/>
      <c r="F773" s="3324"/>
      <c r="G773" s="3325"/>
      <c r="H773" s="3326"/>
      <c r="I773" s="3326"/>
      <c r="J773" s="3326"/>
      <c r="K773" s="3325"/>
      <c r="L773" s="3325"/>
      <c r="M773" s="3323"/>
      <c r="N773" s="2701"/>
      <c r="O773" s="3325"/>
      <c r="P773" s="3325"/>
      <c r="Q773" s="3325"/>
      <c r="R773" s="3325"/>
      <c r="S773" s="2612"/>
      <c r="T773" s="3325"/>
      <c r="U773" s="3328"/>
      <c r="V773" s="3328"/>
      <c r="W773" s="3325"/>
      <c r="X773" s="3325"/>
      <c r="Y773" s="3328"/>
      <c r="Z773" s="3328">
        <v>300</v>
      </c>
      <c r="AA773" s="3328"/>
      <c r="AB773" s="3325"/>
      <c r="AC773" s="3325"/>
      <c r="AD773" s="3324">
        <v>2.68</v>
      </c>
      <c r="AE773" s="2582">
        <v>50</v>
      </c>
      <c r="AF773" s="2583"/>
      <c r="AG773" s="2583" t="s">
        <v>1871</v>
      </c>
      <c r="AH773" s="2703"/>
      <c r="AI773" s="2703"/>
      <c r="AJ773" s="3405"/>
      <c r="AK773" s="2572"/>
    </row>
    <row r="774" spans="2:37" s="2452" customFormat="1" x14ac:dyDescent="0.2">
      <c r="B774" s="4823" t="s">
        <v>6690</v>
      </c>
      <c r="C774" s="5442"/>
      <c r="D774" s="3323" t="s">
        <v>6691</v>
      </c>
      <c r="E774" s="3324"/>
      <c r="F774" s="3324"/>
      <c r="G774" s="3325"/>
      <c r="H774" s="3326"/>
      <c r="I774" s="3326"/>
      <c r="J774" s="3326"/>
      <c r="K774" s="3325"/>
      <c r="L774" s="3325"/>
      <c r="M774" s="3323"/>
      <c r="N774" s="2701"/>
      <c r="O774" s="3325"/>
      <c r="P774" s="3325"/>
      <c r="Q774" s="3325"/>
      <c r="R774" s="3325"/>
      <c r="S774" s="2612"/>
      <c r="T774" s="3325"/>
      <c r="U774" s="3328"/>
      <c r="V774" s="3328"/>
      <c r="W774" s="3325"/>
      <c r="X774" s="3325"/>
      <c r="Y774" s="3328"/>
      <c r="Z774" s="3328">
        <v>300</v>
      </c>
      <c r="AA774" s="3328"/>
      <c r="AB774" s="3325"/>
      <c r="AC774" s="3325"/>
      <c r="AD774" s="3324">
        <v>2.68</v>
      </c>
      <c r="AE774" s="2582">
        <v>50</v>
      </c>
      <c r="AF774" s="2583"/>
      <c r="AG774" s="2583" t="s">
        <v>1871</v>
      </c>
      <c r="AH774" s="2703"/>
      <c r="AI774" s="2703"/>
      <c r="AJ774" s="3405"/>
      <c r="AK774" s="2572"/>
    </row>
    <row r="775" spans="2:37" s="2452" customFormat="1" x14ac:dyDescent="0.2">
      <c r="B775" s="3982" t="s">
        <v>6692</v>
      </c>
      <c r="C775" s="3983"/>
      <c r="D775" s="3323" t="s">
        <v>6693</v>
      </c>
      <c r="E775" s="3324"/>
      <c r="F775" s="3324"/>
      <c r="G775" s="3325"/>
      <c r="H775" s="3326"/>
      <c r="I775" s="3326"/>
      <c r="J775" s="3326"/>
      <c r="K775" s="3325"/>
      <c r="L775" s="3325"/>
      <c r="M775" s="3323"/>
      <c r="N775" s="2701"/>
      <c r="O775" s="3325"/>
      <c r="P775" s="3325"/>
      <c r="Q775" s="3325"/>
      <c r="R775" s="3325"/>
      <c r="S775" s="2612"/>
      <c r="T775" s="3325"/>
      <c r="U775" s="3328"/>
      <c r="V775" s="3328"/>
      <c r="W775" s="3325"/>
      <c r="X775" s="3325"/>
      <c r="Y775" s="3328"/>
      <c r="Z775" s="3328">
        <v>50</v>
      </c>
      <c r="AA775" s="3328"/>
      <c r="AB775" s="3325"/>
      <c r="AC775" s="3325"/>
      <c r="AD775" s="3324">
        <v>6.25</v>
      </c>
      <c r="AE775" s="2582">
        <v>100</v>
      </c>
      <c r="AF775" s="2583"/>
      <c r="AG775" s="2583" t="s">
        <v>1871</v>
      </c>
      <c r="AH775" s="2703"/>
      <c r="AI775" s="2703"/>
      <c r="AJ775" s="3405"/>
      <c r="AK775" s="2572"/>
    </row>
    <row r="776" spans="2:37" s="2452" customFormat="1" x14ac:dyDescent="0.2">
      <c r="B776" s="3982" t="s">
        <v>6694</v>
      </c>
      <c r="C776" s="3983"/>
      <c r="D776" s="3323" t="s">
        <v>6695</v>
      </c>
      <c r="E776" s="3324"/>
      <c r="F776" s="3324"/>
      <c r="G776" s="3325"/>
      <c r="H776" s="3326"/>
      <c r="I776" s="3326"/>
      <c r="J776" s="3326"/>
      <c r="K776" s="3325"/>
      <c r="L776" s="3325"/>
      <c r="M776" s="3323"/>
      <c r="N776" s="2701"/>
      <c r="O776" s="3325"/>
      <c r="P776" s="3325"/>
      <c r="Q776" s="3325"/>
      <c r="R776" s="3325"/>
      <c r="S776" s="2612"/>
      <c r="T776" s="3325"/>
      <c r="U776" s="3328"/>
      <c r="V776" s="3328"/>
      <c r="W776" s="3325"/>
      <c r="X776" s="3325"/>
      <c r="Y776" s="3328"/>
      <c r="Z776" s="3328">
        <v>50</v>
      </c>
      <c r="AA776" s="3328"/>
      <c r="AB776" s="3325"/>
      <c r="AC776" s="3325"/>
      <c r="AD776" s="3324">
        <v>6.25</v>
      </c>
      <c r="AE776" s="2582">
        <v>100</v>
      </c>
      <c r="AF776" s="2583"/>
      <c r="AG776" s="2583" t="s">
        <v>1871</v>
      </c>
      <c r="AH776" s="2703"/>
      <c r="AI776" s="2703"/>
      <c r="AJ776" s="3405"/>
      <c r="AK776" s="2572"/>
    </row>
    <row r="777" spans="2:37" s="2452" customFormat="1" x14ac:dyDescent="0.2">
      <c r="B777" s="3982" t="s">
        <v>6696</v>
      </c>
      <c r="C777" s="3983"/>
      <c r="D777" s="3323" t="s">
        <v>6697</v>
      </c>
      <c r="E777" s="3324"/>
      <c r="F777" s="3324"/>
      <c r="G777" s="3325"/>
      <c r="H777" s="3326"/>
      <c r="I777" s="3326"/>
      <c r="J777" s="3326"/>
      <c r="K777" s="3325"/>
      <c r="L777" s="3325"/>
      <c r="M777" s="3323"/>
      <c r="N777" s="2701"/>
      <c r="O777" s="3325"/>
      <c r="P777" s="3325"/>
      <c r="Q777" s="3325"/>
      <c r="R777" s="3325"/>
      <c r="S777" s="2612"/>
      <c r="T777" s="3325"/>
      <c r="U777" s="3328"/>
      <c r="V777" s="3328"/>
      <c r="W777" s="3325"/>
      <c r="X777" s="3325"/>
      <c r="Y777" s="3328"/>
      <c r="Z777" s="3328">
        <v>50</v>
      </c>
      <c r="AA777" s="3328"/>
      <c r="AB777" s="3325"/>
      <c r="AC777" s="3325"/>
      <c r="AD777" s="3324">
        <v>13.39</v>
      </c>
      <c r="AE777" s="2582">
        <v>300</v>
      </c>
      <c r="AF777" s="2583"/>
      <c r="AG777" s="2583" t="s">
        <v>1871</v>
      </c>
      <c r="AH777" s="2703"/>
      <c r="AI777" s="2703"/>
      <c r="AJ777" s="3405"/>
      <c r="AK777" s="2572"/>
    </row>
    <row r="778" spans="2:37" s="2452" customFormat="1" x14ac:dyDescent="0.2">
      <c r="B778" s="3982" t="s">
        <v>6698</v>
      </c>
      <c r="C778" s="3983"/>
      <c r="D778" s="3323" t="s">
        <v>6699</v>
      </c>
      <c r="E778" s="3324"/>
      <c r="F778" s="3324"/>
      <c r="G778" s="3325"/>
      <c r="H778" s="3326"/>
      <c r="I778" s="3326"/>
      <c r="J778" s="3326"/>
      <c r="K778" s="3325"/>
      <c r="L778" s="3325"/>
      <c r="M778" s="3323"/>
      <c r="N778" s="2701"/>
      <c r="O778" s="3325"/>
      <c r="P778" s="3325"/>
      <c r="Q778" s="3325"/>
      <c r="R778" s="3325"/>
      <c r="S778" s="2612"/>
      <c r="T778" s="3325"/>
      <c r="U778" s="3328"/>
      <c r="V778" s="3328"/>
      <c r="W778" s="3325"/>
      <c r="X778" s="3325"/>
      <c r="Y778" s="3328"/>
      <c r="Z778" s="3328">
        <v>50</v>
      </c>
      <c r="AA778" s="3328"/>
      <c r="AB778" s="3325"/>
      <c r="AC778" s="3325"/>
      <c r="AD778" s="3324">
        <v>13.39</v>
      </c>
      <c r="AE778" s="2582">
        <v>300</v>
      </c>
      <c r="AF778" s="2583"/>
      <c r="AG778" s="2583" t="s">
        <v>1871</v>
      </c>
      <c r="AH778" s="2703"/>
      <c r="AI778" s="2703"/>
      <c r="AJ778" s="3405"/>
      <c r="AK778" s="2572"/>
    </row>
    <row r="779" spans="2:37" s="2452" customFormat="1" x14ac:dyDescent="0.2">
      <c r="B779" s="3982" t="s">
        <v>6700</v>
      </c>
      <c r="C779" s="3983"/>
      <c r="D779" s="3323" t="s">
        <v>6701</v>
      </c>
      <c r="E779" s="3324"/>
      <c r="F779" s="3324"/>
      <c r="G779" s="3325"/>
      <c r="H779" s="3326"/>
      <c r="I779" s="3326"/>
      <c r="J779" s="3326"/>
      <c r="K779" s="3325"/>
      <c r="L779" s="3325"/>
      <c r="M779" s="3323"/>
      <c r="N779" s="2701"/>
      <c r="O779" s="3325"/>
      <c r="P779" s="3325"/>
      <c r="Q779" s="3325"/>
      <c r="R779" s="3325"/>
      <c r="S779" s="2612"/>
      <c r="T779" s="3325"/>
      <c r="U779" s="3328"/>
      <c r="V779" s="3328"/>
      <c r="W779" s="3325"/>
      <c r="X779" s="3325"/>
      <c r="Y779" s="3328"/>
      <c r="Z779" s="3328">
        <v>50</v>
      </c>
      <c r="AA779" s="3328"/>
      <c r="AB779" s="3325"/>
      <c r="AC779" s="3325"/>
      <c r="AD779" s="3324">
        <v>17.86</v>
      </c>
      <c r="AE779" s="2582">
        <v>500</v>
      </c>
      <c r="AF779" s="2583"/>
      <c r="AG779" s="2583" t="s">
        <v>1871</v>
      </c>
      <c r="AH779" s="2703"/>
      <c r="AI779" s="2703"/>
      <c r="AJ779" s="3405"/>
      <c r="AK779" s="2572"/>
    </row>
    <row r="780" spans="2:37" s="2452" customFormat="1" x14ac:dyDescent="0.2">
      <c r="B780" s="3982" t="s">
        <v>6702</v>
      </c>
      <c r="C780" s="3983"/>
      <c r="D780" s="3323" t="s">
        <v>6703</v>
      </c>
      <c r="E780" s="3324"/>
      <c r="F780" s="3324"/>
      <c r="G780" s="3325"/>
      <c r="H780" s="3326"/>
      <c r="I780" s="3326"/>
      <c r="J780" s="3326"/>
      <c r="K780" s="3325"/>
      <c r="L780" s="3325"/>
      <c r="M780" s="3323"/>
      <c r="N780" s="2701"/>
      <c r="O780" s="3325"/>
      <c r="P780" s="3325"/>
      <c r="Q780" s="3325"/>
      <c r="R780" s="3325"/>
      <c r="S780" s="2612"/>
      <c r="T780" s="3325"/>
      <c r="U780" s="3328"/>
      <c r="V780" s="3328"/>
      <c r="W780" s="3325"/>
      <c r="X780" s="3325"/>
      <c r="Y780" s="3328"/>
      <c r="Z780" s="3328">
        <v>50</v>
      </c>
      <c r="AA780" s="3328"/>
      <c r="AB780" s="3325"/>
      <c r="AC780" s="3325"/>
      <c r="AD780" s="3324">
        <v>17.86</v>
      </c>
      <c r="AE780" s="2582">
        <v>500</v>
      </c>
      <c r="AF780" s="2583"/>
      <c r="AG780" s="2583" t="s">
        <v>1871</v>
      </c>
      <c r="AH780" s="2703"/>
      <c r="AI780" s="2703"/>
      <c r="AJ780" s="3405"/>
      <c r="AK780" s="2572"/>
    </row>
    <row r="781" spans="2:37" s="2452" customFormat="1" x14ac:dyDescent="0.2">
      <c r="B781" s="3982" t="s">
        <v>6704</v>
      </c>
      <c r="C781" s="3983"/>
      <c r="D781" s="3323" t="s">
        <v>6705</v>
      </c>
      <c r="E781" s="3324"/>
      <c r="F781" s="3324"/>
      <c r="G781" s="3325"/>
      <c r="H781" s="3326"/>
      <c r="I781" s="3326"/>
      <c r="J781" s="3326"/>
      <c r="K781" s="3325"/>
      <c r="L781" s="3325"/>
      <c r="M781" s="3323"/>
      <c r="N781" s="2701"/>
      <c r="O781" s="3325"/>
      <c r="P781" s="3325"/>
      <c r="Q781" s="3325"/>
      <c r="R781" s="3325"/>
      <c r="S781" s="2612"/>
      <c r="T781" s="3325"/>
      <c r="U781" s="3328"/>
      <c r="V781" s="3328"/>
      <c r="W781" s="3325"/>
      <c r="X781" s="3325"/>
      <c r="Y781" s="3328"/>
      <c r="Z781" s="3328"/>
      <c r="AA781" s="3328"/>
      <c r="AB781" s="3325"/>
      <c r="AC781" s="3325"/>
      <c r="AD781" s="3324">
        <v>0.89</v>
      </c>
      <c r="AE781" s="2582">
        <v>15</v>
      </c>
      <c r="AF781" s="2583"/>
      <c r="AG781" s="2583" t="s">
        <v>1871</v>
      </c>
      <c r="AH781" s="2703"/>
      <c r="AI781" s="2703"/>
      <c r="AJ781" s="3405"/>
      <c r="AK781" s="2572"/>
    </row>
    <row r="782" spans="2:37" s="2452" customFormat="1" ht="13.5" thickBot="1" x14ac:dyDescent="0.25">
      <c r="B782" s="3984" t="s">
        <v>6706</v>
      </c>
      <c r="C782" s="3985"/>
      <c r="D782" s="3051" t="s">
        <v>6707</v>
      </c>
      <c r="E782" s="3052"/>
      <c r="F782" s="3052"/>
      <c r="G782" s="3054"/>
      <c r="H782" s="3282"/>
      <c r="I782" s="3282"/>
      <c r="J782" s="3282"/>
      <c r="K782" s="3054"/>
      <c r="L782" s="3054"/>
      <c r="M782" s="3051"/>
      <c r="N782" s="3228"/>
      <c r="O782" s="3054"/>
      <c r="P782" s="3054"/>
      <c r="Q782" s="3054"/>
      <c r="R782" s="3054"/>
      <c r="S782" s="3052"/>
      <c r="T782" s="3054"/>
      <c r="U782" s="3429"/>
      <c r="V782" s="3429"/>
      <c r="W782" s="3054"/>
      <c r="X782" s="3054"/>
      <c r="Y782" s="3429"/>
      <c r="Z782" s="3429"/>
      <c r="AA782" s="3429"/>
      <c r="AB782" s="3054"/>
      <c r="AC782" s="3054"/>
      <c r="AD782" s="2798">
        <v>0.89</v>
      </c>
      <c r="AE782" s="3794">
        <v>15</v>
      </c>
      <c r="AF782" s="3795"/>
      <c r="AG782" s="3795" t="s">
        <v>1871</v>
      </c>
      <c r="AH782" s="3796"/>
      <c r="AI782" s="3796"/>
      <c r="AJ782" s="3797"/>
      <c r="AK782" s="2572"/>
    </row>
    <row r="783" spans="2:37" s="2452" customFormat="1" ht="15" customHeight="1" x14ac:dyDescent="0.2">
      <c r="B783" s="2573"/>
      <c r="C783" s="2565"/>
      <c r="D783" s="3790"/>
      <c r="E783" s="3791"/>
      <c r="F783" s="3791"/>
      <c r="G783" s="3791"/>
      <c r="H783" s="3791"/>
      <c r="I783" s="3791"/>
      <c r="J783" s="3791"/>
      <c r="K783" s="3791"/>
      <c r="L783" s="3792"/>
      <c r="M783" s="3791"/>
      <c r="N783" s="3791"/>
      <c r="O783" s="3791"/>
      <c r="P783" s="3791"/>
      <c r="Q783" s="3791"/>
      <c r="R783" s="3791"/>
      <c r="S783" s="3791"/>
      <c r="T783" s="3791"/>
      <c r="U783" s="3791"/>
      <c r="V783" s="3791"/>
      <c r="W783" s="3791"/>
      <c r="X783" s="3791"/>
      <c r="Y783" s="3791"/>
      <c r="Z783" s="3791"/>
      <c r="AA783" s="3791"/>
      <c r="AB783" s="3791"/>
      <c r="AC783" s="3791"/>
      <c r="AD783" s="3791"/>
      <c r="AE783" s="3791"/>
      <c r="AF783" s="3791"/>
      <c r="AG783" s="3791"/>
      <c r="AH783" s="3791"/>
      <c r="AI783" s="3791"/>
      <c r="AJ783" s="3793"/>
      <c r="AK783" s="2572"/>
    </row>
    <row r="784" spans="2:37" s="2452" customFormat="1" ht="15" customHeight="1" x14ac:dyDescent="0.2">
      <c r="B784" s="3979" t="s">
        <v>4992</v>
      </c>
      <c r="C784" s="3980"/>
      <c r="D784" s="4931" t="s">
        <v>1871</v>
      </c>
      <c r="E784" s="4931"/>
      <c r="F784" s="4931"/>
      <c r="G784" s="4931"/>
      <c r="H784" s="4931"/>
      <c r="I784" s="2569"/>
      <c r="J784" s="2569"/>
      <c r="K784" s="2569"/>
      <c r="L784" s="2569"/>
      <c r="M784" s="2569"/>
      <c r="N784" s="2569"/>
      <c r="O784" s="2569"/>
      <c r="P784" s="2569"/>
      <c r="Q784" s="2569"/>
      <c r="R784" s="2569"/>
      <c r="S784" s="2569"/>
      <c r="T784" s="2565"/>
      <c r="U784" s="2565"/>
      <c r="V784" s="2565"/>
      <c r="W784" s="2565"/>
      <c r="X784" s="2565"/>
      <c r="Y784" s="2565"/>
      <c r="Z784" s="2565"/>
      <c r="AA784" s="2565"/>
      <c r="AB784" s="2565"/>
      <c r="AC784" s="2565"/>
      <c r="AD784" s="2565"/>
      <c r="AE784" s="2565"/>
      <c r="AF784" s="2565"/>
      <c r="AG784" s="2565"/>
      <c r="AH784" s="2565"/>
      <c r="AI784" s="2565"/>
      <c r="AJ784" s="2568"/>
      <c r="AK784" s="2572"/>
    </row>
    <row r="785" spans="2:37" s="2452" customFormat="1" ht="15" customHeight="1" x14ac:dyDescent="0.2">
      <c r="B785" s="3979" t="s">
        <v>4993</v>
      </c>
      <c r="C785" s="3980"/>
      <c r="D785" s="4931" t="s">
        <v>5088</v>
      </c>
      <c r="E785" s="4931"/>
      <c r="F785" s="4931"/>
      <c r="G785" s="4931"/>
      <c r="H785" s="2569"/>
      <c r="I785" s="2569"/>
      <c r="J785" s="2569"/>
      <c r="K785" s="2569"/>
      <c r="L785" s="2569"/>
      <c r="M785" s="2569"/>
      <c r="N785" s="2569"/>
      <c r="O785" s="2569"/>
      <c r="P785" s="2569"/>
      <c r="Q785" s="2569"/>
      <c r="R785" s="2569"/>
      <c r="S785" s="2569"/>
      <c r="T785" s="2565"/>
      <c r="U785" s="2565"/>
      <c r="V785" s="2565"/>
      <c r="W785" s="2565"/>
      <c r="X785" s="2565"/>
      <c r="Y785" s="2565"/>
      <c r="Z785" s="2565"/>
      <c r="AA785" s="2565"/>
      <c r="AB785" s="2565"/>
      <c r="AC785" s="2565"/>
      <c r="AD785" s="2565"/>
      <c r="AE785" s="2565"/>
      <c r="AF785" s="2565"/>
      <c r="AG785" s="2565"/>
      <c r="AH785" s="2565"/>
      <c r="AI785" s="2565"/>
      <c r="AJ785" s="2568"/>
      <c r="AK785" s="2572"/>
    </row>
    <row r="786" spans="2:37" s="2452" customFormat="1" ht="15" customHeight="1" thickBot="1" x14ac:dyDescent="0.25">
      <c r="B786" s="4057"/>
      <c r="C786" s="4058"/>
      <c r="D786" s="4059"/>
      <c r="E786" s="4059"/>
      <c r="F786" s="4059"/>
      <c r="G786" s="4059"/>
      <c r="H786" s="2574"/>
      <c r="I786" s="2574"/>
      <c r="J786" s="2574"/>
      <c r="K786" s="2574"/>
      <c r="L786" s="2574"/>
      <c r="M786" s="2574"/>
      <c r="N786" s="2574"/>
      <c r="O786" s="2574"/>
      <c r="P786" s="2574"/>
      <c r="Q786" s="2574"/>
      <c r="R786" s="2574"/>
      <c r="S786" s="2574"/>
      <c r="T786" s="2575"/>
      <c r="U786" s="2575"/>
      <c r="V786" s="2575"/>
      <c r="W786" s="2575"/>
      <c r="X786" s="2575"/>
      <c r="Y786" s="2575"/>
      <c r="Z786" s="2575"/>
      <c r="AA786" s="2575"/>
      <c r="AB786" s="2575"/>
      <c r="AC786" s="2575"/>
      <c r="AD786" s="2575"/>
      <c r="AE786" s="2575"/>
      <c r="AF786" s="2575"/>
      <c r="AG786" s="2575"/>
      <c r="AH786" s="2575"/>
      <c r="AI786" s="2575"/>
      <c r="AJ786" s="2576"/>
      <c r="AK786" s="2577"/>
    </row>
    <row r="787" spans="2:37" s="2452" customFormat="1" ht="15" customHeight="1" x14ac:dyDescent="0.3">
      <c r="C787" s="3229"/>
      <c r="D787" s="3229"/>
      <c r="E787" s="3230"/>
      <c r="F787" s="3230"/>
      <c r="G787" s="3230"/>
      <c r="H787" s="3230"/>
      <c r="I787" s="2874"/>
      <c r="J787" s="2874"/>
      <c r="K787" s="2874"/>
      <c r="L787" s="2874"/>
      <c r="M787" s="2874"/>
      <c r="N787" s="2874"/>
      <c r="O787" s="2874"/>
      <c r="P787" s="2874"/>
    </row>
    <row r="788" spans="2:37" s="2452" customFormat="1" ht="15" customHeight="1" thickBot="1" x14ac:dyDescent="0.35">
      <c r="C788" s="3229"/>
      <c r="D788" s="3229"/>
      <c r="E788" s="3230"/>
      <c r="F788" s="3230"/>
      <c r="G788" s="3230"/>
      <c r="H788" s="3230"/>
      <c r="I788" s="2874"/>
      <c r="J788" s="2874"/>
      <c r="K788" s="2874"/>
      <c r="L788" s="2874"/>
      <c r="M788" s="2874"/>
      <c r="N788" s="2874"/>
      <c r="O788" s="2874"/>
      <c r="P788" s="2874"/>
    </row>
    <row r="789" spans="2:37" s="2452" customFormat="1" ht="15" customHeight="1" x14ac:dyDescent="0.2">
      <c r="B789" s="3987" t="s">
        <v>5001</v>
      </c>
      <c r="C789" s="3988"/>
      <c r="D789" s="3988"/>
      <c r="E789" s="3988"/>
      <c r="F789" s="3988"/>
      <c r="G789" s="3988"/>
      <c r="H789" s="3988"/>
      <c r="I789" s="3988"/>
      <c r="J789" s="3988"/>
      <c r="K789" s="3988"/>
      <c r="L789" s="3988"/>
      <c r="M789" s="3988"/>
      <c r="N789" s="3988"/>
      <c r="O789" s="3988"/>
      <c r="P789" s="3988"/>
      <c r="Q789" s="3988"/>
      <c r="R789" s="3988"/>
      <c r="S789" s="3988"/>
      <c r="T789" s="3988"/>
      <c r="U789" s="3988"/>
      <c r="V789" s="3988"/>
      <c r="W789" s="3988"/>
      <c r="X789" s="3988"/>
      <c r="Y789" s="3988"/>
      <c r="Z789" s="3988"/>
      <c r="AA789" s="3988"/>
      <c r="AB789" s="3988"/>
      <c r="AC789" s="3988"/>
      <c r="AD789" s="3988"/>
      <c r="AE789" s="3988"/>
      <c r="AF789" s="3988"/>
      <c r="AG789" s="3988"/>
      <c r="AH789" s="3988"/>
      <c r="AI789" s="3988"/>
      <c r="AJ789" s="3988"/>
      <c r="AK789" s="3989"/>
    </row>
    <row r="790" spans="2:37" s="2452" customFormat="1" ht="15" customHeight="1" x14ac:dyDescent="0.2">
      <c r="B790" s="2570"/>
      <c r="C790" s="3744"/>
      <c r="D790" s="3744"/>
      <c r="E790" s="3744"/>
      <c r="F790" s="3744"/>
      <c r="G790" s="2571"/>
      <c r="H790" s="2571"/>
      <c r="I790" s="2571"/>
      <c r="J790" s="2571"/>
      <c r="K790" s="2571"/>
      <c r="L790" s="2571"/>
      <c r="M790" s="2571"/>
      <c r="N790" s="2571"/>
      <c r="O790" s="2571"/>
      <c r="P790" s="2571"/>
      <c r="Q790" s="2571"/>
      <c r="R790" s="2571"/>
      <c r="S790" s="2571"/>
      <c r="T790" s="2571"/>
      <c r="U790" s="2571"/>
      <c r="V790" s="2571"/>
      <c r="W790" s="2571"/>
      <c r="X790" s="2571"/>
      <c r="Y790" s="2571"/>
      <c r="Z790" s="2571"/>
      <c r="AA790" s="2571"/>
      <c r="AB790" s="2571"/>
      <c r="AC790" s="2571"/>
      <c r="AD790" s="2571"/>
      <c r="AE790" s="2571"/>
      <c r="AF790" s="2571"/>
      <c r="AG790" s="2571"/>
      <c r="AH790" s="2571"/>
      <c r="AI790" s="2571"/>
      <c r="AJ790" s="2571"/>
      <c r="AK790" s="2572"/>
    </row>
    <row r="791" spans="2:37" s="2452" customFormat="1" ht="15" customHeight="1" x14ac:dyDescent="0.2">
      <c r="B791" s="2570" t="s">
        <v>4988</v>
      </c>
      <c r="C791" s="3744"/>
      <c r="D791" s="4122" t="s">
        <v>6619</v>
      </c>
      <c r="E791" s="4122"/>
      <c r="F791" s="4122"/>
      <c r="G791" s="4122"/>
      <c r="H791" s="4122"/>
      <c r="I791" s="4122"/>
      <c r="J791" s="2571"/>
      <c r="K791" s="2571"/>
      <c r="L791" s="2571"/>
      <c r="M791" s="2571"/>
      <c r="N791" s="2571"/>
      <c r="O791" s="2571"/>
      <c r="P791" s="2571"/>
      <c r="Q791" s="2571"/>
      <c r="R791" s="2571"/>
      <c r="S791" s="2571"/>
      <c r="T791" s="2571"/>
      <c r="U791" s="2571"/>
      <c r="V791" s="2571"/>
      <c r="W791" s="2571"/>
      <c r="X791" s="2571"/>
      <c r="Y791" s="2571"/>
      <c r="Z791" s="2571"/>
      <c r="AA791" s="2571"/>
      <c r="AB791" s="2571"/>
      <c r="AC791" s="2571"/>
      <c r="AD791" s="2571"/>
      <c r="AE791" s="2571"/>
      <c r="AF791" s="2571"/>
      <c r="AG791" s="2571"/>
      <c r="AH791" s="2571"/>
      <c r="AI791" s="2571"/>
      <c r="AJ791" s="2571"/>
      <c r="AK791" s="2572"/>
    </row>
    <row r="792" spans="2:37" s="2452" customFormat="1" ht="15" customHeight="1" thickBot="1" x14ac:dyDescent="0.25">
      <c r="B792" s="3991" t="s">
        <v>5002</v>
      </c>
      <c r="C792" s="3992"/>
      <c r="D792" s="3963">
        <v>41780</v>
      </c>
      <c r="E792" s="3963"/>
      <c r="F792" s="3745"/>
      <c r="G792" s="2571"/>
      <c r="H792" s="2571"/>
      <c r="I792" s="2571"/>
      <c r="J792" s="2571"/>
      <c r="K792" s="2571"/>
      <c r="L792" s="2571"/>
      <c r="M792" s="2571"/>
      <c r="N792" s="2571"/>
      <c r="O792" s="2571"/>
      <c r="P792" s="2571"/>
      <c r="Q792" s="2571"/>
      <c r="R792" s="2571"/>
      <c r="S792" s="2571"/>
      <c r="T792" s="2571"/>
      <c r="U792" s="2571"/>
      <c r="V792" s="2571"/>
      <c r="W792" s="2571"/>
      <c r="X792" s="2571"/>
      <c r="Y792" s="2571"/>
      <c r="Z792" s="2571"/>
      <c r="AA792" s="2571"/>
      <c r="AB792" s="2571"/>
      <c r="AC792" s="2571"/>
      <c r="AD792" s="2571"/>
      <c r="AE792" s="2571"/>
      <c r="AF792" s="2571"/>
      <c r="AG792" s="2571"/>
      <c r="AH792" s="2571"/>
      <c r="AI792" s="2571"/>
      <c r="AJ792" s="2571"/>
      <c r="AK792" s="2572"/>
    </row>
    <row r="793" spans="2:37" s="2452" customFormat="1" ht="91.5" customHeight="1" thickBot="1" x14ac:dyDescent="0.25">
      <c r="B793" s="3993" t="s">
        <v>5003</v>
      </c>
      <c r="C793" s="4036"/>
      <c r="D793" s="4926" t="s">
        <v>6620</v>
      </c>
      <c r="E793" s="4927"/>
      <c r="F793" s="4927"/>
      <c r="G793" s="4927"/>
      <c r="H793" s="4927"/>
      <c r="I793" s="4927"/>
      <c r="J793" s="4927"/>
      <c r="K793" s="4927"/>
      <c r="L793" s="4927"/>
      <c r="M793" s="4927"/>
      <c r="N793" s="4927"/>
      <c r="O793" s="4927"/>
      <c r="P793" s="4927"/>
      <c r="Q793" s="4928"/>
      <c r="R793" s="2571"/>
      <c r="S793" s="2571"/>
      <c r="T793" s="2571"/>
      <c r="U793" s="2571"/>
      <c r="V793" s="2571"/>
      <c r="W793" s="2571"/>
      <c r="X793" s="2571"/>
      <c r="Y793" s="2571"/>
      <c r="Z793" s="2571"/>
      <c r="AA793" s="2571"/>
      <c r="AB793" s="2571"/>
      <c r="AC793" s="2571"/>
      <c r="AD793" s="2571"/>
      <c r="AE793" s="2571"/>
      <c r="AF793" s="2571"/>
      <c r="AG793" s="2571"/>
      <c r="AH793" s="2571"/>
      <c r="AI793" s="2571"/>
      <c r="AJ793" s="2571"/>
      <c r="AK793" s="2572"/>
    </row>
    <row r="794" spans="2:37" s="2452" customFormat="1" ht="15" customHeight="1" thickBot="1" x14ac:dyDescent="0.25">
      <c r="B794" s="3998"/>
      <c r="C794" s="3999"/>
      <c r="D794" s="3999"/>
      <c r="E794" s="3999"/>
      <c r="F794" s="3999"/>
      <c r="G794" s="3999"/>
      <c r="H794" s="3999"/>
      <c r="I794" s="3999"/>
      <c r="J794" s="3999"/>
      <c r="K794" s="3999"/>
      <c r="L794" s="3999"/>
      <c r="M794" s="3999"/>
      <c r="N794" s="3999"/>
      <c r="O794" s="3999"/>
      <c r="P794" s="3999"/>
      <c r="Q794" s="3999"/>
      <c r="R794" s="2571"/>
      <c r="S794" s="2571"/>
      <c r="T794" s="2571"/>
      <c r="U794" s="2571"/>
      <c r="V794" s="2571"/>
      <c r="W794" s="2571"/>
      <c r="X794" s="2571"/>
      <c r="Y794" s="2571"/>
      <c r="Z794" s="2571"/>
      <c r="AA794" s="2571"/>
      <c r="AB794" s="2571"/>
      <c r="AC794" s="2571"/>
      <c r="AD794" s="2571"/>
      <c r="AE794" s="2571"/>
      <c r="AF794" s="2571"/>
      <c r="AG794" s="2571"/>
      <c r="AH794" s="2571"/>
      <c r="AI794" s="2571"/>
      <c r="AJ794" s="2571"/>
      <c r="AK794" s="2572"/>
    </row>
    <row r="795" spans="2:37" s="2452" customFormat="1" ht="15" customHeight="1" thickBot="1" x14ac:dyDescent="0.25">
      <c r="B795" s="3743"/>
      <c r="C795" s="3744"/>
      <c r="D795" s="3744"/>
      <c r="E795" s="3744"/>
      <c r="F795" s="3742"/>
      <c r="G795" s="3742"/>
      <c r="H795" s="3742"/>
      <c r="I795" s="3742"/>
      <c r="J795" s="3742"/>
      <c r="K795" s="3742"/>
      <c r="L795" s="3742"/>
      <c r="M795" s="3742"/>
      <c r="N795" s="3742"/>
      <c r="O795" s="3742"/>
      <c r="P795" s="3742"/>
      <c r="Q795" s="3742"/>
      <c r="R795" s="2571"/>
      <c r="S795" s="2571"/>
      <c r="T795" s="2571"/>
      <c r="U795" s="2571"/>
      <c r="V795" s="2571"/>
      <c r="W795" s="2571"/>
      <c r="X795" s="2571"/>
      <c r="Y795" s="2571"/>
      <c r="Z795" s="2571"/>
      <c r="AA795" s="2571"/>
      <c r="AB795" s="2571"/>
      <c r="AC795" s="2571"/>
      <c r="AD795" s="2571"/>
      <c r="AE795" s="2571"/>
      <c r="AF795" s="2571"/>
      <c r="AG795" s="2571"/>
      <c r="AH795" s="2571"/>
      <c r="AI795" s="2571"/>
      <c r="AJ795" s="2571"/>
      <c r="AK795" s="2572"/>
    </row>
    <row r="796" spans="2:37" s="2452" customFormat="1" ht="15" customHeight="1" thickBot="1" x14ac:dyDescent="0.25">
      <c r="B796" s="4000" t="s">
        <v>5004</v>
      </c>
      <c r="C796" s="4000"/>
      <c r="D796" s="4000" t="s">
        <v>4994</v>
      </c>
      <c r="E796" s="4000" t="s">
        <v>5005</v>
      </c>
      <c r="F796" s="4002" t="s">
        <v>224</v>
      </c>
      <c r="G796" s="4002"/>
      <c r="H796" s="4002"/>
      <c r="I796" s="4002"/>
      <c r="J796" s="4002"/>
      <c r="K796" s="4002"/>
      <c r="L796" s="4002"/>
      <c r="M796" s="4002"/>
      <c r="N796" s="4002"/>
      <c r="O796" s="4002"/>
      <c r="P796" s="4002"/>
      <c r="Q796" s="4002"/>
      <c r="R796" s="4002"/>
      <c r="S796" s="4002" t="s">
        <v>340</v>
      </c>
      <c r="T796" s="4002"/>
      <c r="U796" s="4002"/>
      <c r="V796" s="4002"/>
      <c r="W796" s="4002"/>
      <c r="X796" s="4002"/>
      <c r="Y796" s="4002"/>
      <c r="Z796" s="4002"/>
      <c r="AA796" s="4002"/>
      <c r="AB796" s="4002"/>
      <c r="AC796" s="4002"/>
      <c r="AD796" s="4002" t="s">
        <v>225</v>
      </c>
      <c r="AE796" s="4002"/>
      <c r="AF796" s="4002"/>
      <c r="AG796" s="4002"/>
      <c r="AH796" s="4003" t="s">
        <v>4989</v>
      </c>
      <c r="AI796" s="4003"/>
      <c r="AJ796" s="4003"/>
      <c r="AK796" s="2572"/>
    </row>
    <row r="797" spans="2:37" s="2452" customFormat="1" ht="15" customHeight="1" thickBot="1" x14ac:dyDescent="0.25">
      <c r="B797" s="4001"/>
      <c r="C797" s="4001"/>
      <c r="D797" s="4001"/>
      <c r="E797" s="4001"/>
      <c r="F797" s="4001" t="s">
        <v>5006</v>
      </c>
      <c r="G797" s="4001" t="s">
        <v>5007</v>
      </c>
      <c r="H797" s="4000" t="s">
        <v>5008</v>
      </c>
      <c r="I797" s="4004" t="s">
        <v>5009</v>
      </c>
      <c r="J797" s="4004" t="s">
        <v>5010</v>
      </c>
      <c r="K797" s="4005" t="s">
        <v>5011</v>
      </c>
      <c r="L797" s="4005" t="s">
        <v>5012</v>
      </c>
      <c r="M797" s="4004" t="s">
        <v>5013</v>
      </c>
      <c r="N797" s="4004"/>
      <c r="O797" s="4005" t="s">
        <v>5014</v>
      </c>
      <c r="P797" s="4005" t="s">
        <v>5015</v>
      </c>
      <c r="Q797" s="4005" t="s">
        <v>5016</v>
      </c>
      <c r="R797" s="4005" t="s">
        <v>5017</v>
      </c>
      <c r="S797" s="4000" t="s">
        <v>5018</v>
      </c>
      <c r="T797" s="4000" t="s">
        <v>5019</v>
      </c>
      <c r="U797" s="4000" t="s">
        <v>5020</v>
      </c>
      <c r="V797" s="4000" t="s">
        <v>5021</v>
      </c>
      <c r="W797" s="4000" t="s">
        <v>5022</v>
      </c>
      <c r="X797" s="4000" t="s">
        <v>5023</v>
      </c>
      <c r="Y797" s="4000" t="s">
        <v>5024</v>
      </c>
      <c r="Z797" s="4000" t="s">
        <v>5025</v>
      </c>
      <c r="AA797" s="4000" t="s">
        <v>5026</v>
      </c>
      <c r="AB797" s="4004" t="s">
        <v>5027</v>
      </c>
      <c r="AC797" s="4004" t="s">
        <v>5028</v>
      </c>
      <c r="AD797" s="4000" t="s">
        <v>5029</v>
      </c>
      <c r="AE797" s="4000" t="s">
        <v>5030</v>
      </c>
      <c r="AF797" s="4000" t="s">
        <v>5031</v>
      </c>
      <c r="AG797" s="4000" t="s">
        <v>5032</v>
      </c>
      <c r="AH797" s="4000" t="s">
        <v>1154</v>
      </c>
      <c r="AI797" s="4000" t="s">
        <v>4990</v>
      </c>
      <c r="AJ797" s="4000" t="s">
        <v>4991</v>
      </c>
      <c r="AK797" s="2572"/>
    </row>
    <row r="798" spans="2:37" s="2452" customFormat="1" ht="15" customHeight="1" thickBot="1" x14ac:dyDescent="0.25">
      <c r="B798" s="4001"/>
      <c r="C798" s="4001"/>
      <c r="D798" s="4001"/>
      <c r="E798" s="4001"/>
      <c r="F798" s="4001"/>
      <c r="G798" s="4001"/>
      <c r="H798" s="4001"/>
      <c r="I798" s="4005"/>
      <c r="J798" s="4005"/>
      <c r="K798" s="4005"/>
      <c r="L798" s="4005"/>
      <c r="M798" s="3739" t="s">
        <v>5033</v>
      </c>
      <c r="N798" s="3740" t="s">
        <v>2798</v>
      </c>
      <c r="O798" s="4005"/>
      <c r="P798" s="4005"/>
      <c r="Q798" s="4005"/>
      <c r="R798" s="4005"/>
      <c r="S798" s="4001"/>
      <c r="T798" s="4001"/>
      <c r="U798" s="4001"/>
      <c r="V798" s="4001"/>
      <c r="W798" s="4001"/>
      <c r="X798" s="4001"/>
      <c r="Y798" s="4001"/>
      <c r="Z798" s="4001"/>
      <c r="AA798" s="4001"/>
      <c r="AB798" s="4005"/>
      <c r="AC798" s="4005"/>
      <c r="AD798" s="4001"/>
      <c r="AE798" s="4001"/>
      <c r="AF798" s="4001"/>
      <c r="AG798" s="4001"/>
      <c r="AH798" s="4001"/>
      <c r="AI798" s="4001"/>
      <c r="AJ798" s="4001"/>
      <c r="AK798" s="2572"/>
    </row>
    <row r="799" spans="2:37" s="2452" customFormat="1" ht="15" customHeight="1" thickBot="1" x14ac:dyDescent="0.25">
      <c r="B799" s="4154" t="s">
        <v>6621</v>
      </c>
      <c r="C799" s="5438"/>
      <c r="D799" s="3248" t="s">
        <v>6622</v>
      </c>
      <c r="E799" s="3242"/>
      <c r="F799" s="3242"/>
      <c r="G799" s="3242"/>
      <c r="H799" s="3242"/>
      <c r="I799" s="3242"/>
      <c r="J799" s="3242"/>
      <c r="K799" s="3242"/>
      <c r="L799" s="3243"/>
      <c r="M799" s="3242"/>
      <c r="N799" s="3242"/>
      <c r="O799" s="3242"/>
      <c r="P799" s="3242"/>
      <c r="Q799" s="3242"/>
      <c r="R799" s="3242"/>
      <c r="S799" s="3242"/>
      <c r="T799" s="3242"/>
      <c r="U799" s="3242"/>
      <c r="V799" s="3242"/>
      <c r="W799" s="3242"/>
      <c r="X799" s="3242"/>
      <c r="Y799" s="3242"/>
      <c r="Z799" s="3242"/>
      <c r="AA799" s="3242"/>
      <c r="AB799" s="3242"/>
      <c r="AC799" s="3242"/>
      <c r="AD799" s="3242"/>
      <c r="AE799" s="3242"/>
      <c r="AF799" s="3242"/>
      <c r="AG799" s="3242"/>
      <c r="AH799" s="3242"/>
      <c r="AI799" s="3242"/>
      <c r="AJ799" s="3249"/>
      <c r="AK799" s="2572"/>
    </row>
    <row r="800" spans="2:37" s="2452" customFormat="1" ht="15" customHeight="1" x14ac:dyDescent="0.2">
      <c r="B800" s="2573"/>
      <c r="C800" s="2566"/>
      <c r="D800" s="2566"/>
      <c r="E800" s="2566"/>
      <c r="F800" s="2566"/>
      <c r="G800" s="2566"/>
      <c r="H800" s="2566"/>
      <c r="I800" s="2567"/>
      <c r="J800" s="2567"/>
      <c r="K800" s="2567"/>
      <c r="L800" s="2567"/>
      <c r="M800" s="2566"/>
      <c r="N800" s="2567"/>
      <c r="O800" s="2567"/>
      <c r="P800" s="2567"/>
      <c r="Q800" s="2567"/>
      <c r="R800" s="2567"/>
      <c r="S800" s="2566"/>
      <c r="T800" s="2565"/>
      <c r="U800" s="2565"/>
      <c r="V800" s="2565"/>
      <c r="W800" s="2565"/>
      <c r="X800" s="2565"/>
      <c r="Y800" s="2565"/>
      <c r="Z800" s="2565"/>
      <c r="AA800" s="2565"/>
      <c r="AB800" s="2565"/>
      <c r="AC800" s="2565"/>
      <c r="AD800" s="2565"/>
      <c r="AE800" s="2565"/>
      <c r="AF800" s="2565"/>
      <c r="AG800" s="2565"/>
      <c r="AH800" s="2565"/>
      <c r="AI800" s="2565"/>
      <c r="AJ800" s="2568"/>
      <c r="AK800" s="2572"/>
    </row>
    <row r="801" spans="2:37" s="2452" customFormat="1" ht="15" customHeight="1" x14ac:dyDescent="0.2">
      <c r="B801" s="3979" t="s">
        <v>4992</v>
      </c>
      <c r="C801" s="3980"/>
      <c r="D801" s="4931" t="s">
        <v>1871</v>
      </c>
      <c r="E801" s="4931"/>
      <c r="F801" s="4931"/>
      <c r="G801" s="4931"/>
      <c r="H801" s="4931"/>
      <c r="I801" s="2569"/>
      <c r="J801" s="2569"/>
      <c r="K801" s="2569"/>
      <c r="L801" s="2569"/>
      <c r="M801" s="2569"/>
      <c r="N801" s="2569"/>
      <c r="O801" s="2569"/>
      <c r="P801" s="2569"/>
      <c r="Q801" s="2569"/>
      <c r="R801" s="2569"/>
      <c r="S801" s="2569"/>
      <c r="T801" s="2565"/>
      <c r="U801" s="2565"/>
      <c r="V801" s="2565"/>
      <c r="W801" s="2565"/>
      <c r="X801" s="2565"/>
      <c r="Y801" s="2565"/>
      <c r="Z801" s="2565"/>
      <c r="AA801" s="2565"/>
      <c r="AB801" s="2565"/>
      <c r="AC801" s="2565"/>
      <c r="AD801" s="2565"/>
      <c r="AE801" s="2565"/>
      <c r="AF801" s="2565"/>
      <c r="AG801" s="2565"/>
      <c r="AH801" s="2565"/>
      <c r="AI801" s="2565"/>
      <c r="AJ801" s="2568"/>
      <c r="AK801" s="2572"/>
    </row>
    <row r="802" spans="2:37" s="2452" customFormat="1" ht="15" customHeight="1" x14ac:dyDescent="0.2">
      <c r="B802" s="3979" t="s">
        <v>4993</v>
      </c>
      <c r="C802" s="3980"/>
      <c r="D802" s="4931" t="s">
        <v>6623</v>
      </c>
      <c r="E802" s="4931"/>
      <c r="F802" s="4931"/>
      <c r="G802" s="4931"/>
      <c r="H802" s="2569"/>
      <c r="I802" s="2569"/>
      <c r="J802" s="2569"/>
      <c r="K802" s="2569"/>
      <c r="L802" s="2569"/>
      <c r="M802" s="2569"/>
      <c r="N802" s="2569"/>
      <c r="O802" s="2569"/>
      <c r="P802" s="2569"/>
      <c r="Q802" s="2569"/>
      <c r="R802" s="2569"/>
      <c r="S802" s="2569"/>
      <c r="T802" s="2565"/>
      <c r="U802" s="2565"/>
      <c r="V802" s="2565"/>
      <c r="W802" s="2565"/>
      <c r="X802" s="2565"/>
      <c r="Y802" s="2565"/>
      <c r="Z802" s="2565"/>
      <c r="AA802" s="2565"/>
      <c r="AB802" s="2565"/>
      <c r="AC802" s="2565"/>
      <c r="AD802" s="2565"/>
      <c r="AE802" s="2565"/>
      <c r="AF802" s="2565"/>
      <c r="AG802" s="2565"/>
      <c r="AH802" s="2565"/>
      <c r="AI802" s="2565"/>
      <c r="AJ802" s="2568"/>
      <c r="AK802" s="2572"/>
    </row>
    <row r="803" spans="2:37" s="2452" customFormat="1" ht="15" customHeight="1" thickBot="1" x14ac:dyDescent="0.25">
      <c r="B803" s="4057"/>
      <c r="C803" s="4058"/>
      <c r="D803" s="4059"/>
      <c r="E803" s="4059"/>
      <c r="F803" s="4059"/>
      <c r="G803" s="4059"/>
      <c r="H803" s="2574"/>
      <c r="I803" s="2574"/>
      <c r="J803" s="2574"/>
      <c r="K803" s="2574"/>
      <c r="L803" s="2574"/>
      <c r="M803" s="2574"/>
      <c r="N803" s="2574"/>
      <c r="O803" s="2574"/>
      <c r="P803" s="2574"/>
      <c r="Q803" s="2574"/>
      <c r="R803" s="2574"/>
      <c r="S803" s="2574"/>
      <c r="T803" s="2575"/>
      <c r="U803" s="2575"/>
      <c r="V803" s="2575"/>
      <c r="W803" s="2575"/>
      <c r="X803" s="2575"/>
      <c r="Y803" s="2575"/>
      <c r="Z803" s="2575"/>
      <c r="AA803" s="2575"/>
      <c r="AB803" s="2575"/>
      <c r="AC803" s="2575"/>
      <c r="AD803" s="2575"/>
      <c r="AE803" s="2575"/>
      <c r="AF803" s="2575"/>
      <c r="AG803" s="2575"/>
      <c r="AH803" s="2575"/>
      <c r="AI803" s="2575"/>
      <c r="AJ803" s="2576"/>
      <c r="AK803" s="2577"/>
    </row>
    <row r="804" spans="2:37" s="2452" customFormat="1" ht="15" customHeight="1" x14ac:dyDescent="0.3">
      <c r="C804" s="3229"/>
      <c r="D804" s="3229"/>
      <c r="E804" s="3230"/>
      <c r="F804" s="3230"/>
      <c r="G804" s="3230"/>
      <c r="H804" s="3230"/>
      <c r="I804" s="2874"/>
      <c r="J804" s="2874"/>
      <c r="K804" s="2874"/>
      <c r="L804" s="2874"/>
      <c r="M804" s="2874"/>
      <c r="N804" s="2874"/>
      <c r="O804" s="2874"/>
      <c r="P804" s="2874"/>
    </row>
    <row r="805" spans="2:37" s="2452" customFormat="1" ht="15" customHeight="1" thickBot="1" x14ac:dyDescent="0.35">
      <c r="C805" s="3229"/>
      <c r="D805" s="3229"/>
      <c r="E805" s="3230"/>
      <c r="F805" s="3230"/>
      <c r="G805" s="3230"/>
      <c r="H805" s="3230"/>
      <c r="I805" s="2874"/>
      <c r="J805" s="2874"/>
      <c r="K805" s="2874"/>
      <c r="L805" s="2874"/>
      <c r="M805" s="2874"/>
      <c r="N805" s="2874"/>
      <c r="O805" s="2874"/>
      <c r="P805" s="2874"/>
    </row>
    <row r="806" spans="2:37" s="2452" customFormat="1" ht="15" customHeight="1" x14ac:dyDescent="0.2">
      <c r="B806" s="3987" t="s">
        <v>5001</v>
      </c>
      <c r="C806" s="3988"/>
      <c r="D806" s="3988"/>
      <c r="E806" s="3988"/>
      <c r="F806" s="3988"/>
      <c r="G806" s="3988"/>
      <c r="H806" s="3988"/>
      <c r="I806" s="3988"/>
      <c r="J806" s="3988"/>
      <c r="K806" s="3988"/>
      <c r="L806" s="3988"/>
      <c r="M806" s="3988"/>
      <c r="N806" s="3988"/>
      <c r="O806" s="3988"/>
      <c r="P806" s="3988"/>
      <c r="Q806" s="3988"/>
      <c r="R806" s="3988"/>
      <c r="S806" s="3988"/>
      <c r="T806" s="3988"/>
      <c r="U806" s="3988"/>
      <c r="V806" s="3988"/>
      <c r="W806" s="3988"/>
      <c r="X806" s="3988"/>
      <c r="Y806" s="3988"/>
      <c r="Z806" s="3988"/>
      <c r="AA806" s="3988"/>
      <c r="AB806" s="3988"/>
      <c r="AC806" s="3988"/>
      <c r="AD806" s="3988"/>
      <c r="AE806" s="3988"/>
      <c r="AF806" s="3988"/>
      <c r="AG806" s="3988"/>
      <c r="AH806" s="3988"/>
      <c r="AI806" s="3988"/>
      <c r="AJ806" s="3988"/>
      <c r="AK806" s="3989"/>
    </row>
    <row r="807" spans="2:37" s="2452" customFormat="1" ht="15" customHeight="1" x14ac:dyDescent="0.2">
      <c r="B807" s="2570"/>
      <c r="C807" s="3487"/>
      <c r="D807" s="3487"/>
      <c r="E807" s="3487"/>
      <c r="F807" s="3487"/>
      <c r="G807" s="2571"/>
      <c r="H807" s="2571"/>
      <c r="I807" s="2571"/>
      <c r="J807" s="2571"/>
      <c r="K807" s="2571"/>
      <c r="L807" s="2571"/>
      <c r="M807" s="2571"/>
      <c r="N807" s="2571"/>
      <c r="O807" s="2571"/>
      <c r="P807" s="2571"/>
      <c r="Q807" s="2571"/>
      <c r="R807" s="2571"/>
      <c r="S807" s="2571"/>
      <c r="T807" s="2571"/>
      <c r="U807" s="2571"/>
      <c r="V807" s="2571"/>
      <c r="W807" s="2571"/>
      <c r="X807" s="2571"/>
      <c r="Y807" s="2571"/>
      <c r="Z807" s="2571"/>
      <c r="AA807" s="2571"/>
      <c r="AB807" s="2571"/>
      <c r="AC807" s="2571"/>
      <c r="AD807" s="2571"/>
      <c r="AE807" s="2571"/>
      <c r="AF807" s="2571"/>
      <c r="AG807" s="2571"/>
      <c r="AH807" s="2571"/>
      <c r="AI807" s="2571"/>
      <c r="AJ807" s="2571"/>
      <c r="AK807" s="2572"/>
    </row>
    <row r="808" spans="2:37" s="2452" customFormat="1" ht="15" customHeight="1" x14ac:dyDescent="0.2">
      <c r="B808" s="2570" t="s">
        <v>4988</v>
      </c>
      <c r="C808" s="3487"/>
      <c r="D808" s="4122" t="s">
        <v>6354</v>
      </c>
      <c r="E808" s="4122"/>
      <c r="F808" s="4122"/>
      <c r="G808" s="4122"/>
      <c r="H808" s="4122"/>
      <c r="I808" s="4122"/>
      <c r="J808" s="2571"/>
      <c r="K808" s="2571"/>
      <c r="L808" s="2571"/>
      <c r="M808" s="2571"/>
      <c r="N808" s="2571"/>
      <c r="O808" s="2571"/>
      <c r="P808" s="2571"/>
      <c r="Q808" s="2571"/>
      <c r="R808" s="2571"/>
      <c r="S808" s="2571"/>
      <c r="T808" s="2571"/>
      <c r="U808" s="2571"/>
      <c r="V808" s="2571"/>
      <c r="W808" s="2571"/>
      <c r="X808" s="2571"/>
      <c r="Y808" s="2571"/>
      <c r="Z808" s="2571"/>
      <c r="AA808" s="2571"/>
      <c r="AB808" s="2571"/>
      <c r="AC808" s="2571"/>
      <c r="AD808" s="2571"/>
      <c r="AE808" s="2571"/>
      <c r="AF808" s="2571"/>
      <c r="AG808" s="2571"/>
      <c r="AH808" s="2571"/>
      <c r="AI808" s="2571"/>
      <c r="AJ808" s="2571"/>
      <c r="AK808" s="2572"/>
    </row>
    <row r="809" spans="2:37" s="2452" customFormat="1" ht="15" customHeight="1" thickBot="1" x14ac:dyDescent="0.25">
      <c r="B809" s="3991" t="s">
        <v>5002</v>
      </c>
      <c r="C809" s="3992"/>
      <c r="D809" s="3963">
        <v>41682</v>
      </c>
      <c r="E809" s="3963"/>
      <c r="F809" s="3492"/>
      <c r="G809" s="2571"/>
      <c r="H809" s="2571"/>
      <c r="I809" s="2571"/>
      <c r="J809" s="2571"/>
      <c r="K809" s="2571"/>
      <c r="L809" s="2571"/>
      <c r="M809" s="2571"/>
      <c r="N809" s="2571"/>
      <c r="O809" s="2571"/>
      <c r="P809" s="2571"/>
      <c r="Q809" s="2571"/>
      <c r="R809" s="2571"/>
      <c r="S809" s="2571"/>
      <c r="T809" s="2571"/>
      <c r="U809" s="2571"/>
      <c r="V809" s="2571"/>
      <c r="W809" s="2571"/>
      <c r="X809" s="2571"/>
      <c r="Y809" s="2571"/>
      <c r="Z809" s="2571"/>
      <c r="AA809" s="2571"/>
      <c r="AB809" s="2571"/>
      <c r="AC809" s="2571"/>
      <c r="AD809" s="2571"/>
      <c r="AE809" s="2571"/>
      <c r="AF809" s="2571"/>
      <c r="AG809" s="2571"/>
      <c r="AH809" s="2571"/>
      <c r="AI809" s="2571"/>
      <c r="AJ809" s="2571"/>
      <c r="AK809" s="2572"/>
    </row>
    <row r="810" spans="2:37" s="2452" customFormat="1" ht="90.75" customHeight="1" thickBot="1" x14ac:dyDescent="0.25">
      <c r="B810" s="3993" t="s">
        <v>5003</v>
      </c>
      <c r="C810" s="4036"/>
      <c r="D810" s="4926" t="s">
        <v>6462</v>
      </c>
      <c r="E810" s="4927"/>
      <c r="F810" s="4927"/>
      <c r="G810" s="4927"/>
      <c r="H810" s="4927"/>
      <c r="I810" s="4927"/>
      <c r="J810" s="4927"/>
      <c r="K810" s="4927"/>
      <c r="L810" s="4927"/>
      <c r="M810" s="4927"/>
      <c r="N810" s="4927"/>
      <c r="O810" s="4927"/>
      <c r="P810" s="4927"/>
      <c r="Q810" s="4928"/>
      <c r="R810" s="2571"/>
      <c r="S810" s="2571"/>
      <c r="T810" s="2571"/>
      <c r="U810" s="2571"/>
      <c r="V810" s="2571"/>
      <c r="W810" s="2571"/>
      <c r="X810" s="2571"/>
      <c r="Y810" s="2571"/>
      <c r="Z810" s="2571"/>
      <c r="AA810" s="2571"/>
      <c r="AB810" s="2571"/>
      <c r="AC810" s="2571"/>
      <c r="AD810" s="2571"/>
      <c r="AE810" s="2571"/>
      <c r="AF810" s="2571"/>
      <c r="AG810" s="2571"/>
      <c r="AH810" s="2571"/>
      <c r="AI810" s="2571"/>
      <c r="AJ810" s="2571"/>
      <c r="AK810" s="2572"/>
    </row>
    <row r="811" spans="2:37" s="2452" customFormat="1" ht="15" customHeight="1" thickBot="1" x14ac:dyDescent="0.25">
      <c r="B811" s="3998"/>
      <c r="C811" s="3999"/>
      <c r="D811" s="3999"/>
      <c r="E811" s="3999"/>
      <c r="F811" s="3999"/>
      <c r="G811" s="3999"/>
      <c r="H811" s="3999"/>
      <c r="I811" s="3999"/>
      <c r="J811" s="3999"/>
      <c r="K811" s="3999"/>
      <c r="L811" s="3999"/>
      <c r="M811" s="3999"/>
      <c r="N811" s="3999"/>
      <c r="O811" s="3999"/>
      <c r="P811" s="3999"/>
      <c r="Q811" s="3999"/>
      <c r="R811" s="2571"/>
      <c r="S811" s="2571"/>
      <c r="T811" s="2571"/>
      <c r="U811" s="2571"/>
      <c r="V811" s="2571"/>
      <c r="W811" s="2571"/>
      <c r="X811" s="2571"/>
      <c r="Y811" s="2571"/>
      <c r="Z811" s="2571"/>
      <c r="AA811" s="2571"/>
      <c r="AB811" s="2571"/>
      <c r="AC811" s="2571"/>
      <c r="AD811" s="2571"/>
      <c r="AE811" s="2571"/>
      <c r="AF811" s="2571"/>
      <c r="AG811" s="2571"/>
      <c r="AH811" s="2571"/>
      <c r="AI811" s="2571"/>
      <c r="AJ811" s="2571"/>
      <c r="AK811" s="2572"/>
    </row>
    <row r="812" spans="2:37" s="2452" customFormat="1" ht="15" customHeight="1" thickBot="1" x14ac:dyDescent="0.25">
      <c r="B812" s="3486"/>
      <c r="C812" s="3487"/>
      <c r="D812" s="3487"/>
      <c r="E812" s="3487"/>
      <c r="F812" s="3491"/>
      <c r="G812" s="3491"/>
      <c r="H812" s="3491"/>
      <c r="I812" s="3491"/>
      <c r="J812" s="3491"/>
      <c r="K812" s="3491"/>
      <c r="L812" s="3491"/>
      <c r="M812" s="3491"/>
      <c r="N812" s="3491"/>
      <c r="O812" s="3491"/>
      <c r="P812" s="3491"/>
      <c r="Q812" s="3491"/>
      <c r="R812" s="2571"/>
      <c r="S812" s="2571"/>
      <c r="T812" s="2571"/>
      <c r="U812" s="2571"/>
      <c r="V812" s="2571"/>
      <c r="W812" s="2571"/>
      <c r="X812" s="2571"/>
      <c r="Y812" s="2571"/>
      <c r="Z812" s="2571"/>
      <c r="AA812" s="2571"/>
      <c r="AB812" s="2571"/>
      <c r="AC812" s="2571"/>
      <c r="AD812" s="2571"/>
      <c r="AE812" s="2571"/>
      <c r="AF812" s="2571"/>
      <c r="AG812" s="2571"/>
      <c r="AH812" s="2571"/>
      <c r="AI812" s="2571"/>
      <c r="AJ812" s="2571"/>
      <c r="AK812" s="2572"/>
    </row>
    <row r="813" spans="2:37" s="2452" customFormat="1" ht="15" customHeight="1" thickBot="1" x14ac:dyDescent="0.25">
      <c r="B813" s="4000" t="s">
        <v>5004</v>
      </c>
      <c r="C813" s="4000"/>
      <c r="D813" s="4000" t="s">
        <v>4994</v>
      </c>
      <c r="E813" s="4000" t="s">
        <v>5005</v>
      </c>
      <c r="F813" s="4002" t="s">
        <v>224</v>
      </c>
      <c r="G813" s="4002"/>
      <c r="H813" s="4002"/>
      <c r="I813" s="4002"/>
      <c r="J813" s="4002"/>
      <c r="K813" s="4002"/>
      <c r="L813" s="4002"/>
      <c r="M813" s="4002"/>
      <c r="N813" s="4002"/>
      <c r="O813" s="4002"/>
      <c r="P813" s="4002"/>
      <c r="Q813" s="4002"/>
      <c r="R813" s="4002"/>
      <c r="S813" s="4002" t="s">
        <v>340</v>
      </c>
      <c r="T813" s="4002"/>
      <c r="U813" s="4002"/>
      <c r="V813" s="4002"/>
      <c r="W813" s="4002"/>
      <c r="X813" s="4002"/>
      <c r="Y813" s="4002"/>
      <c r="Z813" s="4002"/>
      <c r="AA813" s="4002"/>
      <c r="AB813" s="4002"/>
      <c r="AC813" s="4002"/>
      <c r="AD813" s="4002" t="s">
        <v>225</v>
      </c>
      <c r="AE813" s="4002"/>
      <c r="AF813" s="4002"/>
      <c r="AG813" s="4002"/>
      <c r="AH813" s="4003" t="s">
        <v>4989</v>
      </c>
      <c r="AI813" s="4003"/>
      <c r="AJ813" s="4003"/>
      <c r="AK813" s="2572"/>
    </row>
    <row r="814" spans="2:37" s="2452" customFormat="1" ht="15" customHeight="1" thickBot="1" x14ac:dyDescent="0.25">
      <c r="B814" s="4001"/>
      <c r="C814" s="4001"/>
      <c r="D814" s="4001"/>
      <c r="E814" s="4001"/>
      <c r="F814" s="4001" t="s">
        <v>5006</v>
      </c>
      <c r="G814" s="4001" t="s">
        <v>5007</v>
      </c>
      <c r="H814" s="4000" t="s">
        <v>5008</v>
      </c>
      <c r="I814" s="4004" t="s">
        <v>5009</v>
      </c>
      <c r="J814" s="4004" t="s">
        <v>5010</v>
      </c>
      <c r="K814" s="4005" t="s">
        <v>5011</v>
      </c>
      <c r="L814" s="4005" t="s">
        <v>5012</v>
      </c>
      <c r="M814" s="4004" t="s">
        <v>5013</v>
      </c>
      <c r="N814" s="4004"/>
      <c r="O814" s="4005" t="s">
        <v>5014</v>
      </c>
      <c r="P814" s="4005" t="s">
        <v>5015</v>
      </c>
      <c r="Q814" s="4005" t="s">
        <v>5016</v>
      </c>
      <c r="R814" s="4005" t="s">
        <v>5017</v>
      </c>
      <c r="S814" s="4000" t="s">
        <v>5018</v>
      </c>
      <c r="T814" s="4000" t="s">
        <v>5019</v>
      </c>
      <c r="U814" s="4000" t="s">
        <v>5020</v>
      </c>
      <c r="V814" s="4000" t="s">
        <v>5021</v>
      </c>
      <c r="W814" s="4000" t="s">
        <v>5022</v>
      </c>
      <c r="X814" s="4000" t="s">
        <v>5023</v>
      </c>
      <c r="Y814" s="4000" t="s">
        <v>5024</v>
      </c>
      <c r="Z814" s="4000" t="s">
        <v>5025</v>
      </c>
      <c r="AA814" s="4000" t="s">
        <v>5026</v>
      </c>
      <c r="AB814" s="4004" t="s">
        <v>5027</v>
      </c>
      <c r="AC814" s="4004" t="s">
        <v>5028</v>
      </c>
      <c r="AD814" s="4000" t="s">
        <v>5029</v>
      </c>
      <c r="AE814" s="4000" t="s">
        <v>5030</v>
      </c>
      <c r="AF814" s="4000" t="s">
        <v>5031</v>
      </c>
      <c r="AG814" s="4000" t="s">
        <v>5032</v>
      </c>
      <c r="AH814" s="4000" t="s">
        <v>1154</v>
      </c>
      <c r="AI814" s="4000" t="s">
        <v>4990</v>
      </c>
      <c r="AJ814" s="4000" t="s">
        <v>4991</v>
      </c>
      <c r="AK814" s="2572"/>
    </row>
    <row r="815" spans="2:37" s="2452" customFormat="1" ht="15" customHeight="1" thickBot="1" x14ac:dyDescent="0.25">
      <c r="B815" s="4001"/>
      <c r="C815" s="4001"/>
      <c r="D815" s="4001"/>
      <c r="E815" s="4001"/>
      <c r="F815" s="4001"/>
      <c r="G815" s="4001"/>
      <c r="H815" s="4001"/>
      <c r="I815" s="4005"/>
      <c r="J815" s="4005"/>
      <c r="K815" s="4005"/>
      <c r="L815" s="4005"/>
      <c r="M815" s="3489" t="s">
        <v>5033</v>
      </c>
      <c r="N815" s="3488" t="s">
        <v>2798</v>
      </c>
      <c r="O815" s="4005"/>
      <c r="P815" s="4005"/>
      <c r="Q815" s="4005"/>
      <c r="R815" s="4005"/>
      <c r="S815" s="4001"/>
      <c r="T815" s="4001"/>
      <c r="U815" s="4001"/>
      <c r="V815" s="4001"/>
      <c r="W815" s="4001"/>
      <c r="X815" s="4001"/>
      <c r="Y815" s="4001"/>
      <c r="Z815" s="4001"/>
      <c r="AA815" s="4001"/>
      <c r="AB815" s="4005"/>
      <c r="AC815" s="4005"/>
      <c r="AD815" s="4001"/>
      <c r="AE815" s="4001"/>
      <c r="AF815" s="4001"/>
      <c r="AG815" s="4001"/>
      <c r="AH815" s="4001"/>
      <c r="AI815" s="4001"/>
      <c r="AJ815" s="4001"/>
      <c r="AK815" s="2572"/>
    </row>
    <row r="816" spans="2:37" s="2452" customFormat="1" ht="15" customHeight="1" x14ac:dyDescent="0.2">
      <c r="B816" s="4133" t="s">
        <v>6355</v>
      </c>
      <c r="C816" s="4134"/>
      <c r="D816" s="3314" t="s">
        <v>6356</v>
      </c>
      <c r="E816" s="3315">
        <v>15</v>
      </c>
      <c r="F816" s="3155"/>
      <c r="G816" s="3519"/>
      <c r="H816" s="3520"/>
      <c r="I816" s="3520"/>
      <c r="J816" s="3520"/>
      <c r="K816" s="3519"/>
      <c r="L816" s="3519"/>
      <c r="M816" s="3521"/>
      <c r="N816" s="2718"/>
      <c r="O816" s="3519"/>
      <c r="P816" s="3519"/>
      <c r="Q816" s="3519"/>
      <c r="R816" s="3519"/>
      <c r="S816" s="2697"/>
      <c r="T816" s="3519"/>
      <c r="U816" s="3522"/>
      <c r="V816" s="3522"/>
      <c r="W816" s="3519"/>
      <c r="X816" s="3519"/>
      <c r="Y816" s="3522"/>
      <c r="Z816" s="3522"/>
      <c r="AA816" s="3522"/>
      <c r="AB816" s="3519"/>
      <c r="AC816" s="3519"/>
      <c r="AD816" s="3155"/>
      <c r="AE816" s="2738"/>
      <c r="AF816" s="2772"/>
      <c r="AG816" s="2772"/>
      <c r="AH816" s="2713"/>
      <c r="AI816" s="2713"/>
      <c r="AJ816" s="3296"/>
      <c r="AK816" s="2572"/>
    </row>
    <row r="817" spans="2:37" s="2452" customFormat="1" ht="15" customHeight="1" thickBot="1" x14ac:dyDescent="0.25">
      <c r="B817" s="3984" t="s">
        <v>6357</v>
      </c>
      <c r="C817" s="3985"/>
      <c r="D817" s="3051" t="s">
        <v>6358</v>
      </c>
      <c r="E817" s="3052">
        <v>15</v>
      </c>
      <c r="F817" s="3309"/>
      <c r="G817" s="3310"/>
      <c r="H817" s="3311"/>
      <c r="I817" s="3311"/>
      <c r="J817" s="3311"/>
      <c r="K817" s="3310"/>
      <c r="L817" s="3310"/>
      <c r="M817" s="3308"/>
      <c r="N817" s="3082"/>
      <c r="O817" s="3310"/>
      <c r="P817" s="3310"/>
      <c r="Q817" s="3310"/>
      <c r="R817" s="3310"/>
      <c r="S817" s="2798"/>
      <c r="T817" s="3310"/>
      <c r="U817" s="3313"/>
      <c r="V817" s="3313"/>
      <c r="W817" s="3310"/>
      <c r="X817" s="3310"/>
      <c r="Y817" s="3313"/>
      <c r="Z817" s="3313"/>
      <c r="AA817" s="3313"/>
      <c r="AB817" s="3310"/>
      <c r="AC817" s="3310"/>
      <c r="AD817" s="3309"/>
      <c r="AE817" s="3084"/>
      <c r="AF817" s="3085"/>
      <c r="AG817" s="3085"/>
      <c r="AH817" s="3086"/>
      <c r="AI817" s="3086"/>
      <c r="AJ817" s="3293"/>
      <c r="AK817" s="2572"/>
    </row>
    <row r="818" spans="2:37" s="2452" customFormat="1" ht="15" customHeight="1" x14ac:dyDescent="0.2">
      <c r="B818" s="2573"/>
      <c r="C818" s="2566"/>
      <c r="D818" s="2566"/>
      <c r="E818" s="2566"/>
      <c r="F818" s="2566"/>
      <c r="G818" s="2566"/>
      <c r="H818" s="2566"/>
      <c r="I818" s="2567"/>
      <c r="J818" s="2567"/>
      <c r="K818" s="2567"/>
      <c r="L818" s="2567"/>
      <c r="M818" s="2566"/>
      <c r="N818" s="2567"/>
      <c r="O818" s="2567"/>
      <c r="P818" s="2567"/>
      <c r="Q818" s="2567"/>
      <c r="R818" s="2567"/>
      <c r="S818" s="2566"/>
      <c r="T818" s="2565"/>
      <c r="U818" s="2565"/>
      <c r="V818" s="2565"/>
      <c r="W818" s="2565"/>
      <c r="X818" s="2565"/>
      <c r="Y818" s="2565"/>
      <c r="Z818" s="2565"/>
      <c r="AA818" s="2565"/>
      <c r="AB818" s="2565"/>
      <c r="AC818" s="2565"/>
      <c r="AD818" s="2565"/>
      <c r="AE818" s="2565"/>
      <c r="AF818" s="2565"/>
      <c r="AG818" s="2565"/>
      <c r="AH818" s="2565"/>
      <c r="AI818" s="2565"/>
      <c r="AJ818" s="2568"/>
      <c r="AK818" s="2572"/>
    </row>
    <row r="819" spans="2:37" s="2452" customFormat="1" ht="15" customHeight="1" x14ac:dyDescent="0.2">
      <c r="B819" s="3979" t="s">
        <v>4992</v>
      </c>
      <c r="C819" s="3980"/>
      <c r="D819" s="4931" t="s">
        <v>1871</v>
      </c>
      <c r="E819" s="4931"/>
      <c r="F819" s="4931"/>
      <c r="G819" s="4931"/>
      <c r="H819" s="4931"/>
      <c r="I819" s="2569"/>
      <c r="J819" s="2569"/>
      <c r="K819" s="2569"/>
      <c r="L819" s="2569"/>
      <c r="M819" s="2569"/>
      <c r="N819" s="2569"/>
      <c r="O819" s="2569"/>
      <c r="P819" s="2569"/>
      <c r="Q819" s="2569"/>
      <c r="R819" s="2569"/>
      <c r="S819" s="2569"/>
      <c r="T819" s="2565"/>
      <c r="U819" s="2565"/>
      <c r="V819" s="2565"/>
      <c r="W819" s="2565"/>
      <c r="X819" s="2565"/>
      <c r="Y819" s="2565"/>
      <c r="Z819" s="2565"/>
      <c r="AA819" s="2565"/>
      <c r="AB819" s="2565"/>
      <c r="AC819" s="2565"/>
      <c r="AD819" s="2565"/>
      <c r="AE819" s="2565"/>
      <c r="AF819" s="2565"/>
      <c r="AG819" s="2565"/>
      <c r="AH819" s="2565"/>
      <c r="AI819" s="2565"/>
      <c r="AJ819" s="2568"/>
      <c r="AK819" s="2572"/>
    </row>
    <row r="820" spans="2:37" s="2452" customFormat="1" ht="15" customHeight="1" x14ac:dyDescent="0.2">
      <c r="B820" s="3979" t="s">
        <v>4993</v>
      </c>
      <c r="C820" s="3980"/>
      <c r="D820" s="4931" t="s">
        <v>5134</v>
      </c>
      <c r="E820" s="4931"/>
      <c r="F820" s="4931"/>
      <c r="G820" s="4931"/>
      <c r="H820" s="2569"/>
      <c r="I820" s="2569"/>
      <c r="J820" s="2569"/>
      <c r="K820" s="2569"/>
      <c r="L820" s="2569"/>
      <c r="M820" s="2569"/>
      <c r="N820" s="2569"/>
      <c r="O820" s="2569"/>
      <c r="P820" s="2569"/>
      <c r="Q820" s="2569"/>
      <c r="R820" s="2569"/>
      <c r="S820" s="2569"/>
      <c r="T820" s="2565"/>
      <c r="U820" s="2565"/>
      <c r="V820" s="2565"/>
      <c r="W820" s="2565"/>
      <c r="X820" s="2565"/>
      <c r="Y820" s="2565"/>
      <c r="Z820" s="2565"/>
      <c r="AA820" s="2565"/>
      <c r="AB820" s="2565"/>
      <c r="AC820" s="2565"/>
      <c r="AD820" s="2565"/>
      <c r="AE820" s="2565"/>
      <c r="AF820" s="2565"/>
      <c r="AG820" s="2565"/>
      <c r="AH820" s="2565"/>
      <c r="AI820" s="2565"/>
      <c r="AJ820" s="2568"/>
      <c r="AK820" s="2572"/>
    </row>
    <row r="821" spans="2:37" s="2452" customFormat="1" ht="15" customHeight="1" thickBot="1" x14ac:dyDescent="0.25">
      <c r="B821" s="4057"/>
      <c r="C821" s="4058"/>
      <c r="D821" s="4059"/>
      <c r="E821" s="4059"/>
      <c r="F821" s="4059"/>
      <c r="G821" s="4059"/>
      <c r="H821" s="2574"/>
      <c r="I821" s="2574"/>
      <c r="J821" s="2574"/>
      <c r="K821" s="2574"/>
      <c r="L821" s="2574"/>
      <c r="M821" s="2574"/>
      <c r="N821" s="2574"/>
      <c r="O821" s="2574"/>
      <c r="P821" s="2574"/>
      <c r="Q821" s="2574"/>
      <c r="R821" s="2574"/>
      <c r="S821" s="2574"/>
      <c r="T821" s="2575"/>
      <c r="U821" s="2575"/>
      <c r="V821" s="2575"/>
      <c r="W821" s="2575"/>
      <c r="X821" s="2575"/>
      <c r="Y821" s="2575"/>
      <c r="Z821" s="2575"/>
      <c r="AA821" s="2575"/>
      <c r="AB821" s="2575"/>
      <c r="AC821" s="2575"/>
      <c r="AD821" s="2575"/>
      <c r="AE821" s="2575"/>
      <c r="AF821" s="2575"/>
      <c r="AG821" s="2575"/>
      <c r="AH821" s="2575"/>
      <c r="AI821" s="2575"/>
      <c r="AJ821" s="2576"/>
      <c r="AK821" s="2577"/>
    </row>
    <row r="822" spans="2:37" s="2452" customFormat="1" ht="15" customHeight="1" x14ac:dyDescent="0.3">
      <c r="C822" s="3229"/>
      <c r="D822" s="3229"/>
      <c r="E822" s="3230"/>
      <c r="F822" s="3230"/>
      <c r="G822" s="3230"/>
      <c r="H822" s="3230"/>
      <c r="I822" s="2874"/>
      <c r="J822" s="2874"/>
      <c r="K822" s="2874"/>
      <c r="L822" s="2874"/>
      <c r="M822" s="2874"/>
      <c r="N822" s="2874"/>
      <c r="O822" s="2874"/>
      <c r="P822" s="2874"/>
    </row>
    <row r="823" spans="2:37" s="2452" customFormat="1" ht="15" customHeight="1" thickBot="1" x14ac:dyDescent="0.35">
      <c r="C823" s="3229"/>
      <c r="D823" s="3229"/>
      <c r="E823" s="3230"/>
      <c r="F823" s="3230"/>
      <c r="G823" s="3230"/>
      <c r="H823" s="3230"/>
      <c r="I823" s="2874"/>
      <c r="J823" s="2874"/>
      <c r="K823" s="2874"/>
      <c r="L823" s="2874"/>
      <c r="M823" s="2874"/>
      <c r="N823" s="2874"/>
      <c r="O823" s="2874"/>
      <c r="P823" s="2874"/>
    </row>
    <row r="824" spans="2:37" s="2452" customFormat="1" ht="15" customHeight="1" x14ac:dyDescent="0.2">
      <c r="B824" s="3987" t="s">
        <v>5001</v>
      </c>
      <c r="C824" s="3988"/>
      <c r="D824" s="3988"/>
      <c r="E824" s="3988"/>
      <c r="F824" s="3988"/>
      <c r="G824" s="3988"/>
      <c r="H824" s="3988"/>
      <c r="I824" s="3988"/>
      <c r="J824" s="3988"/>
      <c r="K824" s="3988"/>
      <c r="L824" s="3988"/>
      <c r="M824" s="3988"/>
      <c r="N824" s="3988"/>
      <c r="O824" s="3988"/>
      <c r="P824" s="3988"/>
      <c r="Q824" s="3988"/>
      <c r="R824" s="3988"/>
      <c r="S824" s="3988"/>
      <c r="T824" s="3988"/>
      <c r="U824" s="3988"/>
      <c r="V824" s="3988"/>
      <c r="W824" s="3988"/>
      <c r="X824" s="3988"/>
      <c r="Y824" s="3988"/>
      <c r="Z824" s="3988"/>
      <c r="AA824" s="3988"/>
      <c r="AB824" s="3988"/>
      <c r="AC824" s="3988"/>
      <c r="AD824" s="3988"/>
      <c r="AE824" s="3988"/>
      <c r="AF824" s="3988"/>
      <c r="AG824" s="3988"/>
      <c r="AH824" s="3988"/>
      <c r="AI824" s="3988"/>
      <c r="AJ824" s="3988"/>
      <c r="AK824" s="3989"/>
    </row>
    <row r="825" spans="2:37" s="2452" customFormat="1" ht="15" customHeight="1" x14ac:dyDescent="0.2">
      <c r="B825" s="2570"/>
      <c r="C825" s="3487"/>
      <c r="D825" s="3487"/>
      <c r="E825" s="3487"/>
      <c r="F825" s="3487"/>
      <c r="G825" s="2571"/>
      <c r="H825" s="2571"/>
      <c r="I825" s="2571"/>
      <c r="J825" s="2571"/>
      <c r="K825" s="2571"/>
      <c r="L825" s="2571"/>
      <c r="M825" s="2571"/>
      <c r="N825" s="2571"/>
      <c r="O825" s="2571"/>
      <c r="P825" s="2571"/>
      <c r="Q825" s="2571"/>
      <c r="R825" s="2571"/>
      <c r="S825" s="2571"/>
      <c r="T825" s="2571"/>
      <c r="U825" s="2571"/>
      <c r="V825" s="2571"/>
      <c r="W825" s="2571"/>
      <c r="X825" s="2571"/>
      <c r="Y825" s="2571"/>
      <c r="Z825" s="2571"/>
      <c r="AA825" s="2571"/>
      <c r="AB825" s="2571"/>
      <c r="AC825" s="2571"/>
      <c r="AD825" s="2571"/>
      <c r="AE825" s="2571"/>
      <c r="AF825" s="2571"/>
      <c r="AG825" s="2571"/>
      <c r="AH825" s="2571"/>
      <c r="AI825" s="2571"/>
      <c r="AJ825" s="2571"/>
      <c r="AK825" s="2572"/>
    </row>
    <row r="826" spans="2:37" s="2452" customFormat="1" ht="15" customHeight="1" x14ac:dyDescent="0.2">
      <c r="B826" s="2570" t="s">
        <v>4988</v>
      </c>
      <c r="C826" s="3487"/>
      <c r="D826" s="4122" t="s">
        <v>6348</v>
      </c>
      <c r="E826" s="4122"/>
      <c r="F826" s="4122"/>
      <c r="G826" s="4122"/>
      <c r="H826" s="4122"/>
      <c r="I826" s="4122"/>
      <c r="J826" s="2571"/>
      <c r="K826" s="2571"/>
      <c r="L826" s="2571"/>
      <c r="M826" s="2571"/>
      <c r="N826" s="2571"/>
      <c r="O826" s="2571"/>
      <c r="P826" s="2571"/>
      <c r="Q826" s="2571"/>
      <c r="R826" s="2571"/>
      <c r="S826" s="2571"/>
      <c r="T826" s="2571"/>
      <c r="U826" s="2571"/>
      <c r="V826" s="2571"/>
      <c r="W826" s="2571"/>
      <c r="X826" s="2571"/>
      <c r="Y826" s="2571"/>
      <c r="Z826" s="2571"/>
      <c r="AA826" s="2571"/>
      <c r="AB826" s="2571"/>
      <c r="AC826" s="2571"/>
      <c r="AD826" s="2571"/>
      <c r="AE826" s="2571"/>
      <c r="AF826" s="2571"/>
      <c r="AG826" s="2571"/>
      <c r="AH826" s="2571"/>
      <c r="AI826" s="2571"/>
      <c r="AJ826" s="2571"/>
      <c r="AK826" s="2572"/>
    </row>
    <row r="827" spans="2:37" s="2452" customFormat="1" ht="15" customHeight="1" thickBot="1" x14ac:dyDescent="0.25">
      <c r="B827" s="3991" t="s">
        <v>5002</v>
      </c>
      <c r="C827" s="3992"/>
      <c r="D827" s="3963">
        <v>41683</v>
      </c>
      <c r="E827" s="3963"/>
      <c r="F827" s="3492"/>
      <c r="G827" s="2571"/>
      <c r="H827" s="2571"/>
      <c r="I827" s="2571"/>
      <c r="J827" s="2571"/>
      <c r="K827" s="2571"/>
      <c r="L827" s="2571"/>
      <c r="M827" s="2571"/>
      <c r="N827" s="2571"/>
      <c r="O827" s="2571"/>
      <c r="P827" s="2571"/>
      <c r="Q827" s="2571"/>
      <c r="R827" s="2571"/>
      <c r="S827" s="2571"/>
      <c r="T827" s="2571"/>
      <c r="U827" s="2571"/>
      <c r="V827" s="2571"/>
      <c r="W827" s="2571"/>
      <c r="X827" s="2571"/>
      <c r="Y827" s="2571"/>
      <c r="Z827" s="2571"/>
      <c r="AA827" s="2571"/>
      <c r="AB827" s="2571"/>
      <c r="AC827" s="2571"/>
      <c r="AD827" s="2571"/>
      <c r="AE827" s="2571"/>
      <c r="AF827" s="2571"/>
      <c r="AG827" s="2571"/>
      <c r="AH827" s="2571"/>
      <c r="AI827" s="2571"/>
      <c r="AJ827" s="2571"/>
      <c r="AK827" s="2572"/>
    </row>
    <row r="828" spans="2:37" s="2452" customFormat="1" ht="66.75" customHeight="1" thickBot="1" x14ac:dyDescent="0.25">
      <c r="B828" s="3993" t="s">
        <v>5003</v>
      </c>
      <c r="C828" s="4036"/>
      <c r="D828" s="4926" t="s">
        <v>6349</v>
      </c>
      <c r="E828" s="4927"/>
      <c r="F828" s="4927"/>
      <c r="G828" s="4927"/>
      <c r="H828" s="4927"/>
      <c r="I828" s="4927"/>
      <c r="J828" s="4927"/>
      <c r="K828" s="4927"/>
      <c r="L828" s="4927"/>
      <c r="M828" s="4927"/>
      <c r="N828" s="4927"/>
      <c r="O828" s="4927"/>
      <c r="P828" s="4927"/>
      <c r="Q828" s="4928"/>
      <c r="R828" s="2571"/>
      <c r="S828" s="2571"/>
      <c r="T828" s="2571"/>
      <c r="U828" s="2571"/>
      <c r="V828" s="2571"/>
      <c r="W828" s="2571"/>
      <c r="X828" s="2571"/>
      <c r="Y828" s="2571"/>
      <c r="Z828" s="2571"/>
      <c r="AA828" s="2571"/>
      <c r="AB828" s="2571"/>
      <c r="AC828" s="2571"/>
      <c r="AD828" s="2571"/>
      <c r="AE828" s="2571"/>
      <c r="AF828" s="2571"/>
      <c r="AG828" s="2571"/>
      <c r="AH828" s="2571"/>
      <c r="AI828" s="2571"/>
      <c r="AJ828" s="2571"/>
      <c r="AK828" s="2572"/>
    </row>
    <row r="829" spans="2:37" s="2452" customFormat="1" ht="15" customHeight="1" thickBot="1" x14ac:dyDescent="0.25">
      <c r="B829" s="3998"/>
      <c r="C829" s="3999"/>
      <c r="D829" s="3999"/>
      <c r="E829" s="3999"/>
      <c r="F829" s="3999"/>
      <c r="G829" s="3999"/>
      <c r="H829" s="3999"/>
      <c r="I829" s="3999"/>
      <c r="J829" s="3999"/>
      <c r="K829" s="3999"/>
      <c r="L829" s="3999"/>
      <c r="M829" s="3999"/>
      <c r="N829" s="3999"/>
      <c r="O829" s="3999"/>
      <c r="P829" s="3999"/>
      <c r="Q829" s="3999"/>
      <c r="R829" s="2571"/>
      <c r="S829" s="2571"/>
      <c r="T829" s="2571"/>
      <c r="U829" s="2571"/>
      <c r="V829" s="2571"/>
      <c r="W829" s="2571"/>
      <c r="X829" s="2571"/>
      <c r="Y829" s="2571"/>
      <c r="Z829" s="2571"/>
      <c r="AA829" s="2571"/>
      <c r="AB829" s="2571"/>
      <c r="AC829" s="2571"/>
      <c r="AD829" s="2571"/>
      <c r="AE829" s="2571"/>
      <c r="AF829" s="2571"/>
      <c r="AG829" s="2571"/>
      <c r="AH829" s="2571"/>
      <c r="AI829" s="2571"/>
      <c r="AJ829" s="2571"/>
      <c r="AK829" s="2572"/>
    </row>
    <row r="830" spans="2:37" s="2452" customFormat="1" ht="15" customHeight="1" thickBot="1" x14ac:dyDescent="0.25">
      <c r="B830" s="3486"/>
      <c r="C830" s="3487"/>
      <c r="D830" s="3487"/>
      <c r="E830" s="3487"/>
      <c r="F830" s="3491"/>
      <c r="G830" s="3491"/>
      <c r="H830" s="3491"/>
      <c r="I830" s="3491"/>
      <c r="J830" s="3491"/>
      <c r="K830" s="3491"/>
      <c r="L830" s="3491"/>
      <c r="M830" s="3491"/>
      <c r="N830" s="3491"/>
      <c r="O830" s="3491"/>
      <c r="P830" s="3491"/>
      <c r="Q830" s="3491"/>
      <c r="R830" s="2571"/>
      <c r="S830" s="2571"/>
      <c r="T830" s="2571"/>
      <c r="U830" s="2571"/>
      <c r="V830" s="2571"/>
      <c r="W830" s="2571"/>
      <c r="X830" s="2571"/>
      <c r="Y830" s="2571"/>
      <c r="Z830" s="2571"/>
      <c r="AA830" s="2571"/>
      <c r="AB830" s="2571"/>
      <c r="AC830" s="2571"/>
      <c r="AD830" s="2571"/>
      <c r="AE830" s="2571"/>
      <c r="AF830" s="2571"/>
      <c r="AG830" s="2571"/>
      <c r="AH830" s="2571"/>
      <c r="AI830" s="2571"/>
      <c r="AJ830" s="2571"/>
      <c r="AK830" s="2572"/>
    </row>
    <row r="831" spans="2:37" s="2452" customFormat="1" ht="15" customHeight="1" thickBot="1" x14ac:dyDescent="0.25">
      <c r="B831" s="4000" t="s">
        <v>5004</v>
      </c>
      <c r="C831" s="4000"/>
      <c r="D831" s="4000" t="s">
        <v>4994</v>
      </c>
      <c r="E831" s="4000" t="s">
        <v>5005</v>
      </c>
      <c r="F831" s="4002" t="s">
        <v>224</v>
      </c>
      <c r="G831" s="4002"/>
      <c r="H831" s="4002"/>
      <c r="I831" s="4002"/>
      <c r="J831" s="4002"/>
      <c r="K831" s="4002"/>
      <c r="L831" s="4002"/>
      <c r="M831" s="4002"/>
      <c r="N831" s="4002"/>
      <c r="O831" s="4002"/>
      <c r="P831" s="4002"/>
      <c r="Q831" s="4002"/>
      <c r="R831" s="4002"/>
      <c r="S831" s="4002" t="s">
        <v>340</v>
      </c>
      <c r="T831" s="4002"/>
      <c r="U831" s="4002"/>
      <c r="V831" s="4002"/>
      <c r="W831" s="4002"/>
      <c r="X831" s="4002"/>
      <c r="Y831" s="4002"/>
      <c r="Z831" s="4002"/>
      <c r="AA831" s="4002"/>
      <c r="AB831" s="4002"/>
      <c r="AC831" s="4002"/>
      <c r="AD831" s="4002" t="s">
        <v>225</v>
      </c>
      <c r="AE831" s="4002"/>
      <c r="AF831" s="4002"/>
      <c r="AG831" s="4002"/>
      <c r="AH831" s="4003" t="s">
        <v>4989</v>
      </c>
      <c r="AI831" s="4003"/>
      <c r="AJ831" s="4003"/>
      <c r="AK831" s="2572"/>
    </row>
    <row r="832" spans="2:37" s="2452" customFormat="1" ht="15" customHeight="1" thickBot="1" x14ac:dyDescent="0.25">
      <c r="B832" s="4001"/>
      <c r="C832" s="4001"/>
      <c r="D832" s="4001"/>
      <c r="E832" s="4001"/>
      <c r="F832" s="4001" t="s">
        <v>5006</v>
      </c>
      <c r="G832" s="4001" t="s">
        <v>5007</v>
      </c>
      <c r="H832" s="4000" t="s">
        <v>5008</v>
      </c>
      <c r="I832" s="4004" t="s">
        <v>5009</v>
      </c>
      <c r="J832" s="4004" t="s">
        <v>5010</v>
      </c>
      <c r="K832" s="4005" t="s">
        <v>5011</v>
      </c>
      <c r="L832" s="4005" t="s">
        <v>5012</v>
      </c>
      <c r="M832" s="4004" t="s">
        <v>5013</v>
      </c>
      <c r="N832" s="4004"/>
      <c r="O832" s="4005" t="s">
        <v>5014</v>
      </c>
      <c r="P832" s="4005" t="s">
        <v>5015</v>
      </c>
      <c r="Q832" s="4005" t="s">
        <v>5016</v>
      </c>
      <c r="R832" s="4005" t="s">
        <v>5017</v>
      </c>
      <c r="S832" s="4000" t="s">
        <v>5018</v>
      </c>
      <c r="T832" s="4000" t="s">
        <v>5019</v>
      </c>
      <c r="U832" s="4000" t="s">
        <v>5020</v>
      </c>
      <c r="V832" s="4000" t="s">
        <v>5021</v>
      </c>
      <c r="W832" s="4000" t="s">
        <v>5022</v>
      </c>
      <c r="X832" s="4000" t="s">
        <v>5023</v>
      </c>
      <c r="Y832" s="4000" t="s">
        <v>5024</v>
      </c>
      <c r="Z832" s="4000" t="s">
        <v>5025</v>
      </c>
      <c r="AA832" s="4000" t="s">
        <v>5026</v>
      </c>
      <c r="AB832" s="4004" t="s">
        <v>5027</v>
      </c>
      <c r="AC832" s="4004" t="s">
        <v>5028</v>
      </c>
      <c r="AD832" s="4000" t="s">
        <v>5029</v>
      </c>
      <c r="AE832" s="4000" t="s">
        <v>5030</v>
      </c>
      <c r="AF832" s="4000" t="s">
        <v>5031</v>
      </c>
      <c r="AG832" s="4000" t="s">
        <v>5032</v>
      </c>
      <c r="AH832" s="4000" t="s">
        <v>1154</v>
      </c>
      <c r="AI832" s="4000" t="s">
        <v>4990</v>
      </c>
      <c r="AJ832" s="4000" t="s">
        <v>4991</v>
      </c>
      <c r="AK832" s="2572"/>
    </row>
    <row r="833" spans="2:37" s="2452" customFormat="1" ht="15" customHeight="1" thickBot="1" x14ac:dyDescent="0.25">
      <c r="B833" s="4001"/>
      <c r="C833" s="4001"/>
      <c r="D833" s="4001"/>
      <c r="E833" s="4001"/>
      <c r="F833" s="4001"/>
      <c r="G833" s="4001"/>
      <c r="H833" s="4001"/>
      <c r="I833" s="4005"/>
      <c r="J833" s="4005"/>
      <c r="K833" s="4005"/>
      <c r="L833" s="4005"/>
      <c r="M833" s="3489" t="s">
        <v>5033</v>
      </c>
      <c r="N833" s="3488" t="s">
        <v>2798</v>
      </c>
      <c r="O833" s="4005"/>
      <c r="P833" s="4005"/>
      <c r="Q833" s="4005"/>
      <c r="R833" s="4005"/>
      <c r="S833" s="4001"/>
      <c r="T833" s="4001"/>
      <c r="U833" s="4001"/>
      <c r="V833" s="4001"/>
      <c r="W833" s="4001"/>
      <c r="X833" s="4001"/>
      <c r="Y833" s="4001"/>
      <c r="Z833" s="4001"/>
      <c r="AA833" s="4001"/>
      <c r="AB833" s="4005"/>
      <c r="AC833" s="4005"/>
      <c r="AD833" s="4001"/>
      <c r="AE833" s="4001"/>
      <c r="AF833" s="4001"/>
      <c r="AG833" s="4001"/>
      <c r="AH833" s="4001"/>
      <c r="AI833" s="4001"/>
      <c r="AJ833" s="4001"/>
      <c r="AK833" s="2572"/>
    </row>
    <row r="834" spans="2:37" s="2452" customFormat="1" ht="22.5" customHeight="1" thickBot="1" x14ac:dyDescent="0.25">
      <c r="B834" s="4154" t="s">
        <v>6350</v>
      </c>
      <c r="C834" s="5438"/>
      <c r="D834" s="2998" t="s">
        <v>6351</v>
      </c>
      <c r="E834" s="3243">
        <v>4.46</v>
      </c>
      <c r="F834" s="3243"/>
      <c r="G834" s="3009"/>
      <c r="H834" s="3392"/>
      <c r="I834" s="3392"/>
      <c r="J834" s="3392"/>
      <c r="K834" s="3009"/>
      <c r="L834" s="3009"/>
      <c r="M834" s="2998"/>
      <c r="N834" s="3117"/>
      <c r="O834" s="3009"/>
      <c r="P834" s="3009"/>
      <c r="Q834" s="3009"/>
      <c r="R834" s="3009"/>
      <c r="S834" s="2727"/>
      <c r="T834" s="3009"/>
      <c r="U834" s="3393"/>
      <c r="V834" s="3393"/>
      <c r="W834" s="3009"/>
      <c r="X834" s="3009"/>
      <c r="Y834" s="3393"/>
      <c r="Z834" s="3393"/>
      <c r="AA834" s="3393"/>
      <c r="AB834" s="3009"/>
      <c r="AC834" s="3009"/>
      <c r="AD834" s="3243"/>
      <c r="AE834" s="2585"/>
      <c r="AF834" s="2586"/>
      <c r="AG834" s="3009"/>
      <c r="AH834" s="3115" t="s">
        <v>6352</v>
      </c>
      <c r="AI834" s="3115" t="s">
        <v>6353</v>
      </c>
      <c r="AJ834" s="3518">
        <v>4.46</v>
      </c>
      <c r="AK834" s="2572"/>
    </row>
    <row r="835" spans="2:37" s="2452" customFormat="1" ht="15" customHeight="1" x14ac:dyDescent="0.2">
      <c r="B835" s="2573"/>
      <c r="C835" s="2566"/>
      <c r="D835" s="2566"/>
      <c r="E835" s="2566"/>
      <c r="F835" s="2566"/>
      <c r="G835" s="2566"/>
      <c r="H835" s="2566"/>
      <c r="I835" s="2567"/>
      <c r="J835" s="2567"/>
      <c r="K835" s="2567"/>
      <c r="L835" s="2567"/>
      <c r="M835" s="2566"/>
      <c r="N835" s="2567"/>
      <c r="O835" s="2567"/>
      <c r="P835" s="2567"/>
      <c r="Q835" s="2567"/>
      <c r="R835" s="2567"/>
      <c r="S835" s="2566"/>
      <c r="T835" s="2565"/>
      <c r="U835" s="2565"/>
      <c r="V835" s="2565"/>
      <c r="W835" s="2565"/>
      <c r="X835" s="2565"/>
      <c r="Y835" s="2565"/>
      <c r="Z835" s="2565"/>
      <c r="AA835" s="2565"/>
      <c r="AB835" s="2565"/>
      <c r="AC835" s="2565"/>
      <c r="AD835" s="2565"/>
      <c r="AE835" s="2565"/>
      <c r="AF835" s="2565"/>
      <c r="AG835" s="2565"/>
      <c r="AH835" s="2565"/>
      <c r="AI835" s="2565"/>
      <c r="AJ835" s="2568"/>
      <c r="AK835" s="2572"/>
    </row>
    <row r="836" spans="2:37" s="2452" customFormat="1" ht="15" customHeight="1" x14ac:dyDescent="0.2">
      <c r="B836" s="3979" t="s">
        <v>4992</v>
      </c>
      <c r="C836" s="3980"/>
      <c r="D836" s="4931" t="s">
        <v>1871</v>
      </c>
      <c r="E836" s="4931"/>
      <c r="F836" s="4931"/>
      <c r="G836" s="4931"/>
      <c r="H836" s="4931"/>
      <c r="I836" s="2569"/>
      <c r="J836" s="2569"/>
      <c r="K836" s="2569"/>
      <c r="L836" s="2569"/>
      <c r="M836" s="2569"/>
      <c r="N836" s="2569"/>
      <c r="O836" s="2569"/>
      <c r="P836" s="2569"/>
      <c r="Q836" s="2569"/>
      <c r="R836" s="2569"/>
      <c r="S836" s="2569"/>
      <c r="T836" s="2565"/>
      <c r="U836" s="2565"/>
      <c r="V836" s="2565"/>
      <c r="W836" s="2565"/>
      <c r="X836" s="2565"/>
      <c r="Y836" s="2565"/>
      <c r="Z836" s="2565"/>
      <c r="AA836" s="2565"/>
      <c r="AB836" s="2565"/>
      <c r="AC836" s="2565"/>
      <c r="AD836" s="2565"/>
      <c r="AE836" s="2565"/>
      <c r="AF836" s="2565"/>
      <c r="AG836" s="2565"/>
      <c r="AH836" s="2565"/>
      <c r="AI836" s="2565"/>
      <c r="AJ836" s="2568"/>
      <c r="AK836" s="2572"/>
    </row>
    <row r="837" spans="2:37" s="2452" customFormat="1" ht="15" customHeight="1" x14ac:dyDescent="0.2">
      <c r="B837" s="3979" t="s">
        <v>4993</v>
      </c>
      <c r="C837" s="3980"/>
      <c r="D837" s="4931" t="s">
        <v>5134</v>
      </c>
      <c r="E837" s="4931"/>
      <c r="F837" s="4931"/>
      <c r="G837" s="4931"/>
      <c r="H837" s="2569"/>
      <c r="I837" s="2569"/>
      <c r="J837" s="2569"/>
      <c r="K837" s="2569"/>
      <c r="L837" s="2569"/>
      <c r="M837" s="2569"/>
      <c r="N837" s="2569"/>
      <c r="O837" s="2569"/>
      <c r="P837" s="2569"/>
      <c r="Q837" s="2569"/>
      <c r="R837" s="2569"/>
      <c r="S837" s="2569"/>
      <c r="T837" s="2565"/>
      <c r="U837" s="2565"/>
      <c r="V837" s="2565"/>
      <c r="W837" s="2565"/>
      <c r="X837" s="2565"/>
      <c r="Y837" s="2565"/>
      <c r="Z837" s="2565"/>
      <c r="AA837" s="2565"/>
      <c r="AB837" s="2565"/>
      <c r="AC837" s="2565"/>
      <c r="AD837" s="2565"/>
      <c r="AE837" s="2565"/>
      <c r="AF837" s="2565"/>
      <c r="AG837" s="2565"/>
      <c r="AH837" s="2565"/>
      <c r="AI837" s="2565"/>
      <c r="AJ837" s="2568"/>
      <c r="AK837" s="2572"/>
    </row>
    <row r="838" spans="2:37" s="2452" customFormat="1" ht="15" customHeight="1" thickBot="1" x14ac:dyDescent="0.25">
      <c r="B838" s="4057"/>
      <c r="C838" s="4058"/>
      <c r="D838" s="4059"/>
      <c r="E838" s="4059"/>
      <c r="F838" s="4059"/>
      <c r="G838" s="4059"/>
      <c r="H838" s="2574"/>
      <c r="I838" s="2574"/>
      <c r="J838" s="2574"/>
      <c r="K838" s="2574"/>
      <c r="L838" s="2574"/>
      <c r="M838" s="2574"/>
      <c r="N838" s="2574"/>
      <c r="O838" s="2574"/>
      <c r="P838" s="2574"/>
      <c r="Q838" s="2574"/>
      <c r="R838" s="2574"/>
      <c r="S838" s="2574"/>
      <c r="T838" s="2575"/>
      <c r="U838" s="2575"/>
      <c r="V838" s="2575"/>
      <c r="W838" s="2575"/>
      <c r="X838" s="2575"/>
      <c r="Y838" s="2575"/>
      <c r="Z838" s="2575"/>
      <c r="AA838" s="2575"/>
      <c r="AB838" s="2575"/>
      <c r="AC838" s="2575"/>
      <c r="AD838" s="2575"/>
      <c r="AE838" s="2575"/>
      <c r="AF838" s="2575"/>
      <c r="AG838" s="2575"/>
      <c r="AH838" s="2575"/>
      <c r="AI838" s="2575"/>
      <c r="AJ838" s="2576"/>
      <c r="AK838" s="2577"/>
    </row>
    <row r="839" spans="2:37" s="2452" customFormat="1" ht="15" customHeight="1" x14ac:dyDescent="0.3">
      <c r="C839" s="3229"/>
      <c r="D839" s="3229"/>
      <c r="E839" s="3230"/>
      <c r="F839" s="3230"/>
      <c r="G839" s="3230"/>
      <c r="H839" s="3230"/>
      <c r="I839" s="2874"/>
      <c r="J839" s="2874"/>
      <c r="K839" s="2874"/>
      <c r="L839" s="2874"/>
      <c r="M839" s="2874"/>
      <c r="N839" s="2874"/>
      <c r="O839" s="2874"/>
      <c r="P839" s="2874"/>
    </row>
    <row r="840" spans="2:37" s="2452" customFormat="1" ht="15" customHeight="1" thickBot="1" x14ac:dyDescent="0.35">
      <c r="C840" s="3229"/>
      <c r="D840" s="3229"/>
      <c r="E840" s="3230"/>
      <c r="F840" s="3230"/>
      <c r="G840" s="3230"/>
      <c r="H840" s="3230"/>
      <c r="I840" s="2874"/>
      <c r="J840" s="2874"/>
      <c r="K840" s="2874"/>
      <c r="L840" s="2874"/>
      <c r="M840" s="2874"/>
      <c r="N840" s="2874"/>
      <c r="O840" s="2874"/>
      <c r="P840" s="2874"/>
    </row>
    <row r="841" spans="2:37" s="2452" customFormat="1" ht="15" customHeight="1" x14ac:dyDescent="0.2">
      <c r="B841" s="3987" t="s">
        <v>5001</v>
      </c>
      <c r="C841" s="3988"/>
      <c r="D841" s="3988"/>
      <c r="E841" s="3988"/>
      <c r="F841" s="3988"/>
      <c r="G841" s="3988"/>
      <c r="H841" s="3988"/>
      <c r="I841" s="3988"/>
      <c r="J841" s="3988"/>
      <c r="K841" s="3988"/>
      <c r="L841" s="3988"/>
      <c r="M841" s="3988"/>
      <c r="N841" s="3988"/>
      <c r="O841" s="3988"/>
      <c r="P841" s="3988"/>
      <c r="Q841" s="3988"/>
      <c r="R841" s="3988"/>
      <c r="S841" s="3988"/>
      <c r="T841" s="3988"/>
      <c r="U841" s="3988"/>
      <c r="V841" s="3988"/>
      <c r="W841" s="3988"/>
      <c r="X841" s="3988"/>
      <c r="Y841" s="3988"/>
      <c r="Z841" s="3988"/>
      <c r="AA841" s="3988"/>
      <c r="AB841" s="3988"/>
      <c r="AC841" s="3988"/>
      <c r="AD841" s="3988"/>
      <c r="AE841" s="3988"/>
      <c r="AF841" s="3988"/>
      <c r="AG841" s="3988"/>
      <c r="AH841" s="3988"/>
      <c r="AI841" s="3988"/>
      <c r="AJ841" s="3988"/>
      <c r="AK841" s="3989"/>
    </row>
    <row r="842" spans="2:37" s="2452" customFormat="1" ht="15" customHeight="1" x14ac:dyDescent="0.2">
      <c r="B842" s="2570"/>
      <c r="C842" s="3446"/>
      <c r="D842" s="3446"/>
      <c r="E842" s="3446"/>
      <c r="F842" s="3446"/>
      <c r="G842" s="2571"/>
      <c r="H842" s="2571"/>
      <c r="I842" s="2571"/>
      <c r="J842" s="2571"/>
      <c r="K842" s="2571"/>
      <c r="L842" s="2571"/>
      <c r="M842" s="2571"/>
      <c r="N842" s="2571"/>
      <c r="O842" s="2571"/>
      <c r="P842" s="2571"/>
      <c r="Q842" s="2571"/>
      <c r="R842" s="2571"/>
      <c r="S842" s="2571"/>
      <c r="T842" s="2571"/>
      <c r="U842" s="2571"/>
      <c r="V842" s="2571"/>
      <c r="W842" s="2571"/>
      <c r="X842" s="2571"/>
      <c r="Y842" s="2571"/>
      <c r="Z842" s="2571"/>
      <c r="AA842" s="2571"/>
      <c r="AB842" s="2571"/>
      <c r="AC842" s="2571"/>
      <c r="AD842" s="2571"/>
      <c r="AE842" s="2571"/>
      <c r="AF842" s="2571"/>
      <c r="AG842" s="2571"/>
      <c r="AH842" s="2571"/>
      <c r="AI842" s="2571"/>
      <c r="AJ842" s="2571"/>
      <c r="AK842" s="2572"/>
    </row>
    <row r="843" spans="2:37" s="2452" customFormat="1" ht="28.5" customHeight="1" x14ac:dyDescent="0.2">
      <c r="B843" s="2570" t="s">
        <v>4988</v>
      </c>
      <c r="C843" s="3446"/>
      <c r="D843" s="4122" t="s">
        <v>6084</v>
      </c>
      <c r="E843" s="4122"/>
      <c r="F843" s="4122"/>
      <c r="G843" s="4122"/>
      <c r="H843" s="4122"/>
      <c r="I843" s="4122"/>
      <c r="J843" s="2571"/>
      <c r="K843" s="2571"/>
      <c r="L843" s="2571"/>
      <c r="M843" s="2571"/>
      <c r="N843" s="2571"/>
      <c r="O843" s="2571"/>
      <c r="P843" s="2571"/>
      <c r="Q843" s="2571"/>
      <c r="R843" s="2571"/>
      <c r="S843" s="2571"/>
      <c r="T843" s="2571"/>
      <c r="U843" s="2571"/>
      <c r="V843" s="2571"/>
      <c r="W843" s="2571"/>
      <c r="X843" s="2571"/>
      <c r="Y843" s="2571"/>
      <c r="Z843" s="2571"/>
      <c r="AA843" s="2571"/>
      <c r="AB843" s="2571"/>
      <c r="AC843" s="2571"/>
      <c r="AD843" s="2571"/>
      <c r="AE843" s="2571"/>
      <c r="AF843" s="2571"/>
      <c r="AG843" s="2571"/>
      <c r="AH843" s="2571"/>
      <c r="AI843" s="2571"/>
      <c r="AJ843" s="2571"/>
      <c r="AK843" s="2572"/>
    </row>
    <row r="844" spans="2:37" s="2452" customFormat="1" ht="15" customHeight="1" thickBot="1" x14ac:dyDescent="0.25">
      <c r="B844" s="3991" t="s">
        <v>5002</v>
      </c>
      <c r="C844" s="3992"/>
      <c r="D844" s="3963">
        <v>41657</v>
      </c>
      <c r="E844" s="3963"/>
      <c r="F844" s="3451"/>
      <c r="G844" s="2571"/>
      <c r="H844" s="2571"/>
      <c r="I844" s="2571"/>
      <c r="J844" s="2571"/>
      <c r="K844" s="2571"/>
      <c r="L844" s="2571"/>
      <c r="M844" s="2571"/>
      <c r="N844" s="2571"/>
      <c r="O844" s="2571"/>
      <c r="P844" s="2571"/>
      <c r="Q844" s="2571"/>
      <c r="R844" s="2571"/>
      <c r="S844" s="2571"/>
      <c r="T844" s="2571"/>
      <c r="U844" s="2571"/>
      <c r="V844" s="2571"/>
      <c r="W844" s="2571"/>
      <c r="X844" s="2571"/>
      <c r="Y844" s="2571"/>
      <c r="Z844" s="2571"/>
      <c r="AA844" s="2571"/>
      <c r="AB844" s="2571"/>
      <c r="AC844" s="2571"/>
      <c r="AD844" s="2571"/>
      <c r="AE844" s="2571"/>
      <c r="AF844" s="2571"/>
      <c r="AG844" s="2571"/>
      <c r="AH844" s="2571"/>
      <c r="AI844" s="2571"/>
      <c r="AJ844" s="2571"/>
      <c r="AK844" s="2572"/>
    </row>
    <row r="845" spans="2:37" s="2452" customFormat="1" ht="75.75" customHeight="1" thickBot="1" x14ac:dyDescent="0.25">
      <c r="B845" s="3993" t="s">
        <v>5003</v>
      </c>
      <c r="C845" s="4036"/>
      <c r="D845" s="4926" t="s">
        <v>6208</v>
      </c>
      <c r="E845" s="4927"/>
      <c r="F845" s="4927"/>
      <c r="G845" s="4927"/>
      <c r="H845" s="4927"/>
      <c r="I845" s="4927"/>
      <c r="J845" s="4927"/>
      <c r="K845" s="4927"/>
      <c r="L845" s="4927"/>
      <c r="M845" s="4927"/>
      <c r="N845" s="4927"/>
      <c r="O845" s="4927"/>
      <c r="P845" s="4927"/>
      <c r="Q845" s="4928"/>
      <c r="R845" s="2571"/>
      <c r="S845" s="2571"/>
      <c r="T845" s="2571"/>
      <c r="U845" s="2571"/>
      <c r="V845" s="2571"/>
      <c r="W845" s="2571"/>
      <c r="X845" s="2571"/>
      <c r="Y845" s="2571"/>
      <c r="Z845" s="2571"/>
      <c r="AA845" s="2571"/>
      <c r="AB845" s="2571"/>
      <c r="AC845" s="2571"/>
      <c r="AD845" s="2571"/>
      <c r="AE845" s="2571"/>
      <c r="AF845" s="2571"/>
      <c r="AG845" s="2571"/>
      <c r="AH845" s="2571"/>
      <c r="AI845" s="2571"/>
      <c r="AJ845" s="2571"/>
      <c r="AK845" s="2572"/>
    </row>
    <row r="846" spans="2:37" s="2452" customFormat="1" ht="15" customHeight="1" thickBot="1" x14ac:dyDescent="0.25">
      <c r="B846" s="3998"/>
      <c r="C846" s="3999"/>
      <c r="D846" s="3999"/>
      <c r="E846" s="3999"/>
      <c r="F846" s="3999"/>
      <c r="G846" s="3999"/>
      <c r="H846" s="3999"/>
      <c r="I846" s="3999"/>
      <c r="J846" s="3999"/>
      <c r="K846" s="3999"/>
      <c r="L846" s="3999"/>
      <c r="M846" s="3999"/>
      <c r="N846" s="3999"/>
      <c r="O846" s="3999"/>
      <c r="P846" s="3999"/>
      <c r="Q846" s="3999"/>
      <c r="R846" s="2571"/>
      <c r="S846" s="2571"/>
      <c r="T846" s="2571"/>
      <c r="U846" s="2571"/>
      <c r="V846" s="2571"/>
      <c r="W846" s="2571"/>
      <c r="X846" s="2571"/>
      <c r="Y846" s="2571"/>
      <c r="Z846" s="2571"/>
      <c r="AA846" s="2571"/>
      <c r="AB846" s="2571"/>
      <c r="AC846" s="2571"/>
      <c r="AD846" s="2571"/>
      <c r="AE846" s="2571"/>
      <c r="AF846" s="2571"/>
      <c r="AG846" s="2571"/>
      <c r="AH846" s="2571"/>
      <c r="AI846" s="2571"/>
      <c r="AJ846" s="2571"/>
      <c r="AK846" s="2572"/>
    </row>
    <row r="847" spans="2:37" s="2452" customFormat="1" ht="15" customHeight="1" thickBot="1" x14ac:dyDescent="0.25">
      <c r="B847" s="3445"/>
      <c r="C847" s="3446"/>
      <c r="D847" s="3446"/>
      <c r="E847" s="3446"/>
      <c r="F847" s="3447"/>
      <c r="G847" s="3447"/>
      <c r="H847" s="3447"/>
      <c r="I847" s="3447"/>
      <c r="J847" s="3447"/>
      <c r="K847" s="3447"/>
      <c r="L847" s="3447"/>
      <c r="M847" s="3447"/>
      <c r="N847" s="3447"/>
      <c r="O847" s="3447"/>
      <c r="P847" s="3447"/>
      <c r="Q847" s="3447"/>
      <c r="R847" s="2571"/>
      <c r="S847" s="2571"/>
      <c r="T847" s="2571"/>
      <c r="U847" s="2571"/>
      <c r="V847" s="2571"/>
      <c r="W847" s="2571"/>
      <c r="X847" s="2571"/>
      <c r="Y847" s="2571"/>
      <c r="Z847" s="2571"/>
      <c r="AA847" s="2571"/>
      <c r="AB847" s="2571"/>
      <c r="AC847" s="2571"/>
      <c r="AD847" s="2571"/>
      <c r="AE847" s="2571"/>
      <c r="AF847" s="2571"/>
      <c r="AG847" s="2571"/>
      <c r="AH847" s="2571"/>
      <c r="AI847" s="2571"/>
      <c r="AJ847" s="2571"/>
      <c r="AK847" s="2572"/>
    </row>
    <row r="848" spans="2:37" s="2452" customFormat="1" ht="15" customHeight="1" thickBot="1" x14ac:dyDescent="0.25">
      <c r="B848" s="4000" t="s">
        <v>5004</v>
      </c>
      <c r="C848" s="4000"/>
      <c r="D848" s="4000" t="s">
        <v>4994</v>
      </c>
      <c r="E848" s="4000" t="s">
        <v>5005</v>
      </c>
      <c r="F848" s="4002" t="s">
        <v>224</v>
      </c>
      <c r="G848" s="4002"/>
      <c r="H848" s="4002"/>
      <c r="I848" s="4002"/>
      <c r="J848" s="4002"/>
      <c r="K848" s="4002"/>
      <c r="L848" s="4002"/>
      <c r="M848" s="4002"/>
      <c r="N848" s="4002"/>
      <c r="O848" s="4002"/>
      <c r="P848" s="4002"/>
      <c r="Q848" s="4002"/>
      <c r="R848" s="4002"/>
      <c r="S848" s="4002" t="s">
        <v>340</v>
      </c>
      <c r="T848" s="4002"/>
      <c r="U848" s="4002"/>
      <c r="V848" s="4002"/>
      <c r="W848" s="4002"/>
      <c r="X848" s="4002"/>
      <c r="Y848" s="4002"/>
      <c r="Z848" s="4002"/>
      <c r="AA848" s="4002"/>
      <c r="AB848" s="4002"/>
      <c r="AC848" s="4002"/>
      <c r="AD848" s="4002" t="s">
        <v>225</v>
      </c>
      <c r="AE848" s="4002"/>
      <c r="AF848" s="4002"/>
      <c r="AG848" s="4002"/>
      <c r="AH848" s="4003" t="s">
        <v>4989</v>
      </c>
      <c r="AI848" s="4003"/>
      <c r="AJ848" s="4003"/>
      <c r="AK848" s="2572"/>
    </row>
    <row r="849" spans="2:37" s="2452" customFormat="1" ht="28.5" customHeight="1" thickBot="1" x14ac:dyDescent="0.25">
      <c r="B849" s="4001"/>
      <c r="C849" s="4001"/>
      <c r="D849" s="4001"/>
      <c r="E849" s="4001"/>
      <c r="F849" s="4001" t="s">
        <v>5006</v>
      </c>
      <c r="G849" s="4001" t="s">
        <v>5007</v>
      </c>
      <c r="H849" s="4000" t="s">
        <v>5008</v>
      </c>
      <c r="I849" s="4004" t="s">
        <v>5009</v>
      </c>
      <c r="J849" s="4004" t="s">
        <v>5010</v>
      </c>
      <c r="K849" s="4005" t="s">
        <v>5011</v>
      </c>
      <c r="L849" s="4005" t="s">
        <v>5012</v>
      </c>
      <c r="M849" s="4004" t="s">
        <v>5013</v>
      </c>
      <c r="N849" s="4004"/>
      <c r="O849" s="4005" t="s">
        <v>5014</v>
      </c>
      <c r="P849" s="4005" t="s">
        <v>5015</v>
      </c>
      <c r="Q849" s="4005" t="s">
        <v>5016</v>
      </c>
      <c r="R849" s="4005" t="s">
        <v>5017</v>
      </c>
      <c r="S849" s="4000" t="s">
        <v>5018</v>
      </c>
      <c r="T849" s="4000" t="s">
        <v>5019</v>
      </c>
      <c r="U849" s="4000" t="s">
        <v>5020</v>
      </c>
      <c r="V849" s="4000" t="s">
        <v>5021</v>
      </c>
      <c r="W849" s="4000" t="s">
        <v>5022</v>
      </c>
      <c r="X849" s="4000" t="s">
        <v>5023</v>
      </c>
      <c r="Y849" s="4000" t="s">
        <v>5024</v>
      </c>
      <c r="Z849" s="4000" t="s">
        <v>5025</v>
      </c>
      <c r="AA849" s="4000" t="s">
        <v>5026</v>
      </c>
      <c r="AB849" s="4004" t="s">
        <v>5027</v>
      </c>
      <c r="AC849" s="4004" t="s">
        <v>5028</v>
      </c>
      <c r="AD849" s="4000" t="s">
        <v>5029</v>
      </c>
      <c r="AE849" s="4000" t="s">
        <v>5030</v>
      </c>
      <c r="AF849" s="4000" t="s">
        <v>5031</v>
      </c>
      <c r="AG849" s="4000" t="s">
        <v>5032</v>
      </c>
      <c r="AH849" s="4000" t="s">
        <v>1154</v>
      </c>
      <c r="AI849" s="4000" t="s">
        <v>4990</v>
      </c>
      <c r="AJ849" s="4000" t="s">
        <v>4991</v>
      </c>
      <c r="AK849" s="2572"/>
    </row>
    <row r="850" spans="2:37" s="2452" customFormat="1" ht="32.25" customHeight="1" thickBot="1" x14ac:dyDescent="0.25">
      <c r="B850" s="4001"/>
      <c r="C850" s="4001"/>
      <c r="D850" s="4001"/>
      <c r="E850" s="4001"/>
      <c r="F850" s="4001"/>
      <c r="G850" s="4001"/>
      <c r="H850" s="4001"/>
      <c r="I850" s="4005"/>
      <c r="J850" s="4005"/>
      <c r="K850" s="4005"/>
      <c r="L850" s="4005"/>
      <c r="M850" s="3448" t="s">
        <v>5033</v>
      </c>
      <c r="N850" s="3449" t="s">
        <v>2798</v>
      </c>
      <c r="O850" s="4005"/>
      <c r="P850" s="4005"/>
      <c r="Q850" s="4005"/>
      <c r="R850" s="4005"/>
      <c r="S850" s="4001"/>
      <c r="T850" s="4001"/>
      <c r="U850" s="4001"/>
      <c r="V850" s="4001"/>
      <c r="W850" s="4001"/>
      <c r="X850" s="4001"/>
      <c r="Y850" s="4001"/>
      <c r="Z850" s="4001"/>
      <c r="AA850" s="4001"/>
      <c r="AB850" s="4005"/>
      <c r="AC850" s="4005"/>
      <c r="AD850" s="4001"/>
      <c r="AE850" s="4001"/>
      <c r="AF850" s="4001"/>
      <c r="AG850" s="4001"/>
      <c r="AH850" s="4001"/>
      <c r="AI850" s="4001"/>
      <c r="AJ850" s="4001"/>
      <c r="AK850" s="2572"/>
    </row>
    <row r="851" spans="2:37" s="2452" customFormat="1" ht="15" customHeight="1" x14ac:dyDescent="0.2">
      <c r="B851" s="5426" t="s">
        <v>6085</v>
      </c>
      <c r="C851" s="5427"/>
      <c r="D851" s="3314" t="s">
        <v>6086</v>
      </c>
      <c r="E851" s="3315">
        <v>18</v>
      </c>
      <c r="F851" s="3315">
        <v>10</v>
      </c>
      <c r="G851" s="3316">
        <v>0.04</v>
      </c>
      <c r="H851" s="3317"/>
      <c r="I851" s="3317"/>
      <c r="J851" s="3317">
        <v>200</v>
      </c>
      <c r="K851" s="3316">
        <v>0.15</v>
      </c>
      <c r="L851" s="3316">
        <v>0.15</v>
      </c>
      <c r="M851" s="3314"/>
      <c r="N851" s="2696"/>
      <c r="O851" s="3316">
        <v>0.15</v>
      </c>
      <c r="P851" s="3316">
        <v>0.15</v>
      </c>
      <c r="Q851" s="3316">
        <v>0.15</v>
      </c>
      <c r="R851" s="3316">
        <v>0.15</v>
      </c>
      <c r="S851" s="2697"/>
      <c r="T851" s="3316"/>
      <c r="U851" s="3319"/>
      <c r="V851" s="3319"/>
      <c r="W851" s="3316">
        <v>0</v>
      </c>
      <c r="X851" s="3316">
        <v>0</v>
      </c>
      <c r="Y851" s="3319"/>
      <c r="Z851" s="3319"/>
      <c r="AA851" s="3319"/>
      <c r="AB851" s="3316">
        <v>0</v>
      </c>
      <c r="AC851" s="3316">
        <v>0</v>
      </c>
      <c r="AD851" s="3315"/>
      <c r="AE851" s="2593">
        <v>200</v>
      </c>
      <c r="AF851" s="2594"/>
      <c r="AG851" s="3316">
        <v>0.1</v>
      </c>
      <c r="AH851" s="2698"/>
      <c r="AI851" s="2698"/>
      <c r="AJ851" s="3391"/>
      <c r="AK851" s="2572"/>
    </row>
    <row r="852" spans="2:37" s="2452" customFormat="1" ht="15" customHeight="1" x14ac:dyDescent="0.2">
      <c r="B852" s="4823" t="s">
        <v>6087</v>
      </c>
      <c r="C852" s="4824"/>
      <c r="D852" s="3323" t="s">
        <v>6088</v>
      </c>
      <c r="E852" s="3324">
        <v>18</v>
      </c>
      <c r="F852" s="3324">
        <v>10</v>
      </c>
      <c r="G852" s="3325"/>
      <c r="H852" s="3326"/>
      <c r="I852" s="3326">
        <v>40</v>
      </c>
      <c r="J852" s="3326"/>
      <c r="K852" s="3325">
        <v>0.15</v>
      </c>
      <c r="L852" s="3325">
        <v>0.15</v>
      </c>
      <c r="M852" s="3323"/>
      <c r="N852" s="2701"/>
      <c r="O852" s="3325">
        <v>0.15</v>
      </c>
      <c r="P852" s="3325">
        <v>0.15</v>
      </c>
      <c r="Q852" s="3325">
        <v>0.15</v>
      </c>
      <c r="R852" s="3325">
        <v>0.15</v>
      </c>
      <c r="S852" s="2612"/>
      <c r="T852" s="3325"/>
      <c r="U852" s="3328"/>
      <c r="V852" s="3328"/>
      <c r="W852" s="3325">
        <v>0</v>
      </c>
      <c r="X852" s="3325">
        <v>0</v>
      </c>
      <c r="Y852" s="3328"/>
      <c r="Z852" s="3328"/>
      <c r="AA852" s="3328"/>
      <c r="AB852" s="3325">
        <v>0</v>
      </c>
      <c r="AC852" s="3325">
        <v>0</v>
      </c>
      <c r="AD852" s="3324"/>
      <c r="AE852" s="2582">
        <v>200</v>
      </c>
      <c r="AF852" s="2583"/>
      <c r="AG852" s="3325">
        <v>0.1</v>
      </c>
      <c r="AH852" s="2703"/>
      <c r="AI852" s="2703"/>
      <c r="AJ852" s="3405"/>
      <c r="AK852" s="2572"/>
    </row>
    <row r="853" spans="2:37" s="2452" customFormat="1" ht="15" customHeight="1" x14ac:dyDescent="0.2">
      <c r="B853" s="4823" t="s">
        <v>6089</v>
      </c>
      <c r="C853" s="4824"/>
      <c r="D853" s="3323" t="s">
        <v>6090</v>
      </c>
      <c r="E853" s="3324">
        <v>18</v>
      </c>
      <c r="F853" s="3324">
        <v>10</v>
      </c>
      <c r="G853" s="3325">
        <v>0.04</v>
      </c>
      <c r="H853" s="3326"/>
      <c r="I853" s="3326"/>
      <c r="J853" s="3326"/>
      <c r="K853" s="3325">
        <v>0.08</v>
      </c>
      <c r="L853" s="3325">
        <v>0.08</v>
      </c>
      <c r="M853" s="3323"/>
      <c r="N853" s="2701"/>
      <c r="O853" s="3325">
        <v>0.19</v>
      </c>
      <c r="P853" s="3325">
        <v>0.19</v>
      </c>
      <c r="Q853" s="3325">
        <v>0.19</v>
      </c>
      <c r="R853" s="3325">
        <v>0.19</v>
      </c>
      <c r="S853" s="2612"/>
      <c r="T853" s="3325"/>
      <c r="U853" s="3328"/>
      <c r="V853" s="3328"/>
      <c r="W853" s="3325">
        <v>0</v>
      </c>
      <c r="X853" s="3325">
        <v>0</v>
      </c>
      <c r="Y853" s="3328"/>
      <c r="Z853" s="3328"/>
      <c r="AA853" s="3328"/>
      <c r="AB853" s="3325">
        <v>0</v>
      </c>
      <c r="AC853" s="3325">
        <v>0</v>
      </c>
      <c r="AD853" s="3324"/>
      <c r="AE853" s="2582">
        <v>200</v>
      </c>
      <c r="AF853" s="2583"/>
      <c r="AG853" s="3325">
        <v>0.1</v>
      </c>
      <c r="AH853" s="2703"/>
      <c r="AI853" s="2703"/>
      <c r="AJ853" s="3405"/>
      <c r="AK853" s="2572"/>
    </row>
    <row r="854" spans="2:37" s="2452" customFormat="1" ht="28.5" customHeight="1" thickBot="1" x14ac:dyDescent="0.25">
      <c r="B854" s="4825" t="s">
        <v>6091</v>
      </c>
      <c r="C854" s="4826"/>
      <c r="D854" s="3051" t="s">
        <v>6092</v>
      </c>
      <c r="E854" s="3052">
        <v>15</v>
      </c>
      <c r="F854" s="3052">
        <v>0</v>
      </c>
      <c r="G854" s="3054">
        <v>0.1</v>
      </c>
      <c r="H854" s="3282"/>
      <c r="I854" s="3282"/>
      <c r="J854" s="3282"/>
      <c r="K854" s="3054">
        <v>0.15</v>
      </c>
      <c r="L854" s="3054">
        <v>0.15</v>
      </c>
      <c r="M854" s="3051"/>
      <c r="N854" s="3228"/>
      <c r="O854" s="3054">
        <v>0.15</v>
      </c>
      <c r="P854" s="3054">
        <v>0.15</v>
      </c>
      <c r="Q854" s="3054">
        <v>0.15</v>
      </c>
      <c r="R854" s="3054">
        <v>0.15</v>
      </c>
      <c r="S854" s="2798"/>
      <c r="T854" s="3054"/>
      <c r="U854" s="3429"/>
      <c r="V854" s="3429"/>
      <c r="W854" s="3054">
        <v>0</v>
      </c>
      <c r="X854" s="3054">
        <v>0</v>
      </c>
      <c r="Y854" s="3429"/>
      <c r="Z854" s="3429"/>
      <c r="AA854" s="3429"/>
      <c r="AB854" s="3054">
        <v>0</v>
      </c>
      <c r="AC854" s="3054">
        <v>0</v>
      </c>
      <c r="AD854" s="3052"/>
      <c r="AE854" s="2624"/>
      <c r="AF854" s="2625" t="s">
        <v>6093</v>
      </c>
      <c r="AG854" s="3054" t="s">
        <v>6093</v>
      </c>
      <c r="AH854" s="2626"/>
      <c r="AI854" s="2626"/>
      <c r="AJ854" s="3399"/>
      <c r="AK854" s="2572"/>
    </row>
    <row r="855" spans="2:37" s="2452" customFormat="1" ht="15" customHeight="1" x14ac:dyDescent="0.2">
      <c r="B855" s="2573"/>
      <c r="C855" s="2566"/>
      <c r="D855" s="2566"/>
      <c r="E855" s="2566"/>
      <c r="F855" s="2566"/>
      <c r="G855" s="2566"/>
      <c r="H855" s="2566"/>
      <c r="I855" s="2567"/>
      <c r="J855" s="2567"/>
      <c r="K855" s="2567"/>
      <c r="L855" s="2567"/>
      <c r="M855" s="2566"/>
      <c r="N855" s="2567"/>
      <c r="O855" s="2567"/>
      <c r="P855" s="2567"/>
      <c r="Q855" s="2567"/>
      <c r="R855" s="2567"/>
      <c r="S855" s="2566"/>
      <c r="T855" s="2565"/>
      <c r="U855" s="2565"/>
      <c r="V855" s="2565"/>
      <c r="W855" s="2565"/>
      <c r="X855" s="2565"/>
      <c r="Y855" s="2565"/>
      <c r="Z855" s="2565"/>
      <c r="AA855" s="2565"/>
      <c r="AB855" s="2565"/>
      <c r="AC855" s="2565"/>
      <c r="AD855" s="2565"/>
      <c r="AE855" s="2565"/>
      <c r="AF855" s="2565"/>
      <c r="AG855" s="2565"/>
      <c r="AH855" s="2565"/>
      <c r="AI855" s="2565"/>
      <c r="AJ855" s="2568"/>
      <c r="AK855" s="2572"/>
    </row>
    <row r="856" spans="2:37" s="2452" customFormat="1" ht="15" customHeight="1" x14ac:dyDescent="0.2">
      <c r="B856" s="3979" t="s">
        <v>4992</v>
      </c>
      <c r="C856" s="3980"/>
      <c r="D856" s="4931" t="s">
        <v>5133</v>
      </c>
      <c r="E856" s="4931"/>
      <c r="F856" s="4931"/>
      <c r="G856" s="4931"/>
      <c r="H856" s="4931"/>
      <c r="I856" s="2569"/>
      <c r="J856" s="2569"/>
      <c r="K856" s="2569"/>
      <c r="L856" s="2569"/>
      <c r="M856" s="2569"/>
      <c r="N856" s="2569"/>
      <c r="O856" s="2569"/>
      <c r="P856" s="2569"/>
      <c r="Q856" s="2569"/>
      <c r="R856" s="2569"/>
      <c r="S856" s="2569"/>
      <c r="T856" s="2565"/>
      <c r="U856" s="2565"/>
      <c r="V856" s="2565"/>
      <c r="W856" s="2565"/>
      <c r="X856" s="2565"/>
      <c r="Y856" s="2565"/>
      <c r="Z856" s="2565"/>
      <c r="AA856" s="2565"/>
      <c r="AB856" s="2565"/>
      <c r="AC856" s="2565"/>
      <c r="AD856" s="2565"/>
      <c r="AE856" s="2565"/>
      <c r="AF856" s="2565"/>
      <c r="AG856" s="2565"/>
      <c r="AH856" s="2565"/>
      <c r="AI856" s="2565"/>
      <c r="AJ856" s="2568"/>
      <c r="AK856" s="2572"/>
    </row>
    <row r="857" spans="2:37" s="2452" customFormat="1" ht="15" customHeight="1" x14ac:dyDescent="0.2">
      <c r="B857" s="3979" t="s">
        <v>4993</v>
      </c>
      <c r="C857" s="3980"/>
      <c r="D857" s="4931" t="s">
        <v>6</v>
      </c>
      <c r="E857" s="4931"/>
      <c r="F857" s="4931"/>
      <c r="G857" s="4931"/>
      <c r="H857" s="2569"/>
      <c r="I857" s="2569"/>
      <c r="J857" s="2569"/>
      <c r="K857" s="2569"/>
      <c r="L857" s="2569"/>
      <c r="M857" s="2569"/>
      <c r="N857" s="2569"/>
      <c r="O857" s="2569"/>
      <c r="P857" s="2569"/>
      <c r="Q857" s="2569"/>
      <c r="R857" s="2569"/>
      <c r="S857" s="2569"/>
      <c r="T857" s="2565"/>
      <c r="U857" s="2565"/>
      <c r="V857" s="2565"/>
      <c r="W857" s="2565"/>
      <c r="X857" s="2565"/>
      <c r="Y857" s="2565"/>
      <c r="Z857" s="2565"/>
      <c r="AA857" s="2565"/>
      <c r="AB857" s="2565"/>
      <c r="AC857" s="2565"/>
      <c r="AD857" s="2565"/>
      <c r="AE857" s="2565"/>
      <c r="AF857" s="2565"/>
      <c r="AG857" s="2565"/>
      <c r="AH857" s="2565"/>
      <c r="AI857" s="2565"/>
      <c r="AJ857" s="2568"/>
      <c r="AK857" s="2572"/>
    </row>
    <row r="858" spans="2:37" s="2452" customFormat="1" ht="15" customHeight="1" thickBot="1" x14ac:dyDescent="0.25">
      <c r="B858" s="4057"/>
      <c r="C858" s="4058"/>
      <c r="D858" s="4059"/>
      <c r="E858" s="4059"/>
      <c r="F858" s="4059"/>
      <c r="G858" s="4059"/>
      <c r="H858" s="2574"/>
      <c r="I858" s="2574"/>
      <c r="J858" s="2574"/>
      <c r="K858" s="2574"/>
      <c r="L858" s="2574"/>
      <c r="M858" s="2574"/>
      <c r="N858" s="2574"/>
      <c r="O858" s="2574"/>
      <c r="P858" s="2574"/>
      <c r="Q858" s="2574"/>
      <c r="R858" s="2574"/>
      <c r="S858" s="2574"/>
      <c r="T858" s="2575"/>
      <c r="U858" s="2575"/>
      <c r="V858" s="2575"/>
      <c r="W858" s="2575"/>
      <c r="X858" s="2575"/>
      <c r="Y858" s="2575"/>
      <c r="Z858" s="2575"/>
      <c r="AA858" s="2575"/>
      <c r="AB858" s="2575"/>
      <c r="AC858" s="2575"/>
      <c r="AD858" s="2575"/>
      <c r="AE858" s="2575"/>
      <c r="AF858" s="2575"/>
      <c r="AG858" s="2575"/>
      <c r="AH858" s="2575"/>
      <c r="AI858" s="2575"/>
      <c r="AJ858" s="2576"/>
      <c r="AK858" s="2577"/>
    </row>
    <row r="859" spans="2:37" s="2452" customFormat="1" ht="15" customHeight="1" x14ac:dyDescent="0.3">
      <c r="B859" s="2907"/>
      <c r="C859" s="3229"/>
      <c r="D859" s="3229"/>
      <c r="E859" s="3230"/>
      <c r="F859" s="3230"/>
      <c r="G859" s="3230"/>
      <c r="H859" s="3230"/>
      <c r="I859" s="2874"/>
      <c r="J859" s="2874"/>
      <c r="K859" s="2874"/>
      <c r="L859" s="2874"/>
      <c r="M859" s="2874"/>
      <c r="N859" s="2874"/>
      <c r="O859" s="2874"/>
      <c r="P859" s="2874"/>
    </row>
    <row r="860" spans="2:37" s="2452" customFormat="1" ht="15" customHeight="1" thickBot="1" x14ac:dyDescent="0.35">
      <c r="C860" s="3229"/>
      <c r="D860" s="3229"/>
      <c r="E860" s="3230"/>
      <c r="F860" s="3230"/>
      <c r="G860" s="3230"/>
      <c r="H860" s="3230"/>
      <c r="I860" s="2874"/>
      <c r="J860" s="2874"/>
      <c r="K860" s="2874"/>
      <c r="L860" s="2874"/>
      <c r="M860" s="2874"/>
      <c r="N860" s="2874"/>
      <c r="O860" s="2874"/>
      <c r="P860" s="2874"/>
    </row>
    <row r="861" spans="2:37" s="2452" customFormat="1" ht="15" customHeight="1" x14ac:dyDescent="0.2">
      <c r="B861" s="3987" t="s">
        <v>5001</v>
      </c>
      <c r="C861" s="3988"/>
      <c r="D861" s="3988"/>
      <c r="E861" s="3988"/>
      <c r="F861" s="3988"/>
      <c r="G861" s="3988"/>
      <c r="H861" s="3988"/>
      <c r="I861" s="3988"/>
      <c r="J861" s="3988"/>
      <c r="K861" s="3988"/>
      <c r="L861" s="3988"/>
      <c r="M861" s="3988"/>
      <c r="N861" s="3988"/>
      <c r="O861" s="3988"/>
      <c r="P861" s="3988"/>
      <c r="Q861" s="3988"/>
      <c r="R861" s="3988"/>
      <c r="S861" s="3988"/>
      <c r="T861" s="3988"/>
      <c r="U861" s="3988"/>
      <c r="V861" s="3988"/>
      <c r="W861" s="3988"/>
      <c r="X861" s="3988"/>
      <c r="Y861" s="3988"/>
      <c r="Z861" s="3988"/>
      <c r="AA861" s="3988"/>
      <c r="AB861" s="3988"/>
      <c r="AC861" s="3988"/>
      <c r="AD861" s="3988"/>
      <c r="AE861" s="3988"/>
      <c r="AF861" s="3988"/>
      <c r="AG861" s="3988"/>
      <c r="AH861" s="3988"/>
      <c r="AI861" s="3988"/>
      <c r="AJ861" s="3988"/>
      <c r="AK861" s="3989"/>
    </row>
    <row r="862" spans="2:37" s="2452" customFormat="1" ht="15" customHeight="1" x14ac:dyDescent="0.2">
      <c r="B862" s="2570"/>
      <c r="C862" s="3422"/>
      <c r="D862" s="3422"/>
      <c r="E862" s="3422"/>
      <c r="F862" s="3422"/>
      <c r="G862" s="2571"/>
      <c r="H862" s="2571"/>
      <c r="I862" s="2571"/>
      <c r="J862" s="2571"/>
      <c r="K862" s="2571"/>
      <c r="L862" s="2571"/>
      <c r="M862" s="2571"/>
      <c r="N862" s="2571"/>
      <c r="O862" s="2571"/>
      <c r="P862" s="2571"/>
      <c r="Q862" s="2571"/>
      <c r="R862" s="2571"/>
      <c r="S862" s="2571"/>
      <c r="T862" s="2571"/>
      <c r="U862" s="2571"/>
      <c r="V862" s="2571"/>
      <c r="W862" s="2571"/>
      <c r="X862" s="2571"/>
      <c r="Y862" s="2571"/>
      <c r="Z862" s="2571"/>
      <c r="AA862" s="2571"/>
      <c r="AB862" s="2571"/>
      <c r="AC862" s="2571"/>
      <c r="AD862" s="2571"/>
      <c r="AE862" s="2571"/>
      <c r="AF862" s="2571"/>
      <c r="AG862" s="2571"/>
      <c r="AH862" s="2571"/>
      <c r="AI862" s="2571"/>
      <c r="AJ862" s="2571"/>
      <c r="AK862" s="2572"/>
    </row>
    <row r="863" spans="2:37" s="2452" customFormat="1" ht="15" customHeight="1" x14ac:dyDescent="0.2">
      <c r="B863" s="2570" t="s">
        <v>4988</v>
      </c>
      <c r="C863" s="3422"/>
      <c r="D863" s="3990" t="s">
        <v>6164</v>
      </c>
      <c r="E863" s="3990"/>
      <c r="F863" s="3990"/>
      <c r="G863" s="2571"/>
      <c r="H863" s="2571"/>
      <c r="I863" s="2571"/>
      <c r="J863" s="2571"/>
      <c r="K863" s="2571"/>
      <c r="L863" s="2571"/>
      <c r="M863" s="2571"/>
      <c r="N863" s="2571"/>
      <c r="O863" s="2571"/>
      <c r="P863" s="2571"/>
      <c r="Q863" s="2571"/>
      <c r="R863" s="2571"/>
      <c r="S863" s="2571"/>
      <c r="T863" s="2571"/>
      <c r="U863" s="2571"/>
      <c r="V863" s="2571"/>
      <c r="W863" s="2571"/>
      <c r="X863" s="2571"/>
      <c r="Y863" s="2571"/>
      <c r="Z863" s="2571"/>
      <c r="AA863" s="2571"/>
      <c r="AB863" s="2571"/>
      <c r="AC863" s="2571"/>
      <c r="AD863" s="2571"/>
      <c r="AE863" s="2571"/>
      <c r="AF863" s="2571"/>
      <c r="AG863" s="2571"/>
      <c r="AH863" s="2571"/>
      <c r="AI863" s="2571"/>
      <c r="AJ863" s="2571"/>
      <c r="AK863" s="2572"/>
    </row>
    <row r="864" spans="2:37" s="2452" customFormat="1" ht="15" customHeight="1" thickBot="1" x14ac:dyDescent="0.25">
      <c r="B864" s="3991" t="s">
        <v>5002</v>
      </c>
      <c r="C864" s="3992"/>
      <c r="D864" s="3963">
        <v>41628</v>
      </c>
      <c r="E864" s="3963"/>
      <c r="F864" s="3424"/>
      <c r="G864" s="2571"/>
      <c r="H864" s="2571"/>
      <c r="I864" s="2571"/>
      <c r="J864" s="2571"/>
      <c r="K864" s="2571"/>
      <c r="L864" s="2571"/>
      <c r="M864" s="2571"/>
      <c r="N864" s="2571"/>
      <c r="O864" s="2571"/>
      <c r="P864" s="2571"/>
      <c r="Q864" s="2571"/>
      <c r="R864" s="2571"/>
      <c r="S864" s="2571"/>
      <c r="T864" s="2571"/>
      <c r="U864" s="2571"/>
      <c r="V864" s="2571"/>
      <c r="W864" s="2571"/>
      <c r="X864" s="2571"/>
      <c r="Y864" s="2571"/>
      <c r="Z864" s="2571"/>
      <c r="AA864" s="2571"/>
      <c r="AB864" s="2571"/>
      <c r="AC864" s="2571"/>
      <c r="AD864" s="2571"/>
      <c r="AE864" s="2571"/>
      <c r="AF864" s="2571"/>
      <c r="AG864" s="2571"/>
      <c r="AH864" s="2571"/>
      <c r="AI864" s="2571"/>
      <c r="AJ864" s="2571"/>
      <c r="AK864" s="2572"/>
    </row>
    <row r="865" spans="2:37" s="2452" customFormat="1" ht="133.5" customHeight="1" thickBot="1" x14ac:dyDescent="0.25">
      <c r="B865" s="3993" t="s">
        <v>5003</v>
      </c>
      <c r="C865" s="4036"/>
      <c r="D865" s="4932" t="s">
        <v>6165</v>
      </c>
      <c r="E865" s="4933"/>
      <c r="F865" s="4933"/>
      <c r="G865" s="4933"/>
      <c r="H865" s="4933"/>
      <c r="I865" s="4933"/>
      <c r="J865" s="4933"/>
      <c r="K865" s="4933"/>
      <c r="L865" s="4933"/>
      <c r="M865" s="4933"/>
      <c r="N865" s="4933"/>
      <c r="O865" s="4933"/>
      <c r="P865" s="4933"/>
      <c r="Q865" s="4934"/>
      <c r="R865" s="2571"/>
      <c r="S865" s="2571"/>
      <c r="T865" s="2571"/>
      <c r="U865" s="2571"/>
      <c r="V865" s="2571"/>
      <c r="W865" s="2571"/>
      <c r="X865" s="2571"/>
      <c r="Y865" s="2571"/>
      <c r="Z865" s="2571"/>
      <c r="AA865" s="2571"/>
      <c r="AB865" s="2571"/>
      <c r="AC865" s="2571"/>
      <c r="AD865" s="2571"/>
      <c r="AE865" s="2571"/>
      <c r="AF865" s="2571"/>
      <c r="AG865" s="2571"/>
      <c r="AH865" s="2571"/>
      <c r="AI865" s="2571"/>
      <c r="AJ865" s="2571"/>
      <c r="AK865" s="2572"/>
    </row>
    <row r="866" spans="2:37" s="2452" customFormat="1" ht="15" customHeight="1" thickBot="1" x14ac:dyDescent="0.25">
      <c r="B866" s="3998"/>
      <c r="C866" s="3999"/>
      <c r="D866" s="3999"/>
      <c r="E866" s="3999"/>
      <c r="F866" s="3999"/>
      <c r="G866" s="3999"/>
      <c r="H866" s="3999"/>
      <c r="I866" s="3999"/>
      <c r="J866" s="3999"/>
      <c r="K866" s="3999"/>
      <c r="L866" s="3999"/>
      <c r="M866" s="3999"/>
      <c r="N866" s="3999"/>
      <c r="O866" s="3999"/>
      <c r="P866" s="3999"/>
      <c r="Q866" s="3999"/>
      <c r="R866" s="2571"/>
      <c r="S866" s="2571"/>
      <c r="T866" s="2571"/>
      <c r="U866" s="2571"/>
      <c r="V866" s="2571"/>
      <c r="W866" s="2571"/>
      <c r="X866" s="2571"/>
      <c r="Y866" s="2571"/>
      <c r="Z866" s="2571"/>
      <c r="AA866" s="2571"/>
      <c r="AB866" s="2571"/>
      <c r="AC866" s="2571"/>
      <c r="AD866" s="2571"/>
      <c r="AE866" s="2571"/>
      <c r="AF866" s="2571"/>
      <c r="AG866" s="2571"/>
      <c r="AH866" s="2571"/>
      <c r="AI866" s="2571"/>
      <c r="AJ866" s="2571"/>
      <c r="AK866" s="2572"/>
    </row>
    <row r="867" spans="2:37" s="2452" customFormat="1" ht="15" customHeight="1" thickBot="1" x14ac:dyDescent="0.25">
      <c r="B867" s="3421"/>
      <c r="C867" s="3422"/>
      <c r="D867" s="3422"/>
      <c r="E867" s="3422"/>
      <c r="F867" s="3423"/>
      <c r="G867" s="3423"/>
      <c r="H867" s="3423"/>
      <c r="I867" s="3423"/>
      <c r="J867" s="3423"/>
      <c r="K867" s="3423"/>
      <c r="L867" s="3423"/>
      <c r="M867" s="3423"/>
      <c r="N867" s="3423"/>
      <c r="O867" s="3423"/>
      <c r="P867" s="3423"/>
      <c r="Q867" s="3423"/>
      <c r="R867" s="2571"/>
      <c r="S867" s="2571"/>
      <c r="T867" s="2571"/>
      <c r="U867" s="2571"/>
      <c r="V867" s="2571"/>
      <c r="W867" s="2571"/>
      <c r="X867" s="2571"/>
      <c r="Y867" s="2571"/>
      <c r="Z867" s="2571"/>
      <c r="AA867" s="2571"/>
      <c r="AB867" s="2571"/>
      <c r="AC867" s="2571"/>
      <c r="AD867" s="2571"/>
      <c r="AE867" s="2571"/>
      <c r="AF867" s="2571"/>
      <c r="AG867" s="2571"/>
      <c r="AH867" s="2571"/>
      <c r="AI867" s="2571"/>
      <c r="AJ867" s="2571"/>
      <c r="AK867" s="2572"/>
    </row>
    <row r="868" spans="2:37" s="2452" customFormat="1" ht="15" customHeight="1" thickBot="1" x14ac:dyDescent="0.25">
      <c r="B868" s="4000" t="s">
        <v>5004</v>
      </c>
      <c r="C868" s="4000"/>
      <c r="D868" s="4000" t="s">
        <v>4994</v>
      </c>
      <c r="E868" s="4000" t="s">
        <v>5005</v>
      </c>
      <c r="F868" s="4002" t="s">
        <v>224</v>
      </c>
      <c r="G868" s="4002"/>
      <c r="H868" s="4002"/>
      <c r="I868" s="4002"/>
      <c r="J868" s="4002"/>
      <c r="K868" s="4002"/>
      <c r="L868" s="4002"/>
      <c r="M868" s="4002"/>
      <c r="N868" s="4002"/>
      <c r="O868" s="4002"/>
      <c r="P868" s="4002"/>
      <c r="Q868" s="4002"/>
      <c r="R868" s="4002"/>
      <c r="S868" s="4002" t="s">
        <v>340</v>
      </c>
      <c r="T868" s="4002"/>
      <c r="U868" s="4002"/>
      <c r="V868" s="4002"/>
      <c r="W868" s="4002"/>
      <c r="X868" s="4002"/>
      <c r="Y868" s="4002"/>
      <c r="Z868" s="4002"/>
      <c r="AA868" s="4002"/>
      <c r="AB868" s="4002"/>
      <c r="AC868" s="4002"/>
      <c r="AD868" s="4002" t="s">
        <v>225</v>
      </c>
      <c r="AE868" s="4002"/>
      <c r="AF868" s="4002"/>
      <c r="AG868" s="4002"/>
      <c r="AH868" s="4003" t="s">
        <v>4989</v>
      </c>
      <c r="AI868" s="4003"/>
      <c r="AJ868" s="4003"/>
      <c r="AK868" s="2572"/>
    </row>
    <row r="869" spans="2:37" s="2452" customFormat="1" ht="33" customHeight="1" thickBot="1" x14ac:dyDescent="0.25">
      <c r="B869" s="4001"/>
      <c r="C869" s="4001"/>
      <c r="D869" s="4001"/>
      <c r="E869" s="4001"/>
      <c r="F869" s="4001" t="s">
        <v>5006</v>
      </c>
      <c r="G869" s="4001" t="s">
        <v>5007</v>
      </c>
      <c r="H869" s="4000" t="s">
        <v>5008</v>
      </c>
      <c r="I869" s="4004" t="s">
        <v>5009</v>
      </c>
      <c r="J869" s="4004" t="s">
        <v>5010</v>
      </c>
      <c r="K869" s="4005" t="s">
        <v>5011</v>
      </c>
      <c r="L869" s="4005" t="s">
        <v>5012</v>
      </c>
      <c r="M869" s="4004" t="s">
        <v>5013</v>
      </c>
      <c r="N869" s="4004"/>
      <c r="O869" s="4005" t="s">
        <v>5014</v>
      </c>
      <c r="P869" s="4005" t="s">
        <v>5015</v>
      </c>
      <c r="Q869" s="4005" t="s">
        <v>5016</v>
      </c>
      <c r="R869" s="4005" t="s">
        <v>5017</v>
      </c>
      <c r="S869" s="4000" t="s">
        <v>5018</v>
      </c>
      <c r="T869" s="4000" t="s">
        <v>5019</v>
      </c>
      <c r="U869" s="4000" t="s">
        <v>5020</v>
      </c>
      <c r="V869" s="4000" t="s">
        <v>5021</v>
      </c>
      <c r="W869" s="4000" t="s">
        <v>5022</v>
      </c>
      <c r="X869" s="4000" t="s">
        <v>5023</v>
      </c>
      <c r="Y869" s="4000" t="s">
        <v>5024</v>
      </c>
      <c r="Z869" s="4000" t="s">
        <v>5025</v>
      </c>
      <c r="AA869" s="4000" t="s">
        <v>5026</v>
      </c>
      <c r="AB869" s="4004" t="s">
        <v>5027</v>
      </c>
      <c r="AC869" s="4004" t="s">
        <v>5028</v>
      </c>
      <c r="AD869" s="4000" t="s">
        <v>5029</v>
      </c>
      <c r="AE869" s="4000" t="s">
        <v>5030</v>
      </c>
      <c r="AF869" s="4000" t="s">
        <v>5031</v>
      </c>
      <c r="AG869" s="4000" t="s">
        <v>5032</v>
      </c>
      <c r="AH869" s="4000" t="s">
        <v>1154</v>
      </c>
      <c r="AI869" s="4000" t="s">
        <v>4990</v>
      </c>
      <c r="AJ869" s="4000" t="s">
        <v>4991</v>
      </c>
      <c r="AK869" s="2572"/>
    </row>
    <row r="870" spans="2:37" s="2452" customFormat="1" ht="27" customHeight="1" thickBot="1" x14ac:dyDescent="0.25">
      <c r="B870" s="4001"/>
      <c r="C870" s="4001"/>
      <c r="D870" s="4001"/>
      <c r="E870" s="4001"/>
      <c r="F870" s="4001"/>
      <c r="G870" s="4001"/>
      <c r="H870" s="4001"/>
      <c r="I870" s="4005"/>
      <c r="J870" s="4005"/>
      <c r="K870" s="4005"/>
      <c r="L870" s="4005"/>
      <c r="M870" s="3419" t="s">
        <v>5033</v>
      </c>
      <c r="N870" s="3420" t="s">
        <v>2798</v>
      </c>
      <c r="O870" s="4005"/>
      <c r="P870" s="4005"/>
      <c r="Q870" s="4005"/>
      <c r="R870" s="4005"/>
      <c r="S870" s="4001"/>
      <c r="T870" s="4001"/>
      <c r="U870" s="4001"/>
      <c r="V870" s="4001"/>
      <c r="W870" s="4001"/>
      <c r="X870" s="4001"/>
      <c r="Y870" s="4001"/>
      <c r="Z870" s="4001"/>
      <c r="AA870" s="4001"/>
      <c r="AB870" s="4005"/>
      <c r="AC870" s="4005"/>
      <c r="AD870" s="4001"/>
      <c r="AE870" s="4001"/>
      <c r="AF870" s="4001"/>
      <c r="AG870" s="4001"/>
      <c r="AH870" s="4001"/>
      <c r="AI870" s="4001"/>
      <c r="AJ870" s="4001"/>
      <c r="AK870" s="2572"/>
    </row>
    <row r="871" spans="2:37" s="2452" customFormat="1" ht="15" customHeight="1" x14ac:dyDescent="0.2">
      <c r="B871" s="4935" t="s">
        <v>6166</v>
      </c>
      <c r="C871" s="4936"/>
      <c r="D871" s="3178">
        <v>546</v>
      </c>
      <c r="E871" s="3155"/>
      <c r="F871" s="3155"/>
      <c r="G871" s="3155"/>
      <c r="H871" s="3155"/>
      <c r="I871" s="3155"/>
      <c r="J871" s="3155"/>
      <c r="K871" s="3155"/>
      <c r="L871" s="3315"/>
      <c r="M871" s="3155"/>
      <c r="N871" s="3155"/>
      <c r="O871" s="3155"/>
      <c r="P871" s="3155"/>
      <c r="Q871" s="3155"/>
      <c r="R871" s="3155"/>
      <c r="S871" s="3315">
        <v>1</v>
      </c>
      <c r="T871" s="3155"/>
      <c r="U871" s="3155"/>
      <c r="V871" s="3135">
        <v>30</v>
      </c>
      <c r="W871" s="3315"/>
      <c r="X871" s="3315">
        <v>0.06</v>
      </c>
      <c r="Y871" s="3155"/>
      <c r="Z871" s="3402"/>
      <c r="AA871" s="3402"/>
      <c r="AB871" s="3395"/>
      <c r="AC871" s="3316">
        <v>0.06</v>
      </c>
      <c r="AD871" s="3135"/>
      <c r="AE871" s="3135"/>
      <c r="AF871" s="3150"/>
      <c r="AG871" s="3395"/>
      <c r="AH871" s="3155"/>
      <c r="AI871" s="3396"/>
      <c r="AJ871" s="3162"/>
      <c r="AK871" s="2572"/>
    </row>
    <row r="872" spans="2:37" s="2452" customFormat="1" ht="15" customHeight="1" x14ac:dyDescent="0.2">
      <c r="B872" s="4929" t="s">
        <v>6167</v>
      </c>
      <c r="C872" s="4930"/>
      <c r="D872" s="3183">
        <v>547</v>
      </c>
      <c r="E872" s="3298"/>
      <c r="F872" s="3298"/>
      <c r="G872" s="3298"/>
      <c r="H872" s="3298"/>
      <c r="I872" s="3298"/>
      <c r="J872" s="3298"/>
      <c r="K872" s="3298"/>
      <c r="L872" s="3324"/>
      <c r="M872" s="3298"/>
      <c r="N872" s="3298"/>
      <c r="O872" s="3298"/>
      <c r="P872" s="3298"/>
      <c r="Q872" s="3298"/>
      <c r="R872" s="3298"/>
      <c r="S872" s="3324">
        <v>1.5</v>
      </c>
      <c r="T872" s="3298"/>
      <c r="U872" s="3298"/>
      <c r="V872" s="3130">
        <v>50</v>
      </c>
      <c r="W872" s="3324"/>
      <c r="X872" s="3324">
        <v>0.06</v>
      </c>
      <c r="Y872" s="3298"/>
      <c r="Z872" s="3430"/>
      <c r="AA872" s="3430"/>
      <c r="AB872" s="3431"/>
      <c r="AC872" s="3325">
        <v>0.06</v>
      </c>
      <c r="AD872" s="3130"/>
      <c r="AE872" s="3130"/>
      <c r="AF872" s="3232"/>
      <c r="AG872" s="3431"/>
      <c r="AH872" s="3298"/>
      <c r="AI872" s="3432"/>
      <c r="AJ872" s="3433"/>
      <c r="AK872" s="2572"/>
    </row>
    <row r="873" spans="2:37" s="2452" customFormat="1" ht="15" customHeight="1" x14ac:dyDescent="0.2">
      <c r="B873" s="4929" t="s">
        <v>6168</v>
      </c>
      <c r="C873" s="4930"/>
      <c r="D873" s="3183">
        <v>548</v>
      </c>
      <c r="E873" s="3298"/>
      <c r="F873" s="3298"/>
      <c r="G873" s="3298"/>
      <c r="H873" s="3298"/>
      <c r="I873" s="3298"/>
      <c r="J873" s="3298"/>
      <c r="K873" s="3298"/>
      <c r="L873" s="3324"/>
      <c r="M873" s="3298"/>
      <c r="N873" s="3298"/>
      <c r="O873" s="3298"/>
      <c r="P873" s="3298"/>
      <c r="Q873" s="3298"/>
      <c r="R873" s="3298"/>
      <c r="S873" s="3324">
        <v>2</v>
      </c>
      <c r="T873" s="3298"/>
      <c r="U873" s="3298"/>
      <c r="V873" s="3130">
        <v>70</v>
      </c>
      <c r="W873" s="3324"/>
      <c r="X873" s="3324">
        <v>0.06</v>
      </c>
      <c r="Y873" s="3298"/>
      <c r="Z873" s="3430"/>
      <c r="AA873" s="3430"/>
      <c r="AB873" s="3431"/>
      <c r="AC873" s="3325">
        <v>0.06</v>
      </c>
      <c r="AD873" s="3130"/>
      <c r="AE873" s="3130"/>
      <c r="AF873" s="3232"/>
      <c r="AG873" s="3431"/>
      <c r="AH873" s="3298"/>
      <c r="AI873" s="3432"/>
      <c r="AJ873" s="3433"/>
      <c r="AK873" s="2572"/>
    </row>
    <row r="874" spans="2:37" s="2452" customFormat="1" ht="15" customHeight="1" x14ac:dyDescent="0.2">
      <c r="B874" s="4929" t="s">
        <v>6169</v>
      </c>
      <c r="C874" s="4930"/>
      <c r="D874" s="3183">
        <v>549</v>
      </c>
      <c r="E874" s="3298"/>
      <c r="F874" s="3298"/>
      <c r="G874" s="3298"/>
      <c r="H874" s="3298"/>
      <c r="I874" s="3298"/>
      <c r="J874" s="3298"/>
      <c r="K874" s="3298"/>
      <c r="L874" s="3324"/>
      <c r="M874" s="3298"/>
      <c r="N874" s="3298"/>
      <c r="O874" s="3298"/>
      <c r="P874" s="3298"/>
      <c r="Q874" s="3298"/>
      <c r="R874" s="3298"/>
      <c r="S874" s="3324">
        <v>3.5</v>
      </c>
      <c r="T874" s="3298"/>
      <c r="U874" s="3298"/>
      <c r="V874" s="3130">
        <v>150</v>
      </c>
      <c r="W874" s="3324"/>
      <c r="X874" s="3324">
        <v>0.06</v>
      </c>
      <c r="Y874" s="3298"/>
      <c r="Z874" s="3430"/>
      <c r="AA874" s="3430"/>
      <c r="AB874" s="3431"/>
      <c r="AC874" s="3325">
        <v>0.06</v>
      </c>
      <c r="AD874" s="3130"/>
      <c r="AE874" s="3130"/>
      <c r="AF874" s="3232"/>
      <c r="AG874" s="3431"/>
      <c r="AH874" s="3298"/>
      <c r="AI874" s="3432"/>
      <c r="AJ874" s="3433"/>
      <c r="AK874" s="2572"/>
    </row>
    <row r="875" spans="2:37" s="2452" customFormat="1" ht="15" customHeight="1" x14ac:dyDescent="0.2">
      <c r="B875" s="4929" t="s">
        <v>6170</v>
      </c>
      <c r="C875" s="4930"/>
      <c r="D875" s="3183">
        <v>550</v>
      </c>
      <c r="E875" s="3298"/>
      <c r="F875" s="3298"/>
      <c r="G875" s="3298"/>
      <c r="H875" s="3298"/>
      <c r="I875" s="3298"/>
      <c r="J875" s="3298"/>
      <c r="K875" s="3298"/>
      <c r="L875" s="3324"/>
      <c r="M875" s="3298"/>
      <c r="N875" s="3298"/>
      <c r="O875" s="3298"/>
      <c r="P875" s="3298"/>
      <c r="Q875" s="3298"/>
      <c r="R875" s="3298"/>
      <c r="S875" s="3324">
        <v>5.5</v>
      </c>
      <c r="T875" s="3298"/>
      <c r="U875" s="3298"/>
      <c r="V875" s="3130">
        <v>250</v>
      </c>
      <c r="W875" s="3324"/>
      <c r="X875" s="3324">
        <v>0.06</v>
      </c>
      <c r="Y875" s="3298"/>
      <c r="Z875" s="3430"/>
      <c r="AA875" s="3430"/>
      <c r="AB875" s="3431"/>
      <c r="AC875" s="3325">
        <v>0.06</v>
      </c>
      <c r="AD875" s="3130"/>
      <c r="AE875" s="3130"/>
      <c r="AF875" s="3232"/>
      <c r="AG875" s="3431"/>
      <c r="AH875" s="3298"/>
      <c r="AI875" s="3432"/>
      <c r="AJ875" s="3433"/>
      <c r="AK875" s="2572"/>
    </row>
    <row r="876" spans="2:37" s="2452" customFormat="1" ht="15" customHeight="1" x14ac:dyDescent="0.2">
      <c r="B876" s="4929" t="s">
        <v>6171</v>
      </c>
      <c r="C876" s="4930"/>
      <c r="D876" s="3183">
        <v>551</v>
      </c>
      <c r="E876" s="3298"/>
      <c r="F876" s="3298"/>
      <c r="G876" s="3298"/>
      <c r="H876" s="3298"/>
      <c r="I876" s="3298"/>
      <c r="J876" s="3298"/>
      <c r="K876" s="3298"/>
      <c r="L876" s="3324"/>
      <c r="M876" s="3298"/>
      <c r="N876" s="3298"/>
      <c r="O876" s="3298"/>
      <c r="P876" s="3298"/>
      <c r="Q876" s="3298"/>
      <c r="R876" s="3298"/>
      <c r="S876" s="3324">
        <v>6.5</v>
      </c>
      <c r="T876" s="3298"/>
      <c r="U876" s="3298"/>
      <c r="V876" s="3130">
        <v>320</v>
      </c>
      <c r="W876" s="3324"/>
      <c r="X876" s="3324">
        <v>0.06</v>
      </c>
      <c r="Y876" s="3298"/>
      <c r="Z876" s="3430"/>
      <c r="AA876" s="3430"/>
      <c r="AB876" s="3431"/>
      <c r="AC876" s="3325">
        <v>0.06</v>
      </c>
      <c r="AD876" s="3130"/>
      <c r="AE876" s="3130"/>
      <c r="AF876" s="3232"/>
      <c r="AG876" s="3431"/>
      <c r="AH876" s="3298"/>
      <c r="AI876" s="3432"/>
      <c r="AJ876" s="3433"/>
      <c r="AK876" s="2572"/>
    </row>
    <row r="877" spans="2:37" s="2452" customFormat="1" ht="15" customHeight="1" x14ac:dyDescent="0.2">
      <c r="B877" s="4929" t="s">
        <v>6172</v>
      </c>
      <c r="C877" s="4930"/>
      <c r="D877" s="3183">
        <v>552</v>
      </c>
      <c r="E877" s="3298"/>
      <c r="F877" s="3298"/>
      <c r="G877" s="3298"/>
      <c r="H877" s="3298"/>
      <c r="I877" s="3298"/>
      <c r="J877" s="3298"/>
      <c r="K877" s="3298"/>
      <c r="L877" s="3324"/>
      <c r="M877" s="3298"/>
      <c r="N877" s="3298"/>
      <c r="O877" s="3298"/>
      <c r="P877" s="3298"/>
      <c r="Q877" s="3298"/>
      <c r="R877" s="3298"/>
      <c r="S877" s="3324">
        <v>7.69</v>
      </c>
      <c r="T877" s="3298"/>
      <c r="U877" s="3298"/>
      <c r="V877" s="3130">
        <v>400</v>
      </c>
      <c r="W877" s="3324"/>
      <c r="X877" s="3324">
        <v>0.06</v>
      </c>
      <c r="Y877" s="3298"/>
      <c r="Z877" s="3430"/>
      <c r="AA877" s="3430"/>
      <c r="AB877" s="3431"/>
      <c r="AC877" s="3325">
        <v>0.06</v>
      </c>
      <c r="AD877" s="3130"/>
      <c r="AE877" s="3130"/>
      <c r="AF877" s="3232"/>
      <c r="AG877" s="3431"/>
      <c r="AH877" s="3298"/>
      <c r="AI877" s="3432"/>
      <c r="AJ877" s="3433"/>
      <c r="AK877" s="2572"/>
    </row>
    <row r="878" spans="2:37" s="2452" customFormat="1" ht="15" customHeight="1" x14ac:dyDescent="0.2">
      <c r="B878" s="4929" t="s">
        <v>6173</v>
      </c>
      <c r="C878" s="4930"/>
      <c r="D878" s="3183">
        <v>562</v>
      </c>
      <c r="E878" s="3298"/>
      <c r="F878" s="3298"/>
      <c r="G878" s="3298"/>
      <c r="H878" s="3298"/>
      <c r="I878" s="3298"/>
      <c r="J878" s="3298"/>
      <c r="K878" s="3298"/>
      <c r="L878" s="3324"/>
      <c r="M878" s="3298"/>
      <c r="N878" s="3298"/>
      <c r="O878" s="3298"/>
      <c r="P878" s="3298"/>
      <c r="Q878" s="3298"/>
      <c r="R878" s="3298"/>
      <c r="S878" s="3324">
        <v>1</v>
      </c>
      <c r="T878" s="3298"/>
      <c r="U878" s="3298"/>
      <c r="V878" s="3130">
        <v>30</v>
      </c>
      <c r="W878" s="3324"/>
      <c r="X878" s="3324">
        <v>0.06</v>
      </c>
      <c r="Y878" s="3298"/>
      <c r="Z878" s="3430"/>
      <c r="AA878" s="3430"/>
      <c r="AB878" s="3431"/>
      <c r="AC878" s="3325">
        <v>0.06</v>
      </c>
      <c r="AD878" s="3130"/>
      <c r="AE878" s="3130"/>
      <c r="AF878" s="3232"/>
      <c r="AG878" s="3431"/>
      <c r="AH878" s="3298"/>
      <c r="AI878" s="3432"/>
      <c r="AJ878" s="3433"/>
      <c r="AK878" s="2572"/>
    </row>
    <row r="879" spans="2:37" s="2452" customFormat="1" ht="15" customHeight="1" x14ac:dyDescent="0.2">
      <c r="B879" s="4929" t="s">
        <v>6174</v>
      </c>
      <c r="C879" s="4930"/>
      <c r="D879" s="3183">
        <v>563</v>
      </c>
      <c r="E879" s="3298"/>
      <c r="F879" s="3298"/>
      <c r="G879" s="3298"/>
      <c r="H879" s="3298"/>
      <c r="I879" s="3298"/>
      <c r="J879" s="3298"/>
      <c r="K879" s="3298"/>
      <c r="L879" s="3324"/>
      <c r="M879" s="3298"/>
      <c r="N879" s="3298"/>
      <c r="O879" s="3298"/>
      <c r="P879" s="3298"/>
      <c r="Q879" s="3298"/>
      <c r="R879" s="3298"/>
      <c r="S879" s="3324">
        <v>1.5</v>
      </c>
      <c r="T879" s="3298"/>
      <c r="U879" s="3298"/>
      <c r="V879" s="3130">
        <v>50</v>
      </c>
      <c r="W879" s="3324"/>
      <c r="X879" s="3324">
        <v>0.06</v>
      </c>
      <c r="Y879" s="3298"/>
      <c r="Z879" s="3430"/>
      <c r="AA879" s="3430"/>
      <c r="AB879" s="3431"/>
      <c r="AC879" s="3325">
        <v>0.06</v>
      </c>
      <c r="AD879" s="3130"/>
      <c r="AE879" s="3130"/>
      <c r="AF879" s="3232"/>
      <c r="AG879" s="3431"/>
      <c r="AH879" s="3298"/>
      <c r="AI879" s="3432"/>
      <c r="AJ879" s="3433"/>
      <c r="AK879" s="2572"/>
    </row>
    <row r="880" spans="2:37" s="2452" customFormat="1" ht="15" customHeight="1" x14ac:dyDescent="0.2">
      <c r="B880" s="4929" t="s">
        <v>6175</v>
      </c>
      <c r="C880" s="4930"/>
      <c r="D880" s="3183">
        <v>564</v>
      </c>
      <c r="E880" s="3298"/>
      <c r="F880" s="3298"/>
      <c r="G880" s="3298"/>
      <c r="H880" s="3298"/>
      <c r="I880" s="3298"/>
      <c r="J880" s="3298"/>
      <c r="K880" s="3298"/>
      <c r="L880" s="3324"/>
      <c r="M880" s="3298"/>
      <c r="N880" s="3298"/>
      <c r="O880" s="3298"/>
      <c r="P880" s="3298"/>
      <c r="Q880" s="3298"/>
      <c r="R880" s="3298"/>
      <c r="S880" s="3324">
        <v>2</v>
      </c>
      <c r="T880" s="3298"/>
      <c r="U880" s="3298"/>
      <c r="V880" s="3130">
        <v>70</v>
      </c>
      <c r="W880" s="3324"/>
      <c r="X880" s="3324">
        <v>0.06</v>
      </c>
      <c r="Y880" s="3298"/>
      <c r="Z880" s="3430"/>
      <c r="AA880" s="3430"/>
      <c r="AB880" s="3431"/>
      <c r="AC880" s="3325">
        <v>0.06</v>
      </c>
      <c r="AD880" s="3130"/>
      <c r="AE880" s="3130"/>
      <c r="AF880" s="3232"/>
      <c r="AG880" s="3431"/>
      <c r="AH880" s="3298"/>
      <c r="AI880" s="3432"/>
      <c r="AJ880" s="3433"/>
      <c r="AK880" s="2572"/>
    </row>
    <row r="881" spans="2:37" s="2452" customFormat="1" ht="15" customHeight="1" x14ac:dyDescent="0.2">
      <c r="B881" s="4929" t="s">
        <v>6176</v>
      </c>
      <c r="C881" s="4930"/>
      <c r="D881" s="3183">
        <v>565</v>
      </c>
      <c r="E881" s="3298"/>
      <c r="F881" s="3298"/>
      <c r="G881" s="3298"/>
      <c r="H881" s="3298"/>
      <c r="I881" s="3298"/>
      <c r="J881" s="3298"/>
      <c r="K881" s="3298"/>
      <c r="L881" s="3324"/>
      <c r="M881" s="3298"/>
      <c r="N881" s="3298"/>
      <c r="O881" s="3298"/>
      <c r="P881" s="3298"/>
      <c r="Q881" s="3298"/>
      <c r="R881" s="3298"/>
      <c r="S881" s="3324">
        <v>3.5</v>
      </c>
      <c r="T881" s="3298"/>
      <c r="U881" s="3298"/>
      <c r="V881" s="3130">
        <v>150</v>
      </c>
      <c r="W881" s="3324"/>
      <c r="X881" s="3324">
        <v>0.06</v>
      </c>
      <c r="Y881" s="3298"/>
      <c r="Z881" s="3430"/>
      <c r="AA881" s="3430"/>
      <c r="AB881" s="3431"/>
      <c r="AC881" s="3325">
        <v>0.06</v>
      </c>
      <c r="AD881" s="3130"/>
      <c r="AE881" s="3130"/>
      <c r="AF881" s="3232"/>
      <c r="AG881" s="3431"/>
      <c r="AH881" s="3298"/>
      <c r="AI881" s="3432"/>
      <c r="AJ881" s="3433"/>
      <c r="AK881" s="2572"/>
    </row>
    <row r="882" spans="2:37" s="2452" customFormat="1" ht="15" customHeight="1" x14ac:dyDescent="0.2">
      <c r="B882" s="4929" t="s">
        <v>6177</v>
      </c>
      <c r="C882" s="4930"/>
      <c r="D882" s="3183">
        <v>566</v>
      </c>
      <c r="E882" s="3298"/>
      <c r="F882" s="3298"/>
      <c r="G882" s="3298"/>
      <c r="H882" s="3298"/>
      <c r="I882" s="3298"/>
      <c r="J882" s="3298"/>
      <c r="K882" s="3298"/>
      <c r="L882" s="3324"/>
      <c r="M882" s="3298"/>
      <c r="N882" s="3298"/>
      <c r="O882" s="3298"/>
      <c r="P882" s="3298"/>
      <c r="Q882" s="3298"/>
      <c r="R882" s="3298"/>
      <c r="S882" s="3324">
        <v>5.5</v>
      </c>
      <c r="T882" s="3298"/>
      <c r="U882" s="3298"/>
      <c r="V882" s="3130">
        <v>250</v>
      </c>
      <c r="W882" s="3324"/>
      <c r="X882" s="3324">
        <v>0.06</v>
      </c>
      <c r="Y882" s="3298"/>
      <c r="Z882" s="3430"/>
      <c r="AA882" s="3430"/>
      <c r="AB882" s="3431"/>
      <c r="AC882" s="3325">
        <v>0.06</v>
      </c>
      <c r="AD882" s="3130"/>
      <c r="AE882" s="3130"/>
      <c r="AF882" s="3232"/>
      <c r="AG882" s="3431"/>
      <c r="AH882" s="3298"/>
      <c r="AI882" s="3432"/>
      <c r="AJ882" s="3433"/>
      <c r="AK882" s="2572"/>
    </row>
    <row r="883" spans="2:37" s="2452" customFormat="1" ht="15" customHeight="1" x14ac:dyDescent="0.2">
      <c r="B883" s="4929" t="s">
        <v>6178</v>
      </c>
      <c r="C883" s="4930"/>
      <c r="D883" s="3183">
        <v>567</v>
      </c>
      <c r="E883" s="3298"/>
      <c r="F883" s="3298"/>
      <c r="G883" s="3298"/>
      <c r="H883" s="3298"/>
      <c r="I883" s="3298"/>
      <c r="J883" s="3298"/>
      <c r="K883" s="3298"/>
      <c r="L883" s="3324"/>
      <c r="M883" s="3298"/>
      <c r="N883" s="3298"/>
      <c r="O883" s="3298"/>
      <c r="P883" s="3298"/>
      <c r="Q883" s="3298"/>
      <c r="R883" s="3298"/>
      <c r="S883" s="3324">
        <v>6.5</v>
      </c>
      <c r="T883" s="3298"/>
      <c r="U883" s="3298"/>
      <c r="V883" s="3130">
        <v>320</v>
      </c>
      <c r="W883" s="3324"/>
      <c r="X883" s="3324">
        <v>0.06</v>
      </c>
      <c r="Y883" s="3298"/>
      <c r="Z883" s="3430"/>
      <c r="AA883" s="3430"/>
      <c r="AB883" s="3431"/>
      <c r="AC883" s="3325">
        <v>0.06</v>
      </c>
      <c r="AD883" s="3130"/>
      <c r="AE883" s="3130"/>
      <c r="AF883" s="3232"/>
      <c r="AG883" s="3431"/>
      <c r="AH883" s="3298"/>
      <c r="AI883" s="3432"/>
      <c r="AJ883" s="3433"/>
      <c r="AK883" s="2572"/>
    </row>
    <row r="884" spans="2:37" s="2452" customFormat="1" ht="15" customHeight="1" x14ac:dyDescent="0.2">
      <c r="B884" s="4929" t="s">
        <v>6179</v>
      </c>
      <c r="C884" s="4930"/>
      <c r="D884" s="3183">
        <v>568</v>
      </c>
      <c r="E884" s="3298"/>
      <c r="F884" s="3298"/>
      <c r="G884" s="3298"/>
      <c r="H884" s="3298"/>
      <c r="I884" s="3298"/>
      <c r="J884" s="3298"/>
      <c r="K884" s="3298"/>
      <c r="L884" s="3324"/>
      <c r="M884" s="3298"/>
      <c r="N884" s="3298"/>
      <c r="O884" s="3298"/>
      <c r="P884" s="3298"/>
      <c r="Q884" s="3298"/>
      <c r="R884" s="3298"/>
      <c r="S884" s="3324">
        <v>7.69</v>
      </c>
      <c r="T884" s="3298"/>
      <c r="U884" s="3298"/>
      <c r="V884" s="3130">
        <v>400</v>
      </c>
      <c r="W884" s="3324"/>
      <c r="X884" s="3324">
        <v>0.06</v>
      </c>
      <c r="Y884" s="3298"/>
      <c r="Z884" s="3430"/>
      <c r="AA884" s="3430"/>
      <c r="AB884" s="3431"/>
      <c r="AC884" s="3325">
        <v>0.06</v>
      </c>
      <c r="AD884" s="3130"/>
      <c r="AE884" s="3130"/>
      <c r="AF884" s="3232"/>
      <c r="AG884" s="3431"/>
      <c r="AH884" s="3298"/>
      <c r="AI884" s="3432"/>
      <c r="AJ884" s="3433"/>
      <c r="AK884" s="2572"/>
    </row>
    <row r="885" spans="2:37" s="2452" customFormat="1" ht="15" customHeight="1" x14ac:dyDescent="0.2">
      <c r="B885" s="4929" t="s">
        <v>6180</v>
      </c>
      <c r="C885" s="4930"/>
      <c r="D885" s="3183">
        <v>554</v>
      </c>
      <c r="E885" s="3298"/>
      <c r="F885" s="3298"/>
      <c r="G885" s="3298"/>
      <c r="H885" s="3298"/>
      <c r="I885" s="3298"/>
      <c r="J885" s="3298"/>
      <c r="K885" s="3298"/>
      <c r="L885" s="3324"/>
      <c r="M885" s="3298"/>
      <c r="N885" s="3298"/>
      <c r="O885" s="3298"/>
      <c r="P885" s="3298"/>
      <c r="Q885" s="3298"/>
      <c r="R885" s="3298"/>
      <c r="S885" s="3324">
        <v>1</v>
      </c>
      <c r="T885" s="3298"/>
      <c r="U885" s="3298"/>
      <c r="V885" s="3130">
        <v>30</v>
      </c>
      <c r="W885" s="3324"/>
      <c r="X885" s="3324">
        <v>0.06</v>
      </c>
      <c r="Y885" s="3298"/>
      <c r="Z885" s="3430"/>
      <c r="AA885" s="3430"/>
      <c r="AB885" s="3431"/>
      <c r="AC885" s="3325">
        <v>0.06</v>
      </c>
      <c r="AD885" s="3130"/>
      <c r="AE885" s="3130"/>
      <c r="AF885" s="3232"/>
      <c r="AG885" s="3431"/>
      <c r="AH885" s="3298"/>
      <c r="AI885" s="3432"/>
      <c r="AJ885" s="3433"/>
      <c r="AK885" s="2572"/>
    </row>
    <row r="886" spans="2:37" s="2452" customFormat="1" ht="15" customHeight="1" x14ac:dyDescent="0.2">
      <c r="B886" s="4929" t="s">
        <v>6181</v>
      </c>
      <c r="C886" s="4930"/>
      <c r="D886" s="3183">
        <v>555</v>
      </c>
      <c r="E886" s="3298"/>
      <c r="F886" s="3298"/>
      <c r="G886" s="3298"/>
      <c r="H886" s="3298"/>
      <c r="I886" s="3298"/>
      <c r="J886" s="3298"/>
      <c r="K886" s="3298"/>
      <c r="L886" s="3324"/>
      <c r="M886" s="3298"/>
      <c r="N886" s="3298"/>
      <c r="O886" s="3298"/>
      <c r="P886" s="3298"/>
      <c r="Q886" s="3298"/>
      <c r="R886" s="3298"/>
      <c r="S886" s="3324">
        <v>1.5</v>
      </c>
      <c r="T886" s="3298"/>
      <c r="U886" s="3298"/>
      <c r="V886" s="3130">
        <v>50</v>
      </c>
      <c r="W886" s="3324"/>
      <c r="X886" s="3324">
        <v>0.06</v>
      </c>
      <c r="Y886" s="3298"/>
      <c r="Z886" s="3430"/>
      <c r="AA886" s="3430"/>
      <c r="AB886" s="3431"/>
      <c r="AC886" s="3325">
        <v>0.06</v>
      </c>
      <c r="AD886" s="3130"/>
      <c r="AE886" s="3130"/>
      <c r="AF886" s="3232"/>
      <c r="AG886" s="3431"/>
      <c r="AH886" s="3298"/>
      <c r="AI886" s="3432"/>
      <c r="AJ886" s="3433"/>
      <c r="AK886" s="2572"/>
    </row>
    <row r="887" spans="2:37" s="2452" customFormat="1" ht="15" customHeight="1" x14ac:dyDescent="0.2">
      <c r="B887" s="4929" t="s">
        <v>6182</v>
      </c>
      <c r="C887" s="4930"/>
      <c r="D887" s="3183">
        <v>556</v>
      </c>
      <c r="E887" s="3298"/>
      <c r="F887" s="3298"/>
      <c r="G887" s="3298"/>
      <c r="H887" s="3298"/>
      <c r="I887" s="3298"/>
      <c r="J887" s="3298"/>
      <c r="K887" s="3298"/>
      <c r="L887" s="3324"/>
      <c r="M887" s="3298"/>
      <c r="N887" s="3298"/>
      <c r="O887" s="3298"/>
      <c r="P887" s="3298"/>
      <c r="Q887" s="3298"/>
      <c r="R887" s="3298"/>
      <c r="S887" s="3324">
        <v>2</v>
      </c>
      <c r="T887" s="3298"/>
      <c r="U887" s="3298"/>
      <c r="V887" s="3130">
        <v>70</v>
      </c>
      <c r="W887" s="3324"/>
      <c r="X887" s="3324">
        <v>0.06</v>
      </c>
      <c r="Y887" s="3298"/>
      <c r="Z887" s="3430"/>
      <c r="AA887" s="3430"/>
      <c r="AB887" s="3431"/>
      <c r="AC887" s="3325">
        <v>0.06</v>
      </c>
      <c r="AD887" s="3130"/>
      <c r="AE887" s="3130"/>
      <c r="AF887" s="3232"/>
      <c r="AG887" s="3431"/>
      <c r="AH887" s="3298"/>
      <c r="AI887" s="3432"/>
      <c r="AJ887" s="3433"/>
      <c r="AK887" s="2572"/>
    </row>
    <row r="888" spans="2:37" s="2452" customFormat="1" ht="15" customHeight="1" x14ac:dyDescent="0.2">
      <c r="B888" s="4929" t="s">
        <v>6183</v>
      </c>
      <c r="C888" s="4930"/>
      <c r="D888" s="3183">
        <v>557</v>
      </c>
      <c r="E888" s="3298"/>
      <c r="F888" s="3298"/>
      <c r="G888" s="3298"/>
      <c r="H888" s="3298"/>
      <c r="I888" s="3298"/>
      <c r="J888" s="3298"/>
      <c r="K888" s="3298"/>
      <c r="L888" s="3324"/>
      <c r="M888" s="3298"/>
      <c r="N888" s="3298"/>
      <c r="O888" s="3298"/>
      <c r="P888" s="3298"/>
      <c r="Q888" s="3298"/>
      <c r="R888" s="3298"/>
      <c r="S888" s="3324">
        <v>3.5</v>
      </c>
      <c r="T888" s="3298"/>
      <c r="U888" s="3298"/>
      <c r="V888" s="3130">
        <v>150</v>
      </c>
      <c r="W888" s="3324"/>
      <c r="X888" s="3324">
        <v>0.06</v>
      </c>
      <c r="Y888" s="3298"/>
      <c r="Z888" s="3430"/>
      <c r="AA888" s="3430"/>
      <c r="AB888" s="3431"/>
      <c r="AC888" s="3325">
        <v>0.06</v>
      </c>
      <c r="AD888" s="3130"/>
      <c r="AE888" s="3130"/>
      <c r="AF888" s="3232"/>
      <c r="AG888" s="3431"/>
      <c r="AH888" s="3298"/>
      <c r="AI888" s="3432"/>
      <c r="AJ888" s="3433"/>
      <c r="AK888" s="2572"/>
    </row>
    <row r="889" spans="2:37" s="2452" customFormat="1" ht="15" customHeight="1" x14ac:dyDescent="0.2">
      <c r="B889" s="4929" t="s">
        <v>6184</v>
      </c>
      <c r="C889" s="4930"/>
      <c r="D889" s="3183">
        <v>558</v>
      </c>
      <c r="E889" s="3298"/>
      <c r="F889" s="3298"/>
      <c r="G889" s="3298"/>
      <c r="H889" s="3298"/>
      <c r="I889" s="3298"/>
      <c r="J889" s="3298"/>
      <c r="K889" s="3298"/>
      <c r="L889" s="3324"/>
      <c r="M889" s="3298"/>
      <c r="N889" s="3298"/>
      <c r="O889" s="3298"/>
      <c r="P889" s="3298"/>
      <c r="Q889" s="3298"/>
      <c r="R889" s="3298"/>
      <c r="S889" s="3324">
        <v>5.5</v>
      </c>
      <c r="T889" s="3298"/>
      <c r="U889" s="3298"/>
      <c r="V889" s="3130">
        <v>250</v>
      </c>
      <c r="W889" s="3324"/>
      <c r="X889" s="3324">
        <v>0.06</v>
      </c>
      <c r="Y889" s="3298"/>
      <c r="Z889" s="3430"/>
      <c r="AA889" s="3430"/>
      <c r="AB889" s="3431"/>
      <c r="AC889" s="3325">
        <v>0.06</v>
      </c>
      <c r="AD889" s="3130"/>
      <c r="AE889" s="3130"/>
      <c r="AF889" s="3232"/>
      <c r="AG889" s="3431"/>
      <c r="AH889" s="3298"/>
      <c r="AI889" s="3432"/>
      <c r="AJ889" s="3433"/>
      <c r="AK889" s="2572"/>
    </row>
    <row r="890" spans="2:37" s="2452" customFormat="1" ht="15" customHeight="1" x14ac:dyDescent="0.2">
      <c r="B890" s="4929" t="s">
        <v>6185</v>
      </c>
      <c r="C890" s="4930"/>
      <c r="D890" s="3183">
        <v>559</v>
      </c>
      <c r="E890" s="3298"/>
      <c r="F890" s="3298"/>
      <c r="G890" s="3298"/>
      <c r="H890" s="3298"/>
      <c r="I890" s="3298"/>
      <c r="J890" s="3298"/>
      <c r="K890" s="3298"/>
      <c r="L890" s="3324"/>
      <c r="M890" s="3298"/>
      <c r="N890" s="3298"/>
      <c r="O890" s="3298"/>
      <c r="P890" s="3298"/>
      <c r="Q890" s="3298"/>
      <c r="R890" s="3298"/>
      <c r="S890" s="3324">
        <v>6.5</v>
      </c>
      <c r="T890" s="3298"/>
      <c r="U890" s="3298"/>
      <c r="V890" s="3130">
        <v>320</v>
      </c>
      <c r="W890" s="3324"/>
      <c r="X890" s="3324">
        <v>0.06</v>
      </c>
      <c r="Y890" s="3298"/>
      <c r="Z890" s="3430"/>
      <c r="AA890" s="3430"/>
      <c r="AB890" s="3431"/>
      <c r="AC890" s="3325">
        <v>0.06</v>
      </c>
      <c r="AD890" s="3130"/>
      <c r="AE890" s="3130"/>
      <c r="AF890" s="3232"/>
      <c r="AG890" s="3431"/>
      <c r="AH890" s="3298"/>
      <c r="AI890" s="3432"/>
      <c r="AJ890" s="3433"/>
      <c r="AK890" s="2572"/>
    </row>
    <row r="891" spans="2:37" s="2452" customFormat="1" ht="15" customHeight="1" thickBot="1" x14ac:dyDescent="0.25">
      <c r="B891" s="4937" t="s">
        <v>6186</v>
      </c>
      <c r="C891" s="4938"/>
      <c r="D891" s="3340">
        <v>560</v>
      </c>
      <c r="E891" s="3309"/>
      <c r="F891" s="3309"/>
      <c r="G891" s="3309"/>
      <c r="H891" s="3309"/>
      <c r="I891" s="3309"/>
      <c r="J891" s="3309"/>
      <c r="K891" s="3309"/>
      <c r="L891" s="3052"/>
      <c r="M891" s="3309"/>
      <c r="N891" s="3309"/>
      <c r="O891" s="3309"/>
      <c r="P891" s="3309"/>
      <c r="Q891" s="3309"/>
      <c r="R891" s="3309"/>
      <c r="S891" s="3052">
        <v>7.69</v>
      </c>
      <c r="T891" s="3309"/>
      <c r="U891" s="3309"/>
      <c r="V891" s="3139">
        <v>400</v>
      </c>
      <c r="W891" s="3052"/>
      <c r="X891" s="3052">
        <v>0.06</v>
      </c>
      <c r="Y891" s="3309"/>
      <c r="Z891" s="3403"/>
      <c r="AA891" s="3403"/>
      <c r="AB891" s="3397"/>
      <c r="AC891" s="3054">
        <v>0.06</v>
      </c>
      <c r="AD891" s="3139"/>
      <c r="AE891" s="3139"/>
      <c r="AF891" s="3151"/>
      <c r="AG891" s="3397"/>
      <c r="AH891" s="3309"/>
      <c r="AI891" s="3398"/>
      <c r="AJ891" s="3434"/>
      <c r="AK891" s="2572"/>
    </row>
    <row r="892" spans="2:37" s="2452" customFormat="1" ht="15" customHeight="1" x14ac:dyDescent="0.2">
      <c r="B892" s="2573"/>
      <c r="C892" s="2566"/>
      <c r="D892" s="2566"/>
      <c r="E892" s="2566"/>
      <c r="F892" s="2566"/>
      <c r="G892" s="2566"/>
      <c r="H892" s="2566"/>
      <c r="I892" s="2567"/>
      <c r="J892" s="2567"/>
      <c r="K892" s="2567"/>
      <c r="L892" s="2567"/>
      <c r="M892" s="2566"/>
      <c r="N892" s="2567"/>
      <c r="O892" s="2567"/>
      <c r="P892" s="2567"/>
      <c r="Q892" s="2567"/>
      <c r="R892" s="2567"/>
      <c r="S892" s="2566"/>
      <c r="T892" s="2565"/>
      <c r="U892" s="2565"/>
      <c r="V892" s="2565"/>
      <c r="W892" s="2565"/>
      <c r="X892" s="2565"/>
      <c r="Y892" s="2565"/>
      <c r="Z892" s="2565"/>
      <c r="AA892" s="2565"/>
      <c r="AB892" s="2565"/>
      <c r="AC892" s="2565"/>
      <c r="AD892" s="2565"/>
      <c r="AE892" s="2565"/>
      <c r="AF892" s="2565"/>
      <c r="AG892" s="2565"/>
      <c r="AH892" s="2565"/>
      <c r="AI892" s="2565"/>
      <c r="AJ892" s="2568"/>
      <c r="AK892" s="2572"/>
    </row>
    <row r="893" spans="2:37" s="2452" customFormat="1" ht="15" customHeight="1" x14ac:dyDescent="0.2">
      <c r="B893" s="3979" t="s">
        <v>4992</v>
      </c>
      <c r="C893" s="3980"/>
      <c r="D893" s="4931" t="s">
        <v>4149</v>
      </c>
      <c r="E893" s="4931"/>
      <c r="F893" s="4931"/>
      <c r="G893" s="4931"/>
      <c r="H893" s="4931"/>
      <c r="I893" s="2569"/>
      <c r="J893" s="2569"/>
      <c r="K893" s="2569"/>
      <c r="L893" s="2569"/>
      <c r="M893" s="2569"/>
      <c r="N893" s="2569"/>
      <c r="O893" s="2569"/>
      <c r="P893" s="2569"/>
      <c r="Q893" s="2569"/>
      <c r="R893" s="2569"/>
      <c r="S893" s="2569"/>
      <c r="T893" s="2565"/>
      <c r="U893" s="2565"/>
      <c r="V893" s="2565"/>
      <c r="W893" s="2565"/>
      <c r="X893" s="2565"/>
      <c r="Y893" s="2565"/>
      <c r="Z893" s="2565"/>
      <c r="AA893" s="2565"/>
      <c r="AB893" s="2565"/>
      <c r="AC893" s="2565"/>
      <c r="AD893" s="2565"/>
      <c r="AE893" s="2565"/>
      <c r="AF893" s="2565"/>
      <c r="AG893" s="2565"/>
      <c r="AH893" s="2565"/>
      <c r="AI893" s="2565"/>
      <c r="AJ893" s="2568"/>
      <c r="AK893" s="2572"/>
    </row>
    <row r="894" spans="2:37" s="2452" customFormat="1" ht="15" customHeight="1" x14ac:dyDescent="0.2">
      <c r="B894" s="3979" t="s">
        <v>4993</v>
      </c>
      <c r="C894" s="3980"/>
      <c r="D894" s="4931" t="s">
        <v>6187</v>
      </c>
      <c r="E894" s="4931"/>
      <c r="F894" s="4931"/>
      <c r="G894" s="4931"/>
      <c r="H894" s="2569"/>
      <c r="I894" s="2569"/>
      <c r="J894" s="2569"/>
      <c r="K894" s="2569"/>
      <c r="L894" s="2569"/>
      <c r="M894" s="2569"/>
      <c r="N894" s="2569"/>
      <c r="O894" s="2569"/>
      <c r="P894" s="2569"/>
      <c r="Q894" s="2569"/>
      <c r="R894" s="2569"/>
      <c r="S894" s="2569"/>
      <c r="T894" s="2565"/>
      <c r="U894" s="2565"/>
      <c r="V894" s="2565"/>
      <c r="W894" s="2565"/>
      <c r="X894" s="2565"/>
      <c r="Y894" s="2565"/>
      <c r="Z894" s="2565"/>
      <c r="AA894" s="2565"/>
      <c r="AB894" s="2565"/>
      <c r="AC894" s="2565"/>
      <c r="AD894" s="2565"/>
      <c r="AE894" s="2565"/>
      <c r="AF894" s="2565"/>
      <c r="AG894" s="2565"/>
      <c r="AH894" s="2565"/>
      <c r="AI894" s="2565"/>
      <c r="AJ894" s="2568"/>
      <c r="AK894" s="2572"/>
    </row>
    <row r="895" spans="2:37" s="2452" customFormat="1" ht="15" customHeight="1" thickBot="1" x14ac:dyDescent="0.25">
      <c r="B895" s="4057"/>
      <c r="C895" s="4058"/>
      <c r="D895" s="4059"/>
      <c r="E895" s="4059"/>
      <c r="F895" s="4059"/>
      <c r="G895" s="4059"/>
      <c r="H895" s="2574"/>
      <c r="I895" s="2574"/>
      <c r="J895" s="2574"/>
      <c r="K895" s="2574"/>
      <c r="L895" s="2574"/>
      <c r="M895" s="2574"/>
      <c r="N895" s="2574"/>
      <c r="O895" s="2574"/>
      <c r="P895" s="2574"/>
      <c r="Q895" s="2574"/>
      <c r="R895" s="2574"/>
      <c r="S895" s="2574"/>
      <c r="T895" s="2575"/>
      <c r="U895" s="2575"/>
      <c r="V895" s="2575"/>
      <c r="W895" s="2575"/>
      <c r="X895" s="2575"/>
      <c r="Y895" s="2575"/>
      <c r="Z895" s="2575"/>
      <c r="AA895" s="2575"/>
      <c r="AB895" s="2575"/>
      <c r="AC895" s="2575"/>
      <c r="AD895" s="2575"/>
      <c r="AE895" s="2575"/>
      <c r="AF895" s="2575"/>
      <c r="AG895" s="2575"/>
      <c r="AH895" s="2575"/>
      <c r="AI895" s="2575"/>
      <c r="AJ895" s="2576"/>
      <c r="AK895" s="2577"/>
    </row>
    <row r="896" spans="2:37" s="2452" customFormat="1" ht="15" customHeight="1" x14ac:dyDescent="0.3">
      <c r="B896" s="2907"/>
      <c r="C896" s="3229"/>
      <c r="D896" s="3229"/>
      <c r="E896" s="3230"/>
      <c r="F896" s="3230"/>
      <c r="G896" s="3230"/>
      <c r="H896" s="3230"/>
      <c r="I896" s="2874"/>
      <c r="J896" s="2874"/>
      <c r="K896" s="2874"/>
      <c r="L896" s="2874"/>
      <c r="M896" s="2874"/>
      <c r="N896" s="2874"/>
      <c r="O896" s="2874"/>
      <c r="P896" s="2874"/>
    </row>
    <row r="897" spans="2:37" s="2452" customFormat="1" ht="15" customHeight="1" thickBot="1" x14ac:dyDescent="0.35">
      <c r="C897" s="3229"/>
      <c r="D897" s="3229"/>
      <c r="E897" s="3230"/>
      <c r="F897" s="3230"/>
      <c r="G897" s="3230"/>
      <c r="H897" s="3230"/>
      <c r="I897" s="2874"/>
      <c r="J897" s="2874"/>
      <c r="K897" s="2874"/>
      <c r="L897" s="2874"/>
      <c r="M897" s="2874"/>
      <c r="N897" s="2874"/>
      <c r="O897" s="2874"/>
      <c r="P897" s="2874"/>
    </row>
    <row r="898" spans="2:37" s="2452" customFormat="1" ht="15" customHeight="1" x14ac:dyDescent="0.2">
      <c r="B898" s="3987" t="s">
        <v>5001</v>
      </c>
      <c r="C898" s="3988"/>
      <c r="D898" s="3988"/>
      <c r="E898" s="3988"/>
      <c r="F898" s="3988"/>
      <c r="G898" s="3988"/>
      <c r="H898" s="3988"/>
      <c r="I898" s="3988"/>
      <c r="J898" s="3988"/>
      <c r="K898" s="3988"/>
      <c r="L898" s="3988"/>
      <c r="M898" s="3988"/>
      <c r="N898" s="3988"/>
      <c r="O898" s="3988"/>
      <c r="P898" s="3988"/>
      <c r="Q898" s="3988"/>
      <c r="R898" s="3988"/>
      <c r="S898" s="3988"/>
      <c r="T898" s="3988"/>
      <c r="U898" s="3988"/>
      <c r="V898" s="3988"/>
      <c r="W898" s="3988"/>
      <c r="X898" s="3988"/>
      <c r="Y898" s="3988"/>
      <c r="Z898" s="3988"/>
      <c r="AA898" s="3988"/>
      <c r="AB898" s="3988"/>
      <c r="AC898" s="3988"/>
      <c r="AD898" s="3988"/>
      <c r="AE898" s="3988"/>
      <c r="AF898" s="3988"/>
      <c r="AG898" s="3988"/>
      <c r="AH898" s="3988"/>
      <c r="AI898" s="3988"/>
      <c r="AJ898" s="3988"/>
      <c r="AK898" s="3989"/>
    </row>
    <row r="899" spans="2:37" s="2452" customFormat="1" ht="15" customHeight="1" x14ac:dyDescent="0.2">
      <c r="B899" s="2570"/>
      <c r="C899" s="3375"/>
      <c r="D899" s="3375"/>
      <c r="E899" s="3375"/>
      <c r="F899" s="3375"/>
      <c r="G899" s="2571"/>
      <c r="H899" s="2571"/>
      <c r="I899" s="2571"/>
      <c r="J899" s="2571"/>
      <c r="K899" s="2571"/>
      <c r="L899" s="2571"/>
      <c r="M899" s="2571"/>
      <c r="N899" s="2571"/>
      <c r="O899" s="2571"/>
      <c r="P899" s="2571"/>
      <c r="Q899" s="2571"/>
      <c r="R899" s="2571"/>
      <c r="S899" s="2571"/>
      <c r="T899" s="2571"/>
      <c r="U899" s="2571"/>
      <c r="V899" s="2571"/>
      <c r="W899" s="2571"/>
      <c r="X899" s="2571"/>
      <c r="Y899" s="2571"/>
      <c r="Z899" s="2571"/>
      <c r="AA899" s="2571"/>
      <c r="AB899" s="2571"/>
      <c r="AC899" s="2571"/>
      <c r="AD899" s="2571"/>
      <c r="AE899" s="2571"/>
      <c r="AF899" s="2571"/>
      <c r="AG899" s="2571"/>
      <c r="AH899" s="2571"/>
      <c r="AI899" s="2571"/>
      <c r="AJ899" s="2571"/>
      <c r="AK899" s="2572"/>
    </row>
    <row r="900" spans="2:37" s="2452" customFormat="1" ht="34.5" customHeight="1" x14ac:dyDescent="0.2">
      <c r="B900" s="2570" t="s">
        <v>4988</v>
      </c>
      <c r="C900" s="3375"/>
      <c r="D900" s="3990" t="s">
        <v>6099</v>
      </c>
      <c r="E900" s="3990"/>
      <c r="F900" s="3990"/>
      <c r="G900" s="2571"/>
      <c r="H900" s="2571"/>
      <c r="I900" s="2571"/>
      <c r="J900" s="2571"/>
      <c r="K900" s="2571"/>
      <c r="L900" s="2571"/>
      <c r="M900" s="2571"/>
      <c r="N900" s="2571"/>
      <c r="O900" s="2571"/>
      <c r="P900" s="2571"/>
      <c r="Q900" s="2571"/>
      <c r="R900" s="2571"/>
      <c r="S900" s="2571"/>
      <c r="T900" s="2571"/>
      <c r="U900" s="2571"/>
      <c r="V900" s="2571"/>
      <c r="W900" s="2571"/>
      <c r="X900" s="2571"/>
      <c r="Y900" s="2571"/>
      <c r="Z900" s="2571"/>
      <c r="AA900" s="2571"/>
      <c r="AB900" s="2571"/>
      <c r="AC900" s="2571"/>
      <c r="AD900" s="2571"/>
      <c r="AE900" s="2571"/>
      <c r="AF900" s="2571"/>
      <c r="AG900" s="2571"/>
      <c r="AH900" s="2571"/>
      <c r="AI900" s="2571"/>
      <c r="AJ900" s="2571"/>
      <c r="AK900" s="2572"/>
    </row>
    <row r="901" spans="2:37" s="2452" customFormat="1" ht="15" customHeight="1" thickBot="1" x14ac:dyDescent="0.25">
      <c r="B901" s="3991" t="s">
        <v>5002</v>
      </c>
      <c r="C901" s="3992"/>
      <c r="D901" s="3963">
        <v>41586</v>
      </c>
      <c r="E901" s="3963"/>
      <c r="F901" s="3379"/>
      <c r="G901" s="2571"/>
      <c r="H901" s="2571"/>
      <c r="I901" s="2571"/>
      <c r="J901" s="2571"/>
      <c r="K901" s="2571"/>
      <c r="L901" s="2571"/>
      <c r="M901" s="2571"/>
      <c r="N901" s="2571"/>
      <c r="O901" s="2571"/>
      <c r="P901" s="2571"/>
      <c r="Q901" s="2571"/>
      <c r="R901" s="2571"/>
      <c r="S901" s="2571"/>
      <c r="T901" s="2571"/>
      <c r="U901" s="2571"/>
      <c r="V901" s="2571"/>
      <c r="W901" s="2571"/>
      <c r="X901" s="2571"/>
      <c r="Y901" s="2571"/>
      <c r="Z901" s="2571"/>
      <c r="AA901" s="2571"/>
      <c r="AB901" s="2571"/>
      <c r="AC901" s="2571"/>
      <c r="AD901" s="2571"/>
      <c r="AE901" s="2571"/>
      <c r="AF901" s="2571"/>
      <c r="AG901" s="2571"/>
      <c r="AH901" s="2571"/>
      <c r="AI901" s="2571"/>
      <c r="AJ901" s="2571"/>
      <c r="AK901" s="2572"/>
    </row>
    <row r="902" spans="2:37" s="2452" customFormat="1" ht="191.25" customHeight="1" thickBot="1" x14ac:dyDescent="0.25">
      <c r="B902" s="3993" t="s">
        <v>5003</v>
      </c>
      <c r="C902" s="4036"/>
      <c r="D902" s="4932" t="s">
        <v>6100</v>
      </c>
      <c r="E902" s="4933"/>
      <c r="F902" s="4933"/>
      <c r="G902" s="4933"/>
      <c r="H902" s="4933"/>
      <c r="I902" s="4933"/>
      <c r="J902" s="4933"/>
      <c r="K902" s="4933"/>
      <c r="L902" s="4933"/>
      <c r="M902" s="4933"/>
      <c r="N902" s="4933"/>
      <c r="O902" s="4933"/>
      <c r="P902" s="4933"/>
      <c r="Q902" s="4934"/>
      <c r="R902" s="2571"/>
      <c r="S902" s="2571"/>
      <c r="T902" s="2571"/>
      <c r="U902" s="2571"/>
      <c r="V902" s="2571"/>
      <c r="W902" s="2571"/>
      <c r="X902" s="2571"/>
      <c r="Y902" s="2571"/>
      <c r="Z902" s="2571"/>
      <c r="AA902" s="2571"/>
      <c r="AB902" s="2571"/>
      <c r="AC902" s="2571"/>
      <c r="AD902" s="2571"/>
      <c r="AE902" s="2571"/>
      <c r="AF902" s="2571"/>
      <c r="AG902" s="2571"/>
      <c r="AH902" s="2571"/>
      <c r="AI902" s="2571"/>
      <c r="AJ902" s="2571"/>
      <c r="AK902" s="2572"/>
    </row>
    <row r="903" spans="2:37" s="2452" customFormat="1" ht="15" customHeight="1" thickBot="1" x14ac:dyDescent="0.25">
      <c r="B903" s="3998"/>
      <c r="C903" s="3999"/>
      <c r="D903" s="3999"/>
      <c r="E903" s="3999"/>
      <c r="F903" s="3999"/>
      <c r="G903" s="3999"/>
      <c r="H903" s="3999"/>
      <c r="I903" s="3999"/>
      <c r="J903" s="3999"/>
      <c r="K903" s="3999"/>
      <c r="L903" s="3999"/>
      <c r="M903" s="3999"/>
      <c r="N903" s="3999"/>
      <c r="O903" s="3999"/>
      <c r="P903" s="3999"/>
      <c r="Q903" s="3999"/>
      <c r="R903" s="2571"/>
      <c r="S903" s="2571"/>
      <c r="T903" s="2571"/>
      <c r="U903" s="2571"/>
      <c r="V903" s="2571"/>
      <c r="W903" s="2571"/>
      <c r="X903" s="2571"/>
      <c r="Y903" s="2571"/>
      <c r="Z903" s="2571"/>
      <c r="AA903" s="2571"/>
      <c r="AB903" s="2571"/>
      <c r="AC903" s="2571"/>
      <c r="AD903" s="2571"/>
      <c r="AE903" s="2571"/>
      <c r="AF903" s="2571"/>
      <c r="AG903" s="2571"/>
      <c r="AH903" s="2571"/>
      <c r="AI903" s="2571"/>
      <c r="AJ903" s="2571"/>
      <c r="AK903" s="2572"/>
    </row>
    <row r="904" spans="2:37" s="2452" customFormat="1" ht="15" customHeight="1" thickBot="1" x14ac:dyDescent="0.25">
      <c r="B904" s="3374"/>
      <c r="C904" s="3375"/>
      <c r="D904" s="3375"/>
      <c r="E904" s="3375"/>
      <c r="F904" s="3378"/>
      <c r="G904" s="3378"/>
      <c r="H904" s="3378"/>
      <c r="I904" s="3378"/>
      <c r="J904" s="3378"/>
      <c r="K904" s="3378"/>
      <c r="L904" s="3378"/>
      <c r="M904" s="3378"/>
      <c r="N904" s="3378"/>
      <c r="O904" s="3378"/>
      <c r="P904" s="3378"/>
      <c r="Q904" s="3378"/>
      <c r="R904" s="2571"/>
      <c r="S904" s="2571"/>
      <c r="T904" s="2571"/>
      <c r="U904" s="2571"/>
      <c r="V904" s="2571"/>
      <c r="W904" s="2571"/>
      <c r="X904" s="2571"/>
      <c r="Y904" s="2571"/>
      <c r="Z904" s="2571"/>
      <c r="AA904" s="2571"/>
      <c r="AB904" s="2571"/>
      <c r="AC904" s="2571"/>
      <c r="AD904" s="2571"/>
      <c r="AE904" s="2571"/>
      <c r="AF904" s="2571"/>
      <c r="AG904" s="2571"/>
      <c r="AH904" s="2571"/>
      <c r="AI904" s="2571"/>
      <c r="AJ904" s="2571"/>
      <c r="AK904" s="2572"/>
    </row>
    <row r="905" spans="2:37" s="2452" customFormat="1" ht="15" customHeight="1" thickBot="1" x14ac:dyDescent="0.25">
      <c r="B905" s="4000" t="s">
        <v>5004</v>
      </c>
      <c r="C905" s="4000"/>
      <c r="D905" s="4000" t="s">
        <v>4994</v>
      </c>
      <c r="E905" s="4000" t="s">
        <v>5005</v>
      </c>
      <c r="F905" s="4002" t="s">
        <v>224</v>
      </c>
      <c r="G905" s="4002"/>
      <c r="H905" s="4002"/>
      <c r="I905" s="4002"/>
      <c r="J905" s="4002"/>
      <c r="K905" s="4002"/>
      <c r="L905" s="4002"/>
      <c r="M905" s="4002"/>
      <c r="N905" s="4002"/>
      <c r="O905" s="4002"/>
      <c r="P905" s="4002"/>
      <c r="Q905" s="4002"/>
      <c r="R905" s="4002"/>
      <c r="S905" s="4002" t="s">
        <v>340</v>
      </c>
      <c r="T905" s="4002"/>
      <c r="U905" s="4002"/>
      <c r="V905" s="4002"/>
      <c r="W905" s="4002"/>
      <c r="X905" s="4002"/>
      <c r="Y905" s="4002"/>
      <c r="Z905" s="4002"/>
      <c r="AA905" s="4002"/>
      <c r="AB905" s="4002"/>
      <c r="AC905" s="4002"/>
      <c r="AD905" s="4002" t="s">
        <v>225</v>
      </c>
      <c r="AE905" s="4002"/>
      <c r="AF905" s="4002"/>
      <c r="AG905" s="4002"/>
      <c r="AH905" s="4003" t="s">
        <v>4989</v>
      </c>
      <c r="AI905" s="4003"/>
      <c r="AJ905" s="4003"/>
      <c r="AK905" s="2572"/>
    </row>
    <row r="906" spans="2:37" s="2452" customFormat="1" ht="15" customHeight="1" thickBot="1" x14ac:dyDescent="0.25">
      <c r="B906" s="4001"/>
      <c r="C906" s="4001"/>
      <c r="D906" s="4001"/>
      <c r="E906" s="4001"/>
      <c r="F906" s="4001" t="s">
        <v>5006</v>
      </c>
      <c r="G906" s="4001" t="s">
        <v>5007</v>
      </c>
      <c r="H906" s="4000" t="s">
        <v>5008</v>
      </c>
      <c r="I906" s="4004" t="s">
        <v>5009</v>
      </c>
      <c r="J906" s="4004" t="s">
        <v>5010</v>
      </c>
      <c r="K906" s="4005" t="s">
        <v>5011</v>
      </c>
      <c r="L906" s="4005" t="s">
        <v>5012</v>
      </c>
      <c r="M906" s="4004" t="s">
        <v>5013</v>
      </c>
      <c r="N906" s="4004"/>
      <c r="O906" s="4005" t="s">
        <v>5014</v>
      </c>
      <c r="P906" s="4005" t="s">
        <v>5015</v>
      </c>
      <c r="Q906" s="4005" t="s">
        <v>5016</v>
      </c>
      <c r="R906" s="4005" t="s">
        <v>5017</v>
      </c>
      <c r="S906" s="4000" t="s">
        <v>5018</v>
      </c>
      <c r="T906" s="4000" t="s">
        <v>5019</v>
      </c>
      <c r="U906" s="4000" t="s">
        <v>5020</v>
      </c>
      <c r="V906" s="4000" t="s">
        <v>5021</v>
      </c>
      <c r="W906" s="4000" t="s">
        <v>5022</v>
      </c>
      <c r="X906" s="4000" t="s">
        <v>5023</v>
      </c>
      <c r="Y906" s="4000" t="s">
        <v>5024</v>
      </c>
      <c r="Z906" s="4000" t="s">
        <v>5025</v>
      </c>
      <c r="AA906" s="4000" t="s">
        <v>5026</v>
      </c>
      <c r="AB906" s="4004" t="s">
        <v>5027</v>
      </c>
      <c r="AC906" s="4004" t="s">
        <v>5028</v>
      </c>
      <c r="AD906" s="4000" t="s">
        <v>5029</v>
      </c>
      <c r="AE906" s="4000" t="s">
        <v>5030</v>
      </c>
      <c r="AF906" s="4000" t="s">
        <v>5031</v>
      </c>
      <c r="AG906" s="4000" t="s">
        <v>5032</v>
      </c>
      <c r="AH906" s="4000" t="s">
        <v>1154</v>
      </c>
      <c r="AI906" s="4000" t="s">
        <v>4990</v>
      </c>
      <c r="AJ906" s="4000" t="s">
        <v>4991</v>
      </c>
      <c r="AK906" s="2572"/>
    </row>
    <row r="907" spans="2:37" s="2452" customFormat="1" ht="15" customHeight="1" thickBot="1" x14ac:dyDescent="0.25">
      <c r="B907" s="4001"/>
      <c r="C907" s="4001"/>
      <c r="D907" s="4001"/>
      <c r="E907" s="4001"/>
      <c r="F907" s="4001"/>
      <c r="G907" s="4001"/>
      <c r="H907" s="4001"/>
      <c r="I907" s="4005"/>
      <c r="J907" s="4005"/>
      <c r="K907" s="4005"/>
      <c r="L907" s="4005"/>
      <c r="M907" s="3376" t="s">
        <v>5033</v>
      </c>
      <c r="N907" s="3377" t="s">
        <v>2798</v>
      </c>
      <c r="O907" s="4005"/>
      <c r="P907" s="4005"/>
      <c r="Q907" s="4005"/>
      <c r="R907" s="4005"/>
      <c r="S907" s="4001"/>
      <c r="T907" s="4001"/>
      <c r="U907" s="4001"/>
      <c r="V907" s="4001"/>
      <c r="W907" s="4001"/>
      <c r="X907" s="4001"/>
      <c r="Y907" s="4001"/>
      <c r="Z907" s="4001"/>
      <c r="AA907" s="4001"/>
      <c r="AB907" s="4005"/>
      <c r="AC907" s="4005"/>
      <c r="AD907" s="4001"/>
      <c r="AE907" s="4001"/>
      <c r="AF907" s="4001"/>
      <c r="AG907" s="4001"/>
      <c r="AH907" s="4001"/>
      <c r="AI907" s="4001"/>
      <c r="AJ907" s="4001"/>
      <c r="AK907" s="2572"/>
    </row>
    <row r="908" spans="2:37" s="2452" customFormat="1" ht="15" customHeight="1" x14ac:dyDescent="0.2">
      <c r="B908" s="4935" t="s">
        <v>6101</v>
      </c>
      <c r="C908" s="4936"/>
      <c r="D908" s="3178" t="s">
        <v>6102</v>
      </c>
      <c r="E908" s="3155"/>
      <c r="F908" s="3155"/>
      <c r="G908" s="3155"/>
      <c r="H908" s="3155"/>
      <c r="I908" s="3155"/>
      <c r="J908" s="3155"/>
      <c r="K908" s="3155"/>
      <c r="L908" s="3315"/>
      <c r="M908" s="3155"/>
      <c r="N908" s="3155"/>
      <c r="O908" s="3155"/>
      <c r="P908" s="3155"/>
      <c r="Q908" s="3155"/>
      <c r="R908" s="3155"/>
      <c r="S908" s="3155"/>
      <c r="T908" s="3155"/>
      <c r="U908" s="3155"/>
      <c r="V908" s="3402"/>
      <c r="W908" s="3155"/>
      <c r="X908" s="3155"/>
      <c r="Y908" s="3155"/>
      <c r="Z908" s="3402"/>
      <c r="AA908" s="3402"/>
      <c r="AB908" s="3395"/>
      <c r="AC908" s="3315"/>
      <c r="AD908" s="3135"/>
      <c r="AE908" s="3135"/>
      <c r="AF908" s="3150"/>
      <c r="AG908" s="3395"/>
      <c r="AH908" s="3155"/>
      <c r="AI908" s="3396"/>
      <c r="AJ908" s="3162"/>
      <c r="AK908" s="2572"/>
    </row>
    <row r="909" spans="2:37" s="2452" customFormat="1" ht="15" customHeight="1" thickBot="1" x14ac:dyDescent="0.25">
      <c r="B909" s="4937" t="s">
        <v>6103</v>
      </c>
      <c r="C909" s="4938"/>
      <c r="D909" s="3340" t="s">
        <v>6104</v>
      </c>
      <c r="E909" s="3308"/>
      <c r="F909" s="3308"/>
      <c r="G909" s="3308"/>
      <c r="H909" s="3308"/>
      <c r="I909" s="3308"/>
      <c r="J909" s="3308"/>
      <c r="K909" s="3308"/>
      <c r="L909" s="3052"/>
      <c r="M909" s="3308"/>
      <c r="N909" s="3308"/>
      <c r="O909" s="3308"/>
      <c r="P909" s="3308"/>
      <c r="Q909" s="3308"/>
      <c r="R909" s="3308"/>
      <c r="S909" s="3308"/>
      <c r="T909" s="3308"/>
      <c r="U909" s="3308"/>
      <c r="V909" s="3403"/>
      <c r="W909" s="3308"/>
      <c r="X909" s="3308"/>
      <c r="Y909" s="3308"/>
      <c r="Z909" s="3403"/>
      <c r="AA909" s="3403"/>
      <c r="AB909" s="3397"/>
      <c r="AC909" s="3052"/>
      <c r="AD909" s="3139"/>
      <c r="AE909" s="3139"/>
      <c r="AF909" s="3151"/>
      <c r="AG909" s="3397"/>
      <c r="AH909" s="3308"/>
      <c r="AI909" s="3398"/>
      <c r="AJ909" s="3177"/>
      <c r="AK909" s="2572"/>
    </row>
    <row r="910" spans="2:37" s="2452" customFormat="1" ht="15" customHeight="1" x14ac:dyDescent="0.2">
      <c r="B910" s="2573"/>
      <c r="C910" s="2566"/>
      <c r="D910" s="2566"/>
      <c r="E910" s="2566"/>
      <c r="F910" s="2566"/>
      <c r="G910" s="2566"/>
      <c r="H910" s="2566"/>
      <c r="I910" s="2567"/>
      <c r="J910" s="2567"/>
      <c r="K910" s="2567"/>
      <c r="L910" s="2567"/>
      <c r="M910" s="2566"/>
      <c r="N910" s="2567"/>
      <c r="O910" s="2567"/>
      <c r="P910" s="2567"/>
      <c r="Q910" s="2567"/>
      <c r="R910" s="2567"/>
      <c r="S910" s="2566"/>
      <c r="T910" s="2565"/>
      <c r="U910" s="2565"/>
      <c r="V910" s="2565"/>
      <c r="W910" s="2565"/>
      <c r="X910" s="2565"/>
      <c r="Y910" s="2565"/>
      <c r="Z910" s="2565"/>
      <c r="AA910" s="2565"/>
      <c r="AB910" s="2565"/>
      <c r="AC910" s="2565"/>
      <c r="AD910" s="2565"/>
      <c r="AE910" s="2565"/>
      <c r="AF910" s="2565"/>
      <c r="AG910" s="2565"/>
      <c r="AH910" s="2565"/>
      <c r="AI910" s="2565"/>
      <c r="AJ910" s="2568"/>
      <c r="AK910" s="2572"/>
    </row>
    <row r="911" spans="2:37" s="2452" customFormat="1" ht="15" customHeight="1" x14ac:dyDescent="0.2">
      <c r="B911" s="3979" t="s">
        <v>4992</v>
      </c>
      <c r="C911" s="3980"/>
      <c r="D911" s="4931" t="s">
        <v>1871</v>
      </c>
      <c r="E911" s="4931"/>
      <c r="F911" s="4931"/>
      <c r="G911" s="4931"/>
      <c r="H911" s="4931"/>
      <c r="I911" s="2569"/>
      <c r="J911" s="2569"/>
      <c r="K911" s="2569"/>
      <c r="L911" s="2569"/>
      <c r="M911" s="2569"/>
      <c r="N911" s="2569"/>
      <c r="O911" s="2569"/>
      <c r="P911" s="2569"/>
      <c r="Q911" s="2569"/>
      <c r="R911" s="2569"/>
      <c r="S911" s="2569"/>
      <c r="T911" s="2565"/>
      <c r="U911" s="2565"/>
      <c r="V911" s="2565"/>
      <c r="W911" s="2565"/>
      <c r="X911" s="2565"/>
      <c r="Y911" s="2565"/>
      <c r="Z911" s="2565"/>
      <c r="AA911" s="2565"/>
      <c r="AB911" s="2565"/>
      <c r="AC911" s="2565"/>
      <c r="AD911" s="2565"/>
      <c r="AE911" s="2565"/>
      <c r="AF911" s="2565"/>
      <c r="AG911" s="2565"/>
      <c r="AH911" s="2565"/>
      <c r="AI911" s="2565"/>
      <c r="AJ911" s="2568"/>
      <c r="AK911" s="2572"/>
    </row>
    <row r="912" spans="2:37" s="2452" customFormat="1" ht="15" customHeight="1" x14ac:dyDescent="0.2">
      <c r="B912" s="3979" t="s">
        <v>4993</v>
      </c>
      <c r="C912" s="3980"/>
      <c r="D912" s="4931" t="s">
        <v>10</v>
      </c>
      <c r="E912" s="4931"/>
      <c r="F912" s="4931"/>
      <c r="G912" s="4931"/>
      <c r="H912" s="2569"/>
      <c r="I912" s="2569"/>
      <c r="J912" s="2569"/>
      <c r="K912" s="2569"/>
      <c r="L912" s="2569"/>
      <c r="M912" s="2569"/>
      <c r="N912" s="2569"/>
      <c r="O912" s="2569"/>
      <c r="P912" s="2569"/>
      <c r="Q912" s="2569"/>
      <c r="R912" s="2569"/>
      <c r="S912" s="2569"/>
      <c r="T912" s="2565"/>
      <c r="U912" s="2565"/>
      <c r="V912" s="2565"/>
      <c r="W912" s="2565"/>
      <c r="X912" s="2565"/>
      <c r="Y912" s="2565"/>
      <c r="Z912" s="2565"/>
      <c r="AA912" s="2565"/>
      <c r="AB912" s="2565"/>
      <c r="AC912" s="2565"/>
      <c r="AD912" s="2565"/>
      <c r="AE912" s="2565"/>
      <c r="AF912" s="2565"/>
      <c r="AG912" s="2565"/>
      <c r="AH912" s="2565"/>
      <c r="AI912" s="2565"/>
      <c r="AJ912" s="2568"/>
      <c r="AK912" s="2572"/>
    </row>
    <row r="913" spans="2:37" s="2452" customFormat="1" ht="15" customHeight="1" thickBot="1" x14ac:dyDescent="0.25">
      <c r="B913" s="4057"/>
      <c r="C913" s="4058"/>
      <c r="D913" s="4059"/>
      <c r="E913" s="4059"/>
      <c r="F913" s="4059"/>
      <c r="G913" s="4059"/>
      <c r="H913" s="2574"/>
      <c r="I913" s="2574"/>
      <c r="J913" s="2574"/>
      <c r="K913" s="2574"/>
      <c r="L913" s="2574"/>
      <c r="M913" s="2574"/>
      <c r="N913" s="2574"/>
      <c r="O913" s="2574"/>
      <c r="P913" s="2574"/>
      <c r="Q913" s="2574"/>
      <c r="R913" s="2574"/>
      <c r="S913" s="2574"/>
      <c r="T913" s="2575"/>
      <c r="U913" s="2575"/>
      <c r="V913" s="2575"/>
      <c r="W913" s="2575"/>
      <c r="X913" s="2575"/>
      <c r="Y913" s="2575"/>
      <c r="Z913" s="2575"/>
      <c r="AA913" s="2575"/>
      <c r="AB913" s="2575"/>
      <c r="AC913" s="2575"/>
      <c r="AD913" s="2575"/>
      <c r="AE913" s="2575"/>
      <c r="AF913" s="2575"/>
      <c r="AG913" s="2575"/>
      <c r="AH913" s="2575"/>
      <c r="AI913" s="2575"/>
      <c r="AJ913" s="2576"/>
      <c r="AK913" s="2577"/>
    </row>
    <row r="914" spans="2:37" s="2452" customFormat="1" ht="15" customHeight="1" x14ac:dyDescent="0.3">
      <c r="B914" s="4941"/>
      <c r="C914" s="4941"/>
      <c r="D914" s="3229"/>
      <c r="E914" s="3230"/>
      <c r="F914" s="3230"/>
      <c r="G914" s="3230"/>
      <c r="H914" s="3230"/>
      <c r="I914" s="2874"/>
      <c r="J914" s="2874"/>
      <c r="K914" s="2874"/>
      <c r="L914" s="2874"/>
      <c r="M914" s="2874"/>
      <c r="N914" s="2874"/>
      <c r="O914" s="2874"/>
      <c r="P914" s="2874"/>
    </row>
    <row r="915" spans="2:37" s="2452" customFormat="1" ht="15" customHeight="1" thickBot="1" x14ac:dyDescent="0.35">
      <c r="C915" s="3229"/>
      <c r="D915" s="3229"/>
      <c r="E915" s="3230"/>
      <c r="F915" s="3230"/>
      <c r="G915" s="3230"/>
      <c r="H915" s="3230"/>
      <c r="I915" s="2874"/>
      <c r="J915" s="2874"/>
      <c r="K915" s="2874"/>
      <c r="L915" s="2874"/>
      <c r="M915" s="2874"/>
      <c r="N915" s="2874"/>
      <c r="O915" s="2874"/>
      <c r="P915" s="2874"/>
    </row>
    <row r="916" spans="2:37" s="2452" customFormat="1" ht="15" customHeight="1" x14ac:dyDescent="0.2">
      <c r="B916" s="3987" t="s">
        <v>5001</v>
      </c>
      <c r="C916" s="3988"/>
      <c r="D916" s="3988"/>
      <c r="E916" s="3988"/>
      <c r="F916" s="3988"/>
      <c r="G916" s="3988"/>
      <c r="H916" s="3988"/>
      <c r="I916" s="3988"/>
      <c r="J916" s="3988"/>
      <c r="K916" s="3988"/>
      <c r="L916" s="3988"/>
      <c r="M916" s="3988"/>
      <c r="N916" s="3988"/>
      <c r="O916" s="3988"/>
      <c r="P916" s="3988"/>
      <c r="Q916" s="3988"/>
      <c r="R916" s="3988"/>
      <c r="S916" s="3988"/>
      <c r="T916" s="3988"/>
      <c r="U916" s="3988"/>
      <c r="V916" s="3988"/>
      <c r="W916" s="3988"/>
      <c r="X916" s="3988"/>
      <c r="Y916" s="3988"/>
      <c r="Z916" s="3988"/>
      <c r="AA916" s="3988"/>
      <c r="AB916" s="3988"/>
      <c r="AC916" s="3988"/>
      <c r="AD916" s="3988"/>
      <c r="AE916" s="3988"/>
      <c r="AF916" s="3988"/>
      <c r="AG916" s="3988"/>
      <c r="AH916" s="3988"/>
      <c r="AI916" s="3988"/>
      <c r="AJ916" s="3988"/>
      <c r="AK916" s="3989"/>
    </row>
    <row r="917" spans="2:37" s="2452" customFormat="1" ht="15" customHeight="1" x14ac:dyDescent="0.2">
      <c r="B917" s="2570"/>
      <c r="C917" s="3375"/>
      <c r="D917" s="3375"/>
      <c r="E917" s="3375"/>
      <c r="F917" s="3375"/>
      <c r="G917" s="2571"/>
      <c r="H917" s="2571"/>
      <c r="I917" s="2571"/>
      <c r="J917" s="2571"/>
      <c r="K917" s="2571"/>
      <c r="L917" s="2571"/>
      <c r="M917" s="2571"/>
      <c r="N917" s="2571"/>
      <c r="O917" s="2571"/>
      <c r="P917" s="2571"/>
      <c r="Q917" s="2571"/>
      <c r="R917" s="2571"/>
      <c r="S917" s="2571"/>
      <c r="T917" s="2571"/>
      <c r="U917" s="2571"/>
      <c r="V917" s="2571"/>
      <c r="W917" s="2571"/>
      <c r="X917" s="2571"/>
      <c r="Y917" s="2571"/>
      <c r="Z917" s="2571"/>
      <c r="AA917" s="2571"/>
      <c r="AB917" s="2571"/>
      <c r="AC917" s="2571"/>
      <c r="AD917" s="2571"/>
      <c r="AE917" s="2571"/>
      <c r="AF917" s="2571"/>
      <c r="AG917" s="2571"/>
      <c r="AH917" s="2571"/>
      <c r="AI917" s="2571"/>
      <c r="AJ917" s="2571"/>
      <c r="AK917" s="2572"/>
    </row>
    <row r="918" spans="2:37" s="2452" customFormat="1" ht="15" customHeight="1" x14ac:dyDescent="0.2">
      <c r="B918" s="2570" t="s">
        <v>4988</v>
      </c>
      <c r="C918" s="3375"/>
      <c r="D918" s="3990" t="s">
        <v>6097</v>
      </c>
      <c r="E918" s="3990"/>
      <c r="F918" s="3990"/>
      <c r="G918" s="2571"/>
      <c r="H918" s="2571"/>
      <c r="I918" s="2571"/>
      <c r="J918" s="2571"/>
      <c r="K918" s="2571"/>
      <c r="L918" s="2571"/>
      <c r="M918" s="2571"/>
      <c r="N918" s="2571"/>
      <c r="O918" s="2571"/>
      <c r="P918" s="2571"/>
      <c r="Q918" s="2571"/>
      <c r="R918" s="2571"/>
      <c r="S918" s="2571"/>
      <c r="T918" s="2571"/>
      <c r="U918" s="2571"/>
      <c r="V918" s="2571"/>
      <c r="W918" s="2571"/>
      <c r="X918" s="2571"/>
      <c r="Y918" s="2571"/>
      <c r="Z918" s="2571"/>
      <c r="AA918" s="2571"/>
      <c r="AB918" s="2571"/>
      <c r="AC918" s="2571"/>
      <c r="AD918" s="2571"/>
      <c r="AE918" s="2571"/>
      <c r="AF918" s="2571"/>
      <c r="AG918" s="2571"/>
      <c r="AH918" s="2571"/>
      <c r="AI918" s="2571"/>
      <c r="AJ918" s="2571"/>
      <c r="AK918" s="2572"/>
    </row>
    <row r="919" spans="2:37" s="2452" customFormat="1" ht="15" customHeight="1" thickBot="1" x14ac:dyDescent="0.25">
      <c r="B919" s="3991" t="s">
        <v>5002</v>
      </c>
      <c r="C919" s="3992"/>
      <c r="D919" s="3963">
        <v>41593</v>
      </c>
      <c r="E919" s="3963"/>
      <c r="F919" s="3379"/>
      <c r="G919" s="2571"/>
      <c r="H919" s="2571"/>
      <c r="I919" s="2571"/>
      <c r="J919" s="2571"/>
      <c r="K919" s="2571"/>
      <c r="L919" s="2571"/>
      <c r="M919" s="2571"/>
      <c r="N919" s="2571"/>
      <c r="O919" s="2571"/>
      <c r="P919" s="2571"/>
      <c r="Q919" s="2571"/>
      <c r="R919" s="2571"/>
      <c r="S919" s="2571"/>
      <c r="T919" s="2571"/>
      <c r="U919" s="2571"/>
      <c r="V919" s="2571"/>
      <c r="W919" s="2571"/>
      <c r="X919" s="2571"/>
      <c r="Y919" s="2571"/>
      <c r="Z919" s="2571"/>
      <c r="AA919" s="2571"/>
      <c r="AB919" s="2571"/>
      <c r="AC919" s="2571"/>
      <c r="AD919" s="2571"/>
      <c r="AE919" s="2571"/>
      <c r="AF919" s="2571"/>
      <c r="AG919" s="2571"/>
      <c r="AH919" s="2571"/>
      <c r="AI919" s="2571"/>
      <c r="AJ919" s="2571"/>
      <c r="AK919" s="2572"/>
    </row>
    <row r="920" spans="2:37" s="2452" customFormat="1" ht="112.5" customHeight="1" thickBot="1" x14ac:dyDescent="0.25">
      <c r="B920" s="3993" t="s">
        <v>5003</v>
      </c>
      <c r="C920" s="4036"/>
      <c r="D920" s="4932" t="s">
        <v>6098</v>
      </c>
      <c r="E920" s="4933"/>
      <c r="F920" s="4933"/>
      <c r="G920" s="4933"/>
      <c r="H920" s="4933"/>
      <c r="I920" s="4933"/>
      <c r="J920" s="4933"/>
      <c r="K920" s="4933"/>
      <c r="L920" s="4933"/>
      <c r="M920" s="4933"/>
      <c r="N920" s="4933"/>
      <c r="O920" s="4933"/>
      <c r="P920" s="4933"/>
      <c r="Q920" s="4934"/>
      <c r="R920" s="2571"/>
      <c r="S920" s="2571"/>
      <c r="T920" s="2571"/>
      <c r="U920" s="2571"/>
      <c r="V920" s="2571"/>
      <c r="W920" s="2571"/>
      <c r="X920" s="2571"/>
      <c r="Y920" s="2571"/>
      <c r="Z920" s="2571"/>
      <c r="AA920" s="2571"/>
      <c r="AB920" s="2571"/>
      <c r="AC920" s="2571"/>
      <c r="AD920" s="2571"/>
      <c r="AE920" s="2571"/>
      <c r="AF920" s="2571"/>
      <c r="AG920" s="2571"/>
      <c r="AH920" s="2571"/>
      <c r="AI920" s="2571"/>
      <c r="AJ920" s="2571"/>
      <c r="AK920" s="2572"/>
    </row>
    <row r="921" spans="2:37" s="2452" customFormat="1" ht="15" customHeight="1" thickBot="1" x14ac:dyDescent="0.25">
      <c r="B921" s="3998"/>
      <c r="C921" s="3999"/>
      <c r="D921" s="3999"/>
      <c r="E921" s="3999"/>
      <c r="F921" s="3999"/>
      <c r="G921" s="3999"/>
      <c r="H921" s="3999"/>
      <c r="I921" s="3999"/>
      <c r="J921" s="3999"/>
      <c r="K921" s="3999"/>
      <c r="L921" s="3999"/>
      <c r="M921" s="3999"/>
      <c r="N921" s="3999"/>
      <c r="O921" s="3999"/>
      <c r="P921" s="3999"/>
      <c r="Q921" s="3999"/>
      <c r="R921" s="2571"/>
      <c r="S921" s="2571"/>
      <c r="T921" s="2571"/>
      <c r="U921" s="2571"/>
      <c r="V921" s="2571"/>
      <c r="W921" s="2571"/>
      <c r="X921" s="2571"/>
      <c r="Y921" s="2571"/>
      <c r="Z921" s="2571"/>
      <c r="AA921" s="2571"/>
      <c r="AB921" s="2571"/>
      <c r="AC921" s="2571"/>
      <c r="AD921" s="2571"/>
      <c r="AE921" s="2571"/>
      <c r="AF921" s="2571"/>
      <c r="AG921" s="2571"/>
      <c r="AH921" s="2571"/>
      <c r="AI921" s="2571"/>
      <c r="AJ921" s="2571"/>
      <c r="AK921" s="2572"/>
    </row>
    <row r="922" spans="2:37" s="2452" customFormat="1" ht="15" customHeight="1" thickBot="1" x14ac:dyDescent="0.25">
      <c r="B922" s="3374"/>
      <c r="C922" s="3375"/>
      <c r="D922" s="3375"/>
      <c r="E922" s="3375"/>
      <c r="F922" s="3378"/>
      <c r="G922" s="3378"/>
      <c r="H922" s="3378"/>
      <c r="I922" s="3378"/>
      <c r="J922" s="3378"/>
      <c r="K922" s="3378"/>
      <c r="L922" s="3378"/>
      <c r="M922" s="3378"/>
      <c r="N922" s="3378"/>
      <c r="O922" s="3378"/>
      <c r="P922" s="3378"/>
      <c r="Q922" s="3378"/>
      <c r="R922" s="2571"/>
      <c r="S922" s="2571"/>
      <c r="T922" s="2571"/>
      <c r="U922" s="2571"/>
      <c r="V922" s="2571"/>
      <c r="W922" s="2571"/>
      <c r="X922" s="2571"/>
      <c r="Y922" s="2571"/>
      <c r="Z922" s="2571"/>
      <c r="AA922" s="2571"/>
      <c r="AB922" s="2571"/>
      <c r="AC922" s="2571"/>
      <c r="AD922" s="2571"/>
      <c r="AE922" s="2571"/>
      <c r="AF922" s="2571"/>
      <c r="AG922" s="2571"/>
      <c r="AH922" s="2571"/>
      <c r="AI922" s="2571"/>
      <c r="AJ922" s="2571"/>
      <c r="AK922" s="2572"/>
    </row>
    <row r="923" spans="2:37" s="2452" customFormat="1" ht="15" customHeight="1" thickBot="1" x14ac:dyDescent="0.25">
      <c r="B923" s="4000" t="s">
        <v>5004</v>
      </c>
      <c r="C923" s="4000"/>
      <c r="D923" s="4000" t="s">
        <v>4994</v>
      </c>
      <c r="E923" s="4000" t="s">
        <v>5005</v>
      </c>
      <c r="F923" s="4002" t="s">
        <v>224</v>
      </c>
      <c r="G923" s="4002"/>
      <c r="H923" s="4002"/>
      <c r="I923" s="4002"/>
      <c r="J923" s="4002"/>
      <c r="K923" s="4002"/>
      <c r="L923" s="4002"/>
      <c r="M923" s="4002"/>
      <c r="N923" s="4002"/>
      <c r="O923" s="4002"/>
      <c r="P923" s="4002"/>
      <c r="Q923" s="4002"/>
      <c r="R923" s="4002"/>
      <c r="S923" s="4002" t="s">
        <v>340</v>
      </c>
      <c r="T923" s="4002"/>
      <c r="U923" s="4002"/>
      <c r="V923" s="4002"/>
      <c r="W923" s="4002"/>
      <c r="X923" s="4002"/>
      <c r="Y923" s="4002"/>
      <c r="Z923" s="4002"/>
      <c r="AA923" s="4002"/>
      <c r="AB923" s="4002"/>
      <c r="AC923" s="4002"/>
      <c r="AD923" s="4002" t="s">
        <v>225</v>
      </c>
      <c r="AE923" s="4002"/>
      <c r="AF923" s="4002"/>
      <c r="AG923" s="4002"/>
      <c r="AH923" s="4003" t="s">
        <v>4989</v>
      </c>
      <c r="AI923" s="4003"/>
      <c r="AJ923" s="4003"/>
      <c r="AK923" s="2572"/>
    </row>
    <row r="924" spans="2:37" s="2452" customFormat="1" ht="15" customHeight="1" thickBot="1" x14ac:dyDescent="0.25">
      <c r="B924" s="4001"/>
      <c r="C924" s="4001"/>
      <c r="D924" s="4001"/>
      <c r="E924" s="4001"/>
      <c r="F924" s="4001" t="s">
        <v>5006</v>
      </c>
      <c r="G924" s="4001" t="s">
        <v>5007</v>
      </c>
      <c r="H924" s="4000" t="s">
        <v>5008</v>
      </c>
      <c r="I924" s="4004" t="s">
        <v>5009</v>
      </c>
      <c r="J924" s="4004" t="s">
        <v>5010</v>
      </c>
      <c r="K924" s="4005" t="s">
        <v>5011</v>
      </c>
      <c r="L924" s="4005" t="s">
        <v>5012</v>
      </c>
      <c r="M924" s="4004" t="s">
        <v>5013</v>
      </c>
      <c r="N924" s="4004"/>
      <c r="O924" s="4005" t="s">
        <v>5014</v>
      </c>
      <c r="P924" s="4005" t="s">
        <v>5015</v>
      </c>
      <c r="Q924" s="4005" t="s">
        <v>5016</v>
      </c>
      <c r="R924" s="4005" t="s">
        <v>5017</v>
      </c>
      <c r="S924" s="4000" t="s">
        <v>5018</v>
      </c>
      <c r="T924" s="4000" t="s">
        <v>5019</v>
      </c>
      <c r="U924" s="4000" t="s">
        <v>5020</v>
      </c>
      <c r="V924" s="4000" t="s">
        <v>5021</v>
      </c>
      <c r="W924" s="4000" t="s">
        <v>5022</v>
      </c>
      <c r="X924" s="4000" t="s">
        <v>5023</v>
      </c>
      <c r="Y924" s="4000" t="s">
        <v>5024</v>
      </c>
      <c r="Z924" s="4000" t="s">
        <v>5025</v>
      </c>
      <c r="AA924" s="4000" t="s">
        <v>5026</v>
      </c>
      <c r="AB924" s="4004" t="s">
        <v>5027</v>
      </c>
      <c r="AC924" s="4004" t="s">
        <v>5028</v>
      </c>
      <c r="AD924" s="4000" t="s">
        <v>5029</v>
      </c>
      <c r="AE924" s="4000" t="s">
        <v>5030</v>
      </c>
      <c r="AF924" s="4000" t="s">
        <v>5031</v>
      </c>
      <c r="AG924" s="4000" t="s">
        <v>5032</v>
      </c>
      <c r="AH924" s="4000" t="s">
        <v>1154</v>
      </c>
      <c r="AI924" s="4000" t="s">
        <v>4990</v>
      </c>
      <c r="AJ924" s="4000" t="s">
        <v>4991</v>
      </c>
      <c r="AK924" s="2572"/>
    </row>
    <row r="925" spans="2:37" s="2452" customFormat="1" ht="15" customHeight="1" thickBot="1" x14ac:dyDescent="0.25">
      <c r="B925" s="4001"/>
      <c r="C925" s="4001"/>
      <c r="D925" s="4001"/>
      <c r="E925" s="4001"/>
      <c r="F925" s="4001"/>
      <c r="G925" s="4001"/>
      <c r="H925" s="4001"/>
      <c r="I925" s="4005"/>
      <c r="J925" s="4005"/>
      <c r="K925" s="4005"/>
      <c r="L925" s="4005"/>
      <c r="M925" s="3376" t="s">
        <v>5033</v>
      </c>
      <c r="N925" s="3377" t="s">
        <v>2798</v>
      </c>
      <c r="O925" s="4005"/>
      <c r="P925" s="4005"/>
      <c r="Q925" s="4005"/>
      <c r="R925" s="4005"/>
      <c r="S925" s="4001"/>
      <c r="T925" s="4001"/>
      <c r="U925" s="4001"/>
      <c r="V925" s="4001"/>
      <c r="W925" s="4001"/>
      <c r="X925" s="4001"/>
      <c r="Y925" s="4001"/>
      <c r="Z925" s="4001"/>
      <c r="AA925" s="4001"/>
      <c r="AB925" s="4005"/>
      <c r="AC925" s="4005"/>
      <c r="AD925" s="4001"/>
      <c r="AE925" s="4001"/>
      <c r="AF925" s="4001"/>
      <c r="AG925" s="4001"/>
      <c r="AH925" s="4001"/>
      <c r="AI925" s="4001"/>
      <c r="AJ925" s="4001"/>
      <c r="AK925" s="2572"/>
    </row>
    <row r="926" spans="2:37" s="2452" customFormat="1" ht="15" customHeight="1" x14ac:dyDescent="0.2">
      <c r="B926" s="4939"/>
      <c r="C926" s="4940"/>
      <c r="D926" s="3314"/>
      <c r="E926" s="3315"/>
      <c r="F926" s="3315"/>
      <c r="G926" s="3316"/>
      <c r="H926" s="3317"/>
      <c r="I926" s="3317"/>
      <c r="J926" s="3317"/>
      <c r="K926" s="3316"/>
      <c r="L926" s="3316"/>
      <c r="M926" s="3314"/>
      <c r="N926" s="3318"/>
      <c r="O926" s="3316"/>
      <c r="P926" s="3316"/>
      <c r="Q926" s="3316"/>
      <c r="R926" s="3316"/>
      <c r="S926" s="3295"/>
      <c r="T926" s="3316"/>
      <c r="U926" s="3319"/>
      <c r="V926" s="3319"/>
      <c r="W926" s="3316"/>
      <c r="X926" s="3316"/>
      <c r="Y926" s="3319"/>
      <c r="Z926" s="3319"/>
      <c r="AA926" s="3319"/>
      <c r="AB926" s="3316"/>
      <c r="AC926" s="3316"/>
      <c r="AD926" s="3315"/>
      <c r="AE926" s="3320"/>
      <c r="AF926" s="3321"/>
      <c r="AG926" s="3316"/>
      <c r="AH926" s="3322"/>
      <c r="AI926" s="3322"/>
      <c r="AJ926" s="3296"/>
      <c r="AK926" s="2572"/>
    </row>
    <row r="927" spans="2:37" s="2452" customFormat="1" ht="15" customHeight="1" x14ac:dyDescent="0.2">
      <c r="B927" s="4942"/>
      <c r="C927" s="4943"/>
      <c r="D927" s="3323"/>
      <c r="E927" s="3324"/>
      <c r="F927" s="3324"/>
      <c r="G927" s="3325"/>
      <c r="H927" s="3326"/>
      <c r="I927" s="3326"/>
      <c r="J927" s="3326"/>
      <c r="K927" s="3325"/>
      <c r="L927" s="3325"/>
      <c r="M927" s="3323"/>
      <c r="N927" s="3327"/>
      <c r="O927" s="3325"/>
      <c r="P927" s="3325"/>
      <c r="Q927" s="3325"/>
      <c r="R927" s="3325"/>
      <c r="S927" s="3302"/>
      <c r="T927" s="3325"/>
      <c r="U927" s="3328"/>
      <c r="V927" s="3328"/>
      <c r="W927" s="3325"/>
      <c r="X927" s="3325"/>
      <c r="Y927" s="3328"/>
      <c r="Z927" s="3328"/>
      <c r="AA927" s="3328"/>
      <c r="AB927" s="3325"/>
      <c r="AC927" s="3325"/>
      <c r="AD927" s="3324"/>
      <c r="AE927" s="3329"/>
      <c r="AF927" s="3330"/>
      <c r="AG927" s="3325"/>
      <c r="AH927" s="3331"/>
      <c r="AI927" s="3331"/>
      <c r="AJ927" s="3307"/>
      <c r="AK927" s="2572"/>
    </row>
    <row r="928" spans="2:37" s="2452" customFormat="1" ht="15" customHeight="1" x14ac:dyDescent="0.2">
      <c r="B928" s="4942"/>
      <c r="C928" s="4943"/>
      <c r="D928" s="3323"/>
      <c r="E928" s="3324"/>
      <c r="F928" s="3324"/>
      <c r="G928" s="3325"/>
      <c r="H928" s="3326"/>
      <c r="I928" s="3326"/>
      <c r="J928" s="3326"/>
      <c r="K928" s="3325"/>
      <c r="L928" s="3325"/>
      <c r="M928" s="3323"/>
      <c r="N928" s="3327"/>
      <c r="O928" s="3325"/>
      <c r="P928" s="3325"/>
      <c r="Q928" s="3325"/>
      <c r="R928" s="3325"/>
      <c r="S928" s="3302"/>
      <c r="T928" s="3325"/>
      <c r="U928" s="3328"/>
      <c r="V928" s="3328"/>
      <c r="W928" s="3325"/>
      <c r="X928" s="3325"/>
      <c r="Y928" s="3328"/>
      <c r="Z928" s="3328"/>
      <c r="AA928" s="3328"/>
      <c r="AB928" s="3325"/>
      <c r="AC928" s="3325"/>
      <c r="AD928" s="3324"/>
      <c r="AE928" s="3329"/>
      <c r="AF928" s="3330"/>
      <c r="AG928" s="3325"/>
      <c r="AH928" s="3331"/>
      <c r="AI928" s="3331"/>
      <c r="AJ928" s="3307"/>
      <c r="AK928" s="2572"/>
    </row>
    <row r="929" spans="2:37" s="2452" customFormat="1" ht="15" customHeight="1" thickBot="1" x14ac:dyDescent="0.25">
      <c r="B929" s="4944"/>
      <c r="C929" s="4945"/>
      <c r="D929" s="3051"/>
      <c r="E929" s="3052"/>
      <c r="F929" s="3052"/>
      <c r="G929" s="3310"/>
      <c r="H929" s="3311"/>
      <c r="I929" s="3311"/>
      <c r="J929" s="3282"/>
      <c r="K929" s="3310"/>
      <c r="L929" s="3310"/>
      <c r="M929" s="3308"/>
      <c r="N929" s="3312"/>
      <c r="O929" s="3310"/>
      <c r="P929" s="3310"/>
      <c r="Q929" s="3310"/>
      <c r="R929" s="3310"/>
      <c r="S929" s="3294"/>
      <c r="T929" s="3310"/>
      <c r="U929" s="3313"/>
      <c r="V929" s="3313"/>
      <c r="W929" s="3310"/>
      <c r="X929" s="3310"/>
      <c r="Y929" s="3313"/>
      <c r="Z929" s="3313"/>
      <c r="AA929" s="3313"/>
      <c r="AB929" s="3310"/>
      <c r="AC929" s="3310"/>
      <c r="AD929" s="3309"/>
      <c r="AE929" s="3290"/>
      <c r="AF929" s="3291"/>
      <c r="AG929" s="3291"/>
      <c r="AH929" s="3292"/>
      <c r="AI929" s="3292"/>
      <c r="AJ929" s="3293"/>
      <c r="AK929" s="2572"/>
    </row>
    <row r="930" spans="2:37" s="2452" customFormat="1" ht="15" customHeight="1" x14ac:dyDescent="0.2">
      <c r="B930" s="2573"/>
      <c r="C930" s="2566"/>
      <c r="D930" s="2566"/>
      <c r="E930" s="2566"/>
      <c r="F930" s="2566"/>
      <c r="G930" s="2566"/>
      <c r="H930" s="2566"/>
      <c r="I930" s="2567"/>
      <c r="J930" s="2567"/>
      <c r="K930" s="2567"/>
      <c r="L930" s="2567"/>
      <c r="M930" s="2566"/>
      <c r="N930" s="2567"/>
      <c r="O930" s="2567"/>
      <c r="P930" s="2567"/>
      <c r="Q930" s="2567"/>
      <c r="R930" s="2567"/>
      <c r="S930" s="2566"/>
      <c r="T930" s="2565"/>
      <c r="U930" s="2565"/>
      <c r="V930" s="2565"/>
      <c r="W930" s="2565"/>
      <c r="X930" s="2565"/>
      <c r="Y930" s="2565"/>
      <c r="Z930" s="2565"/>
      <c r="AA930" s="2565"/>
      <c r="AB930" s="2565"/>
      <c r="AC930" s="2565"/>
      <c r="AD930" s="2565"/>
      <c r="AE930" s="2565"/>
      <c r="AF930" s="2565"/>
      <c r="AG930" s="2565"/>
      <c r="AH930" s="2565"/>
      <c r="AI930" s="2565"/>
      <c r="AJ930" s="2568"/>
      <c r="AK930" s="2572"/>
    </row>
    <row r="931" spans="2:37" s="2452" customFormat="1" ht="15" customHeight="1" x14ac:dyDescent="0.2">
      <c r="B931" s="3979" t="s">
        <v>4992</v>
      </c>
      <c r="C931" s="3980"/>
      <c r="D931" s="4931" t="s">
        <v>1871</v>
      </c>
      <c r="E931" s="4931"/>
      <c r="F931" s="4931"/>
      <c r="G931" s="4931"/>
      <c r="H931" s="4931"/>
      <c r="I931" s="2569"/>
      <c r="J931" s="2569"/>
      <c r="K931" s="2569"/>
      <c r="L931" s="2569"/>
      <c r="M931" s="2569"/>
      <c r="N931" s="2569"/>
      <c r="O931" s="2569"/>
      <c r="P931" s="2569"/>
      <c r="Q931" s="2569"/>
      <c r="R931" s="2569"/>
      <c r="S931" s="2569"/>
      <c r="T931" s="2565"/>
      <c r="U931" s="2565"/>
      <c r="V931" s="2565"/>
      <c r="W931" s="2565"/>
      <c r="X931" s="2565"/>
      <c r="Y931" s="2565"/>
      <c r="Z931" s="2565"/>
      <c r="AA931" s="2565"/>
      <c r="AB931" s="2565"/>
      <c r="AC931" s="2565"/>
      <c r="AD931" s="2565"/>
      <c r="AE931" s="2565"/>
      <c r="AF931" s="2565"/>
      <c r="AG931" s="2565"/>
      <c r="AH931" s="2565"/>
      <c r="AI931" s="2565"/>
      <c r="AJ931" s="2568"/>
      <c r="AK931" s="2572"/>
    </row>
    <row r="932" spans="2:37" s="2452" customFormat="1" ht="15" customHeight="1" x14ac:dyDescent="0.2">
      <c r="B932" s="3979" t="s">
        <v>4993</v>
      </c>
      <c r="C932" s="3980"/>
      <c r="D932" s="4931" t="s">
        <v>1871</v>
      </c>
      <c r="E932" s="4931"/>
      <c r="F932" s="4931"/>
      <c r="G932" s="4931"/>
      <c r="H932" s="2569"/>
      <c r="I932" s="2569"/>
      <c r="J932" s="2569"/>
      <c r="K932" s="2569"/>
      <c r="L932" s="2569"/>
      <c r="M932" s="2569"/>
      <c r="N932" s="2569"/>
      <c r="O932" s="2569"/>
      <c r="P932" s="2569"/>
      <c r="Q932" s="2569"/>
      <c r="R932" s="2569"/>
      <c r="S932" s="2569"/>
      <c r="T932" s="2565"/>
      <c r="U932" s="2565"/>
      <c r="V932" s="2565"/>
      <c r="W932" s="2565"/>
      <c r="X932" s="2565"/>
      <c r="Y932" s="2565"/>
      <c r="Z932" s="2565"/>
      <c r="AA932" s="2565"/>
      <c r="AB932" s="2565"/>
      <c r="AC932" s="2565"/>
      <c r="AD932" s="2565"/>
      <c r="AE932" s="2565"/>
      <c r="AF932" s="2565"/>
      <c r="AG932" s="2565"/>
      <c r="AH932" s="2565"/>
      <c r="AI932" s="2565"/>
      <c r="AJ932" s="2568"/>
      <c r="AK932" s="2572"/>
    </row>
    <row r="933" spans="2:37" s="2452" customFormat="1" ht="15" customHeight="1" thickBot="1" x14ac:dyDescent="0.25">
      <c r="B933" s="4057"/>
      <c r="C933" s="4058"/>
      <c r="D933" s="4059"/>
      <c r="E933" s="4059"/>
      <c r="F933" s="4059"/>
      <c r="G933" s="4059"/>
      <c r="H933" s="2574"/>
      <c r="I933" s="2574"/>
      <c r="J933" s="2574"/>
      <c r="K933" s="2574"/>
      <c r="L933" s="2574"/>
      <c r="M933" s="2574"/>
      <c r="N933" s="2574"/>
      <c r="O933" s="2574"/>
      <c r="P933" s="2574"/>
      <c r="Q933" s="2574"/>
      <c r="R933" s="2574"/>
      <c r="S933" s="2574"/>
      <c r="T933" s="2575"/>
      <c r="U933" s="2575"/>
      <c r="V933" s="2575"/>
      <c r="W933" s="2575"/>
      <c r="X933" s="2575"/>
      <c r="Y933" s="2575"/>
      <c r="Z933" s="2575"/>
      <c r="AA933" s="2575"/>
      <c r="AB933" s="2575"/>
      <c r="AC933" s="2575"/>
      <c r="AD933" s="2575"/>
      <c r="AE933" s="2575"/>
      <c r="AF933" s="2575"/>
      <c r="AG933" s="2575"/>
      <c r="AH933" s="2575"/>
      <c r="AI933" s="2575"/>
      <c r="AJ933" s="2576"/>
      <c r="AK933" s="2577"/>
    </row>
    <row r="934" spans="2:37" s="2452" customFormat="1" ht="15" customHeight="1" x14ac:dyDescent="0.3">
      <c r="B934" s="4941"/>
      <c r="C934" s="4941"/>
      <c r="D934" s="3229"/>
      <c r="E934" s="3230"/>
      <c r="F934" s="3230"/>
      <c r="G934" s="3230"/>
      <c r="H934" s="3230"/>
      <c r="I934" s="2874"/>
      <c r="J934" s="2874"/>
      <c r="K934" s="2874"/>
      <c r="L934" s="2874"/>
      <c r="M934" s="2874"/>
      <c r="N934" s="2874"/>
      <c r="O934" s="2874"/>
      <c r="P934" s="2874"/>
    </row>
    <row r="935" spans="2:37" s="2452" customFormat="1" ht="15" customHeight="1" thickBot="1" x14ac:dyDescent="0.35">
      <c r="C935" s="3229"/>
      <c r="D935" s="3229"/>
      <c r="E935" s="3230"/>
      <c r="F935" s="3230"/>
      <c r="G935" s="3230"/>
      <c r="H935" s="3230"/>
      <c r="I935" s="2874"/>
      <c r="J935" s="2874"/>
      <c r="K935" s="2874"/>
      <c r="L935" s="2874"/>
      <c r="M935" s="2874"/>
      <c r="N935" s="2874"/>
      <c r="O935" s="2874"/>
      <c r="P935" s="2874"/>
    </row>
    <row r="936" spans="2:37" s="2452" customFormat="1" ht="15" customHeight="1" x14ac:dyDescent="0.2">
      <c r="B936" s="3987" t="s">
        <v>5001</v>
      </c>
      <c r="C936" s="3988"/>
      <c r="D936" s="3988"/>
      <c r="E936" s="3988"/>
      <c r="F936" s="3988"/>
      <c r="G936" s="3988"/>
      <c r="H936" s="3988"/>
      <c r="I936" s="3988"/>
      <c r="J936" s="3988"/>
      <c r="K936" s="3988"/>
      <c r="L936" s="3988"/>
      <c r="M936" s="3988"/>
      <c r="N936" s="3988"/>
      <c r="O936" s="3988"/>
      <c r="P936" s="3988"/>
      <c r="Q936" s="3988"/>
      <c r="R936" s="3988"/>
      <c r="S936" s="3988"/>
      <c r="T936" s="3988"/>
      <c r="U936" s="3988"/>
      <c r="V936" s="3988"/>
      <c r="W936" s="3988"/>
      <c r="X936" s="3988"/>
      <c r="Y936" s="3988"/>
      <c r="Z936" s="3988"/>
      <c r="AA936" s="3988"/>
      <c r="AB936" s="3988"/>
      <c r="AC936" s="3988"/>
      <c r="AD936" s="3988"/>
      <c r="AE936" s="3988"/>
      <c r="AF936" s="3988"/>
      <c r="AG936" s="3988"/>
      <c r="AH936" s="3988"/>
      <c r="AI936" s="3988"/>
      <c r="AJ936" s="3988"/>
      <c r="AK936" s="3989"/>
    </row>
    <row r="937" spans="2:37" s="2452" customFormat="1" ht="15" customHeight="1" x14ac:dyDescent="0.2">
      <c r="B937" s="2570"/>
      <c r="C937" s="3375"/>
      <c r="D937" s="3375"/>
      <c r="E937" s="3375"/>
      <c r="F937" s="3375"/>
      <c r="G937" s="2571"/>
      <c r="H937" s="2571"/>
      <c r="I937" s="2571"/>
      <c r="J937" s="2571"/>
      <c r="K937" s="2571"/>
      <c r="L937" s="2571"/>
      <c r="M937" s="2571"/>
      <c r="N937" s="2571"/>
      <c r="O937" s="2571"/>
      <c r="P937" s="2571"/>
      <c r="Q937" s="2571"/>
      <c r="R937" s="2571"/>
      <c r="S937" s="2571"/>
      <c r="T937" s="2571"/>
      <c r="U937" s="2571"/>
      <c r="V937" s="2571"/>
      <c r="W937" s="2571"/>
      <c r="X937" s="2571"/>
      <c r="Y937" s="2571"/>
      <c r="Z937" s="2571"/>
      <c r="AA937" s="2571"/>
      <c r="AB937" s="2571"/>
      <c r="AC937" s="2571"/>
      <c r="AD937" s="2571"/>
      <c r="AE937" s="2571"/>
      <c r="AF937" s="2571"/>
      <c r="AG937" s="2571"/>
      <c r="AH937" s="2571"/>
      <c r="AI937" s="2571"/>
      <c r="AJ937" s="2571"/>
      <c r="AK937" s="2572"/>
    </row>
    <row r="938" spans="2:37" s="2452" customFormat="1" ht="15" customHeight="1" x14ac:dyDescent="0.2">
      <c r="B938" s="2570" t="s">
        <v>4988</v>
      </c>
      <c r="C938" s="3375"/>
      <c r="D938" s="3990" t="s">
        <v>6094</v>
      </c>
      <c r="E938" s="3990"/>
      <c r="F938" s="3990"/>
      <c r="G938" s="2571"/>
      <c r="H938" s="2571"/>
      <c r="I938" s="2571"/>
      <c r="J938" s="2571"/>
      <c r="K938" s="2571"/>
      <c r="L938" s="2571"/>
      <c r="M938" s="2571"/>
      <c r="N938" s="2571"/>
      <c r="O938" s="2571"/>
      <c r="P938" s="2571"/>
      <c r="Q938" s="2571"/>
      <c r="R938" s="2571"/>
      <c r="S938" s="2571"/>
      <c r="T938" s="2571"/>
      <c r="U938" s="2571"/>
      <c r="V938" s="2571"/>
      <c r="W938" s="2571"/>
      <c r="X938" s="2571"/>
      <c r="Y938" s="2571"/>
      <c r="Z938" s="2571"/>
      <c r="AA938" s="2571"/>
      <c r="AB938" s="2571"/>
      <c r="AC938" s="2571"/>
      <c r="AD938" s="2571"/>
      <c r="AE938" s="2571"/>
      <c r="AF938" s="2571"/>
      <c r="AG938" s="2571"/>
      <c r="AH938" s="2571"/>
      <c r="AI938" s="2571"/>
      <c r="AJ938" s="2571"/>
      <c r="AK938" s="2572"/>
    </row>
    <row r="939" spans="2:37" s="2452" customFormat="1" ht="15" customHeight="1" thickBot="1" x14ac:dyDescent="0.25">
      <c r="B939" s="3991" t="s">
        <v>5002</v>
      </c>
      <c r="C939" s="3992"/>
      <c r="D939" s="3963">
        <v>41586</v>
      </c>
      <c r="E939" s="3963"/>
      <c r="F939" s="3379"/>
      <c r="G939" s="2571"/>
      <c r="H939" s="2571"/>
      <c r="I939" s="2571"/>
      <c r="J939" s="2571"/>
      <c r="K939" s="2571"/>
      <c r="L939" s="2571"/>
      <c r="M939" s="2571"/>
      <c r="N939" s="2571"/>
      <c r="O939" s="2571"/>
      <c r="P939" s="2571"/>
      <c r="Q939" s="2571"/>
      <c r="R939" s="2571"/>
      <c r="S939" s="2571"/>
      <c r="T939" s="2571"/>
      <c r="U939" s="2571"/>
      <c r="V939" s="2571"/>
      <c r="W939" s="2571"/>
      <c r="X939" s="2571"/>
      <c r="Y939" s="2571"/>
      <c r="Z939" s="2571"/>
      <c r="AA939" s="2571"/>
      <c r="AB939" s="2571"/>
      <c r="AC939" s="2571"/>
      <c r="AD939" s="2571"/>
      <c r="AE939" s="2571"/>
      <c r="AF939" s="2571"/>
      <c r="AG939" s="2571"/>
      <c r="AH939" s="2571"/>
      <c r="AI939" s="2571"/>
      <c r="AJ939" s="2571"/>
      <c r="AK939" s="2572"/>
    </row>
    <row r="940" spans="2:37" s="2452" customFormat="1" ht="112.5" customHeight="1" thickBot="1" x14ac:dyDescent="0.25">
      <c r="B940" s="3993" t="s">
        <v>5003</v>
      </c>
      <c r="C940" s="4036"/>
      <c r="D940" s="4926" t="s">
        <v>6095</v>
      </c>
      <c r="E940" s="4927"/>
      <c r="F940" s="4927"/>
      <c r="G940" s="4927"/>
      <c r="H940" s="4927"/>
      <c r="I940" s="4927"/>
      <c r="J940" s="4927"/>
      <c r="K940" s="4927"/>
      <c r="L940" s="4927"/>
      <c r="M940" s="4927"/>
      <c r="N940" s="4927"/>
      <c r="O940" s="4927"/>
      <c r="P940" s="4927"/>
      <c r="Q940" s="4928"/>
      <c r="R940" s="2571"/>
      <c r="S940" s="2571"/>
      <c r="T940" s="2571"/>
      <c r="U940" s="2571"/>
      <c r="V940" s="2571"/>
      <c r="W940" s="2571"/>
      <c r="X940" s="2571"/>
      <c r="Y940" s="2571"/>
      <c r="Z940" s="2571"/>
      <c r="AA940" s="2571"/>
      <c r="AB940" s="2571"/>
      <c r="AC940" s="2571"/>
      <c r="AD940" s="2571"/>
      <c r="AE940" s="2571"/>
      <c r="AF940" s="2571"/>
      <c r="AG940" s="2571"/>
      <c r="AH940" s="2571"/>
      <c r="AI940" s="2571"/>
      <c r="AJ940" s="2571"/>
      <c r="AK940" s="2572"/>
    </row>
    <row r="941" spans="2:37" s="2452" customFormat="1" ht="15" customHeight="1" thickBot="1" x14ac:dyDescent="0.25">
      <c r="B941" s="3998"/>
      <c r="C941" s="3999"/>
      <c r="D941" s="3999"/>
      <c r="E941" s="3999"/>
      <c r="F941" s="3999"/>
      <c r="G941" s="3999"/>
      <c r="H941" s="3999"/>
      <c r="I941" s="3999"/>
      <c r="J941" s="3999"/>
      <c r="K941" s="3999"/>
      <c r="L941" s="3999"/>
      <c r="M941" s="3999"/>
      <c r="N941" s="3999"/>
      <c r="O941" s="3999"/>
      <c r="P941" s="3999"/>
      <c r="Q941" s="3999"/>
      <c r="R941" s="2571"/>
      <c r="S941" s="2571"/>
      <c r="T941" s="2571"/>
      <c r="U941" s="2571"/>
      <c r="V941" s="2571"/>
      <c r="W941" s="2571"/>
      <c r="X941" s="2571"/>
      <c r="Y941" s="2571"/>
      <c r="Z941" s="2571"/>
      <c r="AA941" s="2571"/>
      <c r="AB941" s="2571"/>
      <c r="AC941" s="2571"/>
      <c r="AD941" s="2571"/>
      <c r="AE941" s="2571"/>
      <c r="AF941" s="2571"/>
      <c r="AG941" s="2571"/>
      <c r="AH941" s="2571"/>
      <c r="AI941" s="2571"/>
      <c r="AJ941" s="2571"/>
      <c r="AK941" s="2572"/>
    </row>
    <row r="942" spans="2:37" s="2452" customFormat="1" ht="15" customHeight="1" thickBot="1" x14ac:dyDescent="0.25">
      <c r="B942" s="3374"/>
      <c r="C942" s="3375"/>
      <c r="D942" s="3375"/>
      <c r="E942" s="3375"/>
      <c r="F942" s="3378"/>
      <c r="G942" s="3378"/>
      <c r="H942" s="3378"/>
      <c r="I942" s="3378"/>
      <c r="J942" s="3378"/>
      <c r="K942" s="3378"/>
      <c r="L942" s="3378"/>
      <c r="M942" s="3378"/>
      <c r="N942" s="3378"/>
      <c r="O942" s="3378"/>
      <c r="P942" s="3378"/>
      <c r="Q942" s="3378"/>
      <c r="R942" s="2571"/>
      <c r="S942" s="2571"/>
      <c r="T942" s="2571"/>
      <c r="U942" s="2571"/>
      <c r="V942" s="2571"/>
      <c r="W942" s="2571"/>
      <c r="X942" s="2571"/>
      <c r="Y942" s="2571"/>
      <c r="Z942" s="2571"/>
      <c r="AA942" s="2571"/>
      <c r="AB942" s="2571"/>
      <c r="AC942" s="2571"/>
      <c r="AD942" s="2571"/>
      <c r="AE942" s="2571"/>
      <c r="AF942" s="2571"/>
      <c r="AG942" s="2571"/>
      <c r="AH942" s="2571"/>
      <c r="AI942" s="2571"/>
      <c r="AJ942" s="2571"/>
      <c r="AK942" s="2572"/>
    </row>
    <row r="943" spans="2:37" s="2452" customFormat="1" ht="15" customHeight="1" thickBot="1" x14ac:dyDescent="0.25">
      <c r="B943" s="4000" t="s">
        <v>5004</v>
      </c>
      <c r="C943" s="4000"/>
      <c r="D943" s="4000" t="s">
        <v>4994</v>
      </c>
      <c r="E943" s="4000" t="s">
        <v>5005</v>
      </c>
      <c r="F943" s="4002" t="s">
        <v>224</v>
      </c>
      <c r="G943" s="4002"/>
      <c r="H943" s="4002"/>
      <c r="I943" s="4002"/>
      <c r="J943" s="4002"/>
      <c r="K943" s="4002"/>
      <c r="L943" s="4002"/>
      <c r="M943" s="4002"/>
      <c r="N943" s="4002"/>
      <c r="O943" s="4002"/>
      <c r="P943" s="4002"/>
      <c r="Q943" s="4002"/>
      <c r="R943" s="4002"/>
      <c r="S943" s="4002" t="s">
        <v>340</v>
      </c>
      <c r="T943" s="4002"/>
      <c r="U943" s="4002"/>
      <c r="V943" s="4002"/>
      <c r="W943" s="4002"/>
      <c r="X943" s="4002"/>
      <c r="Y943" s="4002"/>
      <c r="Z943" s="4002"/>
      <c r="AA943" s="4002"/>
      <c r="AB943" s="4002"/>
      <c r="AC943" s="4002"/>
      <c r="AD943" s="4002" t="s">
        <v>225</v>
      </c>
      <c r="AE943" s="4002"/>
      <c r="AF943" s="4002"/>
      <c r="AG943" s="4002"/>
      <c r="AH943" s="4003" t="s">
        <v>4989</v>
      </c>
      <c r="AI943" s="4003"/>
      <c r="AJ943" s="4003"/>
      <c r="AK943" s="2572"/>
    </row>
    <row r="944" spans="2:37" s="2452" customFormat="1" ht="15" customHeight="1" thickBot="1" x14ac:dyDescent="0.25">
      <c r="B944" s="4001"/>
      <c r="C944" s="4001"/>
      <c r="D944" s="4001"/>
      <c r="E944" s="4001"/>
      <c r="F944" s="4001" t="s">
        <v>5006</v>
      </c>
      <c r="G944" s="4001" t="s">
        <v>5007</v>
      </c>
      <c r="H944" s="4000" t="s">
        <v>5008</v>
      </c>
      <c r="I944" s="4004" t="s">
        <v>5009</v>
      </c>
      <c r="J944" s="4004" t="s">
        <v>5010</v>
      </c>
      <c r="K944" s="4005" t="s">
        <v>5011</v>
      </c>
      <c r="L944" s="4005" t="s">
        <v>5012</v>
      </c>
      <c r="M944" s="4004" t="s">
        <v>5013</v>
      </c>
      <c r="N944" s="4004"/>
      <c r="O944" s="4005" t="s">
        <v>5014</v>
      </c>
      <c r="P944" s="4005" t="s">
        <v>5015</v>
      </c>
      <c r="Q944" s="4005" t="s">
        <v>5016</v>
      </c>
      <c r="R944" s="4005" t="s">
        <v>5017</v>
      </c>
      <c r="S944" s="4000" t="s">
        <v>5018</v>
      </c>
      <c r="T944" s="4000" t="s">
        <v>5019</v>
      </c>
      <c r="U944" s="4000" t="s">
        <v>5020</v>
      </c>
      <c r="V944" s="4000" t="s">
        <v>5021</v>
      </c>
      <c r="W944" s="4000" t="s">
        <v>5022</v>
      </c>
      <c r="X944" s="4000" t="s">
        <v>5023</v>
      </c>
      <c r="Y944" s="4000" t="s">
        <v>5024</v>
      </c>
      <c r="Z944" s="4000" t="s">
        <v>5025</v>
      </c>
      <c r="AA944" s="4000" t="s">
        <v>5026</v>
      </c>
      <c r="AB944" s="4004" t="s">
        <v>5027</v>
      </c>
      <c r="AC944" s="4004" t="s">
        <v>5028</v>
      </c>
      <c r="AD944" s="4000" t="s">
        <v>5029</v>
      </c>
      <c r="AE944" s="4000" t="s">
        <v>5030</v>
      </c>
      <c r="AF944" s="4000" t="s">
        <v>5031</v>
      </c>
      <c r="AG944" s="4000" t="s">
        <v>5032</v>
      </c>
      <c r="AH944" s="4000" t="s">
        <v>1154</v>
      </c>
      <c r="AI944" s="4000" t="s">
        <v>4990</v>
      </c>
      <c r="AJ944" s="4000" t="s">
        <v>4991</v>
      </c>
      <c r="AK944" s="2572"/>
    </row>
    <row r="945" spans="2:37" s="2452" customFormat="1" ht="15" customHeight="1" thickBot="1" x14ac:dyDescent="0.25">
      <c r="B945" s="4001"/>
      <c r="C945" s="4001"/>
      <c r="D945" s="4001"/>
      <c r="E945" s="4001"/>
      <c r="F945" s="4001"/>
      <c r="G945" s="4001"/>
      <c r="H945" s="4001"/>
      <c r="I945" s="4005"/>
      <c r="J945" s="4005"/>
      <c r="K945" s="4005"/>
      <c r="L945" s="4005"/>
      <c r="M945" s="3376" t="s">
        <v>5033</v>
      </c>
      <c r="N945" s="3377" t="s">
        <v>2798</v>
      </c>
      <c r="O945" s="4005"/>
      <c r="P945" s="4005"/>
      <c r="Q945" s="4005"/>
      <c r="R945" s="4005"/>
      <c r="S945" s="4001"/>
      <c r="T945" s="4001"/>
      <c r="U945" s="4001"/>
      <c r="V945" s="4001"/>
      <c r="W945" s="4001"/>
      <c r="X945" s="4001"/>
      <c r="Y945" s="4001"/>
      <c r="Z945" s="4001"/>
      <c r="AA945" s="4001"/>
      <c r="AB945" s="4005"/>
      <c r="AC945" s="4005"/>
      <c r="AD945" s="4001"/>
      <c r="AE945" s="4001"/>
      <c r="AF945" s="4001"/>
      <c r="AG945" s="4001"/>
      <c r="AH945" s="4001"/>
      <c r="AI945" s="4001"/>
      <c r="AJ945" s="4001"/>
      <c r="AK945" s="2572"/>
    </row>
    <row r="946" spans="2:37" s="2452" customFormat="1" ht="15" customHeight="1" x14ac:dyDescent="0.2">
      <c r="B946" s="5426" t="s">
        <v>6094</v>
      </c>
      <c r="C946" s="5427"/>
      <c r="D946" s="3314" t="s">
        <v>6096</v>
      </c>
      <c r="E946" s="3315">
        <v>18</v>
      </c>
      <c r="F946" s="3315">
        <v>10</v>
      </c>
      <c r="G946" s="3316"/>
      <c r="H946" s="3317"/>
      <c r="I946" s="3317"/>
      <c r="J946" s="3317"/>
      <c r="K946" s="3316">
        <v>0.1</v>
      </c>
      <c r="L946" s="3316">
        <v>0.1</v>
      </c>
      <c r="M946" s="3314"/>
      <c r="N946" s="2696"/>
      <c r="O946" s="3316">
        <v>0.1</v>
      </c>
      <c r="P946" s="3316">
        <v>0.1</v>
      </c>
      <c r="Q946" s="3316">
        <v>0.1</v>
      </c>
      <c r="R946" s="3316">
        <v>0.1</v>
      </c>
      <c r="S946" s="2697"/>
      <c r="T946" s="3316"/>
      <c r="U946" s="3319"/>
      <c r="V946" s="3319"/>
      <c r="W946" s="3316"/>
      <c r="X946" s="3325">
        <v>0.06</v>
      </c>
      <c r="Y946" s="3319"/>
      <c r="Z946" s="3319">
        <v>200</v>
      </c>
      <c r="AA946" s="3319"/>
      <c r="AB946" s="3316"/>
      <c r="AC946" s="3325">
        <v>0.06</v>
      </c>
      <c r="AD946" s="3315"/>
      <c r="AE946" s="2593">
        <v>200</v>
      </c>
      <c r="AF946" s="2594"/>
      <c r="AG946" s="3316">
        <v>0.1</v>
      </c>
      <c r="AH946" s="2698"/>
      <c r="AI946" s="2698"/>
      <c r="AJ946" s="3391"/>
      <c r="AK946" s="2572"/>
    </row>
    <row r="947" spans="2:37" s="2452" customFormat="1" ht="15" customHeight="1" x14ac:dyDescent="0.2">
      <c r="B947" s="2573"/>
      <c r="C947" s="2566"/>
      <c r="D947" s="2566"/>
      <c r="E947" s="2566"/>
      <c r="F947" s="2566"/>
      <c r="G947" s="2566"/>
      <c r="H947" s="2566"/>
      <c r="I947" s="2567"/>
      <c r="J947" s="2567"/>
      <c r="K947" s="2567"/>
      <c r="L947" s="2567"/>
      <c r="M947" s="2566"/>
      <c r="N947" s="2567"/>
      <c r="O947" s="2567"/>
      <c r="P947" s="2567"/>
      <c r="Q947" s="2567"/>
      <c r="R947" s="2567"/>
      <c r="S947" s="2566"/>
      <c r="T947" s="2565"/>
      <c r="U947" s="2565"/>
      <c r="V947" s="2565"/>
      <c r="W947" s="2565"/>
      <c r="X947" s="2565"/>
      <c r="Y947" s="2565"/>
      <c r="Z947" s="2565"/>
      <c r="AA947" s="2565"/>
      <c r="AB947" s="2565"/>
      <c r="AC947" s="2565"/>
      <c r="AD947" s="2565"/>
      <c r="AE947" s="2565"/>
      <c r="AF947" s="2565"/>
      <c r="AG947" s="2565"/>
      <c r="AH947" s="2565"/>
      <c r="AI947" s="2565"/>
      <c r="AJ947" s="2568"/>
      <c r="AK947" s="2572"/>
    </row>
    <row r="948" spans="2:37" s="2452" customFormat="1" ht="15" customHeight="1" x14ac:dyDescent="0.2">
      <c r="B948" s="3979" t="s">
        <v>4992</v>
      </c>
      <c r="C948" s="3980"/>
      <c r="D948" s="4931" t="s">
        <v>5133</v>
      </c>
      <c r="E948" s="4931"/>
      <c r="F948" s="4931"/>
      <c r="G948" s="4931"/>
      <c r="H948" s="4931"/>
      <c r="I948" s="2569"/>
      <c r="J948" s="2569"/>
      <c r="K948" s="2569"/>
      <c r="L948" s="2569"/>
      <c r="M948" s="2569"/>
      <c r="N948" s="2569"/>
      <c r="O948" s="2569"/>
      <c r="P948" s="2569"/>
      <c r="Q948" s="2569"/>
      <c r="R948" s="2569"/>
      <c r="S948" s="2569"/>
      <c r="T948" s="2565"/>
      <c r="U948" s="2565"/>
      <c r="V948" s="2565"/>
      <c r="W948" s="2565"/>
      <c r="X948" s="2565"/>
      <c r="Y948" s="2565"/>
      <c r="Z948" s="2565"/>
      <c r="AA948" s="2565"/>
      <c r="AB948" s="2565"/>
      <c r="AC948" s="2565"/>
      <c r="AD948" s="2565"/>
      <c r="AE948" s="2565"/>
      <c r="AF948" s="2565"/>
      <c r="AG948" s="2565"/>
      <c r="AH948" s="2565"/>
      <c r="AI948" s="2565"/>
      <c r="AJ948" s="2568"/>
      <c r="AK948" s="2572"/>
    </row>
    <row r="949" spans="2:37" s="2452" customFormat="1" ht="15" customHeight="1" x14ac:dyDescent="0.2">
      <c r="B949" s="3979" t="s">
        <v>4993</v>
      </c>
      <c r="C949" s="3980"/>
      <c r="D949" s="4931" t="s">
        <v>6</v>
      </c>
      <c r="E949" s="4931"/>
      <c r="F949" s="4931"/>
      <c r="G949" s="4931"/>
      <c r="H949" s="2569"/>
      <c r="I949" s="2569"/>
      <c r="J949" s="2569"/>
      <c r="K949" s="2569"/>
      <c r="L949" s="2569"/>
      <c r="M949" s="2569"/>
      <c r="N949" s="2569"/>
      <c r="O949" s="2569"/>
      <c r="P949" s="2569"/>
      <c r="Q949" s="2569"/>
      <c r="R949" s="2569"/>
      <c r="S949" s="2569"/>
      <c r="T949" s="2565"/>
      <c r="U949" s="2565"/>
      <c r="V949" s="2565"/>
      <c r="W949" s="2565"/>
      <c r="X949" s="2565"/>
      <c r="Y949" s="2565"/>
      <c r="Z949" s="2565"/>
      <c r="AA949" s="2565"/>
      <c r="AB949" s="2565"/>
      <c r="AC949" s="2565"/>
      <c r="AD949" s="2565"/>
      <c r="AE949" s="2565"/>
      <c r="AF949" s="2565"/>
      <c r="AG949" s="2565"/>
      <c r="AH949" s="2565"/>
      <c r="AI949" s="2565"/>
      <c r="AJ949" s="2568"/>
      <c r="AK949" s="2572"/>
    </row>
    <row r="950" spans="2:37" s="2452" customFormat="1" ht="15" customHeight="1" thickBot="1" x14ac:dyDescent="0.25">
      <c r="B950" s="4057"/>
      <c r="C950" s="4058"/>
      <c r="D950" s="4059"/>
      <c r="E950" s="4059"/>
      <c r="F950" s="4059"/>
      <c r="G950" s="4059"/>
      <c r="H950" s="2574"/>
      <c r="I950" s="2574"/>
      <c r="J950" s="2574"/>
      <c r="K950" s="2574"/>
      <c r="L950" s="2574"/>
      <c r="M950" s="2574"/>
      <c r="N950" s="2574"/>
      <c r="O950" s="2574"/>
      <c r="P950" s="2574"/>
      <c r="Q950" s="2574"/>
      <c r="R950" s="2574"/>
      <c r="S950" s="2574"/>
      <c r="T950" s="2575"/>
      <c r="U950" s="2575"/>
      <c r="V950" s="2575"/>
      <c r="W950" s="2575"/>
      <c r="X950" s="2575"/>
      <c r="Y950" s="2575"/>
      <c r="Z950" s="2575"/>
      <c r="AA950" s="2575"/>
      <c r="AB950" s="2575"/>
      <c r="AC950" s="2575"/>
      <c r="AD950" s="2575"/>
      <c r="AE950" s="2575"/>
      <c r="AF950" s="2575"/>
      <c r="AG950" s="2575"/>
      <c r="AH950" s="2575"/>
      <c r="AI950" s="2575"/>
      <c r="AJ950" s="2576"/>
      <c r="AK950" s="2577"/>
    </row>
    <row r="951" spans="2:37" s="2452" customFormat="1" ht="15" customHeight="1" x14ac:dyDescent="0.3">
      <c r="B951" s="4941"/>
      <c r="C951" s="4941"/>
      <c r="D951" s="3229"/>
      <c r="E951" s="3230"/>
      <c r="F951" s="3230"/>
      <c r="G951" s="3230"/>
      <c r="H951" s="3230"/>
      <c r="I951" s="2874"/>
      <c r="J951" s="2874"/>
      <c r="K951" s="2874"/>
      <c r="L951" s="2874"/>
      <c r="M951" s="2874"/>
      <c r="N951" s="2874"/>
      <c r="O951" s="2874"/>
      <c r="P951" s="2874"/>
    </row>
    <row r="952" spans="2:37" s="2452" customFormat="1" ht="15" customHeight="1" thickBot="1" x14ac:dyDescent="0.35">
      <c r="C952" s="3229"/>
      <c r="D952" s="3229"/>
      <c r="E952" s="3230"/>
      <c r="F952" s="3230"/>
      <c r="G952" s="3230"/>
      <c r="H952" s="3230"/>
      <c r="I952" s="2874"/>
      <c r="J952" s="2874"/>
      <c r="K952" s="2874"/>
      <c r="L952" s="2874"/>
      <c r="M952" s="2874"/>
      <c r="N952" s="2874"/>
      <c r="O952" s="2874"/>
      <c r="P952" s="2874"/>
    </row>
    <row r="953" spans="2:37" s="2452" customFormat="1" ht="15" customHeight="1" x14ac:dyDescent="0.2">
      <c r="B953" s="3987" t="s">
        <v>5001</v>
      </c>
      <c r="C953" s="3988"/>
      <c r="D953" s="3988"/>
      <c r="E953" s="3988"/>
      <c r="F953" s="3988"/>
      <c r="G953" s="3988"/>
      <c r="H953" s="3988"/>
      <c r="I953" s="3988"/>
      <c r="J953" s="3988"/>
      <c r="K953" s="3988"/>
      <c r="L953" s="3988"/>
      <c r="M953" s="3988"/>
      <c r="N953" s="3988"/>
      <c r="O953" s="3988"/>
      <c r="P953" s="3988"/>
      <c r="Q953" s="3988"/>
      <c r="R953" s="3988"/>
      <c r="S953" s="3988"/>
      <c r="T953" s="3988"/>
      <c r="U953" s="3988"/>
      <c r="V953" s="3988"/>
      <c r="W953" s="3988"/>
      <c r="X953" s="3988"/>
      <c r="Y953" s="3988"/>
      <c r="Z953" s="3988"/>
      <c r="AA953" s="3988"/>
      <c r="AB953" s="3988"/>
      <c r="AC953" s="3988"/>
      <c r="AD953" s="3988"/>
      <c r="AE953" s="3988"/>
      <c r="AF953" s="3988"/>
      <c r="AG953" s="3988"/>
      <c r="AH953" s="3988"/>
      <c r="AI953" s="3988"/>
      <c r="AJ953" s="3988"/>
      <c r="AK953" s="3989"/>
    </row>
    <row r="954" spans="2:37" s="2452" customFormat="1" ht="15" customHeight="1" x14ac:dyDescent="0.2">
      <c r="B954" s="2570"/>
      <c r="C954" s="3236"/>
      <c r="D954" s="3236"/>
      <c r="E954" s="3236"/>
      <c r="F954" s="3236"/>
      <c r="G954" s="2571"/>
      <c r="H954" s="2571"/>
      <c r="I954" s="2571"/>
      <c r="J954" s="2571"/>
      <c r="K954" s="2571"/>
      <c r="L954" s="2571"/>
      <c r="M954" s="2571"/>
      <c r="N954" s="2571"/>
      <c r="O954" s="2571"/>
      <c r="P954" s="2571"/>
      <c r="Q954" s="2571"/>
      <c r="R954" s="2571"/>
      <c r="S954" s="2571"/>
      <c r="T954" s="2571"/>
      <c r="U954" s="2571"/>
      <c r="V954" s="2571"/>
      <c r="W954" s="2571"/>
      <c r="X954" s="2571"/>
      <c r="Y954" s="2571"/>
      <c r="Z954" s="2571"/>
      <c r="AA954" s="2571"/>
      <c r="AB954" s="2571"/>
      <c r="AC954" s="2571"/>
      <c r="AD954" s="2571"/>
      <c r="AE954" s="2571"/>
      <c r="AF954" s="2571"/>
      <c r="AG954" s="2571"/>
      <c r="AH954" s="2571"/>
      <c r="AI954" s="2571"/>
      <c r="AJ954" s="2571"/>
      <c r="AK954" s="2572"/>
    </row>
    <row r="955" spans="2:37" s="2452" customFormat="1" ht="15" customHeight="1" x14ac:dyDescent="0.2">
      <c r="B955" s="2570" t="s">
        <v>4988</v>
      </c>
      <c r="C955" s="3236"/>
      <c r="D955" s="3990" t="s">
        <v>5929</v>
      </c>
      <c r="E955" s="3990"/>
      <c r="F955" s="3990"/>
      <c r="G955" s="2571"/>
      <c r="H955" s="2571"/>
      <c r="I955" s="2571"/>
      <c r="J955" s="2571"/>
      <c r="K955" s="2571"/>
      <c r="L955" s="2571"/>
      <c r="M955" s="2571"/>
      <c r="N955" s="2571"/>
      <c r="O955" s="2571"/>
      <c r="P955" s="2571"/>
      <c r="Q955" s="2571"/>
      <c r="R955" s="2571"/>
      <c r="S955" s="2571"/>
      <c r="T955" s="2571"/>
      <c r="U955" s="2571"/>
      <c r="V955" s="2571"/>
      <c r="W955" s="2571"/>
      <c r="X955" s="2571"/>
      <c r="Y955" s="2571"/>
      <c r="Z955" s="2571"/>
      <c r="AA955" s="2571"/>
      <c r="AB955" s="2571"/>
      <c r="AC955" s="2571"/>
      <c r="AD955" s="2571"/>
      <c r="AE955" s="2571"/>
      <c r="AF955" s="2571"/>
      <c r="AG955" s="2571"/>
      <c r="AH955" s="2571"/>
      <c r="AI955" s="2571"/>
      <c r="AJ955" s="2571"/>
      <c r="AK955" s="2572"/>
    </row>
    <row r="956" spans="2:37" s="2452" customFormat="1" ht="23.25" customHeight="1" thickBot="1" x14ac:dyDescent="0.25">
      <c r="B956" s="3991" t="s">
        <v>5002</v>
      </c>
      <c r="C956" s="3992"/>
      <c r="D956" s="5437">
        <v>41550</v>
      </c>
      <c r="E956" s="5437"/>
      <c r="F956" s="3238"/>
      <c r="G956" s="2571"/>
      <c r="H956" s="2571"/>
      <c r="I956" s="2571"/>
      <c r="J956" s="2571"/>
      <c r="K956" s="2571"/>
      <c r="L956" s="2571"/>
      <c r="M956" s="2571"/>
      <c r="N956" s="2571"/>
      <c r="O956" s="2571"/>
      <c r="P956" s="2571"/>
      <c r="Q956" s="2571"/>
      <c r="R956" s="2571"/>
      <c r="S956" s="2571"/>
      <c r="T956" s="2571"/>
      <c r="U956" s="2571"/>
      <c r="V956" s="2571"/>
      <c r="W956" s="2571"/>
      <c r="X956" s="2571"/>
      <c r="Y956" s="2571"/>
      <c r="Z956" s="2571"/>
      <c r="AA956" s="2571"/>
      <c r="AB956" s="2571"/>
      <c r="AC956" s="2571"/>
      <c r="AD956" s="2571"/>
      <c r="AE956" s="2571"/>
      <c r="AF956" s="2571"/>
      <c r="AG956" s="2571"/>
      <c r="AH956" s="2571"/>
      <c r="AI956" s="2571"/>
      <c r="AJ956" s="2571"/>
      <c r="AK956" s="2572"/>
    </row>
    <row r="957" spans="2:37" s="2452" customFormat="1" ht="129" customHeight="1" thickBot="1" x14ac:dyDescent="0.25">
      <c r="B957" s="3993" t="s">
        <v>5003</v>
      </c>
      <c r="C957" s="4036"/>
      <c r="D957" s="4932" t="s">
        <v>5952</v>
      </c>
      <c r="E957" s="4933"/>
      <c r="F957" s="4933"/>
      <c r="G957" s="4933"/>
      <c r="H957" s="4933"/>
      <c r="I957" s="4933"/>
      <c r="J957" s="4933"/>
      <c r="K957" s="4933"/>
      <c r="L957" s="4933"/>
      <c r="M957" s="4933"/>
      <c r="N957" s="4933"/>
      <c r="O957" s="4933"/>
      <c r="P957" s="4933"/>
      <c r="Q957" s="4934"/>
      <c r="R957" s="2571"/>
      <c r="S957" s="2571"/>
      <c r="T957" s="2571"/>
      <c r="U957" s="2571"/>
      <c r="V957" s="2571"/>
      <c r="W957" s="2571"/>
      <c r="X957" s="2571"/>
      <c r="Y957" s="2571"/>
      <c r="Z957" s="2571"/>
      <c r="AA957" s="2571"/>
      <c r="AB957" s="2571"/>
      <c r="AC957" s="2571"/>
      <c r="AD957" s="2571"/>
      <c r="AE957" s="2571"/>
      <c r="AF957" s="2571"/>
      <c r="AG957" s="2571"/>
      <c r="AH957" s="2571"/>
      <c r="AI957" s="2571"/>
      <c r="AJ957" s="2571"/>
      <c r="AK957" s="2572"/>
    </row>
    <row r="958" spans="2:37" s="2452" customFormat="1" ht="15" customHeight="1" thickBot="1" x14ac:dyDescent="0.25">
      <c r="B958" s="3998"/>
      <c r="C958" s="3999"/>
      <c r="D958" s="3999"/>
      <c r="E958" s="3999"/>
      <c r="F958" s="3999"/>
      <c r="G958" s="3999"/>
      <c r="H958" s="3999"/>
      <c r="I958" s="3999"/>
      <c r="J958" s="3999"/>
      <c r="K958" s="3999"/>
      <c r="L958" s="3999"/>
      <c r="M958" s="3999"/>
      <c r="N958" s="3999"/>
      <c r="O958" s="3999"/>
      <c r="P958" s="3999"/>
      <c r="Q958" s="3999"/>
      <c r="R958" s="2571"/>
      <c r="S958" s="2571"/>
      <c r="T958" s="2571"/>
      <c r="U958" s="2571"/>
      <c r="V958" s="2571"/>
      <c r="W958" s="2571"/>
      <c r="X958" s="2571"/>
      <c r="Y958" s="2571"/>
      <c r="Z958" s="2571"/>
      <c r="AA958" s="2571"/>
      <c r="AB958" s="2571"/>
      <c r="AC958" s="2571"/>
      <c r="AD958" s="2571"/>
      <c r="AE958" s="2571"/>
      <c r="AF958" s="2571"/>
      <c r="AG958" s="2571"/>
      <c r="AH958" s="2571"/>
      <c r="AI958" s="2571"/>
      <c r="AJ958" s="2571"/>
      <c r="AK958" s="2572"/>
    </row>
    <row r="959" spans="2:37" s="2452" customFormat="1" ht="15" customHeight="1" thickBot="1" x14ac:dyDescent="0.25">
      <c r="B959" s="3235"/>
      <c r="C959" s="3236"/>
      <c r="D959" s="3236"/>
      <c r="E959" s="3236"/>
      <c r="F959" s="3237"/>
      <c r="G959" s="3237"/>
      <c r="H959" s="3237"/>
      <c r="I959" s="3237"/>
      <c r="J959" s="3237"/>
      <c r="K959" s="3237"/>
      <c r="L959" s="3237"/>
      <c r="M959" s="3237"/>
      <c r="N959" s="3237"/>
      <c r="O959" s="3237"/>
      <c r="P959" s="3237"/>
      <c r="Q959" s="3237"/>
      <c r="R959" s="2571"/>
      <c r="S959" s="2571"/>
      <c r="T959" s="2571"/>
      <c r="U959" s="2571"/>
      <c r="V959" s="2571"/>
      <c r="W959" s="2571"/>
      <c r="X959" s="2571"/>
      <c r="Y959" s="2571"/>
      <c r="Z959" s="2571"/>
      <c r="AA959" s="2571"/>
      <c r="AB959" s="2571"/>
      <c r="AC959" s="2571"/>
      <c r="AD959" s="2571"/>
      <c r="AE959" s="2571"/>
      <c r="AF959" s="2571"/>
      <c r="AG959" s="2571"/>
      <c r="AH959" s="2571"/>
      <c r="AI959" s="2571"/>
      <c r="AJ959" s="2571"/>
      <c r="AK959" s="2572"/>
    </row>
    <row r="960" spans="2:37" s="2452" customFormat="1" ht="15" customHeight="1" thickBot="1" x14ac:dyDescent="0.25">
      <c r="B960" s="4000" t="s">
        <v>5004</v>
      </c>
      <c r="C960" s="4000"/>
      <c r="D960" s="4000" t="s">
        <v>4994</v>
      </c>
      <c r="E960" s="4000" t="s">
        <v>5005</v>
      </c>
      <c r="F960" s="4002" t="s">
        <v>224</v>
      </c>
      <c r="G960" s="4002"/>
      <c r="H960" s="4002"/>
      <c r="I960" s="4002"/>
      <c r="J960" s="4002"/>
      <c r="K960" s="4002"/>
      <c r="L960" s="4002"/>
      <c r="M960" s="4002"/>
      <c r="N960" s="4002"/>
      <c r="O960" s="4002"/>
      <c r="P960" s="4002"/>
      <c r="Q960" s="4002"/>
      <c r="R960" s="4002"/>
      <c r="S960" s="4002" t="s">
        <v>340</v>
      </c>
      <c r="T960" s="4002"/>
      <c r="U960" s="4002"/>
      <c r="V960" s="4002"/>
      <c r="W960" s="4002"/>
      <c r="X960" s="4002"/>
      <c r="Y960" s="4002"/>
      <c r="Z960" s="4002"/>
      <c r="AA960" s="4002"/>
      <c r="AB960" s="4002"/>
      <c r="AC960" s="4002"/>
      <c r="AD960" s="4002" t="s">
        <v>225</v>
      </c>
      <c r="AE960" s="4002"/>
      <c r="AF960" s="4002"/>
      <c r="AG960" s="4002"/>
      <c r="AH960" s="4003" t="s">
        <v>4989</v>
      </c>
      <c r="AI960" s="4003"/>
      <c r="AJ960" s="4003"/>
      <c r="AK960" s="2572"/>
    </row>
    <row r="961" spans="2:37" s="2452" customFormat="1" ht="15" customHeight="1" thickBot="1" x14ac:dyDescent="0.25">
      <c r="B961" s="4001"/>
      <c r="C961" s="4001"/>
      <c r="D961" s="4001"/>
      <c r="E961" s="4001"/>
      <c r="F961" s="4001" t="s">
        <v>5006</v>
      </c>
      <c r="G961" s="4001" t="s">
        <v>5007</v>
      </c>
      <c r="H961" s="4000" t="s">
        <v>5008</v>
      </c>
      <c r="I961" s="4004" t="s">
        <v>5009</v>
      </c>
      <c r="J961" s="4004" t="s">
        <v>5010</v>
      </c>
      <c r="K961" s="4005" t="s">
        <v>5011</v>
      </c>
      <c r="L961" s="4005" t="s">
        <v>5012</v>
      </c>
      <c r="M961" s="4004" t="s">
        <v>5013</v>
      </c>
      <c r="N961" s="4004"/>
      <c r="O961" s="4005" t="s">
        <v>5014</v>
      </c>
      <c r="P961" s="4005" t="s">
        <v>5015</v>
      </c>
      <c r="Q961" s="4005" t="s">
        <v>5016</v>
      </c>
      <c r="R961" s="4005" t="s">
        <v>5017</v>
      </c>
      <c r="S961" s="4000" t="s">
        <v>5018</v>
      </c>
      <c r="T961" s="4000" t="s">
        <v>5019</v>
      </c>
      <c r="U961" s="4000" t="s">
        <v>5020</v>
      </c>
      <c r="V961" s="4000" t="s">
        <v>5021</v>
      </c>
      <c r="W961" s="4000" t="s">
        <v>5022</v>
      </c>
      <c r="X961" s="4000" t="s">
        <v>5023</v>
      </c>
      <c r="Y961" s="4000" t="s">
        <v>5024</v>
      </c>
      <c r="Z961" s="4000" t="s">
        <v>5025</v>
      </c>
      <c r="AA961" s="4000" t="s">
        <v>5026</v>
      </c>
      <c r="AB961" s="4004" t="s">
        <v>5027</v>
      </c>
      <c r="AC961" s="4004" t="s">
        <v>5028</v>
      </c>
      <c r="AD961" s="4000" t="s">
        <v>5029</v>
      </c>
      <c r="AE961" s="4000" t="s">
        <v>5030</v>
      </c>
      <c r="AF961" s="4000" t="s">
        <v>5031</v>
      </c>
      <c r="AG961" s="4000" t="s">
        <v>5032</v>
      </c>
      <c r="AH961" s="4000" t="s">
        <v>1154</v>
      </c>
      <c r="AI961" s="4000" t="s">
        <v>4990</v>
      </c>
      <c r="AJ961" s="4000" t="s">
        <v>4991</v>
      </c>
      <c r="AK961" s="2572"/>
    </row>
    <row r="962" spans="2:37" s="2452" customFormat="1" ht="15" customHeight="1" thickBot="1" x14ac:dyDescent="0.25">
      <c r="B962" s="4001"/>
      <c r="C962" s="4001"/>
      <c r="D962" s="4001"/>
      <c r="E962" s="4001"/>
      <c r="F962" s="4001"/>
      <c r="G962" s="4001"/>
      <c r="H962" s="4001"/>
      <c r="I962" s="4005"/>
      <c r="J962" s="4005"/>
      <c r="K962" s="4005"/>
      <c r="L962" s="4005"/>
      <c r="M962" s="3233" t="s">
        <v>5033</v>
      </c>
      <c r="N962" s="3234" t="s">
        <v>2798</v>
      </c>
      <c r="O962" s="4005"/>
      <c r="P962" s="4005"/>
      <c r="Q962" s="4005"/>
      <c r="R962" s="4005"/>
      <c r="S962" s="4001"/>
      <c r="T962" s="4001"/>
      <c r="U962" s="4001"/>
      <c r="V962" s="4001"/>
      <c r="W962" s="4001"/>
      <c r="X962" s="4001"/>
      <c r="Y962" s="4001"/>
      <c r="Z962" s="4001"/>
      <c r="AA962" s="4001"/>
      <c r="AB962" s="4005"/>
      <c r="AC962" s="4005"/>
      <c r="AD962" s="4001"/>
      <c r="AE962" s="4001"/>
      <c r="AF962" s="4001"/>
      <c r="AG962" s="4001"/>
      <c r="AH962" s="4001"/>
      <c r="AI962" s="4001"/>
      <c r="AJ962" s="4001"/>
      <c r="AK962" s="2572"/>
    </row>
    <row r="963" spans="2:37" s="2452" customFormat="1" ht="15" customHeight="1" x14ac:dyDescent="0.2">
      <c r="B963" s="4939" t="s">
        <v>5930</v>
      </c>
      <c r="C963" s="4940"/>
      <c r="D963" s="3314" t="s">
        <v>5931</v>
      </c>
      <c r="E963" s="3315">
        <v>0.89</v>
      </c>
      <c r="F963" s="3315"/>
      <c r="G963" s="3316"/>
      <c r="H963" s="3317"/>
      <c r="I963" s="3317"/>
      <c r="J963" s="3317">
        <v>10</v>
      </c>
      <c r="K963" s="3316"/>
      <c r="L963" s="3316"/>
      <c r="M963" s="3314"/>
      <c r="N963" s="3318"/>
      <c r="O963" s="3316"/>
      <c r="P963" s="3316"/>
      <c r="Q963" s="3316"/>
      <c r="R963" s="3316"/>
      <c r="S963" s="3295"/>
      <c r="T963" s="3316"/>
      <c r="U963" s="3319"/>
      <c r="V963" s="3319"/>
      <c r="W963" s="3316"/>
      <c r="X963" s="3316"/>
      <c r="Y963" s="3319"/>
      <c r="Z963" s="3319"/>
      <c r="AA963" s="3319"/>
      <c r="AB963" s="3316"/>
      <c r="AC963" s="3316"/>
      <c r="AD963" s="3315"/>
      <c r="AE963" s="3320"/>
      <c r="AF963" s="3321"/>
      <c r="AG963" s="3316"/>
      <c r="AH963" s="3322"/>
      <c r="AI963" s="3322"/>
      <c r="AJ963" s="3296"/>
      <c r="AK963" s="2572"/>
    </row>
    <row r="964" spans="2:37" s="2452" customFormat="1" ht="15" customHeight="1" x14ac:dyDescent="0.2">
      <c r="B964" s="4942" t="s">
        <v>5932</v>
      </c>
      <c r="C964" s="4943"/>
      <c r="D964" s="3323" t="s">
        <v>5933</v>
      </c>
      <c r="E964" s="3324">
        <v>2.68</v>
      </c>
      <c r="F964" s="3324"/>
      <c r="G964" s="3325"/>
      <c r="H964" s="3326"/>
      <c r="I964" s="3326"/>
      <c r="J964" s="3326">
        <v>30</v>
      </c>
      <c r="K964" s="3325"/>
      <c r="L964" s="3325"/>
      <c r="M964" s="3323"/>
      <c r="N964" s="3327"/>
      <c r="O964" s="3325"/>
      <c r="P964" s="3325"/>
      <c r="Q964" s="3325"/>
      <c r="R964" s="3325"/>
      <c r="S964" s="3302"/>
      <c r="T964" s="3325"/>
      <c r="U964" s="3328"/>
      <c r="V964" s="3328"/>
      <c r="W964" s="3325"/>
      <c r="X964" s="3325"/>
      <c r="Y964" s="3328"/>
      <c r="Z964" s="3328"/>
      <c r="AA964" s="3328"/>
      <c r="AB964" s="3325"/>
      <c r="AC964" s="3325"/>
      <c r="AD964" s="3324"/>
      <c r="AE964" s="3329"/>
      <c r="AF964" s="3330"/>
      <c r="AG964" s="3325"/>
      <c r="AH964" s="3331"/>
      <c r="AI964" s="3331"/>
      <c r="AJ964" s="3307"/>
      <c r="AK964" s="2572"/>
    </row>
    <row r="965" spans="2:37" s="2452" customFormat="1" ht="15" customHeight="1" x14ac:dyDescent="0.2">
      <c r="B965" s="4942" t="s">
        <v>5934</v>
      </c>
      <c r="C965" s="4943"/>
      <c r="D965" s="3323" t="s">
        <v>5935</v>
      </c>
      <c r="E965" s="3324">
        <v>4.46</v>
      </c>
      <c r="F965" s="3324"/>
      <c r="G965" s="3325"/>
      <c r="H965" s="3326"/>
      <c r="I965" s="3326"/>
      <c r="J965" s="3326">
        <v>60</v>
      </c>
      <c r="K965" s="3325"/>
      <c r="L965" s="3325"/>
      <c r="M965" s="3323"/>
      <c r="N965" s="3327"/>
      <c r="O965" s="3325"/>
      <c r="P965" s="3325"/>
      <c r="Q965" s="3325"/>
      <c r="R965" s="3325"/>
      <c r="S965" s="3302"/>
      <c r="T965" s="3325"/>
      <c r="U965" s="3328"/>
      <c r="V965" s="3328"/>
      <c r="W965" s="3325"/>
      <c r="X965" s="3325"/>
      <c r="Y965" s="3328"/>
      <c r="Z965" s="3328"/>
      <c r="AA965" s="3328"/>
      <c r="AB965" s="3325"/>
      <c r="AC965" s="3325"/>
      <c r="AD965" s="3324"/>
      <c r="AE965" s="3329"/>
      <c r="AF965" s="3330"/>
      <c r="AG965" s="3325"/>
      <c r="AH965" s="3331"/>
      <c r="AI965" s="3331"/>
      <c r="AJ965" s="3307"/>
      <c r="AK965" s="2572"/>
    </row>
    <row r="966" spans="2:37" s="2452" customFormat="1" ht="15" customHeight="1" x14ac:dyDescent="0.2">
      <c r="B966" s="4942" t="s">
        <v>5936</v>
      </c>
      <c r="C966" s="4943"/>
      <c r="D966" s="3323" t="s">
        <v>5937</v>
      </c>
      <c r="E966" s="3324">
        <v>3.57</v>
      </c>
      <c r="F966" s="3324"/>
      <c r="G966" s="3325"/>
      <c r="H966" s="3326"/>
      <c r="I966" s="3326"/>
      <c r="J966" s="3326">
        <v>30</v>
      </c>
      <c r="K966" s="3325"/>
      <c r="L966" s="3325"/>
      <c r="M966" s="3323"/>
      <c r="N966" s="3327"/>
      <c r="O966" s="3325"/>
      <c r="P966" s="3325"/>
      <c r="Q966" s="3325"/>
      <c r="R966" s="3325"/>
      <c r="S966" s="3302"/>
      <c r="T966" s="3325"/>
      <c r="U966" s="3328"/>
      <c r="V966" s="3328"/>
      <c r="W966" s="3325"/>
      <c r="X966" s="3325"/>
      <c r="Y966" s="3328"/>
      <c r="Z966" s="3328"/>
      <c r="AA966" s="3328"/>
      <c r="AB966" s="3325"/>
      <c r="AC966" s="3325"/>
      <c r="AD966" s="3324"/>
      <c r="AE966" s="3329"/>
      <c r="AF966" s="3330"/>
      <c r="AG966" s="3325"/>
      <c r="AH966" s="3331"/>
      <c r="AI966" s="3331"/>
      <c r="AJ966" s="3307"/>
      <c r="AK966" s="2572"/>
    </row>
    <row r="967" spans="2:37" s="2452" customFormat="1" ht="15" customHeight="1" x14ac:dyDescent="0.2">
      <c r="B967" s="5434" t="s">
        <v>5938</v>
      </c>
      <c r="C967" s="5435"/>
      <c r="D967" s="3323" t="s">
        <v>5939</v>
      </c>
      <c r="E967" s="3324">
        <v>5.36</v>
      </c>
      <c r="F967" s="3324"/>
      <c r="G967" s="3325"/>
      <c r="H967" s="3326"/>
      <c r="I967" s="3326"/>
      <c r="J967" s="3326">
        <v>60</v>
      </c>
      <c r="K967" s="3325"/>
      <c r="L967" s="3325"/>
      <c r="M967" s="3323"/>
      <c r="N967" s="3327"/>
      <c r="O967" s="3325"/>
      <c r="P967" s="3325"/>
      <c r="Q967" s="3325"/>
      <c r="R967" s="3325"/>
      <c r="S967" s="3302"/>
      <c r="T967" s="3325"/>
      <c r="U967" s="3328"/>
      <c r="V967" s="3328"/>
      <c r="W967" s="3325"/>
      <c r="X967" s="3325"/>
      <c r="Y967" s="3328"/>
      <c r="Z967" s="3328"/>
      <c r="AA967" s="3328"/>
      <c r="AB967" s="3325"/>
      <c r="AC967" s="3325"/>
      <c r="AD967" s="3324"/>
      <c r="AE967" s="3329"/>
      <c r="AF967" s="3330"/>
      <c r="AG967" s="3325"/>
      <c r="AH967" s="3331"/>
      <c r="AI967" s="3331"/>
      <c r="AJ967" s="3307"/>
      <c r="AK967" s="2572"/>
    </row>
    <row r="968" spans="2:37" s="2452" customFormat="1" ht="15" customHeight="1" x14ac:dyDescent="0.2">
      <c r="B968" s="5434" t="s">
        <v>5940</v>
      </c>
      <c r="C968" s="5435"/>
      <c r="D968" s="3323" t="s">
        <v>5941</v>
      </c>
      <c r="E968" s="3324">
        <v>2.68</v>
      </c>
      <c r="F968" s="3324"/>
      <c r="G968" s="3325"/>
      <c r="H968" s="3326"/>
      <c r="I968" s="3326"/>
      <c r="J968" s="3326">
        <v>30</v>
      </c>
      <c r="K968" s="3325"/>
      <c r="L968" s="3325"/>
      <c r="M968" s="3323"/>
      <c r="N968" s="3327"/>
      <c r="O968" s="3325"/>
      <c r="P968" s="3325"/>
      <c r="Q968" s="3325"/>
      <c r="R968" s="3325"/>
      <c r="S968" s="3302"/>
      <c r="T968" s="3325"/>
      <c r="U968" s="3328"/>
      <c r="V968" s="3328"/>
      <c r="W968" s="3325"/>
      <c r="X968" s="3325"/>
      <c r="Y968" s="3328"/>
      <c r="Z968" s="3328"/>
      <c r="AA968" s="3328"/>
      <c r="AB968" s="3325"/>
      <c r="AC968" s="3325"/>
      <c r="AD968" s="3324"/>
      <c r="AE968" s="3329"/>
      <c r="AF968" s="3330"/>
      <c r="AG968" s="3325"/>
      <c r="AH968" s="3331"/>
      <c r="AI968" s="3331"/>
      <c r="AJ968" s="3307"/>
      <c r="AK968" s="2572"/>
    </row>
    <row r="969" spans="2:37" s="2452" customFormat="1" ht="15" customHeight="1" x14ac:dyDescent="0.2">
      <c r="B969" s="4942" t="s">
        <v>5942</v>
      </c>
      <c r="C969" s="4943"/>
      <c r="D969" s="3323" t="s">
        <v>5943</v>
      </c>
      <c r="E969" s="3324">
        <v>4.46</v>
      </c>
      <c r="F969" s="3324"/>
      <c r="G969" s="3299"/>
      <c r="H969" s="3300"/>
      <c r="I969" s="3300"/>
      <c r="J969" s="3326">
        <v>60</v>
      </c>
      <c r="K969" s="3299"/>
      <c r="L969" s="3299"/>
      <c r="M969" s="3297"/>
      <c r="N969" s="3301"/>
      <c r="O969" s="3299"/>
      <c r="P969" s="3299"/>
      <c r="Q969" s="3299"/>
      <c r="R969" s="3299"/>
      <c r="S969" s="3302"/>
      <c r="T969" s="3299"/>
      <c r="U969" s="3303"/>
      <c r="V969" s="3303"/>
      <c r="W969" s="3299"/>
      <c r="X969" s="3299"/>
      <c r="Y969" s="3303"/>
      <c r="Z969" s="3303"/>
      <c r="AA969" s="3303"/>
      <c r="AB969" s="3299"/>
      <c r="AC969" s="3299"/>
      <c r="AD969" s="3298"/>
      <c r="AE969" s="3304"/>
      <c r="AF969" s="3305"/>
      <c r="AG969" s="3305"/>
      <c r="AH969" s="3306"/>
      <c r="AI969" s="3306"/>
      <c r="AJ969" s="3307"/>
      <c r="AK969" s="2572"/>
    </row>
    <row r="970" spans="2:37" s="2452" customFormat="1" ht="15" customHeight="1" x14ac:dyDescent="0.2">
      <c r="B970" s="4942" t="s">
        <v>5944</v>
      </c>
      <c r="C970" s="4943"/>
      <c r="D970" s="3323" t="s">
        <v>5945</v>
      </c>
      <c r="E970" s="3324">
        <v>3.57</v>
      </c>
      <c r="F970" s="3324"/>
      <c r="G970" s="3299"/>
      <c r="H970" s="3300"/>
      <c r="I970" s="3300"/>
      <c r="J970" s="3326">
        <v>30</v>
      </c>
      <c r="K970" s="3299"/>
      <c r="L970" s="3299"/>
      <c r="M970" s="3297"/>
      <c r="N970" s="3301"/>
      <c r="O970" s="3299"/>
      <c r="P970" s="3299"/>
      <c r="Q970" s="3299"/>
      <c r="R970" s="3299"/>
      <c r="S970" s="3302"/>
      <c r="T970" s="3299"/>
      <c r="U970" s="3303"/>
      <c r="V970" s="3303"/>
      <c r="W970" s="3299"/>
      <c r="X970" s="3299"/>
      <c r="Y970" s="3303"/>
      <c r="Z970" s="3303"/>
      <c r="AA970" s="3303"/>
      <c r="AB970" s="3299"/>
      <c r="AC970" s="3299"/>
      <c r="AD970" s="3298"/>
      <c r="AE970" s="3304"/>
      <c r="AF970" s="3305"/>
      <c r="AG970" s="3305"/>
      <c r="AH970" s="3306"/>
      <c r="AI970" s="3306"/>
      <c r="AJ970" s="3307"/>
      <c r="AK970" s="2572"/>
    </row>
    <row r="971" spans="2:37" s="2452" customFormat="1" ht="15" customHeight="1" x14ac:dyDescent="0.2">
      <c r="B971" s="4942" t="s">
        <v>5946</v>
      </c>
      <c r="C971" s="4943"/>
      <c r="D971" s="3323" t="s">
        <v>5947</v>
      </c>
      <c r="E971" s="3324">
        <v>5.36</v>
      </c>
      <c r="F971" s="3324"/>
      <c r="G971" s="3299"/>
      <c r="H971" s="3300"/>
      <c r="I971" s="3300"/>
      <c r="J971" s="3326">
        <v>60</v>
      </c>
      <c r="K971" s="3299"/>
      <c r="L971" s="3299"/>
      <c r="M971" s="3297"/>
      <c r="N971" s="3301"/>
      <c r="O971" s="3299"/>
      <c r="P971" s="3299"/>
      <c r="Q971" s="3299"/>
      <c r="R971" s="3299"/>
      <c r="S971" s="3302"/>
      <c r="T971" s="3299"/>
      <c r="U971" s="3303"/>
      <c r="V971" s="3303"/>
      <c r="W971" s="3299"/>
      <c r="X971" s="3299"/>
      <c r="Y971" s="3303"/>
      <c r="Z971" s="3303"/>
      <c r="AA971" s="3303"/>
      <c r="AB971" s="3299"/>
      <c r="AC971" s="3299"/>
      <c r="AD971" s="3298"/>
      <c r="AE971" s="3304"/>
      <c r="AF971" s="3305"/>
      <c r="AG971" s="3305"/>
      <c r="AH971" s="3306"/>
      <c r="AI971" s="3306"/>
      <c r="AJ971" s="3307"/>
      <c r="AK971" s="2572"/>
    </row>
    <row r="972" spans="2:37" s="2452" customFormat="1" ht="15" customHeight="1" x14ac:dyDescent="0.2">
      <c r="B972" s="4942" t="s">
        <v>5948</v>
      </c>
      <c r="C972" s="4943"/>
      <c r="D972" s="3323" t="s">
        <v>5949</v>
      </c>
      <c r="E972" s="3324">
        <v>2.68</v>
      </c>
      <c r="F972" s="3324"/>
      <c r="G972" s="3299"/>
      <c r="H972" s="3300"/>
      <c r="I972" s="3300"/>
      <c r="J972" s="3326">
        <v>30</v>
      </c>
      <c r="K972" s="3299"/>
      <c r="L972" s="3299"/>
      <c r="M972" s="3297"/>
      <c r="N972" s="3301"/>
      <c r="O972" s="3299"/>
      <c r="P972" s="3299"/>
      <c r="Q972" s="3299"/>
      <c r="R972" s="3299"/>
      <c r="S972" s="3302"/>
      <c r="T972" s="3299"/>
      <c r="U972" s="3303"/>
      <c r="V972" s="3303"/>
      <c r="W972" s="3299"/>
      <c r="X972" s="3299"/>
      <c r="Y972" s="3303"/>
      <c r="Z972" s="3303"/>
      <c r="AA972" s="3303"/>
      <c r="AB972" s="3299"/>
      <c r="AC972" s="3299"/>
      <c r="AD972" s="3298"/>
      <c r="AE972" s="3304"/>
      <c r="AF972" s="3305"/>
      <c r="AG972" s="3305"/>
      <c r="AH972" s="3306"/>
      <c r="AI972" s="3306"/>
      <c r="AJ972" s="3307"/>
      <c r="AK972" s="2572"/>
    </row>
    <row r="973" spans="2:37" s="2452" customFormat="1" ht="15" customHeight="1" thickBot="1" x14ac:dyDescent="0.25">
      <c r="B973" s="4944" t="s">
        <v>5950</v>
      </c>
      <c r="C973" s="4945"/>
      <c r="D973" s="3051" t="s">
        <v>5951</v>
      </c>
      <c r="E973" s="3052">
        <v>2.68</v>
      </c>
      <c r="F973" s="3052"/>
      <c r="G973" s="3310"/>
      <c r="H973" s="3311"/>
      <c r="I973" s="3311"/>
      <c r="J973" s="3282">
        <v>30</v>
      </c>
      <c r="K973" s="3310"/>
      <c r="L973" s="3310"/>
      <c r="M973" s="3308"/>
      <c r="N973" s="3312"/>
      <c r="O973" s="3310"/>
      <c r="P973" s="3310"/>
      <c r="Q973" s="3310"/>
      <c r="R973" s="3310"/>
      <c r="S973" s="3294"/>
      <c r="T973" s="3310"/>
      <c r="U973" s="3313"/>
      <c r="V973" s="3313"/>
      <c r="W973" s="3310"/>
      <c r="X973" s="3310"/>
      <c r="Y973" s="3313"/>
      <c r="Z973" s="3313"/>
      <c r="AA973" s="3313"/>
      <c r="AB973" s="3310"/>
      <c r="AC973" s="3310"/>
      <c r="AD973" s="3309"/>
      <c r="AE973" s="3290"/>
      <c r="AF973" s="3291"/>
      <c r="AG973" s="3291"/>
      <c r="AH973" s="3292"/>
      <c r="AI973" s="3292"/>
      <c r="AJ973" s="3293"/>
      <c r="AK973" s="2572"/>
    </row>
    <row r="974" spans="2:37" s="2452" customFormat="1" ht="15" customHeight="1" x14ac:dyDescent="0.2">
      <c r="B974" s="2573"/>
      <c r="C974" s="2566"/>
      <c r="D974" s="2566"/>
      <c r="E974" s="2566"/>
      <c r="F974" s="2566"/>
      <c r="G974" s="2566"/>
      <c r="H974" s="2566"/>
      <c r="I974" s="2567"/>
      <c r="J974" s="2567"/>
      <c r="K974" s="2567"/>
      <c r="L974" s="2567"/>
      <c r="M974" s="2566"/>
      <c r="N974" s="2567"/>
      <c r="O974" s="2567"/>
      <c r="P974" s="2567"/>
      <c r="Q974" s="2567"/>
      <c r="R974" s="2567"/>
      <c r="S974" s="2566"/>
      <c r="T974" s="2565"/>
      <c r="U974" s="2565"/>
      <c r="V974" s="2565"/>
      <c r="W974" s="2565"/>
      <c r="X974" s="2565"/>
      <c r="Y974" s="2565"/>
      <c r="Z974" s="2565"/>
      <c r="AA974" s="2565"/>
      <c r="AB974" s="2565"/>
      <c r="AC974" s="2565"/>
      <c r="AD974" s="2565"/>
      <c r="AE974" s="2565"/>
      <c r="AF974" s="2565"/>
      <c r="AG974" s="2565"/>
      <c r="AH974" s="2565"/>
      <c r="AI974" s="2565"/>
      <c r="AJ974" s="2568"/>
      <c r="AK974" s="2572"/>
    </row>
    <row r="975" spans="2:37" s="2452" customFormat="1" ht="15" customHeight="1" x14ac:dyDescent="0.2">
      <c r="B975" s="3979" t="s">
        <v>4992</v>
      </c>
      <c r="C975" s="3980"/>
      <c r="D975" s="5436" t="s">
        <v>5928</v>
      </c>
      <c r="E975" s="5436"/>
      <c r="F975" s="5436"/>
      <c r="G975" s="5436"/>
      <c r="H975" s="5436"/>
      <c r="I975" s="2569"/>
      <c r="J975" s="2569"/>
      <c r="K975" s="2569"/>
      <c r="L975" s="2569"/>
      <c r="M975" s="2569"/>
      <c r="N975" s="2569"/>
      <c r="O975" s="2569"/>
      <c r="P975" s="2569"/>
      <c r="Q975" s="2569"/>
      <c r="R975" s="2569"/>
      <c r="S975" s="2569"/>
      <c r="T975" s="2565"/>
      <c r="U975" s="2565"/>
      <c r="V975" s="2565"/>
      <c r="W975" s="2565"/>
      <c r="X975" s="2565"/>
      <c r="Y975" s="2565"/>
      <c r="Z975" s="2565"/>
      <c r="AA975" s="2565"/>
      <c r="AB975" s="2565"/>
      <c r="AC975" s="2565"/>
      <c r="AD975" s="2565"/>
      <c r="AE975" s="2565"/>
      <c r="AF975" s="2565"/>
      <c r="AG975" s="2565"/>
      <c r="AH975" s="2565"/>
      <c r="AI975" s="2565"/>
      <c r="AJ975" s="2568"/>
      <c r="AK975" s="2572"/>
    </row>
    <row r="976" spans="2:37" s="2452" customFormat="1" ht="15" customHeight="1" x14ac:dyDescent="0.2">
      <c r="B976" s="3979" t="s">
        <v>4993</v>
      </c>
      <c r="C976" s="3980"/>
      <c r="D976" s="4931" t="s">
        <v>5134</v>
      </c>
      <c r="E976" s="4931"/>
      <c r="F976" s="4931"/>
      <c r="G976" s="4931"/>
      <c r="H976" s="2569"/>
      <c r="I976" s="2569"/>
      <c r="J976" s="2569"/>
      <c r="K976" s="2569"/>
      <c r="L976" s="2569"/>
      <c r="M976" s="2569"/>
      <c r="N976" s="2569"/>
      <c r="O976" s="2569"/>
      <c r="P976" s="2569"/>
      <c r="Q976" s="2569"/>
      <c r="R976" s="2569"/>
      <c r="S976" s="2569"/>
      <c r="T976" s="2565"/>
      <c r="U976" s="2565"/>
      <c r="V976" s="2565"/>
      <c r="W976" s="2565"/>
      <c r="X976" s="2565"/>
      <c r="Y976" s="2565"/>
      <c r="Z976" s="2565"/>
      <c r="AA976" s="2565"/>
      <c r="AB976" s="2565"/>
      <c r="AC976" s="2565"/>
      <c r="AD976" s="2565"/>
      <c r="AE976" s="2565"/>
      <c r="AF976" s="2565"/>
      <c r="AG976" s="2565"/>
      <c r="AH976" s="2565"/>
      <c r="AI976" s="2565"/>
      <c r="AJ976" s="2568"/>
      <c r="AK976" s="2572"/>
    </row>
    <row r="977" spans="2:37" s="2452" customFormat="1" ht="15" customHeight="1" thickBot="1" x14ac:dyDescent="0.25">
      <c r="B977" s="4057"/>
      <c r="C977" s="4058"/>
      <c r="D977" s="4059"/>
      <c r="E977" s="4059"/>
      <c r="F977" s="4059"/>
      <c r="G977" s="4059"/>
      <c r="H977" s="2574"/>
      <c r="I977" s="2574"/>
      <c r="J977" s="2574"/>
      <c r="K977" s="2574"/>
      <c r="L977" s="2574"/>
      <c r="M977" s="2574"/>
      <c r="N977" s="2574"/>
      <c r="O977" s="2574"/>
      <c r="P977" s="2574"/>
      <c r="Q977" s="2574"/>
      <c r="R977" s="2574"/>
      <c r="S977" s="2574"/>
      <c r="T977" s="2575"/>
      <c r="U977" s="2575"/>
      <c r="V977" s="2575"/>
      <c r="W977" s="2575"/>
      <c r="X977" s="2575"/>
      <c r="Y977" s="2575"/>
      <c r="Z977" s="2575"/>
      <c r="AA977" s="2575"/>
      <c r="AB977" s="2575"/>
      <c r="AC977" s="2575"/>
      <c r="AD977" s="2575"/>
      <c r="AE977" s="2575"/>
      <c r="AF977" s="2575"/>
      <c r="AG977" s="2575"/>
      <c r="AH977" s="2575"/>
      <c r="AI977" s="2575"/>
      <c r="AJ977" s="2576"/>
      <c r="AK977" s="2577"/>
    </row>
    <row r="978" spans="2:37" s="2452" customFormat="1" ht="15" customHeight="1" x14ac:dyDescent="0.3">
      <c r="B978" s="4941"/>
      <c r="C978" s="4941"/>
      <c r="D978" s="3229"/>
      <c r="E978" s="3230"/>
      <c r="F978" s="3230"/>
      <c r="G978" s="3230"/>
      <c r="H978" s="3230"/>
      <c r="I978" s="2874"/>
      <c r="J978" s="2874"/>
      <c r="K978" s="2874"/>
      <c r="L978" s="2874"/>
      <c r="M978" s="2874"/>
      <c r="N978" s="2874"/>
      <c r="O978" s="2874"/>
      <c r="P978" s="2874"/>
    </row>
    <row r="979" spans="2:37" s="2452" customFormat="1" ht="15" customHeight="1" thickBot="1" x14ac:dyDescent="0.35">
      <c r="C979" s="3229"/>
      <c r="D979" s="3229"/>
      <c r="E979" s="3230"/>
      <c r="F979" s="3230"/>
      <c r="G979" s="3230"/>
      <c r="H979" s="3230"/>
      <c r="I979" s="2874"/>
      <c r="J979" s="2874"/>
      <c r="K979" s="2874"/>
      <c r="L979" s="2874"/>
      <c r="M979" s="2874"/>
      <c r="N979" s="2874"/>
      <c r="O979" s="2874"/>
      <c r="P979" s="2874"/>
    </row>
    <row r="980" spans="2:37" s="2452" customFormat="1" ht="15" customHeight="1" x14ac:dyDescent="0.2">
      <c r="B980" s="3987" t="s">
        <v>5001</v>
      </c>
      <c r="C980" s="3988"/>
      <c r="D980" s="3988"/>
      <c r="E980" s="3988"/>
      <c r="F980" s="3988"/>
      <c r="G980" s="3988"/>
      <c r="H980" s="3988"/>
      <c r="I980" s="3988"/>
      <c r="J980" s="3988"/>
      <c r="K980" s="3988"/>
      <c r="L980" s="3988"/>
      <c r="M980" s="3988"/>
      <c r="N980" s="3988"/>
      <c r="O980" s="3988"/>
      <c r="P980" s="3988"/>
      <c r="Q980" s="3988"/>
      <c r="R980" s="3988"/>
      <c r="S980" s="3988"/>
      <c r="T980" s="3988"/>
      <c r="U980" s="3988"/>
      <c r="V980" s="3988"/>
      <c r="W980" s="3988"/>
      <c r="X980" s="3988"/>
      <c r="Y980" s="3988"/>
      <c r="Z980" s="3988"/>
      <c r="AA980" s="3988"/>
      <c r="AB980" s="3988"/>
      <c r="AC980" s="3988"/>
      <c r="AD980" s="3988"/>
      <c r="AE980" s="3988"/>
      <c r="AF980" s="3988"/>
      <c r="AG980" s="3988"/>
      <c r="AH980" s="3988"/>
      <c r="AI980" s="3988"/>
      <c r="AJ980" s="3988"/>
      <c r="AK980" s="3989"/>
    </row>
    <row r="981" spans="2:37" s="2452" customFormat="1" ht="15" customHeight="1" x14ac:dyDescent="0.2">
      <c r="B981" s="2570"/>
      <c r="C981" s="3236"/>
      <c r="D981" s="3236"/>
      <c r="E981" s="3236"/>
      <c r="F981" s="3236"/>
      <c r="G981" s="2571"/>
      <c r="H981" s="2571"/>
      <c r="I981" s="2571"/>
      <c r="J981" s="2571"/>
      <c r="K981" s="2571"/>
      <c r="L981" s="2571"/>
      <c r="M981" s="2571"/>
      <c r="N981" s="2571"/>
      <c r="O981" s="2571"/>
      <c r="P981" s="2571"/>
      <c r="Q981" s="2571"/>
      <c r="R981" s="2571"/>
      <c r="S981" s="2571"/>
      <c r="T981" s="2571"/>
      <c r="U981" s="2571"/>
      <c r="V981" s="2571"/>
      <c r="W981" s="2571"/>
      <c r="X981" s="2571"/>
      <c r="Y981" s="2571"/>
      <c r="Z981" s="2571"/>
      <c r="AA981" s="2571"/>
      <c r="AB981" s="2571"/>
      <c r="AC981" s="2571"/>
      <c r="AD981" s="2571"/>
      <c r="AE981" s="2571"/>
      <c r="AF981" s="2571"/>
      <c r="AG981" s="2571"/>
      <c r="AH981" s="2571"/>
      <c r="AI981" s="2571"/>
      <c r="AJ981" s="2571"/>
      <c r="AK981" s="2572"/>
    </row>
    <row r="982" spans="2:37" s="2452" customFormat="1" ht="15" customHeight="1" x14ac:dyDescent="0.2">
      <c r="B982" s="2570" t="s">
        <v>4988</v>
      </c>
      <c r="C982" s="3236"/>
      <c r="D982" s="3990" t="s">
        <v>5886</v>
      </c>
      <c r="E982" s="3990"/>
      <c r="F982" s="3990"/>
      <c r="G982" s="2571"/>
      <c r="H982" s="2571"/>
      <c r="I982" s="2571"/>
      <c r="J982" s="2571"/>
      <c r="K982" s="2571"/>
      <c r="L982" s="2571"/>
      <c r="M982" s="2571"/>
      <c r="N982" s="2571"/>
      <c r="O982" s="2571"/>
      <c r="P982" s="2571"/>
      <c r="Q982" s="2571"/>
      <c r="R982" s="2571"/>
      <c r="S982" s="2571"/>
      <c r="T982" s="2571"/>
      <c r="U982" s="2571"/>
      <c r="V982" s="2571"/>
      <c r="W982" s="2571"/>
      <c r="X982" s="2571"/>
      <c r="Y982" s="2571"/>
      <c r="Z982" s="2571"/>
      <c r="AA982" s="2571"/>
      <c r="AB982" s="2571"/>
      <c r="AC982" s="2571"/>
      <c r="AD982" s="2571"/>
      <c r="AE982" s="2571"/>
      <c r="AF982" s="2571"/>
      <c r="AG982" s="2571"/>
      <c r="AH982" s="2571"/>
      <c r="AI982" s="2571"/>
      <c r="AJ982" s="2571"/>
      <c r="AK982" s="2572"/>
    </row>
    <row r="983" spans="2:37" s="2452" customFormat="1" ht="15" customHeight="1" thickBot="1" x14ac:dyDescent="0.25">
      <c r="B983" s="3991" t="s">
        <v>5002</v>
      </c>
      <c r="C983" s="3992"/>
      <c r="D983" s="5433">
        <v>41550</v>
      </c>
      <c r="E983" s="5433"/>
      <c r="F983" s="3238"/>
      <c r="G983" s="2571"/>
      <c r="H983" s="2571"/>
      <c r="I983" s="2571"/>
      <c r="J983" s="2571"/>
      <c r="K983" s="2571"/>
      <c r="L983" s="2571"/>
      <c r="M983" s="2571"/>
      <c r="N983" s="2571"/>
      <c r="O983" s="2571"/>
      <c r="P983" s="2571"/>
      <c r="Q983" s="2571"/>
      <c r="R983" s="2571"/>
      <c r="S983" s="2571"/>
      <c r="T983" s="2571"/>
      <c r="U983" s="2571"/>
      <c r="V983" s="2571"/>
      <c r="W983" s="2571"/>
      <c r="X983" s="2571"/>
      <c r="Y983" s="2571"/>
      <c r="Z983" s="2571"/>
      <c r="AA983" s="2571"/>
      <c r="AB983" s="2571"/>
      <c r="AC983" s="2571"/>
      <c r="AD983" s="2571"/>
      <c r="AE983" s="2571"/>
      <c r="AF983" s="2571"/>
      <c r="AG983" s="2571"/>
      <c r="AH983" s="2571"/>
      <c r="AI983" s="2571"/>
      <c r="AJ983" s="2571"/>
      <c r="AK983" s="2572"/>
    </row>
    <row r="984" spans="2:37" s="2452" customFormat="1" ht="81.75" customHeight="1" thickBot="1" x14ac:dyDescent="0.25">
      <c r="B984" s="3993" t="s">
        <v>5003</v>
      </c>
      <c r="C984" s="4036"/>
      <c r="D984" s="4932" t="s">
        <v>5887</v>
      </c>
      <c r="E984" s="4933"/>
      <c r="F984" s="4933"/>
      <c r="G984" s="4933"/>
      <c r="H984" s="4933"/>
      <c r="I984" s="4933"/>
      <c r="J984" s="4933"/>
      <c r="K984" s="4933"/>
      <c r="L984" s="4933"/>
      <c r="M984" s="4933"/>
      <c r="N984" s="4933"/>
      <c r="O984" s="4933"/>
      <c r="P984" s="4933"/>
      <c r="Q984" s="4934"/>
      <c r="R984" s="2571"/>
      <c r="S984" s="2571"/>
      <c r="T984" s="2571"/>
      <c r="U984" s="2571"/>
      <c r="V984" s="2571"/>
      <c r="W984" s="2571"/>
      <c r="X984" s="2571"/>
      <c r="Y984" s="2571"/>
      <c r="Z984" s="2571"/>
      <c r="AA984" s="2571"/>
      <c r="AB984" s="2571"/>
      <c r="AC984" s="2571"/>
      <c r="AD984" s="2571"/>
      <c r="AE984" s="2571"/>
      <c r="AF984" s="2571"/>
      <c r="AG984" s="2571"/>
      <c r="AH984" s="2571"/>
      <c r="AI984" s="2571"/>
      <c r="AJ984" s="2571"/>
      <c r="AK984" s="2572"/>
    </row>
    <row r="985" spans="2:37" s="2452" customFormat="1" ht="15" customHeight="1" thickBot="1" x14ac:dyDescent="0.25">
      <c r="B985" s="3998"/>
      <c r="C985" s="3999"/>
      <c r="D985" s="3999"/>
      <c r="E985" s="3999"/>
      <c r="F985" s="3999"/>
      <c r="G985" s="3999"/>
      <c r="H985" s="3999"/>
      <c r="I985" s="3999"/>
      <c r="J985" s="3999"/>
      <c r="K985" s="3999"/>
      <c r="L985" s="3999"/>
      <c r="M985" s="3999"/>
      <c r="N985" s="3999"/>
      <c r="O985" s="3999"/>
      <c r="P985" s="3999"/>
      <c r="Q985" s="3999"/>
      <c r="R985" s="2571"/>
      <c r="S985" s="2571"/>
      <c r="T985" s="2571"/>
      <c r="U985" s="2571"/>
      <c r="V985" s="2571"/>
      <c r="W985" s="2571"/>
      <c r="X985" s="2571"/>
      <c r="Y985" s="2571"/>
      <c r="Z985" s="2571"/>
      <c r="AA985" s="2571"/>
      <c r="AB985" s="2571"/>
      <c r="AC985" s="2571"/>
      <c r="AD985" s="2571"/>
      <c r="AE985" s="2571"/>
      <c r="AF985" s="2571"/>
      <c r="AG985" s="2571"/>
      <c r="AH985" s="2571"/>
      <c r="AI985" s="2571"/>
      <c r="AJ985" s="2571"/>
      <c r="AK985" s="2572"/>
    </row>
    <row r="986" spans="2:37" s="2452" customFormat="1" ht="15" customHeight="1" thickBot="1" x14ac:dyDescent="0.25">
      <c r="B986" s="3235"/>
      <c r="C986" s="3236"/>
      <c r="D986" s="3236"/>
      <c r="E986" s="3236"/>
      <c r="F986" s="3237"/>
      <c r="G986" s="3237"/>
      <c r="H986" s="3237"/>
      <c r="I986" s="3237"/>
      <c r="J986" s="3237"/>
      <c r="K986" s="3237"/>
      <c r="L986" s="3237"/>
      <c r="M986" s="3237"/>
      <c r="N986" s="3237"/>
      <c r="O986" s="3237"/>
      <c r="P986" s="3237"/>
      <c r="Q986" s="3237"/>
      <c r="R986" s="2571"/>
      <c r="S986" s="2571"/>
      <c r="T986" s="2571"/>
      <c r="U986" s="2571"/>
      <c r="V986" s="2571"/>
      <c r="W986" s="2571"/>
      <c r="X986" s="2571"/>
      <c r="Y986" s="2571"/>
      <c r="Z986" s="2571"/>
      <c r="AA986" s="2571"/>
      <c r="AB986" s="2571"/>
      <c r="AC986" s="2571"/>
      <c r="AD986" s="2571"/>
      <c r="AE986" s="2571"/>
      <c r="AF986" s="2571"/>
      <c r="AG986" s="2571"/>
      <c r="AH986" s="2571"/>
      <c r="AI986" s="2571"/>
      <c r="AJ986" s="2571"/>
      <c r="AK986" s="2572"/>
    </row>
    <row r="987" spans="2:37" s="2452" customFormat="1" ht="15" customHeight="1" thickBot="1" x14ac:dyDescent="0.25">
      <c r="B987" s="4000" t="s">
        <v>5004</v>
      </c>
      <c r="C987" s="4000"/>
      <c r="D987" s="4000" t="s">
        <v>4994</v>
      </c>
      <c r="E987" s="4000" t="s">
        <v>5005</v>
      </c>
      <c r="F987" s="4002" t="s">
        <v>224</v>
      </c>
      <c r="G987" s="4002"/>
      <c r="H987" s="4002"/>
      <c r="I987" s="4002"/>
      <c r="J987" s="4002"/>
      <c r="K987" s="4002"/>
      <c r="L987" s="4002"/>
      <c r="M987" s="4002"/>
      <c r="N987" s="4002"/>
      <c r="O987" s="4002"/>
      <c r="P987" s="4002"/>
      <c r="Q987" s="4002"/>
      <c r="R987" s="4002"/>
      <c r="S987" s="4002" t="s">
        <v>340</v>
      </c>
      <c r="T987" s="4002"/>
      <c r="U987" s="4002"/>
      <c r="V987" s="4002"/>
      <c r="W987" s="4002"/>
      <c r="X987" s="4002"/>
      <c r="Y987" s="4002"/>
      <c r="Z987" s="4002"/>
      <c r="AA987" s="4002"/>
      <c r="AB987" s="4002"/>
      <c r="AC987" s="4002"/>
      <c r="AD987" s="4002" t="s">
        <v>225</v>
      </c>
      <c r="AE987" s="4002"/>
      <c r="AF987" s="4002"/>
      <c r="AG987" s="4002"/>
      <c r="AH987" s="4003" t="s">
        <v>4989</v>
      </c>
      <c r="AI987" s="4003"/>
      <c r="AJ987" s="4003"/>
      <c r="AK987" s="2572"/>
    </row>
    <row r="988" spans="2:37" s="2452" customFormat="1" ht="24.75" customHeight="1" thickBot="1" x14ac:dyDescent="0.25">
      <c r="B988" s="4001"/>
      <c r="C988" s="4001"/>
      <c r="D988" s="4001"/>
      <c r="E988" s="4001"/>
      <c r="F988" s="4001" t="s">
        <v>5006</v>
      </c>
      <c r="G988" s="4001" t="s">
        <v>5007</v>
      </c>
      <c r="H988" s="4000" t="s">
        <v>5008</v>
      </c>
      <c r="I988" s="4004" t="s">
        <v>5009</v>
      </c>
      <c r="J988" s="4004" t="s">
        <v>5010</v>
      </c>
      <c r="K988" s="4005" t="s">
        <v>5011</v>
      </c>
      <c r="L988" s="4005" t="s">
        <v>5012</v>
      </c>
      <c r="M988" s="4004" t="s">
        <v>5013</v>
      </c>
      <c r="N988" s="4004"/>
      <c r="O988" s="4005" t="s">
        <v>5014</v>
      </c>
      <c r="P988" s="4005" t="s">
        <v>5015</v>
      </c>
      <c r="Q988" s="4005" t="s">
        <v>5016</v>
      </c>
      <c r="R988" s="4005" t="s">
        <v>5017</v>
      </c>
      <c r="S988" s="4000" t="s">
        <v>5018</v>
      </c>
      <c r="T988" s="4000" t="s">
        <v>5019</v>
      </c>
      <c r="U988" s="4000" t="s">
        <v>5020</v>
      </c>
      <c r="V988" s="4000" t="s">
        <v>5021</v>
      </c>
      <c r="W988" s="4000" t="s">
        <v>5022</v>
      </c>
      <c r="X988" s="4000" t="s">
        <v>5023</v>
      </c>
      <c r="Y988" s="4000" t="s">
        <v>5024</v>
      </c>
      <c r="Z988" s="4000" t="s">
        <v>5025</v>
      </c>
      <c r="AA988" s="4000" t="s">
        <v>5026</v>
      </c>
      <c r="AB988" s="4004" t="s">
        <v>5027</v>
      </c>
      <c r="AC988" s="4004" t="s">
        <v>5028</v>
      </c>
      <c r="AD988" s="4000" t="s">
        <v>5029</v>
      </c>
      <c r="AE988" s="4000" t="s">
        <v>5030</v>
      </c>
      <c r="AF988" s="4000" t="s">
        <v>5031</v>
      </c>
      <c r="AG988" s="4000" t="s">
        <v>5032</v>
      </c>
      <c r="AH988" s="4000" t="s">
        <v>1154</v>
      </c>
      <c r="AI988" s="4000" t="s">
        <v>4990</v>
      </c>
      <c r="AJ988" s="4000" t="s">
        <v>4991</v>
      </c>
      <c r="AK988" s="2572"/>
    </row>
    <row r="989" spans="2:37" s="2452" customFormat="1" ht="24.75" customHeight="1" thickBot="1" x14ac:dyDescent="0.25">
      <c r="B989" s="4001"/>
      <c r="C989" s="4001"/>
      <c r="D989" s="4001"/>
      <c r="E989" s="4001"/>
      <c r="F989" s="4001"/>
      <c r="G989" s="4001"/>
      <c r="H989" s="4001"/>
      <c r="I989" s="4005"/>
      <c r="J989" s="4005"/>
      <c r="K989" s="4005"/>
      <c r="L989" s="4005"/>
      <c r="M989" s="3233" t="s">
        <v>5033</v>
      </c>
      <c r="N989" s="3234" t="s">
        <v>2798</v>
      </c>
      <c r="O989" s="4005"/>
      <c r="P989" s="4005"/>
      <c r="Q989" s="4005"/>
      <c r="R989" s="4005"/>
      <c r="S989" s="4001"/>
      <c r="T989" s="4001"/>
      <c r="U989" s="4001"/>
      <c r="V989" s="4001"/>
      <c r="W989" s="4001"/>
      <c r="X989" s="4001"/>
      <c r="Y989" s="4001"/>
      <c r="Z989" s="4001"/>
      <c r="AA989" s="4001"/>
      <c r="AB989" s="4005"/>
      <c r="AC989" s="4005"/>
      <c r="AD989" s="4001"/>
      <c r="AE989" s="4001"/>
      <c r="AF989" s="4001"/>
      <c r="AG989" s="4001"/>
      <c r="AH989" s="4001"/>
      <c r="AI989" s="4001"/>
      <c r="AJ989" s="4001"/>
      <c r="AK989" s="2572"/>
    </row>
    <row r="990" spans="2:37" s="2452" customFormat="1" ht="15" customHeight="1" x14ac:dyDescent="0.2">
      <c r="B990" s="4939" t="s">
        <v>5888</v>
      </c>
      <c r="C990" s="4940"/>
      <c r="D990" s="3264" t="s">
        <v>5889</v>
      </c>
      <c r="E990" s="3265">
        <v>22.32</v>
      </c>
      <c r="F990" s="3265">
        <v>22.32</v>
      </c>
      <c r="G990" s="3266"/>
      <c r="H990" s="3267"/>
      <c r="I990" s="3267"/>
      <c r="J990" s="3267">
        <v>250</v>
      </c>
      <c r="K990" s="3266"/>
      <c r="L990" s="3266"/>
      <c r="M990" s="3264"/>
      <c r="N990" s="3268"/>
      <c r="O990" s="3266"/>
      <c r="P990" s="3266"/>
      <c r="Q990" s="3266"/>
      <c r="R990" s="3266"/>
      <c r="S990" s="3251"/>
      <c r="T990" s="3266"/>
      <c r="U990" s="3269"/>
      <c r="V990" s="3269"/>
      <c r="W990" s="3266"/>
      <c r="X990" s="3266"/>
      <c r="Y990" s="3269"/>
      <c r="Z990" s="3269"/>
      <c r="AA990" s="3269"/>
      <c r="AB990" s="3266"/>
      <c r="AC990" s="3266"/>
      <c r="AD990" s="3265"/>
      <c r="AE990" s="3270"/>
      <c r="AF990" s="3271"/>
      <c r="AG990" s="3266"/>
      <c r="AH990" s="3272"/>
      <c r="AI990" s="3272"/>
      <c r="AJ990" s="3252"/>
      <c r="AK990" s="2572"/>
    </row>
    <row r="991" spans="2:37" s="2452" customFormat="1" ht="15" customHeight="1" x14ac:dyDescent="0.2">
      <c r="B991" s="4942" t="s">
        <v>5890</v>
      </c>
      <c r="C991" s="4943"/>
      <c r="D991" s="3273" t="s">
        <v>5891</v>
      </c>
      <c r="E991" s="3274">
        <v>22.32</v>
      </c>
      <c r="F991" s="3274">
        <v>22.32</v>
      </c>
      <c r="G991" s="3275"/>
      <c r="H991" s="3276"/>
      <c r="I991" s="3276"/>
      <c r="J991" s="3276">
        <v>250</v>
      </c>
      <c r="K991" s="3275"/>
      <c r="L991" s="3275"/>
      <c r="M991" s="3273"/>
      <c r="N991" s="3277"/>
      <c r="O991" s="3275"/>
      <c r="P991" s="3275"/>
      <c r="Q991" s="3275"/>
      <c r="R991" s="3275"/>
      <c r="S991" s="3258"/>
      <c r="T991" s="3275"/>
      <c r="U991" s="3278"/>
      <c r="V991" s="3278"/>
      <c r="W991" s="3275"/>
      <c r="X991" s="3275"/>
      <c r="Y991" s="3278"/>
      <c r="Z991" s="3278"/>
      <c r="AA991" s="3278"/>
      <c r="AB991" s="3275"/>
      <c r="AC991" s="3275"/>
      <c r="AD991" s="3274"/>
      <c r="AE991" s="3279"/>
      <c r="AF991" s="3280"/>
      <c r="AG991" s="3275"/>
      <c r="AH991" s="3281"/>
      <c r="AI991" s="3281"/>
      <c r="AJ991" s="3263"/>
      <c r="AK991" s="2572"/>
    </row>
    <row r="992" spans="2:37" s="2452" customFormat="1" ht="15" customHeight="1" x14ac:dyDescent="0.2">
      <c r="B992" s="4942" t="s">
        <v>5892</v>
      </c>
      <c r="C992" s="4943"/>
      <c r="D992" s="3273" t="s">
        <v>5893</v>
      </c>
      <c r="E992" s="3274">
        <v>22.32</v>
      </c>
      <c r="F992" s="3274">
        <v>22.32</v>
      </c>
      <c r="G992" s="3275"/>
      <c r="H992" s="3276"/>
      <c r="I992" s="3276"/>
      <c r="J992" s="3276">
        <v>250</v>
      </c>
      <c r="K992" s="3275"/>
      <c r="L992" s="3275"/>
      <c r="M992" s="3273"/>
      <c r="N992" s="3277"/>
      <c r="O992" s="3275"/>
      <c r="P992" s="3275"/>
      <c r="Q992" s="3275"/>
      <c r="R992" s="3275"/>
      <c r="S992" s="3258"/>
      <c r="T992" s="3275"/>
      <c r="U992" s="3278"/>
      <c r="V992" s="3278"/>
      <c r="W992" s="3275"/>
      <c r="X992" s="3275"/>
      <c r="Y992" s="3278"/>
      <c r="Z992" s="3278"/>
      <c r="AA992" s="3278"/>
      <c r="AB992" s="3275"/>
      <c r="AC992" s="3275"/>
      <c r="AD992" s="3274"/>
      <c r="AE992" s="3279"/>
      <c r="AF992" s="3280"/>
      <c r="AG992" s="3275"/>
      <c r="AH992" s="3281"/>
      <c r="AI992" s="3281"/>
      <c r="AJ992" s="3263"/>
      <c r="AK992" s="2572"/>
    </row>
    <row r="993" spans="2:37" s="2452" customFormat="1" ht="15" customHeight="1" x14ac:dyDescent="0.2">
      <c r="B993" s="4942" t="s">
        <v>5894</v>
      </c>
      <c r="C993" s="4943"/>
      <c r="D993" s="3273" t="s">
        <v>5895</v>
      </c>
      <c r="E993" s="3274">
        <v>22.32</v>
      </c>
      <c r="F993" s="3274">
        <v>22.32</v>
      </c>
      <c r="G993" s="3275"/>
      <c r="H993" s="3276"/>
      <c r="I993" s="3276"/>
      <c r="J993" s="3276">
        <v>250</v>
      </c>
      <c r="K993" s="3275"/>
      <c r="L993" s="3275"/>
      <c r="M993" s="3273"/>
      <c r="N993" s="3277"/>
      <c r="O993" s="3275"/>
      <c r="P993" s="3275"/>
      <c r="Q993" s="3275"/>
      <c r="R993" s="3275"/>
      <c r="S993" s="3258"/>
      <c r="T993" s="3275"/>
      <c r="U993" s="3278"/>
      <c r="V993" s="3278"/>
      <c r="W993" s="3275"/>
      <c r="X993" s="3275"/>
      <c r="Y993" s="3278"/>
      <c r="Z993" s="3278"/>
      <c r="AA993" s="3278"/>
      <c r="AB993" s="3275"/>
      <c r="AC993" s="3275"/>
      <c r="AD993" s="3274"/>
      <c r="AE993" s="3279"/>
      <c r="AF993" s="3280"/>
      <c r="AG993" s="3275"/>
      <c r="AH993" s="3281"/>
      <c r="AI993" s="3281"/>
      <c r="AJ993" s="3263"/>
      <c r="AK993" s="2572"/>
    </row>
    <row r="994" spans="2:37" s="2452" customFormat="1" ht="15" customHeight="1" x14ac:dyDescent="0.2">
      <c r="B994" s="5434" t="s">
        <v>5896</v>
      </c>
      <c r="C994" s="5435"/>
      <c r="D994" s="3273" t="s">
        <v>5897</v>
      </c>
      <c r="E994" s="3274">
        <v>22.32</v>
      </c>
      <c r="F994" s="3274">
        <v>22.32</v>
      </c>
      <c r="G994" s="3275"/>
      <c r="H994" s="3276"/>
      <c r="I994" s="3276"/>
      <c r="J994" s="3276">
        <v>150</v>
      </c>
      <c r="K994" s="3275"/>
      <c r="L994" s="3275"/>
      <c r="M994" s="3273"/>
      <c r="N994" s="3277"/>
      <c r="O994" s="3275"/>
      <c r="P994" s="3275"/>
      <c r="Q994" s="3275"/>
      <c r="R994" s="3275"/>
      <c r="S994" s="3258"/>
      <c r="T994" s="3275"/>
      <c r="U994" s="3278"/>
      <c r="V994" s="3278"/>
      <c r="W994" s="3275"/>
      <c r="X994" s="3275"/>
      <c r="Y994" s="3278"/>
      <c r="Z994" s="3278"/>
      <c r="AA994" s="3278"/>
      <c r="AB994" s="3275"/>
      <c r="AC994" s="3275"/>
      <c r="AD994" s="3274"/>
      <c r="AE994" s="3279"/>
      <c r="AF994" s="3280"/>
      <c r="AG994" s="3275"/>
      <c r="AH994" s="3281"/>
      <c r="AI994" s="3281"/>
      <c r="AJ994" s="3263"/>
      <c r="AK994" s="2572"/>
    </row>
    <row r="995" spans="2:37" s="2452" customFormat="1" ht="15" customHeight="1" x14ac:dyDescent="0.2">
      <c r="B995" s="5434" t="s">
        <v>5898</v>
      </c>
      <c r="C995" s="5435"/>
      <c r="D995" s="3273" t="s">
        <v>5899</v>
      </c>
      <c r="E995" s="3274">
        <v>26.79</v>
      </c>
      <c r="F995" s="3274">
        <v>26.79</v>
      </c>
      <c r="G995" s="3275"/>
      <c r="H995" s="3276"/>
      <c r="I995" s="3276"/>
      <c r="J995" s="3276">
        <v>250</v>
      </c>
      <c r="K995" s="3275"/>
      <c r="L995" s="3275"/>
      <c r="M995" s="3273"/>
      <c r="N995" s="3277"/>
      <c r="O995" s="3275"/>
      <c r="P995" s="3275"/>
      <c r="Q995" s="3275"/>
      <c r="R995" s="3275"/>
      <c r="S995" s="3258"/>
      <c r="T995" s="3275"/>
      <c r="U995" s="3278"/>
      <c r="V995" s="3278"/>
      <c r="W995" s="3275"/>
      <c r="X995" s="3275"/>
      <c r="Y995" s="3278"/>
      <c r="Z995" s="3278"/>
      <c r="AA995" s="3278"/>
      <c r="AB995" s="3275"/>
      <c r="AC995" s="3275"/>
      <c r="AD995" s="3274"/>
      <c r="AE995" s="3279"/>
      <c r="AF995" s="3280"/>
      <c r="AG995" s="3275"/>
      <c r="AH995" s="3281"/>
      <c r="AI995" s="3281"/>
      <c r="AJ995" s="3263"/>
      <c r="AK995" s="2572"/>
    </row>
    <row r="996" spans="2:37" s="2452" customFormat="1" ht="15" customHeight="1" x14ac:dyDescent="0.2">
      <c r="B996" s="4942" t="s">
        <v>5900</v>
      </c>
      <c r="C996" s="4943"/>
      <c r="D996" s="3273" t="s">
        <v>5901</v>
      </c>
      <c r="E996" s="3274">
        <v>26.79</v>
      </c>
      <c r="F996" s="3274">
        <v>26.79</v>
      </c>
      <c r="G996" s="3255"/>
      <c r="H996" s="3256"/>
      <c r="I996" s="3256"/>
      <c r="J996" s="3276">
        <v>250</v>
      </c>
      <c r="K996" s="3255"/>
      <c r="L996" s="3255"/>
      <c r="M996" s="3253"/>
      <c r="N996" s="3257"/>
      <c r="O996" s="3255"/>
      <c r="P996" s="3255"/>
      <c r="Q996" s="3255"/>
      <c r="R996" s="3255"/>
      <c r="S996" s="3258"/>
      <c r="T996" s="3255"/>
      <c r="U996" s="3259"/>
      <c r="V996" s="3259"/>
      <c r="W996" s="3255"/>
      <c r="X996" s="3255"/>
      <c r="Y996" s="3259"/>
      <c r="Z996" s="3259"/>
      <c r="AA996" s="3259"/>
      <c r="AB996" s="3255"/>
      <c r="AC996" s="3255"/>
      <c r="AD996" s="3254"/>
      <c r="AE996" s="3260"/>
      <c r="AF996" s="3261"/>
      <c r="AG996" s="3261"/>
      <c r="AH996" s="3262"/>
      <c r="AI996" s="3262"/>
      <c r="AJ996" s="3263"/>
      <c r="AK996" s="2572"/>
    </row>
    <row r="997" spans="2:37" s="2452" customFormat="1" ht="15" customHeight="1" x14ac:dyDescent="0.2">
      <c r="B997" s="4942" t="s">
        <v>5902</v>
      </c>
      <c r="C997" s="4943"/>
      <c r="D997" s="3273" t="s">
        <v>5903</v>
      </c>
      <c r="E997" s="3274">
        <v>26.79</v>
      </c>
      <c r="F997" s="3274">
        <v>26.79</v>
      </c>
      <c r="G997" s="3255"/>
      <c r="H997" s="3256"/>
      <c r="I997" s="3256"/>
      <c r="J997" s="3276">
        <v>250</v>
      </c>
      <c r="K997" s="3255"/>
      <c r="L997" s="3255"/>
      <c r="M997" s="3253"/>
      <c r="N997" s="3257"/>
      <c r="O997" s="3255"/>
      <c r="P997" s="3255"/>
      <c r="Q997" s="3255"/>
      <c r="R997" s="3255"/>
      <c r="S997" s="3258"/>
      <c r="T997" s="3255"/>
      <c r="U997" s="3259"/>
      <c r="V997" s="3259"/>
      <c r="W997" s="3255"/>
      <c r="X997" s="3255"/>
      <c r="Y997" s="3259"/>
      <c r="Z997" s="3259"/>
      <c r="AA997" s="3259"/>
      <c r="AB997" s="3255"/>
      <c r="AC997" s="3255"/>
      <c r="AD997" s="3254"/>
      <c r="AE997" s="3260"/>
      <c r="AF997" s="3261"/>
      <c r="AG997" s="3261"/>
      <c r="AH997" s="3262"/>
      <c r="AI997" s="3262"/>
      <c r="AJ997" s="3263"/>
      <c r="AK997" s="2572"/>
    </row>
    <row r="998" spans="2:37" s="2452" customFormat="1" ht="15" customHeight="1" x14ac:dyDescent="0.2">
      <c r="B998" s="4942" t="s">
        <v>5904</v>
      </c>
      <c r="C998" s="4943"/>
      <c r="D998" s="3273" t="s">
        <v>5905</v>
      </c>
      <c r="E998" s="3274">
        <v>26.79</v>
      </c>
      <c r="F998" s="3274">
        <v>26.79</v>
      </c>
      <c r="G998" s="3255"/>
      <c r="H998" s="3256"/>
      <c r="I998" s="3256"/>
      <c r="J998" s="3276">
        <v>250</v>
      </c>
      <c r="K998" s="3255"/>
      <c r="L998" s="3255"/>
      <c r="M998" s="3253"/>
      <c r="N998" s="3257"/>
      <c r="O998" s="3255"/>
      <c r="P998" s="3255"/>
      <c r="Q998" s="3255"/>
      <c r="R998" s="3255"/>
      <c r="S998" s="3258"/>
      <c r="T998" s="3255"/>
      <c r="U998" s="3259"/>
      <c r="V998" s="3259"/>
      <c r="W998" s="3255"/>
      <c r="X998" s="3255"/>
      <c r="Y998" s="3259"/>
      <c r="Z998" s="3259"/>
      <c r="AA998" s="3259"/>
      <c r="AB998" s="3255"/>
      <c r="AC998" s="3255"/>
      <c r="AD998" s="3254"/>
      <c r="AE998" s="3260"/>
      <c r="AF998" s="3261"/>
      <c r="AG998" s="3261"/>
      <c r="AH998" s="3262"/>
      <c r="AI998" s="3262"/>
      <c r="AJ998" s="3263"/>
      <c r="AK998" s="2572"/>
    </row>
    <row r="999" spans="2:37" s="2452" customFormat="1" ht="15" customHeight="1" x14ac:dyDescent="0.2">
      <c r="B999" s="4942" t="s">
        <v>5906</v>
      </c>
      <c r="C999" s="4943"/>
      <c r="D999" s="3273" t="s">
        <v>5907</v>
      </c>
      <c r="E999" s="3274">
        <v>26.79</v>
      </c>
      <c r="F999" s="3274">
        <v>26.79</v>
      </c>
      <c r="G999" s="3255"/>
      <c r="H999" s="3256"/>
      <c r="I999" s="3256"/>
      <c r="J999" s="3276">
        <v>150</v>
      </c>
      <c r="K999" s="3255"/>
      <c r="L999" s="3255"/>
      <c r="M999" s="3253"/>
      <c r="N999" s="3257"/>
      <c r="O999" s="3255"/>
      <c r="P999" s="3255"/>
      <c r="Q999" s="3255"/>
      <c r="R999" s="3255"/>
      <c r="S999" s="3258"/>
      <c r="T999" s="3255"/>
      <c r="U999" s="3259"/>
      <c r="V999" s="3259"/>
      <c r="W999" s="3255"/>
      <c r="X999" s="3255"/>
      <c r="Y999" s="3259"/>
      <c r="Z999" s="3259"/>
      <c r="AA999" s="3259"/>
      <c r="AB999" s="3255"/>
      <c r="AC999" s="3255"/>
      <c r="AD999" s="3254"/>
      <c r="AE999" s="3260"/>
      <c r="AF999" s="3261"/>
      <c r="AG999" s="3261"/>
      <c r="AH999" s="3262"/>
      <c r="AI999" s="3262"/>
      <c r="AJ999" s="3263"/>
      <c r="AK999" s="2572"/>
    </row>
    <row r="1000" spans="2:37" s="2452" customFormat="1" ht="15" customHeight="1" x14ac:dyDescent="0.2">
      <c r="B1000" s="4942" t="s">
        <v>5908</v>
      </c>
      <c r="C1000" s="4943"/>
      <c r="D1000" s="3273" t="s">
        <v>5909</v>
      </c>
      <c r="E1000" s="3274">
        <v>22.32</v>
      </c>
      <c r="F1000" s="3274">
        <v>22.32</v>
      </c>
      <c r="G1000" s="3255"/>
      <c r="H1000" s="3256"/>
      <c r="I1000" s="3256"/>
      <c r="J1000" s="3276">
        <v>250</v>
      </c>
      <c r="K1000" s="3255"/>
      <c r="L1000" s="3255"/>
      <c r="M1000" s="3253"/>
      <c r="N1000" s="3257"/>
      <c r="O1000" s="3255"/>
      <c r="P1000" s="3255"/>
      <c r="Q1000" s="3255"/>
      <c r="R1000" s="3255"/>
      <c r="S1000" s="3258"/>
      <c r="T1000" s="3255"/>
      <c r="U1000" s="3259"/>
      <c r="V1000" s="3259"/>
      <c r="W1000" s="3255"/>
      <c r="X1000" s="3255"/>
      <c r="Y1000" s="3259"/>
      <c r="Z1000" s="3259"/>
      <c r="AA1000" s="3259"/>
      <c r="AB1000" s="3255"/>
      <c r="AC1000" s="3255"/>
      <c r="AD1000" s="3254"/>
      <c r="AE1000" s="3260"/>
      <c r="AF1000" s="3261"/>
      <c r="AG1000" s="3261"/>
      <c r="AH1000" s="3262"/>
      <c r="AI1000" s="3262"/>
      <c r="AJ1000" s="3263"/>
      <c r="AK1000" s="2572"/>
    </row>
    <row r="1001" spans="2:37" s="2452" customFormat="1" ht="15" customHeight="1" x14ac:dyDescent="0.2">
      <c r="B1001" s="4942" t="s">
        <v>5910</v>
      </c>
      <c r="C1001" s="4943"/>
      <c r="D1001" s="3273" t="s">
        <v>5911</v>
      </c>
      <c r="E1001" s="3274">
        <v>22.32</v>
      </c>
      <c r="F1001" s="3274">
        <v>22.32</v>
      </c>
      <c r="G1001" s="3255"/>
      <c r="H1001" s="3256"/>
      <c r="I1001" s="3256"/>
      <c r="J1001" s="3276">
        <v>250</v>
      </c>
      <c r="K1001" s="3255"/>
      <c r="L1001" s="3255"/>
      <c r="M1001" s="3253"/>
      <c r="N1001" s="3257"/>
      <c r="O1001" s="3255"/>
      <c r="P1001" s="3255"/>
      <c r="Q1001" s="3255"/>
      <c r="R1001" s="3255"/>
      <c r="S1001" s="3258"/>
      <c r="T1001" s="3255"/>
      <c r="U1001" s="3259"/>
      <c r="V1001" s="3259"/>
      <c r="W1001" s="3255"/>
      <c r="X1001" s="3255"/>
      <c r="Y1001" s="3259"/>
      <c r="Z1001" s="3259"/>
      <c r="AA1001" s="3259"/>
      <c r="AB1001" s="3255"/>
      <c r="AC1001" s="3255"/>
      <c r="AD1001" s="3254"/>
      <c r="AE1001" s="3260"/>
      <c r="AF1001" s="3261"/>
      <c r="AG1001" s="3261"/>
      <c r="AH1001" s="3262"/>
      <c r="AI1001" s="3262"/>
      <c r="AJ1001" s="3263"/>
      <c r="AK1001" s="2572"/>
    </row>
    <row r="1002" spans="2:37" s="2452" customFormat="1" ht="15" customHeight="1" x14ac:dyDescent="0.2">
      <c r="B1002" s="5434" t="s">
        <v>5912</v>
      </c>
      <c r="C1002" s="5435"/>
      <c r="D1002" s="3273" t="s">
        <v>5913</v>
      </c>
      <c r="E1002" s="3274">
        <v>22.32</v>
      </c>
      <c r="F1002" s="3274">
        <v>22.32</v>
      </c>
      <c r="G1002" s="3275"/>
      <c r="H1002" s="3276"/>
      <c r="I1002" s="3276"/>
      <c r="J1002" s="3276">
        <v>250</v>
      </c>
      <c r="K1002" s="3275"/>
      <c r="L1002" s="3275"/>
      <c r="M1002" s="3273"/>
      <c r="N1002" s="3277"/>
      <c r="O1002" s="3275"/>
      <c r="P1002" s="3275"/>
      <c r="Q1002" s="3275"/>
      <c r="R1002" s="3275"/>
      <c r="S1002" s="3258"/>
      <c r="T1002" s="3275"/>
      <c r="U1002" s="3278"/>
      <c r="V1002" s="3278"/>
      <c r="W1002" s="3275"/>
      <c r="X1002" s="3275"/>
      <c r="Y1002" s="3278"/>
      <c r="Z1002" s="3278"/>
      <c r="AA1002" s="3278"/>
      <c r="AB1002" s="3275"/>
      <c r="AC1002" s="3275"/>
      <c r="AD1002" s="3274"/>
      <c r="AE1002" s="3279"/>
      <c r="AF1002" s="3280"/>
      <c r="AG1002" s="3275"/>
      <c r="AH1002" s="3281"/>
      <c r="AI1002" s="3281"/>
      <c r="AJ1002" s="3263"/>
      <c r="AK1002" s="2572"/>
    </row>
    <row r="1003" spans="2:37" s="2452" customFormat="1" ht="15" customHeight="1" x14ac:dyDescent="0.2">
      <c r="B1003" s="5434" t="s">
        <v>5914</v>
      </c>
      <c r="C1003" s="5435"/>
      <c r="D1003" s="3273" t="s">
        <v>5915</v>
      </c>
      <c r="E1003" s="3274">
        <v>22.32</v>
      </c>
      <c r="F1003" s="3274">
        <v>22.32</v>
      </c>
      <c r="G1003" s="3275"/>
      <c r="H1003" s="3276"/>
      <c r="I1003" s="3276"/>
      <c r="J1003" s="3276">
        <v>250</v>
      </c>
      <c r="K1003" s="3275"/>
      <c r="L1003" s="3275"/>
      <c r="M1003" s="3273"/>
      <c r="N1003" s="3277"/>
      <c r="O1003" s="3275"/>
      <c r="P1003" s="3275"/>
      <c r="Q1003" s="3275"/>
      <c r="R1003" s="3275"/>
      <c r="S1003" s="3258"/>
      <c r="T1003" s="3275"/>
      <c r="U1003" s="3278"/>
      <c r="V1003" s="3278"/>
      <c r="W1003" s="3275"/>
      <c r="X1003" s="3275"/>
      <c r="Y1003" s="3278"/>
      <c r="Z1003" s="3278"/>
      <c r="AA1003" s="3278"/>
      <c r="AB1003" s="3275"/>
      <c r="AC1003" s="3275"/>
      <c r="AD1003" s="3274"/>
      <c r="AE1003" s="3279"/>
      <c r="AF1003" s="3280"/>
      <c r="AG1003" s="3275"/>
      <c r="AH1003" s="3281"/>
      <c r="AI1003" s="3281"/>
      <c r="AJ1003" s="3263"/>
      <c r="AK1003" s="2572"/>
    </row>
    <row r="1004" spans="2:37" s="2452" customFormat="1" ht="15" customHeight="1" x14ac:dyDescent="0.2">
      <c r="B1004" s="4942" t="s">
        <v>5916</v>
      </c>
      <c r="C1004" s="4943"/>
      <c r="D1004" s="3273" t="s">
        <v>5917</v>
      </c>
      <c r="E1004" s="3274">
        <v>22.32</v>
      </c>
      <c r="F1004" s="3274">
        <v>22.32</v>
      </c>
      <c r="G1004" s="3255"/>
      <c r="H1004" s="3256"/>
      <c r="I1004" s="3256"/>
      <c r="J1004" s="3276">
        <v>150</v>
      </c>
      <c r="K1004" s="3255"/>
      <c r="L1004" s="3255"/>
      <c r="M1004" s="3253"/>
      <c r="N1004" s="3257"/>
      <c r="O1004" s="3255"/>
      <c r="P1004" s="3255"/>
      <c r="Q1004" s="3255"/>
      <c r="R1004" s="3255"/>
      <c r="S1004" s="3258"/>
      <c r="T1004" s="3255"/>
      <c r="U1004" s="3259"/>
      <c r="V1004" s="3259"/>
      <c r="W1004" s="3255"/>
      <c r="X1004" s="3255"/>
      <c r="Y1004" s="3259"/>
      <c r="Z1004" s="3259"/>
      <c r="AA1004" s="3259"/>
      <c r="AB1004" s="3255"/>
      <c r="AC1004" s="3255"/>
      <c r="AD1004" s="3254"/>
      <c r="AE1004" s="3260"/>
      <c r="AF1004" s="3261"/>
      <c r="AG1004" s="3261"/>
      <c r="AH1004" s="3262"/>
      <c r="AI1004" s="3262"/>
      <c r="AJ1004" s="3263"/>
      <c r="AK1004" s="2572"/>
    </row>
    <row r="1005" spans="2:37" s="2452" customFormat="1" ht="15" customHeight="1" x14ac:dyDescent="0.2">
      <c r="B1005" s="4942" t="s">
        <v>5918</v>
      </c>
      <c r="C1005" s="4943"/>
      <c r="D1005" s="3273" t="s">
        <v>5919</v>
      </c>
      <c r="E1005" s="3274">
        <v>26.79</v>
      </c>
      <c r="F1005" s="3274">
        <v>26.79</v>
      </c>
      <c r="G1005" s="3255"/>
      <c r="H1005" s="3256"/>
      <c r="I1005" s="3256"/>
      <c r="J1005" s="3276">
        <v>250</v>
      </c>
      <c r="K1005" s="3255"/>
      <c r="L1005" s="3255"/>
      <c r="M1005" s="3253"/>
      <c r="N1005" s="3257"/>
      <c r="O1005" s="3255"/>
      <c r="P1005" s="3255"/>
      <c r="Q1005" s="3255"/>
      <c r="R1005" s="3255"/>
      <c r="S1005" s="3258"/>
      <c r="T1005" s="3255"/>
      <c r="U1005" s="3259"/>
      <c r="V1005" s="3259"/>
      <c r="W1005" s="3255"/>
      <c r="X1005" s="3255"/>
      <c r="Y1005" s="3259"/>
      <c r="Z1005" s="3259"/>
      <c r="AA1005" s="3259"/>
      <c r="AB1005" s="3255"/>
      <c r="AC1005" s="3255"/>
      <c r="AD1005" s="3254"/>
      <c r="AE1005" s="3260"/>
      <c r="AF1005" s="3261"/>
      <c r="AG1005" s="3261"/>
      <c r="AH1005" s="3262"/>
      <c r="AI1005" s="3262"/>
      <c r="AJ1005" s="3263"/>
      <c r="AK1005" s="2572"/>
    </row>
    <row r="1006" spans="2:37" s="2452" customFormat="1" ht="15" customHeight="1" x14ac:dyDescent="0.2">
      <c r="B1006" s="4942" t="s">
        <v>5920</v>
      </c>
      <c r="C1006" s="4943"/>
      <c r="D1006" s="3273" t="s">
        <v>5921</v>
      </c>
      <c r="E1006" s="3274">
        <v>26.79</v>
      </c>
      <c r="F1006" s="3274">
        <v>26.79</v>
      </c>
      <c r="G1006" s="3255"/>
      <c r="H1006" s="3256"/>
      <c r="I1006" s="3256"/>
      <c r="J1006" s="3276">
        <v>250</v>
      </c>
      <c r="K1006" s="3255"/>
      <c r="L1006" s="3255"/>
      <c r="M1006" s="3253"/>
      <c r="N1006" s="3257"/>
      <c r="O1006" s="3255"/>
      <c r="P1006" s="3255"/>
      <c r="Q1006" s="3255"/>
      <c r="R1006" s="3255"/>
      <c r="S1006" s="3258"/>
      <c r="T1006" s="3255"/>
      <c r="U1006" s="3259"/>
      <c r="V1006" s="3259"/>
      <c r="W1006" s="3255"/>
      <c r="X1006" s="3255"/>
      <c r="Y1006" s="3259"/>
      <c r="Z1006" s="3259"/>
      <c r="AA1006" s="3259"/>
      <c r="AB1006" s="3255"/>
      <c r="AC1006" s="3255"/>
      <c r="AD1006" s="3254"/>
      <c r="AE1006" s="3260"/>
      <c r="AF1006" s="3261"/>
      <c r="AG1006" s="3261"/>
      <c r="AH1006" s="3262"/>
      <c r="AI1006" s="3262"/>
      <c r="AJ1006" s="3263"/>
      <c r="AK1006" s="2572"/>
    </row>
    <row r="1007" spans="2:37" s="2452" customFormat="1" ht="15" customHeight="1" x14ac:dyDescent="0.2">
      <c r="B1007" s="4942" t="s">
        <v>5922</v>
      </c>
      <c r="C1007" s="4943"/>
      <c r="D1007" s="3273" t="s">
        <v>5923</v>
      </c>
      <c r="E1007" s="3274">
        <v>26.79</v>
      </c>
      <c r="F1007" s="3274">
        <v>26.79</v>
      </c>
      <c r="G1007" s="3255"/>
      <c r="H1007" s="3256"/>
      <c r="I1007" s="3256"/>
      <c r="J1007" s="3276">
        <v>250</v>
      </c>
      <c r="K1007" s="3255"/>
      <c r="L1007" s="3255"/>
      <c r="M1007" s="3253"/>
      <c r="N1007" s="3257"/>
      <c r="O1007" s="3255"/>
      <c r="P1007" s="3255"/>
      <c r="Q1007" s="3255"/>
      <c r="R1007" s="3255"/>
      <c r="S1007" s="3258"/>
      <c r="T1007" s="3255"/>
      <c r="U1007" s="3259"/>
      <c r="V1007" s="3259"/>
      <c r="W1007" s="3255"/>
      <c r="X1007" s="3255"/>
      <c r="Y1007" s="3259"/>
      <c r="Z1007" s="3259"/>
      <c r="AA1007" s="3259"/>
      <c r="AB1007" s="3255"/>
      <c r="AC1007" s="3255"/>
      <c r="AD1007" s="3254"/>
      <c r="AE1007" s="3260"/>
      <c r="AF1007" s="3261"/>
      <c r="AG1007" s="3261"/>
      <c r="AH1007" s="3262"/>
      <c r="AI1007" s="3262"/>
      <c r="AJ1007" s="3263"/>
      <c r="AK1007" s="2572"/>
    </row>
    <row r="1008" spans="2:37" s="2452" customFormat="1" ht="15" customHeight="1" x14ac:dyDescent="0.2">
      <c r="B1008" s="4942" t="s">
        <v>5924</v>
      </c>
      <c r="C1008" s="4943"/>
      <c r="D1008" s="3273" t="s">
        <v>5925</v>
      </c>
      <c r="E1008" s="3274">
        <v>26.79</v>
      </c>
      <c r="F1008" s="3274">
        <v>26.79</v>
      </c>
      <c r="G1008" s="3255"/>
      <c r="H1008" s="3256"/>
      <c r="I1008" s="3256"/>
      <c r="J1008" s="3276">
        <v>250</v>
      </c>
      <c r="K1008" s="3255"/>
      <c r="L1008" s="3255"/>
      <c r="M1008" s="3253"/>
      <c r="N1008" s="3257"/>
      <c r="O1008" s="3255"/>
      <c r="P1008" s="3255"/>
      <c r="Q1008" s="3255"/>
      <c r="R1008" s="3255"/>
      <c r="S1008" s="3258"/>
      <c r="T1008" s="3255"/>
      <c r="U1008" s="3259"/>
      <c r="V1008" s="3259"/>
      <c r="W1008" s="3255"/>
      <c r="X1008" s="3255"/>
      <c r="Y1008" s="3259"/>
      <c r="Z1008" s="3259"/>
      <c r="AA1008" s="3259"/>
      <c r="AB1008" s="3255"/>
      <c r="AC1008" s="3255"/>
      <c r="AD1008" s="3254"/>
      <c r="AE1008" s="3260"/>
      <c r="AF1008" s="3261"/>
      <c r="AG1008" s="3261"/>
      <c r="AH1008" s="3262"/>
      <c r="AI1008" s="3262"/>
      <c r="AJ1008" s="3263"/>
      <c r="AK1008" s="2572"/>
    </row>
    <row r="1009" spans="2:37" s="2452" customFormat="1" ht="15" customHeight="1" thickBot="1" x14ac:dyDescent="0.25">
      <c r="B1009" s="4944" t="s">
        <v>5926</v>
      </c>
      <c r="C1009" s="4945"/>
      <c r="D1009" s="3051" t="s">
        <v>5927</v>
      </c>
      <c r="E1009" s="3052">
        <v>26.79</v>
      </c>
      <c r="F1009" s="3052">
        <v>26.79</v>
      </c>
      <c r="G1009" s="3286"/>
      <c r="H1009" s="3287"/>
      <c r="I1009" s="3287"/>
      <c r="J1009" s="3282">
        <v>150</v>
      </c>
      <c r="K1009" s="3286"/>
      <c r="L1009" s="3286"/>
      <c r="M1009" s="3284"/>
      <c r="N1009" s="3288"/>
      <c r="O1009" s="3286"/>
      <c r="P1009" s="3286"/>
      <c r="Q1009" s="3286"/>
      <c r="R1009" s="3286"/>
      <c r="S1009" s="3283"/>
      <c r="T1009" s="3286"/>
      <c r="U1009" s="3289"/>
      <c r="V1009" s="3289"/>
      <c r="W1009" s="3286"/>
      <c r="X1009" s="3286"/>
      <c r="Y1009" s="3289"/>
      <c r="Z1009" s="3289"/>
      <c r="AA1009" s="3289"/>
      <c r="AB1009" s="3286"/>
      <c r="AC1009" s="3286"/>
      <c r="AD1009" s="3285"/>
      <c r="AE1009" s="3290"/>
      <c r="AF1009" s="3291"/>
      <c r="AG1009" s="3291"/>
      <c r="AH1009" s="3292"/>
      <c r="AI1009" s="3292"/>
      <c r="AJ1009" s="3293"/>
      <c r="AK1009" s="2572"/>
    </row>
    <row r="1010" spans="2:37" s="2452" customFormat="1" ht="15" customHeight="1" x14ac:dyDescent="0.2">
      <c r="B1010" s="2573"/>
      <c r="C1010" s="2566"/>
      <c r="D1010" s="2566"/>
      <c r="E1010" s="2566"/>
      <c r="F1010" s="2566"/>
      <c r="G1010" s="2566"/>
      <c r="H1010" s="2566"/>
      <c r="I1010" s="2567"/>
      <c r="J1010" s="2567"/>
      <c r="K1010" s="2567"/>
      <c r="L1010" s="2567"/>
      <c r="M1010" s="2566"/>
      <c r="N1010" s="2567"/>
      <c r="O1010" s="2567"/>
      <c r="P1010" s="2567"/>
      <c r="Q1010" s="2567"/>
      <c r="R1010" s="2567"/>
      <c r="S1010" s="2566"/>
      <c r="T1010" s="2565"/>
      <c r="U1010" s="2565"/>
      <c r="V1010" s="2565"/>
      <c r="W1010" s="2565"/>
      <c r="X1010" s="2565"/>
      <c r="Y1010" s="2565"/>
      <c r="Z1010" s="2565"/>
      <c r="AA1010" s="2565"/>
      <c r="AB1010" s="2565"/>
      <c r="AC1010" s="2565"/>
      <c r="AD1010" s="2565"/>
      <c r="AE1010" s="2565"/>
      <c r="AF1010" s="2565"/>
      <c r="AG1010" s="2565"/>
      <c r="AH1010" s="2565"/>
      <c r="AI1010" s="2565"/>
      <c r="AJ1010" s="2568"/>
      <c r="AK1010" s="2572"/>
    </row>
    <row r="1011" spans="2:37" s="2452" customFormat="1" ht="21.75" customHeight="1" x14ac:dyDescent="0.2">
      <c r="B1011" s="3979" t="s">
        <v>4992</v>
      </c>
      <c r="C1011" s="3980"/>
      <c r="D1011" s="4931" t="s">
        <v>5928</v>
      </c>
      <c r="E1011" s="4931"/>
      <c r="F1011" s="4931"/>
      <c r="G1011" s="4931"/>
      <c r="H1011" s="2569"/>
      <c r="I1011" s="2569"/>
      <c r="J1011" s="2569"/>
      <c r="K1011" s="2569"/>
      <c r="L1011" s="2569"/>
      <c r="M1011" s="2569"/>
      <c r="N1011" s="2569"/>
      <c r="O1011" s="2569"/>
      <c r="P1011" s="2569"/>
      <c r="Q1011" s="2569"/>
      <c r="R1011" s="2569"/>
      <c r="S1011" s="2569"/>
      <c r="T1011" s="2565"/>
      <c r="U1011" s="2565"/>
      <c r="V1011" s="2565"/>
      <c r="W1011" s="2565"/>
      <c r="X1011" s="2565"/>
      <c r="Y1011" s="2565"/>
      <c r="Z1011" s="2565"/>
      <c r="AA1011" s="2565"/>
      <c r="AB1011" s="2565"/>
      <c r="AC1011" s="2565"/>
      <c r="AD1011" s="2565"/>
      <c r="AE1011" s="2565"/>
      <c r="AF1011" s="2565"/>
      <c r="AG1011" s="2565"/>
      <c r="AH1011" s="2565"/>
      <c r="AI1011" s="2565"/>
      <c r="AJ1011" s="2568"/>
      <c r="AK1011" s="2572"/>
    </row>
    <row r="1012" spans="2:37" s="2452" customFormat="1" ht="15" customHeight="1" x14ac:dyDescent="0.2">
      <c r="B1012" s="3979" t="s">
        <v>4993</v>
      </c>
      <c r="C1012" s="3980"/>
      <c r="D1012" s="4931" t="s">
        <v>5134</v>
      </c>
      <c r="E1012" s="4931"/>
      <c r="F1012" s="4931"/>
      <c r="G1012" s="4931"/>
      <c r="H1012" s="2569"/>
      <c r="I1012" s="2569"/>
      <c r="J1012" s="2569"/>
      <c r="K1012" s="2569"/>
      <c r="L1012" s="2569"/>
      <c r="M1012" s="2569"/>
      <c r="N1012" s="2569"/>
      <c r="O1012" s="2569"/>
      <c r="P1012" s="2569"/>
      <c r="Q1012" s="2569"/>
      <c r="R1012" s="2569"/>
      <c r="S1012" s="2569"/>
      <c r="T1012" s="2565"/>
      <c r="U1012" s="2565"/>
      <c r="V1012" s="2565"/>
      <c r="W1012" s="2565"/>
      <c r="X1012" s="2565"/>
      <c r="Y1012" s="2565"/>
      <c r="Z1012" s="2565"/>
      <c r="AA1012" s="2565"/>
      <c r="AB1012" s="2565"/>
      <c r="AC1012" s="2565"/>
      <c r="AD1012" s="2565"/>
      <c r="AE1012" s="2565"/>
      <c r="AF1012" s="2565"/>
      <c r="AG1012" s="2565"/>
      <c r="AH1012" s="2565"/>
      <c r="AI1012" s="2565"/>
      <c r="AJ1012" s="2568"/>
      <c r="AK1012" s="2572"/>
    </row>
    <row r="1013" spans="2:37" s="2452" customFormat="1" ht="15" customHeight="1" thickBot="1" x14ac:dyDescent="0.25">
      <c r="B1013" s="4057"/>
      <c r="C1013" s="4058"/>
      <c r="D1013" s="4059"/>
      <c r="E1013" s="4059"/>
      <c r="F1013" s="4059"/>
      <c r="G1013" s="4059"/>
      <c r="H1013" s="2574"/>
      <c r="I1013" s="2574"/>
      <c r="J1013" s="2574"/>
      <c r="K1013" s="2574"/>
      <c r="L1013" s="2574"/>
      <c r="M1013" s="2574"/>
      <c r="N1013" s="2574"/>
      <c r="O1013" s="2574"/>
      <c r="P1013" s="2574"/>
      <c r="Q1013" s="2574"/>
      <c r="R1013" s="2574"/>
      <c r="S1013" s="2574"/>
      <c r="T1013" s="2575"/>
      <c r="U1013" s="2575"/>
      <c r="V1013" s="2575"/>
      <c r="W1013" s="2575"/>
      <c r="X1013" s="2575"/>
      <c r="Y1013" s="2575"/>
      <c r="Z1013" s="2575"/>
      <c r="AA1013" s="2575"/>
      <c r="AB1013" s="2575"/>
      <c r="AC1013" s="2575"/>
      <c r="AD1013" s="2575"/>
      <c r="AE1013" s="2575"/>
      <c r="AF1013" s="2575"/>
      <c r="AG1013" s="2575"/>
      <c r="AH1013" s="2575"/>
      <c r="AI1013" s="2575"/>
      <c r="AJ1013" s="2576"/>
      <c r="AK1013" s="2577"/>
    </row>
    <row r="1014" spans="2:37" s="2452" customFormat="1" ht="15" customHeight="1" x14ac:dyDescent="0.3">
      <c r="B1014" s="4941"/>
      <c r="C1014" s="4941"/>
      <c r="D1014" s="3229"/>
      <c r="E1014" s="3230"/>
      <c r="F1014" s="3230"/>
      <c r="G1014" s="3230"/>
      <c r="H1014" s="3230"/>
      <c r="I1014" s="2874"/>
      <c r="J1014" s="2874"/>
      <c r="K1014" s="2874"/>
      <c r="L1014" s="2874"/>
      <c r="M1014" s="2874"/>
      <c r="N1014" s="2874"/>
      <c r="O1014" s="2874"/>
      <c r="P1014" s="2874"/>
    </row>
    <row r="1015" spans="2:37" s="2452" customFormat="1" ht="15" customHeight="1" thickBot="1" x14ac:dyDescent="0.35">
      <c r="C1015" s="3229"/>
      <c r="D1015" s="3229"/>
      <c r="E1015" s="3230"/>
      <c r="F1015" s="3230"/>
      <c r="G1015" s="3230"/>
      <c r="H1015" s="3230"/>
      <c r="I1015" s="2874"/>
      <c r="J1015" s="2874"/>
      <c r="K1015" s="2874"/>
      <c r="L1015" s="2874"/>
      <c r="M1015" s="2874"/>
      <c r="N1015" s="2874"/>
      <c r="O1015" s="2874"/>
      <c r="P1015" s="2874"/>
    </row>
    <row r="1016" spans="2:37" s="2452" customFormat="1" ht="15" customHeight="1" x14ac:dyDescent="0.2">
      <c r="B1016" s="3987" t="s">
        <v>5001</v>
      </c>
      <c r="C1016" s="3988"/>
      <c r="D1016" s="3988"/>
      <c r="E1016" s="3988"/>
      <c r="F1016" s="3988"/>
      <c r="G1016" s="3988"/>
      <c r="H1016" s="3988"/>
      <c r="I1016" s="3988"/>
      <c r="J1016" s="3988"/>
      <c r="K1016" s="3988"/>
      <c r="L1016" s="3988"/>
      <c r="M1016" s="3988"/>
      <c r="N1016" s="3988"/>
      <c r="O1016" s="3988"/>
      <c r="P1016" s="3988"/>
      <c r="Q1016" s="3988"/>
      <c r="R1016" s="3988"/>
      <c r="S1016" s="3988"/>
      <c r="T1016" s="3988"/>
      <c r="U1016" s="3988"/>
      <c r="V1016" s="3988"/>
      <c r="W1016" s="3988"/>
      <c r="X1016" s="3988"/>
      <c r="Y1016" s="3988"/>
      <c r="Z1016" s="3988"/>
      <c r="AA1016" s="3988"/>
      <c r="AB1016" s="3988"/>
      <c r="AC1016" s="3988"/>
      <c r="AD1016" s="3988"/>
      <c r="AE1016" s="3988"/>
      <c r="AF1016" s="3988"/>
      <c r="AG1016" s="3988"/>
      <c r="AH1016" s="3988"/>
      <c r="AI1016" s="3988"/>
      <c r="AJ1016" s="3988"/>
      <c r="AK1016" s="3989"/>
    </row>
    <row r="1017" spans="2:37" s="2452" customFormat="1" ht="15" customHeight="1" x14ac:dyDescent="0.2">
      <c r="B1017" s="2570"/>
      <c r="C1017" s="3236"/>
      <c r="D1017" s="3236"/>
      <c r="E1017" s="3236"/>
      <c r="F1017" s="3236"/>
      <c r="G1017" s="2571"/>
      <c r="H1017" s="2571"/>
      <c r="I1017" s="2571"/>
      <c r="J1017" s="2571"/>
      <c r="K1017" s="2571"/>
      <c r="L1017" s="2571"/>
      <c r="M1017" s="2571"/>
      <c r="N1017" s="2571"/>
      <c r="O1017" s="2571"/>
      <c r="P1017" s="2571"/>
      <c r="Q1017" s="2571"/>
      <c r="R1017" s="2571"/>
      <c r="S1017" s="2571"/>
      <c r="T1017" s="2571"/>
      <c r="U1017" s="2571"/>
      <c r="V1017" s="2571"/>
      <c r="W1017" s="2571"/>
      <c r="X1017" s="2571"/>
      <c r="Y1017" s="2571"/>
      <c r="Z1017" s="2571"/>
      <c r="AA1017" s="2571"/>
      <c r="AB1017" s="2571"/>
      <c r="AC1017" s="2571"/>
      <c r="AD1017" s="2571"/>
      <c r="AE1017" s="2571"/>
      <c r="AF1017" s="2571"/>
      <c r="AG1017" s="2571"/>
      <c r="AH1017" s="2571"/>
      <c r="AI1017" s="2571"/>
      <c r="AJ1017" s="2571"/>
      <c r="AK1017" s="2572"/>
    </row>
    <row r="1018" spans="2:37" s="2452" customFormat="1" ht="15" customHeight="1" x14ac:dyDescent="0.2">
      <c r="B1018" s="2570" t="s">
        <v>4988</v>
      </c>
      <c r="C1018" s="3236"/>
      <c r="D1018" s="3990" t="s">
        <v>5882</v>
      </c>
      <c r="E1018" s="3990"/>
      <c r="F1018" s="3990"/>
      <c r="G1018" s="2571"/>
      <c r="H1018" s="2571"/>
      <c r="I1018" s="2571"/>
      <c r="J1018" s="2571"/>
      <c r="K1018" s="2571"/>
      <c r="L1018" s="2571"/>
      <c r="M1018" s="2571"/>
      <c r="N1018" s="2571"/>
      <c r="O1018" s="2571"/>
      <c r="P1018" s="2571"/>
      <c r="Q1018" s="2571"/>
      <c r="R1018" s="2571"/>
      <c r="S1018" s="2571"/>
      <c r="T1018" s="2571"/>
      <c r="U1018" s="2571"/>
      <c r="V1018" s="2571"/>
      <c r="W1018" s="2571"/>
      <c r="X1018" s="2571"/>
      <c r="Y1018" s="2571"/>
      <c r="Z1018" s="2571"/>
      <c r="AA1018" s="2571"/>
      <c r="AB1018" s="2571"/>
      <c r="AC1018" s="2571"/>
      <c r="AD1018" s="2571"/>
      <c r="AE1018" s="2571"/>
      <c r="AF1018" s="2571"/>
      <c r="AG1018" s="2571"/>
      <c r="AH1018" s="2571"/>
      <c r="AI1018" s="2571"/>
      <c r="AJ1018" s="2571"/>
      <c r="AK1018" s="2572"/>
    </row>
    <row r="1019" spans="2:37" s="2452" customFormat="1" ht="15" customHeight="1" thickBot="1" x14ac:dyDescent="0.25">
      <c r="B1019" s="3991" t="s">
        <v>5002</v>
      </c>
      <c r="C1019" s="3992"/>
      <c r="D1019" s="5433">
        <v>41563</v>
      </c>
      <c r="E1019" s="5433"/>
      <c r="F1019" s="3238"/>
      <c r="G1019" s="2571"/>
      <c r="H1019" s="2571"/>
      <c r="I1019" s="2571"/>
      <c r="J1019" s="2571"/>
      <c r="K1019" s="2571"/>
      <c r="L1019" s="2571"/>
      <c r="M1019" s="2571"/>
      <c r="N1019" s="2571"/>
      <c r="O1019" s="2571"/>
      <c r="P1019" s="2571"/>
      <c r="Q1019" s="2571"/>
      <c r="R1019" s="2571"/>
      <c r="S1019" s="2571"/>
      <c r="T1019" s="2571"/>
      <c r="U1019" s="2571"/>
      <c r="V1019" s="2571"/>
      <c r="W1019" s="2571"/>
      <c r="X1019" s="2571"/>
      <c r="Y1019" s="2571"/>
      <c r="Z1019" s="2571"/>
      <c r="AA1019" s="2571"/>
      <c r="AB1019" s="2571"/>
      <c r="AC1019" s="2571"/>
      <c r="AD1019" s="2571"/>
      <c r="AE1019" s="2571"/>
      <c r="AF1019" s="2571"/>
      <c r="AG1019" s="2571"/>
      <c r="AH1019" s="2571"/>
      <c r="AI1019" s="2571"/>
      <c r="AJ1019" s="2571"/>
      <c r="AK1019" s="2572"/>
    </row>
    <row r="1020" spans="2:37" s="2452" customFormat="1" ht="24.75" customHeight="1" thickBot="1" x14ac:dyDescent="0.25">
      <c r="B1020" s="3993" t="s">
        <v>5003</v>
      </c>
      <c r="C1020" s="4036"/>
      <c r="D1020" s="4932" t="s">
        <v>5883</v>
      </c>
      <c r="E1020" s="4933"/>
      <c r="F1020" s="4933"/>
      <c r="G1020" s="4933"/>
      <c r="H1020" s="4933"/>
      <c r="I1020" s="4933"/>
      <c r="J1020" s="4933"/>
      <c r="K1020" s="4933"/>
      <c r="L1020" s="4933"/>
      <c r="M1020" s="4933"/>
      <c r="N1020" s="4933"/>
      <c r="O1020" s="4933"/>
      <c r="P1020" s="4933"/>
      <c r="Q1020" s="4934"/>
      <c r="R1020" s="2571"/>
      <c r="S1020" s="2571"/>
      <c r="T1020" s="2571"/>
      <c r="U1020" s="2571"/>
      <c r="V1020" s="2571"/>
      <c r="W1020" s="2571"/>
      <c r="X1020" s="2571"/>
      <c r="Y1020" s="2571"/>
      <c r="Z1020" s="2571"/>
      <c r="AA1020" s="2571"/>
      <c r="AB1020" s="2571"/>
      <c r="AC1020" s="2571"/>
      <c r="AD1020" s="2571"/>
      <c r="AE1020" s="2571"/>
      <c r="AF1020" s="2571"/>
      <c r="AG1020" s="2571"/>
      <c r="AH1020" s="2571"/>
      <c r="AI1020" s="2571"/>
      <c r="AJ1020" s="2571"/>
      <c r="AK1020" s="2572"/>
    </row>
    <row r="1021" spans="2:37" s="2452" customFormat="1" ht="15" customHeight="1" thickBot="1" x14ac:dyDescent="0.25">
      <c r="B1021" s="3998"/>
      <c r="C1021" s="3999"/>
      <c r="D1021" s="3999"/>
      <c r="E1021" s="3999"/>
      <c r="F1021" s="3999"/>
      <c r="G1021" s="3999"/>
      <c r="H1021" s="3999"/>
      <c r="I1021" s="3999"/>
      <c r="J1021" s="3999"/>
      <c r="K1021" s="3999"/>
      <c r="L1021" s="3999"/>
      <c r="M1021" s="3999"/>
      <c r="N1021" s="3999"/>
      <c r="O1021" s="3999"/>
      <c r="P1021" s="3999"/>
      <c r="Q1021" s="3999"/>
      <c r="R1021" s="2571"/>
      <c r="S1021" s="2571"/>
      <c r="T1021" s="2571"/>
      <c r="U1021" s="2571"/>
      <c r="V1021" s="2571"/>
      <c r="W1021" s="2571"/>
      <c r="X1021" s="2571"/>
      <c r="Y1021" s="2571"/>
      <c r="Z1021" s="2571"/>
      <c r="AA1021" s="2571"/>
      <c r="AB1021" s="2571"/>
      <c r="AC1021" s="2571"/>
      <c r="AD1021" s="2571"/>
      <c r="AE1021" s="2571"/>
      <c r="AF1021" s="2571"/>
      <c r="AG1021" s="2571"/>
      <c r="AH1021" s="2571"/>
      <c r="AI1021" s="2571"/>
      <c r="AJ1021" s="2571"/>
      <c r="AK1021" s="2572"/>
    </row>
    <row r="1022" spans="2:37" s="2452" customFormat="1" ht="15" customHeight="1" thickBot="1" x14ac:dyDescent="0.25">
      <c r="B1022" s="3235"/>
      <c r="C1022" s="3236"/>
      <c r="D1022" s="3236"/>
      <c r="E1022" s="3236"/>
      <c r="F1022" s="3237"/>
      <c r="G1022" s="3237"/>
      <c r="H1022" s="3237"/>
      <c r="I1022" s="3237"/>
      <c r="J1022" s="3237"/>
      <c r="K1022" s="3237"/>
      <c r="L1022" s="3237"/>
      <c r="M1022" s="3237"/>
      <c r="N1022" s="3237"/>
      <c r="O1022" s="3237"/>
      <c r="P1022" s="3237"/>
      <c r="Q1022" s="3237"/>
      <c r="R1022" s="2571"/>
      <c r="S1022" s="2571"/>
      <c r="T1022" s="2571"/>
      <c r="U1022" s="2571"/>
      <c r="V1022" s="2571"/>
      <c r="W1022" s="2571"/>
      <c r="X1022" s="2571"/>
      <c r="Y1022" s="2571"/>
      <c r="Z1022" s="2571"/>
      <c r="AA1022" s="2571"/>
      <c r="AB1022" s="2571"/>
      <c r="AC1022" s="2571"/>
      <c r="AD1022" s="2571"/>
      <c r="AE1022" s="2571"/>
      <c r="AF1022" s="2571"/>
      <c r="AG1022" s="2571"/>
      <c r="AH1022" s="2571"/>
      <c r="AI1022" s="2571"/>
      <c r="AJ1022" s="2571"/>
      <c r="AK1022" s="2572"/>
    </row>
    <row r="1023" spans="2:37" s="2452" customFormat="1" ht="15" customHeight="1" thickBot="1" x14ac:dyDescent="0.25">
      <c r="B1023" s="4000" t="s">
        <v>5004</v>
      </c>
      <c r="C1023" s="4000"/>
      <c r="D1023" s="4000" t="s">
        <v>4994</v>
      </c>
      <c r="E1023" s="4000" t="s">
        <v>5005</v>
      </c>
      <c r="F1023" s="4002" t="s">
        <v>224</v>
      </c>
      <c r="G1023" s="4002"/>
      <c r="H1023" s="4002"/>
      <c r="I1023" s="4002"/>
      <c r="J1023" s="4002"/>
      <c r="K1023" s="4002"/>
      <c r="L1023" s="4002"/>
      <c r="M1023" s="4002"/>
      <c r="N1023" s="4002"/>
      <c r="O1023" s="4002"/>
      <c r="P1023" s="4002"/>
      <c r="Q1023" s="4002"/>
      <c r="R1023" s="4002"/>
      <c r="S1023" s="4002" t="s">
        <v>340</v>
      </c>
      <c r="T1023" s="4002"/>
      <c r="U1023" s="4002"/>
      <c r="V1023" s="4002"/>
      <c r="W1023" s="4002"/>
      <c r="X1023" s="4002"/>
      <c r="Y1023" s="4002"/>
      <c r="Z1023" s="4002"/>
      <c r="AA1023" s="4002"/>
      <c r="AB1023" s="4002"/>
      <c r="AC1023" s="4002"/>
      <c r="AD1023" s="4002" t="s">
        <v>225</v>
      </c>
      <c r="AE1023" s="4002"/>
      <c r="AF1023" s="4002"/>
      <c r="AG1023" s="4002"/>
      <c r="AH1023" s="4003" t="s">
        <v>4989</v>
      </c>
      <c r="AI1023" s="4003"/>
      <c r="AJ1023" s="4003"/>
      <c r="AK1023" s="2572"/>
    </row>
    <row r="1024" spans="2:37" s="2452" customFormat="1" ht="15" customHeight="1" thickBot="1" x14ac:dyDescent="0.25">
      <c r="B1024" s="4001"/>
      <c r="C1024" s="4001"/>
      <c r="D1024" s="4001"/>
      <c r="E1024" s="4001"/>
      <c r="F1024" s="4001" t="s">
        <v>5006</v>
      </c>
      <c r="G1024" s="4001" t="s">
        <v>5007</v>
      </c>
      <c r="H1024" s="4000" t="s">
        <v>5008</v>
      </c>
      <c r="I1024" s="4004" t="s">
        <v>5009</v>
      </c>
      <c r="J1024" s="4004" t="s">
        <v>5010</v>
      </c>
      <c r="K1024" s="4005" t="s">
        <v>5011</v>
      </c>
      <c r="L1024" s="4005" t="s">
        <v>5012</v>
      </c>
      <c r="M1024" s="4004" t="s">
        <v>5013</v>
      </c>
      <c r="N1024" s="4004"/>
      <c r="O1024" s="4005" t="s">
        <v>5014</v>
      </c>
      <c r="P1024" s="4005" t="s">
        <v>5015</v>
      </c>
      <c r="Q1024" s="4005" t="s">
        <v>5016</v>
      </c>
      <c r="R1024" s="4005" t="s">
        <v>5017</v>
      </c>
      <c r="S1024" s="4000" t="s">
        <v>5018</v>
      </c>
      <c r="T1024" s="4000" t="s">
        <v>5019</v>
      </c>
      <c r="U1024" s="4000" t="s">
        <v>5020</v>
      </c>
      <c r="V1024" s="4000" t="s">
        <v>5021</v>
      </c>
      <c r="W1024" s="4000" t="s">
        <v>5022</v>
      </c>
      <c r="X1024" s="4000" t="s">
        <v>5023</v>
      </c>
      <c r="Y1024" s="4000" t="s">
        <v>5024</v>
      </c>
      <c r="Z1024" s="4000" t="s">
        <v>5025</v>
      </c>
      <c r="AA1024" s="4000" t="s">
        <v>5026</v>
      </c>
      <c r="AB1024" s="4004" t="s">
        <v>5027</v>
      </c>
      <c r="AC1024" s="4004" t="s">
        <v>5028</v>
      </c>
      <c r="AD1024" s="4000" t="s">
        <v>5029</v>
      </c>
      <c r="AE1024" s="4000" t="s">
        <v>5030</v>
      </c>
      <c r="AF1024" s="4000" t="s">
        <v>5031</v>
      </c>
      <c r="AG1024" s="4000" t="s">
        <v>5032</v>
      </c>
      <c r="AH1024" s="4000" t="s">
        <v>1154</v>
      </c>
      <c r="AI1024" s="4000" t="s">
        <v>4990</v>
      </c>
      <c r="AJ1024" s="4000" t="s">
        <v>4991</v>
      </c>
      <c r="AK1024" s="2572"/>
    </row>
    <row r="1025" spans="2:37" s="2452" customFormat="1" ht="15" customHeight="1" thickBot="1" x14ac:dyDescent="0.25">
      <c r="B1025" s="4001"/>
      <c r="C1025" s="4001"/>
      <c r="D1025" s="4001"/>
      <c r="E1025" s="4001"/>
      <c r="F1025" s="4001"/>
      <c r="G1025" s="4001"/>
      <c r="H1025" s="4001"/>
      <c r="I1025" s="4005"/>
      <c r="J1025" s="4005"/>
      <c r="K1025" s="4005"/>
      <c r="L1025" s="4005"/>
      <c r="M1025" s="3233" t="s">
        <v>5033</v>
      </c>
      <c r="N1025" s="3234" t="s">
        <v>2798</v>
      </c>
      <c r="O1025" s="4005"/>
      <c r="P1025" s="4005"/>
      <c r="Q1025" s="4005"/>
      <c r="R1025" s="4005"/>
      <c r="S1025" s="4001"/>
      <c r="T1025" s="4001"/>
      <c r="U1025" s="4001"/>
      <c r="V1025" s="4001"/>
      <c r="W1025" s="4001"/>
      <c r="X1025" s="4001"/>
      <c r="Y1025" s="4001"/>
      <c r="Z1025" s="4001"/>
      <c r="AA1025" s="4001"/>
      <c r="AB1025" s="4005"/>
      <c r="AC1025" s="4005"/>
      <c r="AD1025" s="4001"/>
      <c r="AE1025" s="4001"/>
      <c r="AF1025" s="4001"/>
      <c r="AG1025" s="4001"/>
      <c r="AH1025" s="4001"/>
      <c r="AI1025" s="4001"/>
      <c r="AJ1025" s="4001"/>
      <c r="AK1025" s="2572"/>
    </row>
    <row r="1026" spans="2:37" s="2452" customFormat="1" ht="15" customHeight="1" thickBot="1" x14ac:dyDescent="0.25">
      <c r="B1026" s="3239" t="s">
        <v>5884</v>
      </c>
      <c r="C1026" s="3240"/>
      <c r="D1026" s="3241"/>
      <c r="E1026" s="3242"/>
      <c r="F1026" s="3242"/>
      <c r="G1026" s="3242"/>
      <c r="H1026" s="3242"/>
      <c r="I1026" s="3242"/>
      <c r="J1026" s="3242"/>
      <c r="K1026" s="3242"/>
      <c r="L1026" s="3243"/>
      <c r="M1026" s="3242"/>
      <c r="N1026" s="3242"/>
      <c r="O1026" s="3242"/>
      <c r="P1026" s="3242"/>
      <c r="Q1026" s="3242"/>
      <c r="R1026" s="3242"/>
      <c r="S1026" s="3242"/>
      <c r="T1026" s="3242"/>
      <c r="U1026" s="3242"/>
      <c r="V1026" s="3244"/>
      <c r="W1026" s="3242"/>
      <c r="X1026" s="3242"/>
      <c r="Y1026" s="3242"/>
      <c r="Z1026" s="3244"/>
      <c r="AA1026" s="3244"/>
      <c r="AB1026" s="3245"/>
      <c r="AC1026" s="3243"/>
      <c r="AD1026" s="3246"/>
      <c r="AE1026" s="3246"/>
      <c r="AF1026" s="3247">
        <v>0.5</v>
      </c>
      <c r="AG1026" s="3245"/>
      <c r="AH1026" s="3242"/>
      <c r="AI1026" s="3248"/>
      <c r="AJ1026" s="3249"/>
      <c r="AK1026" s="2572"/>
    </row>
    <row r="1027" spans="2:37" s="2452" customFormat="1" ht="15" customHeight="1" x14ac:dyDescent="0.2">
      <c r="B1027" s="2573"/>
      <c r="C1027" s="2566"/>
      <c r="D1027" s="2566"/>
      <c r="E1027" s="2566"/>
      <c r="F1027" s="2566"/>
      <c r="G1027" s="2566"/>
      <c r="H1027" s="2566"/>
      <c r="I1027" s="2567"/>
      <c r="J1027" s="2567"/>
      <c r="K1027" s="2567"/>
      <c r="L1027" s="2567"/>
      <c r="M1027" s="2566"/>
      <c r="N1027" s="2567"/>
      <c r="O1027" s="2567"/>
      <c r="P1027" s="2567"/>
      <c r="Q1027" s="2567"/>
      <c r="R1027" s="2567"/>
      <c r="S1027" s="2566"/>
      <c r="T1027" s="2565"/>
      <c r="U1027" s="2565"/>
      <c r="V1027" s="2565"/>
      <c r="W1027" s="2565"/>
      <c r="X1027" s="2565"/>
      <c r="Y1027" s="2565"/>
      <c r="Z1027" s="2565"/>
      <c r="AA1027" s="2565"/>
      <c r="AB1027" s="2565"/>
      <c r="AC1027" s="2565"/>
      <c r="AD1027" s="2565"/>
      <c r="AE1027" s="2565"/>
      <c r="AF1027" s="2565"/>
      <c r="AG1027" s="2565"/>
      <c r="AH1027" s="2565"/>
      <c r="AI1027" s="2565"/>
      <c r="AJ1027" s="2568"/>
      <c r="AK1027" s="2572"/>
    </row>
    <row r="1028" spans="2:37" s="2452" customFormat="1" ht="15" customHeight="1" x14ac:dyDescent="0.2">
      <c r="B1028" s="3979" t="s">
        <v>4992</v>
      </c>
      <c r="C1028" s="3980"/>
      <c r="D1028" s="4931" t="s">
        <v>1871</v>
      </c>
      <c r="E1028" s="4931"/>
      <c r="F1028" s="4931"/>
      <c r="G1028" s="4931"/>
      <c r="H1028" s="2569"/>
      <c r="I1028" s="2569"/>
      <c r="J1028" s="2569"/>
      <c r="K1028" s="2569"/>
      <c r="L1028" s="2569"/>
      <c r="M1028" s="2569"/>
      <c r="N1028" s="2569"/>
      <c r="O1028" s="2569"/>
      <c r="P1028" s="2569"/>
      <c r="Q1028" s="2569"/>
      <c r="R1028" s="2569"/>
      <c r="S1028" s="2569"/>
      <c r="T1028" s="2565"/>
      <c r="U1028" s="2565"/>
      <c r="V1028" s="2565"/>
      <c r="W1028" s="2565"/>
      <c r="X1028" s="2565"/>
      <c r="Y1028" s="2565"/>
      <c r="Z1028" s="2565"/>
      <c r="AA1028" s="2565"/>
      <c r="AB1028" s="2565"/>
      <c r="AC1028" s="2565"/>
      <c r="AD1028" s="2565"/>
      <c r="AE1028" s="2565"/>
      <c r="AF1028" s="2565"/>
      <c r="AG1028" s="2565"/>
      <c r="AH1028" s="2565"/>
      <c r="AI1028" s="2565"/>
      <c r="AJ1028" s="2568"/>
      <c r="AK1028" s="2572"/>
    </row>
    <row r="1029" spans="2:37" s="2452" customFormat="1" ht="15" customHeight="1" x14ac:dyDescent="0.2">
      <c r="B1029" s="3979" t="s">
        <v>4993</v>
      </c>
      <c r="C1029" s="3980"/>
      <c r="D1029" s="4931" t="s">
        <v>5885</v>
      </c>
      <c r="E1029" s="4931"/>
      <c r="F1029" s="4931"/>
      <c r="G1029" s="4931"/>
      <c r="H1029" s="2569"/>
      <c r="I1029" s="2569"/>
      <c r="J1029" s="2569"/>
      <c r="K1029" s="2569"/>
      <c r="L1029" s="2569"/>
      <c r="M1029" s="2569"/>
      <c r="N1029" s="2569"/>
      <c r="O1029" s="2569"/>
      <c r="P1029" s="2569"/>
      <c r="Q1029" s="2569"/>
      <c r="R1029" s="2569"/>
      <c r="S1029" s="2569"/>
      <c r="T1029" s="2565"/>
      <c r="U1029" s="2565"/>
      <c r="V1029" s="2565"/>
      <c r="W1029" s="2565"/>
      <c r="X1029" s="2565"/>
      <c r="Y1029" s="2565"/>
      <c r="Z1029" s="2565"/>
      <c r="AA1029" s="2565"/>
      <c r="AB1029" s="2565"/>
      <c r="AC1029" s="2565"/>
      <c r="AD1029" s="2565"/>
      <c r="AE1029" s="2565"/>
      <c r="AF1029" s="2565"/>
      <c r="AG1029" s="2565"/>
      <c r="AH1029" s="2565"/>
      <c r="AI1029" s="2565"/>
      <c r="AJ1029" s="2568"/>
      <c r="AK1029" s="2572"/>
    </row>
    <row r="1030" spans="2:37" s="2452" customFormat="1" ht="15" customHeight="1" thickBot="1" x14ac:dyDescent="0.25">
      <c r="B1030" s="4057"/>
      <c r="C1030" s="4058"/>
      <c r="D1030" s="4059"/>
      <c r="E1030" s="4059"/>
      <c r="F1030" s="4059"/>
      <c r="G1030" s="4059"/>
      <c r="H1030" s="2574"/>
      <c r="I1030" s="2574"/>
      <c r="J1030" s="2574"/>
      <c r="K1030" s="2574"/>
      <c r="L1030" s="2574"/>
      <c r="M1030" s="2574"/>
      <c r="N1030" s="2574"/>
      <c r="O1030" s="2574"/>
      <c r="P1030" s="2574"/>
      <c r="Q1030" s="2574"/>
      <c r="R1030" s="2574"/>
      <c r="S1030" s="2574"/>
      <c r="T1030" s="2575"/>
      <c r="U1030" s="2575"/>
      <c r="V1030" s="2575"/>
      <c r="W1030" s="2575"/>
      <c r="X1030" s="2575"/>
      <c r="Y1030" s="2575"/>
      <c r="Z1030" s="2575"/>
      <c r="AA1030" s="2575"/>
      <c r="AB1030" s="2575"/>
      <c r="AC1030" s="2575"/>
      <c r="AD1030" s="2575"/>
      <c r="AE1030" s="2575"/>
      <c r="AF1030" s="2575"/>
      <c r="AG1030" s="2575"/>
      <c r="AH1030" s="2575"/>
      <c r="AI1030" s="2575"/>
      <c r="AJ1030" s="2576"/>
      <c r="AK1030" s="2577"/>
    </row>
    <row r="1031" spans="2:37" s="2452" customFormat="1" ht="15" customHeight="1" x14ac:dyDescent="0.3">
      <c r="B1031" s="4941"/>
      <c r="C1031" s="4941"/>
      <c r="D1031" s="3229"/>
      <c r="E1031" s="3230"/>
      <c r="F1031" s="3230"/>
      <c r="G1031" s="3230"/>
      <c r="H1031" s="3230"/>
      <c r="I1031" s="2874"/>
      <c r="J1031" s="2874"/>
      <c r="K1031" s="2874"/>
      <c r="L1031" s="2874"/>
      <c r="M1031" s="2874"/>
      <c r="N1031" s="2874"/>
      <c r="O1031" s="2874"/>
      <c r="P1031" s="2874"/>
    </row>
    <row r="1032" spans="2:37" s="2452" customFormat="1" ht="15" customHeight="1" thickBot="1" x14ac:dyDescent="0.35">
      <c r="C1032" s="3229"/>
      <c r="D1032" s="3229"/>
      <c r="E1032" s="3230"/>
      <c r="F1032" s="3230"/>
      <c r="G1032" s="3230"/>
      <c r="H1032" s="3230"/>
      <c r="I1032" s="2874"/>
      <c r="J1032" s="2874"/>
      <c r="K1032" s="2874"/>
      <c r="L1032" s="2874"/>
      <c r="M1032" s="2874"/>
      <c r="N1032" s="2874"/>
      <c r="O1032" s="2874"/>
      <c r="P1032" s="2874"/>
    </row>
    <row r="1033" spans="2:37" s="2403" customFormat="1" ht="15" customHeight="1" x14ac:dyDescent="0.2">
      <c r="B1033" s="3987" t="s">
        <v>5001</v>
      </c>
      <c r="C1033" s="3988"/>
      <c r="D1033" s="3988"/>
      <c r="E1033" s="3988"/>
      <c r="F1033" s="3988"/>
      <c r="G1033" s="3988"/>
      <c r="H1033" s="3988"/>
      <c r="I1033" s="3988"/>
      <c r="J1033" s="3988"/>
      <c r="K1033" s="3988"/>
      <c r="L1033" s="3988"/>
      <c r="M1033" s="3988"/>
      <c r="N1033" s="3988"/>
      <c r="O1033" s="3988"/>
      <c r="P1033" s="3988"/>
      <c r="Q1033" s="3988"/>
      <c r="R1033" s="3988"/>
      <c r="S1033" s="3988"/>
      <c r="T1033" s="3988"/>
      <c r="U1033" s="3988"/>
      <c r="V1033" s="3988"/>
      <c r="W1033" s="3988"/>
      <c r="X1033" s="3988"/>
      <c r="Y1033" s="3988"/>
      <c r="Z1033" s="3988"/>
      <c r="AA1033" s="3988"/>
      <c r="AB1033" s="3988"/>
      <c r="AC1033" s="3988"/>
      <c r="AD1033" s="3988"/>
      <c r="AE1033" s="3988"/>
      <c r="AF1033" s="3988"/>
      <c r="AG1033" s="3988"/>
      <c r="AH1033" s="3988"/>
      <c r="AI1033" s="3988"/>
      <c r="AJ1033" s="3988"/>
      <c r="AK1033" s="3989"/>
    </row>
    <row r="1034" spans="2:37" s="2403" customFormat="1" ht="15" customHeight="1" x14ac:dyDescent="0.2">
      <c r="B1034" s="2570"/>
      <c r="C1034" s="2993"/>
      <c r="D1034" s="2993"/>
      <c r="E1034" s="2993"/>
      <c r="F1034" s="2993"/>
      <c r="G1034" s="2571"/>
      <c r="H1034" s="2571"/>
      <c r="I1034" s="2571"/>
      <c r="J1034" s="2571"/>
      <c r="K1034" s="2571"/>
      <c r="L1034" s="2571"/>
      <c r="M1034" s="2571"/>
      <c r="N1034" s="2571"/>
      <c r="O1034" s="2571"/>
      <c r="P1034" s="2571"/>
      <c r="Q1034" s="2571"/>
      <c r="R1034" s="2571"/>
      <c r="S1034" s="2571"/>
      <c r="T1034" s="2571"/>
      <c r="U1034" s="2571"/>
      <c r="V1034" s="2571"/>
      <c r="W1034" s="2571"/>
      <c r="X1034" s="2571"/>
      <c r="Y1034" s="2571"/>
      <c r="Z1034" s="2571"/>
      <c r="AA1034" s="2571"/>
      <c r="AB1034" s="2571"/>
      <c r="AC1034" s="2571"/>
      <c r="AD1034" s="2571"/>
      <c r="AE1034" s="2571"/>
      <c r="AF1034" s="2571"/>
      <c r="AG1034" s="2571"/>
      <c r="AH1034" s="2571"/>
      <c r="AI1034" s="2571"/>
      <c r="AJ1034" s="2571"/>
      <c r="AK1034" s="2572"/>
    </row>
    <row r="1035" spans="2:37" s="2403" customFormat="1" ht="27.75" customHeight="1" x14ac:dyDescent="0.2">
      <c r="B1035" s="2570" t="s">
        <v>4988</v>
      </c>
      <c r="C1035" s="2993"/>
      <c r="D1035" s="3990" t="s">
        <v>5849</v>
      </c>
      <c r="E1035" s="3990"/>
      <c r="F1035" s="3990"/>
      <c r="G1035" s="2571"/>
      <c r="H1035" s="2571"/>
      <c r="I1035" s="2571"/>
      <c r="J1035" s="2571"/>
      <c r="K1035" s="2571"/>
      <c r="L1035" s="2571"/>
      <c r="M1035" s="2571"/>
      <c r="N1035" s="2571"/>
      <c r="O1035" s="2571"/>
      <c r="P1035" s="2571"/>
      <c r="Q1035" s="2571"/>
      <c r="R1035" s="2571"/>
      <c r="S1035" s="2571"/>
      <c r="T1035" s="2571"/>
      <c r="U1035" s="2571"/>
      <c r="V1035" s="2571"/>
      <c r="W1035" s="2571"/>
      <c r="X1035" s="2571"/>
      <c r="Y1035" s="2571"/>
      <c r="Z1035" s="2571"/>
      <c r="AA1035" s="2571"/>
      <c r="AB1035" s="2571"/>
      <c r="AC1035" s="2571"/>
      <c r="AD1035" s="2571"/>
      <c r="AE1035" s="2571"/>
      <c r="AF1035" s="2571"/>
      <c r="AG1035" s="2571"/>
      <c r="AH1035" s="2571"/>
      <c r="AI1035" s="2571"/>
      <c r="AJ1035" s="2571"/>
      <c r="AK1035" s="2572"/>
    </row>
    <row r="1036" spans="2:37" s="2403" customFormat="1" ht="15" customHeight="1" thickBot="1" x14ac:dyDescent="0.25">
      <c r="B1036" s="3991" t="s">
        <v>5002</v>
      </c>
      <c r="C1036" s="3992"/>
      <c r="D1036" s="5430">
        <v>41536</v>
      </c>
      <c r="E1036" s="5430"/>
      <c r="F1036" s="2994"/>
      <c r="G1036" s="2571"/>
      <c r="H1036" s="2571"/>
      <c r="I1036" s="2571"/>
      <c r="J1036" s="2571"/>
      <c r="K1036" s="2571"/>
      <c r="L1036" s="2571"/>
      <c r="M1036" s="2571"/>
      <c r="N1036" s="2571"/>
      <c r="O1036" s="2571"/>
      <c r="P1036" s="2571"/>
      <c r="Q1036" s="2571"/>
      <c r="R1036" s="2571"/>
      <c r="S1036" s="2571"/>
      <c r="T1036" s="2571"/>
      <c r="U1036" s="2571"/>
      <c r="V1036" s="2571"/>
      <c r="W1036" s="2571"/>
      <c r="X1036" s="2571"/>
      <c r="Y1036" s="2571"/>
      <c r="Z1036" s="2571"/>
      <c r="AA1036" s="2571"/>
      <c r="AB1036" s="2571"/>
      <c r="AC1036" s="2571"/>
      <c r="AD1036" s="2571"/>
      <c r="AE1036" s="2571"/>
      <c r="AF1036" s="2571"/>
      <c r="AG1036" s="2571"/>
      <c r="AH1036" s="2571"/>
      <c r="AI1036" s="2571"/>
      <c r="AJ1036" s="2571"/>
      <c r="AK1036" s="2572"/>
    </row>
    <row r="1037" spans="2:37" s="2403" customFormat="1" ht="92.25" customHeight="1" thickBot="1" x14ac:dyDescent="0.25">
      <c r="B1037" s="3993" t="s">
        <v>5003</v>
      </c>
      <c r="C1037" s="4036"/>
      <c r="D1037" s="4932" t="s">
        <v>5867</v>
      </c>
      <c r="E1037" s="4933"/>
      <c r="F1037" s="4933"/>
      <c r="G1037" s="4933"/>
      <c r="H1037" s="4933"/>
      <c r="I1037" s="4933"/>
      <c r="J1037" s="4933"/>
      <c r="K1037" s="4933"/>
      <c r="L1037" s="4933"/>
      <c r="M1037" s="4933"/>
      <c r="N1037" s="4933"/>
      <c r="O1037" s="4933"/>
      <c r="P1037" s="4933"/>
      <c r="Q1037" s="4934"/>
      <c r="R1037" s="2571"/>
      <c r="S1037" s="2571"/>
      <c r="T1037" s="2571"/>
      <c r="U1037" s="2571"/>
      <c r="V1037" s="2571"/>
      <c r="W1037" s="2571"/>
      <c r="X1037" s="2571"/>
      <c r="Y1037" s="2571"/>
      <c r="Z1037" s="2571"/>
      <c r="AA1037" s="2571"/>
      <c r="AB1037" s="2571"/>
      <c r="AC1037" s="2571"/>
      <c r="AD1037" s="2571"/>
      <c r="AE1037" s="2571"/>
      <c r="AF1037" s="2571"/>
      <c r="AG1037" s="2571"/>
      <c r="AH1037" s="2571"/>
      <c r="AI1037" s="2571"/>
      <c r="AJ1037" s="2571"/>
      <c r="AK1037" s="2572"/>
    </row>
    <row r="1038" spans="2:37" s="2403" customFormat="1" ht="15" customHeight="1" thickBot="1" x14ac:dyDescent="0.25">
      <c r="B1038" s="3998"/>
      <c r="C1038" s="3999"/>
      <c r="D1038" s="3999"/>
      <c r="E1038" s="3999"/>
      <c r="F1038" s="3999"/>
      <c r="G1038" s="3999"/>
      <c r="H1038" s="3999"/>
      <c r="I1038" s="3999"/>
      <c r="J1038" s="3999"/>
      <c r="K1038" s="3999"/>
      <c r="L1038" s="3999"/>
      <c r="M1038" s="3999"/>
      <c r="N1038" s="3999"/>
      <c r="O1038" s="3999"/>
      <c r="P1038" s="3999"/>
      <c r="Q1038" s="3999"/>
      <c r="R1038" s="2571"/>
      <c r="S1038" s="2571"/>
      <c r="T1038" s="2571"/>
      <c r="U1038" s="2571"/>
      <c r="V1038" s="2571"/>
      <c r="W1038" s="2571"/>
      <c r="X1038" s="2571"/>
      <c r="Y1038" s="2571"/>
      <c r="Z1038" s="2571"/>
      <c r="AA1038" s="2571"/>
      <c r="AB1038" s="2571"/>
      <c r="AC1038" s="2571"/>
      <c r="AD1038" s="2571"/>
      <c r="AE1038" s="2571"/>
      <c r="AF1038" s="2571"/>
      <c r="AG1038" s="2571"/>
      <c r="AH1038" s="2571"/>
      <c r="AI1038" s="2571"/>
      <c r="AJ1038" s="2571"/>
      <c r="AK1038" s="2572"/>
    </row>
    <row r="1039" spans="2:37" s="2403" customFormat="1" ht="15" customHeight="1" thickBot="1" x14ac:dyDescent="0.25">
      <c r="B1039" s="2992"/>
      <c r="C1039" s="2993"/>
      <c r="D1039" s="2993"/>
      <c r="E1039" s="2993"/>
      <c r="F1039" s="2995"/>
      <c r="G1039" s="2995"/>
      <c r="H1039" s="2995"/>
      <c r="I1039" s="2995"/>
      <c r="J1039" s="2995"/>
      <c r="K1039" s="2995"/>
      <c r="L1039" s="2995"/>
      <c r="M1039" s="2995"/>
      <c r="N1039" s="2995"/>
      <c r="O1039" s="2995"/>
      <c r="P1039" s="2995"/>
      <c r="Q1039" s="2995"/>
      <c r="R1039" s="2571"/>
      <c r="S1039" s="2571"/>
      <c r="T1039" s="2571"/>
      <c r="U1039" s="2571"/>
      <c r="V1039" s="2571"/>
      <c r="W1039" s="2571"/>
      <c r="X1039" s="2571"/>
      <c r="Y1039" s="2571"/>
      <c r="Z1039" s="2571"/>
      <c r="AA1039" s="2571"/>
      <c r="AB1039" s="2571"/>
      <c r="AC1039" s="2571"/>
      <c r="AD1039" s="2571"/>
      <c r="AE1039" s="2571"/>
      <c r="AF1039" s="2571"/>
      <c r="AG1039" s="2571"/>
      <c r="AH1039" s="2571"/>
      <c r="AI1039" s="2571"/>
      <c r="AJ1039" s="2571"/>
      <c r="AK1039" s="2572"/>
    </row>
    <row r="1040" spans="2:37" s="2403" customFormat="1" ht="15" customHeight="1" thickBot="1" x14ac:dyDescent="0.25">
      <c r="B1040" s="4000" t="s">
        <v>5004</v>
      </c>
      <c r="C1040" s="4000"/>
      <c r="D1040" s="4000" t="s">
        <v>4994</v>
      </c>
      <c r="E1040" s="4000" t="s">
        <v>5005</v>
      </c>
      <c r="F1040" s="4002" t="s">
        <v>224</v>
      </c>
      <c r="G1040" s="4002"/>
      <c r="H1040" s="4002"/>
      <c r="I1040" s="4002"/>
      <c r="J1040" s="4002"/>
      <c r="K1040" s="4002"/>
      <c r="L1040" s="4002"/>
      <c r="M1040" s="4002"/>
      <c r="N1040" s="4002"/>
      <c r="O1040" s="4002"/>
      <c r="P1040" s="4002"/>
      <c r="Q1040" s="4002"/>
      <c r="R1040" s="4002"/>
      <c r="S1040" s="4002" t="s">
        <v>340</v>
      </c>
      <c r="T1040" s="4002"/>
      <c r="U1040" s="4002"/>
      <c r="V1040" s="4002"/>
      <c r="W1040" s="4002"/>
      <c r="X1040" s="4002"/>
      <c r="Y1040" s="4002"/>
      <c r="Z1040" s="4002"/>
      <c r="AA1040" s="4002"/>
      <c r="AB1040" s="4002"/>
      <c r="AC1040" s="4002"/>
      <c r="AD1040" s="4002" t="s">
        <v>225</v>
      </c>
      <c r="AE1040" s="4002"/>
      <c r="AF1040" s="4002"/>
      <c r="AG1040" s="4002"/>
      <c r="AH1040" s="4003" t="s">
        <v>4989</v>
      </c>
      <c r="AI1040" s="4003"/>
      <c r="AJ1040" s="4003"/>
      <c r="AK1040" s="2572"/>
    </row>
    <row r="1041" spans="2:37" s="2403" customFormat="1" ht="15" customHeight="1" thickBot="1" x14ac:dyDescent="0.25">
      <c r="B1041" s="4001"/>
      <c r="C1041" s="4001"/>
      <c r="D1041" s="4001"/>
      <c r="E1041" s="4001"/>
      <c r="F1041" s="4001" t="s">
        <v>5006</v>
      </c>
      <c r="G1041" s="4001" t="s">
        <v>5007</v>
      </c>
      <c r="H1041" s="4000" t="s">
        <v>5008</v>
      </c>
      <c r="I1041" s="4004" t="s">
        <v>5009</v>
      </c>
      <c r="J1041" s="4004" t="s">
        <v>5010</v>
      </c>
      <c r="K1041" s="4005" t="s">
        <v>5011</v>
      </c>
      <c r="L1041" s="4005" t="s">
        <v>5012</v>
      </c>
      <c r="M1041" s="4004" t="s">
        <v>5013</v>
      </c>
      <c r="N1041" s="4004"/>
      <c r="O1041" s="4005" t="s">
        <v>5014</v>
      </c>
      <c r="P1041" s="4005" t="s">
        <v>5015</v>
      </c>
      <c r="Q1041" s="4005" t="s">
        <v>5016</v>
      </c>
      <c r="R1041" s="4005" t="s">
        <v>5017</v>
      </c>
      <c r="S1041" s="4000" t="s">
        <v>5018</v>
      </c>
      <c r="T1041" s="4000" t="s">
        <v>5019</v>
      </c>
      <c r="U1041" s="4000" t="s">
        <v>5020</v>
      </c>
      <c r="V1041" s="4000" t="s">
        <v>5021</v>
      </c>
      <c r="W1041" s="4000" t="s">
        <v>5022</v>
      </c>
      <c r="X1041" s="4000" t="s">
        <v>5023</v>
      </c>
      <c r="Y1041" s="4000" t="s">
        <v>5024</v>
      </c>
      <c r="Z1041" s="4000" t="s">
        <v>5025</v>
      </c>
      <c r="AA1041" s="4000" t="s">
        <v>5026</v>
      </c>
      <c r="AB1041" s="4004" t="s">
        <v>5027</v>
      </c>
      <c r="AC1041" s="4004" t="s">
        <v>5028</v>
      </c>
      <c r="AD1041" s="4000" t="s">
        <v>5029</v>
      </c>
      <c r="AE1041" s="4000" t="s">
        <v>5030</v>
      </c>
      <c r="AF1041" s="4000" t="s">
        <v>5031</v>
      </c>
      <c r="AG1041" s="4000" t="s">
        <v>5032</v>
      </c>
      <c r="AH1041" s="4000" t="s">
        <v>1154</v>
      </c>
      <c r="AI1041" s="4000" t="s">
        <v>4990</v>
      </c>
      <c r="AJ1041" s="4000" t="s">
        <v>4991</v>
      </c>
      <c r="AK1041" s="2572"/>
    </row>
    <row r="1042" spans="2:37" s="2403" customFormat="1" ht="15" customHeight="1" thickBot="1" x14ac:dyDescent="0.25">
      <c r="B1042" s="4001"/>
      <c r="C1042" s="4001"/>
      <c r="D1042" s="4001"/>
      <c r="E1042" s="4001"/>
      <c r="F1042" s="4001"/>
      <c r="G1042" s="4001"/>
      <c r="H1042" s="4001"/>
      <c r="I1042" s="4005"/>
      <c r="J1042" s="4005"/>
      <c r="K1042" s="4005"/>
      <c r="L1042" s="4005"/>
      <c r="M1042" s="2991" t="s">
        <v>5033</v>
      </c>
      <c r="N1042" s="2990" t="s">
        <v>2798</v>
      </c>
      <c r="O1042" s="4005"/>
      <c r="P1042" s="4005"/>
      <c r="Q1042" s="4005"/>
      <c r="R1042" s="4005"/>
      <c r="S1042" s="4001"/>
      <c r="T1042" s="4001"/>
      <c r="U1042" s="4001"/>
      <c r="V1042" s="4001"/>
      <c r="W1042" s="4001"/>
      <c r="X1042" s="4001"/>
      <c r="Y1042" s="4001"/>
      <c r="Z1042" s="4001"/>
      <c r="AA1042" s="4001"/>
      <c r="AB1042" s="4005"/>
      <c r="AC1042" s="4005"/>
      <c r="AD1042" s="4001"/>
      <c r="AE1042" s="4001"/>
      <c r="AF1042" s="4001"/>
      <c r="AG1042" s="4001"/>
      <c r="AH1042" s="4001"/>
      <c r="AI1042" s="4001"/>
      <c r="AJ1042" s="4001"/>
      <c r="AK1042" s="2572"/>
    </row>
    <row r="1043" spans="2:37" s="2403" customFormat="1" ht="15" customHeight="1" x14ac:dyDescent="0.2">
      <c r="B1043" s="5428" t="s">
        <v>5850</v>
      </c>
      <c r="C1043" s="5429"/>
      <c r="D1043" s="3041"/>
      <c r="E1043" s="3042"/>
      <c r="F1043" s="3042"/>
      <c r="G1043" s="3042"/>
      <c r="H1043" s="3042"/>
      <c r="I1043" s="3042"/>
      <c r="J1043" s="3042"/>
      <c r="K1043" s="3042"/>
      <c r="L1043" s="3042"/>
      <c r="M1043" s="3042"/>
      <c r="N1043" s="3042"/>
      <c r="O1043" s="3042"/>
      <c r="P1043" s="3042"/>
      <c r="Q1043" s="3042"/>
      <c r="R1043" s="3042"/>
      <c r="S1043" s="3042"/>
      <c r="T1043" s="3042"/>
      <c r="U1043" s="3042"/>
      <c r="V1043" s="3135"/>
      <c r="W1043" s="3042"/>
      <c r="X1043" s="3042"/>
      <c r="Y1043" s="3042"/>
      <c r="Z1043" s="3135"/>
      <c r="AA1043" s="3135" t="s">
        <v>4149</v>
      </c>
      <c r="AB1043" s="3150"/>
      <c r="AC1043" s="3042"/>
      <c r="AD1043" s="3135">
        <v>1</v>
      </c>
      <c r="AE1043" s="3135">
        <v>15</v>
      </c>
      <c r="AF1043" s="3150">
        <v>5.9333333333333335E-2</v>
      </c>
      <c r="AG1043" s="3150" t="s">
        <v>1871</v>
      </c>
      <c r="AH1043" s="3042"/>
      <c r="AI1043" s="3178" t="s">
        <v>5851</v>
      </c>
      <c r="AJ1043" s="3179"/>
      <c r="AK1043" s="2572"/>
    </row>
    <row r="1044" spans="2:37" s="2403" customFormat="1" ht="15" customHeight="1" x14ac:dyDescent="0.2">
      <c r="B1044" s="5431" t="s">
        <v>5852</v>
      </c>
      <c r="C1044" s="5432"/>
      <c r="D1044" s="3037"/>
      <c r="E1044" s="3037"/>
      <c r="F1044" s="3037"/>
      <c r="G1044" s="3037"/>
      <c r="H1044" s="3037"/>
      <c r="I1044" s="3037"/>
      <c r="J1044" s="3037"/>
      <c r="K1044" s="3037"/>
      <c r="L1044" s="3038"/>
      <c r="M1044" s="3037"/>
      <c r="N1044" s="3037"/>
      <c r="O1044" s="3037"/>
      <c r="P1044" s="3037"/>
      <c r="Q1044" s="3037"/>
      <c r="R1044" s="3037"/>
      <c r="S1044" s="3037"/>
      <c r="T1044" s="3037"/>
      <c r="U1044" s="3037"/>
      <c r="V1044" s="3130"/>
      <c r="W1044" s="3037"/>
      <c r="X1044" s="3037"/>
      <c r="Y1044" s="3037"/>
      <c r="Z1044" s="3130"/>
      <c r="AA1044" s="3130">
        <v>300</v>
      </c>
      <c r="AB1044" s="3180"/>
      <c r="AC1044" s="3181"/>
      <c r="AD1044" s="3182">
        <v>3</v>
      </c>
      <c r="AE1044" s="3182">
        <v>50</v>
      </c>
      <c r="AF1044" s="3180">
        <v>5.3600000000000002E-2</v>
      </c>
      <c r="AG1044" s="3180" t="s">
        <v>1871</v>
      </c>
      <c r="AH1044" s="3037"/>
      <c r="AI1044" s="3183" t="s">
        <v>5853</v>
      </c>
      <c r="AJ1044" s="3184"/>
      <c r="AK1044" s="2572"/>
    </row>
    <row r="1045" spans="2:37" s="2403" customFormat="1" ht="15" customHeight="1" x14ac:dyDescent="0.2">
      <c r="B1045" s="5431" t="s">
        <v>5854</v>
      </c>
      <c r="C1045" s="5432"/>
      <c r="D1045" s="3037"/>
      <c r="E1045" s="3037"/>
      <c r="F1045" s="3037"/>
      <c r="G1045" s="3037"/>
      <c r="H1045" s="3037"/>
      <c r="I1045" s="3037"/>
      <c r="J1045" s="3037"/>
      <c r="K1045" s="3037"/>
      <c r="L1045" s="3038"/>
      <c r="M1045" s="3037"/>
      <c r="N1045" s="3037"/>
      <c r="O1045" s="3037"/>
      <c r="P1045" s="3037"/>
      <c r="Q1045" s="3037"/>
      <c r="R1045" s="3037"/>
      <c r="S1045" s="3037"/>
      <c r="T1045" s="3037"/>
      <c r="U1045" s="3037"/>
      <c r="V1045" s="3130"/>
      <c r="W1045" s="3037"/>
      <c r="X1045" s="3037"/>
      <c r="Y1045" s="3037"/>
      <c r="Z1045" s="3130"/>
      <c r="AA1045" s="3130">
        <v>50</v>
      </c>
      <c r="AB1045" s="3180"/>
      <c r="AC1045" s="3181"/>
      <c r="AD1045" s="3182">
        <v>7</v>
      </c>
      <c r="AE1045" s="3182">
        <v>100</v>
      </c>
      <c r="AF1045" s="3180">
        <v>6.25E-2</v>
      </c>
      <c r="AG1045" s="3180" t="s">
        <v>1871</v>
      </c>
      <c r="AH1045" s="3037"/>
      <c r="AI1045" s="3183" t="s">
        <v>5855</v>
      </c>
      <c r="AJ1045" s="3184"/>
      <c r="AK1045" s="2572"/>
    </row>
    <row r="1046" spans="2:37" s="2403" customFormat="1" ht="15" customHeight="1" x14ac:dyDescent="0.2">
      <c r="B1046" s="5431" t="s">
        <v>5856</v>
      </c>
      <c r="C1046" s="5432"/>
      <c r="D1046" s="3037"/>
      <c r="E1046" s="3037"/>
      <c r="F1046" s="3037"/>
      <c r="G1046" s="3037"/>
      <c r="H1046" s="3037"/>
      <c r="I1046" s="3037"/>
      <c r="J1046" s="3037"/>
      <c r="K1046" s="3037"/>
      <c r="L1046" s="3038"/>
      <c r="M1046" s="3037"/>
      <c r="N1046" s="3037"/>
      <c r="O1046" s="3037"/>
      <c r="P1046" s="3037"/>
      <c r="Q1046" s="3037"/>
      <c r="R1046" s="3037"/>
      <c r="S1046" s="3037"/>
      <c r="T1046" s="3037"/>
      <c r="U1046" s="3037"/>
      <c r="V1046" s="3130"/>
      <c r="W1046" s="3037"/>
      <c r="X1046" s="3037"/>
      <c r="Y1046" s="3037"/>
      <c r="Z1046" s="3130"/>
      <c r="AA1046" s="3130">
        <v>50</v>
      </c>
      <c r="AB1046" s="3180"/>
      <c r="AC1046" s="3181"/>
      <c r="AD1046" s="3182">
        <v>15</v>
      </c>
      <c r="AE1046" s="3182">
        <v>300</v>
      </c>
      <c r="AF1046" s="3180">
        <v>4.4633333333333337E-2</v>
      </c>
      <c r="AG1046" s="3180" t="s">
        <v>1871</v>
      </c>
      <c r="AH1046" s="3037"/>
      <c r="AI1046" s="3183" t="s">
        <v>5857</v>
      </c>
      <c r="AJ1046" s="3184"/>
      <c r="AK1046" s="2572"/>
    </row>
    <row r="1047" spans="2:37" s="2403" customFormat="1" ht="15" customHeight="1" x14ac:dyDescent="0.2">
      <c r="B1047" s="5431" t="s">
        <v>5858</v>
      </c>
      <c r="C1047" s="5432"/>
      <c r="D1047" s="3037"/>
      <c r="E1047" s="3037"/>
      <c r="F1047" s="3037"/>
      <c r="G1047" s="3037"/>
      <c r="H1047" s="3037"/>
      <c r="I1047" s="3037"/>
      <c r="J1047" s="3037"/>
      <c r="K1047" s="3037"/>
      <c r="L1047" s="3038"/>
      <c r="M1047" s="3037"/>
      <c r="N1047" s="3037"/>
      <c r="O1047" s="3037"/>
      <c r="P1047" s="3037"/>
      <c r="Q1047" s="3037"/>
      <c r="R1047" s="3037"/>
      <c r="S1047" s="3037"/>
      <c r="T1047" s="3037"/>
      <c r="U1047" s="3037"/>
      <c r="V1047" s="3130"/>
      <c r="W1047" s="3037"/>
      <c r="X1047" s="3037"/>
      <c r="Y1047" s="3037"/>
      <c r="Z1047" s="3130"/>
      <c r="AA1047" s="3130">
        <v>50</v>
      </c>
      <c r="AB1047" s="3180"/>
      <c r="AC1047" s="3181"/>
      <c r="AD1047" s="3182">
        <v>20</v>
      </c>
      <c r="AE1047" s="3182">
        <v>500</v>
      </c>
      <c r="AF1047" s="3180">
        <v>3.5720000000000002E-2</v>
      </c>
      <c r="AG1047" s="3180" t="s">
        <v>1871</v>
      </c>
      <c r="AH1047" s="3037"/>
      <c r="AI1047" s="3183" t="s">
        <v>5859</v>
      </c>
      <c r="AJ1047" s="3184"/>
      <c r="AK1047" s="2572"/>
    </row>
    <row r="1048" spans="2:37" s="2403" customFormat="1" ht="15" customHeight="1" x14ac:dyDescent="0.2">
      <c r="B1048" s="5431" t="s">
        <v>5860</v>
      </c>
      <c r="C1048" s="5432"/>
      <c r="D1048" s="3037"/>
      <c r="E1048" s="3037"/>
      <c r="F1048" s="3037"/>
      <c r="G1048" s="3037"/>
      <c r="H1048" s="3037"/>
      <c r="I1048" s="3037"/>
      <c r="J1048" s="3037"/>
      <c r="K1048" s="3037"/>
      <c r="L1048" s="3038"/>
      <c r="M1048" s="3037"/>
      <c r="N1048" s="3037"/>
      <c r="O1048" s="3037"/>
      <c r="P1048" s="3037"/>
      <c r="Q1048" s="3037"/>
      <c r="R1048" s="3037"/>
      <c r="S1048" s="3037"/>
      <c r="T1048" s="3037"/>
      <c r="U1048" s="3037"/>
      <c r="V1048" s="3130"/>
      <c r="W1048" s="3037"/>
      <c r="X1048" s="3037"/>
      <c r="Y1048" s="3037"/>
      <c r="Z1048" s="3130"/>
      <c r="AA1048" s="3130">
        <v>50</v>
      </c>
      <c r="AB1048" s="3180"/>
      <c r="AC1048" s="3181"/>
      <c r="AD1048" s="3182">
        <v>15</v>
      </c>
      <c r="AE1048" s="3182">
        <v>500</v>
      </c>
      <c r="AF1048" s="3180">
        <v>2.6780000000000002E-2</v>
      </c>
      <c r="AG1048" s="3180" t="s">
        <v>1871</v>
      </c>
      <c r="AH1048" s="3037"/>
      <c r="AI1048" s="3183" t="s">
        <v>5859</v>
      </c>
      <c r="AJ1048" s="3184"/>
      <c r="AK1048" s="2572"/>
    </row>
    <row r="1049" spans="2:37" s="2403" customFormat="1" ht="15" customHeight="1" x14ac:dyDescent="0.2">
      <c r="B1049" s="5431" t="s">
        <v>5861</v>
      </c>
      <c r="C1049" s="5432"/>
      <c r="D1049" s="3037"/>
      <c r="E1049" s="3037"/>
      <c r="F1049" s="3037"/>
      <c r="G1049" s="3037"/>
      <c r="H1049" s="3037"/>
      <c r="I1049" s="3037"/>
      <c r="J1049" s="3037"/>
      <c r="K1049" s="3037"/>
      <c r="L1049" s="3038"/>
      <c r="M1049" s="3037"/>
      <c r="N1049" s="3037"/>
      <c r="O1049" s="3037"/>
      <c r="P1049" s="3037"/>
      <c r="Q1049" s="3037"/>
      <c r="R1049" s="3037"/>
      <c r="S1049" s="3037"/>
      <c r="T1049" s="3037"/>
      <c r="U1049" s="3037"/>
      <c r="V1049" s="3130"/>
      <c r="W1049" s="3037"/>
      <c r="X1049" s="3037"/>
      <c r="Y1049" s="3037"/>
      <c r="Z1049" s="3130"/>
      <c r="AA1049" s="3130" t="s">
        <v>4149</v>
      </c>
      <c r="AB1049" s="3180"/>
      <c r="AC1049" s="3181"/>
      <c r="AD1049" s="3182">
        <v>1</v>
      </c>
      <c r="AE1049" s="3182">
        <v>15</v>
      </c>
      <c r="AF1049" s="3180">
        <v>5.9333333333333335E-2</v>
      </c>
      <c r="AG1049" s="3180" t="s">
        <v>1871</v>
      </c>
      <c r="AH1049" s="3037"/>
      <c r="AI1049" s="3183" t="s">
        <v>5851</v>
      </c>
      <c r="AJ1049" s="3184"/>
      <c r="AK1049" s="2572"/>
    </row>
    <row r="1050" spans="2:37" s="2403" customFormat="1" ht="15" customHeight="1" x14ac:dyDescent="0.2">
      <c r="B1050" s="5431" t="s">
        <v>5862</v>
      </c>
      <c r="C1050" s="5432"/>
      <c r="D1050" s="3037"/>
      <c r="E1050" s="3037"/>
      <c r="F1050" s="3037"/>
      <c r="G1050" s="3037"/>
      <c r="H1050" s="3037"/>
      <c r="I1050" s="3037"/>
      <c r="J1050" s="3037"/>
      <c r="K1050" s="3037"/>
      <c r="L1050" s="3038"/>
      <c r="M1050" s="3037"/>
      <c r="N1050" s="3037"/>
      <c r="O1050" s="3037"/>
      <c r="P1050" s="3037"/>
      <c r="Q1050" s="3037"/>
      <c r="R1050" s="3037"/>
      <c r="S1050" s="3037"/>
      <c r="T1050" s="3037"/>
      <c r="U1050" s="3037"/>
      <c r="V1050" s="3130"/>
      <c r="W1050" s="3037"/>
      <c r="X1050" s="3037"/>
      <c r="Y1050" s="3037"/>
      <c r="Z1050" s="3130"/>
      <c r="AA1050" s="3130">
        <v>300</v>
      </c>
      <c r="AB1050" s="3180"/>
      <c r="AC1050" s="3181"/>
      <c r="AD1050" s="3182">
        <v>3</v>
      </c>
      <c r="AE1050" s="3182">
        <v>50</v>
      </c>
      <c r="AF1050" s="3180">
        <v>5.3600000000000002E-2</v>
      </c>
      <c r="AG1050" s="3180" t="s">
        <v>1871</v>
      </c>
      <c r="AH1050" s="3037"/>
      <c r="AI1050" s="3183" t="s">
        <v>5853</v>
      </c>
      <c r="AJ1050" s="3184"/>
      <c r="AK1050" s="2572"/>
    </row>
    <row r="1051" spans="2:37" s="2403" customFormat="1" ht="15" customHeight="1" x14ac:dyDescent="0.2">
      <c r="B1051" s="5431" t="s">
        <v>5863</v>
      </c>
      <c r="C1051" s="5432"/>
      <c r="D1051" s="3037"/>
      <c r="E1051" s="3037"/>
      <c r="F1051" s="3037"/>
      <c r="G1051" s="3037"/>
      <c r="H1051" s="3037"/>
      <c r="I1051" s="3037"/>
      <c r="J1051" s="3037"/>
      <c r="K1051" s="3037"/>
      <c r="L1051" s="3038"/>
      <c r="M1051" s="3037"/>
      <c r="N1051" s="3037"/>
      <c r="O1051" s="3037"/>
      <c r="P1051" s="3037"/>
      <c r="Q1051" s="3037"/>
      <c r="R1051" s="3037"/>
      <c r="S1051" s="3037"/>
      <c r="T1051" s="3037"/>
      <c r="U1051" s="3037"/>
      <c r="V1051" s="3130"/>
      <c r="W1051" s="3037"/>
      <c r="X1051" s="3037"/>
      <c r="Y1051" s="3037"/>
      <c r="Z1051" s="3130"/>
      <c r="AA1051" s="3130">
        <v>50</v>
      </c>
      <c r="AB1051" s="3180"/>
      <c r="AC1051" s="3181"/>
      <c r="AD1051" s="3182">
        <v>7</v>
      </c>
      <c r="AE1051" s="3182">
        <v>100</v>
      </c>
      <c r="AF1051" s="3180">
        <v>6.25E-2</v>
      </c>
      <c r="AG1051" s="3180" t="s">
        <v>1871</v>
      </c>
      <c r="AH1051" s="3037"/>
      <c r="AI1051" s="3183" t="s">
        <v>5855</v>
      </c>
      <c r="AJ1051" s="3184"/>
      <c r="AK1051" s="2572"/>
    </row>
    <row r="1052" spans="2:37" s="2403" customFormat="1" ht="15" customHeight="1" x14ac:dyDescent="0.2">
      <c r="B1052" s="5431" t="s">
        <v>5864</v>
      </c>
      <c r="C1052" s="5432"/>
      <c r="D1052" s="3037"/>
      <c r="E1052" s="3037"/>
      <c r="F1052" s="3037"/>
      <c r="G1052" s="3037"/>
      <c r="H1052" s="3037"/>
      <c r="I1052" s="3037"/>
      <c r="J1052" s="3037"/>
      <c r="K1052" s="3037"/>
      <c r="L1052" s="3038"/>
      <c r="M1052" s="3037"/>
      <c r="N1052" s="3037"/>
      <c r="O1052" s="3037"/>
      <c r="P1052" s="3037"/>
      <c r="Q1052" s="3037"/>
      <c r="R1052" s="3037"/>
      <c r="S1052" s="3037"/>
      <c r="T1052" s="3037"/>
      <c r="U1052" s="3185"/>
      <c r="V1052" s="3186"/>
      <c r="W1052" s="3185"/>
      <c r="X1052" s="3185"/>
      <c r="Y1052" s="3185"/>
      <c r="Z1052" s="3186"/>
      <c r="AA1052" s="3186">
        <v>50</v>
      </c>
      <c r="AB1052" s="3180"/>
      <c r="AC1052" s="3181"/>
      <c r="AD1052" s="3182">
        <v>15</v>
      </c>
      <c r="AE1052" s="3182">
        <v>300</v>
      </c>
      <c r="AF1052" s="3180">
        <v>4.4633333333333337E-2</v>
      </c>
      <c r="AG1052" s="3180" t="s">
        <v>1871</v>
      </c>
      <c r="AH1052" s="3037"/>
      <c r="AI1052" s="3183" t="s">
        <v>5857</v>
      </c>
      <c r="AJ1052" s="3184"/>
      <c r="AK1052" s="2572"/>
    </row>
    <row r="1053" spans="2:37" s="2403" customFormat="1" ht="15" customHeight="1" x14ac:dyDescent="0.2">
      <c r="B1053" s="5431" t="s">
        <v>5865</v>
      </c>
      <c r="C1053" s="5432"/>
      <c r="D1053" s="3037"/>
      <c r="E1053" s="3037"/>
      <c r="F1053" s="3037"/>
      <c r="G1053" s="3037"/>
      <c r="H1053" s="3037"/>
      <c r="I1053" s="3037"/>
      <c r="J1053" s="3037"/>
      <c r="K1053" s="3037"/>
      <c r="L1053" s="3037"/>
      <c r="M1053" s="3037"/>
      <c r="N1053" s="3037"/>
      <c r="O1053" s="3037"/>
      <c r="P1053" s="3037"/>
      <c r="Q1053" s="3037"/>
      <c r="R1053" s="3037"/>
      <c r="S1053" s="3037"/>
      <c r="T1053" s="3037"/>
      <c r="U1053" s="3038"/>
      <c r="V1053" s="3130"/>
      <c r="W1053" s="3038"/>
      <c r="X1053" s="3038"/>
      <c r="Y1053" s="3038"/>
      <c r="Z1053" s="3130"/>
      <c r="AA1053" s="3130">
        <v>50</v>
      </c>
      <c r="AB1053" s="3180"/>
      <c r="AC1053" s="3181"/>
      <c r="AD1053" s="3182">
        <v>20</v>
      </c>
      <c r="AE1053" s="3182">
        <v>500</v>
      </c>
      <c r="AF1053" s="3180">
        <v>3.5720000000000002E-2</v>
      </c>
      <c r="AG1053" s="3180" t="s">
        <v>1871</v>
      </c>
      <c r="AH1053" s="3037"/>
      <c r="AI1053" s="3183" t="s">
        <v>5859</v>
      </c>
      <c r="AJ1053" s="3184"/>
      <c r="AK1053" s="2572"/>
    </row>
    <row r="1054" spans="2:37" s="2403" customFormat="1" ht="15" customHeight="1" x14ac:dyDescent="0.2">
      <c r="B1054" s="2573"/>
      <c r="C1054" s="2566"/>
      <c r="D1054" s="2566"/>
      <c r="E1054" s="2566"/>
      <c r="F1054" s="2566"/>
      <c r="G1054" s="2566"/>
      <c r="H1054" s="2566"/>
      <c r="I1054" s="2567"/>
      <c r="J1054" s="2567"/>
      <c r="K1054" s="2567"/>
      <c r="L1054" s="2567"/>
      <c r="M1054" s="2566"/>
      <c r="N1054" s="2567"/>
      <c r="O1054" s="2567"/>
      <c r="P1054" s="2567"/>
      <c r="Q1054" s="2567"/>
      <c r="R1054" s="2567"/>
      <c r="S1054" s="2566"/>
      <c r="T1054" s="2565"/>
      <c r="U1054" s="2565"/>
      <c r="V1054" s="2565"/>
      <c r="W1054" s="2565"/>
      <c r="X1054" s="2565"/>
      <c r="Y1054" s="2565"/>
      <c r="Z1054" s="2565"/>
      <c r="AA1054" s="2565"/>
      <c r="AB1054" s="2565"/>
      <c r="AC1054" s="2565"/>
      <c r="AD1054" s="2565"/>
      <c r="AE1054" s="2565"/>
      <c r="AF1054" s="2565"/>
      <c r="AG1054" s="2565"/>
      <c r="AH1054" s="2565"/>
      <c r="AI1054" s="2565"/>
      <c r="AJ1054" s="2568"/>
      <c r="AK1054" s="2572"/>
    </row>
    <row r="1055" spans="2:37" s="2403" customFormat="1" ht="15" customHeight="1" x14ac:dyDescent="0.2">
      <c r="B1055" s="3979" t="s">
        <v>4992</v>
      </c>
      <c r="C1055" s="3980"/>
      <c r="D1055" s="3986" t="s">
        <v>1871</v>
      </c>
      <c r="E1055" s="3986"/>
      <c r="F1055" s="3986"/>
      <c r="G1055" s="3986"/>
      <c r="H1055" s="2569"/>
      <c r="I1055" s="2569"/>
      <c r="J1055" s="2569"/>
      <c r="K1055" s="2569"/>
      <c r="L1055" s="2569"/>
      <c r="M1055" s="2569"/>
      <c r="N1055" s="2569"/>
      <c r="O1055" s="2569"/>
      <c r="P1055" s="2569"/>
      <c r="Q1055" s="2569"/>
      <c r="R1055" s="2569"/>
      <c r="S1055" s="2569"/>
      <c r="T1055" s="2565"/>
      <c r="U1055" s="2565"/>
      <c r="V1055" s="2565"/>
      <c r="W1055" s="2565"/>
      <c r="X1055" s="2565"/>
      <c r="Y1055" s="2565"/>
      <c r="Z1055" s="2565"/>
      <c r="AA1055" s="2565"/>
      <c r="AB1055" s="2565"/>
      <c r="AC1055" s="2565"/>
      <c r="AD1055" s="2565"/>
      <c r="AE1055" s="2565"/>
      <c r="AF1055" s="2565"/>
      <c r="AG1055" s="2565"/>
      <c r="AH1055" s="2565"/>
      <c r="AI1055" s="2565"/>
      <c r="AJ1055" s="2568"/>
      <c r="AK1055" s="2572"/>
    </row>
    <row r="1056" spans="2:37" s="2403" customFormat="1" ht="15" customHeight="1" x14ac:dyDescent="0.2">
      <c r="B1056" s="3979" t="s">
        <v>4993</v>
      </c>
      <c r="C1056" s="3980"/>
      <c r="D1056" s="3986" t="s">
        <v>10</v>
      </c>
      <c r="E1056" s="3986"/>
      <c r="F1056" s="3986"/>
      <c r="G1056" s="3986"/>
      <c r="H1056" s="2569"/>
      <c r="I1056" s="2569"/>
      <c r="J1056" s="2569"/>
      <c r="K1056" s="2569"/>
      <c r="L1056" s="2569"/>
      <c r="M1056" s="2569"/>
      <c r="N1056" s="2569"/>
      <c r="O1056" s="2569"/>
      <c r="P1056" s="2569"/>
      <c r="Q1056" s="2569"/>
      <c r="R1056" s="2569"/>
      <c r="S1056" s="2569"/>
      <c r="T1056" s="2565"/>
      <c r="U1056" s="2565"/>
      <c r="V1056" s="2565"/>
      <c r="W1056" s="2565"/>
      <c r="X1056" s="2565"/>
      <c r="Y1056" s="2565"/>
      <c r="Z1056" s="2565"/>
      <c r="AA1056" s="2565"/>
      <c r="AB1056" s="2565"/>
      <c r="AC1056" s="2565"/>
      <c r="AD1056" s="2565"/>
      <c r="AE1056" s="2565"/>
      <c r="AF1056" s="2565"/>
      <c r="AG1056" s="2565"/>
      <c r="AH1056" s="2565"/>
      <c r="AI1056" s="2565"/>
      <c r="AJ1056" s="2568"/>
      <c r="AK1056" s="2572"/>
    </row>
    <row r="1057" spans="2:37" s="2403" customFormat="1" ht="15" customHeight="1" thickBot="1" x14ac:dyDescent="0.25">
      <c r="B1057" s="4057"/>
      <c r="C1057" s="4058"/>
      <c r="D1057" s="4059"/>
      <c r="E1057" s="4059"/>
      <c r="F1057" s="4059"/>
      <c r="G1057" s="4059"/>
      <c r="H1057" s="2574"/>
      <c r="I1057" s="2574"/>
      <c r="J1057" s="2574"/>
      <c r="K1057" s="2574"/>
      <c r="L1057" s="2574"/>
      <c r="M1057" s="2574"/>
      <c r="N1057" s="2574"/>
      <c r="O1057" s="2574"/>
      <c r="P1057" s="2574"/>
      <c r="Q1057" s="2574"/>
      <c r="R1057" s="2574"/>
      <c r="S1057" s="2574"/>
      <c r="T1057" s="2575"/>
      <c r="U1057" s="2575"/>
      <c r="V1057" s="2575"/>
      <c r="W1057" s="2575"/>
      <c r="X1057" s="2575"/>
      <c r="Y1057" s="2575"/>
      <c r="Z1057" s="2575"/>
      <c r="AA1057" s="2575"/>
      <c r="AB1057" s="2575"/>
      <c r="AC1057" s="2575"/>
      <c r="AD1057" s="2575"/>
      <c r="AE1057" s="2575"/>
      <c r="AF1057" s="2575"/>
      <c r="AG1057" s="2575"/>
      <c r="AH1057" s="2575"/>
      <c r="AI1057" s="2575"/>
      <c r="AJ1057" s="2576"/>
      <c r="AK1057" s="2577"/>
    </row>
    <row r="1058" spans="2:37" s="2403" customFormat="1" ht="15" customHeight="1" x14ac:dyDescent="0.3">
      <c r="B1058" s="5304"/>
      <c r="C1058" s="5304"/>
      <c r="D1058" s="2684"/>
      <c r="E1058" s="534"/>
      <c r="F1058" s="534"/>
      <c r="G1058" s="534"/>
      <c r="H1058" s="534"/>
      <c r="I1058" s="2996"/>
      <c r="J1058" s="2996"/>
      <c r="K1058" s="2996"/>
      <c r="L1058" s="2996"/>
      <c r="M1058" s="2996"/>
      <c r="N1058" s="2996"/>
      <c r="O1058" s="2996"/>
      <c r="P1058" s="2996"/>
    </row>
    <row r="1059" spans="2:37" s="2403" customFormat="1" ht="15" customHeight="1" thickBot="1" x14ac:dyDescent="0.35">
      <c r="C1059" s="2684"/>
      <c r="D1059" s="2684"/>
      <c r="E1059" s="534"/>
      <c r="F1059" s="534"/>
      <c r="G1059" s="534"/>
      <c r="H1059" s="534"/>
      <c r="I1059" s="2996"/>
      <c r="J1059" s="2996"/>
      <c r="K1059" s="2996"/>
      <c r="L1059" s="2996"/>
      <c r="M1059" s="2996"/>
      <c r="N1059" s="2996"/>
      <c r="O1059" s="2996"/>
      <c r="P1059" s="2996"/>
    </row>
    <row r="1060" spans="2:37" s="2403" customFormat="1" ht="15" customHeight="1" x14ac:dyDescent="0.2">
      <c r="B1060" s="3987" t="s">
        <v>5001</v>
      </c>
      <c r="C1060" s="3988"/>
      <c r="D1060" s="3988"/>
      <c r="E1060" s="3988"/>
      <c r="F1060" s="3988"/>
      <c r="G1060" s="3988"/>
      <c r="H1060" s="3988"/>
      <c r="I1060" s="3988"/>
      <c r="J1060" s="3988"/>
      <c r="K1060" s="3988"/>
      <c r="L1060" s="3988"/>
      <c r="M1060" s="3988"/>
      <c r="N1060" s="3988"/>
      <c r="O1060" s="3988"/>
      <c r="P1060" s="3988"/>
      <c r="Q1060" s="3988"/>
      <c r="R1060" s="3988"/>
      <c r="S1060" s="3988"/>
      <c r="T1060" s="3988"/>
      <c r="U1060" s="3988"/>
      <c r="V1060" s="3988"/>
      <c r="W1060" s="3988"/>
      <c r="X1060" s="3988"/>
      <c r="Y1060" s="3988"/>
      <c r="Z1060" s="3988"/>
      <c r="AA1060" s="3988"/>
      <c r="AB1060" s="3988"/>
      <c r="AC1060" s="3988"/>
      <c r="AD1060" s="3988"/>
      <c r="AE1060" s="3988"/>
      <c r="AF1060" s="3988"/>
      <c r="AG1060" s="3988"/>
      <c r="AH1060" s="3988"/>
      <c r="AI1060" s="3988"/>
      <c r="AJ1060" s="3988"/>
      <c r="AK1060" s="3989"/>
    </row>
    <row r="1061" spans="2:37" s="2403" customFormat="1" ht="15" customHeight="1" x14ac:dyDescent="0.2">
      <c r="B1061" s="2570"/>
      <c r="C1061" s="2993"/>
      <c r="D1061" s="2993"/>
      <c r="E1061" s="2993"/>
      <c r="F1061" s="2993"/>
      <c r="G1061" s="2571"/>
      <c r="H1061" s="2571"/>
      <c r="I1061" s="2571"/>
      <c r="J1061" s="2571"/>
      <c r="K1061" s="2571"/>
      <c r="L1061" s="2571"/>
      <c r="M1061" s="2571"/>
      <c r="N1061" s="2571"/>
      <c r="O1061" s="2571"/>
      <c r="P1061" s="2571"/>
      <c r="Q1061" s="2571"/>
      <c r="R1061" s="2571"/>
      <c r="S1061" s="2571"/>
      <c r="T1061" s="2571"/>
      <c r="U1061" s="2571"/>
      <c r="V1061" s="2571"/>
      <c r="W1061" s="2571"/>
      <c r="X1061" s="2571"/>
      <c r="Y1061" s="2571"/>
      <c r="Z1061" s="2571"/>
      <c r="AA1061" s="2571"/>
      <c r="AB1061" s="2571"/>
      <c r="AC1061" s="2571"/>
      <c r="AD1061" s="2571"/>
      <c r="AE1061" s="2571"/>
      <c r="AF1061" s="2571"/>
      <c r="AG1061" s="2571"/>
      <c r="AH1061" s="2571"/>
      <c r="AI1061" s="2571"/>
      <c r="AJ1061" s="2571"/>
      <c r="AK1061" s="2572"/>
    </row>
    <row r="1062" spans="2:37" s="2403" customFormat="1" ht="28.5" customHeight="1" x14ac:dyDescent="0.2">
      <c r="B1062" s="2570" t="s">
        <v>4988</v>
      </c>
      <c r="C1062" s="2993"/>
      <c r="D1062" s="3990" t="s">
        <v>5837</v>
      </c>
      <c r="E1062" s="3990"/>
      <c r="F1062" s="3990"/>
      <c r="G1062" s="2571"/>
      <c r="H1062" s="2571"/>
      <c r="I1062" s="2571"/>
      <c r="J1062" s="2571"/>
      <c r="K1062" s="2571"/>
      <c r="L1062" s="2571"/>
      <c r="M1062" s="2571"/>
      <c r="N1062" s="2571"/>
      <c r="O1062" s="2571"/>
      <c r="P1062" s="2571"/>
      <c r="Q1062" s="2571"/>
      <c r="R1062" s="2571"/>
      <c r="S1062" s="2571"/>
      <c r="T1062" s="2571"/>
      <c r="U1062" s="2571"/>
      <c r="V1062" s="2571"/>
      <c r="W1062" s="2571"/>
      <c r="X1062" s="2571"/>
      <c r="Y1062" s="2571"/>
      <c r="Z1062" s="2571"/>
      <c r="AA1062" s="2571"/>
      <c r="AB1062" s="2571"/>
      <c r="AC1062" s="2571"/>
      <c r="AD1062" s="2571"/>
      <c r="AE1062" s="2571"/>
      <c r="AF1062" s="2571"/>
      <c r="AG1062" s="2571"/>
      <c r="AH1062" s="2571"/>
      <c r="AI1062" s="2571"/>
      <c r="AJ1062" s="2571"/>
      <c r="AK1062" s="2572"/>
    </row>
    <row r="1063" spans="2:37" s="2403" customFormat="1" ht="15" customHeight="1" thickBot="1" x14ac:dyDescent="0.25">
      <c r="B1063" s="3991" t="s">
        <v>5002</v>
      </c>
      <c r="C1063" s="3992"/>
      <c r="D1063" s="5430">
        <v>41519</v>
      </c>
      <c r="E1063" s="5430"/>
      <c r="F1063" s="2994"/>
      <c r="G1063" s="2571"/>
      <c r="H1063" s="2571"/>
      <c r="I1063" s="2571"/>
      <c r="J1063" s="2571"/>
      <c r="K1063" s="2571"/>
      <c r="L1063" s="2571"/>
      <c r="M1063" s="2571"/>
      <c r="N1063" s="2571"/>
      <c r="O1063" s="2571"/>
      <c r="P1063" s="2571"/>
      <c r="Q1063" s="2571"/>
      <c r="R1063" s="2571"/>
      <c r="S1063" s="2571"/>
      <c r="T1063" s="2571"/>
      <c r="U1063" s="2571"/>
      <c r="V1063" s="2571"/>
      <c r="W1063" s="2571"/>
      <c r="X1063" s="2571"/>
      <c r="Y1063" s="2571"/>
      <c r="Z1063" s="2571"/>
      <c r="AA1063" s="2571"/>
      <c r="AB1063" s="2571"/>
      <c r="AC1063" s="2571"/>
      <c r="AD1063" s="2571"/>
      <c r="AE1063" s="2571"/>
      <c r="AF1063" s="2571"/>
      <c r="AG1063" s="2571"/>
      <c r="AH1063" s="2571"/>
      <c r="AI1063" s="2571"/>
      <c r="AJ1063" s="2571"/>
      <c r="AK1063" s="2572"/>
    </row>
    <row r="1064" spans="2:37" s="2403" customFormat="1" ht="67.5" customHeight="1" thickBot="1" x14ac:dyDescent="0.25">
      <c r="B1064" s="3993" t="s">
        <v>5003</v>
      </c>
      <c r="C1064" s="4036"/>
      <c r="D1064" s="4932" t="s">
        <v>5866</v>
      </c>
      <c r="E1064" s="4933"/>
      <c r="F1064" s="4933"/>
      <c r="G1064" s="4933"/>
      <c r="H1064" s="4933"/>
      <c r="I1064" s="4933"/>
      <c r="J1064" s="4933"/>
      <c r="K1064" s="4933"/>
      <c r="L1064" s="4933"/>
      <c r="M1064" s="4933"/>
      <c r="N1064" s="4933"/>
      <c r="O1064" s="4933"/>
      <c r="P1064" s="4933"/>
      <c r="Q1064" s="4934"/>
      <c r="R1064" s="2571"/>
      <c r="S1064" s="2571"/>
      <c r="T1064" s="2571"/>
      <c r="U1064" s="2571"/>
      <c r="V1064" s="2571"/>
      <c r="W1064" s="2571"/>
      <c r="X1064" s="2571"/>
      <c r="Y1064" s="2571"/>
      <c r="Z1064" s="2571"/>
      <c r="AA1064" s="2571"/>
      <c r="AB1064" s="2571"/>
      <c r="AC1064" s="2571"/>
      <c r="AD1064" s="2571"/>
      <c r="AE1064" s="2571"/>
      <c r="AF1064" s="2571"/>
      <c r="AG1064" s="2571"/>
      <c r="AH1064" s="2571"/>
      <c r="AI1064" s="2571"/>
      <c r="AJ1064" s="2571"/>
      <c r="AK1064" s="2572"/>
    </row>
    <row r="1065" spans="2:37" s="2403" customFormat="1" ht="15" customHeight="1" thickBot="1" x14ac:dyDescent="0.25">
      <c r="B1065" s="3998"/>
      <c r="C1065" s="3999"/>
      <c r="D1065" s="3999"/>
      <c r="E1065" s="3999"/>
      <c r="F1065" s="3999"/>
      <c r="G1065" s="3999"/>
      <c r="H1065" s="3999"/>
      <c r="I1065" s="3999"/>
      <c r="J1065" s="3999"/>
      <c r="K1065" s="3999"/>
      <c r="L1065" s="3999"/>
      <c r="M1065" s="3999"/>
      <c r="N1065" s="3999"/>
      <c r="O1065" s="3999"/>
      <c r="P1065" s="3999"/>
      <c r="Q1065" s="3999"/>
      <c r="R1065" s="2571"/>
      <c r="S1065" s="2571"/>
      <c r="T1065" s="2571"/>
      <c r="U1065" s="2571"/>
      <c r="V1065" s="2571"/>
      <c r="W1065" s="2571"/>
      <c r="X1065" s="2571"/>
      <c r="Y1065" s="2571"/>
      <c r="Z1065" s="2571"/>
      <c r="AA1065" s="2571"/>
      <c r="AB1065" s="2571"/>
      <c r="AC1065" s="2571"/>
      <c r="AD1065" s="2571"/>
      <c r="AE1065" s="2571"/>
      <c r="AF1065" s="2571"/>
      <c r="AG1065" s="2571"/>
      <c r="AH1065" s="2571"/>
      <c r="AI1065" s="2571"/>
      <c r="AJ1065" s="2571"/>
      <c r="AK1065" s="2572"/>
    </row>
    <row r="1066" spans="2:37" s="2403" customFormat="1" ht="15" customHeight="1" thickBot="1" x14ac:dyDescent="0.25">
      <c r="B1066" s="2992"/>
      <c r="C1066" s="2993"/>
      <c r="D1066" s="2993"/>
      <c r="E1066" s="2993"/>
      <c r="F1066" s="2995"/>
      <c r="G1066" s="2995"/>
      <c r="H1066" s="2995"/>
      <c r="I1066" s="2995"/>
      <c r="J1066" s="2995"/>
      <c r="K1066" s="2995"/>
      <c r="L1066" s="2995"/>
      <c r="M1066" s="2995"/>
      <c r="N1066" s="2995"/>
      <c r="O1066" s="2995"/>
      <c r="P1066" s="2995"/>
      <c r="Q1066" s="2995"/>
      <c r="R1066" s="2571"/>
      <c r="S1066" s="2571"/>
      <c r="T1066" s="2571"/>
      <c r="U1066" s="2571"/>
      <c r="V1066" s="2571"/>
      <c r="W1066" s="2571"/>
      <c r="X1066" s="2571"/>
      <c r="Y1066" s="2571"/>
      <c r="Z1066" s="2571"/>
      <c r="AA1066" s="2571"/>
      <c r="AB1066" s="2571"/>
      <c r="AC1066" s="2571"/>
      <c r="AD1066" s="2571"/>
      <c r="AE1066" s="2571"/>
      <c r="AF1066" s="2571"/>
      <c r="AG1066" s="2571"/>
      <c r="AH1066" s="2571"/>
      <c r="AI1066" s="2571"/>
      <c r="AJ1066" s="2571"/>
      <c r="AK1066" s="2572"/>
    </row>
    <row r="1067" spans="2:37" s="2403" customFormat="1" ht="15" customHeight="1" thickBot="1" x14ac:dyDescent="0.25">
      <c r="B1067" s="4000" t="s">
        <v>5004</v>
      </c>
      <c r="C1067" s="4000"/>
      <c r="D1067" s="4000" t="s">
        <v>4994</v>
      </c>
      <c r="E1067" s="4000" t="s">
        <v>5005</v>
      </c>
      <c r="F1067" s="4002" t="s">
        <v>224</v>
      </c>
      <c r="G1067" s="4002"/>
      <c r="H1067" s="4002"/>
      <c r="I1067" s="4002"/>
      <c r="J1067" s="4002"/>
      <c r="K1067" s="4002"/>
      <c r="L1067" s="4002"/>
      <c r="M1067" s="4002"/>
      <c r="N1067" s="4002"/>
      <c r="O1067" s="4002"/>
      <c r="P1067" s="4002"/>
      <c r="Q1067" s="4002"/>
      <c r="R1067" s="4002"/>
      <c r="S1067" s="4002" t="s">
        <v>340</v>
      </c>
      <c r="T1067" s="4002"/>
      <c r="U1067" s="4002"/>
      <c r="V1067" s="4002"/>
      <c r="W1067" s="4002"/>
      <c r="X1067" s="4002"/>
      <c r="Y1067" s="4002"/>
      <c r="Z1067" s="4002"/>
      <c r="AA1067" s="4002"/>
      <c r="AB1067" s="4002"/>
      <c r="AC1067" s="4002"/>
      <c r="AD1067" s="4002" t="s">
        <v>225</v>
      </c>
      <c r="AE1067" s="4002"/>
      <c r="AF1067" s="4002"/>
      <c r="AG1067" s="4002"/>
      <c r="AH1067" s="4003" t="s">
        <v>4989</v>
      </c>
      <c r="AI1067" s="4003"/>
      <c r="AJ1067" s="4003"/>
      <c r="AK1067" s="2572"/>
    </row>
    <row r="1068" spans="2:37" s="2403" customFormat="1" ht="15" customHeight="1" thickBot="1" x14ac:dyDescent="0.25">
      <c r="B1068" s="4001"/>
      <c r="C1068" s="4001"/>
      <c r="D1068" s="4001"/>
      <c r="E1068" s="4001"/>
      <c r="F1068" s="4001" t="s">
        <v>5006</v>
      </c>
      <c r="G1068" s="4001" t="s">
        <v>5007</v>
      </c>
      <c r="H1068" s="4000" t="s">
        <v>5008</v>
      </c>
      <c r="I1068" s="4004" t="s">
        <v>5009</v>
      </c>
      <c r="J1068" s="4004" t="s">
        <v>5010</v>
      </c>
      <c r="K1068" s="4005" t="s">
        <v>5011</v>
      </c>
      <c r="L1068" s="4005" t="s">
        <v>5012</v>
      </c>
      <c r="M1068" s="4004" t="s">
        <v>5013</v>
      </c>
      <c r="N1068" s="4004"/>
      <c r="O1068" s="4005" t="s">
        <v>5014</v>
      </c>
      <c r="P1068" s="4005" t="s">
        <v>5015</v>
      </c>
      <c r="Q1068" s="4005" t="s">
        <v>5016</v>
      </c>
      <c r="R1068" s="4005" t="s">
        <v>5017</v>
      </c>
      <c r="S1068" s="4000" t="s">
        <v>5018</v>
      </c>
      <c r="T1068" s="4000" t="s">
        <v>5019</v>
      </c>
      <c r="U1068" s="4000" t="s">
        <v>5020</v>
      </c>
      <c r="V1068" s="4000" t="s">
        <v>5021</v>
      </c>
      <c r="W1068" s="4000" t="s">
        <v>5022</v>
      </c>
      <c r="X1068" s="4000" t="s">
        <v>5023</v>
      </c>
      <c r="Y1068" s="4000" t="s">
        <v>5024</v>
      </c>
      <c r="Z1068" s="4000" t="s">
        <v>5025</v>
      </c>
      <c r="AA1068" s="4000" t="s">
        <v>5026</v>
      </c>
      <c r="AB1068" s="4004" t="s">
        <v>5027</v>
      </c>
      <c r="AC1068" s="4004" t="s">
        <v>5028</v>
      </c>
      <c r="AD1068" s="4000" t="s">
        <v>5029</v>
      </c>
      <c r="AE1068" s="4000" t="s">
        <v>5030</v>
      </c>
      <c r="AF1068" s="4000" t="s">
        <v>5031</v>
      </c>
      <c r="AG1068" s="4000" t="s">
        <v>5032</v>
      </c>
      <c r="AH1068" s="4000" t="s">
        <v>1154</v>
      </c>
      <c r="AI1068" s="4000" t="s">
        <v>4990</v>
      </c>
      <c r="AJ1068" s="4000" t="s">
        <v>4991</v>
      </c>
      <c r="AK1068" s="2572"/>
    </row>
    <row r="1069" spans="2:37" s="2403" customFormat="1" ht="15" customHeight="1" thickBot="1" x14ac:dyDescent="0.25">
      <c r="B1069" s="4001"/>
      <c r="C1069" s="4001"/>
      <c r="D1069" s="4001"/>
      <c r="E1069" s="4001"/>
      <c r="F1069" s="4001"/>
      <c r="G1069" s="4001"/>
      <c r="H1069" s="4001"/>
      <c r="I1069" s="4005"/>
      <c r="J1069" s="4005"/>
      <c r="K1069" s="4005"/>
      <c r="L1069" s="4005"/>
      <c r="M1069" s="2991" t="s">
        <v>5033</v>
      </c>
      <c r="N1069" s="2990" t="s">
        <v>2798</v>
      </c>
      <c r="O1069" s="4005"/>
      <c r="P1069" s="4005"/>
      <c r="Q1069" s="4005"/>
      <c r="R1069" s="4005"/>
      <c r="S1069" s="4001"/>
      <c r="T1069" s="4001"/>
      <c r="U1069" s="4001"/>
      <c r="V1069" s="4001"/>
      <c r="W1069" s="4001"/>
      <c r="X1069" s="4001"/>
      <c r="Y1069" s="4001"/>
      <c r="Z1069" s="4001"/>
      <c r="AA1069" s="4001"/>
      <c r="AB1069" s="4005"/>
      <c r="AC1069" s="4005"/>
      <c r="AD1069" s="4001"/>
      <c r="AE1069" s="4001"/>
      <c r="AF1069" s="4001"/>
      <c r="AG1069" s="4001"/>
      <c r="AH1069" s="4001"/>
      <c r="AI1069" s="4001"/>
      <c r="AJ1069" s="4001"/>
      <c r="AK1069" s="2572"/>
    </row>
    <row r="1070" spans="2:37" s="2403" customFormat="1" ht="15" customHeight="1" x14ac:dyDescent="0.2">
      <c r="B1070" s="4133" t="s">
        <v>5838</v>
      </c>
      <c r="C1070" s="4134"/>
      <c r="D1070" s="3041" t="s">
        <v>5839</v>
      </c>
      <c r="E1070" s="3041">
        <v>24.99</v>
      </c>
      <c r="F1070" s="3155"/>
      <c r="G1070" s="3155"/>
      <c r="H1070" s="3155"/>
      <c r="I1070" s="3156">
        <v>40</v>
      </c>
      <c r="J1070" s="3155"/>
      <c r="K1070" s="3157"/>
      <c r="L1070" s="3157">
        <v>0.15</v>
      </c>
      <c r="M1070" s="3155"/>
      <c r="N1070" s="3155"/>
      <c r="O1070" s="3155"/>
      <c r="P1070" s="3155"/>
      <c r="Q1070" s="3157">
        <v>0.15</v>
      </c>
      <c r="R1070" s="3157">
        <v>0.15</v>
      </c>
      <c r="S1070" s="3155"/>
      <c r="T1070" s="3155"/>
      <c r="U1070" s="3158">
        <v>9999</v>
      </c>
      <c r="V1070" s="3155"/>
      <c r="W1070" s="3155"/>
      <c r="X1070" s="3159">
        <v>0.06</v>
      </c>
      <c r="Y1070" s="3155"/>
      <c r="Z1070" s="3155"/>
      <c r="AA1070" s="3155"/>
      <c r="AB1070" s="3159">
        <v>0.06</v>
      </c>
      <c r="AC1070" s="3159">
        <v>0.06</v>
      </c>
      <c r="AD1070" s="3155"/>
      <c r="AE1070" s="3160">
        <v>1000</v>
      </c>
      <c r="AF1070" s="3155"/>
      <c r="AG1070" s="3161">
        <v>0.1</v>
      </c>
      <c r="AH1070" s="3155"/>
      <c r="AI1070" s="3042" t="s">
        <v>5840</v>
      </c>
      <c r="AJ1070" s="3162"/>
      <c r="AK1070" s="2572"/>
    </row>
    <row r="1071" spans="2:37" s="2403" customFormat="1" ht="15" customHeight="1" x14ac:dyDescent="0.2">
      <c r="B1071" s="3982" t="s">
        <v>5841</v>
      </c>
      <c r="C1071" s="3983"/>
      <c r="D1071" s="3037" t="s">
        <v>5842</v>
      </c>
      <c r="E1071" s="3037">
        <v>29.99</v>
      </c>
      <c r="F1071" s="3163"/>
      <c r="G1071" s="3163"/>
      <c r="H1071" s="3163"/>
      <c r="I1071" s="3164">
        <v>40</v>
      </c>
      <c r="J1071" s="3163"/>
      <c r="K1071" s="3165"/>
      <c r="L1071" s="3165">
        <v>0.15</v>
      </c>
      <c r="M1071" s="3163"/>
      <c r="N1071" s="3163"/>
      <c r="O1071" s="3163"/>
      <c r="P1071" s="3163"/>
      <c r="Q1071" s="3165">
        <v>0.15</v>
      </c>
      <c r="R1071" s="3165">
        <v>0.15</v>
      </c>
      <c r="S1071" s="3163"/>
      <c r="T1071" s="3163"/>
      <c r="U1071" s="3166">
        <v>9999</v>
      </c>
      <c r="V1071" s="3163"/>
      <c r="W1071" s="3163"/>
      <c r="X1071" s="3167">
        <v>0.06</v>
      </c>
      <c r="Y1071" s="3163"/>
      <c r="Z1071" s="3163"/>
      <c r="AA1071" s="3163"/>
      <c r="AB1071" s="3167">
        <v>0.06</v>
      </c>
      <c r="AC1071" s="3167">
        <v>0.06</v>
      </c>
      <c r="AD1071" s="3163"/>
      <c r="AE1071" s="3168">
        <v>1500</v>
      </c>
      <c r="AF1071" s="3163"/>
      <c r="AG1071" s="3169">
        <v>0.1</v>
      </c>
      <c r="AH1071" s="3163"/>
      <c r="AI1071" s="3038" t="s">
        <v>5840</v>
      </c>
      <c r="AJ1071" s="3170"/>
      <c r="AK1071" s="2572"/>
    </row>
    <row r="1072" spans="2:37" s="2403" customFormat="1" ht="15" customHeight="1" x14ac:dyDescent="0.2">
      <c r="B1072" s="3982" t="s">
        <v>5843</v>
      </c>
      <c r="C1072" s="3983"/>
      <c r="D1072" s="3037" t="s">
        <v>5844</v>
      </c>
      <c r="E1072" s="3037">
        <v>34.99</v>
      </c>
      <c r="F1072" s="3163"/>
      <c r="G1072" s="3163"/>
      <c r="H1072" s="3163"/>
      <c r="I1072" s="3164">
        <v>40</v>
      </c>
      <c r="J1072" s="3163"/>
      <c r="K1072" s="3165"/>
      <c r="L1072" s="3165">
        <v>0.15</v>
      </c>
      <c r="M1072" s="3163"/>
      <c r="N1072" s="3163"/>
      <c r="O1072" s="3163"/>
      <c r="P1072" s="3163"/>
      <c r="Q1072" s="3165">
        <v>0.15</v>
      </c>
      <c r="R1072" s="3165">
        <v>0.15</v>
      </c>
      <c r="S1072" s="3163"/>
      <c r="T1072" s="3163"/>
      <c r="U1072" s="3166">
        <v>9999</v>
      </c>
      <c r="V1072" s="3163"/>
      <c r="W1072" s="3163"/>
      <c r="X1072" s="3167">
        <v>0.06</v>
      </c>
      <c r="Y1072" s="3163"/>
      <c r="Z1072" s="3163"/>
      <c r="AA1072" s="3163"/>
      <c r="AB1072" s="3167">
        <v>0.06</v>
      </c>
      <c r="AC1072" s="3167">
        <v>0.06</v>
      </c>
      <c r="AD1072" s="3163"/>
      <c r="AE1072" s="3168">
        <v>1500</v>
      </c>
      <c r="AF1072" s="3163"/>
      <c r="AG1072" s="3169">
        <v>0.1</v>
      </c>
      <c r="AH1072" s="3163"/>
      <c r="AI1072" s="3038" t="s">
        <v>5840</v>
      </c>
      <c r="AJ1072" s="3170"/>
      <c r="AK1072" s="2572"/>
    </row>
    <row r="1073" spans="2:37" s="2403" customFormat="1" ht="15" customHeight="1" x14ac:dyDescent="0.2">
      <c r="B1073" s="3982" t="s">
        <v>5845</v>
      </c>
      <c r="C1073" s="3983"/>
      <c r="D1073" s="3037" t="s">
        <v>5846</v>
      </c>
      <c r="E1073" s="3037">
        <v>39.99</v>
      </c>
      <c r="F1073" s="3163"/>
      <c r="G1073" s="3163"/>
      <c r="H1073" s="3163"/>
      <c r="I1073" s="3164">
        <v>40</v>
      </c>
      <c r="J1073" s="3163"/>
      <c r="K1073" s="3165"/>
      <c r="L1073" s="3165">
        <v>0.15</v>
      </c>
      <c r="M1073" s="3163"/>
      <c r="N1073" s="3163"/>
      <c r="O1073" s="3163"/>
      <c r="P1073" s="3163"/>
      <c r="Q1073" s="3165">
        <v>0.15</v>
      </c>
      <c r="R1073" s="3165">
        <v>0.15</v>
      </c>
      <c r="S1073" s="3163"/>
      <c r="T1073" s="3163"/>
      <c r="U1073" s="3166">
        <v>9999</v>
      </c>
      <c r="V1073" s="3163"/>
      <c r="W1073" s="3163"/>
      <c r="X1073" s="3167">
        <v>0.06</v>
      </c>
      <c r="Y1073" s="3163"/>
      <c r="Z1073" s="3163"/>
      <c r="AA1073" s="3163"/>
      <c r="AB1073" s="3167">
        <v>0.06</v>
      </c>
      <c r="AC1073" s="3167">
        <v>0.06</v>
      </c>
      <c r="AD1073" s="3163"/>
      <c r="AE1073" s="3168">
        <v>2000</v>
      </c>
      <c r="AF1073" s="3163"/>
      <c r="AG1073" s="3169">
        <v>0.1</v>
      </c>
      <c r="AH1073" s="3163"/>
      <c r="AI1073" s="3038" t="s">
        <v>5840</v>
      </c>
      <c r="AJ1073" s="3170"/>
      <c r="AK1073" s="2572"/>
    </row>
    <row r="1074" spans="2:37" s="2403" customFormat="1" ht="15" customHeight="1" thickBot="1" x14ac:dyDescent="0.25">
      <c r="B1074" s="3984" t="s">
        <v>5847</v>
      </c>
      <c r="C1074" s="3985"/>
      <c r="D1074" s="3051" t="s">
        <v>5848</v>
      </c>
      <c r="E1074" s="3051">
        <v>49.99</v>
      </c>
      <c r="F1074" s="3049"/>
      <c r="G1074" s="3049"/>
      <c r="H1074" s="3049"/>
      <c r="I1074" s="3171">
        <v>40</v>
      </c>
      <c r="J1074" s="3049"/>
      <c r="K1074" s="3172"/>
      <c r="L1074" s="3172">
        <v>0.15</v>
      </c>
      <c r="M1074" s="3049"/>
      <c r="N1074" s="3049"/>
      <c r="O1074" s="3049"/>
      <c r="P1074" s="3049"/>
      <c r="Q1074" s="3172">
        <v>0.15</v>
      </c>
      <c r="R1074" s="3172">
        <v>0.15</v>
      </c>
      <c r="S1074" s="3049"/>
      <c r="T1074" s="3049"/>
      <c r="U1074" s="3173">
        <v>9999</v>
      </c>
      <c r="V1074" s="3049"/>
      <c r="W1074" s="3049"/>
      <c r="X1074" s="3174">
        <v>0.06</v>
      </c>
      <c r="Y1074" s="3049"/>
      <c r="Z1074" s="3049"/>
      <c r="AA1074" s="3049"/>
      <c r="AB1074" s="3174">
        <v>0.06</v>
      </c>
      <c r="AC1074" s="3174">
        <v>0.06</v>
      </c>
      <c r="AD1074" s="3049"/>
      <c r="AE1074" s="3175">
        <v>3000</v>
      </c>
      <c r="AF1074" s="3049"/>
      <c r="AG1074" s="3176">
        <v>0.1</v>
      </c>
      <c r="AH1074" s="3049"/>
      <c r="AI1074" s="3052" t="s">
        <v>5840</v>
      </c>
      <c r="AJ1074" s="3177"/>
      <c r="AK1074" s="2572"/>
    </row>
    <row r="1075" spans="2:37" s="2403" customFormat="1" ht="15" customHeight="1" x14ac:dyDescent="0.2">
      <c r="B1075" s="2573"/>
      <c r="C1075" s="2566"/>
      <c r="D1075" s="2566"/>
      <c r="E1075" s="2566"/>
      <c r="F1075" s="2566"/>
      <c r="G1075" s="2566"/>
      <c r="H1075" s="2566"/>
      <c r="I1075" s="2567"/>
      <c r="J1075" s="2567"/>
      <c r="K1075" s="2567"/>
      <c r="L1075" s="2567"/>
      <c r="M1075" s="2566"/>
      <c r="N1075" s="2567"/>
      <c r="O1075" s="2567"/>
      <c r="P1075" s="2567"/>
      <c r="Q1075" s="2567"/>
      <c r="R1075" s="2567"/>
      <c r="S1075" s="2566"/>
      <c r="T1075" s="2565"/>
      <c r="U1075" s="2565"/>
      <c r="V1075" s="2565"/>
      <c r="W1075" s="2565"/>
      <c r="X1075" s="2565"/>
      <c r="Y1075" s="2565"/>
      <c r="Z1075" s="2565"/>
      <c r="AA1075" s="2565"/>
      <c r="AB1075" s="2565"/>
      <c r="AC1075" s="2565"/>
      <c r="AD1075" s="2565"/>
      <c r="AE1075" s="2565"/>
      <c r="AF1075" s="2565"/>
      <c r="AG1075" s="2565"/>
      <c r="AH1075" s="2565"/>
      <c r="AI1075" s="2565"/>
      <c r="AJ1075" s="2568"/>
      <c r="AK1075" s="2572"/>
    </row>
    <row r="1076" spans="2:37" s="2403" customFormat="1" ht="15" customHeight="1" x14ac:dyDescent="0.2">
      <c r="B1076" s="3979" t="s">
        <v>4992</v>
      </c>
      <c r="C1076" s="3980"/>
      <c r="D1076" s="4042" t="s">
        <v>5159</v>
      </c>
      <c r="E1076" s="4042"/>
      <c r="F1076" s="4042"/>
      <c r="G1076" s="4042"/>
      <c r="H1076" s="4042"/>
      <c r="I1076" s="2569"/>
      <c r="J1076" s="2569"/>
      <c r="K1076" s="2569"/>
      <c r="L1076" s="2569"/>
      <c r="M1076" s="2569"/>
      <c r="N1076" s="2569"/>
      <c r="O1076" s="2569"/>
      <c r="P1076" s="2569"/>
      <c r="Q1076" s="2569"/>
      <c r="R1076" s="2569"/>
      <c r="S1076" s="2569"/>
      <c r="T1076" s="2565"/>
      <c r="U1076" s="2565"/>
      <c r="V1076" s="2565"/>
      <c r="W1076" s="2565"/>
      <c r="X1076" s="2565"/>
      <c r="Y1076" s="2565"/>
      <c r="Z1076" s="2565"/>
      <c r="AA1076" s="2565"/>
      <c r="AB1076" s="2565"/>
      <c r="AC1076" s="2565"/>
      <c r="AD1076" s="2565"/>
      <c r="AE1076" s="2565"/>
      <c r="AF1076" s="2565"/>
      <c r="AG1076" s="2565"/>
      <c r="AH1076" s="2565"/>
      <c r="AI1076" s="2565"/>
      <c r="AJ1076" s="2568"/>
      <c r="AK1076" s="2572"/>
    </row>
    <row r="1077" spans="2:37" s="2403" customFormat="1" ht="15" customHeight="1" x14ac:dyDescent="0.2">
      <c r="B1077" s="3979" t="s">
        <v>4993</v>
      </c>
      <c r="C1077" s="3980"/>
      <c r="D1077" s="4042" t="s">
        <v>1871</v>
      </c>
      <c r="E1077" s="4042"/>
      <c r="F1077" s="4042"/>
      <c r="G1077" s="4042"/>
      <c r="H1077" s="4042"/>
      <c r="I1077" s="2569"/>
      <c r="J1077" s="2569"/>
      <c r="K1077" s="2569"/>
      <c r="L1077" s="2569"/>
      <c r="M1077" s="2569"/>
      <c r="N1077" s="2569"/>
      <c r="O1077" s="2569"/>
      <c r="P1077" s="2569"/>
      <c r="Q1077" s="2569"/>
      <c r="R1077" s="2569"/>
      <c r="S1077" s="2569"/>
      <c r="T1077" s="2565"/>
      <c r="U1077" s="2565"/>
      <c r="V1077" s="2565"/>
      <c r="W1077" s="2565"/>
      <c r="X1077" s="2565"/>
      <c r="Y1077" s="2565"/>
      <c r="Z1077" s="2565"/>
      <c r="AA1077" s="2565"/>
      <c r="AB1077" s="2565"/>
      <c r="AC1077" s="2565"/>
      <c r="AD1077" s="2565"/>
      <c r="AE1077" s="2565"/>
      <c r="AF1077" s="2565"/>
      <c r="AG1077" s="2565"/>
      <c r="AH1077" s="2565"/>
      <c r="AI1077" s="2565"/>
      <c r="AJ1077" s="2568"/>
      <c r="AK1077" s="2572"/>
    </row>
    <row r="1078" spans="2:37" s="2403" customFormat="1" ht="15" customHeight="1" thickBot="1" x14ac:dyDescent="0.25">
      <c r="B1078" s="4057"/>
      <c r="C1078" s="4058"/>
      <c r="D1078" s="4059"/>
      <c r="E1078" s="4059"/>
      <c r="F1078" s="4059"/>
      <c r="G1078" s="4059"/>
      <c r="H1078" s="2574"/>
      <c r="I1078" s="2574"/>
      <c r="J1078" s="2574"/>
      <c r="K1078" s="2574"/>
      <c r="L1078" s="2574"/>
      <c r="M1078" s="2574"/>
      <c r="N1078" s="2574"/>
      <c r="O1078" s="2574"/>
      <c r="P1078" s="2574"/>
      <c r="Q1078" s="2574"/>
      <c r="R1078" s="2574"/>
      <c r="S1078" s="2574"/>
      <c r="T1078" s="2575"/>
      <c r="U1078" s="2575"/>
      <c r="V1078" s="2575"/>
      <c r="W1078" s="2575"/>
      <c r="X1078" s="2575"/>
      <c r="Y1078" s="2575"/>
      <c r="Z1078" s="2575"/>
      <c r="AA1078" s="2575"/>
      <c r="AB1078" s="2575"/>
      <c r="AC1078" s="2575"/>
      <c r="AD1078" s="2575"/>
      <c r="AE1078" s="2575"/>
      <c r="AF1078" s="2575"/>
      <c r="AG1078" s="2575"/>
      <c r="AH1078" s="2575"/>
      <c r="AI1078" s="2575"/>
      <c r="AJ1078" s="2576"/>
      <c r="AK1078" s="2577"/>
    </row>
    <row r="1079" spans="2:37" s="2403" customFormat="1" ht="15" customHeight="1" x14ac:dyDescent="0.3">
      <c r="B1079" s="2683"/>
      <c r="C1079" s="2684"/>
      <c r="D1079" s="2684"/>
      <c r="E1079" s="534"/>
      <c r="F1079" s="534"/>
      <c r="G1079" s="534"/>
      <c r="H1079" s="534"/>
      <c r="I1079" s="2996"/>
      <c r="J1079" s="2996"/>
      <c r="K1079" s="2996"/>
      <c r="L1079" s="2996"/>
      <c r="M1079" s="2996"/>
      <c r="N1079" s="2996"/>
      <c r="O1079" s="2996"/>
      <c r="P1079" s="2996"/>
    </row>
    <row r="1080" spans="2:37" s="2403" customFormat="1" ht="15" customHeight="1" thickBot="1" x14ac:dyDescent="0.35">
      <c r="C1080" s="2684"/>
      <c r="D1080" s="2684"/>
      <c r="E1080" s="534"/>
      <c r="F1080" s="534"/>
      <c r="G1080" s="534"/>
      <c r="H1080" s="534"/>
      <c r="I1080" s="2996"/>
      <c r="J1080" s="2996"/>
      <c r="K1080" s="2996"/>
      <c r="L1080" s="2996"/>
      <c r="M1080" s="2996"/>
      <c r="N1080" s="2996"/>
      <c r="O1080" s="2996"/>
      <c r="P1080" s="2996"/>
    </row>
    <row r="1081" spans="2:37" s="2403" customFormat="1" ht="15" customHeight="1" x14ac:dyDescent="0.2">
      <c r="B1081" s="3987" t="s">
        <v>5001</v>
      </c>
      <c r="C1081" s="3988"/>
      <c r="D1081" s="3988"/>
      <c r="E1081" s="3988"/>
      <c r="F1081" s="3988"/>
      <c r="G1081" s="3988"/>
      <c r="H1081" s="3988"/>
      <c r="I1081" s="3988"/>
      <c r="J1081" s="3988"/>
      <c r="K1081" s="3988"/>
      <c r="L1081" s="3988"/>
      <c r="M1081" s="3988"/>
      <c r="N1081" s="3988"/>
      <c r="O1081" s="3988"/>
      <c r="P1081" s="3988"/>
      <c r="Q1081" s="3988"/>
      <c r="R1081" s="3988"/>
      <c r="S1081" s="3988"/>
      <c r="T1081" s="3988"/>
      <c r="U1081" s="3988"/>
      <c r="V1081" s="3988"/>
      <c r="W1081" s="3988"/>
      <c r="X1081" s="3988"/>
      <c r="Y1081" s="3988"/>
      <c r="Z1081" s="3988"/>
      <c r="AA1081" s="3988"/>
      <c r="AB1081" s="3988"/>
      <c r="AC1081" s="3988"/>
      <c r="AD1081" s="3988"/>
      <c r="AE1081" s="3988"/>
      <c r="AF1081" s="3988"/>
      <c r="AG1081" s="3988"/>
      <c r="AH1081" s="3988"/>
      <c r="AI1081" s="3988"/>
      <c r="AJ1081" s="3988"/>
      <c r="AK1081" s="3989"/>
    </row>
    <row r="1082" spans="2:37" s="2403" customFormat="1" ht="15" customHeight="1" x14ac:dyDescent="0.2">
      <c r="B1082" s="2570"/>
      <c r="C1082" s="2659"/>
      <c r="D1082" s="2659"/>
      <c r="E1082" s="2659"/>
      <c r="F1082" s="2659"/>
      <c r="G1082" s="2571"/>
      <c r="H1082" s="2571"/>
      <c r="I1082" s="2571"/>
      <c r="J1082" s="2571"/>
      <c r="K1082" s="2571"/>
      <c r="L1082" s="2571"/>
      <c r="M1082" s="2571"/>
      <c r="N1082" s="2571"/>
      <c r="O1082" s="2571"/>
      <c r="P1082" s="2571"/>
      <c r="Q1082" s="2571"/>
      <c r="R1082" s="2571"/>
      <c r="S1082" s="2571"/>
      <c r="T1082" s="2571"/>
      <c r="U1082" s="2571"/>
      <c r="V1082" s="2571"/>
      <c r="W1082" s="2571"/>
      <c r="X1082" s="2571"/>
      <c r="Y1082" s="2571"/>
      <c r="Z1082" s="2571"/>
      <c r="AA1082" s="2571"/>
      <c r="AB1082" s="2571"/>
      <c r="AC1082" s="2571"/>
      <c r="AD1082" s="2571"/>
      <c r="AE1082" s="2571"/>
      <c r="AF1082" s="2571"/>
      <c r="AG1082" s="2571"/>
      <c r="AH1082" s="2571"/>
      <c r="AI1082" s="2571"/>
      <c r="AJ1082" s="2571"/>
      <c r="AK1082" s="2572"/>
    </row>
    <row r="1083" spans="2:37" s="2403" customFormat="1" ht="15" customHeight="1" x14ac:dyDescent="0.2">
      <c r="B1083" s="2570" t="s">
        <v>4988</v>
      </c>
      <c r="C1083" s="2659"/>
      <c r="D1083" s="4122" t="s">
        <v>5156</v>
      </c>
      <c r="E1083" s="4122"/>
      <c r="F1083" s="4122"/>
      <c r="G1083" s="2571"/>
      <c r="H1083" s="2571"/>
      <c r="I1083" s="2571"/>
      <c r="J1083" s="2571"/>
      <c r="K1083" s="2571"/>
      <c r="L1083" s="2571"/>
      <c r="M1083" s="2571"/>
      <c r="N1083" s="2571"/>
      <c r="O1083" s="2571"/>
      <c r="P1083" s="2571"/>
      <c r="Q1083" s="2571"/>
      <c r="R1083" s="2571"/>
      <c r="S1083" s="2571"/>
      <c r="T1083" s="2571"/>
      <c r="U1083" s="2571"/>
      <c r="V1083" s="2571"/>
      <c r="W1083" s="2571"/>
      <c r="X1083" s="2571"/>
      <c r="Y1083" s="2571"/>
      <c r="Z1083" s="2571"/>
      <c r="AA1083" s="2571"/>
      <c r="AB1083" s="2571"/>
      <c r="AC1083" s="2571"/>
      <c r="AD1083" s="2571"/>
      <c r="AE1083" s="2571"/>
      <c r="AF1083" s="2571"/>
      <c r="AG1083" s="2571"/>
      <c r="AH1083" s="2571"/>
      <c r="AI1083" s="2571"/>
      <c r="AJ1083" s="2571"/>
      <c r="AK1083" s="2572"/>
    </row>
    <row r="1084" spans="2:37" s="2403" customFormat="1" ht="15" customHeight="1" thickBot="1" x14ac:dyDescent="0.25">
      <c r="B1084" s="3991" t="s">
        <v>5002</v>
      </c>
      <c r="C1084" s="3992"/>
      <c r="D1084" s="2661">
        <v>41428</v>
      </c>
      <c r="E1084" s="2662"/>
      <c r="F1084" s="2662"/>
      <c r="G1084" s="2571"/>
      <c r="H1084" s="2571"/>
      <c r="I1084" s="2571"/>
      <c r="J1084" s="2571"/>
      <c r="K1084" s="2571"/>
      <c r="L1084" s="2571"/>
      <c r="M1084" s="2571"/>
      <c r="N1084" s="2571"/>
      <c r="O1084" s="2571"/>
      <c r="P1084" s="2571"/>
      <c r="Q1084" s="2571"/>
      <c r="R1084" s="2571"/>
      <c r="S1084" s="2571"/>
      <c r="T1084" s="2571"/>
      <c r="U1084" s="2571"/>
      <c r="V1084" s="2571"/>
      <c r="W1084" s="2571"/>
      <c r="X1084" s="2571"/>
      <c r="Y1084" s="2571"/>
      <c r="Z1084" s="2571"/>
      <c r="AA1084" s="2571"/>
      <c r="AB1084" s="2571"/>
      <c r="AC1084" s="2571"/>
      <c r="AD1084" s="2571"/>
      <c r="AE1084" s="2571"/>
      <c r="AF1084" s="2571"/>
      <c r="AG1084" s="2571"/>
      <c r="AH1084" s="2571"/>
      <c r="AI1084" s="2571"/>
      <c r="AJ1084" s="2571"/>
      <c r="AK1084" s="2572"/>
    </row>
    <row r="1085" spans="2:37" s="2403" customFormat="1" ht="48.75" customHeight="1" thickBot="1" x14ac:dyDescent="0.25">
      <c r="B1085" s="3993" t="s">
        <v>5003</v>
      </c>
      <c r="C1085" s="4036"/>
      <c r="D1085" s="4932" t="s">
        <v>5157</v>
      </c>
      <c r="E1085" s="4933"/>
      <c r="F1085" s="4933"/>
      <c r="G1085" s="4933"/>
      <c r="H1085" s="4933"/>
      <c r="I1085" s="4933"/>
      <c r="J1085" s="4933"/>
      <c r="K1085" s="4933"/>
      <c r="L1085" s="4933"/>
      <c r="M1085" s="4933"/>
      <c r="N1085" s="4933"/>
      <c r="O1085" s="4933"/>
      <c r="P1085" s="4933"/>
      <c r="Q1085" s="4934"/>
      <c r="R1085" s="2571"/>
      <c r="S1085" s="2571"/>
      <c r="T1085" s="2571"/>
      <c r="U1085" s="2571"/>
      <c r="V1085" s="2571"/>
      <c r="W1085" s="2571"/>
      <c r="X1085" s="2571"/>
      <c r="Y1085" s="2571"/>
      <c r="Z1085" s="2571"/>
      <c r="AA1085" s="2571"/>
      <c r="AB1085" s="2571"/>
      <c r="AC1085" s="2571"/>
      <c r="AD1085" s="2571"/>
      <c r="AE1085" s="2571"/>
      <c r="AF1085" s="2571"/>
      <c r="AG1085" s="2571"/>
      <c r="AH1085" s="2571"/>
      <c r="AI1085" s="2571"/>
      <c r="AJ1085" s="2571"/>
      <c r="AK1085" s="2572"/>
    </row>
    <row r="1086" spans="2:37" s="2403" customFormat="1" ht="15" customHeight="1" thickBot="1" x14ac:dyDescent="0.25">
      <c r="B1086" s="3998"/>
      <c r="C1086" s="3999"/>
      <c r="D1086" s="3999"/>
      <c r="E1086" s="3999"/>
      <c r="F1086" s="3999"/>
      <c r="G1086" s="3999"/>
      <c r="H1086" s="3999"/>
      <c r="I1086" s="3999"/>
      <c r="J1086" s="3999"/>
      <c r="K1086" s="3999"/>
      <c r="L1086" s="3999"/>
      <c r="M1086" s="3999"/>
      <c r="N1086" s="3999"/>
      <c r="O1086" s="3999"/>
      <c r="P1086" s="3999"/>
      <c r="Q1086" s="3999"/>
      <c r="R1086" s="2571"/>
      <c r="S1086" s="2571"/>
      <c r="T1086" s="2571"/>
      <c r="U1086" s="2571"/>
      <c r="V1086" s="2571"/>
      <c r="W1086" s="2571"/>
      <c r="X1086" s="2571"/>
      <c r="Y1086" s="2571"/>
      <c r="Z1086" s="2571"/>
      <c r="AA1086" s="2571"/>
      <c r="AB1086" s="2571"/>
      <c r="AC1086" s="2571"/>
      <c r="AD1086" s="2571"/>
      <c r="AE1086" s="2571"/>
      <c r="AF1086" s="2571"/>
      <c r="AG1086" s="2571"/>
      <c r="AH1086" s="2571"/>
      <c r="AI1086" s="2571"/>
      <c r="AJ1086" s="2571"/>
      <c r="AK1086" s="2572"/>
    </row>
    <row r="1087" spans="2:37" s="2403" customFormat="1" ht="15" customHeight="1" thickBot="1" x14ac:dyDescent="0.25">
      <c r="B1087" s="2658"/>
      <c r="C1087" s="2659"/>
      <c r="D1087" s="2659"/>
      <c r="E1087" s="2659"/>
      <c r="F1087" s="2663"/>
      <c r="G1087" s="2663"/>
      <c r="H1087" s="2663"/>
      <c r="I1087" s="2663"/>
      <c r="J1087" s="2663"/>
      <c r="K1087" s="2663"/>
      <c r="L1087" s="2663"/>
      <c r="M1087" s="2663"/>
      <c r="N1087" s="2663"/>
      <c r="O1087" s="2663"/>
      <c r="P1087" s="2663"/>
      <c r="Q1087" s="2663"/>
      <c r="R1087" s="2571"/>
      <c r="S1087" s="2571"/>
      <c r="T1087" s="2571"/>
      <c r="U1087" s="2571"/>
      <c r="V1087" s="2571"/>
      <c r="W1087" s="2571"/>
      <c r="X1087" s="2571"/>
      <c r="Y1087" s="2571"/>
      <c r="Z1087" s="2571"/>
      <c r="AA1087" s="2571"/>
      <c r="AB1087" s="2571"/>
      <c r="AC1087" s="2571"/>
      <c r="AD1087" s="2571"/>
      <c r="AE1087" s="2571"/>
      <c r="AF1087" s="2571"/>
      <c r="AG1087" s="2571"/>
      <c r="AH1087" s="2571"/>
      <c r="AI1087" s="2571"/>
      <c r="AJ1087" s="2571"/>
      <c r="AK1087" s="2572"/>
    </row>
    <row r="1088" spans="2:37" s="2403" customFormat="1" ht="15" customHeight="1" thickBot="1" x14ac:dyDescent="0.25">
      <c r="B1088" s="4000" t="s">
        <v>5004</v>
      </c>
      <c r="C1088" s="4000"/>
      <c r="D1088" s="4000" t="s">
        <v>4994</v>
      </c>
      <c r="E1088" s="4000" t="s">
        <v>5005</v>
      </c>
      <c r="F1088" s="4002" t="s">
        <v>224</v>
      </c>
      <c r="G1088" s="4002"/>
      <c r="H1088" s="4002"/>
      <c r="I1088" s="4002"/>
      <c r="J1088" s="4002"/>
      <c r="K1088" s="4002"/>
      <c r="L1088" s="4002"/>
      <c r="M1088" s="4002"/>
      <c r="N1088" s="4002"/>
      <c r="O1088" s="4002"/>
      <c r="P1088" s="4002"/>
      <c r="Q1088" s="4002"/>
      <c r="R1088" s="4002"/>
      <c r="S1088" s="4002" t="s">
        <v>340</v>
      </c>
      <c r="T1088" s="4002"/>
      <c r="U1088" s="4002"/>
      <c r="V1088" s="4002"/>
      <c r="W1088" s="4002"/>
      <c r="X1088" s="4002"/>
      <c r="Y1088" s="4002"/>
      <c r="Z1088" s="4002"/>
      <c r="AA1088" s="4002"/>
      <c r="AB1088" s="4002"/>
      <c r="AC1088" s="4002"/>
      <c r="AD1088" s="4002" t="s">
        <v>225</v>
      </c>
      <c r="AE1088" s="4002"/>
      <c r="AF1088" s="4002"/>
      <c r="AG1088" s="4002"/>
      <c r="AH1088" s="4003" t="s">
        <v>4989</v>
      </c>
      <c r="AI1088" s="4003"/>
      <c r="AJ1088" s="4003"/>
      <c r="AK1088" s="2572"/>
    </row>
    <row r="1089" spans="2:37" s="2403" customFormat="1" ht="39.75" customHeight="1" thickBot="1" x14ac:dyDescent="0.25">
      <c r="B1089" s="4001"/>
      <c r="C1089" s="4001"/>
      <c r="D1089" s="4001"/>
      <c r="E1089" s="4001"/>
      <c r="F1089" s="4001" t="s">
        <v>5006</v>
      </c>
      <c r="G1089" s="4001" t="s">
        <v>5007</v>
      </c>
      <c r="H1089" s="4000" t="s">
        <v>5008</v>
      </c>
      <c r="I1089" s="4004" t="s">
        <v>5009</v>
      </c>
      <c r="J1089" s="4004" t="s">
        <v>5010</v>
      </c>
      <c r="K1089" s="4005" t="s">
        <v>5011</v>
      </c>
      <c r="L1089" s="4005" t="s">
        <v>5012</v>
      </c>
      <c r="M1089" s="4004" t="s">
        <v>5013</v>
      </c>
      <c r="N1089" s="4004"/>
      <c r="O1089" s="4005" t="s">
        <v>5014</v>
      </c>
      <c r="P1089" s="4005" t="s">
        <v>5015</v>
      </c>
      <c r="Q1089" s="4005" t="s">
        <v>5016</v>
      </c>
      <c r="R1089" s="4005" t="s">
        <v>5017</v>
      </c>
      <c r="S1089" s="4000" t="s">
        <v>5018</v>
      </c>
      <c r="T1089" s="4000" t="s">
        <v>5019</v>
      </c>
      <c r="U1089" s="4000" t="s">
        <v>5020</v>
      </c>
      <c r="V1089" s="4000" t="s">
        <v>5021</v>
      </c>
      <c r="W1089" s="4000" t="s">
        <v>5022</v>
      </c>
      <c r="X1089" s="4000" t="s">
        <v>5023</v>
      </c>
      <c r="Y1089" s="4000" t="s">
        <v>5024</v>
      </c>
      <c r="Z1089" s="4000" t="s">
        <v>5025</v>
      </c>
      <c r="AA1089" s="4000" t="s">
        <v>5026</v>
      </c>
      <c r="AB1089" s="4004" t="s">
        <v>5027</v>
      </c>
      <c r="AC1089" s="4004" t="s">
        <v>5028</v>
      </c>
      <c r="AD1089" s="4000" t="s">
        <v>5029</v>
      </c>
      <c r="AE1089" s="4000" t="s">
        <v>5030</v>
      </c>
      <c r="AF1089" s="4000" t="s">
        <v>5031</v>
      </c>
      <c r="AG1089" s="4000" t="s">
        <v>5032</v>
      </c>
      <c r="AH1089" s="4000" t="s">
        <v>1154</v>
      </c>
      <c r="AI1089" s="4000" t="s">
        <v>4990</v>
      </c>
      <c r="AJ1089" s="4000" t="s">
        <v>4991</v>
      </c>
      <c r="AK1089" s="2572"/>
    </row>
    <row r="1090" spans="2:37" s="2403" customFormat="1" ht="33" customHeight="1" thickBot="1" x14ac:dyDescent="0.25">
      <c r="B1090" s="4001"/>
      <c r="C1090" s="4001"/>
      <c r="D1090" s="4001"/>
      <c r="E1090" s="4001"/>
      <c r="F1090" s="4001"/>
      <c r="G1090" s="4001"/>
      <c r="H1090" s="4001"/>
      <c r="I1090" s="4005"/>
      <c r="J1090" s="4005"/>
      <c r="K1090" s="4005"/>
      <c r="L1090" s="4005"/>
      <c r="M1090" s="2656" t="s">
        <v>5033</v>
      </c>
      <c r="N1090" s="2655" t="s">
        <v>2798</v>
      </c>
      <c r="O1090" s="4005"/>
      <c r="P1090" s="4005"/>
      <c r="Q1090" s="4005"/>
      <c r="R1090" s="4005"/>
      <c r="S1090" s="4001"/>
      <c r="T1090" s="4001"/>
      <c r="U1090" s="4001"/>
      <c r="V1090" s="4001"/>
      <c r="W1090" s="4001"/>
      <c r="X1090" s="4001"/>
      <c r="Y1090" s="4001"/>
      <c r="Z1090" s="4001"/>
      <c r="AA1090" s="4001"/>
      <c r="AB1090" s="4005"/>
      <c r="AC1090" s="4005"/>
      <c r="AD1090" s="4001"/>
      <c r="AE1090" s="4001"/>
      <c r="AF1090" s="4001"/>
      <c r="AG1090" s="4001"/>
      <c r="AH1090" s="4001"/>
      <c r="AI1090" s="4001"/>
      <c r="AJ1090" s="4001"/>
      <c r="AK1090" s="2572"/>
    </row>
    <row r="1091" spans="2:37" s="2403" customFormat="1" ht="15" customHeight="1" thickBot="1" x14ac:dyDescent="0.25">
      <c r="B1091" s="4156" t="s">
        <v>5156</v>
      </c>
      <c r="C1091" s="4157"/>
      <c r="D1091" s="2599" t="s">
        <v>5158</v>
      </c>
      <c r="E1091" s="2597">
        <v>19</v>
      </c>
      <c r="F1091" s="2720"/>
      <c r="G1091" s="2721"/>
      <c r="H1091" s="2722"/>
      <c r="I1091" s="2723"/>
      <c r="J1091" s="2722"/>
      <c r="K1091" s="2721"/>
      <c r="L1091" s="2724"/>
      <c r="M1091" s="2725"/>
      <c r="N1091" s="2726"/>
      <c r="O1091" s="2721"/>
      <c r="P1091" s="2721"/>
      <c r="Q1091" s="2724"/>
      <c r="R1091" s="2724"/>
      <c r="S1091" s="2727"/>
      <c r="T1091" s="2721"/>
      <c r="U1091" s="2728"/>
      <c r="V1091" s="2729">
        <v>50</v>
      </c>
      <c r="W1091" s="2721"/>
      <c r="X1091" s="2724">
        <v>0.06</v>
      </c>
      <c r="Y1091" s="2728"/>
      <c r="Z1091" s="2598"/>
      <c r="AA1091" s="2728"/>
      <c r="AB1091" s="2721"/>
      <c r="AC1091" s="2724">
        <v>0.06</v>
      </c>
      <c r="AD1091" s="2597">
        <v>19</v>
      </c>
      <c r="AE1091" s="2585">
        <v>1000</v>
      </c>
      <c r="AF1091" s="2586"/>
      <c r="AG1091" s="2586">
        <v>0.1</v>
      </c>
      <c r="AH1091" s="2730"/>
      <c r="AI1091" s="2730"/>
      <c r="AJ1091" s="2731"/>
      <c r="AK1091" s="2572"/>
    </row>
    <row r="1092" spans="2:37" s="2403" customFormat="1" ht="15" customHeight="1" x14ac:dyDescent="0.2">
      <c r="B1092" s="2573"/>
      <c r="C1092" s="2566"/>
      <c r="D1092" s="2566"/>
      <c r="E1092" s="2566"/>
      <c r="F1092" s="2566"/>
      <c r="G1092" s="2566"/>
      <c r="H1092" s="2566"/>
      <c r="I1092" s="2567"/>
      <c r="J1092" s="2567"/>
      <c r="K1092" s="2567"/>
      <c r="L1092" s="2567"/>
      <c r="M1092" s="2566"/>
      <c r="N1092" s="2567"/>
      <c r="O1092" s="2567"/>
      <c r="P1092" s="2567"/>
      <c r="Q1092" s="2567"/>
      <c r="R1092" s="2567"/>
      <c r="S1092" s="2566"/>
      <c r="T1092" s="2565"/>
      <c r="U1092" s="2565"/>
      <c r="V1092" s="2565"/>
      <c r="W1092" s="2565"/>
      <c r="X1092" s="2565"/>
      <c r="Y1092" s="2565"/>
      <c r="Z1092" s="2565"/>
      <c r="AA1092" s="2565"/>
      <c r="AB1092" s="2565"/>
      <c r="AC1092" s="2565"/>
      <c r="AD1092" s="2565"/>
      <c r="AE1092" s="2565"/>
      <c r="AF1092" s="2565"/>
      <c r="AG1092" s="2565"/>
      <c r="AH1092" s="2565"/>
      <c r="AI1092" s="2565"/>
      <c r="AJ1092" s="2568"/>
      <c r="AK1092" s="2572"/>
    </row>
    <row r="1093" spans="2:37" s="2403" customFormat="1" ht="15" customHeight="1" x14ac:dyDescent="0.2">
      <c r="B1093" s="3979" t="s">
        <v>4992</v>
      </c>
      <c r="C1093" s="3980"/>
      <c r="D1093" s="3986" t="s">
        <v>5159</v>
      </c>
      <c r="E1093" s="3986"/>
      <c r="F1093" s="3986"/>
      <c r="G1093" s="3986"/>
      <c r="H1093" s="2569"/>
      <c r="I1093" s="2569"/>
      <c r="J1093" s="2569"/>
      <c r="K1093" s="2569"/>
      <c r="L1093" s="2569"/>
      <c r="M1093" s="2569"/>
      <c r="N1093" s="2569"/>
      <c r="O1093" s="2569"/>
      <c r="P1093" s="2569"/>
      <c r="Q1093" s="2569"/>
      <c r="R1093" s="2569"/>
      <c r="S1093" s="2569"/>
      <c r="T1093" s="2565"/>
      <c r="U1093" s="2565"/>
      <c r="V1093" s="2565"/>
      <c r="W1093" s="2565"/>
      <c r="X1093" s="2565"/>
      <c r="Y1093" s="2565"/>
      <c r="Z1093" s="2565"/>
      <c r="AA1093" s="2565"/>
      <c r="AB1093" s="2565"/>
      <c r="AC1093" s="2565"/>
      <c r="AD1093" s="2565"/>
      <c r="AE1093" s="2565"/>
      <c r="AF1093" s="2565"/>
      <c r="AG1093" s="2565"/>
      <c r="AH1093" s="2565"/>
      <c r="AI1093" s="2565"/>
      <c r="AJ1093" s="2568"/>
      <c r="AK1093" s="2572"/>
    </row>
    <row r="1094" spans="2:37" s="2403" customFormat="1" ht="15" customHeight="1" x14ac:dyDescent="0.2">
      <c r="B1094" s="3979" t="s">
        <v>4993</v>
      </c>
      <c r="C1094" s="3980"/>
      <c r="D1094" s="3986" t="s">
        <v>5160</v>
      </c>
      <c r="E1094" s="3986"/>
      <c r="F1094" s="3986"/>
      <c r="G1094" s="3986"/>
      <c r="H1094" s="2569"/>
      <c r="I1094" s="2569"/>
      <c r="J1094" s="2569"/>
      <c r="K1094" s="2569"/>
      <c r="L1094" s="2569"/>
      <c r="M1094" s="2569"/>
      <c r="N1094" s="2569"/>
      <c r="O1094" s="2569"/>
      <c r="P1094" s="2569"/>
      <c r="Q1094" s="2569"/>
      <c r="R1094" s="2569"/>
      <c r="S1094" s="2569"/>
      <c r="T1094" s="2565"/>
      <c r="U1094" s="2565"/>
      <c r="V1094" s="2565"/>
      <c r="W1094" s="2565"/>
      <c r="X1094" s="2565"/>
      <c r="Y1094" s="2565"/>
      <c r="Z1094" s="2565"/>
      <c r="AA1094" s="2565"/>
      <c r="AB1094" s="2565"/>
      <c r="AC1094" s="2565"/>
      <c r="AD1094" s="2565"/>
      <c r="AE1094" s="2565"/>
      <c r="AF1094" s="2565"/>
      <c r="AG1094" s="2565"/>
      <c r="AH1094" s="2565"/>
      <c r="AI1094" s="2565"/>
      <c r="AJ1094" s="2568"/>
      <c r="AK1094" s="2572"/>
    </row>
    <row r="1095" spans="2:37" s="2403" customFormat="1" ht="15" customHeight="1" thickBot="1" x14ac:dyDescent="0.25">
      <c r="B1095" s="4057"/>
      <c r="C1095" s="4058"/>
      <c r="D1095" s="4059"/>
      <c r="E1095" s="4059"/>
      <c r="F1095" s="4059"/>
      <c r="G1095" s="4059"/>
      <c r="H1095" s="2574"/>
      <c r="I1095" s="2574"/>
      <c r="J1095" s="2574"/>
      <c r="K1095" s="2574"/>
      <c r="L1095" s="2574"/>
      <c r="M1095" s="2574"/>
      <c r="N1095" s="2574"/>
      <c r="O1095" s="2574"/>
      <c r="P1095" s="2574"/>
      <c r="Q1095" s="2574"/>
      <c r="R1095" s="2574"/>
      <c r="S1095" s="2574"/>
      <c r="T1095" s="2575"/>
      <c r="U1095" s="2575"/>
      <c r="V1095" s="2575"/>
      <c r="W1095" s="2575"/>
      <c r="X1095" s="2575"/>
      <c r="Y1095" s="2575"/>
      <c r="Z1095" s="2575"/>
      <c r="AA1095" s="2575"/>
      <c r="AB1095" s="2575"/>
      <c r="AC1095" s="2575"/>
      <c r="AD1095" s="2575"/>
      <c r="AE1095" s="2575"/>
      <c r="AF1095" s="2575"/>
      <c r="AG1095" s="2575"/>
      <c r="AH1095" s="2575"/>
      <c r="AI1095" s="2575"/>
      <c r="AJ1095" s="2576"/>
      <c r="AK1095" s="2577"/>
    </row>
    <row r="1096" spans="2:37" s="2403" customFormat="1" ht="15" customHeight="1" x14ac:dyDescent="0.3">
      <c r="B1096" s="2666"/>
      <c r="C1096" s="2667"/>
      <c r="D1096" s="2667"/>
      <c r="E1096" s="534"/>
      <c r="F1096" s="534"/>
      <c r="G1096" s="534"/>
      <c r="H1096" s="534"/>
      <c r="I1096" s="2665"/>
      <c r="J1096" s="2665"/>
      <c r="K1096" s="2665"/>
      <c r="L1096" s="2665"/>
      <c r="M1096" s="2665"/>
      <c r="N1096" s="2665"/>
      <c r="O1096" s="2665"/>
      <c r="P1096" s="2665"/>
    </row>
    <row r="1097" spans="2:37" s="2403" customFormat="1" ht="15" customHeight="1" thickBot="1" x14ac:dyDescent="0.35">
      <c r="C1097" s="2667"/>
      <c r="D1097" s="2667"/>
      <c r="E1097" s="534"/>
      <c r="F1097" s="534"/>
      <c r="G1097" s="534"/>
      <c r="H1097" s="534"/>
      <c r="I1097" s="2665"/>
      <c r="J1097" s="2665"/>
      <c r="K1097" s="2665"/>
      <c r="L1097" s="2665"/>
      <c r="M1097" s="2665"/>
      <c r="N1097" s="2665"/>
      <c r="O1097" s="2665"/>
      <c r="P1097" s="2665"/>
    </row>
    <row r="1098" spans="2:37" s="2403" customFormat="1" ht="15" customHeight="1" x14ac:dyDescent="0.2">
      <c r="B1098" s="3987" t="s">
        <v>5001</v>
      </c>
      <c r="C1098" s="3988"/>
      <c r="D1098" s="3988"/>
      <c r="E1098" s="3988"/>
      <c r="F1098" s="3988"/>
      <c r="G1098" s="3988"/>
      <c r="H1098" s="3988"/>
      <c r="I1098" s="3988"/>
      <c r="J1098" s="3988"/>
      <c r="K1098" s="3988"/>
      <c r="L1098" s="3988"/>
      <c r="M1098" s="3988"/>
      <c r="N1098" s="3988"/>
      <c r="O1098" s="3988"/>
      <c r="P1098" s="3988"/>
      <c r="Q1098" s="3988"/>
      <c r="R1098" s="3988"/>
      <c r="S1098" s="3988"/>
      <c r="T1098" s="3988"/>
      <c r="U1098" s="3988"/>
      <c r="V1098" s="3988"/>
      <c r="W1098" s="3988"/>
      <c r="X1098" s="3988"/>
      <c r="Y1098" s="3988"/>
      <c r="Z1098" s="3988"/>
      <c r="AA1098" s="3988"/>
      <c r="AB1098" s="3988"/>
      <c r="AC1098" s="3988"/>
      <c r="AD1098" s="3988"/>
      <c r="AE1098" s="3988"/>
      <c r="AF1098" s="3988"/>
      <c r="AG1098" s="3988"/>
      <c r="AH1098" s="3988"/>
      <c r="AI1098" s="3988"/>
      <c r="AJ1098" s="3988"/>
      <c r="AK1098" s="3989"/>
    </row>
    <row r="1099" spans="2:37" s="2403" customFormat="1" ht="15" customHeight="1" x14ac:dyDescent="0.2">
      <c r="B1099" s="2570"/>
      <c r="C1099" s="2659"/>
      <c r="D1099" s="2659"/>
      <c r="E1099" s="2659"/>
      <c r="F1099" s="2659"/>
      <c r="G1099" s="2571"/>
      <c r="H1099" s="2571"/>
      <c r="I1099" s="2571"/>
      <c r="J1099" s="2571"/>
      <c r="K1099" s="2571"/>
      <c r="L1099" s="2571"/>
      <c r="M1099" s="2571"/>
      <c r="N1099" s="2571"/>
      <c r="O1099" s="2571"/>
      <c r="P1099" s="2571"/>
      <c r="Q1099" s="2571"/>
      <c r="R1099" s="2571"/>
      <c r="S1099" s="2571"/>
      <c r="T1099" s="2571"/>
      <c r="U1099" s="2571"/>
      <c r="V1099" s="2571"/>
      <c r="W1099" s="2571"/>
      <c r="X1099" s="2571"/>
      <c r="Y1099" s="2571"/>
      <c r="Z1099" s="2571"/>
      <c r="AA1099" s="2571"/>
      <c r="AB1099" s="2571"/>
      <c r="AC1099" s="2571"/>
      <c r="AD1099" s="2571"/>
      <c r="AE1099" s="2571"/>
      <c r="AF1099" s="2571"/>
      <c r="AG1099" s="2571"/>
      <c r="AH1099" s="2571"/>
      <c r="AI1099" s="2571"/>
      <c r="AJ1099" s="2571"/>
      <c r="AK1099" s="2572"/>
    </row>
    <row r="1100" spans="2:37" s="2403" customFormat="1" ht="15" customHeight="1" x14ac:dyDescent="0.2">
      <c r="B1100" s="2570" t="s">
        <v>4988</v>
      </c>
      <c r="C1100" s="2659"/>
      <c r="D1100" s="4122" t="s">
        <v>5146</v>
      </c>
      <c r="E1100" s="4122"/>
      <c r="F1100" s="4122"/>
      <c r="G1100" s="2571"/>
      <c r="H1100" s="2571"/>
      <c r="I1100" s="2571"/>
      <c r="J1100" s="2571"/>
      <c r="K1100" s="2571"/>
      <c r="L1100" s="2571"/>
      <c r="M1100" s="2571"/>
      <c r="N1100" s="2571"/>
      <c r="O1100" s="2571"/>
      <c r="P1100" s="2571"/>
      <c r="Q1100" s="2571"/>
      <c r="R1100" s="2571"/>
      <c r="S1100" s="2571"/>
      <c r="T1100" s="2571"/>
      <c r="U1100" s="2571"/>
      <c r="V1100" s="2571"/>
      <c r="W1100" s="2571"/>
      <c r="X1100" s="2571"/>
      <c r="Y1100" s="2571"/>
      <c r="Z1100" s="2571"/>
      <c r="AA1100" s="2571"/>
      <c r="AB1100" s="2571"/>
      <c r="AC1100" s="2571"/>
      <c r="AD1100" s="2571"/>
      <c r="AE1100" s="2571"/>
      <c r="AF1100" s="2571"/>
      <c r="AG1100" s="2571"/>
      <c r="AH1100" s="2571"/>
      <c r="AI1100" s="2571"/>
      <c r="AJ1100" s="2571"/>
      <c r="AK1100" s="2572"/>
    </row>
    <row r="1101" spans="2:37" s="2403" customFormat="1" ht="15" customHeight="1" thickBot="1" x14ac:dyDescent="0.25">
      <c r="B1101" s="3991" t="s">
        <v>5002</v>
      </c>
      <c r="C1101" s="3992"/>
      <c r="D1101" s="2661">
        <v>41435</v>
      </c>
      <c r="E1101" s="2662"/>
      <c r="F1101" s="2662"/>
      <c r="G1101" s="2571"/>
      <c r="H1101" s="2571"/>
      <c r="I1101" s="2571"/>
      <c r="J1101" s="2571"/>
      <c r="K1101" s="2571"/>
      <c r="L1101" s="2571"/>
      <c r="M1101" s="2571"/>
      <c r="N1101" s="2571"/>
      <c r="O1101" s="2571"/>
      <c r="P1101" s="2571"/>
      <c r="Q1101" s="2571"/>
      <c r="R1101" s="2571"/>
      <c r="S1101" s="2571"/>
      <c r="T1101" s="2571"/>
      <c r="U1101" s="2571"/>
      <c r="V1101" s="2571"/>
      <c r="W1101" s="2571"/>
      <c r="X1101" s="2571"/>
      <c r="Y1101" s="2571"/>
      <c r="Z1101" s="2571"/>
      <c r="AA1101" s="2571"/>
      <c r="AB1101" s="2571"/>
      <c r="AC1101" s="2571"/>
      <c r="AD1101" s="2571"/>
      <c r="AE1101" s="2571"/>
      <c r="AF1101" s="2571"/>
      <c r="AG1101" s="2571"/>
      <c r="AH1101" s="2571"/>
      <c r="AI1101" s="2571"/>
      <c r="AJ1101" s="2571"/>
      <c r="AK1101" s="2572"/>
    </row>
    <row r="1102" spans="2:37" s="2403" customFormat="1" ht="81.75" customHeight="1" thickBot="1" x14ac:dyDescent="0.25">
      <c r="B1102" s="3993" t="s">
        <v>5003</v>
      </c>
      <c r="C1102" s="4036"/>
      <c r="D1102" s="4118" t="s">
        <v>5147</v>
      </c>
      <c r="E1102" s="4119"/>
      <c r="F1102" s="4119"/>
      <c r="G1102" s="4119"/>
      <c r="H1102" s="4119"/>
      <c r="I1102" s="4119"/>
      <c r="J1102" s="4119"/>
      <c r="K1102" s="4119"/>
      <c r="L1102" s="4119"/>
      <c r="M1102" s="4119"/>
      <c r="N1102" s="4119"/>
      <c r="O1102" s="4119"/>
      <c r="P1102" s="4119"/>
      <c r="Q1102" s="4120"/>
      <c r="R1102" s="2571"/>
      <c r="S1102" s="2571"/>
      <c r="T1102" s="2571"/>
      <c r="U1102" s="2571"/>
      <c r="V1102" s="2571"/>
      <c r="W1102" s="2571"/>
      <c r="X1102" s="2571"/>
      <c r="Y1102" s="2571"/>
      <c r="Z1102" s="2571"/>
      <c r="AA1102" s="2571"/>
      <c r="AB1102" s="2571"/>
      <c r="AC1102" s="2571"/>
      <c r="AD1102" s="2571"/>
      <c r="AE1102" s="2571"/>
      <c r="AF1102" s="2571"/>
      <c r="AG1102" s="2571"/>
      <c r="AH1102" s="2571"/>
      <c r="AI1102" s="2571"/>
      <c r="AJ1102" s="2571"/>
      <c r="AK1102" s="2572"/>
    </row>
    <row r="1103" spans="2:37" s="2403" customFormat="1" ht="15" customHeight="1" thickBot="1" x14ac:dyDescent="0.25">
      <c r="B1103" s="3998"/>
      <c r="C1103" s="3999"/>
      <c r="D1103" s="3999"/>
      <c r="E1103" s="3999"/>
      <c r="F1103" s="3999"/>
      <c r="G1103" s="3999"/>
      <c r="H1103" s="3999"/>
      <c r="I1103" s="3999"/>
      <c r="J1103" s="3999"/>
      <c r="K1103" s="3999"/>
      <c r="L1103" s="3999"/>
      <c r="M1103" s="3999"/>
      <c r="N1103" s="3999"/>
      <c r="O1103" s="3999"/>
      <c r="P1103" s="3999"/>
      <c r="Q1103" s="3999"/>
      <c r="R1103" s="2571"/>
      <c r="S1103" s="2571"/>
      <c r="T1103" s="2571"/>
      <c r="U1103" s="2571"/>
      <c r="V1103" s="2571"/>
      <c r="W1103" s="2571"/>
      <c r="X1103" s="2571"/>
      <c r="Y1103" s="2571"/>
      <c r="Z1103" s="2571"/>
      <c r="AA1103" s="2571"/>
      <c r="AB1103" s="2571"/>
      <c r="AC1103" s="2571"/>
      <c r="AD1103" s="2571"/>
      <c r="AE1103" s="2571"/>
      <c r="AF1103" s="2571"/>
      <c r="AG1103" s="2571"/>
      <c r="AH1103" s="2571"/>
      <c r="AI1103" s="2571"/>
      <c r="AJ1103" s="2571"/>
      <c r="AK1103" s="2572"/>
    </row>
    <row r="1104" spans="2:37" s="2403" customFormat="1" ht="15" customHeight="1" thickBot="1" x14ac:dyDescent="0.25">
      <c r="B1104" s="2658"/>
      <c r="C1104" s="2659"/>
      <c r="D1104" s="2659"/>
      <c r="E1104" s="2659"/>
      <c r="F1104" s="2663"/>
      <c r="G1104" s="2663"/>
      <c r="H1104" s="2663"/>
      <c r="I1104" s="2663"/>
      <c r="J1104" s="2663"/>
      <c r="K1104" s="2663"/>
      <c r="L1104" s="2663"/>
      <c r="M1104" s="2663"/>
      <c r="N1104" s="2663"/>
      <c r="O1104" s="2663"/>
      <c r="P1104" s="2663"/>
      <c r="Q1104" s="2663"/>
      <c r="R1104" s="2571"/>
      <c r="S1104" s="2571"/>
      <c r="T1104" s="2571"/>
      <c r="U1104" s="2571"/>
      <c r="V1104" s="2571"/>
      <c r="W1104" s="2571"/>
      <c r="X1104" s="2571"/>
      <c r="Y1104" s="2571"/>
      <c r="Z1104" s="2571"/>
      <c r="AA1104" s="2571"/>
      <c r="AB1104" s="2571"/>
      <c r="AC1104" s="2571"/>
      <c r="AD1104" s="2571"/>
      <c r="AE1104" s="2571"/>
      <c r="AF1104" s="2571"/>
      <c r="AG1104" s="2571"/>
      <c r="AH1104" s="2571"/>
      <c r="AI1104" s="2571"/>
      <c r="AJ1104" s="2571"/>
      <c r="AK1104" s="2572"/>
    </row>
    <row r="1105" spans="2:37" s="2403" customFormat="1" ht="15" customHeight="1" thickBot="1" x14ac:dyDescent="0.25">
      <c r="B1105" s="4000" t="s">
        <v>5004</v>
      </c>
      <c r="C1105" s="4000"/>
      <c r="D1105" s="4000" t="s">
        <v>4994</v>
      </c>
      <c r="E1105" s="4000" t="s">
        <v>5005</v>
      </c>
      <c r="F1105" s="4002" t="s">
        <v>224</v>
      </c>
      <c r="G1105" s="4002"/>
      <c r="H1105" s="4002"/>
      <c r="I1105" s="4002"/>
      <c r="J1105" s="4002"/>
      <c r="K1105" s="4002"/>
      <c r="L1105" s="4002"/>
      <c r="M1105" s="4002"/>
      <c r="N1105" s="4002"/>
      <c r="O1105" s="4002"/>
      <c r="P1105" s="4002"/>
      <c r="Q1105" s="4002"/>
      <c r="R1105" s="4002"/>
      <c r="S1105" s="4002" t="s">
        <v>340</v>
      </c>
      <c r="T1105" s="4002"/>
      <c r="U1105" s="4002"/>
      <c r="V1105" s="4002"/>
      <c r="W1105" s="4002"/>
      <c r="X1105" s="4002"/>
      <c r="Y1105" s="4002"/>
      <c r="Z1105" s="4002"/>
      <c r="AA1105" s="4002"/>
      <c r="AB1105" s="4002"/>
      <c r="AC1105" s="4002"/>
      <c r="AD1105" s="4002" t="s">
        <v>225</v>
      </c>
      <c r="AE1105" s="4002"/>
      <c r="AF1105" s="4002"/>
      <c r="AG1105" s="4002"/>
      <c r="AH1105" s="4003" t="s">
        <v>4989</v>
      </c>
      <c r="AI1105" s="4003"/>
      <c r="AJ1105" s="4003"/>
      <c r="AK1105" s="2572"/>
    </row>
    <row r="1106" spans="2:37" s="2403" customFormat="1" ht="15" customHeight="1" thickBot="1" x14ac:dyDescent="0.25">
      <c r="B1106" s="4001"/>
      <c r="C1106" s="4001"/>
      <c r="D1106" s="4001"/>
      <c r="E1106" s="4001"/>
      <c r="F1106" s="4001" t="s">
        <v>5006</v>
      </c>
      <c r="G1106" s="4001" t="s">
        <v>5007</v>
      </c>
      <c r="H1106" s="4000" t="s">
        <v>5008</v>
      </c>
      <c r="I1106" s="4004" t="s">
        <v>5009</v>
      </c>
      <c r="J1106" s="4004" t="s">
        <v>5010</v>
      </c>
      <c r="K1106" s="4005" t="s">
        <v>5011</v>
      </c>
      <c r="L1106" s="4005" t="s">
        <v>5012</v>
      </c>
      <c r="M1106" s="4004" t="s">
        <v>5013</v>
      </c>
      <c r="N1106" s="4004"/>
      <c r="O1106" s="4005" t="s">
        <v>5014</v>
      </c>
      <c r="P1106" s="4005" t="s">
        <v>5015</v>
      </c>
      <c r="Q1106" s="4005" t="s">
        <v>5016</v>
      </c>
      <c r="R1106" s="4005" t="s">
        <v>5017</v>
      </c>
      <c r="S1106" s="4000" t="s">
        <v>5018</v>
      </c>
      <c r="T1106" s="4000" t="s">
        <v>5019</v>
      </c>
      <c r="U1106" s="4000" t="s">
        <v>5020</v>
      </c>
      <c r="V1106" s="4000" t="s">
        <v>5021</v>
      </c>
      <c r="W1106" s="4000" t="s">
        <v>5022</v>
      </c>
      <c r="X1106" s="4000" t="s">
        <v>5023</v>
      </c>
      <c r="Y1106" s="4000" t="s">
        <v>5024</v>
      </c>
      <c r="Z1106" s="4000" t="s">
        <v>5025</v>
      </c>
      <c r="AA1106" s="4000" t="s">
        <v>5026</v>
      </c>
      <c r="AB1106" s="4004" t="s">
        <v>5027</v>
      </c>
      <c r="AC1106" s="4004" t="s">
        <v>5028</v>
      </c>
      <c r="AD1106" s="4000" t="s">
        <v>5029</v>
      </c>
      <c r="AE1106" s="4000" t="s">
        <v>5030</v>
      </c>
      <c r="AF1106" s="4000" t="s">
        <v>5031</v>
      </c>
      <c r="AG1106" s="4000" t="s">
        <v>5032</v>
      </c>
      <c r="AH1106" s="4000" t="s">
        <v>1154</v>
      </c>
      <c r="AI1106" s="4000" t="s">
        <v>4990</v>
      </c>
      <c r="AJ1106" s="4000" t="s">
        <v>4991</v>
      </c>
      <c r="AK1106" s="2572"/>
    </row>
    <row r="1107" spans="2:37" s="2403" customFormat="1" ht="15" customHeight="1" thickBot="1" x14ac:dyDescent="0.25">
      <c r="B1107" s="4001"/>
      <c r="C1107" s="4001"/>
      <c r="D1107" s="4001"/>
      <c r="E1107" s="4001"/>
      <c r="F1107" s="4001"/>
      <c r="G1107" s="4001"/>
      <c r="H1107" s="4001"/>
      <c r="I1107" s="4005"/>
      <c r="J1107" s="4005"/>
      <c r="K1107" s="4005"/>
      <c r="L1107" s="4005"/>
      <c r="M1107" s="2656" t="s">
        <v>5033</v>
      </c>
      <c r="N1107" s="2655" t="s">
        <v>2798</v>
      </c>
      <c r="O1107" s="4005"/>
      <c r="P1107" s="4005"/>
      <c r="Q1107" s="4005"/>
      <c r="R1107" s="4005"/>
      <c r="S1107" s="4001"/>
      <c r="T1107" s="4001"/>
      <c r="U1107" s="4001"/>
      <c r="V1107" s="4001"/>
      <c r="W1107" s="4001"/>
      <c r="X1107" s="4001"/>
      <c r="Y1107" s="4001"/>
      <c r="Z1107" s="4001"/>
      <c r="AA1107" s="4001"/>
      <c r="AB1107" s="4005"/>
      <c r="AC1107" s="4005"/>
      <c r="AD1107" s="4001"/>
      <c r="AE1107" s="4001"/>
      <c r="AF1107" s="4001"/>
      <c r="AG1107" s="4001"/>
      <c r="AH1107" s="4001"/>
      <c r="AI1107" s="4001"/>
      <c r="AJ1107" s="4001"/>
      <c r="AK1107" s="2572"/>
    </row>
    <row r="1108" spans="2:37" s="2403" customFormat="1" ht="15" customHeight="1" x14ac:dyDescent="0.2">
      <c r="B1108" s="5426" t="s">
        <v>5148</v>
      </c>
      <c r="C1108" s="5427"/>
      <c r="D1108" s="2578" t="s">
        <v>5149</v>
      </c>
      <c r="E1108" s="2579">
        <v>12</v>
      </c>
      <c r="F1108" s="2579">
        <v>12</v>
      </c>
      <c r="G1108" s="2685"/>
      <c r="H1108" s="2695"/>
      <c r="I1108" s="2695">
        <v>60</v>
      </c>
      <c r="J1108" s="2695"/>
      <c r="K1108" s="2685">
        <v>0.15</v>
      </c>
      <c r="L1108" s="2685">
        <v>0.15</v>
      </c>
      <c r="M1108" s="2578"/>
      <c r="N1108" s="2696"/>
      <c r="O1108" s="2685">
        <v>0.15</v>
      </c>
      <c r="P1108" s="2685">
        <v>0.15</v>
      </c>
      <c r="Q1108" s="2685">
        <v>0.15</v>
      </c>
      <c r="R1108" s="2685">
        <v>0.15</v>
      </c>
      <c r="S1108" s="2697"/>
      <c r="T1108" s="2685"/>
      <c r="U1108" s="2580"/>
      <c r="V1108" s="2580"/>
      <c r="W1108" s="2685"/>
      <c r="X1108" s="2685">
        <v>0.06</v>
      </c>
      <c r="Y1108" s="2580"/>
      <c r="Z1108" s="2580"/>
      <c r="AA1108" s="2580">
        <v>40</v>
      </c>
      <c r="AB1108" s="2685"/>
      <c r="AC1108" s="2685">
        <v>0.06</v>
      </c>
      <c r="AD1108" s="2579"/>
      <c r="AE1108" s="2593"/>
      <c r="AF1108" s="2594"/>
      <c r="AG1108" s="2685">
        <v>0.1</v>
      </c>
      <c r="AH1108" s="2713"/>
      <c r="AI1108" s="2713"/>
      <c r="AJ1108" s="2699"/>
      <c r="AK1108" s="2572"/>
    </row>
    <row r="1109" spans="2:37" s="2403" customFormat="1" ht="15" customHeight="1" x14ac:dyDescent="0.2">
      <c r="B1109" s="4823" t="s">
        <v>5150</v>
      </c>
      <c r="C1109" s="4824"/>
      <c r="D1109" s="2555" t="s">
        <v>5151</v>
      </c>
      <c r="E1109" s="2556">
        <v>15</v>
      </c>
      <c r="F1109" s="2556">
        <v>15</v>
      </c>
      <c r="G1109" s="2557"/>
      <c r="H1109" s="2700"/>
      <c r="I1109" s="2700">
        <v>75</v>
      </c>
      <c r="J1109" s="2700"/>
      <c r="K1109" s="2557">
        <v>0.15</v>
      </c>
      <c r="L1109" s="2557">
        <v>0.15</v>
      </c>
      <c r="M1109" s="2555"/>
      <c r="N1109" s="2701"/>
      <c r="O1109" s="2557">
        <v>0.15</v>
      </c>
      <c r="P1109" s="2557">
        <v>0.15</v>
      </c>
      <c r="Q1109" s="2557">
        <v>0.15</v>
      </c>
      <c r="R1109" s="2557">
        <v>0.15</v>
      </c>
      <c r="S1109" s="2612"/>
      <c r="T1109" s="2557"/>
      <c r="U1109" s="2702"/>
      <c r="V1109" s="2702"/>
      <c r="W1109" s="2557"/>
      <c r="X1109" s="2557">
        <v>0.06</v>
      </c>
      <c r="Y1109" s="2702"/>
      <c r="Z1109" s="2702"/>
      <c r="AA1109" s="2702">
        <v>40</v>
      </c>
      <c r="AB1109" s="2557"/>
      <c r="AC1109" s="2557">
        <v>0.06</v>
      </c>
      <c r="AD1109" s="2556"/>
      <c r="AE1109" s="2582"/>
      <c r="AF1109" s="2583"/>
      <c r="AG1109" s="2557">
        <v>0.1</v>
      </c>
      <c r="AH1109" s="2714"/>
      <c r="AI1109" s="2714"/>
      <c r="AJ1109" s="2704"/>
      <c r="AK1109" s="2572"/>
    </row>
    <row r="1110" spans="2:37" s="2403" customFormat="1" ht="15" customHeight="1" x14ac:dyDescent="0.2">
      <c r="B1110" s="4823" t="s">
        <v>5152</v>
      </c>
      <c r="C1110" s="4824"/>
      <c r="D1110" s="2555" t="s">
        <v>5153</v>
      </c>
      <c r="E1110" s="2556">
        <v>20</v>
      </c>
      <c r="F1110" s="2556">
        <v>20</v>
      </c>
      <c r="G1110" s="2557"/>
      <c r="H1110" s="2700"/>
      <c r="I1110" s="2700">
        <v>115</v>
      </c>
      <c r="J1110" s="2700"/>
      <c r="K1110" s="2557">
        <v>0.15</v>
      </c>
      <c r="L1110" s="2557">
        <v>0.15</v>
      </c>
      <c r="M1110" s="2555"/>
      <c r="N1110" s="2701"/>
      <c r="O1110" s="2557">
        <v>0.15</v>
      </c>
      <c r="P1110" s="2557">
        <v>0.15</v>
      </c>
      <c r="Q1110" s="2557">
        <v>0.15</v>
      </c>
      <c r="R1110" s="2557">
        <v>0.15</v>
      </c>
      <c r="S1110" s="2612"/>
      <c r="T1110" s="2557"/>
      <c r="U1110" s="2702"/>
      <c r="V1110" s="2702"/>
      <c r="W1110" s="2557"/>
      <c r="X1110" s="2557">
        <v>0.06</v>
      </c>
      <c r="Y1110" s="2702"/>
      <c r="Z1110" s="2702"/>
      <c r="AA1110" s="2702">
        <v>40</v>
      </c>
      <c r="AB1110" s="2557"/>
      <c r="AC1110" s="2557">
        <v>0.06</v>
      </c>
      <c r="AD1110" s="2556"/>
      <c r="AE1110" s="2582"/>
      <c r="AF1110" s="2583"/>
      <c r="AG1110" s="2557">
        <v>0.1</v>
      </c>
      <c r="AH1110" s="2714"/>
      <c r="AI1110" s="2714"/>
      <c r="AJ1110" s="2704"/>
      <c r="AK1110" s="2572"/>
    </row>
    <row r="1111" spans="2:37" s="2403" customFormat="1" ht="15" customHeight="1" x14ac:dyDescent="0.2">
      <c r="B1111" s="4823" t="s">
        <v>5154</v>
      </c>
      <c r="C1111" s="4824"/>
      <c r="D1111" s="2555" t="s">
        <v>5155</v>
      </c>
      <c r="E1111" s="2556">
        <v>22</v>
      </c>
      <c r="F1111" s="2556">
        <v>10</v>
      </c>
      <c r="G1111" s="2557"/>
      <c r="H1111" s="2700"/>
      <c r="I1111" s="2700">
        <v>40</v>
      </c>
      <c r="J1111" s="2700"/>
      <c r="K1111" s="2557">
        <v>0.15</v>
      </c>
      <c r="L1111" s="2557">
        <v>0.15</v>
      </c>
      <c r="M1111" s="2555"/>
      <c r="N1111" s="2701"/>
      <c r="O1111" s="2557">
        <v>0.15</v>
      </c>
      <c r="P1111" s="2557">
        <v>0.15</v>
      </c>
      <c r="Q1111" s="2557">
        <v>0.15</v>
      </c>
      <c r="R1111" s="2557">
        <v>0.15</v>
      </c>
      <c r="S1111" s="2612">
        <v>2</v>
      </c>
      <c r="T1111" s="2557"/>
      <c r="U1111" s="2702"/>
      <c r="V1111" s="2702"/>
      <c r="W1111" s="2557"/>
      <c r="X1111" s="2557">
        <v>0.06</v>
      </c>
      <c r="Y1111" s="2702"/>
      <c r="Z1111" s="2702">
        <v>200</v>
      </c>
      <c r="AA1111" s="2702"/>
      <c r="AB1111" s="2557"/>
      <c r="AC1111" s="2557">
        <v>0.06</v>
      </c>
      <c r="AD1111" s="2556">
        <v>9.99</v>
      </c>
      <c r="AE1111" s="2582">
        <v>300</v>
      </c>
      <c r="AF1111" s="2583"/>
      <c r="AG1111" s="2557">
        <v>0.1</v>
      </c>
      <c r="AH1111" s="2714"/>
      <c r="AI1111" s="2714"/>
      <c r="AJ1111" s="2704"/>
      <c r="AK1111" s="2572"/>
    </row>
    <row r="1112" spans="2:37" s="2403" customFormat="1" ht="15" customHeight="1" x14ac:dyDescent="0.2">
      <c r="B1112" s="2573"/>
      <c r="C1112" s="2566"/>
      <c r="D1112" s="2566"/>
      <c r="E1112" s="2566"/>
      <c r="F1112" s="2566"/>
      <c r="G1112" s="2566"/>
      <c r="H1112" s="2566"/>
      <c r="I1112" s="2567"/>
      <c r="J1112" s="2567"/>
      <c r="K1112" s="2567"/>
      <c r="L1112" s="2567"/>
      <c r="M1112" s="2566"/>
      <c r="N1112" s="2567"/>
      <c r="O1112" s="2567"/>
      <c r="P1112" s="2567"/>
      <c r="Q1112" s="2567"/>
      <c r="R1112" s="2567"/>
      <c r="S1112" s="2566"/>
      <c r="T1112" s="2565"/>
      <c r="U1112" s="2565"/>
      <c r="V1112" s="2565"/>
      <c r="W1112" s="2565"/>
      <c r="X1112" s="2565"/>
      <c r="Y1112" s="2565"/>
      <c r="Z1112" s="2565"/>
      <c r="AA1112" s="2565"/>
      <c r="AB1112" s="2565"/>
      <c r="AC1112" s="2565"/>
      <c r="AD1112" s="2565"/>
      <c r="AE1112" s="2565"/>
      <c r="AF1112" s="2565"/>
      <c r="AG1112" s="2565"/>
      <c r="AH1112" s="2565"/>
      <c r="AI1112" s="2565"/>
      <c r="AJ1112" s="2568"/>
      <c r="AK1112" s="2572"/>
    </row>
    <row r="1113" spans="2:37" s="2403" customFormat="1" ht="15" customHeight="1" x14ac:dyDescent="0.2">
      <c r="B1113" s="3979" t="s">
        <v>4992</v>
      </c>
      <c r="C1113" s="3980"/>
      <c r="D1113" s="3986" t="s">
        <v>5133</v>
      </c>
      <c r="E1113" s="3986"/>
      <c r="F1113" s="3986"/>
      <c r="G1113" s="3986"/>
      <c r="H1113" s="2569"/>
      <c r="I1113" s="2569"/>
      <c r="J1113" s="2569"/>
      <c r="K1113" s="2569"/>
      <c r="L1113" s="2569"/>
      <c r="M1113" s="2569"/>
      <c r="N1113" s="2569"/>
      <c r="O1113" s="2569"/>
      <c r="P1113" s="2569"/>
      <c r="Q1113" s="2569"/>
      <c r="R1113" s="2569"/>
      <c r="S1113" s="2569"/>
      <c r="T1113" s="2565"/>
      <c r="U1113" s="2565"/>
      <c r="V1113" s="2565"/>
      <c r="W1113" s="2565"/>
      <c r="X1113" s="2565"/>
      <c r="Y1113" s="2565"/>
      <c r="Z1113" s="2565"/>
      <c r="AA1113" s="2565"/>
      <c r="AB1113" s="2565"/>
      <c r="AC1113" s="2565"/>
      <c r="AD1113" s="2565"/>
      <c r="AE1113" s="2565"/>
      <c r="AF1113" s="2565"/>
      <c r="AG1113" s="2565"/>
      <c r="AH1113" s="2565"/>
      <c r="AI1113" s="2565"/>
      <c r="AJ1113" s="2568"/>
      <c r="AK1113" s="2572"/>
    </row>
    <row r="1114" spans="2:37" s="2403" customFormat="1" ht="15" customHeight="1" x14ac:dyDescent="0.2">
      <c r="B1114" s="3979" t="s">
        <v>4993</v>
      </c>
      <c r="C1114" s="3980"/>
      <c r="D1114" s="4104" t="s">
        <v>5088</v>
      </c>
      <c r="E1114" s="4104"/>
      <c r="F1114" s="4104"/>
      <c r="G1114" s="4104"/>
      <c r="H1114" s="2569"/>
      <c r="I1114" s="2569"/>
      <c r="J1114" s="2569"/>
      <c r="K1114" s="2569"/>
      <c r="L1114" s="2569"/>
      <c r="M1114" s="2569"/>
      <c r="N1114" s="2569"/>
      <c r="O1114" s="2569"/>
      <c r="P1114" s="2569"/>
      <c r="Q1114" s="2569"/>
      <c r="R1114" s="2569"/>
      <c r="S1114" s="2569"/>
      <c r="T1114" s="2565"/>
      <c r="U1114" s="2565"/>
      <c r="V1114" s="2565"/>
      <c r="W1114" s="2565"/>
      <c r="X1114" s="2565"/>
      <c r="Y1114" s="2565"/>
      <c r="Z1114" s="2565"/>
      <c r="AA1114" s="2565"/>
      <c r="AB1114" s="2565"/>
      <c r="AC1114" s="2565"/>
      <c r="AD1114" s="2565"/>
      <c r="AE1114" s="2565"/>
      <c r="AF1114" s="2565"/>
      <c r="AG1114" s="2565"/>
      <c r="AH1114" s="2565"/>
      <c r="AI1114" s="2565"/>
      <c r="AJ1114" s="2568"/>
      <c r="AK1114" s="2572"/>
    </row>
    <row r="1115" spans="2:37" s="2403" customFormat="1" ht="15" customHeight="1" thickBot="1" x14ac:dyDescent="0.25">
      <c r="B1115" s="4057"/>
      <c r="C1115" s="4058"/>
      <c r="D1115" s="4059"/>
      <c r="E1115" s="4059"/>
      <c r="F1115" s="4059"/>
      <c r="G1115" s="4059"/>
      <c r="H1115" s="2574"/>
      <c r="I1115" s="2574"/>
      <c r="J1115" s="2574"/>
      <c r="K1115" s="2574"/>
      <c r="L1115" s="2574"/>
      <c r="M1115" s="2574"/>
      <c r="N1115" s="2574"/>
      <c r="O1115" s="2574"/>
      <c r="P1115" s="2574"/>
      <c r="Q1115" s="2574"/>
      <c r="R1115" s="2574"/>
      <c r="S1115" s="2574"/>
      <c r="T1115" s="2575"/>
      <c r="U1115" s="2575"/>
      <c r="V1115" s="2575"/>
      <c r="W1115" s="2575"/>
      <c r="X1115" s="2575"/>
      <c r="Y1115" s="2575"/>
      <c r="Z1115" s="2575"/>
      <c r="AA1115" s="2575"/>
      <c r="AB1115" s="2575"/>
      <c r="AC1115" s="2575"/>
      <c r="AD1115" s="2575"/>
      <c r="AE1115" s="2575"/>
      <c r="AF1115" s="2575"/>
      <c r="AG1115" s="2575"/>
      <c r="AH1115" s="2575"/>
      <c r="AI1115" s="2575"/>
      <c r="AJ1115" s="2576"/>
      <c r="AK1115" s="2577"/>
    </row>
    <row r="1116" spans="2:37" s="2403" customFormat="1" ht="15" customHeight="1" x14ac:dyDescent="0.3">
      <c r="B1116" s="2666"/>
      <c r="C1116" s="2667"/>
      <c r="D1116" s="2667"/>
      <c r="E1116" s="534"/>
      <c r="F1116" s="534"/>
      <c r="G1116" s="534"/>
      <c r="H1116" s="534"/>
      <c r="I1116" s="2665"/>
      <c r="J1116" s="2665"/>
      <c r="K1116" s="2665"/>
      <c r="L1116" s="2665"/>
      <c r="M1116" s="2665"/>
      <c r="N1116" s="2665"/>
      <c r="O1116" s="2665"/>
      <c r="P1116" s="2665"/>
    </row>
    <row r="1117" spans="2:37" s="2403" customFormat="1" ht="15" customHeight="1" thickBot="1" x14ac:dyDescent="0.35">
      <c r="C1117" s="2667"/>
      <c r="D1117" s="2667"/>
      <c r="E1117" s="534"/>
      <c r="F1117" s="534"/>
      <c r="G1117" s="534"/>
      <c r="H1117" s="534"/>
      <c r="I1117" s="2665"/>
      <c r="J1117" s="2665"/>
      <c r="K1117" s="2665"/>
      <c r="L1117" s="2665"/>
      <c r="M1117" s="2665"/>
      <c r="N1117" s="2665"/>
      <c r="O1117" s="2665"/>
      <c r="P1117" s="2665"/>
    </row>
    <row r="1118" spans="2:37" s="2403" customFormat="1" ht="15" customHeight="1" x14ac:dyDescent="0.2">
      <c r="B1118" s="3987" t="s">
        <v>5001</v>
      </c>
      <c r="C1118" s="3988"/>
      <c r="D1118" s="3988"/>
      <c r="E1118" s="3988"/>
      <c r="F1118" s="3988"/>
      <c r="G1118" s="3988"/>
      <c r="H1118" s="3988"/>
      <c r="I1118" s="3988"/>
      <c r="J1118" s="3988"/>
      <c r="K1118" s="3988"/>
      <c r="L1118" s="3988"/>
      <c r="M1118" s="3988"/>
      <c r="N1118" s="3988"/>
      <c r="O1118" s="3988"/>
      <c r="P1118" s="3988"/>
      <c r="Q1118" s="3988"/>
      <c r="R1118" s="3988"/>
      <c r="S1118" s="3988"/>
      <c r="T1118" s="3988"/>
      <c r="U1118" s="3988"/>
      <c r="V1118" s="3988"/>
      <c r="W1118" s="3988"/>
      <c r="X1118" s="3988"/>
      <c r="Y1118" s="3988"/>
      <c r="Z1118" s="3988"/>
      <c r="AA1118" s="3988"/>
      <c r="AB1118" s="3988"/>
      <c r="AC1118" s="3988"/>
      <c r="AD1118" s="3988"/>
      <c r="AE1118" s="3988"/>
      <c r="AF1118" s="3988"/>
      <c r="AG1118" s="3988"/>
      <c r="AH1118" s="3988"/>
      <c r="AI1118" s="3988"/>
      <c r="AJ1118" s="3988"/>
      <c r="AK1118" s="3989"/>
    </row>
    <row r="1119" spans="2:37" s="2403" customFormat="1" ht="15" customHeight="1" x14ac:dyDescent="0.2">
      <c r="B1119" s="2570"/>
      <c r="C1119" s="2659"/>
      <c r="D1119" s="2659"/>
      <c r="E1119" s="2659"/>
      <c r="F1119" s="2659"/>
      <c r="G1119" s="2571"/>
      <c r="H1119" s="2571"/>
      <c r="I1119" s="2571"/>
      <c r="J1119" s="2571"/>
      <c r="K1119" s="2571"/>
      <c r="L1119" s="2571"/>
      <c r="M1119" s="2571"/>
      <c r="N1119" s="2571"/>
      <c r="O1119" s="2571"/>
      <c r="P1119" s="2571"/>
      <c r="Q1119" s="2571"/>
      <c r="R1119" s="2571"/>
      <c r="S1119" s="2571"/>
      <c r="T1119" s="2571"/>
      <c r="U1119" s="2571"/>
      <c r="V1119" s="2571"/>
      <c r="W1119" s="2571"/>
      <c r="X1119" s="2571"/>
      <c r="Y1119" s="2571"/>
      <c r="Z1119" s="2571"/>
      <c r="AA1119" s="2571"/>
      <c r="AB1119" s="2571"/>
      <c r="AC1119" s="2571"/>
      <c r="AD1119" s="2571"/>
      <c r="AE1119" s="2571"/>
      <c r="AF1119" s="2571"/>
      <c r="AG1119" s="2571"/>
      <c r="AH1119" s="2571"/>
      <c r="AI1119" s="2571"/>
      <c r="AJ1119" s="2571"/>
      <c r="AK1119" s="2572"/>
    </row>
    <row r="1120" spans="2:37" s="2403" customFormat="1" ht="15" customHeight="1" x14ac:dyDescent="0.2">
      <c r="B1120" s="2570" t="s">
        <v>4988</v>
      </c>
      <c r="C1120" s="2659"/>
      <c r="D1120" s="4122" t="s">
        <v>5135</v>
      </c>
      <c r="E1120" s="4122"/>
      <c r="F1120" s="4122"/>
      <c r="G1120" s="2571"/>
      <c r="H1120" s="2571"/>
      <c r="I1120" s="2571"/>
      <c r="J1120" s="2571"/>
      <c r="K1120" s="2571"/>
      <c r="L1120" s="2571"/>
      <c r="M1120" s="2571"/>
      <c r="N1120" s="2571"/>
      <c r="O1120" s="2571"/>
      <c r="P1120" s="2571"/>
      <c r="Q1120" s="2571"/>
      <c r="R1120" s="2571"/>
      <c r="S1120" s="2571"/>
      <c r="T1120" s="2571"/>
      <c r="U1120" s="2571"/>
      <c r="V1120" s="2571"/>
      <c r="W1120" s="2571"/>
      <c r="X1120" s="2571"/>
      <c r="Y1120" s="2571"/>
      <c r="Z1120" s="2571"/>
      <c r="AA1120" s="2571"/>
      <c r="AB1120" s="2571"/>
      <c r="AC1120" s="2571"/>
      <c r="AD1120" s="2571"/>
      <c r="AE1120" s="2571"/>
      <c r="AF1120" s="2571"/>
      <c r="AG1120" s="2571"/>
      <c r="AH1120" s="2571"/>
      <c r="AI1120" s="2571"/>
      <c r="AJ1120" s="2571"/>
      <c r="AK1120" s="2572"/>
    </row>
    <row r="1121" spans="2:37" s="2403" customFormat="1" ht="15" customHeight="1" thickBot="1" x14ac:dyDescent="0.25">
      <c r="B1121" s="3991" t="s">
        <v>5002</v>
      </c>
      <c r="C1121" s="3992"/>
      <c r="D1121" s="2661">
        <v>41428</v>
      </c>
      <c r="E1121" s="2662"/>
      <c r="F1121" s="2662"/>
      <c r="G1121" s="2571"/>
      <c r="H1121" s="2571"/>
      <c r="I1121" s="2571"/>
      <c r="J1121" s="2571"/>
      <c r="K1121" s="2571"/>
      <c r="L1121" s="2571"/>
      <c r="M1121" s="2571"/>
      <c r="N1121" s="2571"/>
      <c r="O1121" s="2571"/>
      <c r="P1121" s="2571"/>
      <c r="Q1121" s="2571"/>
      <c r="R1121" s="2571"/>
      <c r="S1121" s="2571"/>
      <c r="T1121" s="2571"/>
      <c r="U1121" s="2571"/>
      <c r="V1121" s="2571"/>
      <c r="W1121" s="2571"/>
      <c r="X1121" s="2571"/>
      <c r="Y1121" s="2571"/>
      <c r="Z1121" s="2571"/>
      <c r="AA1121" s="2571"/>
      <c r="AB1121" s="2571"/>
      <c r="AC1121" s="2571"/>
      <c r="AD1121" s="2571"/>
      <c r="AE1121" s="2571"/>
      <c r="AF1121" s="2571"/>
      <c r="AG1121" s="2571"/>
      <c r="AH1121" s="2571"/>
      <c r="AI1121" s="2571"/>
      <c r="AJ1121" s="2571"/>
      <c r="AK1121" s="2572"/>
    </row>
    <row r="1122" spans="2:37" s="2403" customFormat="1" ht="78.75" customHeight="1" thickBot="1" x14ac:dyDescent="0.25">
      <c r="B1122" s="3991" t="s">
        <v>5003</v>
      </c>
      <c r="C1122" s="3992"/>
      <c r="D1122" s="4118" t="s">
        <v>5136</v>
      </c>
      <c r="E1122" s="4119"/>
      <c r="F1122" s="4119"/>
      <c r="G1122" s="4119"/>
      <c r="H1122" s="4119"/>
      <c r="I1122" s="4119"/>
      <c r="J1122" s="4119"/>
      <c r="K1122" s="4119"/>
      <c r="L1122" s="4119"/>
      <c r="M1122" s="4119"/>
      <c r="N1122" s="4119"/>
      <c r="O1122" s="4119"/>
      <c r="P1122" s="4119"/>
      <c r="Q1122" s="4120"/>
      <c r="R1122" s="2571"/>
      <c r="S1122" s="2571"/>
      <c r="T1122" s="2571"/>
      <c r="U1122" s="2571"/>
      <c r="V1122" s="2571"/>
      <c r="W1122" s="2571"/>
      <c r="X1122" s="2571"/>
      <c r="Y1122" s="2571"/>
      <c r="Z1122" s="2571"/>
      <c r="AA1122" s="2571"/>
      <c r="AB1122" s="2571"/>
      <c r="AC1122" s="2571"/>
      <c r="AD1122" s="2571"/>
      <c r="AE1122" s="2571"/>
      <c r="AF1122" s="2571"/>
      <c r="AG1122" s="2571"/>
      <c r="AH1122" s="2571"/>
      <c r="AI1122" s="2571"/>
      <c r="AJ1122" s="2571"/>
      <c r="AK1122" s="2572"/>
    </row>
    <row r="1123" spans="2:37" s="2403" customFormat="1" ht="15" customHeight="1" thickBot="1" x14ac:dyDescent="0.25">
      <c r="B1123" s="3998"/>
      <c r="C1123" s="3999"/>
      <c r="D1123" s="3999"/>
      <c r="E1123" s="3999"/>
      <c r="F1123" s="3999"/>
      <c r="G1123" s="3999"/>
      <c r="H1123" s="3999"/>
      <c r="I1123" s="3999"/>
      <c r="J1123" s="3999"/>
      <c r="K1123" s="3999"/>
      <c r="L1123" s="3999"/>
      <c r="M1123" s="3999"/>
      <c r="N1123" s="3999"/>
      <c r="O1123" s="3999"/>
      <c r="P1123" s="3999"/>
      <c r="Q1123" s="3999"/>
      <c r="R1123" s="2571"/>
      <c r="S1123" s="2571"/>
      <c r="T1123" s="2571"/>
      <c r="U1123" s="2571"/>
      <c r="V1123" s="2571"/>
      <c r="W1123" s="2571"/>
      <c r="X1123" s="2571"/>
      <c r="Y1123" s="2571"/>
      <c r="Z1123" s="2571"/>
      <c r="AA1123" s="2571"/>
      <c r="AB1123" s="2571"/>
      <c r="AC1123" s="2571"/>
      <c r="AD1123" s="2571"/>
      <c r="AE1123" s="2571"/>
      <c r="AF1123" s="2571"/>
      <c r="AG1123" s="2571"/>
      <c r="AH1123" s="2571"/>
      <c r="AI1123" s="2571"/>
      <c r="AJ1123" s="2571"/>
      <c r="AK1123" s="2572"/>
    </row>
    <row r="1124" spans="2:37" s="2403" customFormat="1" ht="15" customHeight="1" thickBot="1" x14ac:dyDescent="0.25">
      <c r="B1124" s="2658"/>
      <c r="C1124" s="2659"/>
      <c r="D1124" s="2659"/>
      <c r="E1124" s="2659"/>
      <c r="F1124" s="2663"/>
      <c r="G1124" s="2663"/>
      <c r="H1124" s="2663"/>
      <c r="I1124" s="2663"/>
      <c r="J1124" s="2663"/>
      <c r="K1124" s="2663"/>
      <c r="L1124" s="2663"/>
      <c r="M1124" s="2663"/>
      <c r="N1124" s="2663"/>
      <c r="O1124" s="2663"/>
      <c r="P1124" s="2663"/>
      <c r="Q1124" s="2663"/>
      <c r="R1124" s="2571"/>
      <c r="S1124" s="2571"/>
      <c r="T1124" s="2571"/>
      <c r="U1124" s="2571"/>
      <c r="V1124" s="2571"/>
      <c r="W1124" s="2571"/>
      <c r="X1124" s="2571"/>
      <c r="Y1124" s="2571"/>
      <c r="Z1124" s="2571"/>
      <c r="AA1124" s="2571"/>
      <c r="AB1124" s="2571"/>
      <c r="AC1124" s="2571"/>
      <c r="AD1124" s="2571"/>
      <c r="AE1124" s="2571"/>
      <c r="AF1124" s="2571"/>
      <c r="AG1124" s="2571"/>
      <c r="AH1124" s="2571"/>
      <c r="AI1124" s="2571"/>
      <c r="AJ1124" s="2571"/>
      <c r="AK1124" s="2572"/>
    </row>
    <row r="1125" spans="2:37" s="2403" customFormat="1" ht="15" customHeight="1" thickBot="1" x14ac:dyDescent="0.25">
      <c r="B1125" s="4000" t="s">
        <v>5004</v>
      </c>
      <c r="C1125" s="4000"/>
      <c r="D1125" s="4000" t="s">
        <v>4994</v>
      </c>
      <c r="E1125" s="4000" t="s">
        <v>5005</v>
      </c>
      <c r="F1125" s="4002" t="s">
        <v>224</v>
      </c>
      <c r="G1125" s="4002"/>
      <c r="H1125" s="4002"/>
      <c r="I1125" s="4002"/>
      <c r="J1125" s="4002"/>
      <c r="K1125" s="4002"/>
      <c r="L1125" s="4002"/>
      <c r="M1125" s="4002"/>
      <c r="N1125" s="4002"/>
      <c r="O1125" s="4002"/>
      <c r="P1125" s="4002"/>
      <c r="Q1125" s="4002"/>
      <c r="R1125" s="4002"/>
      <c r="S1125" s="4002" t="s">
        <v>340</v>
      </c>
      <c r="T1125" s="4002"/>
      <c r="U1125" s="4002"/>
      <c r="V1125" s="4002"/>
      <c r="W1125" s="4002"/>
      <c r="X1125" s="4002"/>
      <c r="Y1125" s="4002"/>
      <c r="Z1125" s="4002"/>
      <c r="AA1125" s="4002"/>
      <c r="AB1125" s="4002"/>
      <c r="AC1125" s="4002"/>
      <c r="AD1125" s="4002" t="s">
        <v>225</v>
      </c>
      <c r="AE1125" s="4002"/>
      <c r="AF1125" s="4002"/>
      <c r="AG1125" s="4002"/>
      <c r="AH1125" s="4003" t="s">
        <v>4989</v>
      </c>
      <c r="AI1125" s="4003"/>
      <c r="AJ1125" s="4003"/>
      <c r="AK1125" s="2572"/>
    </row>
    <row r="1126" spans="2:37" s="2403" customFormat="1" ht="25.5" customHeight="1" thickBot="1" x14ac:dyDescent="0.25">
      <c r="B1126" s="4001"/>
      <c r="C1126" s="4001"/>
      <c r="D1126" s="4001"/>
      <c r="E1126" s="4001"/>
      <c r="F1126" s="4001" t="s">
        <v>5006</v>
      </c>
      <c r="G1126" s="4001" t="s">
        <v>5007</v>
      </c>
      <c r="H1126" s="4000" t="s">
        <v>5008</v>
      </c>
      <c r="I1126" s="4004" t="s">
        <v>5009</v>
      </c>
      <c r="J1126" s="4004" t="s">
        <v>5010</v>
      </c>
      <c r="K1126" s="4005" t="s">
        <v>5011</v>
      </c>
      <c r="L1126" s="4005" t="s">
        <v>5012</v>
      </c>
      <c r="M1126" s="4004" t="s">
        <v>5013</v>
      </c>
      <c r="N1126" s="4004"/>
      <c r="O1126" s="4005" t="s">
        <v>5014</v>
      </c>
      <c r="P1126" s="4005" t="s">
        <v>5015</v>
      </c>
      <c r="Q1126" s="4005" t="s">
        <v>5016</v>
      </c>
      <c r="R1126" s="4005" t="s">
        <v>5017</v>
      </c>
      <c r="S1126" s="4000" t="s">
        <v>5018</v>
      </c>
      <c r="T1126" s="4000" t="s">
        <v>5019</v>
      </c>
      <c r="U1126" s="4000" t="s">
        <v>5020</v>
      </c>
      <c r="V1126" s="4000" t="s">
        <v>5021</v>
      </c>
      <c r="W1126" s="4000" t="s">
        <v>5022</v>
      </c>
      <c r="X1126" s="4000" t="s">
        <v>5023</v>
      </c>
      <c r="Y1126" s="4000" t="s">
        <v>5024</v>
      </c>
      <c r="Z1126" s="4000" t="s">
        <v>5025</v>
      </c>
      <c r="AA1126" s="4000" t="s">
        <v>5026</v>
      </c>
      <c r="AB1126" s="4004" t="s">
        <v>5027</v>
      </c>
      <c r="AC1126" s="4004" t="s">
        <v>5028</v>
      </c>
      <c r="AD1126" s="4000" t="s">
        <v>5029</v>
      </c>
      <c r="AE1126" s="4000" t="s">
        <v>5030</v>
      </c>
      <c r="AF1126" s="4000" t="s">
        <v>5031</v>
      </c>
      <c r="AG1126" s="4000" t="s">
        <v>5032</v>
      </c>
      <c r="AH1126" s="4000" t="s">
        <v>1154</v>
      </c>
      <c r="AI1126" s="4000" t="s">
        <v>4990</v>
      </c>
      <c r="AJ1126" s="4000" t="s">
        <v>4991</v>
      </c>
      <c r="AK1126" s="2572"/>
    </row>
    <row r="1127" spans="2:37" s="2403" customFormat="1" ht="34.5" customHeight="1" thickBot="1" x14ac:dyDescent="0.25">
      <c r="B1127" s="4001"/>
      <c r="C1127" s="4001"/>
      <c r="D1127" s="4001"/>
      <c r="E1127" s="4001"/>
      <c r="F1127" s="4001"/>
      <c r="G1127" s="4001"/>
      <c r="H1127" s="4001"/>
      <c r="I1127" s="4005"/>
      <c r="J1127" s="4005"/>
      <c r="K1127" s="4005"/>
      <c r="L1127" s="4005"/>
      <c r="M1127" s="2656" t="s">
        <v>5033</v>
      </c>
      <c r="N1127" s="2655" t="s">
        <v>2798</v>
      </c>
      <c r="O1127" s="4005"/>
      <c r="P1127" s="4005"/>
      <c r="Q1127" s="4005"/>
      <c r="R1127" s="4005"/>
      <c r="S1127" s="4001"/>
      <c r="T1127" s="4001"/>
      <c r="U1127" s="4001"/>
      <c r="V1127" s="4001"/>
      <c r="W1127" s="4001"/>
      <c r="X1127" s="4001"/>
      <c r="Y1127" s="4001"/>
      <c r="Z1127" s="4001"/>
      <c r="AA1127" s="4001"/>
      <c r="AB1127" s="4005"/>
      <c r="AC1127" s="4005"/>
      <c r="AD1127" s="4001"/>
      <c r="AE1127" s="4001"/>
      <c r="AF1127" s="4001"/>
      <c r="AG1127" s="4001"/>
      <c r="AH1127" s="4001"/>
      <c r="AI1127" s="4001"/>
      <c r="AJ1127" s="4001"/>
      <c r="AK1127" s="2572"/>
    </row>
    <row r="1128" spans="2:37" s="2403" customFormat="1" ht="15" customHeight="1" x14ac:dyDescent="0.2">
      <c r="B1128" s="5426" t="s">
        <v>5137</v>
      </c>
      <c r="C1128" s="5427"/>
      <c r="D1128" s="2581" t="s">
        <v>5138</v>
      </c>
      <c r="E1128" s="2643">
        <v>25</v>
      </c>
      <c r="F1128" s="2643">
        <v>0</v>
      </c>
      <c r="G1128" s="2600">
        <v>0</v>
      </c>
      <c r="H1128" s="2640"/>
      <c r="I1128" s="2640"/>
      <c r="J1128" s="2640"/>
      <c r="K1128" s="2600">
        <v>7.9000000000000001E-2</v>
      </c>
      <c r="L1128" s="2600">
        <v>7.9000000000000001E-2</v>
      </c>
      <c r="M1128" s="2581"/>
      <c r="N1128" s="2650"/>
      <c r="O1128" s="2600">
        <v>7.9000000000000001E-2</v>
      </c>
      <c r="P1128" s="2600">
        <v>7.9000000000000001E-2</v>
      </c>
      <c r="Q1128" s="2600">
        <v>7.9000000000000001E-2</v>
      </c>
      <c r="R1128" s="2600">
        <v>7.9000000000000001E-2</v>
      </c>
      <c r="S1128" s="2705"/>
      <c r="T1128" s="2600"/>
      <c r="U1128" s="2601"/>
      <c r="V1128" s="2601"/>
      <c r="W1128" s="2600"/>
      <c r="X1128" s="2600">
        <v>0.06</v>
      </c>
      <c r="Y1128" s="2601"/>
      <c r="Z1128" s="2601">
        <v>9999</v>
      </c>
      <c r="AA1128" s="2601"/>
      <c r="AB1128" s="2600"/>
      <c r="AC1128" s="2600">
        <v>0.06</v>
      </c>
      <c r="AD1128" s="2643"/>
      <c r="AE1128" s="2649">
        <v>0</v>
      </c>
      <c r="AF1128" s="2706"/>
      <c r="AG1128" s="2600">
        <v>0.1</v>
      </c>
      <c r="AH1128" s="2644"/>
      <c r="AI1128" s="2644"/>
      <c r="AJ1128" s="2707"/>
      <c r="AK1128" s="2572"/>
    </row>
    <row r="1129" spans="2:37" s="2403" customFormat="1" ht="15" customHeight="1" x14ac:dyDescent="0.2">
      <c r="B1129" s="4823" t="s">
        <v>5139</v>
      </c>
      <c r="C1129" s="4824"/>
      <c r="D1129" s="2645" t="s">
        <v>5140</v>
      </c>
      <c r="E1129" s="2614">
        <v>45</v>
      </c>
      <c r="F1129" s="2614">
        <v>20</v>
      </c>
      <c r="G1129" s="2559">
        <v>0</v>
      </c>
      <c r="H1129" s="2638"/>
      <c r="I1129" s="2638"/>
      <c r="J1129" s="2638"/>
      <c r="K1129" s="2559">
        <v>0</v>
      </c>
      <c r="L1129" s="2559">
        <v>0</v>
      </c>
      <c r="M1129" s="2708"/>
      <c r="N1129" s="2709"/>
      <c r="O1129" s="2559">
        <v>7.9000000000000001E-2</v>
      </c>
      <c r="P1129" s="2559">
        <v>7.9000000000000001E-2</v>
      </c>
      <c r="Q1129" s="2559">
        <v>7.9000000000000001E-2</v>
      </c>
      <c r="R1129" s="2559">
        <v>7.9000000000000001E-2</v>
      </c>
      <c r="S1129" s="2710"/>
      <c r="T1129" s="2559"/>
      <c r="U1129" s="2560"/>
      <c r="V1129" s="2560"/>
      <c r="W1129" s="2559"/>
      <c r="X1129" s="2559">
        <v>0.06</v>
      </c>
      <c r="Y1129" s="2560"/>
      <c r="Z1129" s="2560">
        <v>9999</v>
      </c>
      <c r="AA1129" s="2560"/>
      <c r="AB1129" s="2559"/>
      <c r="AC1129" s="2559">
        <v>0.06</v>
      </c>
      <c r="AD1129" s="2614"/>
      <c r="AE1129" s="2639">
        <v>0</v>
      </c>
      <c r="AF1129" s="2711"/>
      <c r="AG1129" s="2559">
        <v>0.1</v>
      </c>
      <c r="AH1129" s="2613"/>
      <c r="AI1129" s="2613"/>
      <c r="AJ1129" s="2712"/>
      <c r="AK1129" s="2572"/>
    </row>
    <row r="1130" spans="2:37" s="2403" customFormat="1" ht="15" customHeight="1" x14ac:dyDescent="0.2">
      <c r="B1130" s="4823" t="s">
        <v>5141</v>
      </c>
      <c r="C1130" s="4824"/>
      <c r="D1130" s="2645" t="s">
        <v>5142</v>
      </c>
      <c r="E1130" s="2614">
        <v>35</v>
      </c>
      <c r="F1130" s="2614">
        <v>0</v>
      </c>
      <c r="G1130" s="2559">
        <v>0</v>
      </c>
      <c r="H1130" s="2638"/>
      <c r="I1130" s="2638"/>
      <c r="J1130" s="2638"/>
      <c r="K1130" s="2559">
        <v>7.9000000000000001E-2</v>
      </c>
      <c r="L1130" s="2559">
        <v>7.9000000000000001E-2</v>
      </c>
      <c r="M1130" s="2645"/>
      <c r="N1130" s="2611"/>
      <c r="O1130" s="2559">
        <v>7.9000000000000001E-2</v>
      </c>
      <c r="P1130" s="2559">
        <v>7.9000000000000001E-2</v>
      </c>
      <c r="Q1130" s="2559">
        <v>7.9000000000000001E-2</v>
      </c>
      <c r="R1130" s="2559">
        <v>7.9000000000000001E-2</v>
      </c>
      <c r="S1130" s="2710"/>
      <c r="T1130" s="2559"/>
      <c r="U1130" s="2560"/>
      <c r="V1130" s="2560"/>
      <c r="W1130" s="2559"/>
      <c r="X1130" s="2559">
        <v>0.06</v>
      </c>
      <c r="Y1130" s="2560"/>
      <c r="Z1130" s="2560">
        <v>9999</v>
      </c>
      <c r="AA1130" s="2560"/>
      <c r="AB1130" s="2559"/>
      <c r="AC1130" s="2559">
        <v>0.06</v>
      </c>
      <c r="AD1130" s="2614"/>
      <c r="AE1130" s="2639">
        <v>300</v>
      </c>
      <c r="AF1130" s="2711"/>
      <c r="AG1130" s="2559">
        <v>0.1</v>
      </c>
      <c r="AH1130" s="2613"/>
      <c r="AI1130" s="2613"/>
      <c r="AJ1130" s="2712"/>
      <c r="AK1130" s="2572"/>
    </row>
    <row r="1131" spans="2:37" s="2403" customFormat="1" ht="15" customHeight="1" x14ac:dyDescent="0.2">
      <c r="B1131" s="4823" t="s">
        <v>5143</v>
      </c>
      <c r="C1131" s="4824"/>
      <c r="D1131" s="2645" t="s">
        <v>5144</v>
      </c>
      <c r="E1131" s="2614">
        <v>60</v>
      </c>
      <c r="F1131" s="2614">
        <v>15</v>
      </c>
      <c r="G1131" s="2559">
        <v>0</v>
      </c>
      <c r="H1131" s="2638"/>
      <c r="I1131" s="2638"/>
      <c r="J1131" s="2638"/>
      <c r="K1131" s="2559">
        <v>7.9000000000000001E-2</v>
      </c>
      <c r="L1131" s="2559">
        <v>7.9000000000000001E-2</v>
      </c>
      <c r="M1131" s="2708"/>
      <c r="N1131" s="2709"/>
      <c r="O1131" s="2559">
        <v>7.9000000000000001E-2</v>
      </c>
      <c r="P1131" s="2559">
        <v>7.9000000000000001E-2</v>
      </c>
      <c r="Q1131" s="2559">
        <v>7.9000000000000001E-2</v>
      </c>
      <c r="R1131" s="2559">
        <v>7.9000000000000001E-2</v>
      </c>
      <c r="S1131" s="2710"/>
      <c r="T1131" s="2559"/>
      <c r="U1131" s="2560"/>
      <c r="V1131" s="2560"/>
      <c r="W1131" s="2559"/>
      <c r="X1131" s="2559">
        <v>0.06</v>
      </c>
      <c r="Y1131" s="2560"/>
      <c r="Z1131" s="2560">
        <v>9999</v>
      </c>
      <c r="AA1131" s="2560"/>
      <c r="AB1131" s="2559"/>
      <c r="AC1131" s="2559">
        <v>0.06</v>
      </c>
      <c r="AD1131" s="2614"/>
      <c r="AE1131" s="2639">
        <v>1000</v>
      </c>
      <c r="AF1131" s="2711"/>
      <c r="AG1131" s="2559">
        <v>0.1</v>
      </c>
      <c r="AH1131" s="2613"/>
      <c r="AI1131" s="2613"/>
      <c r="AJ1131" s="2712"/>
      <c r="AK1131" s="2572"/>
    </row>
    <row r="1132" spans="2:37" s="2403" customFormat="1" ht="15" customHeight="1" x14ac:dyDescent="0.2">
      <c r="B1132" s="2573"/>
      <c r="C1132" s="2566"/>
      <c r="D1132" s="2566"/>
      <c r="E1132" s="2566"/>
      <c r="F1132" s="2566"/>
      <c r="G1132" s="2566"/>
      <c r="H1132" s="2566"/>
      <c r="I1132" s="2567"/>
      <c r="J1132" s="2567"/>
      <c r="K1132" s="2567"/>
      <c r="L1132" s="2567"/>
      <c r="M1132" s="2566"/>
      <c r="N1132" s="2567"/>
      <c r="O1132" s="2567"/>
      <c r="P1132" s="2567"/>
      <c r="Q1132" s="2567"/>
      <c r="R1132" s="2567"/>
      <c r="S1132" s="2566"/>
      <c r="T1132" s="2565"/>
      <c r="U1132" s="2565"/>
      <c r="V1132" s="2565"/>
      <c r="W1132" s="2565"/>
      <c r="X1132" s="2565"/>
      <c r="Y1132" s="2565"/>
      <c r="Z1132" s="2565"/>
      <c r="AA1132" s="2565"/>
      <c r="AB1132" s="2565"/>
      <c r="AC1132" s="2565"/>
      <c r="AD1132" s="2565"/>
      <c r="AE1132" s="2565"/>
      <c r="AF1132" s="2565"/>
      <c r="AG1132" s="2565"/>
      <c r="AH1132" s="2565"/>
      <c r="AI1132" s="2565"/>
      <c r="AJ1132" s="2568"/>
      <c r="AK1132" s="2572"/>
    </row>
    <row r="1133" spans="2:37" s="2403" customFormat="1" ht="15" customHeight="1" x14ac:dyDescent="0.2">
      <c r="B1133" s="3979" t="s">
        <v>4992</v>
      </c>
      <c r="C1133" s="3980"/>
      <c r="D1133" s="3986" t="s">
        <v>5145</v>
      </c>
      <c r="E1133" s="3986"/>
      <c r="F1133" s="3986"/>
      <c r="G1133" s="3986"/>
      <c r="H1133" s="2569"/>
      <c r="I1133" s="2569"/>
      <c r="J1133" s="2569"/>
      <c r="K1133" s="2569"/>
      <c r="L1133" s="2569"/>
      <c r="M1133" s="2569"/>
      <c r="N1133" s="2569"/>
      <c r="O1133" s="2569"/>
      <c r="P1133" s="2569"/>
      <c r="Q1133" s="2569"/>
      <c r="R1133" s="2569"/>
      <c r="S1133" s="2569"/>
      <c r="T1133" s="2565"/>
      <c r="U1133" s="2565"/>
      <c r="V1133" s="2565"/>
      <c r="W1133" s="2565"/>
      <c r="X1133" s="2565"/>
      <c r="Y1133" s="2565"/>
      <c r="Z1133" s="2565"/>
      <c r="AA1133" s="2565"/>
      <c r="AB1133" s="2565"/>
      <c r="AC1133" s="2565"/>
      <c r="AD1133" s="2565"/>
      <c r="AE1133" s="2565"/>
      <c r="AF1133" s="2565"/>
      <c r="AG1133" s="2565"/>
      <c r="AH1133" s="2565"/>
      <c r="AI1133" s="2565"/>
      <c r="AJ1133" s="2568"/>
      <c r="AK1133" s="2572"/>
    </row>
    <row r="1134" spans="2:37" s="2403" customFormat="1" ht="15" customHeight="1" x14ac:dyDescent="0.2">
      <c r="B1134" s="3979" t="s">
        <v>4993</v>
      </c>
      <c r="C1134" s="3980"/>
      <c r="D1134" s="4104" t="s">
        <v>5088</v>
      </c>
      <c r="E1134" s="4104"/>
      <c r="F1134" s="4104"/>
      <c r="G1134" s="4104"/>
      <c r="H1134" s="2569"/>
      <c r="I1134" s="2569"/>
      <c r="J1134" s="2569"/>
      <c r="K1134" s="2569"/>
      <c r="L1134" s="2569"/>
      <c r="M1134" s="2569"/>
      <c r="N1134" s="2569"/>
      <c r="O1134" s="2569"/>
      <c r="P1134" s="2569"/>
      <c r="Q1134" s="2569"/>
      <c r="R1134" s="2569"/>
      <c r="S1134" s="2569"/>
      <c r="T1134" s="2565"/>
      <c r="U1134" s="2565"/>
      <c r="V1134" s="2565"/>
      <c r="W1134" s="2565"/>
      <c r="X1134" s="2565"/>
      <c r="Y1134" s="2565"/>
      <c r="Z1134" s="2565"/>
      <c r="AA1134" s="2565"/>
      <c r="AB1134" s="2565"/>
      <c r="AC1134" s="2565"/>
      <c r="AD1134" s="2565"/>
      <c r="AE1134" s="2565"/>
      <c r="AF1134" s="2565"/>
      <c r="AG1134" s="2565"/>
      <c r="AH1134" s="2565"/>
      <c r="AI1134" s="2565"/>
      <c r="AJ1134" s="2568"/>
      <c r="AK1134" s="2572"/>
    </row>
    <row r="1135" spans="2:37" s="2403" customFormat="1" ht="15" customHeight="1" thickBot="1" x14ac:dyDescent="0.25">
      <c r="B1135" s="4057"/>
      <c r="C1135" s="4058"/>
      <c r="D1135" s="4059"/>
      <c r="E1135" s="4059"/>
      <c r="F1135" s="4059"/>
      <c r="G1135" s="4059"/>
      <c r="H1135" s="2574"/>
      <c r="I1135" s="2574"/>
      <c r="J1135" s="2574"/>
      <c r="K1135" s="2574"/>
      <c r="L1135" s="2574"/>
      <c r="M1135" s="2574"/>
      <c r="N1135" s="2574"/>
      <c r="O1135" s="2574"/>
      <c r="P1135" s="2574"/>
      <c r="Q1135" s="2574"/>
      <c r="R1135" s="2574"/>
      <c r="S1135" s="2574"/>
      <c r="T1135" s="2575"/>
      <c r="U1135" s="2575"/>
      <c r="V1135" s="2575"/>
      <c r="W1135" s="2575"/>
      <c r="X1135" s="2575"/>
      <c r="Y1135" s="2575"/>
      <c r="Z1135" s="2575"/>
      <c r="AA1135" s="2575"/>
      <c r="AB1135" s="2575"/>
      <c r="AC1135" s="2575"/>
      <c r="AD1135" s="2575"/>
      <c r="AE1135" s="2575"/>
      <c r="AF1135" s="2575"/>
      <c r="AG1135" s="2575"/>
      <c r="AH1135" s="2575"/>
      <c r="AI1135" s="2575"/>
      <c r="AJ1135" s="2576"/>
      <c r="AK1135" s="2577"/>
    </row>
    <row r="1136" spans="2:37" s="2403" customFormat="1" ht="15" customHeight="1" x14ac:dyDescent="0.3">
      <c r="B1136" s="2666"/>
      <c r="C1136" s="2667"/>
      <c r="D1136" s="2667"/>
      <c r="E1136" s="534"/>
      <c r="F1136" s="534"/>
      <c r="G1136" s="534"/>
      <c r="H1136" s="534"/>
      <c r="I1136" s="2665"/>
      <c r="J1136" s="2665"/>
      <c r="K1136" s="2665"/>
      <c r="L1136" s="2665"/>
      <c r="M1136" s="2665"/>
      <c r="N1136" s="2665"/>
      <c r="O1136" s="2665"/>
      <c r="P1136" s="2665"/>
    </row>
    <row r="1137" spans="2:37" s="2403" customFormat="1" ht="15" customHeight="1" thickBot="1" x14ac:dyDescent="0.35">
      <c r="C1137" s="2667"/>
      <c r="D1137" s="2667"/>
      <c r="E1137" s="534"/>
      <c r="F1137" s="534"/>
      <c r="G1137" s="534"/>
      <c r="H1137" s="534"/>
      <c r="I1137" s="2665"/>
      <c r="J1137" s="2665"/>
      <c r="K1137" s="2665"/>
      <c r="L1137" s="2665"/>
      <c r="M1137" s="2665"/>
      <c r="N1137" s="2665"/>
      <c r="O1137" s="2665"/>
      <c r="P1137" s="2665"/>
    </row>
    <row r="1138" spans="2:37" s="2403" customFormat="1" ht="15" customHeight="1" x14ac:dyDescent="0.2">
      <c r="B1138" s="3987" t="s">
        <v>5001</v>
      </c>
      <c r="C1138" s="3988"/>
      <c r="D1138" s="3988"/>
      <c r="E1138" s="3988"/>
      <c r="F1138" s="3988"/>
      <c r="G1138" s="3988"/>
      <c r="H1138" s="3988"/>
      <c r="I1138" s="3988"/>
      <c r="J1138" s="3988"/>
      <c r="K1138" s="3988"/>
      <c r="L1138" s="3988"/>
      <c r="M1138" s="3988"/>
      <c r="N1138" s="3988"/>
      <c r="O1138" s="3988"/>
      <c r="P1138" s="3988"/>
      <c r="Q1138" s="3988"/>
      <c r="R1138" s="3988"/>
      <c r="S1138" s="3988"/>
      <c r="T1138" s="3988"/>
      <c r="U1138" s="3988"/>
      <c r="V1138" s="3988"/>
      <c r="W1138" s="3988"/>
      <c r="X1138" s="3988"/>
      <c r="Y1138" s="3988"/>
      <c r="Z1138" s="3988"/>
      <c r="AA1138" s="3988"/>
      <c r="AB1138" s="3988"/>
      <c r="AC1138" s="3988"/>
      <c r="AD1138" s="3988"/>
      <c r="AE1138" s="3988"/>
      <c r="AF1138" s="3988"/>
      <c r="AG1138" s="3988"/>
      <c r="AH1138" s="3988"/>
      <c r="AI1138" s="3988"/>
      <c r="AJ1138" s="3988"/>
      <c r="AK1138" s="3989"/>
    </row>
    <row r="1139" spans="2:37" s="2403" customFormat="1" ht="15" customHeight="1" x14ac:dyDescent="0.2">
      <c r="B1139" s="2570"/>
      <c r="C1139" s="2659"/>
      <c r="D1139" s="2659"/>
      <c r="E1139" s="2659"/>
      <c r="F1139" s="2659"/>
      <c r="G1139" s="2571"/>
      <c r="H1139" s="2571"/>
      <c r="I1139" s="2571"/>
      <c r="J1139" s="2571"/>
      <c r="K1139" s="2571"/>
      <c r="L1139" s="2571"/>
      <c r="M1139" s="2571"/>
      <c r="N1139" s="2571"/>
      <c r="O1139" s="2571"/>
      <c r="P1139" s="2571"/>
      <c r="Q1139" s="2571"/>
      <c r="R1139" s="2571"/>
      <c r="S1139" s="2571"/>
      <c r="T1139" s="2571"/>
      <c r="U1139" s="2571"/>
      <c r="V1139" s="2571"/>
      <c r="W1139" s="2571"/>
      <c r="X1139" s="2571"/>
      <c r="Y1139" s="2571"/>
      <c r="Z1139" s="2571"/>
      <c r="AA1139" s="2571"/>
      <c r="AB1139" s="2571"/>
      <c r="AC1139" s="2571"/>
      <c r="AD1139" s="2571"/>
      <c r="AE1139" s="2571"/>
      <c r="AF1139" s="2571"/>
      <c r="AG1139" s="2571"/>
      <c r="AH1139" s="2571"/>
      <c r="AI1139" s="2571"/>
      <c r="AJ1139" s="2571"/>
      <c r="AK1139" s="2572"/>
    </row>
    <row r="1140" spans="2:37" s="2403" customFormat="1" ht="15" customHeight="1" x14ac:dyDescent="0.2">
      <c r="B1140" s="2570" t="s">
        <v>4988</v>
      </c>
      <c r="C1140" s="2659"/>
      <c r="D1140" s="4122" t="s">
        <v>5119</v>
      </c>
      <c r="E1140" s="4122"/>
      <c r="F1140" s="4122"/>
      <c r="G1140" s="2571"/>
      <c r="H1140" s="2571"/>
      <c r="I1140" s="2571"/>
      <c r="J1140" s="2571"/>
      <c r="K1140" s="2571"/>
      <c r="L1140" s="2571"/>
      <c r="M1140" s="2571"/>
      <c r="N1140" s="2571"/>
      <c r="O1140" s="2571"/>
      <c r="P1140" s="2571"/>
      <c r="Q1140" s="2571"/>
      <c r="R1140" s="2571"/>
      <c r="S1140" s="2571"/>
      <c r="T1140" s="2571"/>
      <c r="U1140" s="2571"/>
      <c r="V1140" s="2571"/>
      <c r="W1140" s="2571"/>
      <c r="X1140" s="2571"/>
      <c r="Y1140" s="2571"/>
      <c r="Z1140" s="2571"/>
      <c r="AA1140" s="2571"/>
      <c r="AB1140" s="2571"/>
      <c r="AC1140" s="2571"/>
      <c r="AD1140" s="2571"/>
      <c r="AE1140" s="2571"/>
      <c r="AF1140" s="2571"/>
      <c r="AG1140" s="2571"/>
      <c r="AH1140" s="2571"/>
      <c r="AI1140" s="2571"/>
      <c r="AJ1140" s="2571"/>
      <c r="AK1140" s="2572"/>
    </row>
    <row r="1141" spans="2:37" s="2403" customFormat="1" ht="15" customHeight="1" thickBot="1" x14ac:dyDescent="0.25">
      <c r="B1141" s="3991" t="s">
        <v>5002</v>
      </c>
      <c r="C1141" s="3992"/>
      <c r="D1141" s="2661">
        <v>41445</v>
      </c>
      <c r="E1141" s="2662"/>
      <c r="F1141" s="2662"/>
      <c r="G1141" s="2571"/>
      <c r="H1141" s="2571"/>
      <c r="I1141" s="2571"/>
      <c r="J1141" s="2571"/>
      <c r="K1141" s="2571"/>
      <c r="L1141" s="2571"/>
      <c r="M1141" s="2571"/>
      <c r="N1141" s="2571"/>
      <c r="O1141" s="2571"/>
      <c r="P1141" s="2571"/>
      <c r="Q1141" s="2571"/>
      <c r="R1141" s="2571"/>
      <c r="S1141" s="2571"/>
      <c r="T1141" s="2571"/>
      <c r="U1141" s="2571"/>
      <c r="V1141" s="2571"/>
      <c r="W1141" s="2571"/>
      <c r="X1141" s="2571"/>
      <c r="Y1141" s="2571"/>
      <c r="Z1141" s="2571"/>
      <c r="AA1141" s="2571"/>
      <c r="AB1141" s="2571"/>
      <c r="AC1141" s="2571"/>
      <c r="AD1141" s="2571"/>
      <c r="AE1141" s="2571"/>
      <c r="AF1141" s="2571"/>
      <c r="AG1141" s="2571"/>
      <c r="AH1141" s="2571"/>
      <c r="AI1141" s="2571"/>
      <c r="AJ1141" s="2571"/>
      <c r="AK1141" s="2572"/>
    </row>
    <row r="1142" spans="2:37" s="2403" customFormat="1" ht="131.25" customHeight="1" thickBot="1" x14ac:dyDescent="0.25">
      <c r="B1142" s="3993" t="s">
        <v>5003</v>
      </c>
      <c r="C1142" s="4036"/>
      <c r="D1142" s="4932" t="s">
        <v>5120</v>
      </c>
      <c r="E1142" s="4933"/>
      <c r="F1142" s="4933"/>
      <c r="G1142" s="4933"/>
      <c r="H1142" s="4933"/>
      <c r="I1142" s="4933"/>
      <c r="J1142" s="4933"/>
      <c r="K1142" s="4933"/>
      <c r="L1142" s="4933"/>
      <c r="M1142" s="4933"/>
      <c r="N1142" s="4933"/>
      <c r="O1142" s="4933"/>
      <c r="P1142" s="4933"/>
      <c r="Q1142" s="4934"/>
      <c r="R1142" s="2571"/>
      <c r="S1142" s="2571"/>
      <c r="T1142" s="2571"/>
      <c r="U1142" s="2571"/>
      <c r="V1142" s="2571"/>
      <c r="W1142" s="2571"/>
      <c r="X1142" s="2571"/>
      <c r="Y1142" s="2571"/>
      <c r="Z1142" s="2571"/>
      <c r="AA1142" s="2571"/>
      <c r="AB1142" s="2571"/>
      <c r="AC1142" s="2571"/>
      <c r="AD1142" s="2571"/>
      <c r="AE1142" s="2571"/>
      <c r="AF1142" s="2571"/>
      <c r="AG1142" s="2571"/>
      <c r="AH1142" s="2571"/>
      <c r="AI1142" s="2571"/>
      <c r="AJ1142" s="2571"/>
      <c r="AK1142" s="2572"/>
    </row>
    <row r="1143" spans="2:37" s="2403" customFormat="1" ht="15" customHeight="1" thickBot="1" x14ac:dyDescent="0.25">
      <c r="B1143" s="3998"/>
      <c r="C1143" s="3999"/>
      <c r="D1143" s="3999"/>
      <c r="E1143" s="3999"/>
      <c r="F1143" s="3999"/>
      <c r="G1143" s="3999"/>
      <c r="H1143" s="3999"/>
      <c r="I1143" s="3999"/>
      <c r="J1143" s="3999"/>
      <c r="K1143" s="3999"/>
      <c r="L1143" s="3999"/>
      <c r="M1143" s="3999"/>
      <c r="N1143" s="3999"/>
      <c r="O1143" s="3999"/>
      <c r="P1143" s="3999"/>
      <c r="Q1143" s="3999"/>
      <c r="R1143" s="2571"/>
      <c r="S1143" s="2571"/>
      <c r="T1143" s="2571"/>
      <c r="U1143" s="2571"/>
      <c r="V1143" s="2571"/>
      <c r="W1143" s="2571"/>
      <c r="X1143" s="2571"/>
      <c r="Y1143" s="2571"/>
      <c r="Z1143" s="2571"/>
      <c r="AA1143" s="2571"/>
      <c r="AB1143" s="2571"/>
      <c r="AC1143" s="2571"/>
      <c r="AD1143" s="2571"/>
      <c r="AE1143" s="2571"/>
      <c r="AF1143" s="2571"/>
      <c r="AG1143" s="2571"/>
      <c r="AH1143" s="2571"/>
      <c r="AI1143" s="2571"/>
      <c r="AJ1143" s="2571"/>
      <c r="AK1143" s="2572"/>
    </row>
    <row r="1144" spans="2:37" s="2403" customFormat="1" ht="15" customHeight="1" thickBot="1" x14ac:dyDescent="0.25">
      <c r="B1144" s="2658"/>
      <c r="C1144" s="2659"/>
      <c r="D1144" s="2659"/>
      <c r="E1144" s="2659"/>
      <c r="F1144" s="2663"/>
      <c r="G1144" s="2663"/>
      <c r="H1144" s="2663"/>
      <c r="I1144" s="2663"/>
      <c r="J1144" s="2663"/>
      <c r="K1144" s="2663"/>
      <c r="L1144" s="2663"/>
      <c r="M1144" s="2663"/>
      <c r="N1144" s="2663"/>
      <c r="O1144" s="2663"/>
      <c r="P1144" s="2663"/>
      <c r="Q1144" s="2663"/>
      <c r="R1144" s="2571"/>
      <c r="S1144" s="2571"/>
      <c r="T1144" s="2571"/>
      <c r="U1144" s="2571"/>
      <c r="V1144" s="2571"/>
      <c r="W1144" s="2571"/>
      <c r="X1144" s="2571"/>
      <c r="Y1144" s="2571"/>
      <c r="Z1144" s="2571"/>
      <c r="AA1144" s="2571"/>
      <c r="AB1144" s="2571"/>
      <c r="AC1144" s="2571"/>
      <c r="AD1144" s="2571"/>
      <c r="AE1144" s="2571"/>
      <c r="AF1144" s="2571"/>
      <c r="AG1144" s="2571"/>
      <c r="AH1144" s="2571"/>
      <c r="AI1144" s="2571"/>
      <c r="AJ1144" s="2571"/>
      <c r="AK1144" s="2572"/>
    </row>
    <row r="1145" spans="2:37" s="2403" customFormat="1" ht="15" customHeight="1" thickBot="1" x14ac:dyDescent="0.25">
      <c r="B1145" s="4000" t="s">
        <v>5004</v>
      </c>
      <c r="C1145" s="4000"/>
      <c r="D1145" s="4000" t="s">
        <v>4994</v>
      </c>
      <c r="E1145" s="4000" t="s">
        <v>5005</v>
      </c>
      <c r="F1145" s="4002" t="s">
        <v>224</v>
      </c>
      <c r="G1145" s="4002"/>
      <c r="H1145" s="4002"/>
      <c r="I1145" s="4002"/>
      <c r="J1145" s="4002"/>
      <c r="K1145" s="4002"/>
      <c r="L1145" s="4002"/>
      <c r="M1145" s="4002"/>
      <c r="N1145" s="4002"/>
      <c r="O1145" s="4002"/>
      <c r="P1145" s="4002"/>
      <c r="Q1145" s="4002"/>
      <c r="R1145" s="4002"/>
      <c r="S1145" s="4002" t="s">
        <v>340</v>
      </c>
      <c r="T1145" s="4002"/>
      <c r="U1145" s="4002"/>
      <c r="V1145" s="4002"/>
      <c r="W1145" s="4002"/>
      <c r="X1145" s="4002"/>
      <c r="Y1145" s="4002"/>
      <c r="Z1145" s="4002"/>
      <c r="AA1145" s="4002"/>
      <c r="AB1145" s="4002"/>
      <c r="AC1145" s="4002"/>
      <c r="AD1145" s="4002" t="s">
        <v>225</v>
      </c>
      <c r="AE1145" s="4002"/>
      <c r="AF1145" s="4002"/>
      <c r="AG1145" s="4002"/>
      <c r="AH1145" s="4003" t="s">
        <v>4989</v>
      </c>
      <c r="AI1145" s="4003"/>
      <c r="AJ1145" s="4003"/>
      <c r="AK1145" s="2572"/>
    </row>
    <row r="1146" spans="2:37" s="2403" customFormat="1" ht="35.25" customHeight="1" thickBot="1" x14ac:dyDescent="0.25">
      <c r="B1146" s="4001"/>
      <c r="C1146" s="4001"/>
      <c r="D1146" s="4001"/>
      <c r="E1146" s="4001"/>
      <c r="F1146" s="4001" t="s">
        <v>5006</v>
      </c>
      <c r="G1146" s="4001" t="s">
        <v>5007</v>
      </c>
      <c r="H1146" s="4000" t="s">
        <v>5008</v>
      </c>
      <c r="I1146" s="4004" t="s">
        <v>5009</v>
      </c>
      <c r="J1146" s="4004" t="s">
        <v>5010</v>
      </c>
      <c r="K1146" s="4005" t="s">
        <v>5011</v>
      </c>
      <c r="L1146" s="4005" t="s">
        <v>5012</v>
      </c>
      <c r="M1146" s="4004" t="s">
        <v>5013</v>
      </c>
      <c r="N1146" s="4004"/>
      <c r="O1146" s="4005" t="s">
        <v>5014</v>
      </c>
      <c r="P1146" s="4005" t="s">
        <v>5015</v>
      </c>
      <c r="Q1146" s="4005" t="s">
        <v>5016</v>
      </c>
      <c r="R1146" s="4005" t="s">
        <v>5017</v>
      </c>
      <c r="S1146" s="4000" t="s">
        <v>5018</v>
      </c>
      <c r="T1146" s="4000" t="s">
        <v>5019</v>
      </c>
      <c r="U1146" s="4000" t="s">
        <v>5020</v>
      </c>
      <c r="V1146" s="4000" t="s">
        <v>5021</v>
      </c>
      <c r="W1146" s="4000" t="s">
        <v>5022</v>
      </c>
      <c r="X1146" s="4000" t="s">
        <v>5023</v>
      </c>
      <c r="Y1146" s="4000" t="s">
        <v>5024</v>
      </c>
      <c r="Z1146" s="4000" t="s">
        <v>5025</v>
      </c>
      <c r="AA1146" s="4000" t="s">
        <v>5026</v>
      </c>
      <c r="AB1146" s="4004" t="s">
        <v>5027</v>
      </c>
      <c r="AC1146" s="4004" t="s">
        <v>5028</v>
      </c>
      <c r="AD1146" s="4000" t="s">
        <v>5029</v>
      </c>
      <c r="AE1146" s="4000" t="s">
        <v>5030</v>
      </c>
      <c r="AF1146" s="4000" t="s">
        <v>5031</v>
      </c>
      <c r="AG1146" s="4000" t="s">
        <v>5032</v>
      </c>
      <c r="AH1146" s="4000" t="s">
        <v>1154</v>
      </c>
      <c r="AI1146" s="4000" t="s">
        <v>4990</v>
      </c>
      <c r="AJ1146" s="4000" t="s">
        <v>4991</v>
      </c>
      <c r="AK1146" s="2572"/>
    </row>
    <row r="1147" spans="2:37" s="2403" customFormat="1" ht="15" customHeight="1" thickBot="1" x14ac:dyDescent="0.25">
      <c r="B1147" s="4001"/>
      <c r="C1147" s="4001"/>
      <c r="D1147" s="4001"/>
      <c r="E1147" s="4001"/>
      <c r="F1147" s="4001"/>
      <c r="G1147" s="4001"/>
      <c r="H1147" s="4001"/>
      <c r="I1147" s="4005"/>
      <c r="J1147" s="4005"/>
      <c r="K1147" s="4005"/>
      <c r="L1147" s="4005"/>
      <c r="M1147" s="2656" t="s">
        <v>5033</v>
      </c>
      <c r="N1147" s="2655" t="s">
        <v>2798</v>
      </c>
      <c r="O1147" s="4005"/>
      <c r="P1147" s="4005"/>
      <c r="Q1147" s="4005"/>
      <c r="R1147" s="4005"/>
      <c r="S1147" s="4001"/>
      <c r="T1147" s="4001"/>
      <c r="U1147" s="4001"/>
      <c r="V1147" s="4001"/>
      <c r="W1147" s="4001"/>
      <c r="X1147" s="4001"/>
      <c r="Y1147" s="4001"/>
      <c r="Z1147" s="4001"/>
      <c r="AA1147" s="4001"/>
      <c r="AB1147" s="4005"/>
      <c r="AC1147" s="4005"/>
      <c r="AD1147" s="4001"/>
      <c r="AE1147" s="4001"/>
      <c r="AF1147" s="4001"/>
      <c r="AG1147" s="4001"/>
      <c r="AH1147" s="4001"/>
      <c r="AI1147" s="4001"/>
      <c r="AJ1147" s="4001"/>
      <c r="AK1147" s="2572"/>
    </row>
    <row r="1148" spans="2:37" s="2403" customFormat="1" ht="15" customHeight="1" x14ac:dyDescent="0.2">
      <c r="B1148" s="5426" t="s">
        <v>5121</v>
      </c>
      <c r="C1148" s="5427"/>
      <c r="D1148" s="2578" t="s">
        <v>5122</v>
      </c>
      <c r="E1148" s="2579">
        <v>15</v>
      </c>
      <c r="F1148" s="2579">
        <v>13</v>
      </c>
      <c r="G1148" s="2685"/>
      <c r="H1148" s="2695"/>
      <c r="I1148" s="2695"/>
      <c r="J1148" s="2695"/>
      <c r="K1148" s="2685">
        <v>0.1</v>
      </c>
      <c r="L1148" s="2685">
        <v>0.1</v>
      </c>
      <c r="M1148" s="2578"/>
      <c r="N1148" s="2696"/>
      <c r="O1148" s="2685">
        <v>0.1</v>
      </c>
      <c r="P1148" s="2685">
        <v>0.1</v>
      </c>
      <c r="Q1148" s="2685">
        <v>0.1</v>
      </c>
      <c r="R1148" s="2685">
        <v>0.1</v>
      </c>
      <c r="S1148" s="2697"/>
      <c r="T1148" s="2685"/>
      <c r="U1148" s="2580"/>
      <c r="V1148" s="2580"/>
      <c r="W1148" s="2685"/>
      <c r="X1148" s="2685">
        <v>0.06</v>
      </c>
      <c r="Y1148" s="2580"/>
      <c r="Z1148" s="2580">
        <v>9999</v>
      </c>
      <c r="AA1148" s="2580"/>
      <c r="AB1148" s="2685"/>
      <c r="AC1148" s="2685">
        <v>0.06</v>
      </c>
      <c r="AD1148" s="2579"/>
      <c r="AE1148" s="2593">
        <v>0</v>
      </c>
      <c r="AF1148" s="2594"/>
      <c r="AG1148" s="2685"/>
      <c r="AH1148" s="2698"/>
      <c r="AI1148" s="2698"/>
      <c r="AJ1148" s="2699"/>
      <c r="AK1148" s="2572"/>
    </row>
    <row r="1149" spans="2:37" s="2403" customFormat="1" ht="15" customHeight="1" x14ac:dyDescent="0.2">
      <c r="B1149" s="4823" t="s">
        <v>5123</v>
      </c>
      <c r="C1149" s="4824"/>
      <c r="D1149" s="2555" t="s">
        <v>5124</v>
      </c>
      <c r="E1149" s="2556">
        <v>20</v>
      </c>
      <c r="F1149" s="2556">
        <v>18</v>
      </c>
      <c r="G1149" s="2557"/>
      <c r="H1149" s="2700"/>
      <c r="I1149" s="2700"/>
      <c r="J1149" s="2700"/>
      <c r="K1149" s="2557">
        <v>0.1</v>
      </c>
      <c r="L1149" s="2557">
        <v>0.1</v>
      </c>
      <c r="M1149" s="2555"/>
      <c r="N1149" s="2701"/>
      <c r="O1149" s="2557">
        <v>0.1</v>
      </c>
      <c r="P1149" s="2557">
        <v>0.1</v>
      </c>
      <c r="Q1149" s="2557">
        <v>0.1</v>
      </c>
      <c r="R1149" s="2557">
        <v>0.1</v>
      </c>
      <c r="S1149" s="2612"/>
      <c r="T1149" s="2557"/>
      <c r="U1149" s="2702"/>
      <c r="V1149" s="2702"/>
      <c r="W1149" s="2557"/>
      <c r="X1149" s="2557">
        <v>0.06</v>
      </c>
      <c r="Y1149" s="2702"/>
      <c r="Z1149" s="2702">
        <v>9999</v>
      </c>
      <c r="AA1149" s="2702"/>
      <c r="AB1149" s="2557"/>
      <c r="AC1149" s="2557">
        <v>0.06</v>
      </c>
      <c r="AD1149" s="2556"/>
      <c r="AE1149" s="2582">
        <v>0</v>
      </c>
      <c r="AF1149" s="2583"/>
      <c r="AG1149" s="2557"/>
      <c r="AH1149" s="2703"/>
      <c r="AI1149" s="2703"/>
      <c r="AJ1149" s="2704"/>
      <c r="AK1149" s="2572"/>
    </row>
    <row r="1150" spans="2:37" s="2403" customFormat="1" ht="15" customHeight="1" x14ac:dyDescent="0.2">
      <c r="B1150" s="4823" t="s">
        <v>5125</v>
      </c>
      <c r="C1150" s="4824"/>
      <c r="D1150" s="2555" t="s">
        <v>5126</v>
      </c>
      <c r="E1150" s="2556">
        <v>25</v>
      </c>
      <c r="F1150" s="2556">
        <v>23</v>
      </c>
      <c r="G1150" s="2557"/>
      <c r="H1150" s="2700"/>
      <c r="I1150" s="2700"/>
      <c r="J1150" s="2700"/>
      <c r="K1150" s="2557">
        <v>0.1</v>
      </c>
      <c r="L1150" s="2557">
        <v>0.1</v>
      </c>
      <c r="M1150" s="2555"/>
      <c r="N1150" s="2701"/>
      <c r="O1150" s="2557">
        <v>0.1</v>
      </c>
      <c r="P1150" s="2557">
        <v>0.1</v>
      </c>
      <c r="Q1150" s="2557">
        <v>0.1</v>
      </c>
      <c r="R1150" s="2557">
        <v>0.1</v>
      </c>
      <c r="S1150" s="2612"/>
      <c r="T1150" s="2557"/>
      <c r="U1150" s="2702"/>
      <c r="V1150" s="2702"/>
      <c r="W1150" s="2557"/>
      <c r="X1150" s="2557">
        <v>0.06</v>
      </c>
      <c r="Y1150" s="2702"/>
      <c r="Z1150" s="2702">
        <v>9999</v>
      </c>
      <c r="AA1150" s="2702"/>
      <c r="AB1150" s="2557"/>
      <c r="AC1150" s="2557">
        <v>0.06</v>
      </c>
      <c r="AD1150" s="2556"/>
      <c r="AE1150" s="2582">
        <v>0</v>
      </c>
      <c r="AF1150" s="2583"/>
      <c r="AG1150" s="2557"/>
      <c r="AH1150" s="2703"/>
      <c r="AI1150" s="2703"/>
      <c r="AJ1150" s="2704"/>
      <c r="AK1150" s="2572"/>
    </row>
    <row r="1151" spans="2:37" s="2403" customFormat="1" ht="15" customHeight="1" x14ac:dyDescent="0.2">
      <c r="B1151" s="4823" t="s">
        <v>5127</v>
      </c>
      <c r="C1151" s="4824"/>
      <c r="D1151" s="2555" t="s">
        <v>5128</v>
      </c>
      <c r="E1151" s="2556">
        <v>30</v>
      </c>
      <c r="F1151" s="2556">
        <v>13</v>
      </c>
      <c r="G1151" s="2557"/>
      <c r="H1151" s="2700"/>
      <c r="I1151" s="2700"/>
      <c r="J1151" s="2700"/>
      <c r="K1151" s="2557">
        <v>0.1</v>
      </c>
      <c r="L1151" s="2557">
        <v>0.1</v>
      </c>
      <c r="M1151" s="2555"/>
      <c r="N1151" s="2701"/>
      <c r="O1151" s="2557">
        <v>0.1</v>
      </c>
      <c r="P1151" s="2557">
        <v>0.1</v>
      </c>
      <c r="Q1151" s="2557">
        <v>0.1</v>
      </c>
      <c r="R1151" s="2557">
        <v>0.1</v>
      </c>
      <c r="S1151" s="2612"/>
      <c r="T1151" s="2557"/>
      <c r="U1151" s="2702"/>
      <c r="V1151" s="2702"/>
      <c r="W1151" s="2557"/>
      <c r="X1151" s="2557">
        <v>0.06</v>
      </c>
      <c r="Y1151" s="2702"/>
      <c r="Z1151" s="2702">
        <v>9999</v>
      </c>
      <c r="AA1151" s="2702"/>
      <c r="AB1151" s="2557"/>
      <c r="AC1151" s="2557">
        <v>0.06</v>
      </c>
      <c r="AD1151" s="2556"/>
      <c r="AE1151" s="2582">
        <v>500</v>
      </c>
      <c r="AF1151" s="2583"/>
      <c r="AG1151" s="2557">
        <v>0.1</v>
      </c>
      <c r="AH1151" s="2703"/>
      <c r="AI1151" s="2703"/>
      <c r="AJ1151" s="2704"/>
      <c r="AK1151" s="2572"/>
    </row>
    <row r="1152" spans="2:37" s="2403" customFormat="1" ht="15" customHeight="1" x14ac:dyDescent="0.2">
      <c r="B1152" s="3982" t="s">
        <v>5129</v>
      </c>
      <c r="C1152" s="3983"/>
      <c r="D1152" s="2555" t="s">
        <v>5130</v>
      </c>
      <c r="E1152" s="2556">
        <v>35</v>
      </c>
      <c r="F1152" s="2556">
        <v>13</v>
      </c>
      <c r="G1152" s="2557"/>
      <c r="H1152" s="2700"/>
      <c r="I1152" s="2700"/>
      <c r="J1152" s="2700"/>
      <c r="K1152" s="2557">
        <v>0.1</v>
      </c>
      <c r="L1152" s="2557">
        <v>0.1</v>
      </c>
      <c r="M1152" s="2555"/>
      <c r="N1152" s="2701"/>
      <c r="O1152" s="2557">
        <v>0.1</v>
      </c>
      <c r="P1152" s="2557">
        <v>0.1</v>
      </c>
      <c r="Q1152" s="2557">
        <v>0.1</v>
      </c>
      <c r="R1152" s="2557">
        <v>0.1</v>
      </c>
      <c r="S1152" s="2612"/>
      <c r="T1152" s="2557"/>
      <c r="U1152" s="2702"/>
      <c r="V1152" s="2702"/>
      <c r="W1152" s="2557"/>
      <c r="X1152" s="2557">
        <v>0.06</v>
      </c>
      <c r="Y1152" s="2702"/>
      <c r="Z1152" s="2702">
        <v>9999</v>
      </c>
      <c r="AA1152" s="2702"/>
      <c r="AB1152" s="2557"/>
      <c r="AC1152" s="2557">
        <v>0.06</v>
      </c>
      <c r="AD1152" s="2556"/>
      <c r="AE1152" s="2582">
        <v>1000</v>
      </c>
      <c r="AF1152" s="2583"/>
      <c r="AG1152" s="2557">
        <v>0.1</v>
      </c>
      <c r="AH1152" s="2703"/>
      <c r="AI1152" s="2703"/>
      <c r="AJ1152" s="2704"/>
      <c r="AK1152" s="2572"/>
    </row>
    <row r="1153" spans="1:37" s="2403" customFormat="1" ht="15" customHeight="1" x14ac:dyDescent="0.2">
      <c r="B1153" s="3982" t="s">
        <v>5131</v>
      </c>
      <c r="C1153" s="3983"/>
      <c r="D1153" s="2555" t="s">
        <v>5132</v>
      </c>
      <c r="E1153" s="2556">
        <v>40</v>
      </c>
      <c r="F1153" s="2556">
        <v>18</v>
      </c>
      <c r="G1153" s="2557"/>
      <c r="H1153" s="2700"/>
      <c r="I1153" s="2700"/>
      <c r="J1153" s="2700"/>
      <c r="K1153" s="2557">
        <v>0.1</v>
      </c>
      <c r="L1153" s="2557">
        <v>0.1</v>
      </c>
      <c r="M1153" s="2555"/>
      <c r="N1153" s="2701"/>
      <c r="O1153" s="2557">
        <v>0.1</v>
      </c>
      <c r="P1153" s="2557">
        <v>0.1</v>
      </c>
      <c r="Q1153" s="2557">
        <v>0.1</v>
      </c>
      <c r="R1153" s="2557">
        <v>0.1</v>
      </c>
      <c r="S1153" s="2612"/>
      <c r="T1153" s="2557"/>
      <c r="U1153" s="2702"/>
      <c r="V1153" s="2702"/>
      <c r="W1153" s="2557"/>
      <c r="X1153" s="2557">
        <v>0.06</v>
      </c>
      <c r="Y1153" s="2702"/>
      <c r="Z1153" s="2702">
        <v>9999</v>
      </c>
      <c r="AA1153" s="2702"/>
      <c r="AB1153" s="2557"/>
      <c r="AC1153" s="2557">
        <v>0.06</v>
      </c>
      <c r="AD1153" s="2556"/>
      <c r="AE1153" s="2582">
        <v>1000</v>
      </c>
      <c r="AF1153" s="2583"/>
      <c r="AG1153" s="2557">
        <v>0.1</v>
      </c>
      <c r="AH1153" s="2703"/>
      <c r="AI1153" s="2703"/>
      <c r="AJ1153" s="2704"/>
      <c r="AK1153" s="2572"/>
    </row>
    <row r="1154" spans="1:37" s="2403" customFormat="1" ht="15" customHeight="1" thickBot="1" x14ac:dyDescent="0.25">
      <c r="B1154" s="3984"/>
      <c r="C1154" s="3985"/>
      <c r="D1154" s="2602"/>
      <c r="E1154" s="2603"/>
      <c r="F1154" s="2603"/>
      <c r="G1154" s="2604"/>
      <c r="H1154" s="2604"/>
      <c r="I1154" s="2604"/>
      <c r="J1154" s="2605"/>
      <c r="K1154" s="2604"/>
      <c r="L1154" s="2604"/>
      <c r="M1154" s="2605"/>
      <c r="N1154" s="2605"/>
      <c r="O1154" s="2604"/>
      <c r="P1154" s="2604"/>
      <c r="Q1154" s="2604"/>
      <c r="R1154" s="2604"/>
      <c r="S1154" s="2606"/>
      <c r="T1154" s="2606"/>
      <c r="U1154" s="2606"/>
      <c r="V1154" s="2606"/>
      <c r="W1154" s="2606"/>
      <c r="X1154" s="2604"/>
      <c r="Y1154" s="2607"/>
      <c r="Z1154" s="2607"/>
      <c r="AA1154" s="2607"/>
      <c r="AB1154" s="2607"/>
      <c r="AC1154" s="2604"/>
      <c r="AD1154" s="2607"/>
      <c r="AE1154" s="2607"/>
      <c r="AF1154" s="2607"/>
      <c r="AG1154" s="2608"/>
      <c r="AH1154" s="2607"/>
      <c r="AI1154" s="2607"/>
      <c r="AJ1154" s="2609"/>
      <c r="AK1154" s="2572"/>
    </row>
    <row r="1155" spans="1:37" s="2403" customFormat="1" ht="15" customHeight="1" x14ac:dyDescent="0.2">
      <c r="A1155" s="712"/>
      <c r="B1155" s="2573"/>
      <c r="C1155" s="2566"/>
      <c r="D1155" s="2566"/>
      <c r="E1155" s="2566"/>
      <c r="F1155" s="2566"/>
      <c r="G1155" s="2566"/>
      <c r="H1155" s="2566"/>
      <c r="I1155" s="2567"/>
      <c r="J1155" s="2567"/>
      <c r="K1155" s="2567"/>
      <c r="L1155" s="2567"/>
      <c r="M1155" s="2566"/>
      <c r="N1155" s="2567"/>
      <c r="O1155" s="2567"/>
      <c r="P1155" s="2567"/>
      <c r="Q1155" s="2567"/>
      <c r="R1155" s="2567"/>
      <c r="S1155" s="2566"/>
      <c r="T1155" s="2565"/>
      <c r="U1155" s="2565"/>
      <c r="V1155" s="2565"/>
      <c r="W1155" s="2565"/>
      <c r="X1155" s="2565"/>
      <c r="Y1155" s="2565"/>
      <c r="Z1155" s="2565"/>
      <c r="AA1155" s="2565"/>
      <c r="AB1155" s="2565"/>
      <c r="AC1155" s="2565"/>
      <c r="AD1155" s="2565"/>
      <c r="AE1155" s="2565"/>
      <c r="AF1155" s="2565"/>
      <c r="AG1155" s="2565"/>
      <c r="AH1155" s="2565"/>
      <c r="AI1155" s="2565"/>
      <c r="AJ1155" s="2568"/>
      <c r="AK1155" s="2572"/>
    </row>
    <row r="1156" spans="1:37" s="2403" customFormat="1" ht="15" customHeight="1" x14ac:dyDescent="0.2">
      <c r="A1156" s="712"/>
      <c r="B1156" s="3979" t="s">
        <v>4992</v>
      </c>
      <c r="C1156" s="3980"/>
      <c r="D1156" s="3986" t="s">
        <v>5133</v>
      </c>
      <c r="E1156" s="3986"/>
      <c r="F1156" s="3986"/>
      <c r="G1156" s="3986"/>
      <c r="H1156" s="2569"/>
      <c r="I1156" s="2569"/>
      <c r="J1156" s="2569"/>
      <c r="K1156" s="2569"/>
      <c r="L1156" s="2569"/>
      <c r="M1156" s="2569"/>
      <c r="N1156" s="2569"/>
      <c r="O1156" s="2569"/>
      <c r="P1156" s="2569"/>
      <c r="Q1156" s="2569"/>
      <c r="R1156" s="2569"/>
      <c r="S1156" s="2569"/>
      <c r="T1156" s="2565"/>
      <c r="U1156" s="2565"/>
      <c r="V1156" s="2565"/>
      <c r="W1156" s="2565"/>
      <c r="X1156" s="2565"/>
      <c r="Y1156" s="2565"/>
      <c r="Z1156" s="2565"/>
      <c r="AA1156" s="2565"/>
      <c r="AB1156" s="2565"/>
      <c r="AC1156" s="2565"/>
      <c r="AD1156" s="2565"/>
      <c r="AE1156" s="2565"/>
      <c r="AF1156" s="2565"/>
      <c r="AG1156" s="2565"/>
      <c r="AH1156" s="2565"/>
      <c r="AI1156" s="2565"/>
      <c r="AJ1156" s="2568"/>
      <c r="AK1156" s="2572"/>
    </row>
    <row r="1157" spans="1:37" s="2403" customFormat="1" ht="15" customHeight="1" x14ac:dyDescent="0.2">
      <c r="A1157" s="712"/>
      <c r="B1157" s="3979" t="s">
        <v>4993</v>
      </c>
      <c r="C1157" s="3980"/>
      <c r="D1157" s="3986" t="s">
        <v>5134</v>
      </c>
      <c r="E1157" s="3986"/>
      <c r="F1157" s="3986"/>
      <c r="G1157" s="3986"/>
      <c r="H1157" s="2569"/>
      <c r="I1157" s="2569"/>
      <c r="J1157" s="2569"/>
      <c r="K1157" s="2569"/>
      <c r="L1157" s="2569"/>
      <c r="M1157" s="2569"/>
      <c r="N1157" s="2569"/>
      <c r="O1157" s="2569"/>
      <c r="P1157" s="2569"/>
      <c r="Q1157" s="2569"/>
      <c r="R1157" s="2569"/>
      <c r="S1157" s="2569"/>
      <c r="T1157" s="2565"/>
      <c r="U1157" s="2565"/>
      <c r="V1157" s="2565"/>
      <c r="W1157" s="2565"/>
      <c r="X1157" s="2565"/>
      <c r="Y1157" s="2565"/>
      <c r="Z1157" s="2565"/>
      <c r="AA1157" s="2565"/>
      <c r="AB1157" s="2565"/>
      <c r="AC1157" s="2565"/>
      <c r="AD1157" s="2565"/>
      <c r="AE1157" s="2565"/>
      <c r="AF1157" s="2565"/>
      <c r="AG1157" s="2565"/>
      <c r="AH1157" s="2565"/>
      <c r="AI1157" s="2565"/>
      <c r="AJ1157" s="2568"/>
      <c r="AK1157" s="2572"/>
    </row>
    <row r="1158" spans="1:37" s="2403" customFormat="1" ht="15" customHeight="1" thickBot="1" x14ac:dyDescent="0.25">
      <c r="B1158" s="4057"/>
      <c r="C1158" s="4058"/>
      <c r="D1158" s="4059"/>
      <c r="E1158" s="4059"/>
      <c r="F1158" s="4059"/>
      <c r="G1158" s="4059"/>
      <c r="H1158" s="2574"/>
      <c r="I1158" s="2574"/>
      <c r="J1158" s="2574"/>
      <c r="K1158" s="2574"/>
      <c r="L1158" s="2574"/>
      <c r="M1158" s="2574"/>
      <c r="N1158" s="2574"/>
      <c r="O1158" s="2574"/>
      <c r="P1158" s="2574"/>
      <c r="Q1158" s="2574"/>
      <c r="R1158" s="2574"/>
      <c r="S1158" s="2574"/>
      <c r="T1158" s="2575"/>
      <c r="U1158" s="2575"/>
      <c r="V1158" s="2575"/>
      <c r="W1158" s="2575"/>
      <c r="X1158" s="2575"/>
      <c r="Y1158" s="2575"/>
      <c r="Z1158" s="2575"/>
      <c r="AA1158" s="2575"/>
      <c r="AB1158" s="2575"/>
      <c r="AC1158" s="2575"/>
      <c r="AD1158" s="2575"/>
      <c r="AE1158" s="2575"/>
      <c r="AF1158" s="2575"/>
      <c r="AG1158" s="2575"/>
      <c r="AH1158" s="2575"/>
      <c r="AI1158" s="2575"/>
      <c r="AJ1158" s="2576"/>
      <c r="AK1158" s="2577"/>
    </row>
    <row r="1159" spans="1:37" s="2403" customFormat="1" ht="15" customHeight="1" x14ac:dyDescent="0.3">
      <c r="B1159" s="2666"/>
      <c r="C1159" s="2667"/>
      <c r="D1159" s="2667"/>
      <c r="E1159" s="534"/>
      <c r="F1159" s="534"/>
      <c r="G1159" s="534"/>
      <c r="H1159" s="534"/>
      <c r="I1159" s="2665"/>
      <c r="J1159" s="2665"/>
      <c r="K1159" s="2665"/>
      <c r="L1159" s="2665"/>
      <c r="M1159" s="2665"/>
      <c r="N1159" s="2665"/>
      <c r="O1159" s="2665"/>
      <c r="P1159" s="2665"/>
    </row>
    <row r="1160" spans="1:37" s="2403" customFormat="1" ht="15" customHeight="1" thickBot="1" x14ac:dyDescent="0.35">
      <c r="C1160" s="2667"/>
      <c r="D1160" s="2667"/>
      <c r="E1160" s="534"/>
      <c r="F1160" s="534"/>
      <c r="G1160" s="534"/>
      <c r="H1160" s="534"/>
      <c r="I1160" s="2665"/>
      <c r="J1160" s="2665"/>
      <c r="K1160" s="2665"/>
      <c r="L1160" s="2665"/>
      <c r="M1160" s="2665"/>
      <c r="N1160" s="2665"/>
      <c r="O1160" s="2665"/>
      <c r="P1160" s="2665"/>
    </row>
    <row r="1161" spans="1:37" s="2403" customFormat="1" ht="15" customHeight="1" x14ac:dyDescent="0.2">
      <c r="B1161" s="3987" t="s">
        <v>5001</v>
      </c>
      <c r="C1161" s="3988"/>
      <c r="D1161" s="3988"/>
      <c r="E1161" s="3988"/>
      <c r="F1161" s="3988"/>
      <c r="G1161" s="3988"/>
      <c r="H1161" s="3988"/>
      <c r="I1161" s="3988"/>
      <c r="J1161" s="3988"/>
      <c r="K1161" s="3988"/>
      <c r="L1161" s="3988"/>
      <c r="M1161" s="3988"/>
      <c r="N1161" s="3988"/>
      <c r="O1161" s="3988"/>
      <c r="P1161" s="3988"/>
      <c r="Q1161" s="3988"/>
      <c r="R1161" s="3988"/>
      <c r="S1161" s="3988"/>
      <c r="T1161" s="3988"/>
      <c r="U1161" s="3988"/>
      <c r="V1161" s="3988"/>
      <c r="W1161" s="3988"/>
      <c r="X1161" s="3988"/>
      <c r="Y1161" s="3988"/>
      <c r="Z1161" s="3988"/>
      <c r="AA1161" s="3988"/>
      <c r="AB1161" s="3988"/>
      <c r="AC1161" s="3988"/>
      <c r="AD1161" s="3988"/>
      <c r="AE1161" s="3988"/>
      <c r="AF1161" s="3988"/>
      <c r="AG1161" s="3988"/>
      <c r="AH1161" s="3988"/>
      <c r="AI1161" s="3988"/>
      <c r="AJ1161" s="3988"/>
      <c r="AK1161" s="3989"/>
    </row>
    <row r="1162" spans="1:37" s="2403" customFormat="1" ht="15" customHeight="1" x14ac:dyDescent="0.2">
      <c r="B1162" s="2570"/>
      <c r="C1162" s="2659"/>
      <c r="D1162" s="2659"/>
      <c r="E1162" s="2659"/>
      <c r="F1162" s="2659"/>
      <c r="G1162" s="2571"/>
      <c r="H1162" s="2571"/>
      <c r="I1162" s="2571"/>
      <c r="J1162" s="2571"/>
      <c r="K1162" s="2571"/>
      <c r="L1162" s="2571"/>
      <c r="M1162" s="2571"/>
      <c r="N1162" s="2571"/>
      <c r="O1162" s="2571"/>
      <c r="P1162" s="2571"/>
      <c r="Q1162" s="2571"/>
      <c r="R1162" s="2571"/>
      <c r="S1162" s="2571"/>
      <c r="T1162" s="2571"/>
      <c r="U1162" s="2571"/>
      <c r="V1162" s="2571"/>
      <c r="W1162" s="2571"/>
      <c r="X1162" s="2571"/>
      <c r="Y1162" s="2571"/>
      <c r="Z1162" s="2571"/>
      <c r="AA1162" s="2571"/>
      <c r="AB1162" s="2571"/>
      <c r="AC1162" s="2571"/>
      <c r="AD1162" s="2571"/>
      <c r="AE1162" s="2571"/>
      <c r="AF1162" s="2571"/>
      <c r="AG1162" s="2571"/>
      <c r="AH1162" s="2571"/>
      <c r="AI1162" s="2571"/>
      <c r="AJ1162" s="2571"/>
      <c r="AK1162" s="2572"/>
    </row>
    <row r="1163" spans="1:37" s="2403" customFormat="1" ht="15" customHeight="1" x14ac:dyDescent="0.2">
      <c r="B1163" s="2570" t="s">
        <v>4988</v>
      </c>
      <c r="C1163" s="2659"/>
      <c r="D1163" s="4122" t="s">
        <v>5115</v>
      </c>
      <c r="E1163" s="4122"/>
      <c r="F1163" s="4122"/>
      <c r="G1163" s="2571"/>
      <c r="H1163" s="2571"/>
      <c r="I1163" s="2571"/>
      <c r="J1163" s="2571"/>
      <c r="K1163" s="2571"/>
      <c r="L1163" s="2571"/>
      <c r="M1163" s="2571"/>
      <c r="N1163" s="2571"/>
      <c r="O1163" s="2571"/>
      <c r="P1163" s="2571"/>
      <c r="Q1163" s="2571"/>
      <c r="R1163" s="2571"/>
      <c r="S1163" s="2571"/>
      <c r="T1163" s="2571"/>
      <c r="U1163" s="2571"/>
      <c r="V1163" s="2571"/>
      <c r="W1163" s="2571"/>
      <c r="X1163" s="2571"/>
      <c r="Y1163" s="2571"/>
      <c r="Z1163" s="2571"/>
      <c r="AA1163" s="2571"/>
      <c r="AB1163" s="2571"/>
      <c r="AC1163" s="2571"/>
      <c r="AD1163" s="2571"/>
      <c r="AE1163" s="2571"/>
      <c r="AF1163" s="2571"/>
      <c r="AG1163" s="2571"/>
      <c r="AH1163" s="2571"/>
      <c r="AI1163" s="2571"/>
      <c r="AJ1163" s="2571"/>
      <c r="AK1163" s="2572"/>
    </row>
    <row r="1164" spans="1:37" s="2403" customFormat="1" ht="15" customHeight="1" x14ac:dyDescent="0.2">
      <c r="B1164" s="3991" t="s">
        <v>5002</v>
      </c>
      <c r="C1164" s="3992"/>
      <c r="D1164" s="4139">
        <v>41454</v>
      </c>
      <c r="E1164" s="4140"/>
      <c r="F1164" s="2659"/>
      <c r="G1164" s="2571"/>
      <c r="H1164" s="2571"/>
      <c r="I1164" s="2571"/>
      <c r="J1164" s="2571"/>
      <c r="K1164" s="2571"/>
      <c r="L1164" s="2571"/>
      <c r="M1164" s="2571"/>
      <c r="N1164" s="2571"/>
      <c r="O1164" s="2571"/>
      <c r="P1164" s="2571"/>
      <c r="Q1164" s="2571"/>
      <c r="R1164" s="2571"/>
      <c r="S1164" s="2571"/>
      <c r="T1164" s="2571"/>
      <c r="U1164" s="2571"/>
      <c r="V1164" s="2571"/>
      <c r="W1164" s="2571"/>
      <c r="X1164" s="2571"/>
      <c r="Y1164" s="2571"/>
      <c r="Z1164" s="2571"/>
      <c r="AA1164" s="2571"/>
      <c r="AB1164" s="2571"/>
      <c r="AC1164" s="2571"/>
      <c r="AD1164" s="2571"/>
      <c r="AE1164" s="2571"/>
      <c r="AF1164" s="2571"/>
      <c r="AG1164" s="2571"/>
      <c r="AH1164" s="2571"/>
      <c r="AI1164" s="2571"/>
      <c r="AJ1164" s="2571"/>
      <c r="AK1164" s="2572"/>
    </row>
    <row r="1165" spans="1:37" s="2403" customFormat="1" ht="15" customHeight="1" thickBot="1" x14ac:dyDescent="0.25">
      <c r="B1165" s="2658"/>
      <c r="C1165" s="2659"/>
      <c r="D1165" s="2661"/>
      <c r="E1165" s="2662"/>
      <c r="F1165" s="2659"/>
      <c r="G1165" s="2571"/>
      <c r="H1165" s="2571"/>
      <c r="I1165" s="2571"/>
      <c r="J1165" s="2571"/>
      <c r="K1165" s="2571"/>
      <c r="L1165" s="2571"/>
      <c r="M1165" s="2571"/>
      <c r="N1165" s="2571"/>
      <c r="O1165" s="2571"/>
      <c r="P1165" s="2571"/>
      <c r="Q1165" s="2571"/>
      <c r="R1165" s="2571"/>
      <c r="S1165" s="2571"/>
      <c r="T1165" s="2571"/>
      <c r="U1165" s="2571"/>
      <c r="V1165" s="2571"/>
      <c r="W1165" s="2571"/>
      <c r="X1165" s="2571"/>
      <c r="Y1165" s="2571"/>
      <c r="Z1165" s="2571"/>
      <c r="AA1165" s="2571"/>
      <c r="AB1165" s="2571"/>
      <c r="AC1165" s="2571"/>
      <c r="AD1165" s="2571"/>
      <c r="AE1165" s="2571"/>
      <c r="AF1165" s="2571"/>
      <c r="AG1165" s="2571"/>
      <c r="AH1165" s="2571"/>
      <c r="AI1165" s="2571"/>
      <c r="AJ1165" s="2571"/>
      <c r="AK1165" s="2572"/>
    </row>
    <row r="1166" spans="1:37" s="2403" customFormat="1" ht="87" customHeight="1" thickBot="1" x14ac:dyDescent="0.25">
      <c r="B1166" s="4085" t="s">
        <v>5003</v>
      </c>
      <c r="C1166" s="4819"/>
      <c r="D1166" s="4118" t="s">
        <v>5116</v>
      </c>
      <c r="E1166" s="4119"/>
      <c r="F1166" s="4119"/>
      <c r="G1166" s="4119"/>
      <c r="H1166" s="4119"/>
      <c r="I1166" s="4119"/>
      <c r="J1166" s="4119"/>
      <c r="K1166" s="4119"/>
      <c r="L1166" s="4119"/>
      <c r="M1166" s="4119"/>
      <c r="N1166" s="4119"/>
      <c r="O1166" s="4119"/>
      <c r="P1166" s="4119"/>
      <c r="Q1166" s="4120"/>
      <c r="R1166" s="2571"/>
      <c r="S1166" s="2571"/>
      <c r="T1166" s="2571"/>
      <c r="U1166" s="2571"/>
      <c r="V1166" s="2571"/>
      <c r="W1166" s="2571"/>
      <c r="X1166" s="2571"/>
      <c r="Y1166" s="2571"/>
      <c r="Z1166" s="2571"/>
      <c r="AA1166" s="2571"/>
      <c r="AB1166" s="2571"/>
      <c r="AC1166" s="2571"/>
      <c r="AD1166" s="2571"/>
      <c r="AE1166" s="2571"/>
      <c r="AF1166" s="2571"/>
      <c r="AG1166" s="2571"/>
      <c r="AH1166" s="2571"/>
      <c r="AI1166" s="2571"/>
      <c r="AJ1166" s="2571"/>
      <c r="AK1166" s="2572"/>
    </row>
    <row r="1167" spans="1:37" s="2403" customFormat="1" ht="15" customHeight="1" thickBot="1" x14ac:dyDescent="0.25">
      <c r="B1167" s="4000" t="s">
        <v>5004</v>
      </c>
      <c r="C1167" s="4000"/>
      <c r="D1167" s="4000" t="s">
        <v>4994</v>
      </c>
      <c r="E1167" s="4000" t="s">
        <v>5005</v>
      </c>
      <c r="F1167" s="4002" t="s">
        <v>224</v>
      </c>
      <c r="G1167" s="4002"/>
      <c r="H1167" s="4002"/>
      <c r="I1167" s="4002"/>
      <c r="J1167" s="4002"/>
      <c r="K1167" s="4002"/>
      <c r="L1167" s="4002"/>
      <c r="M1167" s="4002"/>
      <c r="N1167" s="4002"/>
      <c r="O1167" s="4002"/>
      <c r="P1167" s="4002"/>
      <c r="Q1167" s="4002"/>
      <c r="R1167" s="4002"/>
      <c r="S1167" s="4002" t="s">
        <v>340</v>
      </c>
      <c r="T1167" s="4002"/>
      <c r="U1167" s="4002"/>
      <c r="V1167" s="4002"/>
      <c r="W1167" s="4002"/>
      <c r="X1167" s="4002"/>
      <c r="Y1167" s="4002"/>
      <c r="Z1167" s="4002"/>
      <c r="AA1167" s="4002"/>
      <c r="AB1167" s="4002"/>
      <c r="AC1167" s="4002"/>
      <c r="AD1167" s="4002" t="s">
        <v>225</v>
      </c>
      <c r="AE1167" s="4002"/>
      <c r="AF1167" s="4002"/>
      <c r="AG1167" s="4002"/>
      <c r="AH1167" s="4003" t="s">
        <v>4989</v>
      </c>
      <c r="AI1167" s="4003"/>
      <c r="AJ1167" s="4003"/>
      <c r="AK1167" s="2572"/>
    </row>
    <row r="1168" spans="1:37" s="2403" customFormat="1" ht="35.25" customHeight="1" thickBot="1" x14ac:dyDescent="0.25">
      <c r="B1168" s="4001"/>
      <c r="C1168" s="4001"/>
      <c r="D1168" s="4001"/>
      <c r="E1168" s="4001"/>
      <c r="F1168" s="4001" t="s">
        <v>5006</v>
      </c>
      <c r="G1168" s="4001" t="s">
        <v>5007</v>
      </c>
      <c r="H1168" s="4000" t="s">
        <v>5008</v>
      </c>
      <c r="I1168" s="4004" t="s">
        <v>5009</v>
      </c>
      <c r="J1168" s="4004" t="s">
        <v>5010</v>
      </c>
      <c r="K1168" s="4005" t="s">
        <v>5011</v>
      </c>
      <c r="L1168" s="4005" t="s">
        <v>5012</v>
      </c>
      <c r="M1168" s="4004" t="s">
        <v>5013</v>
      </c>
      <c r="N1168" s="4004"/>
      <c r="O1168" s="4005" t="s">
        <v>5014</v>
      </c>
      <c r="P1168" s="4005" t="s">
        <v>5015</v>
      </c>
      <c r="Q1168" s="4005" t="s">
        <v>5016</v>
      </c>
      <c r="R1168" s="4005" t="s">
        <v>5017</v>
      </c>
      <c r="S1168" s="4000" t="s">
        <v>5018</v>
      </c>
      <c r="T1168" s="4000" t="s">
        <v>5019</v>
      </c>
      <c r="U1168" s="4000" t="s">
        <v>5020</v>
      </c>
      <c r="V1168" s="4000" t="s">
        <v>5021</v>
      </c>
      <c r="W1168" s="4000" t="s">
        <v>5022</v>
      </c>
      <c r="X1168" s="4000" t="s">
        <v>5023</v>
      </c>
      <c r="Y1168" s="4000" t="s">
        <v>5024</v>
      </c>
      <c r="Z1168" s="4000" t="s">
        <v>5025</v>
      </c>
      <c r="AA1168" s="4000" t="s">
        <v>5026</v>
      </c>
      <c r="AB1168" s="4004" t="s">
        <v>5027</v>
      </c>
      <c r="AC1168" s="4004" t="s">
        <v>5028</v>
      </c>
      <c r="AD1168" s="4000" t="s">
        <v>5029</v>
      </c>
      <c r="AE1168" s="4000" t="s">
        <v>5030</v>
      </c>
      <c r="AF1168" s="4000" t="s">
        <v>5031</v>
      </c>
      <c r="AG1168" s="4000" t="s">
        <v>5032</v>
      </c>
      <c r="AH1168" s="4000" t="s">
        <v>1154</v>
      </c>
      <c r="AI1168" s="4000" t="s">
        <v>4990</v>
      </c>
      <c r="AJ1168" s="4000" t="s">
        <v>4991</v>
      </c>
      <c r="AK1168" s="2572"/>
    </row>
    <row r="1169" spans="2:37" s="2403" customFormat="1" ht="32.25" customHeight="1" x14ac:dyDescent="0.2">
      <c r="B1169" s="4001"/>
      <c r="C1169" s="4001"/>
      <c r="D1169" s="4001"/>
      <c r="E1169" s="4001"/>
      <c r="F1169" s="4001"/>
      <c r="G1169" s="4001"/>
      <c r="H1169" s="4001"/>
      <c r="I1169" s="4005"/>
      <c r="J1169" s="4005"/>
      <c r="K1169" s="4005"/>
      <c r="L1169" s="4005"/>
      <c r="M1169" s="2656" t="s">
        <v>5033</v>
      </c>
      <c r="N1169" s="2655" t="s">
        <v>2798</v>
      </c>
      <c r="O1169" s="4005"/>
      <c r="P1169" s="4005"/>
      <c r="Q1169" s="4005"/>
      <c r="R1169" s="4005"/>
      <c r="S1169" s="4001"/>
      <c r="T1169" s="4001"/>
      <c r="U1169" s="4001"/>
      <c r="V1169" s="4001"/>
      <c r="W1169" s="4001"/>
      <c r="X1169" s="4001"/>
      <c r="Y1169" s="4001"/>
      <c r="Z1169" s="4001"/>
      <c r="AA1169" s="4001"/>
      <c r="AB1169" s="4005"/>
      <c r="AC1169" s="4005"/>
      <c r="AD1169" s="4001"/>
      <c r="AE1169" s="4001"/>
      <c r="AF1169" s="4001"/>
      <c r="AG1169" s="4001"/>
      <c r="AH1169" s="4001"/>
      <c r="AI1169" s="4001"/>
      <c r="AJ1169" s="4001"/>
      <c r="AK1169" s="2572"/>
    </row>
    <row r="1170" spans="2:37" s="2403" customFormat="1" ht="15" customHeight="1" thickBot="1" x14ac:dyDescent="0.25">
      <c r="B1170" s="4825" t="s">
        <v>5117</v>
      </c>
      <c r="C1170" s="4826"/>
      <c r="D1170" s="2690"/>
      <c r="E1170" s="2691"/>
      <c r="F1170" s="2691"/>
      <c r="G1170" s="2691"/>
      <c r="H1170" s="2691"/>
      <c r="I1170" s="2691"/>
      <c r="J1170" s="2691"/>
      <c r="K1170" s="2691"/>
      <c r="L1170" s="2603"/>
      <c r="M1170" s="2691"/>
      <c r="N1170" s="2691"/>
      <c r="O1170" s="2691"/>
      <c r="P1170" s="2691"/>
      <c r="Q1170" s="2691"/>
      <c r="R1170" s="2691"/>
      <c r="S1170" s="2691"/>
      <c r="T1170" s="2691"/>
      <c r="U1170" s="2691"/>
      <c r="V1170" s="2691"/>
      <c r="W1170" s="2691"/>
      <c r="X1170" s="2691"/>
      <c r="Y1170" s="2691"/>
      <c r="Z1170" s="2691"/>
      <c r="AA1170" s="2691"/>
      <c r="AB1170" s="2691"/>
      <c r="AC1170" s="2691"/>
      <c r="AD1170" s="2691"/>
      <c r="AE1170" s="2691"/>
      <c r="AF1170" s="2691"/>
      <c r="AG1170" s="2691"/>
      <c r="AH1170" s="2691"/>
      <c r="AI1170" s="2691"/>
      <c r="AJ1170" s="2691"/>
      <c r="AK1170" s="2572"/>
    </row>
    <row r="1171" spans="2:37" s="2403" customFormat="1" ht="15" customHeight="1" x14ac:dyDescent="0.2">
      <c r="B1171" s="2573"/>
      <c r="C1171" s="2566"/>
      <c r="D1171" s="2566"/>
      <c r="E1171" s="2566"/>
      <c r="F1171" s="2566"/>
      <c r="G1171" s="2566"/>
      <c r="H1171" s="2566"/>
      <c r="I1171" s="2567"/>
      <c r="J1171" s="2567"/>
      <c r="K1171" s="2567"/>
      <c r="L1171" s="2567"/>
      <c r="M1171" s="2566"/>
      <c r="N1171" s="2567"/>
      <c r="O1171" s="2567"/>
      <c r="P1171" s="2567"/>
      <c r="Q1171" s="2567"/>
      <c r="R1171" s="2567"/>
      <c r="S1171" s="2566"/>
      <c r="T1171" s="2565"/>
      <c r="U1171" s="2565"/>
      <c r="V1171" s="2565"/>
      <c r="W1171" s="2565"/>
      <c r="X1171" s="2565"/>
      <c r="Y1171" s="2565"/>
      <c r="Z1171" s="2565"/>
      <c r="AA1171" s="2565"/>
      <c r="AB1171" s="2565"/>
      <c r="AC1171" s="2565"/>
      <c r="AD1171" s="2565"/>
      <c r="AE1171" s="2565"/>
      <c r="AF1171" s="2565"/>
      <c r="AG1171" s="2565"/>
      <c r="AH1171" s="2565"/>
      <c r="AI1171" s="2565"/>
      <c r="AJ1171" s="2568"/>
      <c r="AK1171" s="2572"/>
    </row>
    <row r="1172" spans="2:37" s="2403" customFormat="1" ht="15" customHeight="1" x14ac:dyDescent="0.2">
      <c r="B1172" s="3979" t="s">
        <v>4992</v>
      </c>
      <c r="C1172" s="3980"/>
      <c r="D1172" s="3986" t="s">
        <v>1871</v>
      </c>
      <c r="E1172" s="3986"/>
      <c r="F1172" s="3986"/>
      <c r="G1172" s="3986"/>
      <c r="H1172" s="2569"/>
      <c r="I1172" s="2569"/>
      <c r="J1172" s="2569"/>
      <c r="K1172" s="2569"/>
      <c r="L1172" s="2569"/>
      <c r="M1172" s="2569"/>
      <c r="N1172" s="2569"/>
      <c r="O1172" s="2569"/>
      <c r="P1172" s="2569"/>
      <c r="Q1172" s="2569"/>
      <c r="R1172" s="2569"/>
      <c r="S1172" s="2569"/>
      <c r="T1172" s="2565"/>
      <c r="U1172" s="2565"/>
      <c r="V1172" s="2565"/>
      <c r="W1172" s="2565"/>
      <c r="X1172" s="2565"/>
      <c r="Y1172" s="2565"/>
      <c r="Z1172" s="2565"/>
      <c r="AA1172" s="2565"/>
      <c r="AB1172" s="2565"/>
      <c r="AC1172" s="2565"/>
      <c r="AD1172" s="2565"/>
      <c r="AE1172" s="2565"/>
      <c r="AF1172" s="2565"/>
      <c r="AG1172" s="2565"/>
      <c r="AH1172" s="2565"/>
      <c r="AI1172" s="2565"/>
      <c r="AJ1172" s="2568"/>
      <c r="AK1172" s="2572"/>
    </row>
    <row r="1173" spans="2:37" s="2403" customFormat="1" ht="15" customHeight="1" thickBot="1" x14ac:dyDescent="0.25">
      <c r="B1173" s="4057" t="s">
        <v>4993</v>
      </c>
      <c r="C1173" s="4058"/>
      <c r="D1173" s="4822" t="s">
        <v>5118</v>
      </c>
      <c r="E1173" s="4822"/>
      <c r="F1173" s="4822"/>
      <c r="G1173" s="4822"/>
      <c r="H1173" s="2574"/>
      <c r="I1173" s="2574"/>
      <c r="J1173" s="2574"/>
      <c r="K1173" s="2574"/>
      <c r="L1173" s="2574"/>
      <c r="M1173" s="2574"/>
      <c r="N1173" s="2574"/>
      <c r="O1173" s="2574"/>
      <c r="P1173" s="2574"/>
      <c r="Q1173" s="2574"/>
      <c r="R1173" s="2574"/>
      <c r="S1173" s="2574"/>
      <c r="T1173" s="2575"/>
      <c r="U1173" s="2575"/>
      <c r="V1173" s="2575"/>
      <c r="W1173" s="2575"/>
      <c r="X1173" s="2575"/>
      <c r="Y1173" s="2575"/>
      <c r="Z1173" s="2575"/>
      <c r="AA1173" s="2575"/>
      <c r="AB1173" s="2575"/>
      <c r="AC1173" s="2575"/>
      <c r="AD1173" s="2575"/>
      <c r="AE1173" s="2575"/>
      <c r="AF1173" s="2575"/>
      <c r="AG1173" s="2575"/>
      <c r="AH1173" s="2575"/>
      <c r="AI1173" s="2575"/>
      <c r="AJ1173" s="2576"/>
      <c r="AK1173" s="2577"/>
    </row>
    <row r="1174" spans="2:37" s="2403" customFormat="1" ht="15" customHeight="1" x14ac:dyDescent="0.3">
      <c r="B1174" s="2666"/>
      <c r="C1174" s="2667"/>
      <c r="D1174" s="2667"/>
      <c r="E1174" s="534"/>
      <c r="F1174" s="534"/>
      <c r="G1174" s="534"/>
      <c r="H1174" s="534"/>
      <c r="I1174" s="2665"/>
      <c r="J1174" s="2665"/>
      <c r="K1174" s="2665"/>
      <c r="L1174" s="2665"/>
      <c r="M1174" s="2665"/>
      <c r="N1174" s="2665"/>
      <c r="O1174" s="2665"/>
      <c r="P1174" s="2665"/>
    </row>
    <row r="1175" spans="2:37" s="2403" customFormat="1" ht="15" customHeight="1" thickBot="1" x14ac:dyDescent="0.35">
      <c r="C1175" s="2412"/>
      <c r="D1175" s="2412"/>
      <c r="E1175" s="534"/>
      <c r="F1175" s="534"/>
      <c r="G1175" s="534"/>
      <c r="H1175" s="534"/>
      <c r="I1175" s="2411"/>
      <c r="J1175" s="2411"/>
      <c r="K1175" s="2411"/>
      <c r="L1175" s="2411"/>
      <c r="M1175" s="2411"/>
      <c r="N1175" s="2411"/>
      <c r="O1175" s="2411"/>
      <c r="P1175" s="2411"/>
    </row>
    <row r="1176" spans="2:37" s="2403" customFormat="1" ht="15" customHeight="1" x14ac:dyDescent="0.2">
      <c r="B1176" s="3987" t="s">
        <v>5001</v>
      </c>
      <c r="C1176" s="3988"/>
      <c r="D1176" s="3988"/>
      <c r="E1176" s="3988"/>
      <c r="F1176" s="3988"/>
      <c r="G1176" s="3988"/>
      <c r="H1176" s="3988"/>
      <c r="I1176" s="3988"/>
      <c r="J1176" s="3988"/>
      <c r="K1176" s="3988"/>
      <c r="L1176" s="3988"/>
      <c r="M1176" s="3988"/>
      <c r="N1176" s="3988"/>
      <c r="O1176" s="3988"/>
      <c r="P1176" s="3988"/>
      <c r="Q1176" s="3988"/>
      <c r="R1176" s="3988"/>
      <c r="S1176" s="3988"/>
      <c r="T1176" s="3988"/>
      <c r="U1176" s="3988"/>
      <c r="V1176" s="3988"/>
      <c r="W1176" s="3988"/>
      <c r="X1176" s="3988"/>
      <c r="Y1176" s="3988"/>
      <c r="Z1176" s="3988"/>
      <c r="AA1176" s="3988"/>
      <c r="AB1176" s="3988"/>
      <c r="AC1176" s="3988"/>
      <c r="AD1176" s="3988"/>
      <c r="AE1176" s="3988"/>
      <c r="AF1176" s="3988"/>
      <c r="AG1176" s="3988"/>
      <c r="AH1176" s="3988"/>
      <c r="AI1176" s="3988"/>
      <c r="AJ1176" s="3988"/>
      <c r="AK1176" s="3989"/>
    </row>
    <row r="1177" spans="2:37" s="2403" customFormat="1" ht="15" customHeight="1" x14ac:dyDescent="0.2">
      <c r="B1177" s="2570"/>
      <c r="C1177" s="2678"/>
      <c r="D1177" s="2678"/>
      <c r="E1177" s="2678"/>
      <c r="F1177" s="2678"/>
      <c r="G1177" s="2571"/>
      <c r="H1177" s="2571"/>
      <c r="I1177" s="2571"/>
      <c r="J1177" s="2571"/>
      <c r="K1177" s="2571"/>
      <c r="L1177" s="2571"/>
      <c r="M1177" s="2571"/>
      <c r="N1177" s="2571"/>
      <c r="O1177" s="2571"/>
      <c r="P1177" s="2571"/>
      <c r="Q1177" s="2571"/>
      <c r="R1177" s="2571"/>
      <c r="S1177" s="2571"/>
      <c r="T1177" s="2571"/>
      <c r="U1177" s="2571"/>
      <c r="V1177" s="2571"/>
      <c r="W1177" s="2571"/>
      <c r="X1177" s="2571"/>
      <c r="Y1177" s="2571"/>
      <c r="Z1177" s="2571"/>
      <c r="AA1177" s="2571"/>
      <c r="AB1177" s="2571"/>
      <c r="AC1177" s="2571"/>
      <c r="AD1177" s="2571"/>
      <c r="AE1177" s="2571"/>
      <c r="AF1177" s="2571"/>
      <c r="AG1177" s="2571"/>
      <c r="AH1177" s="2571"/>
      <c r="AI1177" s="2571"/>
      <c r="AJ1177" s="2571"/>
      <c r="AK1177" s="2572"/>
    </row>
    <row r="1178" spans="2:37" s="2403" customFormat="1" ht="15" customHeight="1" x14ac:dyDescent="0.2">
      <c r="B1178" s="2570" t="s">
        <v>4988</v>
      </c>
      <c r="C1178" s="2678"/>
      <c r="D1178" s="4122" t="s">
        <v>5361</v>
      </c>
      <c r="E1178" s="4122"/>
      <c r="F1178" s="4122"/>
      <c r="G1178" s="2571"/>
      <c r="H1178" s="2571"/>
      <c r="I1178" s="2571"/>
      <c r="J1178" s="2571"/>
      <c r="K1178" s="2571"/>
      <c r="L1178" s="2571"/>
      <c r="M1178" s="2571"/>
      <c r="N1178" s="2571"/>
      <c r="O1178" s="2571"/>
      <c r="P1178" s="2571"/>
      <c r="Q1178" s="2571"/>
      <c r="R1178" s="2571"/>
      <c r="S1178" s="2571"/>
      <c r="T1178" s="2571"/>
      <c r="U1178" s="2571"/>
      <c r="V1178" s="2571"/>
      <c r="W1178" s="2571"/>
      <c r="X1178" s="2571"/>
      <c r="Y1178" s="2571"/>
      <c r="Z1178" s="2571"/>
      <c r="AA1178" s="2571"/>
      <c r="AB1178" s="2571"/>
      <c r="AC1178" s="2571"/>
      <c r="AD1178" s="2571"/>
      <c r="AE1178" s="2571"/>
      <c r="AF1178" s="2571"/>
      <c r="AG1178" s="2571"/>
      <c r="AH1178" s="2571"/>
      <c r="AI1178" s="2571"/>
      <c r="AJ1178" s="2571"/>
      <c r="AK1178" s="2572"/>
    </row>
    <row r="1179" spans="2:37" s="2403" customFormat="1" ht="15" customHeight="1" thickBot="1" x14ac:dyDescent="0.25">
      <c r="B1179" s="3991" t="s">
        <v>5002</v>
      </c>
      <c r="C1179" s="3992"/>
      <c r="D1179" s="4139">
        <v>41395</v>
      </c>
      <c r="E1179" s="4140"/>
      <c r="F1179" s="2678"/>
      <c r="G1179" s="2571"/>
      <c r="H1179" s="2571"/>
      <c r="I1179" s="2571"/>
      <c r="J1179" s="2571"/>
      <c r="K1179" s="2571"/>
      <c r="L1179" s="2571"/>
      <c r="M1179" s="2571"/>
      <c r="N1179" s="2571"/>
      <c r="O1179" s="2571"/>
      <c r="P1179" s="2571"/>
      <c r="Q1179" s="2571"/>
      <c r="R1179" s="2571"/>
      <c r="S1179" s="2571"/>
      <c r="T1179" s="2571"/>
      <c r="U1179" s="2571"/>
      <c r="V1179" s="2571"/>
      <c r="W1179" s="2571"/>
      <c r="X1179" s="2571"/>
      <c r="Y1179" s="2571"/>
      <c r="Z1179" s="2571"/>
      <c r="AA1179" s="2571"/>
      <c r="AB1179" s="2571"/>
      <c r="AC1179" s="2571"/>
      <c r="AD1179" s="2571"/>
      <c r="AE1179" s="2571"/>
      <c r="AF1179" s="2571"/>
      <c r="AG1179" s="2571"/>
      <c r="AH1179" s="2571"/>
      <c r="AI1179" s="2571"/>
      <c r="AJ1179" s="2571"/>
      <c r="AK1179" s="2572"/>
    </row>
    <row r="1180" spans="2:37" s="2403" customFormat="1" ht="15" customHeight="1" thickBot="1" x14ac:dyDescent="0.25">
      <c r="B1180" s="3993" t="s">
        <v>5003</v>
      </c>
      <c r="C1180" s="4036"/>
      <c r="D1180" s="4118" t="s">
        <v>5362</v>
      </c>
      <c r="E1180" s="4119"/>
      <c r="F1180" s="4119"/>
      <c r="G1180" s="4119"/>
      <c r="H1180" s="4119"/>
      <c r="I1180" s="4119"/>
      <c r="J1180" s="4119"/>
      <c r="K1180" s="4119"/>
      <c r="L1180" s="4119"/>
      <c r="M1180" s="4119"/>
      <c r="N1180" s="4119"/>
      <c r="O1180" s="4119"/>
      <c r="P1180" s="4119"/>
      <c r="Q1180" s="4120"/>
      <c r="R1180" s="2571"/>
      <c r="S1180" s="2571"/>
      <c r="T1180" s="2571"/>
      <c r="U1180" s="2571"/>
      <c r="V1180" s="2571"/>
      <c r="W1180" s="2571"/>
      <c r="X1180" s="2571"/>
      <c r="Y1180" s="2571"/>
      <c r="Z1180" s="2571"/>
      <c r="AA1180" s="2571"/>
      <c r="AB1180" s="2571"/>
      <c r="AC1180" s="2571"/>
      <c r="AD1180" s="2571"/>
      <c r="AE1180" s="2571"/>
      <c r="AF1180" s="2571"/>
      <c r="AG1180" s="2571"/>
      <c r="AH1180" s="2571"/>
      <c r="AI1180" s="2571"/>
      <c r="AJ1180" s="2571"/>
      <c r="AK1180" s="2572"/>
    </row>
    <row r="1181" spans="2:37" s="2403" customFormat="1" ht="15" customHeight="1" thickBot="1" x14ac:dyDescent="0.25">
      <c r="B1181" s="3998"/>
      <c r="C1181" s="3999"/>
      <c r="D1181" s="3999"/>
      <c r="E1181" s="3999"/>
      <c r="F1181" s="3999"/>
      <c r="G1181" s="3999"/>
      <c r="H1181" s="3999"/>
      <c r="I1181" s="3999"/>
      <c r="J1181" s="3999"/>
      <c r="K1181" s="3999"/>
      <c r="L1181" s="3999"/>
      <c r="M1181" s="3999"/>
      <c r="N1181" s="3999"/>
      <c r="O1181" s="3999"/>
      <c r="P1181" s="3999"/>
      <c r="Q1181" s="3999"/>
      <c r="R1181" s="2571"/>
      <c r="S1181" s="2571"/>
      <c r="T1181" s="2571"/>
      <c r="U1181" s="2571"/>
      <c r="V1181" s="2571"/>
      <c r="W1181" s="2571"/>
      <c r="X1181" s="2571"/>
      <c r="Y1181" s="2571"/>
      <c r="Z1181" s="2571"/>
      <c r="AA1181" s="2571"/>
      <c r="AB1181" s="2571"/>
      <c r="AC1181" s="2571"/>
      <c r="AD1181" s="2571"/>
      <c r="AE1181" s="2571"/>
      <c r="AF1181" s="2571"/>
      <c r="AG1181" s="2571"/>
      <c r="AH1181" s="2571"/>
      <c r="AI1181" s="2571"/>
      <c r="AJ1181" s="2571"/>
      <c r="AK1181" s="2572"/>
    </row>
    <row r="1182" spans="2:37" s="2403" customFormat="1" ht="15" customHeight="1" thickBot="1" x14ac:dyDescent="0.25">
      <c r="B1182" s="4000" t="s">
        <v>5004</v>
      </c>
      <c r="C1182" s="4000"/>
      <c r="D1182" s="4000" t="s">
        <v>4994</v>
      </c>
      <c r="E1182" s="4000" t="s">
        <v>5005</v>
      </c>
      <c r="F1182" s="4002" t="s">
        <v>224</v>
      </c>
      <c r="G1182" s="4002"/>
      <c r="H1182" s="4002"/>
      <c r="I1182" s="4002"/>
      <c r="J1182" s="4002"/>
      <c r="K1182" s="4002"/>
      <c r="L1182" s="4002"/>
      <c r="M1182" s="4002"/>
      <c r="N1182" s="4002"/>
      <c r="O1182" s="4002"/>
      <c r="P1182" s="4002"/>
      <c r="Q1182" s="4002"/>
      <c r="R1182" s="4002"/>
      <c r="S1182" s="4002" t="s">
        <v>340</v>
      </c>
      <c r="T1182" s="4002"/>
      <c r="U1182" s="4002"/>
      <c r="V1182" s="4002"/>
      <c r="W1182" s="4002"/>
      <c r="X1182" s="4002"/>
      <c r="Y1182" s="4002"/>
      <c r="Z1182" s="4002"/>
      <c r="AA1182" s="4002"/>
      <c r="AB1182" s="4002"/>
      <c r="AC1182" s="4002"/>
      <c r="AD1182" s="4002" t="s">
        <v>225</v>
      </c>
      <c r="AE1182" s="4002"/>
      <c r="AF1182" s="4002"/>
      <c r="AG1182" s="4002"/>
      <c r="AH1182" s="4003" t="s">
        <v>4989</v>
      </c>
      <c r="AI1182" s="4003"/>
      <c r="AJ1182" s="4003"/>
      <c r="AK1182" s="2572"/>
    </row>
    <row r="1183" spans="2:37" s="2403" customFormat="1" ht="35.25" customHeight="1" thickBot="1" x14ac:dyDescent="0.25">
      <c r="B1183" s="4001"/>
      <c r="C1183" s="4001"/>
      <c r="D1183" s="4001"/>
      <c r="E1183" s="4001"/>
      <c r="F1183" s="4001" t="s">
        <v>5006</v>
      </c>
      <c r="G1183" s="4001" t="s">
        <v>5007</v>
      </c>
      <c r="H1183" s="4000" t="s">
        <v>5008</v>
      </c>
      <c r="I1183" s="4004" t="s">
        <v>5009</v>
      </c>
      <c r="J1183" s="4004" t="s">
        <v>5010</v>
      </c>
      <c r="K1183" s="4005" t="s">
        <v>5011</v>
      </c>
      <c r="L1183" s="4005" t="s">
        <v>5012</v>
      </c>
      <c r="M1183" s="4004" t="s">
        <v>5013</v>
      </c>
      <c r="N1183" s="4004"/>
      <c r="O1183" s="4005" t="s">
        <v>5014</v>
      </c>
      <c r="P1183" s="4005" t="s">
        <v>5015</v>
      </c>
      <c r="Q1183" s="4005" t="s">
        <v>5016</v>
      </c>
      <c r="R1183" s="4005" t="s">
        <v>5017</v>
      </c>
      <c r="S1183" s="4000" t="s">
        <v>5018</v>
      </c>
      <c r="T1183" s="4000" t="s">
        <v>5019</v>
      </c>
      <c r="U1183" s="4000" t="s">
        <v>5020</v>
      </c>
      <c r="V1183" s="4000" t="s">
        <v>5021</v>
      </c>
      <c r="W1183" s="4000" t="s">
        <v>5022</v>
      </c>
      <c r="X1183" s="4000" t="s">
        <v>5023</v>
      </c>
      <c r="Y1183" s="4000" t="s">
        <v>5024</v>
      </c>
      <c r="Z1183" s="4000" t="s">
        <v>5025</v>
      </c>
      <c r="AA1183" s="4000" t="s">
        <v>5026</v>
      </c>
      <c r="AB1183" s="4004" t="s">
        <v>5027</v>
      </c>
      <c r="AC1183" s="4004" t="s">
        <v>5028</v>
      </c>
      <c r="AD1183" s="4000" t="s">
        <v>5029</v>
      </c>
      <c r="AE1183" s="4000" t="s">
        <v>5030</v>
      </c>
      <c r="AF1183" s="4000" t="s">
        <v>5031</v>
      </c>
      <c r="AG1183" s="4000" t="s">
        <v>5032</v>
      </c>
      <c r="AH1183" s="4000" t="s">
        <v>1154</v>
      </c>
      <c r="AI1183" s="4000" t="s">
        <v>4990</v>
      </c>
      <c r="AJ1183" s="4000" t="s">
        <v>4991</v>
      </c>
      <c r="AK1183" s="2572"/>
    </row>
    <row r="1184" spans="2:37" s="2403" customFormat="1" ht="15" customHeight="1" thickBot="1" x14ac:dyDescent="0.25">
      <c r="B1184" s="4001"/>
      <c r="C1184" s="4001"/>
      <c r="D1184" s="4001"/>
      <c r="E1184" s="4001"/>
      <c r="F1184" s="4001"/>
      <c r="G1184" s="4001"/>
      <c r="H1184" s="4001"/>
      <c r="I1184" s="4005"/>
      <c r="J1184" s="4005"/>
      <c r="K1184" s="4005"/>
      <c r="L1184" s="4005"/>
      <c r="M1184" s="2677" t="s">
        <v>5033</v>
      </c>
      <c r="N1184" s="2676" t="s">
        <v>2798</v>
      </c>
      <c r="O1184" s="4005"/>
      <c r="P1184" s="4005"/>
      <c r="Q1184" s="4005"/>
      <c r="R1184" s="4005"/>
      <c r="S1184" s="4001"/>
      <c r="T1184" s="4001"/>
      <c r="U1184" s="4001"/>
      <c r="V1184" s="4001"/>
      <c r="W1184" s="4001"/>
      <c r="X1184" s="4001"/>
      <c r="Y1184" s="4001"/>
      <c r="Z1184" s="4001"/>
      <c r="AA1184" s="4001"/>
      <c r="AB1184" s="4005"/>
      <c r="AC1184" s="4005"/>
      <c r="AD1184" s="4001"/>
      <c r="AE1184" s="4001"/>
      <c r="AF1184" s="4001"/>
      <c r="AG1184" s="4001"/>
      <c r="AH1184" s="4001"/>
      <c r="AI1184" s="4001"/>
      <c r="AJ1184" s="4001"/>
      <c r="AK1184" s="2572"/>
    </row>
    <row r="1185" spans="2:37" s="2403" customFormat="1" ht="15" customHeight="1" x14ac:dyDescent="0.2">
      <c r="B1185" s="4133" t="s">
        <v>5363</v>
      </c>
      <c r="C1185" s="5406"/>
      <c r="D1185" s="2796" t="s">
        <v>5364</v>
      </c>
      <c r="E1185" s="2579">
        <v>30</v>
      </c>
      <c r="F1185" s="2579">
        <v>12</v>
      </c>
      <c r="G1185" s="2685"/>
      <c r="H1185" s="2695"/>
      <c r="I1185" s="2695"/>
      <c r="J1185" s="2695">
        <v>150</v>
      </c>
      <c r="K1185" s="2685">
        <v>0.08</v>
      </c>
      <c r="L1185" s="2685">
        <v>0.15</v>
      </c>
      <c r="M1185" s="2578"/>
      <c r="N1185" s="2696"/>
      <c r="O1185" s="2685">
        <v>0.15</v>
      </c>
      <c r="P1185" s="2685">
        <v>0.15</v>
      </c>
      <c r="Q1185" s="2685">
        <v>0.15</v>
      </c>
      <c r="R1185" s="2685">
        <v>0.15</v>
      </c>
      <c r="S1185" s="2697">
        <v>3</v>
      </c>
      <c r="T1185" s="2685"/>
      <c r="U1185" s="2580"/>
      <c r="V1185" s="2580">
        <v>100</v>
      </c>
      <c r="W1185" s="2685">
        <v>0.03</v>
      </c>
      <c r="X1185" s="2685">
        <v>0.06</v>
      </c>
      <c r="Y1185" s="2580"/>
      <c r="Z1185" s="2580"/>
      <c r="AA1185" s="2580"/>
      <c r="AB1185" s="2685">
        <v>0.06</v>
      </c>
      <c r="AC1185" s="2685">
        <v>0.06</v>
      </c>
      <c r="AD1185" s="2579">
        <v>15</v>
      </c>
      <c r="AE1185" s="2593">
        <v>250</v>
      </c>
      <c r="AF1185" s="2594">
        <v>0.06</v>
      </c>
      <c r="AG1185" s="2594">
        <v>0.5</v>
      </c>
      <c r="AH1185" s="2698"/>
      <c r="AI1185" s="2698"/>
      <c r="AJ1185" s="2762"/>
      <c r="AK1185" s="2572"/>
    </row>
    <row r="1186" spans="2:37" s="2403" customFormat="1" ht="15" customHeight="1" x14ac:dyDescent="0.2">
      <c r="B1186" s="3982" t="s">
        <v>5365</v>
      </c>
      <c r="C1186" s="5407"/>
      <c r="D1186" s="2854" t="s">
        <v>5366</v>
      </c>
      <c r="E1186" s="2556">
        <v>65</v>
      </c>
      <c r="F1186" s="2556">
        <v>36</v>
      </c>
      <c r="G1186" s="2557"/>
      <c r="H1186" s="2700"/>
      <c r="I1186" s="2700"/>
      <c r="J1186" s="2700">
        <v>450</v>
      </c>
      <c r="K1186" s="2557">
        <v>0.08</v>
      </c>
      <c r="L1186" s="2557">
        <v>0.15</v>
      </c>
      <c r="M1186" s="2555"/>
      <c r="N1186" s="2701"/>
      <c r="O1186" s="2557">
        <v>0.15</v>
      </c>
      <c r="P1186" s="2557">
        <v>0.15</v>
      </c>
      <c r="Q1186" s="2557">
        <v>0.15</v>
      </c>
      <c r="R1186" s="2557">
        <v>0.15</v>
      </c>
      <c r="S1186" s="2612">
        <v>6</v>
      </c>
      <c r="T1186" s="2557"/>
      <c r="U1186" s="2702"/>
      <c r="V1186" s="2702">
        <v>200</v>
      </c>
      <c r="W1186" s="2557">
        <v>0.03</v>
      </c>
      <c r="X1186" s="2557">
        <v>0.06</v>
      </c>
      <c r="Y1186" s="2702"/>
      <c r="Z1186" s="2702"/>
      <c r="AA1186" s="2702"/>
      <c r="AB1186" s="2557">
        <v>0.06</v>
      </c>
      <c r="AC1186" s="2557">
        <v>0.06</v>
      </c>
      <c r="AD1186" s="2556">
        <v>23</v>
      </c>
      <c r="AE1186" s="2582">
        <v>500</v>
      </c>
      <c r="AF1186" s="2583">
        <v>0.05</v>
      </c>
      <c r="AG1186" s="2583">
        <v>0.5</v>
      </c>
      <c r="AH1186" s="2703"/>
      <c r="AI1186" s="2703"/>
      <c r="AJ1186" s="2855"/>
      <c r="AK1186" s="2572"/>
    </row>
    <row r="1187" spans="2:37" s="2403" customFormat="1" ht="15" customHeight="1" thickBot="1" x14ac:dyDescent="0.25">
      <c r="B1187" s="3984"/>
      <c r="C1187" s="3985"/>
      <c r="D1187" s="2602"/>
      <c r="E1187" s="2603"/>
      <c r="F1187" s="2603"/>
      <c r="G1187" s="2604"/>
      <c r="H1187" s="2604"/>
      <c r="I1187" s="2604"/>
      <c r="J1187" s="2605"/>
      <c r="K1187" s="2604"/>
      <c r="L1187" s="2604"/>
      <c r="M1187" s="2605"/>
      <c r="N1187" s="2605"/>
      <c r="O1187" s="2604"/>
      <c r="P1187" s="2604"/>
      <c r="Q1187" s="2604"/>
      <c r="R1187" s="2604"/>
      <c r="S1187" s="2606"/>
      <c r="T1187" s="2606"/>
      <c r="U1187" s="2606"/>
      <c r="V1187" s="2606"/>
      <c r="W1187" s="2606"/>
      <c r="X1187" s="2604"/>
      <c r="Y1187" s="2607"/>
      <c r="Z1187" s="2607"/>
      <c r="AA1187" s="2607"/>
      <c r="AB1187" s="2607"/>
      <c r="AC1187" s="2604"/>
      <c r="AD1187" s="2607"/>
      <c r="AE1187" s="2607"/>
      <c r="AF1187" s="2607"/>
      <c r="AG1187" s="2608"/>
      <c r="AH1187" s="2607"/>
      <c r="AI1187" s="2607"/>
      <c r="AJ1187" s="2609"/>
      <c r="AK1187" s="2572"/>
    </row>
    <row r="1188" spans="2:37" s="2403" customFormat="1" ht="15" customHeight="1" x14ac:dyDescent="0.2">
      <c r="B1188" s="2573"/>
      <c r="C1188" s="2566"/>
      <c r="D1188" s="2566"/>
      <c r="E1188" s="2566"/>
      <c r="F1188" s="2566"/>
      <c r="G1188" s="2566"/>
      <c r="H1188" s="2566"/>
      <c r="I1188" s="2567"/>
      <c r="J1188" s="2567"/>
      <c r="K1188" s="2567"/>
      <c r="L1188" s="2567"/>
      <c r="M1188" s="2566"/>
      <c r="N1188" s="2567"/>
      <c r="O1188" s="2567"/>
      <c r="P1188" s="2567"/>
      <c r="Q1188" s="2567"/>
      <c r="R1188" s="2567"/>
      <c r="S1188" s="2566"/>
      <c r="T1188" s="2565"/>
      <c r="U1188" s="2565"/>
      <c r="V1188" s="2565"/>
      <c r="W1188" s="2565"/>
      <c r="X1188" s="2565"/>
      <c r="Y1188" s="2565"/>
      <c r="Z1188" s="2565"/>
      <c r="AA1188" s="2565"/>
      <c r="AB1188" s="2565"/>
      <c r="AC1188" s="2565"/>
      <c r="AD1188" s="2565"/>
      <c r="AE1188" s="2565"/>
      <c r="AF1188" s="2565"/>
      <c r="AG1188" s="2565"/>
      <c r="AH1188" s="2565"/>
      <c r="AI1188" s="2565"/>
      <c r="AJ1188" s="2565"/>
      <c r="AK1188" s="2572"/>
    </row>
    <row r="1189" spans="2:37" s="2403" customFormat="1" ht="15" customHeight="1" x14ac:dyDescent="0.2">
      <c r="B1189" s="3979" t="s">
        <v>4992</v>
      </c>
      <c r="C1189" s="3980"/>
      <c r="D1189" s="3986" t="s">
        <v>5159</v>
      </c>
      <c r="E1189" s="3986"/>
      <c r="F1189" s="3986"/>
      <c r="G1189" s="3986"/>
      <c r="H1189" s="2569"/>
      <c r="I1189" s="2569"/>
      <c r="J1189" s="2569"/>
      <c r="K1189" s="2569"/>
      <c r="L1189" s="2569"/>
      <c r="M1189" s="2569"/>
      <c r="N1189" s="2569"/>
      <c r="O1189" s="2569"/>
      <c r="P1189" s="2569"/>
      <c r="Q1189" s="2569"/>
      <c r="R1189" s="2569"/>
      <c r="S1189" s="2569"/>
      <c r="T1189" s="2565"/>
      <c r="U1189" s="2565"/>
      <c r="V1189" s="2565"/>
      <c r="W1189" s="2565"/>
      <c r="X1189" s="2565"/>
      <c r="Y1189" s="2565"/>
      <c r="Z1189" s="2565"/>
      <c r="AA1189" s="2565"/>
      <c r="AB1189" s="2565"/>
      <c r="AC1189" s="2565"/>
      <c r="AD1189" s="2565"/>
      <c r="AE1189" s="2565"/>
      <c r="AF1189" s="2565"/>
      <c r="AG1189" s="2565"/>
      <c r="AH1189" s="2565"/>
      <c r="AI1189" s="2565"/>
      <c r="AJ1189" s="2565"/>
      <c r="AK1189" s="2572"/>
    </row>
    <row r="1190" spans="2:37" s="2403" customFormat="1" ht="15" customHeight="1" x14ac:dyDescent="0.2">
      <c r="B1190" s="3979" t="s">
        <v>4993</v>
      </c>
      <c r="C1190" s="3980"/>
      <c r="D1190" s="3986" t="s">
        <v>1517</v>
      </c>
      <c r="E1190" s="3986"/>
      <c r="F1190" s="3986"/>
      <c r="G1190" s="3986"/>
      <c r="H1190" s="2569"/>
      <c r="I1190" s="2569"/>
      <c r="J1190" s="2569"/>
      <c r="K1190" s="2569"/>
      <c r="L1190" s="2569"/>
      <c r="M1190" s="2569"/>
      <c r="N1190" s="2569"/>
      <c r="O1190" s="2569"/>
      <c r="P1190" s="2569"/>
      <c r="Q1190" s="2569"/>
      <c r="R1190" s="2569"/>
      <c r="S1190" s="2569"/>
      <c r="T1190" s="2565"/>
      <c r="U1190" s="2565"/>
      <c r="V1190" s="2565"/>
      <c r="W1190" s="2565"/>
      <c r="X1190" s="2565"/>
      <c r="Y1190" s="2565"/>
      <c r="Z1190" s="2565"/>
      <c r="AA1190" s="2565"/>
      <c r="AB1190" s="2565"/>
      <c r="AC1190" s="2565"/>
      <c r="AD1190" s="2565"/>
      <c r="AE1190" s="2565"/>
      <c r="AF1190" s="2565"/>
      <c r="AG1190" s="2565"/>
      <c r="AH1190" s="2565"/>
      <c r="AI1190" s="2565"/>
      <c r="AJ1190" s="2565"/>
      <c r="AK1190" s="2572"/>
    </row>
    <row r="1191" spans="2:37" s="2403" customFormat="1" ht="15" customHeight="1" thickBot="1" x14ac:dyDescent="0.25">
      <c r="B1191" s="4057"/>
      <c r="C1191" s="4058"/>
      <c r="D1191" s="4059"/>
      <c r="E1191" s="4059"/>
      <c r="F1191" s="4059"/>
      <c r="G1191" s="4059"/>
      <c r="H1191" s="2574"/>
      <c r="I1191" s="2574"/>
      <c r="J1191" s="2574"/>
      <c r="K1191" s="2574"/>
      <c r="L1191" s="2574"/>
      <c r="M1191" s="2574"/>
      <c r="N1191" s="2574"/>
      <c r="O1191" s="2574"/>
      <c r="P1191" s="2574"/>
      <c r="Q1191" s="2574"/>
      <c r="R1191" s="2574"/>
      <c r="S1191" s="2574"/>
      <c r="T1191" s="2575"/>
      <c r="U1191" s="2575"/>
      <c r="V1191" s="2575"/>
      <c r="W1191" s="2575"/>
      <c r="X1191" s="2575"/>
      <c r="Y1191" s="2575"/>
      <c r="Z1191" s="2575"/>
      <c r="AA1191" s="2575"/>
      <c r="AB1191" s="2575"/>
      <c r="AC1191" s="2575"/>
      <c r="AD1191" s="2575"/>
      <c r="AE1191" s="2575"/>
      <c r="AF1191" s="2575"/>
      <c r="AG1191" s="2575"/>
      <c r="AH1191" s="2575"/>
      <c r="AI1191" s="2575"/>
      <c r="AJ1191" s="2575"/>
      <c r="AK1191" s="2577"/>
    </row>
    <row r="1192" spans="2:37" s="2403" customFormat="1" ht="15" customHeight="1" x14ac:dyDescent="0.2">
      <c r="B1192" s="2683"/>
    </row>
    <row r="1193" spans="2:37" s="2403" customFormat="1" ht="15" customHeight="1" thickBot="1" x14ac:dyDescent="0.25"/>
    <row r="1194" spans="2:37" s="2403" customFormat="1" ht="15" customHeight="1" x14ac:dyDescent="0.2">
      <c r="B1194" s="3987" t="s">
        <v>5001</v>
      </c>
      <c r="C1194" s="3988"/>
      <c r="D1194" s="3988"/>
      <c r="E1194" s="3988"/>
      <c r="F1194" s="3988"/>
      <c r="G1194" s="3988"/>
      <c r="H1194" s="3988"/>
      <c r="I1194" s="3988"/>
      <c r="J1194" s="3988"/>
      <c r="K1194" s="3988"/>
      <c r="L1194" s="3988"/>
      <c r="M1194" s="3988"/>
      <c r="N1194" s="3988"/>
      <c r="O1194" s="3988"/>
      <c r="P1194" s="3988"/>
      <c r="Q1194" s="3988"/>
      <c r="R1194" s="3988"/>
      <c r="S1194" s="3988"/>
      <c r="T1194" s="3988"/>
      <c r="U1194" s="3988"/>
      <c r="V1194" s="3988"/>
      <c r="W1194" s="3988"/>
      <c r="X1194" s="3988"/>
      <c r="Y1194" s="3988"/>
      <c r="Z1194" s="3988"/>
      <c r="AA1194" s="3988"/>
      <c r="AB1194" s="3988"/>
      <c r="AC1194" s="3988"/>
      <c r="AD1194" s="3988"/>
      <c r="AE1194" s="3988"/>
      <c r="AF1194" s="3988"/>
      <c r="AG1194" s="3988"/>
      <c r="AH1194" s="3988"/>
      <c r="AI1194" s="3988"/>
      <c r="AJ1194" s="3988"/>
      <c r="AK1194" s="3989"/>
    </row>
    <row r="1195" spans="2:37" s="2403" customFormat="1" ht="15" customHeight="1" x14ac:dyDescent="0.2">
      <c r="B1195" s="2570"/>
      <c r="C1195" s="2678"/>
      <c r="D1195" s="2678"/>
      <c r="E1195" s="2678"/>
      <c r="F1195" s="2678"/>
      <c r="G1195" s="2571"/>
      <c r="H1195" s="2571"/>
      <c r="I1195" s="2571"/>
      <c r="J1195" s="2571"/>
      <c r="K1195" s="2571"/>
      <c r="L1195" s="2571"/>
      <c r="M1195" s="2571"/>
      <c r="N1195" s="2571"/>
      <c r="O1195" s="2571"/>
      <c r="P1195" s="2571"/>
      <c r="Q1195" s="2571"/>
      <c r="R1195" s="2571"/>
      <c r="S1195" s="2571"/>
      <c r="T1195" s="2571"/>
      <c r="U1195" s="2571"/>
      <c r="V1195" s="2571"/>
      <c r="W1195" s="2571"/>
      <c r="X1195" s="2571"/>
      <c r="Y1195" s="2571"/>
      <c r="Z1195" s="2571"/>
      <c r="AA1195" s="2571"/>
      <c r="AB1195" s="2571"/>
      <c r="AC1195" s="2571"/>
      <c r="AD1195" s="2571"/>
      <c r="AE1195" s="2571"/>
      <c r="AF1195" s="2571"/>
      <c r="AG1195" s="2571"/>
      <c r="AH1195" s="2571"/>
      <c r="AI1195" s="2571"/>
      <c r="AJ1195" s="2571"/>
      <c r="AK1195" s="2572"/>
    </row>
    <row r="1196" spans="2:37" s="2403" customFormat="1" ht="15" customHeight="1" x14ac:dyDescent="0.2">
      <c r="B1196" s="2570" t="s">
        <v>4988</v>
      </c>
      <c r="C1196" s="2678"/>
      <c r="D1196" s="4122" t="s">
        <v>5367</v>
      </c>
      <c r="E1196" s="4122"/>
      <c r="F1196" s="4122"/>
      <c r="G1196" s="2571"/>
      <c r="H1196" s="2571"/>
      <c r="I1196" s="2571"/>
      <c r="J1196" s="2571"/>
      <c r="K1196" s="2571"/>
      <c r="L1196" s="2571"/>
      <c r="M1196" s="2571"/>
      <c r="N1196" s="2571"/>
      <c r="O1196" s="2571"/>
      <c r="P1196" s="2571"/>
      <c r="Q1196" s="2571"/>
      <c r="R1196" s="2571"/>
      <c r="S1196" s="2571"/>
      <c r="T1196" s="2571"/>
      <c r="U1196" s="2571"/>
      <c r="V1196" s="2571"/>
      <c r="W1196" s="2571"/>
      <c r="X1196" s="2571"/>
      <c r="Y1196" s="2571"/>
      <c r="Z1196" s="2571"/>
      <c r="AA1196" s="2571"/>
      <c r="AB1196" s="2571"/>
      <c r="AC1196" s="2571"/>
      <c r="AD1196" s="2571"/>
      <c r="AE1196" s="2571"/>
      <c r="AF1196" s="2571"/>
      <c r="AG1196" s="2571"/>
      <c r="AH1196" s="2571"/>
      <c r="AI1196" s="2571"/>
      <c r="AJ1196" s="2571"/>
      <c r="AK1196" s="2572"/>
    </row>
    <row r="1197" spans="2:37" s="2403" customFormat="1" ht="15" customHeight="1" thickBot="1" x14ac:dyDescent="0.25">
      <c r="B1197" s="3991" t="s">
        <v>5002</v>
      </c>
      <c r="C1197" s="3992"/>
      <c r="D1197" s="4139">
        <v>41379</v>
      </c>
      <c r="E1197" s="4140"/>
      <c r="F1197" s="2940"/>
      <c r="G1197" s="2571"/>
      <c r="H1197" s="2571"/>
      <c r="I1197" s="2571"/>
      <c r="J1197" s="2571"/>
      <c r="K1197" s="2571"/>
      <c r="L1197" s="2571"/>
      <c r="M1197" s="2571"/>
      <c r="N1197" s="2571"/>
      <c r="O1197" s="2571"/>
      <c r="P1197" s="2571"/>
      <c r="Q1197" s="2571"/>
      <c r="R1197" s="2571"/>
      <c r="S1197" s="2571"/>
      <c r="T1197" s="2571"/>
      <c r="U1197" s="2571"/>
      <c r="V1197" s="2571"/>
      <c r="W1197" s="2571"/>
      <c r="X1197" s="2571"/>
      <c r="Y1197" s="2571"/>
      <c r="Z1197" s="2571"/>
      <c r="AA1197" s="2571"/>
      <c r="AB1197" s="2571"/>
      <c r="AC1197" s="2571"/>
      <c r="AD1197" s="2571"/>
      <c r="AE1197" s="2571"/>
      <c r="AF1197" s="2571"/>
      <c r="AG1197" s="2571"/>
      <c r="AH1197" s="2571"/>
      <c r="AI1197" s="2571"/>
      <c r="AJ1197" s="2571"/>
      <c r="AK1197" s="2572"/>
    </row>
    <row r="1198" spans="2:37" s="2403" customFormat="1" ht="191.25" customHeight="1" thickBot="1" x14ac:dyDescent="0.25">
      <c r="B1198" s="3993" t="s">
        <v>5003</v>
      </c>
      <c r="C1198" s="4036"/>
      <c r="D1198" s="4118" t="s">
        <v>5368</v>
      </c>
      <c r="E1198" s="4119"/>
      <c r="F1198" s="4119"/>
      <c r="G1198" s="4119"/>
      <c r="H1198" s="4119"/>
      <c r="I1198" s="4119"/>
      <c r="J1198" s="4119"/>
      <c r="K1198" s="4119"/>
      <c r="L1198" s="4119"/>
      <c r="M1198" s="4119"/>
      <c r="N1198" s="4119"/>
      <c r="O1198" s="4119"/>
      <c r="P1198" s="4119"/>
      <c r="Q1198" s="4120"/>
      <c r="R1198" s="2571"/>
      <c r="S1198" s="2571"/>
      <c r="T1198" s="2571"/>
      <c r="U1198" s="2571"/>
      <c r="V1198" s="2571"/>
      <c r="W1198" s="2571"/>
      <c r="X1198" s="2571"/>
      <c r="Y1198" s="2571"/>
      <c r="Z1198" s="2571"/>
      <c r="AA1198" s="2571"/>
      <c r="AB1198" s="2571"/>
      <c r="AC1198" s="2571"/>
      <c r="AD1198" s="2571"/>
      <c r="AE1198" s="2571"/>
      <c r="AF1198" s="2571"/>
      <c r="AG1198" s="2571"/>
      <c r="AH1198" s="2571"/>
      <c r="AI1198" s="2571"/>
      <c r="AJ1198" s="2571"/>
      <c r="AK1198" s="2572"/>
    </row>
    <row r="1199" spans="2:37" s="2403" customFormat="1" ht="15" customHeight="1" thickBot="1" x14ac:dyDescent="0.25">
      <c r="B1199" s="3998"/>
      <c r="C1199" s="3999"/>
      <c r="D1199" s="3999"/>
      <c r="E1199" s="3999"/>
      <c r="F1199" s="3999"/>
      <c r="G1199" s="3999"/>
      <c r="H1199" s="3999"/>
      <c r="I1199" s="3999"/>
      <c r="J1199" s="3999"/>
      <c r="K1199" s="3999"/>
      <c r="L1199" s="3999"/>
      <c r="M1199" s="3999"/>
      <c r="N1199" s="3999"/>
      <c r="O1199" s="3999"/>
      <c r="P1199" s="3999"/>
      <c r="Q1199" s="3999"/>
      <c r="R1199" s="2571"/>
      <c r="S1199" s="2571"/>
      <c r="T1199" s="2571"/>
      <c r="U1199" s="2571"/>
      <c r="V1199" s="2571"/>
      <c r="W1199" s="2571"/>
      <c r="X1199" s="2571"/>
      <c r="Y1199" s="2571"/>
      <c r="Z1199" s="2571"/>
      <c r="AA1199" s="2571"/>
      <c r="AB1199" s="2571"/>
      <c r="AC1199" s="2571"/>
      <c r="AD1199" s="2571"/>
      <c r="AE1199" s="2571"/>
      <c r="AF1199" s="2571"/>
      <c r="AG1199" s="2571"/>
      <c r="AH1199" s="2571"/>
      <c r="AI1199" s="2571"/>
      <c r="AJ1199" s="2571"/>
      <c r="AK1199" s="2572"/>
    </row>
    <row r="1200" spans="2:37" s="2403" customFormat="1" ht="15" customHeight="1" thickBot="1" x14ac:dyDescent="0.25">
      <c r="B1200" s="4000" t="s">
        <v>5004</v>
      </c>
      <c r="C1200" s="4000"/>
      <c r="D1200" s="4000" t="s">
        <v>4994</v>
      </c>
      <c r="E1200" s="4000" t="s">
        <v>5005</v>
      </c>
      <c r="F1200" s="4002" t="s">
        <v>224</v>
      </c>
      <c r="G1200" s="4002"/>
      <c r="H1200" s="4002"/>
      <c r="I1200" s="4002"/>
      <c r="J1200" s="4002"/>
      <c r="K1200" s="4002"/>
      <c r="L1200" s="4002"/>
      <c r="M1200" s="4002"/>
      <c r="N1200" s="4002"/>
      <c r="O1200" s="4002"/>
      <c r="P1200" s="4002"/>
      <c r="Q1200" s="4002"/>
      <c r="R1200" s="4002"/>
      <c r="S1200" s="4002" t="s">
        <v>340</v>
      </c>
      <c r="T1200" s="4002"/>
      <c r="U1200" s="4002"/>
      <c r="V1200" s="4002"/>
      <c r="W1200" s="4002"/>
      <c r="X1200" s="4002"/>
      <c r="Y1200" s="4002"/>
      <c r="Z1200" s="4002"/>
      <c r="AA1200" s="4002"/>
      <c r="AB1200" s="4002"/>
      <c r="AC1200" s="4002"/>
      <c r="AD1200" s="4002" t="s">
        <v>225</v>
      </c>
      <c r="AE1200" s="4002"/>
      <c r="AF1200" s="4002"/>
      <c r="AG1200" s="4002"/>
      <c r="AH1200" s="4003" t="s">
        <v>4989</v>
      </c>
      <c r="AI1200" s="4003"/>
      <c r="AJ1200" s="4003"/>
      <c r="AK1200" s="2572"/>
    </row>
    <row r="1201" spans="2:37" s="2403" customFormat="1" ht="15" customHeight="1" thickBot="1" x14ac:dyDescent="0.25">
      <c r="B1201" s="4001"/>
      <c r="C1201" s="4001"/>
      <c r="D1201" s="4001"/>
      <c r="E1201" s="4001"/>
      <c r="F1201" s="4001" t="s">
        <v>5006</v>
      </c>
      <c r="G1201" s="4001" t="s">
        <v>5007</v>
      </c>
      <c r="H1201" s="4000" t="s">
        <v>5008</v>
      </c>
      <c r="I1201" s="4004" t="s">
        <v>5009</v>
      </c>
      <c r="J1201" s="4004" t="s">
        <v>5010</v>
      </c>
      <c r="K1201" s="4005" t="s">
        <v>5011</v>
      </c>
      <c r="L1201" s="4005" t="s">
        <v>5012</v>
      </c>
      <c r="M1201" s="4004" t="s">
        <v>5013</v>
      </c>
      <c r="N1201" s="4004"/>
      <c r="O1201" s="4005" t="s">
        <v>5014</v>
      </c>
      <c r="P1201" s="4005" t="s">
        <v>5015</v>
      </c>
      <c r="Q1201" s="4005" t="s">
        <v>5016</v>
      </c>
      <c r="R1201" s="4005" t="s">
        <v>5017</v>
      </c>
      <c r="S1201" s="4000" t="s">
        <v>5018</v>
      </c>
      <c r="T1201" s="4000" t="s">
        <v>5019</v>
      </c>
      <c r="U1201" s="4000" t="s">
        <v>5020</v>
      </c>
      <c r="V1201" s="4000" t="s">
        <v>5021</v>
      </c>
      <c r="W1201" s="4000" t="s">
        <v>5022</v>
      </c>
      <c r="X1201" s="4000" t="s">
        <v>5023</v>
      </c>
      <c r="Y1201" s="4000" t="s">
        <v>5024</v>
      </c>
      <c r="Z1201" s="4000" t="s">
        <v>5025</v>
      </c>
      <c r="AA1201" s="4000" t="s">
        <v>5026</v>
      </c>
      <c r="AB1201" s="4004" t="s">
        <v>5027</v>
      </c>
      <c r="AC1201" s="4004" t="s">
        <v>5028</v>
      </c>
      <c r="AD1201" s="4000" t="s">
        <v>5029</v>
      </c>
      <c r="AE1201" s="4000" t="s">
        <v>5030</v>
      </c>
      <c r="AF1201" s="4000" t="s">
        <v>5031</v>
      </c>
      <c r="AG1201" s="4000" t="s">
        <v>5032</v>
      </c>
      <c r="AH1201" s="4000" t="s">
        <v>1154</v>
      </c>
      <c r="AI1201" s="4000" t="s">
        <v>4990</v>
      </c>
      <c r="AJ1201" s="4000" t="s">
        <v>4991</v>
      </c>
      <c r="AK1201" s="2572"/>
    </row>
    <row r="1202" spans="2:37" s="2403" customFormat="1" ht="15" customHeight="1" thickBot="1" x14ac:dyDescent="0.25">
      <c r="B1202" s="4001"/>
      <c r="C1202" s="4001"/>
      <c r="D1202" s="4001"/>
      <c r="E1202" s="4001"/>
      <c r="F1202" s="4001"/>
      <c r="G1202" s="4001"/>
      <c r="H1202" s="4001"/>
      <c r="I1202" s="4005"/>
      <c r="J1202" s="4005"/>
      <c r="K1202" s="4005"/>
      <c r="L1202" s="4005"/>
      <c r="M1202" s="2677" t="s">
        <v>5033</v>
      </c>
      <c r="N1202" s="2676" t="s">
        <v>2798</v>
      </c>
      <c r="O1202" s="4005"/>
      <c r="P1202" s="4005"/>
      <c r="Q1202" s="4005"/>
      <c r="R1202" s="4005"/>
      <c r="S1202" s="4001"/>
      <c r="T1202" s="4001"/>
      <c r="U1202" s="4001"/>
      <c r="V1202" s="4001"/>
      <c r="W1202" s="4001"/>
      <c r="X1202" s="4001"/>
      <c r="Y1202" s="4001"/>
      <c r="Z1202" s="4001"/>
      <c r="AA1202" s="4001"/>
      <c r="AB1202" s="4005"/>
      <c r="AC1202" s="4005"/>
      <c r="AD1202" s="4001"/>
      <c r="AE1202" s="4001"/>
      <c r="AF1202" s="4001"/>
      <c r="AG1202" s="4001"/>
      <c r="AH1202" s="4001"/>
      <c r="AI1202" s="4001"/>
      <c r="AJ1202" s="4001"/>
      <c r="AK1202" s="2572"/>
    </row>
    <row r="1203" spans="2:37" s="2403" customFormat="1" ht="15" customHeight="1" x14ac:dyDescent="0.2">
      <c r="B1203" s="4133" t="s">
        <v>5369</v>
      </c>
      <c r="C1203" s="4134"/>
      <c r="D1203" s="2578" t="s">
        <v>5370</v>
      </c>
      <c r="E1203" s="2579">
        <v>59</v>
      </c>
      <c r="F1203" s="2715"/>
      <c r="G1203" s="2670"/>
      <c r="H1203" s="2716"/>
      <c r="I1203" s="2695" t="s">
        <v>1417</v>
      </c>
      <c r="J1203" s="2716"/>
      <c r="K1203" s="2670"/>
      <c r="L1203" s="2685" t="s">
        <v>1417</v>
      </c>
      <c r="M1203" s="2717"/>
      <c r="N1203" s="2718"/>
      <c r="O1203" s="2670"/>
      <c r="P1203" s="2670"/>
      <c r="Q1203" s="2685" t="s">
        <v>1417</v>
      </c>
      <c r="R1203" s="2685" t="s">
        <v>1417</v>
      </c>
      <c r="S1203" s="2697"/>
      <c r="T1203" s="2670"/>
      <c r="U1203" s="2719"/>
      <c r="V1203" s="2580">
        <v>50</v>
      </c>
      <c r="W1203" s="2670"/>
      <c r="X1203" s="2685">
        <v>0.06</v>
      </c>
      <c r="Y1203" s="2719"/>
      <c r="Z1203" s="2580" t="s">
        <v>1417</v>
      </c>
      <c r="AA1203" s="2719"/>
      <c r="AB1203" s="2670"/>
      <c r="AC1203" s="2685">
        <v>0.06</v>
      </c>
      <c r="AD1203" s="2579">
        <v>59</v>
      </c>
      <c r="AE1203" s="2593" t="s">
        <v>5371</v>
      </c>
      <c r="AF1203" s="2594"/>
      <c r="AG1203" s="2594" t="s">
        <v>1417</v>
      </c>
      <c r="AH1203" s="2713"/>
      <c r="AI1203" s="2713"/>
      <c r="AJ1203" s="2699"/>
      <c r="AK1203" s="2572"/>
    </row>
    <row r="1204" spans="2:37" s="2403" customFormat="1" ht="15" customHeight="1" x14ac:dyDescent="0.2">
      <c r="B1204" s="3982" t="s">
        <v>5372</v>
      </c>
      <c r="C1204" s="3983"/>
      <c r="D1204" s="2555" t="s">
        <v>5373</v>
      </c>
      <c r="E1204" s="2556">
        <v>29.99</v>
      </c>
      <c r="F1204" s="2689"/>
      <c r="G1204" s="2669"/>
      <c r="H1204" s="2778"/>
      <c r="I1204" s="2700">
        <v>40</v>
      </c>
      <c r="J1204" s="2778"/>
      <c r="K1204" s="2669"/>
      <c r="L1204" s="2557">
        <v>0.15</v>
      </c>
      <c r="M1204" s="2688"/>
      <c r="N1204" s="2779"/>
      <c r="O1204" s="2669"/>
      <c r="P1204" s="2669"/>
      <c r="Q1204" s="2557">
        <v>0.15</v>
      </c>
      <c r="R1204" s="2557">
        <v>0.15</v>
      </c>
      <c r="S1204" s="2612"/>
      <c r="T1204" s="2669"/>
      <c r="U1204" s="2780"/>
      <c r="V1204" s="2702" t="s">
        <v>1417</v>
      </c>
      <c r="W1204" s="2669"/>
      <c r="X1204" s="2557">
        <v>0.06</v>
      </c>
      <c r="Y1204" s="2780"/>
      <c r="Z1204" s="2702">
        <v>40</v>
      </c>
      <c r="AA1204" s="2780"/>
      <c r="AB1204" s="2669"/>
      <c r="AC1204" s="2557">
        <v>0.06</v>
      </c>
      <c r="AD1204" s="2556">
        <v>29.99</v>
      </c>
      <c r="AE1204" s="2582">
        <v>1500</v>
      </c>
      <c r="AF1204" s="2583"/>
      <c r="AG1204" s="2583">
        <f>0.1</f>
        <v>0.1</v>
      </c>
      <c r="AH1204" s="2714"/>
      <c r="AI1204" s="2714"/>
      <c r="AJ1204" s="2704"/>
      <c r="AK1204" s="2572"/>
    </row>
    <row r="1205" spans="2:37" s="2403" customFormat="1" ht="15" customHeight="1" x14ac:dyDescent="0.2">
      <c r="B1205" s="3982" t="s">
        <v>5374</v>
      </c>
      <c r="C1205" s="3983"/>
      <c r="D1205" s="2555" t="s">
        <v>10</v>
      </c>
      <c r="E1205" s="2556">
        <v>39.99</v>
      </c>
      <c r="F1205" s="2689"/>
      <c r="G1205" s="2669"/>
      <c r="H1205" s="2778"/>
      <c r="I1205" s="2700">
        <v>40</v>
      </c>
      <c r="J1205" s="2778"/>
      <c r="K1205" s="2669"/>
      <c r="L1205" s="2557">
        <v>0.15</v>
      </c>
      <c r="M1205" s="2688"/>
      <c r="N1205" s="2779"/>
      <c r="O1205" s="2669"/>
      <c r="P1205" s="2669"/>
      <c r="Q1205" s="2557">
        <v>0.15</v>
      </c>
      <c r="R1205" s="2557">
        <v>0.15</v>
      </c>
      <c r="S1205" s="2612"/>
      <c r="T1205" s="2669"/>
      <c r="U1205" s="2780"/>
      <c r="V1205" s="2702" t="s">
        <v>1417</v>
      </c>
      <c r="W1205" s="2669"/>
      <c r="X1205" s="2557">
        <v>0.06</v>
      </c>
      <c r="Y1205" s="2780"/>
      <c r="Z1205" s="2702">
        <v>40</v>
      </c>
      <c r="AA1205" s="2780"/>
      <c r="AB1205" s="2669"/>
      <c r="AC1205" s="2557">
        <v>0.06</v>
      </c>
      <c r="AD1205" s="2556">
        <v>39.99</v>
      </c>
      <c r="AE1205" s="2582">
        <v>2500</v>
      </c>
      <c r="AF1205" s="2583"/>
      <c r="AG1205" s="2583">
        <f t="shared" ref="AG1205:AG1206" si="0">0.1</f>
        <v>0.1</v>
      </c>
      <c r="AH1205" s="2714"/>
      <c r="AI1205" s="2714"/>
      <c r="AJ1205" s="2704"/>
      <c r="AK1205" s="2572"/>
    </row>
    <row r="1206" spans="2:37" s="2403" customFormat="1" ht="15" customHeight="1" x14ac:dyDescent="0.2">
      <c r="B1206" s="3982" t="s">
        <v>5375</v>
      </c>
      <c r="C1206" s="3983"/>
      <c r="D1206" s="2555" t="s">
        <v>5376</v>
      </c>
      <c r="E1206" s="2556">
        <v>49.99</v>
      </c>
      <c r="F1206" s="2689"/>
      <c r="G1206" s="2669"/>
      <c r="H1206" s="2778"/>
      <c r="I1206" s="2700">
        <v>40</v>
      </c>
      <c r="J1206" s="2778"/>
      <c r="K1206" s="2669"/>
      <c r="L1206" s="2557">
        <v>0.15</v>
      </c>
      <c r="M1206" s="2688"/>
      <c r="N1206" s="2779"/>
      <c r="O1206" s="2669"/>
      <c r="P1206" s="2669"/>
      <c r="Q1206" s="2557">
        <v>0.15</v>
      </c>
      <c r="R1206" s="2557">
        <v>0.15</v>
      </c>
      <c r="S1206" s="2612"/>
      <c r="T1206" s="2669"/>
      <c r="U1206" s="2780"/>
      <c r="V1206" s="2702" t="s">
        <v>1417</v>
      </c>
      <c r="W1206" s="2669"/>
      <c r="X1206" s="2557">
        <v>0.06</v>
      </c>
      <c r="Y1206" s="2780"/>
      <c r="Z1206" s="2702">
        <v>40</v>
      </c>
      <c r="AA1206" s="2780"/>
      <c r="AB1206" s="2669"/>
      <c r="AC1206" s="2557">
        <v>0.06</v>
      </c>
      <c r="AD1206" s="2556">
        <v>49.99</v>
      </c>
      <c r="AE1206" s="2582">
        <v>3500</v>
      </c>
      <c r="AF1206" s="2583"/>
      <c r="AG1206" s="2583">
        <f t="shared" si="0"/>
        <v>0.1</v>
      </c>
      <c r="AH1206" s="2714"/>
      <c r="AI1206" s="2714"/>
      <c r="AJ1206" s="2704"/>
      <c r="AK1206" s="2572"/>
    </row>
    <row r="1207" spans="2:37" s="2403" customFormat="1" ht="15" customHeight="1" x14ac:dyDescent="0.2">
      <c r="B1207" s="3982" t="s">
        <v>5377</v>
      </c>
      <c r="C1207" s="3983"/>
      <c r="D1207" s="2555" t="s">
        <v>5378</v>
      </c>
      <c r="E1207" s="2556">
        <v>69.989999999999995</v>
      </c>
      <c r="F1207" s="2689"/>
      <c r="G1207" s="2669"/>
      <c r="H1207" s="2778"/>
      <c r="I1207" s="2700">
        <v>40</v>
      </c>
      <c r="J1207" s="2778"/>
      <c r="K1207" s="2669"/>
      <c r="L1207" s="2557">
        <v>0.15</v>
      </c>
      <c r="M1207" s="2688"/>
      <c r="N1207" s="2779"/>
      <c r="O1207" s="2669"/>
      <c r="P1207" s="2669"/>
      <c r="Q1207" s="2557">
        <v>0.15</v>
      </c>
      <c r="R1207" s="2557">
        <v>0.15</v>
      </c>
      <c r="S1207" s="2612"/>
      <c r="T1207" s="2669"/>
      <c r="U1207" s="2780"/>
      <c r="V1207" s="2702" t="s">
        <v>1417</v>
      </c>
      <c r="W1207" s="2669"/>
      <c r="X1207" s="2557">
        <v>0.06</v>
      </c>
      <c r="Y1207" s="2780"/>
      <c r="Z1207" s="2702">
        <v>40</v>
      </c>
      <c r="AA1207" s="2780"/>
      <c r="AB1207" s="2669"/>
      <c r="AC1207" s="2557">
        <v>0.06</v>
      </c>
      <c r="AD1207" s="2556">
        <v>69.989999999999995</v>
      </c>
      <c r="AE1207" s="2582" t="s">
        <v>5371</v>
      </c>
      <c r="AF1207" s="2583"/>
      <c r="AG1207" s="2583" t="s">
        <v>1417</v>
      </c>
      <c r="AH1207" s="2714"/>
      <c r="AI1207" s="2714"/>
      <c r="AJ1207" s="2704"/>
      <c r="AK1207" s="2572"/>
    </row>
    <row r="1208" spans="2:37" s="2403" customFormat="1" ht="15" customHeight="1" x14ac:dyDescent="0.2">
      <c r="B1208" s="3982" t="s">
        <v>5379</v>
      </c>
      <c r="C1208" s="3983"/>
      <c r="D1208" s="2555" t="s">
        <v>5380</v>
      </c>
      <c r="E1208" s="2556">
        <v>20</v>
      </c>
      <c r="F1208" s="2689"/>
      <c r="G1208" s="2669"/>
      <c r="H1208" s="2778"/>
      <c r="I1208" s="2700">
        <v>40</v>
      </c>
      <c r="J1208" s="2778"/>
      <c r="K1208" s="2669"/>
      <c r="L1208" s="2557">
        <v>0.15</v>
      </c>
      <c r="M1208" s="2688"/>
      <c r="N1208" s="2779"/>
      <c r="O1208" s="2669"/>
      <c r="P1208" s="2669"/>
      <c r="Q1208" s="2557">
        <v>0.15</v>
      </c>
      <c r="R1208" s="2557">
        <v>0.15</v>
      </c>
      <c r="S1208" s="2612"/>
      <c r="T1208" s="2669"/>
      <c r="U1208" s="2780"/>
      <c r="V1208" s="2702" t="s">
        <v>1417</v>
      </c>
      <c r="W1208" s="2669"/>
      <c r="X1208" s="2557">
        <v>0.06</v>
      </c>
      <c r="Y1208" s="2780"/>
      <c r="Z1208" s="2702">
        <v>40</v>
      </c>
      <c r="AA1208" s="2780"/>
      <c r="AB1208" s="2669"/>
      <c r="AC1208" s="2557">
        <v>0.06</v>
      </c>
      <c r="AD1208" s="2556">
        <v>20</v>
      </c>
      <c r="AE1208" s="2582">
        <v>1000</v>
      </c>
      <c r="AF1208" s="2583"/>
      <c r="AG1208" s="2583">
        <f t="shared" ref="AG1208:AG1210" si="1">0.1</f>
        <v>0.1</v>
      </c>
      <c r="AH1208" s="2714"/>
      <c r="AI1208" s="2714"/>
      <c r="AJ1208" s="2704"/>
      <c r="AK1208" s="2572"/>
    </row>
    <row r="1209" spans="2:37" s="2403" customFormat="1" ht="15" customHeight="1" x14ac:dyDescent="0.2">
      <c r="B1209" s="4823" t="s">
        <v>5381</v>
      </c>
      <c r="C1209" s="4824"/>
      <c r="D1209" s="2555" t="s">
        <v>5382</v>
      </c>
      <c r="E1209" s="2556">
        <v>30</v>
      </c>
      <c r="F1209" s="2689"/>
      <c r="G1209" s="2669"/>
      <c r="H1209" s="2778"/>
      <c r="I1209" s="2700">
        <v>40</v>
      </c>
      <c r="J1209" s="2778"/>
      <c r="K1209" s="2669"/>
      <c r="L1209" s="2557">
        <v>0.15</v>
      </c>
      <c r="M1209" s="2688"/>
      <c r="N1209" s="2779"/>
      <c r="O1209" s="2669"/>
      <c r="P1209" s="2669"/>
      <c r="Q1209" s="2557">
        <v>0.15</v>
      </c>
      <c r="R1209" s="2557">
        <v>0.15</v>
      </c>
      <c r="S1209" s="2612"/>
      <c r="T1209" s="2669"/>
      <c r="U1209" s="2780"/>
      <c r="V1209" s="2702" t="s">
        <v>1417</v>
      </c>
      <c r="W1209" s="2669"/>
      <c r="X1209" s="2557">
        <v>0.06</v>
      </c>
      <c r="Y1209" s="2780"/>
      <c r="Z1209" s="2702">
        <v>40</v>
      </c>
      <c r="AA1209" s="2780"/>
      <c r="AB1209" s="2669"/>
      <c r="AC1209" s="2557">
        <v>0.06</v>
      </c>
      <c r="AD1209" s="2556">
        <v>30</v>
      </c>
      <c r="AE1209" s="2582">
        <v>2000</v>
      </c>
      <c r="AF1209" s="2583"/>
      <c r="AG1209" s="2583">
        <f t="shared" si="1"/>
        <v>0.1</v>
      </c>
      <c r="AH1209" s="2714"/>
      <c r="AI1209" s="2714"/>
      <c r="AJ1209" s="2704"/>
      <c r="AK1209" s="2572"/>
    </row>
    <row r="1210" spans="2:37" s="2403" customFormat="1" ht="15" customHeight="1" x14ac:dyDescent="0.2">
      <c r="B1210" s="4823" t="s">
        <v>5383</v>
      </c>
      <c r="C1210" s="4824"/>
      <c r="D1210" s="2555" t="s">
        <v>5384</v>
      </c>
      <c r="E1210" s="2556">
        <v>40</v>
      </c>
      <c r="F1210" s="2689"/>
      <c r="G1210" s="2669"/>
      <c r="H1210" s="2778"/>
      <c r="I1210" s="2700">
        <v>40</v>
      </c>
      <c r="J1210" s="2778"/>
      <c r="K1210" s="2669"/>
      <c r="L1210" s="2557">
        <v>0.15</v>
      </c>
      <c r="M1210" s="2688"/>
      <c r="N1210" s="2779"/>
      <c r="O1210" s="2669"/>
      <c r="P1210" s="2669"/>
      <c r="Q1210" s="2557">
        <v>0.15</v>
      </c>
      <c r="R1210" s="2557">
        <v>0.15</v>
      </c>
      <c r="S1210" s="2612"/>
      <c r="T1210" s="2669"/>
      <c r="U1210" s="2780"/>
      <c r="V1210" s="2702" t="s">
        <v>1417</v>
      </c>
      <c r="W1210" s="2669"/>
      <c r="X1210" s="2557">
        <v>0.06</v>
      </c>
      <c r="Y1210" s="2780"/>
      <c r="Z1210" s="2702">
        <v>40</v>
      </c>
      <c r="AA1210" s="2780"/>
      <c r="AB1210" s="2669"/>
      <c r="AC1210" s="2557">
        <v>0.06</v>
      </c>
      <c r="AD1210" s="2556">
        <v>40</v>
      </c>
      <c r="AE1210" s="2582">
        <v>3000</v>
      </c>
      <c r="AF1210" s="2583"/>
      <c r="AG1210" s="2583">
        <f t="shared" si="1"/>
        <v>0.1</v>
      </c>
      <c r="AH1210" s="2714"/>
      <c r="AI1210" s="2714"/>
      <c r="AJ1210" s="2704"/>
      <c r="AK1210" s="2572"/>
    </row>
    <row r="1211" spans="2:37" s="2403" customFormat="1" ht="15" customHeight="1" x14ac:dyDescent="0.2">
      <c r="B1211" s="3982" t="s">
        <v>5385</v>
      </c>
      <c r="C1211" s="3983"/>
      <c r="D1211" s="2555" t="s">
        <v>5386</v>
      </c>
      <c r="E1211" s="2556">
        <v>60</v>
      </c>
      <c r="F1211" s="2689"/>
      <c r="G1211" s="2669"/>
      <c r="H1211" s="2778"/>
      <c r="I1211" s="2700">
        <v>40</v>
      </c>
      <c r="J1211" s="2778"/>
      <c r="K1211" s="2669"/>
      <c r="L1211" s="2557">
        <v>0.15</v>
      </c>
      <c r="M1211" s="2688"/>
      <c r="N1211" s="2779"/>
      <c r="O1211" s="2669"/>
      <c r="P1211" s="2669"/>
      <c r="Q1211" s="2557">
        <v>0.15</v>
      </c>
      <c r="R1211" s="2557">
        <v>0.15</v>
      </c>
      <c r="S1211" s="2612"/>
      <c r="T1211" s="2669"/>
      <c r="U1211" s="2780"/>
      <c r="V1211" s="2702" t="s">
        <v>1417</v>
      </c>
      <c r="W1211" s="2669"/>
      <c r="X1211" s="2557">
        <v>0.06</v>
      </c>
      <c r="Y1211" s="2780"/>
      <c r="Z1211" s="2702">
        <v>40</v>
      </c>
      <c r="AA1211" s="2780"/>
      <c r="AB1211" s="2669"/>
      <c r="AC1211" s="2557">
        <v>0.06</v>
      </c>
      <c r="AD1211" s="2556">
        <v>60</v>
      </c>
      <c r="AE1211" s="2582" t="s">
        <v>5371</v>
      </c>
      <c r="AF1211" s="2583"/>
      <c r="AG1211" s="2583" t="s">
        <v>1417</v>
      </c>
      <c r="AH1211" s="2714"/>
      <c r="AI1211" s="2714"/>
      <c r="AJ1211" s="2704"/>
      <c r="AK1211" s="2572"/>
    </row>
    <row r="1212" spans="2:37" s="2403" customFormat="1" ht="15" customHeight="1" x14ac:dyDescent="0.2">
      <c r="B1212" s="2573"/>
      <c r="C1212" s="2566"/>
      <c r="D1212" s="2566"/>
      <c r="E1212" s="2566"/>
      <c r="F1212" s="2566"/>
      <c r="G1212" s="2566"/>
      <c r="H1212" s="2566"/>
      <c r="I1212" s="2567"/>
      <c r="J1212" s="2567"/>
      <c r="K1212" s="2567"/>
      <c r="L1212" s="2567"/>
      <c r="M1212" s="2566"/>
      <c r="N1212" s="2567"/>
      <c r="O1212" s="2567"/>
      <c r="P1212" s="2567"/>
      <c r="Q1212" s="2567"/>
      <c r="R1212" s="2567"/>
      <c r="S1212" s="2566"/>
      <c r="T1212" s="2565"/>
      <c r="U1212" s="2565"/>
      <c r="V1212" s="2565"/>
      <c r="W1212" s="2565"/>
      <c r="X1212" s="2565"/>
      <c r="Y1212" s="2565"/>
      <c r="Z1212" s="2565"/>
      <c r="AA1212" s="2565"/>
      <c r="AB1212" s="2565"/>
      <c r="AC1212" s="2565"/>
      <c r="AD1212" s="2565"/>
      <c r="AE1212" s="2565"/>
      <c r="AF1212" s="2565"/>
      <c r="AG1212" s="2565"/>
      <c r="AH1212" s="2565"/>
      <c r="AI1212" s="2565"/>
      <c r="AJ1212" s="2565"/>
      <c r="AK1212" s="2572"/>
    </row>
    <row r="1213" spans="2:37" s="2403" customFormat="1" ht="15" customHeight="1" x14ac:dyDescent="0.2">
      <c r="B1213" s="3979" t="s">
        <v>4992</v>
      </c>
      <c r="C1213" s="3980"/>
      <c r="D1213" s="3986" t="s">
        <v>5159</v>
      </c>
      <c r="E1213" s="3986"/>
      <c r="F1213" s="3986"/>
      <c r="G1213" s="3986"/>
      <c r="H1213" s="2569"/>
      <c r="I1213" s="2569"/>
      <c r="J1213" s="2569"/>
      <c r="K1213" s="2569"/>
      <c r="L1213" s="2569"/>
      <c r="M1213" s="2569"/>
      <c r="N1213" s="2569"/>
      <c r="O1213" s="2569"/>
      <c r="P1213" s="2569"/>
      <c r="Q1213" s="2569"/>
      <c r="R1213" s="2569"/>
      <c r="S1213" s="2569"/>
      <c r="T1213" s="2565"/>
      <c r="U1213" s="2565"/>
      <c r="V1213" s="2565"/>
      <c r="W1213" s="2565"/>
      <c r="X1213" s="2565"/>
      <c r="Y1213" s="2565"/>
      <c r="Z1213" s="2565"/>
      <c r="AA1213" s="2565"/>
      <c r="AB1213" s="2565"/>
      <c r="AC1213" s="2565"/>
      <c r="AD1213" s="2565"/>
      <c r="AE1213" s="2565"/>
      <c r="AF1213" s="2565"/>
      <c r="AG1213" s="2565"/>
      <c r="AH1213" s="2565"/>
      <c r="AI1213" s="2565"/>
      <c r="AJ1213" s="2565"/>
      <c r="AK1213" s="2572"/>
    </row>
    <row r="1214" spans="2:37" s="2403" customFormat="1" ht="15" customHeight="1" x14ac:dyDescent="0.2">
      <c r="B1214" s="3979" t="s">
        <v>4993</v>
      </c>
      <c r="C1214" s="3980"/>
      <c r="D1214" s="3986" t="s">
        <v>5160</v>
      </c>
      <c r="E1214" s="3986"/>
      <c r="F1214" s="3986"/>
      <c r="G1214" s="3986"/>
      <c r="H1214" s="2569"/>
      <c r="I1214" s="2569"/>
      <c r="J1214" s="2569"/>
      <c r="K1214" s="2569"/>
      <c r="L1214" s="2569"/>
      <c r="M1214" s="2569"/>
      <c r="N1214" s="2569"/>
      <c r="O1214" s="2569"/>
      <c r="P1214" s="2569"/>
      <c r="Q1214" s="2569"/>
      <c r="R1214" s="2569"/>
      <c r="S1214" s="2569"/>
      <c r="T1214" s="2565"/>
      <c r="U1214" s="2565"/>
      <c r="V1214" s="2565"/>
      <c r="W1214" s="2565"/>
      <c r="X1214" s="2565"/>
      <c r="Y1214" s="2565"/>
      <c r="Z1214" s="2565"/>
      <c r="AA1214" s="2565"/>
      <c r="AB1214" s="2565"/>
      <c r="AC1214" s="2565"/>
      <c r="AD1214" s="2565"/>
      <c r="AE1214" s="2565"/>
      <c r="AF1214" s="2565"/>
      <c r="AG1214" s="2565"/>
      <c r="AH1214" s="2565"/>
      <c r="AI1214" s="2565"/>
      <c r="AJ1214" s="2565"/>
      <c r="AK1214" s="2572"/>
    </row>
    <row r="1215" spans="2:37" s="2403" customFormat="1" ht="15" customHeight="1" thickBot="1" x14ac:dyDescent="0.25">
      <c r="B1215" s="4057"/>
      <c r="C1215" s="4058"/>
      <c r="D1215" s="4059"/>
      <c r="E1215" s="4059"/>
      <c r="F1215" s="4059"/>
      <c r="G1215" s="4059"/>
      <c r="H1215" s="2574"/>
      <c r="I1215" s="2574"/>
      <c r="J1215" s="2574"/>
      <c r="K1215" s="2574"/>
      <c r="L1215" s="2574"/>
      <c r="M1215" s="2574"/>
      <c r="N1215" s="2574"/>
      <c r="O1215" s="2574"/>
      <c r="P1215" s="2574"/>
      <c r="Q1215" s="2574"/>
      <c r="R1215" s="2574"/>
      <c r="S1215" s="2574"/>
      <c r="T1215" s="2575"/>
      <c r="U1215" s="2575"/>
      <c r="V1215" s="2575"/>
      <c r="W1215" s="2575"/>
      <c r="X1215" s="2575"/>
      <c r="Y1215" s="2575"/>
      <c r="Z1215" s="2575"/>
      <c r="AA1215" s="2575"/>
      <c r="AB1215" s="2575"/>
      <c r="AC1215" s="2575"/>
      <c r="AD1215" s="2575"/>
      <c r="AE1215" s="2575"/>
      <c r="AF1215" s="2575"/>
      <c r="AG1215" s="2575"/>
      <c r="AH1215" s="2575"/>
      <c r="AI1215" s="2575"/>
      <c r="AJ1215" s="2575"/>
      <c r="AK1215" s="2577"/>
    </row>
    <row r="1216" spans="2:37" s="2403" customFormat="1" ht="15" customHeight="1" x14ac:dyDescent="0.2">
      <c r="B1216" s="2683"/>
    </row>
    <row r="1217" spans="2:37" s="2403" customFormat="1" ht="15" customHeight="1" thickBot="1" x14ac:dyDescent="0.35">
      <c r="C1217" s="2684"/>
      <c r="D1217" s="2684"/>
      <c r="E1217" s="534"/>
      <c r="F1217" s="534"/>
      <c r="G1217" s="534"/>
      <c r="H1217" s="534"/>
      <c r="I1217" s="2680"/>
      <c r="J1217" s="2680"/>
      <c r="K1217" s="2680"/>
      <c r="L1217" s="2680"/>
      <c r="M1217" s="2680"/>
      <c r="N1217" s="2680"/>
      <c r="O1217" s="2680"/>
      <c r="P1217" s="2680"/>
    </row>
    <row r="1218" spans="2:37" s="2403" customFormat="1" ht="27" customHeight="1" x14ac:dyDescent="0.2">
      <c r="B1218" s="3987" t="s">
        <v>5001</v>
      </c>
      <c r="C1218" s="3988"/>
      <c r="D1218" s="3988"/>
      <c r="E1218" s="3988"/>
      <c r="F1218" s="3988"/>
      <c r="G1218" s="3988"/>
      <c r="H1218" s="3988"/>
      <c r="I1218" s="3988"/>
      <c r="J1218" s="3988"/>
      <c r="K1218" s="3988"/>
      <c r="L1218" s="3988"/>
      <c r="M1218" s="3988"/>
      <c r="N1218" s="3988"/>
      <c r="O1218" s="3988"/>
      <c r="P1218" s="3988"/>
      <c r="Q1218" s="3988"/>
      <c r="R1218" s="3988"/>
      <c r="S1218" s="3988"/>
      <c r="T1218" s="3988"/>
      <c r="U1218" s="3988"/>
      <c r="V1218" s="3988"/>
      <c r="W1218" s="3988"/>
      <c r="X1218" s="3988"/>
      <c r="Y1218" s="3988"/>
      <c r="Z1218" s="3988"/>
      <c r="AA1218" s="3988"/>
      <c r="AB1218" s="3988"/>
      <c r="AC1218" s="3988"/>
      <c r="AD1218" s="3988"/>
      <c r="AE1218" s="3988"/>
      <c r="AF1218" s="3988"/>
      <c r="AG1218" s="3988"/>
      <c r="AH1218" s="3988"/>
      <c r="AI1218" s="3988"/>
      <c r="AJ1218" s="3988"/>
      <c r="AK1218" s="3989"/>
    </row>
    <row r="1219" spans="2:37" s="2403" customFormat="1" ht="15" customHeight="1" x14ac:dyDescent="0.2">
      <c r="B1219" s="2570"/>
      <c r="C1219" s="2678"/>
      <c r="D1219" s="2678"/>
      <c r="E1219" s="2678"/>
      <c r="F1219" s="2678"/>
      <c r="G1219" s="2571"/>
      <c r="H1219" s="2571"/>
      <c r="I1219" s="2571"/>
      <c r="J1219" s="2571"/>
      <c r="K1219" s="2571"/>
      <c r="L1219" s="2571"/>
      <c r="M1219" s="2571"/>
      <c r="N1219" s="2571"/>
      <c r="O1219" s="2571"/>
      <c r="P1219" s="2571"/>
      <c r="Q1219" s="2571"/>
      <c r="R1219" s="2571"/>
      <c r="S1219" s="2571"/>
      <c r="T1219" s="2571"/>
      <c r="U1219" s="2571"/>
      <c r="V1219" s="2571"/>
      <c r="W1219" s="2571"/>
      <c r="X1219" s="2571"/>
      <c r="Y1219" s="2571"/>
      <c r="Z1219" s="2571"/>
      <c r="AA1219" s="2571"/>
      <c r="AB1219" s="2571"/>
      <c r="AC1219" s="2571"/>
      <c r="AD1219" s="2571"/>
      <c r="AE1219" s="2571"/>
      <c r="AF1219" s="2571"/>
      <c r="AG1219" s="2571"/>
      <c r="AH1219" s="2571"/>
      <c r="AI1219" s="2571"/>
      <c r="AJ1219" s="2571"/>
      <c r="AK1219" s="2572"/>
    </row>
    <row r="1220" spans="2:37" s="2403" customFormat="1" ht="15" customHeight="1" x14ac:dyDescent="0.2">
      <c r="B1220" s="2570" t="s">
        <v>4988</v>
      </c>
      <c r="C1220" s="2678"/>
      <c r="D1220" s="4122" t="s">
        <v>5387</v>
      </c>
      <c r="E1220" s="4122"/>
      <c r="F1220" s="4122"/>
      <c r="G1220" s="2571"/>
      <c r="H1220" s="2571"/>
      <c r="I1220" s="2571"/>
      <c r="J1220" s="2571"/>
      <c r="K1220" s="2571"/>
      <c r="L1220" s="2571"/>
      <c r="M1220" s="2571"/>
      <c r="N1220" s="2571"/>
      <c r="O1220" s="2571"/>
      <c r="P1220" s="2571"/>
      <c r="Q1220" s="2571"/>
      <c r="R1220" s="2571"/>
      <c r="S1220" s="2571"/>
      <c r="T1220" s="2571"/>
      <c r="U1220" s="2571"/>
      <c r="V1220" s="2571"/>
      <c r="W1220" s="2571"/>
      <c r="X1220" s="2571"/>
      <c r="Y1220" s="2571"/>
      <c r="Z1220" s="2571"/>
      <c r="AA1220" s="2571"/>
      <c r="AB1220" s="2571"/>
      <c r="AC1220" s="2571"/>
      <c r="AD1220" s="2571"/>
      <c r="AE1220" s="2571"/>
      <c r="AF1220" s="2571"/>
      <c r="AG1220" s="2571"/>
      <c r="AH1220" s="2571"/>
      <c r="AI1220" s="2571"/>
      <c r="AJ1220" s="2571"/>
      <c r="AK1220" s="2572"/>
    </row>
    <row r="1221" spans="2:37" s="2403" customFormat="1" ht="15" customHeight="1" thickBot="1" x14ac:dyDescent="0.25">
      <c r="B1221" s="3991" t="s">
        <v>5002</v>
      </c>
      <c r="C1221" s="3992"/>
      <c r="D1221" s="4139">
        <v>41365</v>
      </c>
      <c r="E1221" s="4140"/>
      <c r="F1221" s="2678"/>
      <c r="G1221" s="2571"/>
      <c r="H1221" s="2571"/>
      <c r="I1221" s="2571"/>
      <c r="J1221" s="2571"/>
      <c r="K1221" s="2571"/>
      <c r="L1221" s="2571"/>
      <c r="M1221" s="2571"/>
      <c r="N1221" s="2571"/>
      <c r="O1221" s="2571"/>
      <c r="P1221" s="2571"/>
      <c r="Q1221" s="2571"/>
      <c r="R1221" s="2571"/>
      <c r="S1221" s="2571"/>
      <c r="T1221" s="2571"/>
      <c r="U1221" s="2571"/>
      <c r="V1221" s="2571"/>
      <c r="W1221" s="2571"/>
      <c r="X1221" s="2571"/>
      <c r="Y1221" s="2571"/>
      <c r="Z1221" s="2571"/>
      <c r="AA1221" s="2571"/>
      <c r="AB1221" s="2571"/>
      <c r="AC1221" s="2571"/>
      <c r="AD1221" s="2571"/>
      <c r="AE1221" s="2571"/>
      <c r="AF1221" s="2571"/>
      <c r="AG1221" s="2571"/>
      <c r="AH1221" s="2571"/>
      <c r="AI1221" s="2571"/>
      <c r="AJ1221" s="2571"/>
      <c r="AK1221" s="2572"/>
    </row>
    <row r="1222" spans="2:37" s="2403" customFormat="1" ht="58.5" customHeight="1" thickBot="1" x14ac:dyDescent="0.25">
      <c r="B1222" s="3993" t="s">
        <v>5003</v>
      </c>
      <c r="C1222" s="4036"/>
      <c r="D1222" s="4118" t="s">
        <v>5388</v>
      </c>
      <c r="E1222" s="4119"/>
      <c r="F1222" s="4119"/>
      <c r="G1222" s="4119"/>
      <c r="H1222" s="4119"/>
      <c r="I1222" s="4119"/>
      <c r="J1222" s="4119"/>
      <c r="K1222" s="4119"/>
      <c r="L1222" s="4119"/>
      <c r="M1222" s="4119"/>
      <c r="N1222" s="4119"/>
      <c r="O1222" s="4119"/>
      <c r="P1222" s="4119"/>
      <c r="Q1222" s="4120"/>
      <c r="R1222" s="2571"/>
      <c r="S1222" s="2571"/>
      <c r="T1222" s="2571"/>
      <c r="U1222" s="2571"/>
      <c r="V1222" s="2571"/>
      <c r="W1222" s="2571"/>
      <c r="X1222" s="2571"/>
      <c r="Y1222" s="2571"/>
      <c r="Z1222" s="2571"/>
      <c r="AA1222" s="2571"/>
      <c r="AB1222" s="2571"/>
      <c r="AC1222" s="2571"/>
      <c r="AD1222" s="2571"/>
      <c r="AE1222" s="2571"/>
      <c r="AF1222" s="2571"/>
      <c r="AG1222" s="2571"/>
      <c r="AH1222" s="2571"/>
      <c r="AI1222" s="2571"/>
      <c r="AJ1222" s="2571"/>
      <c r="AK1222" s="2572"/>
    </row>
    <row r="1223" spans="2:37" s="2403" customFormat="1" ht="15" customHeight="1" thickBot="1" x14ac:dyDescent="0.25">
      <c r="B1223" s="3998"/>
      <c r="C1223" s="3999"/>
      <c r="D1223" s="3999"/>
      <c r="E1223" s="3999"/>
      <c r="F1223" s="3999"/>
      <c r="G1223" s="3999"/>
      <c r="H1223" s="3999"/>
      <c r="I1223" s="3999"/>
      <c r="J1223" s="3999"/>
      <c r="K1223" s="3999"/>
      <c r="L1223" s="3999"/>
      <c r="M1223" s="3999"/>
      <c r="N1223" s="3999"/>
      <c r="O1223" s="3999"/>
      <c r="P1223" s="3999"/>
      <c r="Q1223" s="3999"/>
      <c r="R1223" s="2571"/>
      <c r="S1223" s="2571"/>
      <c r="T1223" s="2571"/>
      <c r="U1223" s="2571"/>
      <c r="V1223" s="2571"/>
      <c r="W1223" s="2571"/>
      <c r="X1223" s="2571"/>
      <c r="Y1223" s="2571"/>
      <c r="Z1223" s="2571"/>
      <c r="AA1223" s="2571"/>
      <c r="AB1223" s="2571"/>
      <c r="AC1223" s="2571"/>
      <c r="AD1223" s="2571"/>
      <c r="AE1223" s="2571"/>
      <c r="AF1223" s="2571"/>
      <c r="AG1223" s="2571"/>
      <c r="AH1223" s="2571"/>
      <c r="AI1223" s="2571"/>
      <c r="AJ1223" s="2571"/>
      <c r="AK1223" s="2572"/>
    </row>
    <row r="1224" spans="2:37" s="2403" customFormat="1" ht="15" customHeight="1" thickBot="1" x14ac:dyDescent="0.25">
      <c r="B1224" s="4000" t="s">
        <v>5004</v>
      </c>
      <c r="C1224" s="4000"/>
      <c r="D1224" s="4000" t="s">
        <v>4994</v>
      </c>
      <c r="E1224" s="4000" t="s">
        <v>5005</v>
      </c>
      <c r="F1224" s="4002" t="s">
        <v>224</v>
      </c>
      <c r="G1224" s="4002"/>
      <c r="H1224" s="4002"/>
      <c r="I1224" s="4002"/>
      <c r="J1224" s="4002"/>
      <c r="K1224" s="4002"/>
      <c r="L1224" s="4002"/>
      <c r="M1224" s="4002"/>
      <c r="N1224" s="4002"/>
      <c r="O1224" s="4002"/>
      <c r="P1224" s="4002"/>
      <c r="Q1224" s="4002"/>
      <c r="R1224" s="4002"/>
      <c r="S1224" s="4002" t="s">
        <v>340</v>
      </c>
      <c r="T1224" s="4002"/>
      <c r="U1224" s="4002"/>
      <c r="V1224" s="4002"/>
      <c r="W1224" s="4002"/>
      <c r="X1224" s="4002"/>
      <c r="Y1224" s="4002"/>
      <c r="Z1224" s="4002"/>
      <c r="AA1224" s="4002"/>
      <c r="AB1224" s="4002"/>
      <c r="AC1224" s="4002"/>
      <c r="AD1224" s="4002" t="s">
        <v>225</v>
      </c>
      <c r="AE1224" s="4002"/>
      <c r="AF1224" s="4002"/>
      <c r="AG1224" s="4002"/>
      <c r="AH1224" s="4003" t="s">
        <v>4989</v>
      </c>
      <c r="AI1224" s="4003"/>
      <c r="AJ1224" s="4003"/>
      <c r="AK1224" s="2572"/>
    </row>
    <row r="1225" spans="2:37" s="2403" customFormat="1" ht="15" customHeight="1" thickBot="1" x14ac:dyDescent="0.25">
      <c r="B1225" s="4001"/>
      <c r="C1225" s="4001"/>
      <c r="D1225" s="4001"/>
      <c r="E1225" s="4001"/>
      <c r="F1225" s="4001" t="s">
        <v>5006</v>
      </c>
      <c r="G1225" s="4001" t="s">
        <v>5007</v>
      </c>
      <c r="H1225" s="4000" t="s">
        <v>5008</v>
      </c>
      <c r="I1225" s="4004" t="s">
        <v>5009</v>
      </c>
      <c r="J1225" s="4004" t="s">
        <v>5010</v>
      </c>
      <c r="K1225" s="4005" t="s">
        <v>5011</v>
      </c>
      <c r="L1225" s="4005" t="s">
        <v>5012</v>
      </c>
      <c r="M1225" s="4004" t="s">
        <v>5013</v>
      </c>
      <c r="N1225" s="4004"/>
      <c r="O1225" s="4005" t="s">
        <v>5014</v>
      </c>
      <c r="P1225" s="4005" t="s">
        <v>5015</v>
      </c>
      <c r="Q1225" s="4005" t="s">
        <v>5016</v>
      </c>
      <c r="R1225" s="4005" t="s">
        <v>5017</v>
      </c>
      <c r="S1225" s="4000" t="s">
        <v>5018</v>
      </c>
      <c r="T1225" s="4000" t="s">
        <v>5019</v>
      </c>
      <c r="U1225" s="4000" t="s">
        <v>5020</v>
      </c>
      <c r="V1225" s="4000" t="s">
        <v>5021</v>
      </c>
      <c r="W1225" s="4000" t="s">
        <v>5022</v>
      </c>
      <c r="X1225" s="4000" t="s">
        <v>5023</v>
      </c>
      <c r="Y1225" s="4000" t="s">
        <v>5024</v>
      </c>
      <c r="Z1225" s="4000" t="s">
        <v>5025</v>
      </c>
      <c r="AA1225" s="4000" t="s">
        <v>5026</v>
      </c>
      <c r="AB1225" s="4004" t="s">
        <v>5027</v>
      </c>
      <c r="AC1225" s="4004" t="s">
        <v>5028</v>
      </c>
      <c r="AD1225" s="4000" t="s">
        <v>5029</v>
      </c>
      <c r="AE1225" s="4000" t="s">
        <v>5030</v>
      </c>
      <c r="AF1225" s="4000" t="s">
        <v>5031</v>
      </c>
      <c r="AG1225" s="4000" t="s">
        <v>5032</v>
      </c>
      <c r="AH1225" s="4000" t="s">
        <v>1154</v>
      </c>
      <c r="AI1225" s="4000" t="s">
        <v>4990</v>
      </c>
      <c r="AJ1225" s="4000" t="s">
        <v>4991</v>
      </c>
      <c r="AK1225" s="2572"/>
    </row>
    <row r="1226" spans="2:37" s="2403" customFormat="1" ht="15" customHeight="1" thickBot="1" x14ac:dyDescent="0.25">
      <c r="B1226" s="4001"/>
      <c r="C1226" s="4001"/>
      <c r="D1226" s="4001"/>
      <c r="E1226" s="4001"/>
      <c r="F1226" s="4001"/>
      <c r="G1226" s="4001"/>
      <c r="H1226" s="4001"/>
      <c r="I1226" s="4005"/>
      <c r="J1226" s="4005"/>
      <c r="K1226" s="4005"/>
      <c r="L1226" s="4005"/>
      <c r="M1226" s="2677" t="s">
        <v>5033</v>
      </c>
      <c r="N1226" s="2676" t="s">
        <v>2798</v>
      </c>
      <c r="O1226" s="4005"/>
      <c r="P1226" s="4005"/>
      <c r="Q1226" s="4005"/>
      <c r="R1226" s="4005"/>
      <c r="S1226" s="4001"/>
      <c r="T1226" s="4001"/>
      <c r="U1226" s="4001"/>
      <c r="V1226" s="4001"/>
      <c r="W1226" s="4001"/>
      <c r="X1226" s="4001"/>
      <c r="Y1226" s="4001"/>
      <c r="Z1226" s="4001"/>
      <c r="AA1226" s="4001"/>
      <c r="AB1226" s="4005"/>
      <c r="AC1226" s="4005"/>
      <c r="AD1226" s="4001"/>
      <c r="AE1226" s="4001"/>
      <c r="AF1226" s="4001"/>
      <c r="AG1226" s="4001"/>
      <c r="AH1226" s="4001"/>
      <c r="AI1226" s="4001"/>
      <c r="AJ1226" s="4001"/>
      <c r="AK1226" s="2572"/>
    </row>
    <row r="1227" spans="2:37" s="2403" customFormat="1" ht="15" customHeight="1" x14ac:dyDescent="0.2">
      <c r="B1227" s="4133" t="s">
        <v>5389</v>
      </c>
      <c r="C1227" s="4134"/>
      <c r="D1227" s="2581" t="s">
        <v>5390</v>
      </c>
      <c r="E1227" s="2643">
        <v>0.89</v>
      </c>
      <c r="F1227" s="2579"/>
      <c r="G1227" s="2685"/>
      <c r="H1227" s="2695"/>
      <c r="I1227" s="2695"/>
      <c r="J1227" s="2695"/>
      <c r="K1227" s="2685"/>
      <c r="L1227" s="2685"/>
      <c r="M1227" s="2578"/>
      <c r="N1227" s="2696"/>
      <c r="O1227" s="2685"/>
      <c r="P1227" s="2685"/>
      <c r="Q1227" s="2685"/>
      <c r="R1227" s="2685"/>
      <c r="S1227" s="2697"/>
      <c r="T1227" s="2685"/>
      <c r="U1227" s="2580"/>
      <c r="V1227" s="2580"/>
      <c r="W1227" s="2685"/>
      <c r="X1227" s="2685"/>
      <c r="Y1227" s="2580"/>
      <c r="Z1227" s="2580"/>
      <c r="AA1227" s="2580"/>
      <c r="AB1227" s="2685"/>
      <c r="AC1227" s="2685"/>
      <c r="AD1227" s="2579">
        <v>0.89</v>
      </c>
      <c r="AE1227" s="2593">
        <v>20</v>
      </c>
      <c r="AF1227" s="2594"/>
      <c r="AG1227" s="2594">
        <v>2</v>
      </c>
      <c r="AH1227" s="2698"/>
      <c r="AI1227" s="2698"/>
      <c r="AJ1227" s="2762"/>
      <c r="AK1227" s="2572"/>
    </row>
    <row r="1228" spans="2:37" s="2403" customFormat="1" ht="15" customHeight="1" x14ac:dyDescent="0.2">
      <c r="B1228" s="3982" t="s">
        <v>5391</v>
      </c>
      <c r="C1228" s="3983"/>
      <c r="D1228" s="2645" t="s">
        <v>5392</v>
      </c>
      <c r="E1228" s="2614">
        <v>0.89</v>
      </c>
      <c r="F1228" s="2556"/>
      <c r="G1228" s="2557"/>
      <c r="H1228" s="2700"/>
      <c r="I1228" s="2700"/>
      <c r="J1228" s="2700"/>
      <c r="K1228" s="2557"/>
      <c r="L1228" s="2557"/>
      <c r="M1228" s="2555"/>
      <c r="N1228" s="2701"/>
      <c r="O1228" s="2557"/>
      <c r="P1228" s="2557"/>
      <c r="Q1228" s="2557"/>
      <c r="R1228" s="2557"/>
      <c r="S1228" s="2612"/>
      <c r="T1228" s="2557"/>
      <c r="U1228" s="2702"/>
      <c r="V1228" s="2702"/>
      <c r="W1228" s="2557"/>
      <c r="X1228" s="2557"/>
      <c r="Y1228" s="2702"/>
      <c r="Z1228" s="2702"/>
      <c r="AA1228" s="2702"/>
      <c r="AB1228" s="2557"/>
      <c r="AC1228" s="2557"/>
      <c r="AD1228" s="2556">
        <v>0.89</v>
      </c>
      <c r="AE1228" s="2582">
        <v>20</v>
      </c>
      <c r="AF1228" s="2583"/>
      <c r="AG1228" s="2583">
        <v>2</v>
      </c>
      <c r="AH1228" s="2703"/>
      <c r="AI1228" s="2703"/>
      <c r="AJ1228" s="2855"/>
      <c r="AK1228" s="2572"/>
    </row>
    <row r="1229" spans="2:37" s="2403" customFormat="1" ht="15" customHeight="1" x14ac:dyDescent="0.2">
      <c r="B1229" s="3982" t="s">
        <v>5393</v>
      </c>
      <c r="C1229" s="3983"/>
      <c r="D1229" s="2645" t="s">
        <v>5394</v>
      </c>
      <c r="E1229" s="2614">
        <v>0.89</v>
      </c>
      <c r="F1229" s="2556"/>
      <c r="G1229" s="2557"/>
      <c r="H1229" s="2700"/>
      <c r="I1229" s="2700"/>
      <c r="J1229" s="2700"/>
      <c r="K1229" s="2557"/>
      <c r="L1229" s="2557"/>
      <c r="M1229" s="2555"/>
      <c r="N1229" s="2701"/>
      <c r="O1229" s="2557"/>
      <c r="P1229" s="2557"/>
      <c r="Q1229" s="2557"/>
      <c r="R1229" s="2557"/>
      <c r="S1229" s="2612"/>
      <c r="T1229" s="2557"/>
      <c r="U1229" s="2702"/>
      <c r="V1229" s="2702"/>
      <c r="W1229" s="2557"/>
      <c r="X1229" s="2557"/>
      <c r="Y1229" s="2702"/>
      <c r="Z1229" s="2702"/>
      <c r="AA1229" s="2702"/>
      <c r="AB1229" s="2557"/>
      <c r="AC1229" s="2557"/>
      <c r="AD1229" s="2556">
        <v>0.89</v>
      </c>
      <c r="AE1229" s="2582">
        <v>20</v>
      </c>
      <c r="AF1229" s="2583"/>
      <c r="AG1229" s="2583">
        <v>2</v>
      </c>
      <c r="AH1229" s="2703"/>
      <c r="AI1229" s="2703"/>
      <c r="AJ1229" s="2855"/>
      <c r="AK1229" s="2572"/>
    </row>
    <row r="1230" spans="2:37" s="2403" customFormat="1" ht="15" customHeight="1" thickBot="1" x14ac:dyDescent="0.25">
      <c r="B1230" s="3984" t="s">
        <v>5395</v>
      </c>
      <c r="C1230" s="3985"/>
      <c r="D1230" s="2651" t="s">
        <v>5396</v>
      </c>
      <c r="E1230" s="2652">
        <v>0.89</v>
      </c>
      <c r="F1230" s="2603"/>
      <c r="G1230" s="2604"/>
      <c r="H1230" s="3227"/>
      <c r="I1230" s="3227"/>
      <c r="J1230" s="3227"/>
      <c r="K1230" s="2604"/>
      <c r="L1230" s="2604"/>
      <c r="M1230" s="2602"/>
      <c r="N1230" s="3228"/>
      <c r="O1230" s="2604"/>
      <c r="P1230" s="2604"/>
      <c r="Q1230" s="2604"/>
      <c r="R1230" s="2604"/>
      <c r="S1230" s="2798"/>
      <c r="T1230" s="2604"/>
      <c r="U1230" s="3098"/>
      <c r="V1230" s="3098"/>
      <c r="W1230" s="2604"/>
      <c r="X1230" s="2604"/>
      <c r="Y1230" s="3098"/>
      <c r="Z1230" s="3098"/>
      <c r="AA1230" s="3098"/>
      <c r="AB1230" s="2604"/>
      <c r="AC1230" s="2604"/>
      <c r="AD1230" s="2603">
        <v>0.89</v>
      </c>
      <c r="AE1230" s="2624">
        <v>20</v>
      </c>
      <c r="AF1230" s="2625"/>
      <c r="AG1230" s="2625">
        <v>2</v>
      </c>
      <c r="AH1230" s="2626"/>
      <c r="AI1230" s="2626"/>
      <c r="AJ1230" s="3107"/>
      <c r="AK1230" s="2572"/>
    </row>
    <row r="1231" spans="2:37" s="2403" customFormat="1" ht="15" customHeight="1" x14ac:dyDescent="0.2">
      <c r="B1231" s="2573"/>
      <c r="C1231" s="2566"/>
      <c r="D1231" s="2566"/>
      <c r="E1231" s="2566"/>
      <c r="F1231" s="2566"/>
      <c r="G1231" s="2566"/>
      <c r="H1231" s="2566"/>
      <c r="I1231" s="2567"/>
      <c r="J1231" s="2567"/>
      <c r="K1231" s="2567"/>
      <c r="L1231" s="2567"/>
      <c r="M1231" s="2566"/>
      <c r="N1231" s="2567"/>
      <c r="O1231" s="2567"/>
      <c r="P1231" s="2567"/>
      <c r="Q1231" s="2567"/>
      <c r="R1231" s="2567"/>
      <c r="S1231" s="2566"/>
      <c r="T1231" s="2565"/>
      <c r="U1231" s="2565"/>
      <c r="V1231" s="2565"/>
      <c r="W1231" s="2565"/>
      <c r="X1231" s="2565"/>
      <c r="Y1231" s="2565"/>
      <c r="Z1231" s="2565"/>
      <c r="AA1231" s="2565"/>
      <c r="AB1231" s="2565"/>
      <c r="AC1231" s="2565"/>
      <c r="AD1231" s="2565"/>
      <c r="AE1231" s="2565"/>
      <c r="AF1231" s="2565"/>
      <c r="AG1231" s="2565"/>
      <c r="AH1231" s="2565"/>
      <c r="AI1231" s="2565"/>
      <c r="AJ1231" s="2565"/>
      <c r="AK1231" s="2572"/>
    </row>
    <row r="1232" spans="2:37" s="2403" customFormat="1" ht="15" customHeight="1" x14ac:dyDescent="0.2">
      <c r="B1232" s="3979" t="s">
        <v>4992</v>
      </c>
      <c r="C1232" s="3980"/>
      <c r="D1232" s="3986" t="s">
        <v>1871</v>
      </c>
      <c r="E1232" s="3986"/>
      <c r="F1232" s="3986"/>
      <c r="G1232" s="3986"/>
      <c r="H1232" s="2569"/>
      <c r="I1232" s="2569"/>
      <c r="J1232" s="2569"/>
      <c r="K1232" s="2569"/>
      <c r="L1232" s="2569"/>
      <c r="M1232" s="2569"/>
      <c r="N1232" s="2569"/>
      <c r="O1232" s="2569"/>
      <c r="P1232" s="2569"/>
      <c r="Q1232" s="2569"/>
      <c r="R1232" s="2569"/>
      <c r="S1232" s="2569"/>
      <c r="T1232" s="2565"/>
      <c r="U1232" s="2565"/>
      <c r="V1232" s="2565"/>
      <c r="W1232" s="2565"/>
      <c r="X1232" s="2565"/>
      <c r="Y1232" s="2565"/>
      <c r="Z1232" s="2565"/>
      <c r="AA1232" s="2565"/>
      <c r="AB1232" s="2565"/>
      <c r="AC1232" s="2565"/>
      <c r="AD1232" s="2565"/>
      <c r="AE1232" s="2565"/>
      <c r="AF1232" s="2565"/>
      <c r="AG1232" s="2565"/>
      <c r="AH1232" s="2565"/>
      <c r="AI1232" s="2565"/>
      <c r="AJ1232" s="2565"/>
      <c r="AK1232" s="2572"/>
    </row>
    <row r="1233" spans="2:37" s="2403" customFormat="1" ht="15" customHeight="1" x14ac:dyDescent="0.2">
      <c r="B1233" s="3979" t="s">
        <v>4993</v>
      </c>
      <c r="C1233" s="3980"/>
      <c r="D1233" s="3986" t="s">
        <v>5160</v>
      </c>
      <c r="E1233" s="3986"/>
      <c r="F1233" s="3986"/>
      <c r="G1233" s="3986"/>
      <c r="H1233" s="2569"/>
      <c r="I1233" s="2569"/>
      <c r="J1233" s="2569"/>
      <c r="K1233" s="2569"/>
      <c r="L1233" s="2569"/>
      <c r="M1233" s="2569"/>
      <c r="N1233" s="2569"/>
      <c r="O1233" s="2569"/>
      <c r="P1233" s="2569"/>
      <c r="Q1233" s="2569"/>
      <c r="R1233" s="2569"/>
      <c r="S1233" s="2569"/>
      <c r="T1233" s="2565"/>
      <c r="U1233" s="2565"/>
      <c r="V1233" s="2565"/>
      <c r="W1233" s="2565"/>
      <c r="X1233" s="2565"/>
      <c r="Y1233" s="2565"/>
      <c r="Z1233" s="2565"/>
      <c r="AA1233" s="2565"/>
      <c r="AB1233" s="2565"/>
      <c r="AC1233" s="2565"/>
      <c r="AD1233" s="2565"/>
      <c r="AE1233" s="2565"/>
      <c r="AF1233" s="2565"/>
      <c r="AG1233" s="2565"/>
      <c r="AH1233" s="2565"/>
      <c r="AI1233" s="2565"/>
      <c r="AJ1233" s="2565"/>
      <c r="AK1233" s="2572"/>
    </row>
    <row r="1234" spans="2:37" s="2403" customFormat="1" ht="15" customHeight="1" thickBot="1" x14ac:dyDescent="0.25">
      <c r="B1234" s="4057"/>
      <c r="C1234" s="4058"/>
      <c r="D1234" s="4059"/>
      <c r="E1234" s="4059"/>
      <c r="F1234" s="4059"/>
      <c r="G1234" s="4059"/>
      <c r="H1234" s="2574"/>
      <c r="I1234" s="2574"/>
      <c r="J1234" s="2574"/>
      <c r="K1234" s="2574"/>
      <c r="L1234" s="2574"/>
      <c r="M1234" s="2574"/>
      <c r="N1234" s="2574"/>
      <c r="O1234" s="2574"/>
      <c r="P1234" s="2574"/>
      <c r="Q1234" s="2574"/>
      <c r="R1234" s="2574"/>
      <c r="S1234" s="2574"/>
      <c r="T1234" s="2575"/>
      <c r="U1234" s="2575"/>
      <c r="V1234" s="2575"/>
      <c r="W1234" s="2575"/>
      <c r="X1234" s="2575"/>
      <c r="Y1234" s="2575"/>
      <c r="Z1234" s="2575"/>
      <c r="AA1234" s="2575"/>
      <c r="AB1234" s="2575"/>
      <c r="AC1234" s="2575"/>
      <c r="AD1234" s="2575"/>
      <c r="AE1234" s="2575"/>
      <c r="AF1234" s="2575"/>
      <c r="AG1234" s="2575"/>
      <c r="AH1234" s="2575"/>
      <c r="AI1234" s="2575"/>
      <c r="AJ1234" s="2575"/>
      <c r="AK1234" s="2577"/>
    </row>
    <row r="1235" spans="2:37" s="2403" customFormat="1" ht="15" customHeight="1" x14ac:dyDescent="0.3">
      <c r="B1235" s="2683"/>
      <c r="C1235" s="2684"/>
      <c r="D1235" s="2684"/>
      <c r="E1235" s="534"/>
      <c r="F1235" s="534"/>
      <c r="G1235" s="534"/>
      <c r="H1235" s="534"/>
      <c r="I1235" s="2680"/>
      <c r="J1235" s="2680"/>
      <c r="K1235" s="2680"/>
      <c r="L1235" s="2680"/>
      <c r="M1235" s="2680"/>
      <c r="N1235" s="2680"/>
      <c r="O1235" s="2680"/>
      <c r="P1235" s="2680"/>
    </row>
    <row r="1236" spans="2:37" s="2403" customFormat="1" ht="15" customHeight="1" thickBot="1" x14ac:dyDescent="0.35">
      <c r="C1236" s="2684"/>
      <c r="D1236" s="2684"/>
      <c r="E1236" s="534"/>
      <c r="F1236" s="534"/>
      <c r="G1236" s="534"/>
      <c r="H1236" s="534"/>
      <c r="I1236" s="2680"/>
      <c r="J1236" s="2680"/>
      <c r="K1236" s="2680"/>
      <c r="L1236" s="2680"/>
      <c r="M1236" s="2680"/>
      <c r="N1236" s="2680"/>
      <c r="O1236" s="2680"/>
      <c r="P1236" s="2680"/>
    </row>
    <row r="1237" spans="2:37" s="2403" customFormat="1" ht="15" customHeight="1" x14ac:dyDescent="0.2">
      <c r="B1237" s="3987" t="s">
        <v>5001</v>
      </c>
      <c r="C1237" s="3988"/>
      <c r="D1237" s="3988"/>
      <c r="E1237" s="3988"/>
      <c r="F1237" s="3988"/>
      <c r="G1237" s="3988"/>
      <c r="H1237" s="3988"/>
      <c r="I1237" s="3988"/>
      <c r="J1237" s="3988"/>
      <c r="K1237" s="3988"/>
      <c r="L1237" s="3988"/>
      <c r="M1237" s="3988"/>
      <c r="N1237" s="3988"/>
      <c r="O1237" s="3988"/>
      <c r="P1237" s="3988"/>
      <c r="Q1237" s="3988"/>
      <c r="R1237" s="3988"/>
      <c r="S1237" s="3988"/>
      <c r="T1237" s="3988"/>
      <c r="U1237" s="3988"/>
      <c r="V1237" s="3988"/>
      <c r="W1237" s="3988"/>
      <c r="X1237" s="3988"/>
      <c r="Y1237" s="3988"/>
      <c r="Z1237" s="3988"/>
      <c r="AA1237" s="3988"/>
      <c r="AB1237" s="3988"/>
      <c r="AC1237" s="3988"/>
      <c r="AD1237" s="3988"/>
      <c r="AE1237" s="3988"/>
      <c r="AF1237" s="3988"/>
      <c r="AG1237" s="3988"/>
      <c r="AH1237" s="3988"/>
      <c r="AI1237" s="3988"/>
      <c r="AJ1237" s="3988"/>
      <c r="AK1237" s="3989"/>
    </row>
    <row r="1238" spans="2:37" s="2403" customFormat="1" ht="15" customHeight="1" x14ac:dyDescent="0.2">
      <c r="B1238" s="2570"/>
      <c r="C1238" s="2678"/>
      <c r="D1238" s="2678"/>
      <c r="E1238" s="2678"/>
      <c r="F1238" s="2678"/>
      <c r="G1238" s="2571"/>
      <c r="H1238" s="2571"/>
      <c r="I1238" s="2571"/>
      <c r="J1238" s="2571"/>
      <c r="K1238" s="2571"/>
      <c r="L1238" s="2571"/>
      <c r="M1238" s="2571"/>
      <c r="N1238" s="2571"/>
      <c r="O1238" s="2571"/>
      <c r="P1238" s="2571"/>
      <c r="Q1238" s="2571"/>
      <c r="R1238" s="2571"/>
      <c r="S1238" s="2571"/>
      <c r="T1238" s="2571"/>
      <c r="U1238" s="2571"/>
      <c r="V1238" s="2571"/>
      <c r="W1238" s="2571"/>
      <c r="X1238" s="2571"/>
      <c r="Y1238" s="2571"/>
      <c r="Z1238" s="2571"/>
      <c r="AA1238" s="2571"/>
      <c r="AB1238" s="2571"/>
      <c r="AC1238" s="2571"/>
      <c r="AD1238" s="2571"/>
      <c r="AE1238" s="2571"/>
      <c r="AF1238" s="2571"/>
      <c r="AG1238" s="2571"/>
      <c r="AH1238" s="2571"/>
      <c r="AI1238" s="2571"/>
      <c r="AJ1238" s="2571"/>
      <c r="AK1238" s="2572"/>
    </row>
    <row r="1239" spans="2:37" s="2403" customFormat="1" ht="15" customHeight="1" x14ac:dyDescent="0.2">
      <c r="B1239" s="2570" t="s">
        <v>4988</v>
      </c>
      <c r="C1239" s="2678"/>
      <c r="D1239" s="4122" t="s">
        <v>5397</v>
      </c>
      <c r="E1239" s="4122"/>
      <c r="F1239" s="4122"/>
      <c r="G1239" s="2571"/>
      <c r="H1239" s="2571"/>
      <c r="I1239" s="2571"/>
      <c r="J1239" s="2571"/>
      <c r="K1239" s="2571"/>
      <c r="L1239" s="2571"/>
      <c r="M1239" s="2571"/>
      <c r="N1239" s="2571"/>
      <c r="O1239" s="2571"/>
      <c r="P1239" s="2571"/>
      <c r="Q1239" s="2571"/>
      <c r="R1239" s="2571"/>
      <c r="S1239" s="2571"/>
      <c r="T1239" s="2571"/>
      <c r="U1239" s="2571"/>
      <c r="V1239" s="2571"/>
      <c r="W1239" s="2571"/>
      <c r="X1239" s="2571"/>
      <c r="Y1239" s="2571"/>
      <c r="Z1239" s="2571"/>
      <c r="AA1239" s="2571"/>
      <c r="AB1239" s="2571"/>
      <c r="AC1239" s="2571"/>
      <c r="AD1239" s="2571"/>
      <c r="AE1239" s="2571"/>
      <c r="AF1239" s="2571"/>
      <c r="AG1239" s="2571"/>
      <c r="AH1239" s="2571"/>
      <c r="AI1239" s="2571"/>
      <c r="AJ1239" s="2571"/>
      <c r="AK1239" s="2572"/>
    </row>
    <row r="1240" spans="2:37" s="2403" customFormat="1" ht="15" customHeight="1" thickBot="1" x14ac:dyDescent="0.25">
      <c r="B1240" s="3991" t="s">
        <v>5002</v>
      </c>
      <c r="C1240" s="3992"/>
      <c r="D1240" s="4139">
        <v>41379</v>
      </c>
      <c r="E1240" s="4140"/>
      <c r="F1240" s="2678"/>
      <c r="G1240" s="2571"/>
      <c r="H1240" s="2571"/>
      <c r="I1240" s="2571"/>
      <c r="J1240" s="2571"/>
      <c r="K1240" s="2571"/>
      <c r="L1240" s="2571"/>
      <c r="M1240" s="2571"/>
      <c r="N1240" s="2571"/>
      <c r="O1240" s="2571"/>
      <c r="P1240" s="2571"/>
      <c r="Q1240" s="2571"/>
      <c r="R1240" s="2571"/>
      <c r="S1240" s="2571"/>
      <c r="T1240" s="2571"/>
      <c r="U1240" s="2571"/>
      <c r="V1240" s="2571"/>
      <c r="W1240" s="2571"/>
      <c r="X1240" s="2571"/>
      <c r="Y1240" s="2571"/>
      <c r="Z1240" s="2571"/>
      <c r="AA1240" s="2571"/>
      <c r="AB1240" s="2571"/>
      <c r="AC1240" s="2571"/>
      <c r="AD1240" s="2571"/>
      <c r="AE1240" s="2571"/>
      <c r="AF1240" s="2571"/>
      <c r="AG1240" s="2571"/>
      <c r="AH1240" s="2571"/>
      <c r="AI1240" s="2571"/>
      <c r="AJ1240" s="2571"/>
      <c r="AK1240" s="2572"/>
    </row>
    <row r="1241" spans="2:37" s="2403" customFormat="1" ht="81" customHeight="1" thickBot="1" x14ac:dyDescent="0.25">
      <c r="B1241" s="3993" t="s">
        <v>5003</v>
      </c>
      <c r="C1241" s="4036"/>
      <c r="D1241" s="4118" t="s">
        <v>5398</v>
      </c>
      <c r="E1241" s="4119"/>
      <c r="F1241" s="4119"/>
      <c r="G1241" s="4119"/>
      <c r="H1241" s="4119"/>
      <c r="I1241" s="4119"/>
      <c r="J1241" s="4119"/>
      <c r="K1241" s="4119"/>
      <c r="L1241" s="4119"/>
      <c r="M1241" s="4119"/>
      <c r="N1241" s="4119"/>
      <c r="O1241" s="4119"/>
      <c r="P1241" s="4119"/>
      <c r="Q1241" s="4120"/>
      <c r="R1241" s="2571"/>
      <c r="S1241" s="2571"/>
      <c r="T1241" s="2571"/>
      <c r="U1241" s="2571"/>
      <c r="V1241" s="2571"/>
      <c r="W1241" s="2571"/>
      <c r="X1241" s="2571"/>
      <c r="Y1241" s="2571"/>
      <c r="Z1241" s="2571"/>
      <c r="AA1241" s="2571"/>
      <c r="AB1241" s="2571"/>
      <c r="AC1241" s="2571"/>
      <c r="AD1241" s="2571"/>
      <c r="AE1241" s="2571"/>
      <c r="AF1241" s="2571"/>
      <c r="AG1241" s="2571"/>
      <c r="AH1241" s="2571"/>
      <c r="AI1241" s="2571"/>
      <c r="AJ1241" s="2571"/>
      <c r="AK1241" s="2572"/>
    </row>
    <row r="1242" spans="2:37" s="2403" customFormat="1" ht="15" customHeight="1" thickBot="1" x14ac:dyDescent="0.25">
      <c r="B1242" s="3998"/>
      <c r="C1242" s="3999"/>
      <c r="D1242" s="3999"/>
      <c r="E1242" s="3999"/>
      <c r="F1242" s="3999"/>
      <c r="G1242" s="3999"/>
      <c r="H1242" s="3999"/>
      <c r="I1242" s="3999"/>
      <c r="J1242" s="3999"/>
      <c r="K1242" s="3999"/>
      <c r="L1242" s="3999"/>
      <c r="M1242" s="3999"/>
      <c r="N1242" s="3999"/>
      <c r="O1242" s="3999"/>
      <c r="P1242" s="3999"/>
      <c r="Q1242" s="3999"/>
      <c r="R1242" s="2571"/>
      <c r="S1242" s="2571"/>
      <c r="T1242" s="2571"/>
      <c r="U1242" s="2571"/>
      <c r="V1242" s="2571"/>
      <c r="W1242" s="2571"/>
      <c r="X1242" s="2571"/>
      <c r="Y1242" s="2571"/>
      <c r="Z1242" s="2571"/>
      <c r="AA1242" s="2571"/>
      <c r="AB1242" s="2571"/>
      <c r="AC1242" s="2571"/>
      <c r="AD1242" s="2571"/>
      <c r="AE1242" s="2571"/>
      <c r="AF1242" s="2571"/>
      <c r="AG1242" s="2571"/>
      <c r="AH1242" s="2571"/>
      <c r="AI1242" s="2571"/>
      <c r="AJ1242" s="2571"/>
      <c r="AK1242" s="2572"/>
    </row>
    <row r="1243" spans="2:37" s="2403" customFormat="1" ht="15" customHeight="1" thickBot="1" x14ac:dyDescent="0.25">
      <c r="B1243" s="4000" t="s">
        <v>5004</v>
      </c>
      <c r="C1243" s="4000"/>
      <c r="D1243" s="4000" t="s">
        <v>4994</v>
      </c>
      <c r="E1243" s="4000" t="s">
        <v>5005</v>
      </c>
      <c r="F1243" s="4002" t="s">
        <v>224</v>
      </c>
      <c r="G1243" s="4002"/>
      <c r="H1243" s="4002"/>
      <c r="I1243" s="4002"/>
      <c r="J1243" s="4002"/>
      <c r="K1243" s="4002"/>
      <c r="L1243" s="4002"/>
      <c r="M1243" s="4002"/>
      <c r="N1243" s="4002"/>
      <c r="O1243" s="4002"/>
      <c r="P1243" s="4002"/>
      <c r="Q1243" s="4002"/>
      <c r="R1243" s="4002"/>
      <c r="S1243" s="4002" t="s">
        <v>340</v>
      </c>
      <c r="T1243" s="4002"/>
      <c r="U1243" s="4002"/>
      <c r="V1243" s="4002"/>
      <c r="W1243" s="4002"/>
      <c r="X1243" s="4002"/>
      <c r="Y1243" s="4002"/>
      <c r="Z1243" s="4002"/>
      <c r="AA1243" s="4002"/>
      <c r="AB1243" s="4002"/>
      <c r="AC1243" s="4002"/>
      <c r="AD1243" s="4002" t="s">
        <v>225</v>
      </c>
      <c r="AE1243" s="4002"/>
      <c r="AF1243" s="4002"/>
      <c r="AG1243" s="4002"/>
      <c r="AH1243" s="4003" t="s">
        <v>4989</v>
      </c>
      <c r="AI1243" s="4003"/>
      <c r="AJ1243" s="4003"/>
      <c r="AK1243" s="2572"/>
    </row>
    <row r="1244" spans="2:37" s="2403" customFormat="1" ht="15" customHeight="1" thickBot="1" x14ac:dyDescent="0.25">
      <c r="B1244" s="4001"/>
      <c r="C1244" s="4001"/>
      <c r="D1244" s="4001"/>
      <c r="E1244" s="4001"/>
      <c r="F1244" s="4001" t="s">
        <v>5006</v>
      </c>
      <c r="G1244" s="4001" t="s">
        <v>5007</v>
      </c>
      <c r="H1244" s="4000" t="s">
        <v>5008</v>
      </c>
      <c r="I1244" s="4004" t="s">
        <v>5009</v>
      </c>
      <c r="J1244" s="4004" t="s">
        <v>5010</v>
      </c>
      <c r="K1244" s="4005" t="s">
        <v>5011</v>
      </c>
      <c r="L1244" s="4005" t="s">
        <v>5012</v>
      </c>
      <c r="M1244" s="4004" t="s">
        <v>5013</v>
      </c>
      <c r="N1244" s="4004"/>
      <c r="O1244" s="4005" t="s">
        <v>5014</v>
      </c>
      <c r="P1244" s="4005" t="s">
        <v>5015</v>
      </c>
      <c r="Q1244" s="4005" t="s">
        <v>5016</v>
      </c>
      <c r="R1244" s="4005" t="s">
        <v>5017</v>
      </c>
      <c r="S1244" s="4000" t="s">
        <v>5018</v>
      </c>
      <c r="T1244" s="4000" t="s">
        <v>5019</v>
      </c>
      <c r="U1244" s="4000" t="s">
        <v>5020</v>
      </c>
      <c r="V1244" s="4000" t="s">
        <v>5021</v>
      </c>
      <c r="W1244" s="4000" t="s">
        <v>5022</v>
      </c>
      <c r="X1244" s="4000" t="s">
        <v>5023</v>
      </c>
      <c r="Y1244" s="4000" t="s">
        <v>5024</v>
      </c>
      <c r="Z1244" s="4000" t="s">
        <v>5025</v>
      </c>
      <c r="AA1244" s="4000" t="s">
        <v>5026</v>
      </c>
      <c r="AB1244" s="4004" t="s">
        <v>5027</v>
      </c>
      <c r="AC1244" s="4004" t="s">
        <v>5028</v>
      </c>
      <c r="AD1244" s="4000" t="s">
        <v>5029</v>
      </c>
      <c r="AE1244" s="4000" t="s">
        <v>5030</v>
      </c>
      <c r="AF1244" s="4000" t="s">
        <v>5031</v>
      </c>
      <c r="AG1244" s="4000" t="s">
        <v>5032</v>
      </c>
      <c r="AH1244" s="4000" t="s">
        <v>1154</v>
      </c>
      <c r="AI1244" s="4000" t="s">
        <v>4990</v>
      </c>
      <c r="AJ1244" s="4000" t="s">
        <v>4991</v>
      </c>
      <c r="AK1244" s="2572"/>
    </row>
    <row r="1245" spans="2:37" s="2403" customFormat="1" ht="15" customHeight="1" thickBot="1" x14ac:dyDescent="0.25">
      <c r="B1245" s="4001"/>
      <c r="C1245" s="4001"/>
      <c r="D1245" s="4001"/>
      <c r="E1245" s="4001"/>
      <c r="F1245" s="4001"/>
      <c r="G1245" s="4001"/>
      <c r="H1245" s="4001"/>
      <c r="I1245" s="4005"/>
      <c r="J1245" s="4005"/>
      <c r="K1245" s="4005"/>
      <c r="L1245" s="4005"/>
      <c r="M1245" s="2677" t="s">
        <v>5033</v>
      </c>
      <c r="N1245" s="2676" t="s">
        <v>2798</v>
      </c>
      <c r="O1245" s="4005"/>
      <c r="P1245" s="4005"/>
      <c r="Q1245" s="4005"/>
      <c r="R1245" s="4005"/>
      <c r="S1245" s="4001"/>
      <c r="T1245" s="4001"/>
      <c r="U1245" s="4001"/>
      <c r="V1245" s="4001"/>
      <c r="W1245" s="4001"/>
      <c r="X1245" s="4001"/>
      <c r="Y1245" s="4001"/>
      <c r="Z1245" s="4001"/>
      <c r="AA1245" s="4001"/>
      <c r="AB1245" s="4005"/>
      <c r="AC1245" s="4005"/>
      <c r="AD1245" s="4001"/>
      <c r="AE1245" s="4001"/>
      <c r="AF1245" s="4001"/>
      <c r="AG1245" s="4001"/>
      <c r="AH1245" s="4001"/>
      <c r="AI1245" s="4001"/>
      <c r="AJ1245" s="4001"/>
      <c r="AK1245" s="2572"/>
    </row>
    <row r="1246" spans="2:37" s="2403" customFormat="1" ht="15" customHeight="1" x14ac:dyDescent="0.2">
      <c r="B1246" s="4133" t="s">
        <v>5399</v>
      </c>
      <c r="C1246" s="4134"/>
      <c r="D1246" s="2578" t="s">
        <v>5400</v>
      </c>
      <c r="E1246" s="2579">
        <v>2.68</v>
      </c>
      <c r="F1246" s="2579"/>
      <c r="G1246" s="2685"/>
      <c r="H1246" s="2695"/>
      <c r="I1246" s="2695"/>
      <c r="J1246" s="2695"/>
      <c r="K1246" s="2685"/>
      <c r="L1246" s="2685"/>
      <c r="M1246" s="2578"/>
      <c r="N1246" s="2696"/>
      <c r="O1246" s="2685"/>
      <c r="P1246" s="2685"/>
      <c r="Q1246" s="2685"/>
      <c r="R1246" s="2685"/>
      <c r="S1246" s="2697"/>
      <c r="T1246" s="2685"/>
      <c r="U1246" s="2580"/>
      <c r="V1246" s="2580"/>
      <c r="W1246" s="2685"/>
      <c r="X1246" s="2685"/>
      <c r="Y1246" s="2580"/>
      <c r="Z1246" s="2580"/>
      <c r="AA1246" s="2580">
        <v>300</v>
      </c>
      <c r="AB1246" s="2685"/>
      <c r="AC1246" s="2685"/>
      <c r="AD1246" s="2579">
        <v>2.68</v>
      </c>
      <c r="AE1246" s="2593">
        <v>50</v>
      </c>
      <c r="AF1246" s="2594"/>
      <c r="AG1246" s="2856">
        <v>2</v>
      </c>
      <c r="AH1246" s="2698"/>
      <c r="AI1246" s="2698"/>
      <c r="AJ1246" s="2762"/>
      <c r="AK1246" s="2572"/>
    </row>
    <row r="1247" spans="2:37" s="2403" customFormat="1" ht="15" customHeight="1" thickBot="1" x14ac:dyDescent="0.25">
      <c r="B1247" s="3984" t="s">
        <v>5401</v>
      </c>
      <c r="C1247" s="3985"/>
      <c r="D1247" s="2602" t="s">
        <v>5402</v>
      </c>
      <c r="E1247" s="2603">
        <v>2.68</v>
      </c>
      <c r="F1247" s="2603"/>
      <c r="G1247" s="2604"/>
      <c r="H1247" s="3227"/>
      <c r="I1247" s="3227"/>
      <c r="J1247" s="3227"/>
      <c r="K1247" s="2604"/>
      <c r="L1247" s="2604"/>
      <c r="M1247" s="2602"/>
      <c r="N1247" s="3228"/>
      <c r="O1247" s="2604"/>
      <c r="P1247" s="2604"/>
      <c r="Q1247" s="2604"/>
      <c r="R1247" s="2604"/>
      <c r="S1247" s="2798"/>
      <c r="T1247" s="2604"/>
      <c r="U1247" s="3098"/>
      <c r="V1247" s="3098"/>
      <c r="W1247" s="2604"/>
      <c r="X1247" s="2604"/>
      <c r="Y1247" s="3098"/>
      <c r="Z1247" s="3098"/>
      <c r="AA1247" s="3098">
        <v>300</v>
      </c>
      <c r="AB1247" s="2604"/>
      <c r="AC1247" s="2604"/>
      <c r="AD1247" s="2603">
        <v>2.68</v>
      </c>
      <c r="AE1247" s="2624">
        <v>50</v>
      </c>
      <c r="AF1247" s="2625"/>
      <c r="AG1247" s="3226">
        <v>2</v>
      </c>
      <c r="AH1247" s="2626"/>
      <c r="AI1247" s="2626"/>
      <c r="AJ1247" s="3107"/>
      <c r="AK1247" s="2572"/>
    </row>
    <row r="1248" spans="2:37" s="2403" customFormat="1" ht="15" customHeight="1" x14ac:dyDescent="0.2">
      <c r="B1248" s="2573"/>
      <c r="C1248" s="2566"/>
      <c r="D1248" s="2566"/>
      <c r="E1248" s="2566"/>
      <c r="F1248" s="2566"/>
      <c r="G1248" s="2566"/>
      <c r="H1248" s="2566"/>
      <c r="I1248" s="2567"/>
      <c r="J1248" s="2567"/>
      <c r="K1248" s="2567"/>
      <c r="L1248" s="2567"/>
      <c r="M1248" s="2566"/>
      <c r="N1248" s="2567"/>
      <c r="O1248" s="2567"/>
      <c r="P1248" s="2567"/>
      <c r="Q1248" s="2567"/>
      <c r="R1248" s="2567"/>
      <c r="S1248" s="2566"/>
      <c r="T1248" s="2565"/>
      <c r="U1248" s="2565"/>
      <c r="V1248" s="2565"/>
      <c r="W1248" s="2565"/>
      <c r="X1248" s="2565"/>
      <c r="Y1248" s="2565"/>
      <c r="Z1248" s="2565"/>
      <c r="AA1248" s="2565"/>
      <c r="AB1248" s="2565"/>
      <c r="AC1248" s="2565"/>
      <c r="AD1248" s="2565"/>
      <c r="AE1248" s="2565"/>
      <c r="AF1248" s="2565"/>
      <c r="AG1248" s="2565"/>
      <c r="AH1248" s="2565"/>
      <c r="AI1248" s="2565"/>
      <c r="AJ1248" s="2565"/>
      <c r="AK1248" s="2572"/>
    </row>
    <row r="1249" spans="2:37" s="2403" customFormat="1" ht="15" customHeight="1" x14ac:dyDescent="0.2">
      <c r="B1249" s="3979" t="s">
        <v>4992</v>
      </c>
      <c r="C1249" s="3980"/>
      <c r="D1249" s="3986" t="s">
        <v>1871</v>
      </c>
      <c r="E1249" s="3986"/>
      <c r="F1249" s="3986"/>
      <c r="G1249" s="3986"/>
      <c r="H1249" s="2569"/>
      <c r="I1249" s="2569"/>
      <c r="J1249" s="2569"/>
      <c r="K1249" s="2569"/>
      <c r="L1249" s="2569"/>
      <c r="M1249" s="2569"/>
      <c r="N1249" s="2569"/>
      <c r="O1249" s="2569"/>
      <c r="P1249" s="2569"/>
      <c r="Q1249" s="2569"/>
      <c r="R1249" s="2569"/>
      <c r="S1249" s="2569"/>
      <c r="T1249" s="2565"/>
      <c r="U1249" s="2565"/>
      <c r="V1249" s="2565"/>
      <c r="W1249" s="2565"/>
      <c r="X1249" s="2565"/>
      <c r="Y1249" s="2565"/>
      <c r="Z1249" s="2565"/>
      <c r="AA1249" s="2565"/>
      <c r="AB1249" s="2565"/>
      <c r="AC1249" s="2565"/>
      <c r="AD1249" s="2565"/>
      <c r="AE1249" s="2565"/>
      <c r="AF1249" s="2565"/>
      <c r="AG1249" s="2565"/>
      <c r="AH1249" s="2565"/>
      <c r="AI1249" s="2565"/>
      <c r="AJ1249" s="2565"/>
      <c r="AK1249" s="2572"/>
    </row>
    <row r="1250" spans="2:37" s="2403" customFormat="1" ht="15" customHeight="1" x14ac:dyDescent="0.2">
      <c r="B1250" s="3979" t="s">
        <v>4993</v>
      </c>
      <c r="C1250" s="3980"/>
      <c r="D1250" s="4104" t="s">
        <v>5160</v>
      </c>
      <c r="E1250" s="4104"/>
      <c r="F1250" s="4104"/>
      <c r="G1250" s="4104"/>
      <c r="H1250" s="2569"/>
      <c r="I1250" s="2569"/>
      <c r="J1250" s="2569"/>
      <c r="K1250" s="2569"/>
      <c r="L1250" s="2569"/>
      <c r="M1250" s="2569"/>
      <c r="N1250" s="2569"/>
      <c r="O1250" s="2569"/>
      <c r="P1250" s="2569"/>
      <c r="Q1250" s="2569"/>
      <c r="R1250" s="2569"/>
      <c r="S1250" s="2569"/>
      <c r="T1250" s="2565"/>
      <c r="U1250" s="2565"/>
      <c r="V1250" s="2565"/>
      <c r="W1250" s="2565"/>
      <c r="X1250" s="2565"/>
      <c r="Y1250" s="2565"/>
      <c r="Z1250" s="2565"/>
      <c r="AA1250" s="2565"/>
      <c r="AB1250" s="2565"/>
      <c r="AC1250" s="2565"/>
      <c r="AD1250" s="2565"/>
      <c r="AE1250" s="2565"/>
      <c r="AF1250" s="2565"/>
      <c r="AG1250" s="2565"/>
      <c r="AH1250" s="2565"/>
      <c r="AI1250" s="2565"/>
      <c r="AJ1250" s="2565"/>
      <c r="AK1250" s="2572"/>
    </row>
    <row r="1251" spans="2:37" s="2403" customFormat="1" ht="15" customHeight="1" thickBot="1" x14ac:dyDescent="0.25">
      <c r="B1251" s="4057"/>
      <c r="C1251" s="4058"/>
      <c r="D1251" s="4059"/>
      <c r="E1251" s="4059"/>
      <c r="F1251" s="4059"/>
      <c r="G1251" s="4059"/>
      <c r="H1251" s="2574"/>
      <c r="I1251" s="2574"/>
      <c r="J1251" s="2574"/>
      <c r="K1251" s="2574"/>
      <c r="L1251" s="2574"/>
      <c r="M1251" s="2574"/>
      <c r="N1251" s="2574"/>
      <c r="O1251" s="2574"/>
      <c r="P1251" s="2574"/>
      <c r="Q1251" s="2574"/>
      <c r="R1251" s="2574"/>
      <c r="S1251" s="2574"/>
      <c r="T1251" s="2575"/>
      <c r="U1251" s="2575"/>
      <c r="V1251" s="2575"/>
      <c r="W1251" s="2575"/>
      <c r="X1251" s="2575"/>
      <c r="Y1251" s="2575"/>
      <c r="Z1251" s="2575"/>
      <c r="AA1251" s="2575"/>
      <c r="AB1251" s="2575"/>
      <c r="AC1251" s="2575"/>
      <c r="AD1251" s="2575"/>
      <c r="AE1251" s="2575"/>
      <c r="AF1251" s="2575"/>
      <c r="AG1251" s="2575"/>
      <c r="AH1251" s="2575"/>
      <c r="AI1251" s="2575"/>
      <c r="AJ1251" s="2575"/>
      <c r="AK1251" s="2577"/>
    </row>
    <row r="1252" spans="2:37" s="2403" customFormat="1" ht="15" customHeight="1" x14ac:dyDescent="0.3">
      <c r="B1252" s="2683"/>
      <c r="C1252" s="2684"/>
      <c r="D1252" s="2684"/>
      <c r="E1252" s="534"/>
      <c r="F1252" s="534"/>
      <c r="G1252" s="534"/>
      <c r="H1252" s="534"/>
      <c r="I1252" s="2680"/>
      <c r="J1252" s="2680"/>
      <c r="K1252" s="2680"/>
      <c r="L1252" s="2680"/>
      <c r="M1252" s="2680"/>
      <c r="N1252" s="2680"/>
      <c r="O1252" s="2680"/>
      <c r="P1252" s="2680"/>
    </row>
    <row r="1253" spans="2:37" s="2403" customFormat="1" ht="15" customHeight="1" thickBot="1" x14ac:dyDescent="0.35">
      <c r="C1253" s="2684"/>
      <c r="D1253" s="2684"/>
      <c r="E1253" s="534"/>
      <c r="F1253" s="534"/>
      <c r="G1253" s="534"/>
      <c r="H1253" s="534"/>
      <c r="I1253" s="2680"/>
      <c r="J1253" s="2680"/>
      <c r="K1253" s="2680"/>
      <c r="L1253" s="2680"/>
      <c r="M1253" s="2680"/>
      <c r="N1253" s="2680"/>
      <c r="O1253" s="2680"/>
      <c r="P1253" s="2680"/>
    </row>
    <row r="1254" spans="2:37" s="2403" customFormat="1" ht="15" customHeight="1" x14ac:dyDescent="0.2">
      <c r="B1254" s="3987" t="s">
        <v>5001</v>
      </c>
      <c r="C1254" s="3988"/>
      <c r="D1254" s="3988"/>
      <c r="E1254" s="3988"/>
      <c r="F1254" s="3988"/>
      <c r="G1254" s="3988"/>
      <c r="H1254" s="3988"/>
      <c r="I1254" s="3988"/>
      <c r="J1254" s="3988"/>
      <c r="K1254" s="3988"/>
      <c r="L1254" s="3988"/>
      <c r="M1254" s="3988"/>
      <c r="N1254" s="3988"/>
      <c r="O1254" s="3988"/>
      <c r="P1254" s="3988"/>
      <c r="Q1254" s="3988"/>
      <c r="R1254" s="3988"/>
      <c r="S1254" s="3988"/>
      <c r="T1254" s="3988"/>
      <c r="U1254" s="3988"/>
      <c r="V1254" s="3988"/>
      <c r="W1254" s="3988"/>
      <c r="X1254" s="3988"/>
      <c r="Y1254" s="3988"/>
      <c r="Z1254" s="3988"/>
      <c r="AA1254" s="3988"/>
      <c r="AB1254" s="3988"/>
      <c r="AC1254" s="3988"/>
      <c r="AD1254" s="3988"/>
      <c r="AE1254" s="3988"/>
      <c r="AF1254" s="3988"/>
      <c r="AG1254" s="3988"/>
      <c r="AH1254" s="3988"/>
      <c r="AI1254" s="3988"/>
      <c r="AJ1254" s="3988"/>
      <c r="AK1254" s="3989"/>
    </row>
    <row r="1255" spans="2:37" s="2403" customFormat="1" ht="15" customHeight="1" x14ac:dyDescent="0.2">
      <c r="B1255" s="2570"/>
      <c r="C1255" s="2678"/>
      <c r="D1255" s="2678"/>
      <c r="E1255" s="2678"/>
      <c r="F1255" s="2678"/>
      <c r="G1255" s="2571"/>
      <c r="H1255" s="2571"/>
      <c r="I1255" s="2571"/>
      <c r="J1255" s="2571"/>
      <c r="K1255" s="2571"/>
      <c r="L1255" s="2571"/>
      <c r="M1255" s="2571"/>
      <c r="N1255" s="2571"/>
      <c r="O1255" s="2571"/>
      <c r="P1255" s="2571"/>
      <c r="Q1255" s="2571"/>
      <c r="R1255" s="2571"/>
      <c r="S1255" s="2571"/>
      <c r="T1255" s="2571"/>
      <c r="U1255" s="2571"/>
      <c r="V1255" s="2571"/>
      <c r="W1255" s="2571"/>
      <c r="X1255" s="2571"/>
      <c r="Y1255" s="2571"/>
      <c r="Z1255" s="2571"/>
      <c r="AA1255" s="2571"/>
      <c r="AB1255" s="2571"/>
      <c r="AC1255" s="2571"/>
      <c r="AD1255" s="2571"/>
      <c r="AE1255" s="2571"/>
      <c r="AF1255" s="2571"/>
      <c r="AG1255" s="2571"/>
      <c r="AH1255" s="2571"/>
      <c r="AI1255" s="2571"/>
      <c r="AJ1255" s="2571"/>
      <c r="AK1255" s="2572"/>
    </row>
    <row r="1256" spans="2:37" s="2403" customFormat="1" ht="15" customHeight="1" x14ac:dyDescent="0.2">
      <c r="B1256" s="2570" t="s">
        <v>4988</v>
      </c>
      <c r="C1256" s="2678"/>
      <c r="D1256" s="4122" t="s">
        <v>5403</v>
      </c>
      <c r="E1256" s="4122"/>
      <c r="F1256" s="4122"/>
      <c r="G1256" s="2571"/>
      <c r="H1256" s="2571"/>
      <c r="I1256" s="2571"/>
      <c r="J1256" s="2571"/>
      <c r="K1256" s="2571"/>
      <c r="L1256" s="2571"/>
      <c r="M1256" s="2571"/>
      <c r="N1256" s="2571"/>
      <c r="O1256" s="2571"/>
      <c r="P1256" s="2571"/>
      <c r="Q1256" s="2571"/>
      <c r="R1256" s="2571"/>
      <c r="S1256" s="2571"/>
      <c r="T1256" s="2571"/>
      <c r="U1256" s="2571"/>
      <c r="V1256" s="2571"/>
      <c r="W1256" s="2571"/>
      <c r="X1256" s="2571"/>
      <c r="Y1256" s="2571"/>
      <c r="Z1256" s="2571"/>
      <c r="AA1256" s="2571"/>
      <c r="AB1256" s="2571"/>
      <c r="AC1256" s="2571"/>
      <c r="AD1256" s="2571"/>
      <c r="AE1256" s="2571"/>
      <c r="AF1256" s="2571"/>
      <c r="AG1256" s="2571"/>
      <c r="AH1256" s="2571"/>
      <c r="AI1256" s="2571"/>
      <c r="AJ1256" s="2571"/>
      <c r="AK1256" s="2572"/>
    </row>
    <row r="1257" spans="2:37" s="2403" customFormat="1" ht="15" customHeight="1" thickBot="1" x14ac:dyDescent="0.25">
      <c r="B1257" s="3991" t="s">
        <v>5002</v>
      </c>
      <c r="C1257" s="3992"/>
      <c r="D1257" s="4139">
        <v>41379</v>
      </c>
      <c r="E1257" s="4140"/>
      <c r="F1257" s="2678"/>
      <c r="G1257" s="2571"/>
      <c r="H1257" s="2571"/>
      <c r="I1257" s="2571"/>
      <c r="J1257" s="2571"/>
      <c r="K1257" s="2571"/>
      <c r="L1257" s="2571"/>
      <c r="M1257" s="2571"/>
      <c r="N1257" s="2571"/>
      <c r="O1257" s="2571"/>
      <c r="P1257" s="2571"/>
      <c r="Q1257" s="2571"/>
      <c r="R1257" s="2571"/>
      <c r="S1257" s="2571"/>
      <c r="T1257" s="2571"/>
      <c r="U1257" s="2571"/>
      <c r="V1257" s="2571"/>
      <c r="W1257" s="2571"/>
      <c r="X1257" s="2571"/>
      <c r="Y1257" s="2571"/>
      <c r="Z1257" s="2571"/>
      <c r="AA1257" s="2571"/>
      <c r="AB1257" s="2571"/>
      <c r="AC1257" s="2571"/>
      <c r="AD1257" s="2571"/>
      <c r="AE1257" s="2571"/>
      <c r="AF1257" s="2571"/>
      <c r="AG1257" s="2571"/>
      <c r="AH1257" s="2571"/>
      <c r="AI1257" s="2571"/>
      <c r="AJ1257" s="2571"/>
      <c r="AK1257" s="2572"/>
    </row>
    <row r="1258" spans="2:37" s="2403" customFormat="1" ht="69.75" customHeight="1" thickBot="1" x14ac:dyDescent="0.25">
      <c r="B1258" s="3993" t="s">
        <v>5003</v>
      </c>
      <c r="C1258" s="4036"/>
      <c r="D1258" s="4118" t="s">
        <v>5404</v>
      </c>
      <c r="E1258" s="4119"/>
      <c r="F1258" s="4119"/>
      <c r="G1258" s="4119"/>
      <c r="H1258" s="4119"/>
      <c r="I1258" s="4119"/>
      <c r="J1258" s="4119"/>
      <c r="K1258" s="4119"/>
      <c r="L1258" s="4119"/>
      <c r="M1258" s="4119"/>
      <c r="N1258" s="4119"/>
      <c r="O1258" s="4119"/>
      <c r="P1258" s="4119"/>
      <c r="Q1258" s="4120"/>
      <c r="R1258" s="2571"/>
      <c r="S1258" s="2571"/>
      <c r="T1258" s="2571"/>
      <c r="U1258" s="2571"/>
      <c r="V1258" s="2571"/>
      <c r="W1258" s="2571"/>
      <c r="X1258" s="2571"/>
      <c r="Y1258" s="2571"/>
      <c r="Z1258" s="2571"/>
      <c r="AA1258" s="2571"/>
      <c r="AB1258" s="2571"/>
      <c r="AC1258" s="2571"/>
      <c r="AD1258" s="2571"/>
      <c r="AE1258" s="2571"/>
      <c r="AF1258" s="2571"/>
      <c r="AG1258" s="2571"/>
      <c r="AH1258" s="2571"/>
      <c r="AI1258" s="2571"/>
      <c r="AJ1258" s="2571"/>
      <c r="AK1258" s="2572"/>
    </row>
    <row r="1259" spans="2:37" s="2403" customFormat="1" ht="15" customHeight="1" thickBot="1" x14ac:dyDescent="0.25">
      <c r="B1259" s="3998"/>
      <c r="C1259" s="3999"/>
      <c r="D1259" s="3999"/>
      <c r="E1259" s="3999"/>
      <c r="F1259" s="3999"/>
      <c r="G1259" s="3999"/>
      <c r="H1259" s="3999"/>
      <c r="I1259" s="3999"/>
      <c r="J1259" s="3999"/>
      <c r="K1259" s="3999"/>
      <c r="L1259" s="3999"/>
      <c r="M1259" s="3999"/>
      <c r="N1259" s="3999"/>
      <c r="O1259" s="3999"/>
      <c r="P1259" s="3999"/>
      <c r="Q1259" s="3999"/>
      <c r="R1259" s="2571"/>
      <c r="S1259" s="2571"/>
      <c r="T1259" s="2571"/>
      <c r="U1259" s="2571"/>
      <c r="V1259" s="2571"/>
      <c r="W1259" s="2571"/>
      <c r="X1259" s="2571"/>
      <c r="Y1259" s="2571"/>
      <c r="Z1259" s="2571"/>
      <c r="AA1259" s="2571"/>
      <c r="AB1259" s="2571"/>
      <c r="AC1259" s="2571"/>
      <c r="AD1259" s="2571"/>
      <c r="AE1259" s="2571"/>
      <c r="AF1259" s="2571"/>
      <c r="AG1259" s="2571"/>
      <c r="AH1259" s="2571"/>
      <c r="AI1259" s="2571"/>
      <c r="AJ1259" s="2571"/>
      <c r="AK1259" s="2572"/>
    </row>
    <row r="1260" spans="2:37" s="2403" customFormat="1" ht="15" customHeight="1" thickBot="1" x14ac:dyDescent="0.25">
      <c r="B1260" s="4000" t="s">
        <v>5004</v>
      </c>
      <c r="C1260" s="4000"/>
      <c r="D1260" s="4000" t="s">
        <v>4994</v>
      </c>
      <c r="E1260" s="4000" t="s">
        <v>5005</v>
      </c>
      <c r="F1260" s="4002" t="s">
        <v>224</v>
      </c>
      <c r="G1260" s="4002"/>
      <c r="H1260" s="4002"/>
      <c r="I1260" s="4002"/>
      <c r="J1260" s="4002"/>
      <c r="K1260" s="4002"/>
      <c r="L1260" s="4002"/>
      <c r="M1260" s="4002"/>
      <c r="N1260" s="4002"/>
      <c r="O1260" s="4002"/>
      <c r="P1260" s="4002"/>
      <c r="Q1260" s="4002"/>
      <c r="R1260" s="4002"/>
      <c r="S1260" s="4002" t="s">
        <v>340</v>
      </c>
      <c r="T1260" s="4002"/>
      <c r="U1260" s="4002"/>
      <c r="V1260" s="4002"/>
      <c r="W1260" s="4002"/>
      <c r="X1260" s="4002"/>
      <c r="Y1260" s="4002"/>
      <c r="Z1260" s="4002"/>
      <c r="AA1260" s="4002"/>
      <c r="AB1260" s="4002"/>
      <c r="AC1260" s="4002"/>
      <c r="AD1260" s="4002" t="s">
        <v>225</v>
      </c>
      <c r="AE1260" s="4002"/>
      <c r="AF1260" s="4002"/>
      <c r="AG1260" s="4002"/>
      <c r="AH1260" s="4003" t="s">
        <v>4989</v>
      </c>
      <c r="AI1260" s="4003"/>
      <c r="AJ1260" s="4003"/>
      <c r="AK1260" s="2572"/>
    </row>
    <row r="1261" spans="2:37" s="2403" customFormat="1" ht="15" customHeight="1" thickBot="1" x14ac:dyDescent="0.25">
      <c r="B1261" s="4001"/>
      <c r="C1261" s="4001"/>
      <c r="D1261" s="4001"/>
      <c r="E1261" s="4001"/>
      <c r="F1261" s="4001" t="s">
        <v>5006</v>
      </c>
      <c r="G1261" s="4001" t="s">
        <v>5007</v>
      </c>
      <c r="H1261" s="4000" t="s">
        <v>5008</v>
      </c>
      <c r="I1261" s="4004" t="s">
        <v>5009</v>
      </c>
      <c r="J1261" s="4004" t="s">
        <v>5010</v>
      </c>
      <c r="K1261" s="4005" t="s">
        <v>5011</v>
      </c>
      <c r="L1261" s="4005" t="s">
        <v>5012</v>
      </c>
      <c r="M1261" s="4004" t="s">
        <v>5013</v>
      </c>
      <c r="N1261" s="4004"/>
      <c r="O1261" s="4005" t="s">
        <v>5014</v>
      </c>
      <c r="P1261" s="4005" t="s">
        <v>5015</v>
      </c>
      <c r="Q1261" s="4005" t="s">
        <v>5016</v>
      </c>
      <c r="R1261" s="4005" t="s">
        <v>5017</v>
      </c>
      <c r="S1261" s="4000" t="s">
        <v>5018</v>
      </c>
      <c r="T1261" s="4000" t="s">
        <v>5019</v>
      </c>
      <c r="U1261" s="4000" t="s">
        <v>5020</v>
      </c>
      <c r="V1261" s="4000" t="s">
        <v>5021</v>
      </c>
      <c r="W1261" s="4000" t="s">
        <v>5022</v>
      </c>
      <c r="X1261" s="4000" t="s">
        <v>5023</v>
      </c>
      <c r="Y1261" s="4000" t="s">
        <v>5024</v>
      </c>
      <c r="Z1261" s="4000" t="s">
        <v>5025</v>
      </c>
      <c r="AA1261" s="4000" t="s">
        <v>5026</v>
      </c>
      <c r="AB1261" s="4004" t="s">
        <v>5027</v>
      </c>
      <c r="AC1261" s="4004" t="s">
        <v>5028</v>
      </c>
      <c r="AD1261" s="4000" t="s">
        <v>5029</v>
      </c>
      <c r="AE1261" s="4000" t="s">
        <v>5030</v>
      </c>
      <c r="AF1261" s="4000" t="s">
        <v>5031</v>
      </c>
      <c r="AG1261" s="4000" t="s">
        <v>5032</v>
      </c>
      <c r="AH1261" s="4000" t="s">
        <v>1154</v>
      </c>
      <c r="AI1261" s="4000" t="s">
        <v>4990</v>
      </c>
      <c r="AJ1261" s="4000" t="s">
        <v>4991</v>
      </c>
      <c r="AK1261" s="2572"/>
    </row>
    <row r="1262" spans="2:37" s="2403" customFormat="1" ht="15" customHeight="1" thickBot="1" x14ac:dyDescent="0.25">
      <c r="B1262" s="4001"/>
      <c r="C1262" s="4001"/>
      <c r="D1262" s="4001"/>
      <c r="E1262" s="4001"/>
      <c r="F1262" s="4001"/>
      <c r="G1262" s="4001"/>
      <c r="H1262" s="4001"/>
      <c r="I1262" s="4005"/>
      <c r="J1262" s="4005"/>
      <c r="K1262" s="4005"/>
      <c r="L1262" s="4005"/>
      <c r="M1262" s="2677" t="s">
        <v>5033</v>
      </c>
      <c r="N1262" s="2676" t="s">
        <v>2798</v>
      </c>
      <c r="O1262" s="4005"/>
      <c r="P1262" s="4005"/>
      <c r="Q1262" s="4005"/>
      <c r="R1262" s="4005"/>
      <c r="S1262" s="4001"/>
      <c r="T1262" s="4001"/>
      <c r="U1262" s="4001"/>
      <c r="V1262" s="4001"/>
      <c r="W1262" s="4001"/>
      <c r="X1262" s="4001"/>
      <c r="Y1262" s="4001"/>
      <c r="Z1262" s="4001"/>
      <c r="AA1262" s="4001"/>
      <c r="AB1262" s="4005"/>
      <c r="AC1262" s="4005"/>
      <c r="AD1262" s="4001"/>
      <c r="AE1262" s="4001"/>
      <c r="AF1262" s="4001"/>
      <c r="AG1262" s="4001"/>
      <c r="AH1262" s="4001"/>
      <c r="AI1262" s="4001"/>
      <c r="AJ1262" s="4001"/>
      <c r="AK1262" s="2572"/>
    </row>
    <row r="1263" spans="2:37" s="2403" customFormat="1" ht="15" customHeight="1" x14ac:dyDescent="0.2">
      <c r="B1263" s="4133" t="s">
        <v>5405</v>
      </c>
      <c r="C1263" s="4134"/>
      <c r="D1263" s="2578" t="s">
        <v>5406</v>
      </c>
      <c r="E1263" s="2579">
        <v>0.89</v>
      </c>
      <c r="F1263" s="2715"/>
      <c r="G1263" s="2670"/>
      <c r="H1263" s="2716"/>
      <c r="I1263" s="2716"/>
      <c r="J1263" s="2716"/>
      <c r="K1263" s="2670"/>
      <c r="L1263" s="2670"/>
      <c r="M1263" s="2717"/>
      <c r="N1263" s="2718"/>
      <c r="O1263" s="2670"/>
      <c r="P1263" s="2670"/>
      <c r="Q1263" s="2670"/>
      <c r="R1263" s="2670"/>
      <c r="S1263" s="2697"/>
      <c r="T1263" s="2670"/>
      <c r="U1263" s="2719"/>
      <c r="V1263" s="2719"/>
      <c r="W1263" s="2670"/>
      <c r="X1263" s="2670"/>
      <c r="Y1263" s="2719"/>
      <c r="Z1263" s="2719"/>
      <c r="AA1263" s="2719"/>
      <c r="AB1263" s="2670"/>
      <c r="AC1263" s="2670"/>
      <c r="AD1263" s="2579">
        <v>0.89</v>
      </c>
      <c r="AE1263" s="2593">
        <v>15</v>
      </c>
      <c r="AF1263" s="2594"/>
      <c r="AG1263" s="2856">
        <v>2</v>
      </c>
      <c r="AH1263" s="2713"/>
      <c r="AI1263" s="2713"/>
      <c r="AJ1263" s="2699"/>
      <c r="AK1263" s="2572"/>
    </row>
    <row r="1264" spans="2:37" s="2403" customFormat="1" ht="15" customHeight="1" thickBot="1" x14ac:dyDescent="0.25">
      <c r="B1264" s="3984" t="s">
        <v>5407</v>
      </c>
      <c r="C1264" s="3985"/>
      <c r="D1264" s="2602" t="s">
        <v>5408</v>
      </c>
      <c r="E1264" s="2603">
        <v>0.89</v>
      </c>
      <c r="F1264" s="2691"/>
      <c r="G1264" s="3080"/>
      <c r="H1264" s="3081"/>
      <c r="I1264" s="3081"/>
      <c r="J1264" s="3081"/>
      <c r="K1264" s="3080"/>
      <c r="L1264" s="3080"/>
      <c r="M1264" s="2690"/>
      <c r="N1264" s="3082"/>
      <c r="O1264" s="3080"/>
      <c r="P1264" s="3080"/>
      <c r="Q1264" s="3080"/>
      <c r="R1264" s="3080"/>
      <c r="S1264" s="2798"/>
      <c r="T1264" s="3080"/>
      <c r="U1264" s="3083"/>
      <c r="V1264" s="3083"/>
      <c r="W1264" s="3080"/>
      <c r="X1264" s="3080"/>
      <c r="Y1264" s="3083"/>
      <c r="Z1264" s="3083"/>
      <c r="AA1264" s="3083"/>
      <c r="AB1264" s="3080"/>
      <c r="AC1264" s="3080"/>
      <c r="AD1264" s="2603">
        <v>0.89</v>
      </c>
      <c r="AE1264" s="2624">
        <v>15</v>
      </c>
      <c r="AF1264" s="2625"/>
      <c r="AG1264" s="3226">
        <v>2</v>
      </c>
      <c r="AH1264" s="3086"/>
      <c r="AI1264" s="3086"/>
      <c r="AJ1264" s="3100"/>
      <c r="AK1264" s="2572"/>
    </row>
    <row r="1265" spans="2:37" s="2403" customFormat="1" ht="15" customHeight="1" x14ac:dyDescent="0.2">
      <c r="B1265" s="2573"/>
      <c r="C1265" s="2566"/>
      <c r="D1265" s="2566"/>
      <c r="E1265" s="2566"/>
      <c r="F1265" s="2566"/>
      <c r="G1265" s="2566"/>
      <c r="H1265" s="2566"/>
      <c r="I1265" s="2567"/>
      <c r="J1265" s="2567"/>
      <c r="K1265" s="2567"/>
      <c r="L1265" s="2567"/>
      <c r="M1265" s="2566"/>
      <c r="N1265" s="2567"/>
      <c r="O1265" s="2567"/>
      <c r="P1265" s="2567"/>
      <c r="Q1265" s="2567"/>
      <c r="R1265" s="2567"/>
      <c r="S1265" s="2566"/>
      <c r="T1265" s="2565"/>
      <c r="U1265" s="2565"/>
      <c r="V1265" s="2565"/>
      <c r="W1265" s="2565"/>
      <c r="X1265" s="2565"/>
      <c r="Y1265" s="2565"/>
      <c r="Z1265" s="2565"/>
      <c r="AA1265" s="2565"/>
      <c r="AB1265" s="2565"/>
      <c r="AC1265" s="2565"/>
      <c r="AD1265" s="2565"/>
      <c r="AE1265" s="2565"/>
      <c r="AF1265" s="2565"/>
      <c r="AG1265" s="2565"/>
      <c r="AH1265" s="2565"/>
      <c r="AI1265" s="2565"/>
      <c r="AJ1265" s="2565"/>
      <c r="AK1265" s="2572"/>
    </row>
    <row r="1266" spans="2:37" s="2403" customFormat="1" ht="15" customHeight="1" x14ac:dyDescent="0.2">
      <c r="B1266" s="3979" t="s">
        <v>4992</v>
      </c>
      <c r="C1266" s="3980"/>
      <c r="D1266" s="3986" t="s">
        <v>1871</v>
      </c>
      <c r="E1266" s="3986"/>
      <c r="F1266" s="3986"/>
      <c r="G1266" s="3986"/>
      <c r="H1266" s="2569"/>
      <c r="I1266" s="2569"/>
      <c r="J1266" s="2569"/>
      <c r="K1266" s="2569"/>
      <c r="L1266" s="2569"/>
      <c r="M1266" s="2569"/>
      <c r="N1266" s="2569"/>
      <c r="O1266" s="2569"/>
      <c r="P1266" s="2569"/>
      <c r="Q1266" s="2569"/>
      <c r="R1266" s="2569"/>
      <c r="S1266" s="2569"/>
      <c r="T1266" s="2565"/>
      <c r="U1266" s="2565"/>
      <c r="V1266" s="2565"/>
      <c r="W1266" s="2565"/>
      <c r="X1266" s="2565"/>
      <c r="Y1266" s="2565"/>
      <c r="Z1266" s="2565"/>
      <c r="AA1266" s="2565"/>
      <c r="AB1266" s="2565"/>
      <c r="AC1266" s="2565"/>
      <c r="AD1266" s="2565"/>
      <c r="AE1266" s="2565"/>
      <c r="AF1266" s="2565"/>
      <c r="AG1266" s="2565"/>
      <c r="AH1266" s="2565"/>
      <c r="AI1266" s="2565"/>
      <c r="AJ1266" s="2565"/>
      <c r="AK1266" s="2572"/>
    </row>
    <row r="1267" spans="2:37" s="2403" customFormat="1" ht="15" customHeight="1" x14ac:dyDescent="0.2">
      <c r="B1267" s="3979" t="s">
        <v>4993</v>
      </c>
      <c r="C1267" s="3980"/>
      <c r="D1267" s="4104" t="s">
        <v>5160</v>
      </c>
      <c r="E1267" s="4104"/>
      <c r="F1267" s="4104"/>
      <c r="G1267" s="4104"/>
      <c r="H1267" s="2569"/>
      <c r="I1267" s="2569"/>
      <c r="J1267" s="2569"/>
      <c r="K1267" s="2569"/>
      <c r="L1267" s="2569"/>
      <c r="M1267" s="2569"/>
      <c r="N1267" s="2569"/>
      <c r="O1267" s="2569"/>
      <c r="P1267" s="2569"/>
      <c r="Q1267" s="2569"/>
      <c r="R1267" s="2569"/>
      <c r="S1267" s="2569"/>
      <c r="T1267" s="2565"/>
      <c r="U1267" s="2565"/>
      <c r="V1267" s="2565"/>
      <c r="W1267" s="2565"/>
      <c r="X1267" s="2565"/>
      <c r="Y1267" s="2565"/>
      <c r="Z1267" s="2565"/>
      <c r="AA1267" s="2565"/>
      <c r="AB1267" s="2565"/>
      <c r="AC1267" s="2565"/>
      <c r="AD1267" s="2565"/>
      <c r="AE1267" s="2565"/>
      <c r="AF1267" s="2565"/>
      <c r="AG1267" s="2565"/>
      <c r="AH1267" s="2565"/>
      <c r="AI1267" s="2565"/>
      <c r="AJ1267" s="2565"/>
      <c r="AK1267" s="2572"/>
    </row>
    <row r="1268" spans="2:37" s="2403" customFormat="1" ht="15" customHeight="1" thickBot="1" x14ac:dyDescent="0.25">
      <c r="B1268" s="4057"/>
      <c r="C1268" s="4058"/>
      <c r="D1268" s="4059"/>
      <c r="E1268" s="4059"/>
      <c r="F1268" s="4059"/>
      <c r="G1268" s="4059"/>
      <c r="H1268" s="2574"/>
      <c r="I1268" s="2574"/>
      <c r="J1268" s="2574"/>
      <c r="K1268" s="2574"/>
      <c r="L1268" s="2574"/>
      <c r="M1268" s="2574"/>
      <c r="N1268" s="2574"/>
      <c r="O1268" s="2574"/>
      <c r="P1268" s="2574"/>
      <c r="Q1268" s="2574"/>
      <c r="R1268" s="2574"/>
      <c r="S1268" s="2574"/>
      <c r="T1268" s="2575"/>
      <c r="U1268" s="2575"/>
      <c r="V1268" s="2575"/>
      <c r="W1268" s="2575"/>
      <c r="X1268" s="2575"/>
      <c r="Y1268" s="2575"/>
      <c r="Z1268" s="2575"/>
      <c r="AA1268" s="2575"/>
      <c r="AB1268" s="2575"/>
      <c r="AC1268" s="2575"/>
      <c r="AD1268" s="2575"/>
      <c r="AE1268" s="2575"/>
      <c r="AF1268" s="2575"/>
      <c r="AG1268" s="2575"/>
      <c r="AH1268" s="2575"/>
      <c r="AI1268" s="2575"/>
      <c r="AJ1268" s="2575"/>
      <c r="AK1268" s="2577"/>
    </row>
    <row r="1269" spans="2:37" s="2403" customFormat="1" ht="15" customHeight="1" x14ac:dyDescent="0.3">
      <c r="B1269" s="2683"/>
      <c r="C1269" s="2684"/>
      <c r="D1269" s="2684"/>
      <c r="E1269" s="534"/>
      <c r="F1269" s="534"/>
      <c r="G1269" s="534"/>
      <c r="H1269" s="534"/>
      <c r="I1269" s="2680"/>
      <c r="J1269" s="2680"/>
      <c r="K1269" s="2680"/>
      <c r="L1269" s="2680"/>
      <c r="M1269" s="2680"/>
      <c r="N1269" s="2680"/>
      <c r="O1269" s="2680"/>
      <c r="P1269" s="2680"/>
    </row>
    <row r="1270" spans="2:37" s="2403" customFormat="1" ht="15" customHeight="1" thickBot="1" x14ac:dyDescent="0.35">
      <c r="C1270" s="2684"/>
      <c r="D1270" s="2684"/>
      <c r="E1270" s="534"/>
      <c r="F1270" s="534"/>
      <c r="G1270" s="534"/>
      <c r="H1270" s="534"/>
      <c r="I1270" s="2680"/>
      <c r="J1270" s="2680"/>
      <c r="K1270" s="2680"/>
      <c r="L1270" s="2680"/>
      <c r="M1270" s="2680"/>
      <c r="N1270" s="2680"/>
      <c r="O1270" s="2680"/>
      <c r="P1270" s="2680"/>
    </row>
    <row r="1271" spans="2:37" s="2403" customFormat="1" ht="15" customHeight="1" x14ac:dyDescent="0.2">
      <c r="B1271" s="3987" t="s">
        <v>5001</v>
      </c>
      <c r="C1271" s="3988"/>
      <c r="D1271" s="3988"/>
      <c r="E1271" s="3988"/>
      <c r="F1271" s="3988"/>
      <c r="G1271" s="3988"/>
      <c r="H1271" s="3988"/>
      <c r="I1271" s="3988"/>
      <c r="J1271" s="3988"/>
      <c r="K1271" s="3988"/>
      <c r="L1271" s="3988"/>
      <c r="M1271" s="3988"/>
      <c r="N1271" s="3988"/>
      <c r="O1271" s="3988"/>
      <c r="P1271" s="3988"/>
      <c r="Q1271" s="3988"/>
      <c r="R1271" s="3988"/>
      <c r="S1271" s="3988"/>
      <c r="T1271" s="3988"/>
      <c r="U1271" s="3988"/>
      <c r="V1271" s="3988"/>
      <c r="W1271" s="3988"/>
      <c r="X1271" s="3988"/>
      <c r="Y1271" s="3988"/>
      <c r="Z1271" s="3988"/>
      <c r="AA1271" s="3988"/>
      <c r="AB1271" s="3988"/>
      <c r="AC1271" s="3988"/>
      <c r="AD1271" s="3988"/>
      <c r="AE1271" s="3988"/>
      <c r="AF1271" s="3988"/>
      <c r="AG1271" s="3988"/>
      <c r="AH1271" s="3988"/>
      <c r="AI1271" s="3988"/>
      <c r="AJ1271" s="3988"/>
      <c r="AK1271" s="3989"/>
    </row>
    <row r="1272" spans="2:37" s="2403" customFormat="1" ht="15" customHeight="1" x14ac:dyDescent="0.2">
      <c r="B1272" s="2570"/>
      <c r="C1272" s="2678"/>
      <c r="D1272" s="2678"/>
      <c r="E1272" s="2678"/>
      <c r="F1272" s="2678"/>
      <c r="G1272" s="2571"/>
      <c r="H1272" s="2571"/>
      <c r="I1272" s="2571"/>
      <c r="J1272" s="2571"/>
      <c r="K1272" s="2571"/>
      <c r="L1272" s="2571"/>
      <c r="M1272" s="2571"/>
      <c r="N1272" s="2571"/>
      <c r="O1272" s="2571"/>
      <c r="P1272" s="2571"/>
      <c r="Q1272" s="2571"/>
      <c r="R1272" s="2571"/>
      <c r="S1272" s="2571"/>
      <c r="T1272" s="2571"/>
      <c r="U1272" s="2571"/>
      <c r="V1272" s="2571"/>
      <c r="W1272" s="2571"/>
      <c r="X1272" s="2571"/>
      <c r="Y1272" s="2571"/>
      <c r="Z1272" s="2571"/>
      <c r="AA1272" s="2571"/>
      <c r="AB1272" s="2571"/>
      <c r="AC1272" s="2571"/>
      <c r="AD1272" s="2571"/>
      <c r="AE1272" s="2571"/>
      <c r="AF1272" s="2571"/>
      <c r="AG1272" s="2571"/>
      <c r="AH1272" s="2571"/>
      <c r="AI1272" s="2571"/>
      <c r="AJ1272" s="2571"/>
      <c r="AK1272" s="2572"/>
    </row>
    <row r="1273" spans="2:37" s="2403" customFormat="1" ht="15" customHeight="1" x14ac:dyDescent="0.2">
      <c r="B1273" s="2570" t="s">
        <v>4988</v>
      </c>
      <c r="C1273" s="2678"/>
      <c r="D1273" s="4122" t="s">
        <v>5881</v>
      </c>
      <c r="E1273" s="4122"/>
      <c r="F1273" s="4122"/>
      <c r="G1273" s="2571"/>
      <c r="H1273" s="2571"/>
      <c r="I1273" s="2571"/>
      <c r="J1273" s="2571"/>
      <c r="K1273" s="2571"/>
      <c r="L1273" s="2571"/>
      <c r="M1273" s="2571"/>
      <c r="N1273" s="2571"/>
      <c r="O1273" s="2571"/>
      <c r="P1273" s="2571"/>
      <c r="Q1273" s="2571"/>
      <c r="R1273" s="2571"/>
      <c r="S1273" s="2571"/>
      <c r="T1273" s="2571"/>
      <c r="U1273" s="2571"/>
      <c r="V1273" s="2571"/>
      <c r="W1273" s="2571"/>
      <c r="X1273" s="2571"/>
      <c r="Y1273" s="2571"/>
      <c r="Z1273" s="2571"/>
      <c r="AA1273" s="2571"/>
      <c r="AB1273" s="2571"/>
      <c r="AC1273" s="2571"/>
      <c r="AD1273" s="2571"/>
      <c r="AE1273" s="2571"/>
      <c r="AF1273" s="2571"/>
      <c r="AG1273" s="2571"/>
      <c r="AH1273" s="2571"/>
      <c r="AI1273" s="2571"/>
      <c r="AJ1273" s="2571"/>
      <c r="AK1273" s="2572"/>
    </row>
    <row r="1274" spans="2:37" s="2403" customFormat="1" ht="15" customHeight="1" thickBot="1" x14ac:dyDescent="0.25">
      <c r="B1274" s="3991" t="s">
        <v>5002</v>
      </c>
      <c r="C1274" s="3992"/>
      <c r="D1274" s="4139">
        <v>41306</v>
      </c>
      <c r="E1274" s="4140"/>
      <c r="F1274" s="2678"/>
      <c r="G1274" s="2571"/>
      <c r="H1274" s="2571"/>
      <c r="I1274" s="2571"/>
      <c r="J1274" s="2571"/>
      <c r="K1274" s="2571"/>
      <c r="L1274" s="2571"/>
      <c r="M1274" s="2571"/>
      <c r="N1274" s="2571"/>
      <c r="O1274" s="2571"/>
      <c r="P1274" s="2571"/>
      <c r="Q1274" s="2571"/>
      <c r="R1274" s="2571"/>
      <c r="S1274" s="2571"/>
      <c r="T1274" s="2571"/>
      <c r="U1274" s="2571"/>
      <c r="V1274" s="2571"/>
      <c r="W1274" s="2571"/>
      <c r="X1274" s="2571"/>
      <c r="Y1274" s="2571"/>
      <c r="Z1274" s="2571"/>
      <c r="AA1274" s="2571"/>
      <c r="AB1274" s="2571"/>
      <c r="AC1274" s="2571"/>
      <c r="AD1274" s="2571"/>
      <c r="AE1274" s="2571"/>
      <c r="AF1274" s="2571"/>
      <c r="AG1274" s="2571"/>
      <c r="AH1274" s="2571"/>
      <c r="AI1274" s="2571"/>
      <c r="AJ1274" s="2571"/>
      <c r="AK1274" s="2572"/>
    </row>
    <row r="1275" spans="2:37" s="2403" customFormat="1" ht="34.5" customHeight="1" thickBot="1" x14ac:dyDescent="0.25">
      <c r="B1275" s="3993" t="s">
        <v>5003</v>
      </c>
      <c r="C1275" s="4036"/>
      <c r="D1275" s="4118" t="s">
        <v>5409</v>
      </c>
      <c r="E1275" s="4119"/>
      <c r="F1275" s="4119"/>
      <c r="G1275" s="4119"/>
      <c r="H1275" s="4119"/>
      <c r="I1275" s="4119"/>
      <c r="J1275" s="4119"/>
      <c r="K1275" s="4119"/>
      <c r="L1275" s="4119"/>
      <c r="M1275" s="4119"/>
      <c r="N1275" s="4119"/>
      <c r="O1275" s="4119"/>
      <c r="P1275" s="4119"/>
      <c r="Q1275" s="4120"/>
      <c r="R1275" s="2571"/>
      <c r="S1275" s="2571"/>
      <c r="T1275" s="2571"/>
      <c r="U1275" s="2571"/>
      <c r="V1275" s="2571"/>
      <c r="W1275" s="2571"/>
      <c r="X1275" s="2571"/>
      <c r="Y1275" s="2571"/>
      <c r="Z1275" s="2571"/>
      <c r="AA1275" s="2571"/>
      <c r="AB1275" s="2571"/>
      <c r="AC1275" s="2571"/>
      <c r="AD1275" s="2571"/>
      <c r="AE1275" s="2571"/>
      <c r="AF1275" s="2571"/>
      <c r="AG1275" s="2571"/>
      <c r="AH1275" s="2571"/>
      <c r="AI1275" s="2571"/>
      <c r="AJ1275" s="2571"/>
      <c r="AK1275" s="2572"/>
    </row>
    <row r="1276" spans="2:37" s="2403" customFormat="1" ht="15" customHeight="1" thickBot="1" x14ac:dyDescent="0.25">
      <c r="B1276" s="3998"/>
      <c r="C1276" s="3999"/>
      <c r="D1276" s="3999"/>
      <c r="E1276" s="3999"/>
      <c r="F1276" s="3999"/>
      <c r="G1276" s="3999"/>
      <c r="H1276" s="3999"/>
      <c r="I1276" s="3999"/>
      <c r="J1276" s="3999"/>
      <c r="K1276" s="3999"/>
      <c r="L1276" s="3999"/>
      <c r="M1276" s="3999"/>
      <c r="N1276" s="3999"/>
      <c r="O1276" s="3999"/>
      <c r="P1276" s="3999"/>
      <c r="Q1276" s="3999"/>
      <c r="R1276" s="2571"/>
      <c r="S1276" s="2571"/>
      <c r="T1276" s="2571"/>
      <c r="U1276" s="2571"/>
      <c r="V1276" s="2571"/>
      <c r="W1276" s="2571"/>
      <c r="X1276" s="2571"/>
      <c r="Y1276" s="2571"/>
      <c r="Z1276" s="2571"/>
      <c r="AA1276" s="2571"/>
      <c r="AB1276" s="2571"/>
      <c r="AC1276" s="2571"/>
      <c r="AD1276" s="2571"/>
      <c r="AE1276" s="2571"/>
      <c r="AF1276" s="2571"/>
      <c r="AG1276" s="2571"/>
      <c r="AH1276" s="2571"/>
      <c r="AI1276" s="2571"/>
      <c r="AJ1276" s="2571"/>
      <c r="AK1276" s="2572"/>
    </row>
    <row r="1277" spans="2:37" s="2403" customFormat="1" ht="15" customHeight="1" thickBot="1" x14ac:dyDescent="0.25">
      <c r="B1277" s="4000" t="s">
        <v>5004</v>
      </c>
      <c r="C1277" s="4000"/>
      <c r="D1277" s="4000" t="s">
        <v>4994</v>
      </c>
      <c r="E1277" s="4000" t="s">
        <v>5005</v>
      </c>
      <c r="F1277" s="4002" t="s">
        <v>224</v>
      </c>
      <c r="G1277" s="4002"/>
      <c r="H1277" s="4002"/>
      <c r="I1277" s="4002"/>
      <c r="J1277" s="4002"/>
      <c r="K1277" s="4002"/>
      <c r="L1277" s="4002"/>
      <c r="M1277" s="4002"/>
      <c r="N1277" s="4002"/>
      <c r="O1277" s="4002"/>
      <c r="P1277" s="4002"/>
      <c r="Q1277" s="4002"/>
      <c r="R1277" s="4002"/>
      <c r="S1277" s="4002" t="s">
        <v>340</v>
      </c>
      <c r="T1277" s="4002"/>
      <c r="U1277" s="4002"/>
      <c r="V1277" s="4002"/>
      <c r="W1277" s="4002"/>
      <c r="X1277" s="4002"/>
      <c r="Y1277" s="4002"/>
      <c r="Z1277" s="4002"/>
      <c r="AA1277" s="4002"/>
      <c r="AB1277" s="4002"/>
      <c r="AC1277" s="4002"/>
      <c r="AD1277" s="4002" t="s">
        <v>225</v>
      </c>
      <c r="AE1277" s="4002"/>
      <c r="AF1277" s="4002"/>
      <c r="AG1277" s="4002"/>
      <c r="AH1277" s="4003" t="s">
        <v>4989</v>
      </c>
      <c r="AI1277" s="4003"/>
      <c r="AJ1277" s="4003"/>
      <c r="AK1277" s="2572"/>
    </row>
    <row r="1278" spans="2:37" s="2403" customFormat="1" ht="51" customHeight="1" thickBot="1" x14ac:dyDescent="0.25">
      <c r="B1278" s="4001"/>
      <c r="C1278" s="4001"/>
      <c r="D1278" s="4001"/>
      <c r="E1278" s="4001"/>
      <c r="F1278" s="4001" t="s">
        <v>5006</v>
      </c>
      <c r="G1278" s="4001" t="s">
        <v>5007</v>
      </c>
      <c r="H1278" s="4000" t="s">
        <v>5008</v>
      </c>
      <c r="I1278" s="4004" t="s">
        <v>5009</v>
      </c>
      <c r="J1278" s="4004" t="s">
        <v>5010</v>
      </c>
      <c r="K1278" s="4005" t="s">
        <v>5011</v>
      </c>
      <c r="L1278" s="4005" t="s">
        <v>5012</v>
      </c>
      <c r="M1278" s="4004" t="s">
        <v>5013</v>
      </c>
      <c r="N1278" s="4004"/>
      <c r="O1278" s="4005" t="s">
        <v>5014</v>
      </c>
      <c r="P1278" s="4005" t="s">
        <v>5015</v>
      </c>
      <c r="Q1278" s="4005" t="s">
        <v>5016</v>
      </c>
      <c r="R1278" s="4005" t="s">
        <v>5017</v>
      </c>
      <c r="S1278" s="4000" t="s">
        <v>5018</v>
      </c>
      <c r="T1278" s="4000" t="s">
        <v>5019</v>
      </c>
      <c r="U1278" s="4000" t="s">
        <v>5020</v>
      </c>
      <c r="V1278" s="4000" t="s">
        <v>5021</v>
      </c>
      <c r="W1278" s="4000" t="s">
        <v>5022</v>
      </c>
      <c r="X1278" s="4000" t="s">
        <v>5023</v>
      </c>
      <c r="Y1278" s="4000" t="s">
        <v>5024</v>
      </c>
      <c r="Z1278" s="4000" t="s">
        <v>5025</v>
      </c>
      <c r="AA1278" s="4000" t="s">
        <v>5026</v>
      </c>
      <c r="AB1278" s="4004" t="s">
        <v>5027</v>
      </c>
      <c r="AC1278" s="4004" t="s">
        <v>5028</v>
      </c>
      <c r="AD1278" s="4000" t="s">
        <v>5029</v>
      </c>
      <c r="AE1278" s="4000" t="s">
        <v>5030</v>
      </c>
      <c r="AF1278" s="4000" t="s">
        <v>5031</v>
      </c>
      <c r="AG1278" s="4000" t="s">
        <v>5032</v>
      </c>
      <c r="AH1278" s="4000" t="s">
        <v>1154</v>
      </c>
      <c r="AI1278" s="4000" t="s">
        <v>4990</v>
      </c>
      <c r="AJ1278" s="4000" t="s">
        <v>4991</v>
      </c>
      <c r="AK1278" s="2572"/>
    </row>
    <row r="1279" spans="2:37" s="2403" customFormat="1" ht="92.25" customHeight="1" thickBot="1" x14ac:dyDescent="0.25">
      <c r="B1279" s="4001"/>
      <c r="C1279" s="4001"/>
      <c r="D1279" s="4001"/>
      <c r="E1279" s="4001"/>
      <c r="F1279" s="4001"/>
      <c r="G1279" s="4001"/>
      <c r="H1279" s="4001"/>
      <c r="I1279" s="4005"/>
      <c r="J1279" s="4005"/>
      <c r="K1279" s="4005"/>
      <c r="L1279" s="4005"/>
      <c r="M1279" s="2677" t="s">
        <v>5033</v>
      </c>
      <c r="N1279" s="2676" t="s">
        <v>2798</v>
      </c>
      <c r="O1279" s="4005"/>
      <c r="P1279" s="4005"/>
      <c r="Q1279" s="4005"/>
      <c r="R1279" s="4005"/>
      <c r="S1279" s="4001"/>
      <c r="T1279" s="4001"/>
      <c r="U1279" s="4001"/>
      <c r="V1279" s="4001"/>
      <c r="W1279" s="4001"/>
      <c r="X1279" s="4001"/>
      <c r="Y1279" s="4001"/>
      <c r="Z1279" s="4001"/>
      <c r="AA1279" s="4001"/>
      <c r="AB1279" s="4005"/>
      <c r="AC1279" s="4005"/>
      <c r="AD1279" s="4001"/>
      <c r="AE1279" s="4001"/>
      <c r="AF1279" s="4001"/>
      <c r="AG1279" s="4001"/>
      <c r="AH1279" s="4001"/>
      <c r="AI1279" s="4001"/>
      <c r="AJ1279" s="4001"/>
      <c r="AK1279" s="2572"/>
    </row>
    <row r="1280" spans="2:37" s="2403" customFormat="1" ht="15" customHeight="1" thickBot="1" x14ac:dyDescent="0.25">
      <c r="B1280" s="5424" t="s">
        <v>5410</v>
      </c>
      <c r="C1280" s="5425"/>
      <c r="D1280" s="2733" t="s">
        <v>5411</v>
      </c>
      <c r="E1280" s="2765">
        <v>22</v>
      </c>
      <c r="F1280" s="2765">
        <v>11</v>
      </c>
      <c r="G1280" s="2685"/>
      <c r="H1280" s="2851">
        <v>0</v>
      </c>
      <c r="I1280" s="2685"/>
      <c r="J1280" s="2686"/>
      <c r="K1280" s="2852">
        <v>7.9000000000000001E-2</v>
      </c>
      <c r="L1280" s="2852">
        <v>7.9000000000000001E-2</v>
      </c>
      <c r="M1280" s="2857">
        <f>+F1280/K1280</f>
        <v>139.24050632911391</v>
      </c>
      <c r="N1280" s="2686">
        <f>+F1280/L1280</f>
        <v>139.24050632911391</v>
      </c>
      <c r="O1280" s="2743">
        <v>7.9000000000000001E-2</v>
      </c>
      <c r="P1280" s="2743">
        <v>7.9000000000000001E-2</v>
      </c>
      <c r="Q1280" s="2743">
        <v>7.9000000000000001E-2</v>
      </c>
      <c r="R1280" s="2743">
        <v>7.9000000000000001E-2</v>
      </c>
      <c r="S1280" s="2766">
        <v>1.01</v>
      </c>
      <c r="T1280" s="2767">
        <v>0.1</v>
      </c>
      <c r="U1280" s="2768"/>
      <c r="V1280" s="2769">
        <v>100</v>
      </c>
      <c r="W1280" s="2744">
        <f>+S1280/V1280</f>
        <v>1.01E-2</v>
      </c>
      <c r="X1280" s="2675">
        <v>0.06</v>
      </c>
      <c r="Y1280" s="2769">
        <f>+V1280</f>
        <v>100</v>
      </c>
      <c r="Z1280" s="2769"/>
      <c r="AA1280" s="2675">
        <f>+S1280/Y1280</f>
        <v>1.01E-2</v>
      </c>
      <c r="AB1280" s="2675">
        <f>+X1280</f>
        <v>0.06</v>
      </c>
      <c r="AC1280" s="2685"/>
      <c r="AD1280" s="2770">
        <v>9.99</v>
      </c>
      <c r="AE1280" s="2769">
        <v>300</v>
      </c>
      <c r="AF1280" s="2675">
        <f>+AD1280/AE1280</f>
        <v>3.3300000000000003E-2</v>
      </c>
      <c r="AG1280" s="2675">
        <v>0.1</v>
      </c>
      <c r="AH1280" s="2763"/>
      <c r="AI1280" s="2771"/>
      <c r="AJ1280" s="2675"/>
      <c r="AK1280" s="2572"/>
    </row>
    <row r="1281" spans="2:37" s="2403" customFormat="1" ht="15" customHeight="1" thickBot="1" x14ac:dyDescent="0.25">
      <c r="B1281" s="4946" t="s">
        <v>5412</v>
      </c>
      <c r="C1281" s="4947"/>
      <c r="D1281" s="2648" t="s">
        <v>5413</v>
      </c>
      <c r="E1281" s="2859">
        <v>30</v>
      </c>
      <c r="F1281" s="2859">
        <v>18</v>
      </c>
      <c r="G1281" s="2589"/>
      <c r="H1281" s="2861">
        <v>22</v>
      </c>
      <c r="I1281" s="2589"/>
      <c r="J1281" s="2590"/>
      <c r="K1281" s="2862">
        <v>7.9000000000000001E-2</v>
      </c>
      <c r="L1281" s="2862">
        <v>7.9000000000000001E-2</v>
      </c>
      <c r="M1281" s="2857">
        <f t="shared" ref="M1281:M1295" si="2">+F1281/K1281</f>
        <v>227.84810126582278</v>
      </c>
      <c r="N1281" s="2686">
        <f t="shared" ref="N1281:N1295" si="3">+F1281/L1281</f>
        <v>227.84810126582278</v>
      </c>
      <c r="O1281" s="2863">
        <v>7.9000000000000001E-2</v>
      </c>
      <c r="P1281" s="2863">
        <v>7.9000000000000001E-2</v>
      </c>
      <c r="Q1281" s="2863">
        <v>7.9000000000000001E-2</v>
      </c>
      <c r="R1281" s="2863">
        <v>7.9000000000000001E-2</v>
      </c>
      <c r="S1281" s="2864">
        <v>2.0099999999999998</v>
      </c>
      <c r="T1281" s="2865">
        <v>0.1</v>
      </c>
      <c r="U1281" s="2866"/>
      <c r="V1281" s="2867">
        <v>300</v>
      </c>
      <c r="W1281" s="2860">
        <f t="shared" ref="W1281:W1295" si="4">+S1281/V1281</f>
        <v>6.6999999999999994E-3</v>
      </c>
      <c r="X1281" s="2853">
        <v>0.06</v>
      </c>
      <c r="Y1281" s="2867">
        <f t="shared" ref="Y1281:Y1295" si="5">+V1281</f>
        <v>300</v>
      </c>
      <c r="Z1281" s="2867"/>
      <c r="AA1281" s="2853">
        <f t="shared" ref="AA1281:AA1295" si="6">+S1281/Y1281</f>
        <v>6.6999999999999994E-3</v>
      </c>
      <c r="AB1281" s="2853">
        <f t="shared" ref="AB1281:AB1295" si="7">+X1281</f>
        <v>0.06</v>
      </c>
      <c r="AC1281" s="2589"/>
      <c r="AD1281" s="2868">
        <v>9.99</v>
      </c>
      <c r="AE1281" s="2867">
        <v>300</v>
      </c>
      <c r="AF1281" s="2853">
        <f t="shared" ref="AF1281:AF1295" si="8">+AD1281/AE1281</f>
        <v>3.3300000000000003E-2</v>
      </c>
      <c r="AG1281" s="2853">
        <v>0.1</v>
      </c>
      <c r="AH1281" s="2858"/>
      <c r="AI1281" s="2869"/>
      <c r="AJ1281" s="2853"/>
      <c r="AK1281" s="2572"/>
    </row>
    <row r="1282" spans="2:37" s="2403" customFormat="1" ht="15" customHeight="1" thickBot="1" x14ac:dyDescent="0.25">
      <c r="B1282" s="4946" t="s">
        <v>5414</v>
      </c>
      <c r="C1282" s="4947"/>
      <c r="D1282" s="2648" t="s">
        <v>5415</v>
      </c>
      <c r="E1282" s="2859">
        <v>35</v>
      </c>
      <c r="F1282" s="2859">
        <v>18</v>
      </c>
      <c r="G1282" s="2589"/>
      <c r="H1282" s="2861">
        <v>22</v>
      </c>
      <c r="I1282" s="2589"/>
      <c r="J1282" s="2590"/>
      <c r="K1282" s="2862">
        <v>7.9000000000000001E-2</v>
      </c>
      <c r="L1282" s="2862">
        <v>7.9000000000000001E-2</v>
      </c>
      <c r="M1282" s="2857">
        <f t="shared" si="2"/>
        <v>227.84810126582278</v>
      </c>
      <c r="N1282" s="2686">
        <f t="shared" si="3"/>
        <v>227.84810126582278</v>
      </c>
      <c r="O1282" s="2863">
        <v>7.9000000000000001E-2</v>
      </c>
      <c r="P1282" s="2863">
        <v>7.9000000000000001E-2</v>
      </c>
      <c r="Q1282" s="2863">
        <v>7.9000000000000001E-2</v>
      </c>
      <c r="R1282" s="2863">
        <v>7.9000000000000001E-2</v>
      </c>
      <c r="S1282" s="2864">
        <v>2.0099999999999998</v>
      </c>
      <c r="T1282" s="2865">
        <v>0.1</v>
      </c>
      <c r="U1282" s="2866"/>
      <c r="V1282" s="2867">
        <v>300</v>
      </c>
      <c r="W1282" s="2860">
        <f t="shared" si="4"/>
        <v>6.6999999999999994E-3</v>
      </c>
      <c r="X1282" s="2853">
        <v>0.06</v>
      </c>
      <c r="Y1282" s="2867">
        <f t="shared" si="5"/>
        <v>300</v>
      </c>
      <c r="Z1282" s="2867"/>
      <c r="AA1282" s="2853">
        <f t="shared" si="6"/>
        <v>6.6999999999999994E-3</v>
      </c>
      <c r="AB1282" s="2853">
        <f t="shared" si="7"/>
        <v>0.06</v>
      </c>
      <c r="AC1282" s="2589"/>
      <c r="AD1282" s="2868">
        <v>14.99</v>
      </c>
      <c r="AE1282" s="2867">
        <v>500</v>
      </c>
      <c r="AF1282" s="2853">
        <f t="shared" si="8"/>
        <v>2.998E-2</v>
      </c>
      <c r="AG1282" s="2853">
        <v>0.1</v>
      </c>
      <c r="AH1282" s="2858"/>
      <c r="AI1282" s="2869"/>
      <c r="AJ1282" s="2853"/>
      <c r="AK1282" s="2572"/>
    </row>
    <row r="1283" spans="2:37" s="2403" customFormat="1" ht="15" customHeight="1" thickBot="1" x14ac:dyDescent="0.25">
      <c r="B1283" s="4946" t="s">
        <v>5416</v>
      </c>
      <c r="C1283" s="4947"/>
      <c r="D1283" s="2648" t="s">
        <v>5417</v>
      </c>
      <c r="E1283" s="2859">
        <v>40</v>
      </c>
      <c r="F1283" s="2859">
        <v>18</v>
      </c>
      <c r="G1283" s="2589"/>
      <c r="H1283" s="2861">
        <v>22</v>
      </c>
      <c r="I1283" s="2589"/>
      <c r="J1283" s="2590"/>
      <c r="K1283" s="2862">
        <v>7.9000000000000001E-2</v>
      </c>
      <c r="L1283" s="2862">
        <v>7.9000000000000001E-2</v>
      </c>
      <c r="M1283" s="2857">
        <f t="shared" si="2"/>
        <v>227.84810126582278</v>
      </c>
      <c r="N1283" s="2686">
        <f t="shared" si="3"/>
        <v>227.84810126582278</v>
      </c>
      <c r="O1283" s="2863">
        <v>7.9000000000000001E-2</v>
      </c>
      <c r="P1283" s="2863">
        <v>7.9000000000000001E-2</v>
      </c>
      <c r="Q1283" s="2863">
        <v>7.9000000000000001E-2</v>
      </c>
      <c r="R1283" s="2863">
        <v>7.9000000000000001E-2</v>
      </c>
      <c r="S1283" s="2864">
        <v>2.0099999999999998</v>
      </c>
      <c r="T1283" s="2865">
        <v>0.1</v>
      </c>
      <c r="U1283" s="2866"/>
      <c r="V1283" s="2867">
        <v>300</v>
      </c>
      <c r="W1283" s="2860">
        <f t="shared" si="4"/>
        <v>6.6999999999999994E-3</v>
      </c>
      <c r="X1283" s="2853">
        <v>0.06</v>
      </c>
      <c r="Y1283" s="2867">
        <f t="shared" si="5"/>
        <v>300</v>
      </c>
      <c r="Z1283" s="2867"/>
      <c r="AA1283" s="2853">
        <f t="shared" si="6"/>
        <v>6.6999999999999994E-3</v>
      </c>
      <c r="AB1283" s="2853">
        <f t="shared" si="7"/>
        <v>0.06</v>
      </c>
      <c r="AC1283" s="2589"/>
      <c r="AD1283" s="2868">
        <v>19.989999999999998</v>
      </c>
      <c r="AE1283" s="2867">
        <v>1000</v>
      </c>
      <c r="AF1283" s="2853">
        <f t="shared" si="8"/>
        <v>1.9989999999999997E-2</v>
      </c>
      <c r="AG1283" s="2853">
        <v>0.1</v>
      </c>
      <c r="AH1283" s="2858"/>
      <c r="AI1283" s="2869"/>
      <c r="AJ1283" s="2853"/>
      <c r="AK1283" s="2572"/>
    </row>
    <row r="1284" spans="2:37" s="2403" customFormat="1" ht="15" customHeight="1" thickBot="1" x14ac:dyDescent="0.25">
      <c r="B1284" s="4946" t="s">
        <v>5418</v>
      </c>
      <c r="C1284" s="4947"/>
      <c r="D1284" s="2648" t="s">
        <v>5419</v>
      </c>
      <c r="E1284" s="2859">
        <v>47</v>
      </c>
      <c r="F1284" s="2859">
        <v>25</v>
      </c>
      <c r="G1284" s="2589"/>
      <c r="H1284" s="2861">
        <v>34</v>
      </c>
      <c r="I1284" s="2589"/>
      <c r="J1284" s="2590"/>
      <c r="K1284" s="2862">
        <v>7.9000000000000001E-2</v>
      </c>
      <c r="L1284" s="2862">
        <v>7.9000000000000001E-2</v>
      </c>
      <c r="M1284" s="2857">
        <f t="shared" si="2"/>
        <v>316.45569620253167</v>
      </c>
      <c r="N1284" s="2686">
        <f t="shared" si="3"/>
        <v>316.45569620253167</v>
      </c>
      <c r="O1284" s="2863">
        <v>7.9000000000000001E-2</v>
      </c>
      <c r="P1284" s="2863">
        <v>7.9000000000000001E-2</v>
      </c>
      <c r="Q1284" s="2863">
        <v>7.9000000000000001E-2</v>
      </c>
      <c r="R1284" s="2863">
        <v>7.9000000000000001E-2</v>
      </c>
      <c r="S1284" s="2864">
        <v>2.0099999999999998</v>
      </c>
      <c r="T1284" s="2865">
        <v>0.1</v>
      </c>
      <c r="U1284" s="2866"/>
      <c r="V1284" s="2867">
        <v>300</v>
      </c>
      <c r="W1284" s="2860">
        <f t="shared" si="4"/>
        <v>6.6999999999999994E-3</v>
      </c>
      <c r="X1284" s="2853">
        <v>0.06</v>
      </c>
      <c r="Y1284" s="2867">
        <f t="shared" si="5"/>
        <v>300</v>
      </c>
      <c r="Z1284" s="2867"/>
      <c r="AA1284" s="2853">
        <f t="shared" si="6"/>
        <v>6.6999999999999994E-3</v>
      </c>
      <c r="AB1284" s="2853">
        <f t="shared" si="7"/>
        <v>0.06</v>
      </c>
      <c r="AC1284" s="2589"/>
      <c r="AD1284" s="2868">
        <v>19.989999999999998</v>
      </c>
      <c r="AE1284" s="2867">
        <v>1000</v>
      </c>
      <c r="AF1284" s="2853">
        <f t="shared" si="8"/>
        <v>1.9989999999999997E-2</v>
      </c>
      <c r="AG1284" s="2853">
        <v>0.1</v>
      </c>
      <c r="AH1284" s="2858"/>
      <c r="AI1284" s="2869"/>
      <c r="AJ1284" s="2853"/>
      <c r="AK1284" s="2572"/>
    </row>
    <row r="1285" spans="2:37" s="2403" customFormat="1" ht="15" customHeight="1" thickBot="1" x14ac:dyDescent="0.25">
      <c r="B1285" s="4946" t="s">
        <v>5420</v>
      </c>
      <c r="C1285" s="4947"/>
      <c r="D1285" s="2648" t="s">
        <v>5421</v>
      </c>
      <c r="E1285" s="2859">
        <v>60</v>
      </c>
      <c r="F1285" s="2859">
        <v>25</v>
      </c>
      <c r="G1285" s="2589"/>
      <c r="H1285" s="2861">
        <v>34</v>
      </c>
      <c r="I1285" s="2589"/>
      <c r="J1285" s="2590"/>
      <c r="K1285" s="2862">
        <v>7.9000000000000001E-2</v>
      </c>
      <c r="L1285" s="2862">
        <v>7.9000000000000001E-2</v>
      </c>
      <c r="M1285" s="2857">
        <f t="shared" si="2"/>
        <v>316.45569620253167</v>
      </c>
      <c r="N1285" s="2686">
        <f t="shared" si="3"/>
        <v>316.45569620253167</v>
      </c>
      <c r="O1285" s="2863">
        <v>7.9000000000000001E-2</v>
      </c>
      <c r="P1285" s="2863">
        <v>7.9000000000000001E-2</v>
      </c>
      <c r="Q1285" s="2863">
        <v>7.9000000000000001E-2</v>
      </c>
      <c r="R1285" s="2863">
        <v>7.9000000000000001E-2</v>
      </c>
      <c r="S1285" s="2864">
        <v>5</v>
      </c>
      <c r="T1285" s="2865">
        <v>0.1</v>
      </c>
      <c r="U1285" s="2866"/>
      <c r="V1285" s="2867">
        <v>1500</v>
      </c>
      <c r="W1285" s="2860">
        <f t="shared" si="4"/>
        <v>3.3333333333333335E-3</v>
      </c>
      <c r="X1285" s="2853">
        <v>0.06</v>
      </c>
      <c r="Y1285" s="2867">
        <f t="shared" si="5"/>
        <v>1500</v>
      </c>
      <c r="Z1285" s="2867"/>
      <c r="AA1285" s="2853">
        <f t="shared" si="6"/>
        <v>3.3333333333333335E-3</v>
      </c>
      <c r="AB1285" s="2853">
        <f t="shared" si="7"/>
        <v>0.06</v>
      </c>
      <c r="AC1285" s="2589"/>
      <c r="AD1285" s="2868">
        <v>30</v>
      </c>
      <c r="AE1285" s="2867">
        <v>2000</v>
      </c>
      <c r="AF1285" s="2853">
        <f t="shared" si="8"/>
        <v>1.4999999999999999E-2</v>
      </c>
      <c r="AG1285" s="2853">
        <v>0.1</v>
      </c>
      <c r="AH1285" s="2858"/>
      <c r="AI1285" s="2869"/>
      <c r="AJ1285" s="2853"/>
      <c r="AK1285" s="2572"/>
    </row>
    <row r="1286" spans="2:37" s="2403" customFormat="1" ht="15" customHeight="1" thickBot="1" x14ac:dyDescent="0.25">
      <c r="B1286" s="4946" t="s">
        <v>5422</v>
      </c>
      <c r="C1286" s="4947"/>
      <c r="D1286" s="2648" t="s">
        <v>5423</v>
      </c>
      <c r="E1286" s="2859">
        <v>73</v>
      </c>
      <c r="F1286" s="2859">
        <v>38</v>
      </c>
      <c r="G1286" s="2589"/>
      <c r="H1286" s="2861">
        <v>69</v>
      </c>
      <c r="I1286" s="2589"/>
      <c r="J1286" s="2590"/>
      <c r="K1286" s="2862">
        <v>7.9000000000000001E-2</v>
      </c>
      <c r="L1286" s="2862">
        <v>7.9000000000000001E-2</v>
      </c>
      <c r="M1286" s="2857">
        <f t="shared" si="2"/>
        <v>481.01265822784808</v>
      </c>
      <c r="N1286" s="2686">
        <f t="shared" si="3"/>
        <v>481.01265822784808</v>
      </c>
      <c r="O1286" s="2863">
        <v>7.9000000000000001E-2</v>
      </c>
      <c r="P1286" s="2863">
        <v>7.9000000000000001E-2</v>
      </c>
      <c r="Q1286" s="2863">
        <v>7.9000000000000001E-2</v>
      </c>
      <c r="R1286" s="2863">
        <v>7.9000000000000001E-2</v>
      </c>
      <c r="S1286" s="2864">
        <v>5</v>
      </c>
      <c r="T1286" s="2865">
        <v>0.1</v>
      </c>
      <c r="U1286" s="2866"/>
      <c r="V1286" s="2867">
        <v>1500</v>
      </c>
      <c r="W1286" s="2860">
        <f t="shared" si="4"/>
        <v>3.3333333333333335E-3</v>
      </c>
      <c r="X1286" s="2853">
        <v>0.06</v>
      </c>
      <c r="Y1286" s="2867">
        <f t="shared" si="5"/>
        <v>1500</v>
      </c>
      <c r="Z1286" s="2867"/>
      <c r="AA1286" s="2853">
        <f t="shared" si="6"/>
        <v>3.3333333333333335E-3</v>
      </c>
      <c r="AB1286" s="2853">
        <f t="shared" si="7"/>
        <v>0.06</v>
      </c>
      <c r="AC1286" s="2589"/>
      <c r="AD1286" s="2868">
        <v>30</v>
      </c>
      <c r="AE1286" s="2867">
        <v>2000</v>
      </c>
      <c r="AF1286" s="2853">
        <f t="shared" si="8"/>
        <v>1.4999999999999999E-2</v>
      </c>
      <c r="AG1286" s="2853">
        <v>0.1</v>
      </c>
      <c r="AH1286" s="2858"/>
      <c r="AI1286" s="2869"/>
      <c r="AJ1286" s="2853"/>
      <c r="AK1286" s="2572"/>
    </row>
    <row r="1287" spans="2:37" s="2403" customFormat="1" ht="15" customHeight="1" thickBot="1" x14ac:dyDescent="0.25">
      <c r="B1287" s="4946" t="s">
        <v>5424</v>
      </c>
      <c r="C1287" s="4947"/>
      <c r="D1287" s="2648" t="s">
        <v>5425</v>
      </c>
      <c r="E1287" s="2859">
        <v>83</v>
      </c>
      <c r="F1287" s="2859">
        <v>38</v>
      </c>
      <c r="G1287" s="2589"/>
      <c r="H1287" s="2861">
        <v>69</v>
      </c>
      <c r="I1287" s="2589"/>
      <c r="J1287" s="2590"/>
      <c r="K1287" s="2862">
        <v>7.9000000000000001E-2</v>
      </c>
      <c r="L1287" s="2862">
        <v>7.9000000000000001E-2</v>
      </c>
      <c r="M1287" s="2857">
        <f t="shared" si="2"/>
        <v>481.01265822784808</v>
      </c>
      <c r="N1287" s="2686">
        <f t="shared" si="3"/>
        <v>481.01265822784808</v>
      </c>
      <c r="O1287" s="2863">
        <v>7.9000000000000001E-2</v>
      </c>
      <c r="P1287" s="2863">
        <v>7.9000000000000001E-2</v>
      </c>
      <c r="Q1287" s="2863">
        <v>7.9000000000000001E-2</v>
      </c>
      <c r="R1287" s="2863">
        <v>7.9000000000000001E-2</v>
      </c>
      <c r="S1287" s="2864">
        <v>5</v>
      </c>
      <c r="T1287" s="2865">
        <v>0.1</v>
      </c>
      <c r="U1287" s="2866"/>
      <c r="V1287" s="2867">
        <v>1500</v>
      </c>
      <c r="W1287" s="2860">
        <f t="shared" si="4"/>
        <v>3.3333333333333335E-3</v>
      </c>
      <c r="X1287" s="2853">
        <v>0.06</v>
      </c>
      <c r="Y1287" s="2867">
        <f t="shared" si="5"/>
        <v>1500</v>
      </c>
      <c r="Z1287" s="2867"/>
      <c r="AA1287" s="2853">
        <f t="shared" si="6"/>
        <v>3.3333333333333335E-3</v>
      </c>
      <c r="AB1287" s="2853">
        <f t="shared" si="7"/>
        <v>0.06</v>
      </c>
      <c r="AC1287" s="2589"/>
      <c r="AD1287" s="2868">
        <v>40</v>
      </c>
      <c r="AE1287" s="2867">
        <v>3000</v>
      </c>
      <c r="AF1287" s="2853">
        <f t="shared" si="8"/>
        <v>1.3333333333333334E-2</v>
      </c>
      <c r="AG1287" s="2853">
        <v>0.1</v>
      </c>
      <c r="AH1287" s="2858"/>
      <c r="AI1287" s="2869"/>
      <c r="AJ1287" s="2853"/>
      <c r="AK1287" s="2572"/>
    </row>
    <row r="1288" spans="2:37" s="2403" customFormat="1" ht="15" customHeight="1" thickBot="1" x14ac:dyDescent="0.25">
      <c r="B1288" s="4946" t="s">
        <v>5426</v>
      </c>
      <c r="C1288" s="4947"/>
      <c r="D1288" s="2648" t="s">
        <v>5427</v>
      </c>
      <c r="E1288" s="2859">
        <v>105</v>
      </c>
      <c r="F1288" s="2859">
        <v>60</v>
      </c>
      <c r="G1288" s="2589"/>
      <c r="H1288" s="2861">
        <v>141</v>
      </c>
      <c r="I1288" s="2589"/>
      <c r="J1288" s="2590"/>
      <c r="K1288" s="2862">
        <v>7.9000000000000001E-2</v>
      </c>
      <c r="L1288" s="2862">
        <v>7.9000000000000001E-2</v>
      </c>
      <c r="M1288" s="2857">
        <f t="shared" si="2"/>
        <v>759.49367088607596</v>
      </c>
      <c r="N1288" s="2686">
        <f t="shared" si="3"/>
        <v>759.49367088607596</v>
      </c>
      <c r="O1288" s="2863">
        <v>7.9000000000000001E-2</v>
      </c>
      <c r="P1288" s="2863">
        <v>7.9000000000000001E-2</v>
      </c>
      <c r="Q1288" s="2863">
        <v>7.9000000000000001E-2</v>
      </c>
      <c r="R1288" s="2863">
        <v>7.9000000000000001E-2</v>
      </c>
      <c r="S1288" s="2864">
        <v>5</v>
      </c>
      <c r="T1288" s="2865">
        <v>0.1</v>
      </c>
      <c r="U1288" s="2866"/>
      <c r="V1288" s="2867">
        <v>1500</v>
      </c>
      <c r="W1288" s="2860">
        <f t="shared" si="4"/>
        <v>3.3333333333333335E-3</v>
      </c>
      <c r="X1288" s="2853">
        <v>0.06</v>
      </c>
      <c r="Y1288" s="2867">
        <f t="shared" si="5"/>
        <v>1500</v>
      </c>
      <c r="Z1288" s="2867"/>
      <c r="AA1288" s="2853">
        <f t="shared" si="6"/>
        <v>3.3333333333333335E-3</v>
      </c>
      <c r="AB1288" s="2853">
        <f t="shared" si="7"/>
        <v>0.06</v>
      </c>
      <c r="AC1288" s="2589"/>
      <c r="AD1288" s="2868">
        <v>40</v>
      </c>
      <c r="AE1288" s="2867">
        <v>3000</v>
      </c>
      <c r="AF1288" s="2853">
        <f t="shared" si="8"/>
        <v>1.3333333333333334E-2</v>
      </c>
      <c r="AG1288" s="2853">
        <v>0.1</v>
      </c>
      <c r="AH1288" s="2858"/>
      <c r="AI1288" s="2869"/>
      <c r="AJ1288" s="2853"/>
      <c r="AK1288" s="2572"/>
    </row>
    <row r="1289" spans="2:37" s="2403" customFormat="1" ht="15" customHeight="1" thickBot="1" x14ac:dyDescent="0.25">
      <c r="B1289" s="4946" t="s">
        <v>5428</v>
      </c>
      <c r="C1289" s="4947"/>
      <c r="D1289" s="2648" t="s">
        <v>5429</v>
      </c>
      <c r="E1289" s="2859">
        <v>145</v>
      </c>
      <c r="F1289" s="2859">
        <v>90</v>
      </c>
      <c r="G1289" s="2589"/>
      <c r="H1289" s="2861">
        <v>361</v>
      </c>
      <c r="I1289" s="2589"/>
      <c r="J1289" s="2590"/>
      <c r="K1289" s="2862">
        <v>7.9000000000000001E-2</v>
      </c>
      <c r="L1289" s="2862">
        <v>7.9000000000000001E-2</v>
      </c>
      <c r="M1289" s="2857">
        <f t="shared" si="2"/>
        <v>1139.2405063291139</v>
      </c>
      <c r="N1289" s="2686">
        <f t="shared" si="3"/>
        <v>1139.2405063291139</v>
      </c>
      <c r="O1289" s="2863">
        <v>7.9000000000000001E-2</v>
      </c>
      <c r="P1289" s="2863">
        <v>7.9000000000000001E-2</v>
      </c>
      <c r="Q1289" s="2863">
        <v>7.9000000000000001E-2</v>
      </c>
      <c r="R1289" s="2863">
        <v>7.9000000000000001E-2</v>
      </c>
      <c r="S1289" s="2864">
        <v>5</v>
      </c>
      <c r="T1289" s="2865">
        <v>0.1</v>
      </c>
      <c r="U1289" s="2866"/>
      <c r="V1289" s="2867">
        <v>1500</v>
      </c>
      <c r="W1289" s="2860">
        <f t="shared" si="4"/>
        <v>3.3333333333333335E-3</v>
      </c>
      <c r="X1289" s="2853">
        <v>0.06</v>
      </c>
      <c r="Y1289" s="2867">
        <f t="shared" si="5"/>
        <v>1500</v>
      </c>
      <c r="Z1289" s="2867"/>
      <c r="AA1289" s="2853">
        <f t="shared" si="6"/>
        <v>3.3333333333333335E-3</v>
      </c>
      <c r="AB1289" s="2853">
        <f t="shared" si="7"/>
        <v>0.06</v>
      </c>
      <c r="AC1289" s="2589"/>
      <c r="AD1289" s="2868">
        <v>50</v>
      </c>
      <c r="AE1289" s="2867">
        <v>5000</v>
      </c>
      <c r="AF1289" s="2853">
        <f t="shared" si="8"/>
        <v>0.01</v>
      </c>
      <c r="AG1289" s="2853">
        <v>0.1</v>
      </c>
      <c r="AH1289" s="2858"/>
      <c r="AI1289" s="2869"/>
      <c r="AJ1289" s="2853"/>
      <c r="AK1289" s="2572"/>
    </row>
    <row r="1290" spans="2:37" s="2403" customFormat="1" ht="15" customHeight="1" thickBot="1" x14ac:dyDescent="0.25">
      <c r="B1290" s="4946" t="s">
        <v>5430</v>
      </c>
      <c r="C1290" s="4947"/>
      <c r="D1290" s="2648" t="s">
        <v>5431</v>
      </c>
      <c r="E1290" s="2859">
        <v>202</v>
      </c>
      <c r="F1290" s="2859">
        <v>147</v>
      </c>
      <c r="G1290" s="2589"/>
      <c r="H1290" s="2861">
        <v>639</v>
      </c>
      <c r="I1290" s="2589"/>
      <c r="J1290" s="2590"/>
      <c r="K1290" s="2862">
        <v>7.9000000000000001E-2</v>
      </c>
      <c r="L1290" s="2862">
        <v>7.9000000000000001E-2</v>
      </c>
      <c r="M1290" s="2857">
        <f t="shared" si="2"/>
        <v>1860.7594936708861</v>
      </c>
      <c r="N1290" s="2686">
        <f t="shared" si="3"/>
        <v>1860.7594936708861</v>
      </c>
      <c r="O1290" s="2863">
        <v>7.9000000000000001E-2</v>
      </c>
      <c r="P1290" s="2863">
        <v>7.9000000000000001E-2</v>
      </c>
      <c r="Q1290" s="2863">
        <v>7.9000000000000001E-2</v>
      </c>
      <c r="R1290" s="2863">
        <v>7.9000000000000001E-2</v>
      </c>
      <c r="S1290" s="2864">
        <v>5</v>
      </c>
      <c r="T1290" s="2865">
        <v>0.1</v>
      </c>
      <c r="U1290" s="2866"/>
      <c r="V1290" s="2867">
        <v>1500</v>
      </c>
      <c r="W1290" s="2860">
        <f t="shared" si="4"/>
        <v>3.3333333333333335E-3</v>
      </c>
      <c r="X1290" s="2853">
        <v>0.06</v>
      </c>
      <c r="Y1290" s="2867">
        <f t="shared" si="5"/>
        <v>1500</v>
      </c>
      <c r="Z1290" s="2867"/>
      <c r="AA1290" s="2853">
        <f t="shared" si="6"/>
        <v>3.3333333333333335E-3</v>
      </c>
      <c r="AB1290" s="2853">
        <f t="shared" si="7"/>
        <v>0.06</v>
      </c>
      <c r="AC1290" s="2589"/>
      <c r="AD1290" s="2868">
        <v>50</v>
      </c>
      <c r="AE1290" s="2867">
        <v>5000</v>
      </c>
      <c r="AF1290" s="2853">
        <f t="shared" si="8"/>
        <v>0.01</v>
      </c>
      <c r="AG1290" s="2853">
        <v>0.1</v>
      </c>
      <c r="AH1290" s="2858"/>
      <c r="AI1290" s="2869"/>
      <c r="AJ1290" s="2853"/>
      <c r="AK1290" s="2572"/>
    </row>
    <row r="1291" spans="2:37" s="2403" customFormat="1" ht="15" customHeight="1" thickBot="1" x14ac:dyDescent="0.25">
      <c r="B1291" s="4946" t="s">
        <v>5432</v>
      </c>
      <c r="C1291" s="4947"/>
      <c r="D1291" s="2648" t="s">
        <v>5433</v>
      </c>
      <c r="E1291" s="2859">
        <v>25</v>
      </c>
      <c r="F1291" s="2859">
        <v>0</v>
      </c>
      <c r="G1291" s="2589"/>
      <c r="H1291" s="2861">
        <v>100</v>
      </c>
      <c r="I1291" s="2589"/>
      <c r="J1291" s="2590"/>
      <c r="K1291" s="2862">
        <v>7.9000000000000001E-2</v>
      </c>
      <c r="L1291" s="2862">
        <v>7.9000000000000001E-2</v>
      </c>
      <c r="M1291" s="2857">
        <f t="shared" si="2"/>
        <v>0</v>
      </c>
      <c r="N1291" s="2686">
        <f t="shared" si="3"/>
        <v>0</v>
      </c>
      <c r="O1291" s="2863">
        <v>7.9000000000000001E-2</v>
      </c>
      <c r="P1291" s="2863">
        <v>7.9000000000000001E-2</v>
      </c>
      <c r="Q1291" s="2863">
        <v>7.9000000000000001E-2</v>
      </c>
      <c r="R1291" s="2863">
        <v>7.9000000000000001E-2</v>
      </c>
      <c r="S1291" s="2864">
        <v>2</v>
      </c>
      <c r="T1291" s="2865">
        <v>0.1</v>
      </c>
      <c r="U1291" s="2866"/>
      <c r="V1291" s="2867">
        <v>300</v>
      </c>
      <c r="W1291" s="2860">
        <f t="shared" si="4"/>
        <v>6.6666666666666671E-3</v>
      </c>
      <c r="X1291" s="2853">
        <v>0.06</v>
      </c>
      <c r="Y1291" s="2867">
        <f t="shared" si="5"/>
        <v>300</v>
      </c>
      <c r="Z1291" s="2867"/>
      <c r="AA1291" s="2853">
        <f t="shared" si="6"/>
        <v>6.6666666666666671E-3</v>
      </c>
      <c r="AB1291" s="2853">
        <f t="shared" si="7"/>
        <v>0.06</v>
      </c>
      <c r="AC1291" s="2589"/>
      <c r="AD1291" s="2868"/>
      <c r="AE1291" s="2867"/>
      <c r="AF1291" s="2853"/>
      <c r="AG1291" s="2853"/>
      <c r="AH1291" s="2858" t="s">
        <v>5434</v>
      </c>
      <c r="AI1291" s="2869" t="s">
        <v>5435</v>
      </c>
      <c r="AJ1291" s="2853">
        <v>23</v>
      </c>
      <c r="AK1291" s="2572"/>
    </row>
    <row r="1292" spans="2:37" s="2403" customFormat="1" ht="15" customHeight="1" thickBot="1" x14ac:dyDescent="0.25">
      <c r="B1292" s="4946" t="s">
        <v>5436</v>
      </c>
      <c r="C1292" s="4947"/>
      <c r="D1292" s="2648" t="s">
        <v>5437</v>
      </c>
      <c r="E1292" s="2859">
        <v>37</v>
      </c>
      <c r="F1292" s="2859">
        <v>0</v>
      </c>
      <c r="G1292" s="2589"/>
      <c r="H1292" s="2861">
        <v>100</v>
      </c>
      <c r="I1292" s="2589"/>
      <c r="J1292" s="2590"/>
      <c r="K1292" s="2862">
        <v>7.9000000000000001E-2</v>
      </c>
      <c r="L1292" s="2862">
        <v>7.9000000000000001E-2</v>
      </c>
      <c r="M1292" s="2857">
        <f t="shared" si="2"/>
        <v>0</v>
      </c>
      <c r="N1292" s="2686">
        <f t="shared" si="3"/>
        <v>0</v>
      </c>
      <c r="O1292" s="2863">
        <v>7.9000000000000001E-2</v>
      </c>
      <c r="P1292" s="2863">
        <v>7.9000000000000001E-2</v>
      </c>
      <c r="Q1292" s="2863">
        <v>7.9000000000000001E-2</v>
      </c>
      <c r="R1292" s="2863">
        <v>7.9000000000000001E-2</v>
      </c>
      <c r="S1292" s="2864">
        <v>2.0099999999999998</v>
      </c>
      <c r="T1292" s="2865">
        <v>0.1</v>
      </c>
      <c r="U1292" s="2866"/>
      <c r="V1292" s="2867">
        <v>300</v>
      </c>
      <c r="W1292" s="2860">
        <f t="shared" si="4"/>
        <v>6.6999999999999994E-3</v>
      </c>
      <c r="X1292" s="2853">
        <v>0.06</v>
      </c>
      <c r="Y1292" s="2867">
        <f t="shared" si="5"/>
        <v>300</v>
      </c>
      <c r="Z1292" s="2867"/>
      <c r="AA1292" s="2853">
        <f t="shared" si="6"/>
        <v>6.6999999999999994E-3</v>
      </c>
      <c r="AB1292" s="2853">
        <f t="shared" si="7"/>
        <v>0.06</v>
      </c>
      <c r="AC1292" s="2589"/>
      <c r="AD1292" s="2868">
        <v>19.989999999999998</v>
      </c>
      <c r="AE1292" s="2867">
        <v>1000</v>
      </c>
      <c r="AF1292" s="2853">
        <f t="shared" si="8"/>
        <v>1.9989999999999997E-2</v>
      </c>
      <c r="AG1292" s="2853">
        <v>0.1</v>
      </c>
      <c r="AH1292" s="2858" t="s">
        <v>5434</v>
      </c>
      <c r="AI1292" s="2869" t="s">
        <v>5435</v>
      </c>
      <c r="AJ1292" s="2853">
        <v>15</v>
      </c>
      <c r="AK1292" s="2572"/>
    </row>
    <row r="1293" spans="2:37" s="2403" customFormat="1" ht="15" customHeight="1" thickBot="1" x14ac:dyDescent="0.25">
      <c r="B1293" s="4946" t="s">
        <v>5438</v>
      </c>
      <c r="C1293" s="4947"/>
      <c r="D1293" s="2648" t="s">
        <v>5439</v>
      </c>
      <c r="E1293" s="2859">
        <v>49</v>
      </c>
      <c r="F1293" s="2859">
        <v>12</v>
      </c>
      <c r="G1293" s="2589"/>
      <c r="H1293" s="2861">
        <v>100</v>
      </c>
      <c r="I1293" s="2589"/>
      <c r="J1293" s="2590"/>
      <c r="K1293" s="2862">
        <v>7.9000000000000001E-2</v>
      </c>
      <c r="L1293" s="2862">
        <v>7.9000000000000001E-2</v>
      </c>
      <c r="M1293" s="2857">
        <f t="shared" si="2"/>
        <v>151.89873417721518</v>
      </c>
      <c r="N1293" s="2686">
        <f t="shared" si="3"/>
        <v>151.89873417721518</v>
      </c>
      <c r="O1293" s="2863">
        <v>7.9000000000000001E-2</v>
      </c>
      <c r="P1293" s="2863">
        <v>7.9000000000000001E-2</v>
      </c>
      <c r="Q1293" s="2863">
        <v>7.9000000000000001E-2</v>
      </c>
      <c r="R1293" s="2863">
        <v>7.9000000000000001E-2</v>
      </c>
      <c r="S1293" s="2864">
        <v>2.0099999999999998</v>
      </c>
      <c r="T1293" s="2865">
        <v>0.1</v>
      </c>
      <c r="U1293" s="2866"/>
      <c r="V1293" s="2867">
        <v>300</v>
      </c>
      <c r="W1293" s="2860">
        <f t="shared" si="4"/>
        <v>6.6999999999999994E-3</v>
      </c>
      <c r="X1293" s="2853">
        <v>0.06</v>
      </c>
      <c r="Y1293" s="2867">
        <f t="shared" si="5"/>
        <v>300</v>
      </c>
      <c r="Z1293" s="2867"/>
      <c r="AA1293" s="2853">
        <f t="shared" si="6"/>
        <v>6.6999999999999994E-3</v>
      </c>
      <c r="AB1293" s="2853">
        <f t="shared" si="7"/>
        <v>0.06</v>
      </c>
      <c r="AC1293" s="2589"/>
      <c r="AD1293" s="2868">
        <v>19.989999999999998</v>
      </c>
      <c r="AE1293" s="2867">
        <v>1000</v>
      </c>
      <c r="AF1293" s="2853">
        <f t="shared" si="8"/>
        <v>1.9989999999999997E-2</v>
      </c>
      <c r="AG1293" s="2853">
        <v>0.1</v>
      </c>
      <c r="AH1293" s="2858" t="s">
        <v>5434</v>
      </c>
      <c r="AI1293" s="2869" t="s">
        <v>5435</v>
      </c>
      <c r="AJ1293" s="2853">
        <v>15</v>
      </c>
      <c r="AK1293" s="2572"/>
    </row>
    <row r="1294" spans="2:37" s="2403" customFormat="1" ht="15" customHeight="1" thickBot="1" x14ac:dyDescent="0.25">
      <c r="B1294" s="4946" t="s">
        <v>5440</v>
      </c>
      <c r="C1294" s="4947"/>
      <c r="D1294" s="2648" t="s">
        <v>5441</v>
      </c>
      <c r="E1294" s="2859">
        <v>55</v>
      </c>
      <c r="F1294" s="2859">
        <v>18</v>
      </c>
      <c r="G1294" s="2589"/>
      <c r="H1294" s="2861">
        <v>100</v>
      </c>
      <c r="I1294" s="2589"/>
      <c r="J1294" s="2590"/>
      <c r="K1294" s="2862">
        <v>7.9000000000000001E-2</v>
      </c>
      <c r="L1294" s="2862">
        <v>7.9000000000000001E-2</v>
      </c>
      <c r="M1294" s="2857">
        <f t="shared" si="2"/>
        <v>227.84810126582278</v>
      </c>
      <c r="N1294" s="2686">
        <f t="shared" si="3"/>
        <v>227.84810126582278</v>
      </c>
      <c r="O1294" s="2863">
        <v>7.9000000000000001E-2</v>
      </c>
      <c r="P1294" s="2863">
        <v>7.9000000000000001E-2</v>
      </c>
      <c r="Q1294" s="2863">
        <v>7.9000000000000001E-2</v>
      </c>
      <c r="R1294" s="2863">
        <v>7.9000000000000001E-2</v>
      </c>
      <c r="S1294" s="2864">
        <v>2.0099999999999998</v>
      </c>
      <c r="T1294" s="2865">
        <v>0.1</v>
      </c>
      <c r="U1294" s="2866"/>
      <c r="V1294" s="2867">
        <v>300</v>
      </c>
      <c r="W1294" s="2860">
        <f t="shared" si="4"/>
        <v>6.6999999999999994E-3</v>
      </c>
      <c r="X1294" s="2853">
        <v>0.06</v>
      </c>
      <c r="Y1294" s="2867">
        <f t="shared" si="5"/>
        <v>300</v>
      </c>
      <c r="Z1294" s="2867"/>
      <c r="AA1294" s="2853">
        <f t="shared" si="6"/>
        <v>6.6999999999999994E-3</v>
      </c>
      <c r="AB1294" s="2853">
        <f t="shared" si="7"/>
        <v>0.06</v>
      </c>
      <c r="AC1294" s="2589"/>
      <c r="AD1294" s="2868">
        <v>19.989999999999998</v>
      </c>
      <c r="AE1294" s="2867">
        <v>1000</v>
      </c>
      <c r="AF1294" s="2853">
        <f t="shared" si="8"/>
        <v>1.9989999999999997E-2</v>
      </c>
      <c r="AG1294" s="2853">
        <v>0.1</v>
      </c>
      <c r="AH1294" s="2858" t="s">
        <v>5434</v>
      </c>
      <c r="AI1294" s="2869" t="s">
        <v>5435</v>
      </c>
      <c r="AJ1294" s="2853">
        <v>15</v>
      </c>
      <c r="AK1294" s="2572"/>
    </row>
    <row r="1295" spans="2:37" s="2403" customFormat="1" ht="15" customHeight="1" x14ac:dyDescent="0.2">
      <c r="B1295" s="4946" t="s">
        <v>5442</v>
      </c>
      <c r="C1295" s="4947"/>
      <c r="D1295" s="2648" t="s">
        <v>5443</v>
      </c>
      <c r="E1295" s="2859">
        <v>62</v>
      </c>
      <c r="F1295" s="2859">
        <v>25</v>
      </c>
      <c r="G1295" s="2589"/>
      <c r="H1295" s="2861">
        <v>100</v>
      </c>
      <c r="I1295" s="2589"/>
      <c r="J1295" s="2590"/>
      <c r="K1295" s="2862">
        <v>7.9000000000000001E-2</v>
      </c>
      <c r="L1295" s="2862">
        <v>7.9000000000000001E-2</v>
      </c>
      <c r="M1295" s="2857">
        <f t="shared" si="2"/>
        <v>316.45569620253167</v>
      </c>
      <c r="N1295" s="2686">
        <f t="shared" si="3"/>
        <v>316.45569620253167</v>
      </c>
      <c r="O1295" s="2863">
        <v>7.9000000000000001E-2</v>
      </c>
      <c r="P1295" s="2863">
        <v>7.9000000000000001E-2</v>
      </c>
      <c r="Q1295" s="2863">
        <v>7.9000000000000001E-2</v>
      </c>
      <c r="R1295" s="2863">
        <v>7.9000000000000001E-2</v>
      </c>
      <c r="S1295" s="2864">
        <v>2.0099999999999998</v>
      </c>
      <c r="T1295" s="2865">
        <v>0.1</v>
      </c>
      <c r="U1295" s="2866"/>
      <c r="V1295" s="2867">
        <v>300</v>
      </c>
      <c r="W1295" s="2860">
        <f t="shared" si="4"/>
        <v>6.6999999999999994E-3</v>
      </c>
      <c r="X1295" s="2853">
        <v>0.06</v>
      </c>
      <c r="Y1295" s="2867">
        <f t="shared" si="5"/>
        <v>300</v>
      </c>
      <c r="Z1295" s="2867"/>
      <c r="AA1295" s="2853">
        <f t="shared" si="6"/>
        <v>6.6999999999999994E-3</v>
      </c>
      <c r="AB1295" s="2853">
        <f t="shared" si="7"/>
        <v>0.06</v>
      </c>
      <c r="AC1295" s="2589"/>
      <c r="AD1295" s="2868">
        <v>19.989999999999998</v>
      </c>
      <c r="AE1295" s="2867">
        <v>1000</v>
      </c>
      <c r="AF1295" s="2853">
        <f t="shared" si="8"/>
        <v>1.9989999999999997E-2</v>
      </c>
      <c r="AG1295" s="2853">
        <v>0.1</v>
      </c>
      <c r="AH1295" s="2858" t="s">
        <v>5434</v>
      </c>
      <c r="AI1295" s="2869" t="s">
        <v>5435</v>
      </c>
      <c r="AJ1295" s="2853">
        <v>15</v>
      </c>
      <c r="AK1295" s="2572"/>
    </row>
    <row r="1296" spans="2:37" s="2403" customFormat="1" ht="15" customHeight="1" x14ac:dyDescent="0.2">
      <c r="B1296" s="2573"/>
      <c r="C1296" s="2566"/>
      <c r="D1296" s="2566"/>
      <c r="E1296" s="2566"/>
      <c r="F1296" s="2566"/>
      <c r="G1296" s="2566"/>
      <c r="H1296" s="2566"/>
      <c r="I1296" s="2567"/>
      <c r="J1296" s="2567"/>
      <c r="K1296" s="2567"/>
      <c r="L1296" s="2567"/>
      <c r="M1296" s="2566"/>
      <c r="N1296" s="2567"/>
      <c r="O1296" s="2567"/>
      <c r="P1296" s="2567"/>
      <c r="Q1296" s="2567"/>
      <c r="R1296" s="2567"/>
      <c r="S1296" s="2566"/>
      <c r="T1296" s="2565"/>
      <c r="U1296" s="2565"/>
      <c r="V1296" s="2565"/>
      <c r="W1296" s="2565"/>
      <c r="X1296" s="2565"/>
      <c r="Y1296" s="2565"/>
      <c r="Z1296" s="2565"/>
      <c r="AA1296" s="2565"/>
      <c r="AB1296" s="2565"/>
      <c r="AC1296" s="2565"/>
      <c r="AD1296" s="2565"/>
      <c r="AE1296" s="2565"/>
      <c r="AF1296" s="2565"/>
      <c r="AG1296" s="2565"/>
      <c r="AH1296" s="2565"/>
      <c r="AI1296" s="2565"/>
      <c r="AJ1296" s="2565"/>
      <c r="AK1296" s="2572"/>
    </row>
    <row r="1297" spans="2:37" s="2403" customFormat="1" ht="15" customHeight="1" x14ac:dyDescent="0.2">
      <c r="B1297" s="3979" t="s">
        <v>4992</v>
      </c>
      <c r="C1297" s="3980"/>
      <c r="D1297" s="4042" t="s">
        <v>5444</v>
      </c>
      <c r="E1297" s="4042"/>
      <c r="F1297" s="4042"/>
      <c r="G1297" s="4042"/>
      <c r="H1297" s="4042"/>
      <c r="I1297" s="4042"/>
      <c r="J1297" s="4042"/>
      <c r="K1297" s="4042"/>
      <c r="L1297" s="4042"/>
      <c r="M1297" s="4042"/>
      <c r="N1297" s="4042"/>
      <c r="O1297" s="4042"/>
      <c r="P1297" s="4042"/>
      <c r="Q1297" s="4042"/>
      <c r="R1297" s="4042"/>
      <c r="S1297" s="4042"/>
      <c r="T1297" s="4042"/>
      <c r="U1297" s="4042"/>
      <c r="V1297" s="4042"/>
      <c r="W1297" s="4042"/>
      <c r="X1297" s="4042"/>
      <c r="Y1297" s="4042"/>
      <c r="Z1297" s="4042"/>
      <c r="AA1297" s="4042"/>
      <c r="AB1297" s="4042"/>
      <c r="AC1297" s="4042"/>
      <c r="AD1297" s="4042"/>
      <c r="AE1297" s="4042"/>
      <c r="AF1297" s="4042"/>
      <c r="AG1297" s="4042"/>
      <c r="AH1297" s="4042"/>
      <c r="AI1297" s="4042"/>
      <c r="AJ1297" s="4042"/>
      <c r="AK1297" s="4042"/>
    </row>
    <row r="1298" spans="2:37" s="2403" customFormat="1" ht="15" customHeight="1" x14ac:dyDescent="0.2">
      <c r="B1298" s="3979" t="s">
        <v>4993</v>
      </c>
      <c r="C1298" s="3980"/>
      <c r="D1298" s="4042" t="s">
        <v>5089</v>
      </c>
      <c r="E1298" s="4042"/>
      <c r="F1298" s="4042"/>
      <c r="G1298" s="4042"/>
      <c r="H1298" s="4042"/>
      <c r="I1298" s="4042"/>
      <c r="J1298" s="4042"/>
      <c r="K1298" s="4042"/>
      <c r="L1298" s="4042"/>
      <c r="M1298" s="4042"/>
      <c r="N1298" s="4042"/>
      <c r="O1298" s="4042"/>
      <c r="P1298" s="4042"/>
      <c r="Q1298" s="4042"/>
      <c r="R1298" s="4042"/>
      <c r="S1298" s="4042"/>
      <c r="T1298" s="4042"/>
      <c r="U1298" s="4042"/>
      <c r="V1298" s="4042"/>
      <c r="W1298" s="4042"/>
      <c r="X1298" s="4042"/>
      <c r="Y1298" s="4042"/>
      <c r="Z1298" s="4042"/>
      <c r="AA1298" s="4042"/>
      <c r="AB1298" s="4042"/>
      <c r="AC1298" s="4042"/>
      <c r="AD1298" s="4042"/>
      <c r="AE1298" s="4042"/>
      <c r="AF1298" s="4042"/>
      <c r="AG1298" s="4042"/>
      <c r="AH1298" s="4042"/>
      <c r="AI1298" s="4042"/>
      <c r="AJ1298" s="4042"/>
      <c r="AK1298" s="4042"/>
    </row>
    <row r="1299" spans="2:37" s="2403" customFormat="1" ht="15" customHeight="1" thickBot="1" x14ac:dyDescent="0.25">
      <c r="B1299" s="4057"/>
      <c r="C1299" s="4058"/>
      <c r="D1299" s="4059"/>
      <c r="E1299" s="4059"/>
      <c r="F1299" s="4059"/>
      <c r="G1299" s="4059"/>
      <c r="H1299" s="2574"/>
      <c r="I1299" s="2574"/>
      <c r="J1299" s="2574"/>
      <c r="K1299" s="2574"/>
      <c r="L1299" s="2574"/>
      <c r="M1299" s="2574"/>
      <c r="N1299" s="2574"/>
      <c r="O1299" s="2574"/>
      <c r="P1299" s="2574"/>
      <c r="Q1299" s="2574"/>
      <c r="R1299" s="2574"/>
      <c r="S1299" s="2574"/>
      <c r="T1299" s="2575"/>
      <c r="U1299" s="2575"/>
      <c r="V1299" s="2575"/>
      <c r="W1299" s="2575"/>
      <c r="X1299" s="2575"/>
      <c r="Y1299" s="2575"/>
      <c r="Z1299" s="2575"/>
      <c r="AA1299" s="2575"/>
      <c r="AB1299" s="2575"/>
      <c r="AC1299" s="2575"/>
      <c r="AD1299" s="2575"/>
      <c r="AE1299" s="2575"/>
      <c r="AF1299" s="2575"/>
      <c r="AG1299" s="2575"/>
      <c r="AH1299" s="2575"/>
      <c r="AI1299" s="2575"/>
      <c r="AJ1299" s="2575"/>
      <c r="AK1299" s="2577"/>
    </row>
    <row r="1300" spans="2:37" s="2403" customFormat="1" ht="15" customHeight="1" x14ac:dyDescent="0.2">
      <c r="B1300" s="2683"/>
    </row>
    <row r="1301" spans="2:37" s="2403" customFormat="1" ht="15" customHeight="1" thickBot="1" x14ac:dyDescent="0.25"/>
    <row r="1302" spans="2:37" s="2403" customFormat="1" ht="15" customHeight="1" x14ac:dyDescent="0.2">
      <c r="B1302" s="3987" t="s">
        <v>5001</v>
      </c>
      <c r="C1302" s="3988"/>
      <c r="D1302" s="3988"/>
      <c r="E1302" s="3988"/>
      <c r="F1302" s="3988"/>
      <c r="G1302" s="3988"/>
      <c r="H1302" s="3988"/>
      <c r="I1302" s="3988"/>
      <c r="J1302" s="3988"/>
      <c r="K1302" s="3988"/>
      <c r="L1302" s="3988"/>
      <c r="M1302" s="3988"/>
      <c r="N1302" s="3988"/>
      <c r="O1302" s="3988"/>
      <c r="P1302" s="3988"/>
      <c r="Q1302" s="3988"/>
      <c r="R1302" s="3988"/>
      <c r="S1302" s="3988"/>
      <c r="T1302" s="3988"/>
      <c r="U1302" s="3988"/>
      <c r="V1302" s="3988"/>
      <c r="W1302" s="3988"/>
      <c r="X1302" s="3988"/>
      <c r="Y1302" s="3988"/>
      <c r="Z1302" s="3988"/>
      <c r="AA1302" s="3988"/>
      <c r="AB1302" s="3988"/>
      <c r="AC1302" s="3988"/>
      <c r="AD1302" s="3988"/>
      <c r="AE1302" s="3988"/>
      <c r="AF1302" s="3988"/>
      <c r="AG1302" s="3988"/>
      <c r="AH1302" s="3988"/>
      <c r="AI1302" s="3988"/>
      <c r="AJ1302" s="3988"/>
      <c r="AK1302" s="3989"/>
    </row>
    <row r="1303" spans="2:37" s="2403" customFormat="1" ht="15" customHeight="1" x14ac:dyDescent="0.2">
      <c r="B1303" s="2570"/>
      <c r="C1303" s="2678"/>
      <c r="D1303" s="2678"/>
      <c r="E1303" s="2678"/>
      <c r="F1303" s="2678"/>
      <c r="G1303" s="2571"/>
      <c r="H1303" s="2571"/>
      <c r="I1303" s="2571"/>
      <c r="J1303" s="2571"/>
      <c r="K1303" s="2571"/>
      <c r="L1303" s="2571"/>
      <c r="M1303" s="2571"/>
      <c r="N1303" s="2571"/>
      <c r="O1303" s="2571"/>
      <c r="P1303" s="2571"/>
      <c r="Q1303" s="2571"/>
      <c r="R1303" s="2571"/>
      <c r="S1303" s="2571"/>
      <c r="T1303" s="2571"/>
      <c r="U1303" s="2571"/>
      <c r="V1303" s="2571"/>
      <c r="W1303" s="2571"/>
      <c r="X1303" s="2571"/>
      <c r="Y1303" s="2571"/>
      <c r="Z1303" s="2571"/>
      <c r="AA1303" s="2571"/>
      <c r="AB1303" s="2571"/>
      <c r="AC1303" s="2571"/>
      <c r="AD1303" s="2571"/>
      <c r="AE1303" s="2571"/>
      <c r="AF1303" s="2571"/>
      <c r="AG1303" s="2571"/>
      <c r="AH1303" s="2571"/>
      <c r="AI1303" s="2571"/>
      <c r="AJ1303" s="2571"/>
      <c r="AK1303" s="2572"/>
    </row>
    <row r="1304" spans="2:37" s="2403" customFormat="1" ht="15" customHeight="1" x14ac:dyDescent="0.2">
      <c r="B1304" s="2570" t="s">
        <v>4988</v>
      </c>
      <c r="C1304" s="2678"/>
      <c r="D1304" s="4122" t="s">
        <v>5445</v>
      </c>
      <c r="E1304" s="4122"/>
      <c r="F1304" s="4122"/>
      <c r="G1304" s="2571"/>
      <c r="H1304" s="2571"/>
      <c r="I1304" s="2571"/>
      <c r="J1304" s="2571"/>
      <c r="K1304" s="2571"/>
      <c r="L1304" s="2571"/>
      <c r="M1304" s="2571"/>
      <c r="N1304" s="2571"/>
      <c r="O1304" s="2571"/>
      <c r="P1304" s="2571"/>
      <c r="Q1304" s="2571"/>
      <c r="R1304" s="2571"/>
      <c r="S1304" s="2571"/>
      <c r="T1304" s="2571"/>
      <c r="U1304" s="2571"/>
      <c r="V1304" s="2571"/>
      <c r="W1304" s="2571"/>
      <c r="X1304" s="2571"/>
      <c r="Y1304" s="2571"/>
      <c r="Z1304" s="2571"/>
      <c r="AA1304" s="2571"/>
      <c r="AB1304" s="2571"/>
      <c r="AC1304" s="2571"/>
      <c r="AD1304" s="2571"/>
      <c r="AE1304" s="2571"/>
      <c r="AF1304" s="2571"/>
      <c r="AG1304" s="2571"/>
      <c r="AH1304" s="2571"/>
      <c r="AI1304" s="2571"/>
      <c r="AJ1304" s="2571"/>
      <c r="AK1304" s="2572"/>
    </row>
    <row r="1305" spans="2:37" s="2403" customFormat="1" ht="15" customHeight="1" thickBot="1" x14ac:dyDescent="0.25">
      <c r="B1305" s="3991" t="s">
        <v>5002</v>
      </c>
      <c r="C1305" s="3992"/>
      <c r="D1305" s="4139">
        <v>41306</v>
      </c>
      <c r="E1305" s="4140"/>
      <c r="F1305" s="2678"/>
      <c r="G1305" s="2571"/>
      <c r="H1305" s="2571"/>
      <c r="I1305" s="2571"/>
      <c r="J1305" s="2571"/>
      <c r="K1305" s="2571"/>
      <c r="L1305" s="2571"/>
      <c r="M1305" s="2571"/>
      <c r="N1305" s="2571"/>
      <c r="O1305" s="2571"/>
      <c r="P1305" s="2571"/>
      <c r="Q1305" s="2571"/>
      <c r="R1305" s="2571"/>
      <c r="S1305" s="2571"/>
      <c r="T1305" s="2571"/>
      <c r="U1305" s="2571"/>
      <c r="V1305" s="2571"/>
      <c r="W1305" s="2571"/>
      <c r="X1305" s="2571"/>
      <c r="Y1305" s="2571"/>
      <c r="Z1305" s="2571"/>
      <c r="AA1305" s="2571"/>
      <c r="AB1305" s="2571"/>
      <c r="AC1305" s="2571"/>
      <c r="AD1305" s="2571"/>
      <c r="AE1305" s="2571"/>
      <c r="AF1305" s="2571"/>
      <c r="AG1305" s="2571"/>
      <c r="AH1305" s="2571"/>
      <c r="AI1305" s="2571"/>
      <c r="AJ1305" s="2571"/>
      <c r="AK1305" s="2572"/>
    </row>
    <row r="1306" spans="2:37" s="2403" customFormat="1" ht="42" customHeight="1" thickBot="1" x14ac:dyDescent="0.25">
      <c r="B1306" s="3993" t="s">
        <v>5003</v>
      </c>
      <c r="C1306" s="4036"/>
      <c r="D1306" s="4118" t="s">
        <v>5446</v>
      </c>
      <c r="E1306" s="4119"/>
      <c r="F1306" s="4119"/>
      <c r="G1306" s="4119"/>
      <c r="H1306" s="4119"/>
      <c r="I1306" s="4119"/>
      <c r="J1306" s="4119"/>
      <c r="K1306" s="4119"/>
      <c r="L1306" s="4119"/>
      <c r="M1306" s="4119"/>
      <c r="N1306" s="4119"/>
      <c r="O1306" s="4119"/>
      <c r="P1306" s="4120"/>
      <c r="Q1306" s="2571"/>
      <c r="R1306" s="2571"/>
      <c r="S1306" s="2571"/>
      <c r="T1306" s="2571"/>
      <c r="U1306" s="2571"/>
      <c r="V1306" s="2571"/>
      <c r="W1306" s="2571"/>
      <c r="X1306" s="2571"/>
      <c r="Y1306" s="2571"/>
      <c r="Z1306" s="2571"/>
      <c r="AA1306" s="2571"/>
      <c r="AB1306" s="2571"/>
      <c r="AC1306" s="2571"/>
      <c r="AD1306" s="2571"/>
      <c r="AE1306" s="2571"/>
      <c r="AF1306" s="2571"/>
      <c r="AG1306" s="2571"/>
      <c r="AH1306" s="2571"/>
      <c r="AI1306" s="2571"/>
      <c r="AJ1306" s="2571"/>
      <c r="AK1306" s="2572"/>
    </row>
    <row r="1307" spans="2:37" s="2403" customFormat="1" ht="15" customHeight="1" thickBot="1" x14ac:dyDescent="0.25">
      <c r="B1307" s="3998"/>
      <c r="C1307" s="3999"/>
      <c r="D1307" s="3999"/>
      <c r="E1307" s="3999"/>
      <c r="F1307" s="3999"/>
      <c r="G1307" s="3999"/>
      <c r="H1307" s="3999"/>
      <c r="I1307" s="3999"/>
      <c r="J1307" s="3999"/>
      <c r="K1307" s="3999"/>
      <c r="L1307" s="3999"/>
      <c r="M1307" s="3999"/>
      <c r="N1307" s="3999"/>
      <c r="O1307" s="3999"/>
      <c r="P1307" s="3999"/>
      <c r="Q1307" s="3999"/>
      <c r="R1307" s="2571"/>
      <c r="S1307" s="2571"/>
      <c r="T1307" s="2571"/>
      <c r="U1307" s="2571"/>
      <c r="V1307" s="2571"/>
      <c r="W1307" s="2571"/>
      <c r="X1307" s="2571"/>
      <c r="Y1307" s="2571"/>
      <c r="Z1307" s="2571"/>
      <c r="AA1307" s="2571"/>
      <c r="AB1307" s="2571"/>
      <c r="AC1307" s="2571"/>
      <c r="AD1307" s="2571"/>
      <c r="AE1307" s="2571"/>
      <c r="AF1307" s="2571"/>
      <c r="AG1307" s="2571"/>
      <c r="AH1307" s="2571"/>
      <c r="AI1307" s="2571"/>
      <c r="AJ1307" s="2571"/>
      <c r="AK1307" s="2572"/>
    </row>
    <row r="1308" spans="2:37" s="2403" customFormat="1" ht="15" customHeight="1" thickBot="1" x14ac:dyDescent="0.25">
      <c r="B1308" s="4000" t="s">
        <v>5004</v>
      </c>
      <c r="C1308" s="4000"/>
      <c r="D1308" s="4000" t="s">
        <v>4994</v>
      </c>
      <c r="E1308" s="4000" t="s">
        <v>5005</v>
      </c>
      <c r="F1308" s="4002" t="s">
        <v>224</v>
      </c>
      <c r="G1308" s="4002"/>
      <c r="H1308" s="4002"/>
      <c r="I1308" s="4002"/>
      <c r="J1308" s="4002"/>
      <c r="K1308" s="4002"/>
      <c r="L1308" s="4002"/>
      <c r="M1308" s="4002"/>
      <c r="N1308" s="4002"/>
      <c r="O1308" s="4002"/>
      <c r="P1308" s="4002"/>
      <c r="Q1308" s="4002"/>
      <c r="R1308" s="4002"/>
      <c r="S1308" s="4002" t="s">
        <v>340</v>
      </c>
      <c r="T1308" s="4002"/>
      <c r="U1308" s="4002"/>
      <c r="V1308" s="4002"/>
      <c r="W1308" s="4002"/>
      <c r="X1308" s="4002"/>
      <c r="Y1308" s="4002"/>
      <c r="Z1308" s="4002"/>
      <c r="AA1308" s="4002"/>
      <c r="AB1308" s="4002"/>
      <c r="AC1308" s="4002"/>
      <c r="AD1308" s="4002" t="s">
        <v>225</v>
      </c>
      <c r="AE1308" s="4002"/>
      <c r="AF1308" s="4002"/>
      <c r="AG1308" s="4002"/>
      <c r="AH1308" s="4003" t="s">
        <v>4989</v>
      </c>
      <c r="AI1308" s="4003"/>
      <c r="AJ1308" s="4003"/>
      <c r="AK1308" s="2572"/>
    </row>
    <row r="1309" spans="2:37" s="2403" customFormat="1" ht="42" customHeight="1" thickBot="1" x14ac:dyDescent="0.25">
      <c r="B1309" s="4001"/>
      <c r="C1309" s="4001"/>
      <c r="D1309" s="4001"/>
      <c r="E1309" s="4001"/>
      <c r="F1309" s="4001" t="s">
        <v>5006</v>
      </c>
      <c r="G1309" s="4001" t="s">
        <v>5007</v>
      </c>
      <c r="H1309" s="4000" t="s">
        <v>5008</v>
      </c>
      <c r="I1309" s="4004" t="s">
        <v>5009</v>
      </c>
      <c r="J1309" s="4004" t="s">
        <v>5010</v>
      </c>
      <c r="K1309" s="4005" t="s">
        <v>5011</v>
      </c>
      <c r="L1309" s="4005" t="s">
        <v>5012</v>
      </c>
      <c r="M1309" s="4004" t="s">
        <v>5013</v>
      </c>
      <c r="N1309" s="4004"/>
      <c r="O1309" s="4005" t="s">
        <v>5014</v>
      </c>
      <c r="P1309" s="4005" t="s">
        <v>5015</v>
      </c>
      <c r="Q1309" s="4005" t="s">
        <v>5016</v>
      </c>
      <c r="R1309" s="4005" t="s">
        <v>5017</v>
      </c>
      <c r="S1309" s="4000" t="s">
        <v>5018</v>
      </c>
      <c r="T1309" s="4000" t="s">
        <v>5019</v>
      </c>
      <c r="U1309" s="4000" t="s">
        <v>5020</v>
      </c>
      <c r="V1309" s="4000" t="s">
        <v>5021</v>
      </c>
      <c r="W1309" s="4000" t="s">
        <v>5022</v>
      </c>
      <c r="X1309" s="4000" t="s">
        <v>5023</v>
      </c>
      <c r="Y1309" s="4000" t="s">
        <v>5024</v>
      </c>
      <c r="Z1309" s="4000" t="s">
        <v>5025</v>
      </c>
      <c r="AA1309" s="4000" t="s">
        <v>5026</v>
      </c>
      <c r="AB1309" s="4004" t="s">
        <v>5027</v>
      </c>
      <c r="AC1309" s="4004" t="s">
        <v>5028</v>
      </c>
      <c r="AD1309" s="4000" t="s">
        <v>5029</v>
      </c>
      <c r="AE1309" s="4000" t="s">
        <v>5030</v>
      </c>
      <c r="AF1309" s="4000" t="s">
        <v>5031</v>
      </c>
      <c r="AG1309" s="4000" t="s">
        <v>5032</v>
      </c>
      <c r="AH1309" s="4000" t="s">
        <v>1154</v>
      </c>
      <c r="AI1309" s="4000" t="s">
        <v>4990</v>
      </c>
      <c r="AJ1309" s="4000" t="s">
        <v>4991</v>
      </c>
      <c r="AK1309" s="2572"/>
    </row>
    <row r="1310" spans="2:37" s="2403" customFormat="1" ht="32.25" customHeight="1" thickBot="1" x14ac:dyDescent="0.25">
      <c r="B1310" s="4001"/>
      <c r="C1310" s="4001"/>
      <c r="D1310" s="4001"/>
      <c r="E1310" s="4001"/>
      <c r="F1310" s="4001"/>
      <c r="G1310" s="4001"/>
      <c r="H1310" s="4001"/>
      <c r="I1310" s="4005"/>
      <c r="J1310" s="4005"/>
      <c r="K1310" s="4005"/>
      <c r="L1310" s="4005"/>
      <c r="M1310" s="2677" t="s">
        <v>5033</v>
      </c>
      <c r="N1310" s="2676" t="s">
        <v>2798</v>
      </c>
      <c r="O1310" s="4005"/>
      <c r="P1310" s="4005"/>
      <c r="Q1310" s="4005"/>
      <c r="R1310" s="4005"/>
      <c r="S1310" s="4001"/>
      <c r="T1310" s="4001"/>
      <c r="U1310" s="4001"/>
      <c r="V1310" s="4001"/>
      <c r="W1310" s="4001"/>
      <c r="X1310" s="4001"/>
      <c r="Y1310" s="4001"/>
      <c r="Z1310" s="4001"/>
      <c r="AA1310" s="4001"/>
      <c r="AB1310" s="4005"/>
      <c r="AC1310" s="4005"/>
      <c r="AD1310" s="4001"/>
      <c r="AE1310" s="4001"/>
      <c r="AF1310" s="4001"/>
      <c r="AG1310" s="4001"/>
      <c r="AH1310" s="4001"/>
      <c r="AI1310" s="4001"/>
      <c r="AJ1310" s="4001"/>
      <c r="AK1310" s="2572"/>
    </row>
    <row r="1311" spans="2:37" s="2403" customFormat="1" ht="15" customHeight="1" x14ac:dyDescent="0.2">
      <c r="B1311" s="3982" t="s">
        <v>5447</v>
      </c>
      <c r="C1311" s="3983"/>
      <c r="D1311" s="2733" t="s">
        <v>5448</v>
      </c>
      <c r="E1311" s="2870">
        <v>0.89</v>
      </c>
      <c r="F1311" s="2715"/>
      <c r="G1311" s="2670"/>
      <c r="H1311" s="2716"/>
      <c r="I1311" s="2716"/>
      <c r="J1311" s="2716"/>
      <c r="K1311" s="2670"/>
      <c r="L1311" s="2670"/>
      <c r="M1311" s="2717"/>
      <c r="N1311" s="2718"/>
      <c r="O1311" s="2670"/>
      <c r="P1311" s="2670"/>
      <c r="Q1311" s="2670"/>
      <c r="R1311" s="2670"/>
      <c r="S1311" s="2870">
        <v>0.89</v>
      </c>
      <c r="T1311" s="2670"/>
      <c r="U1311" s="2719"/>
      <c r="V1311" s="2769">
        <v>30</v>
      </c>
      <c r="W1311" s="2685"/>
      <c r="X1311" s="2675">
        <v>0.06</v>
      </c>
      <c r="Y1311" s="2719"/>
      <c r="Z1311" s="2685">
        <f>+S1311/V1311</f>
        <v>2.9666666666666668E-2</v>
      </c>
      <c r="AA1311" s="2719"/>
      <c r="AB1311" s="2670"/>
      <c r="AC1311" s="2675">
        <v>0.06</v>
      </c>
      <c r="AD1311" s="2715"/>
      <c r="AE1311" s="2738"/>
      <c r="AF1311" s="2772"/>
      <c r="AG1311" s="2772"/>
      <c r="AH1311" s="2713"/>
      <c r="AI1311" s="2713"/>
      <c r="AJ1311" s="2699"/>
      <c r="AK1311" s="2572"/>
    </row>
    <row r="1312" spans="2:37" s="2403" customFormat="1" ht="15" customHeight="1" x14ac:dyDescent="0.2">
      <c r="B1312" s="3982" t="s">
        <v>5449</v>
      </c>
      <c r="C1312" s="3983"/>
      <c r="D1312" s="2648" t="s">
        <v>5450</v>
      </c>
      <c r="E1312" s="2871">
        <v>1.79</v>
      </c>
      <c r="F1312" s="2689"/>
      <c r="G1312" s="2669"/>
      <c r="H1312" s="2778"/>
      <c r="I1312" s="2778"/>
      <c r="J1312" s="2778"/>
      <c r="K1312" s="2669"/>
      <c r="L1312" s="2669"/>
      <c r="M1312" s="2688"/>
      <c r="N1312" s="2779"/>
      <c r="O1312" s="2669"/>
      <c r="P1312" s="2669"/>
      <c r="Q1312" s="2669"/>
      <c r="R1312" s="2669"/>
      <c r="S1312" s="2871">
        <v>1.79</v>
      </c>
      <c r="T1312" s="2669"/>
      <c r="U1312" s="2780"/>
      <c r="V1312" s="2867">
        <v>60</v>
      </c>
      <c r="W1312" s="2557"/>
      <c r="X1312" s="2853">
        <v>0.06</v>
      </c>
      <c r="Y1312" s="2780"/>
      <c r="Z1312" s="2557">
        <f>+S1312/V1312</f>
        <v>2.9833333333333333E-2</v>
      </c>
      <c r="AA1312" s="2780"/>
      <c r="AB1312" s="2669"/>
      <c r="AC1312" s="2853">
        <v>0.06</v>
      </c>
      <c r="AD1312" s="2689"/>
      <c r="AE1312" s="2739"/>
      <c r="AF1312" s="2773"/>
      <c r="AG1312" s="2773"/>
      <c r="AH1312" s="2714"/>
      <c r="AI1312" s="2714"/>
      <c r="AJ1312" s="2704"/>
      <c r="AK1312" s="2572"/>
    </row>
    <row r="1313" spans="2:37" s="2403" customFormat="1" ht="15" customHeight="1" x14ac:dyDescent="0.2">
      <c r="B1313" s="3982" t="s">
        <v>5451</v>
      </c>
      <c r="C1313" s="3983"/>
      <c r="D1313" s="2648" t="s">
        <v>5452</v>
      </c>
      <c r="E1313" s="2871">
        <v>2.23</v>
      </c>
      <c r="F1313" s="2689"/>
      <c r="G1313" s="2669"/>
      <c r="H1313" s="2778"/>
      <c r="I1313" s="2778"/>
      <c r="J1313" s="2778"/>
      <c r="K1313" s="2669"/>
      <c r="L1313" s="2669"/>
      <c r="M1313" s="2688"/>
      <c r="N1313" s="2779"/>
      <c r="O1313" s="2669"/>
      <c r="P1313" s="2669"/>
      <c r="Q1313" s="2669"/>
      <c r="R1313" s="2669"/>
      <c r="S1313" s="2871">
        <v>2.23</v>
      </c>
      <c r="T1313" s="2669"/>
      <c r="U1313" s="2780"/>
      <c r="V1313" s="2867">
        <v>90</v>
      </c>
      <c r="W1313" s="2557"/>
      <c r="X1313" s="2853">
        <v>0.06</v>
      </c>
      <c r="Y1313" s="2780"/>
      <c r="Z1313" s="2557">
        <f t="shared" ref="Z1313:Z1315" si="9">+S1313/V1313</f>
        <v>2.4777777777777777E-2</v>
      </c>
      <c r="AA1313" s="2780"/>
      <c r="AB1313" s="2669"/>
      <c r="AC1313" s="2853">
        <v>0.06</v>
      </c>
      <c r="AD1313" s="2689"/>
      <c r="AE1313" s="2739"/>
      <c r="AF1313" s="2773"/>
      <c r="AG1313" s="2773"/>
      <c r="AH1313" s="2714"/>
      <c r="AI1313" s="2714"/>
      <c r="AJ1313" s="2704"/>
      <c r="AK1313" s="2572"/>
    </row>
    <row r="1314" spans="2:37" s="2403" customFormat="1" ht="15" customHeight="1" x14ac:dyDescent="0.2">
      <c r="B1314" s="3982" t="s">
        <v>5453</v>
      </c>
      <c r="C1314" s="3983"/>
      <c r="D1314" s="2648" t="s">
        <v>5454</v>
      </c>
      <c r="E1314" s="2871">
        <v>4.46</v>
      </c>
      <c r="F1314" s="2689"/>
      <c r="G1314" s="2669"/>
      <c r="H1314" s="2778"/>
      <c r="I1314" s="2778"/>
      <c r="J1314" s="2778"/>
      <c r="K1314" s="2669"/>
      <c r="L1314" s="2669"/>
      <c r="M1314" s="2688"/>
      <c r="N1314" s="2779"/>
      <c r="O1314" s="2669"/>
      <c r="P1314" s="2669"/>
      <c r="Q1314" s="2669"/>
      <c r="R1314" s="2669"/>
      <c r="S1314" s="2871">
        <v>4.46</v>
      </c>
      <c r="T1314" s="2669"/>
      <c r="U1314" s="2780"/>
      <c r="V1314" s="2867">
        <v>300</v>
      </c>
      <c r="W1314" s="2557"/>
      <c r="X1314" s="2853">
        <v>0.06</v>
      </c>
      <c r="Y1314" s="2780"/>
      <c r="Z1314" s="2557">
        <f t="shared" si="9"/>
        <v>1.4866666666666667E-2</v>
      </c>
      <c r="AA1314" s="2780"/>
      <c r="AB1314" s="2669"/>
      <c r="AC1314" s="2853">
        <v>0.06</v>
      </c>
      <c r="AD1314" s="2689"/>
      <c r="AE1314" s="2739"/>
      <c r="AF1314" s="2773"/>
      <c r="AG1314" s="2773"/>
      <c r="AH1314" s="2714"/>
      <c r="AI1314" s="2714"/>
      <c r="AJ1314" s="2704"/>
      <c r="AK1314" s="2572"/>
    </row>
    <row r="1315" spans="2:37" s="2403" customFormat="1" ht="15" customHeight="1" x14ac:dyDescent="0.2">
      <c r="B1315" s="3982" t="s">
        <v>5455</v>
      </c>
      <c r="C1315" s="3983"/>
      <c r="D1315" s="2648" t="s">
        <v>5456</v>
      </c>
      <c r="E1315" s="2871">
        <v>8.93</v>
      </c>
      <c r="F1315" s="2689"/>
      <c r="G1315" s="2669"/>
      <c r="H1315" s="2778"/>
      <c r="I1315" s="2778"/>
      <c r="J1315" s="2778"/>
      <c r="K1315" s="2669"/>
      <c r="L1315" s="2669"/>
      <c r="M1315" s="2688"/>
      <c r="N1315" s="2779"/>
      <c r="O1315" s="2669"/>
      <c r="P1315" s="2669"/>
      <c r="Q1315" s="2669"/>
      <c r="R1315" s="2669"/>
      <c r="S1315" s="2871">
        <v>8.93</v>
      </c>
      <c r="T1315" s="2669"/>
      <c r="U1315" s="2780"/>
      <c r="V1315" s="2867">
        <v>1000</v>
      </c>
      <c r="W1315" s="2557"/>
      <c r="X1315" s="2853">
        <v>0.06</v>
      </c>
      <c r="Y1315" s="2780"/>
      <c r="Z1315" s="2557">
        <f t="shared" si="9"/>
        <v>8.9300000000000004E-3</v>
      </c>
      <c r="AA1315" s="2780"/>
      <c r="AB1315" s="2669"/>
      <c r="AC1315" s="2853">
        <v>0.06</v>
      </c>
      <c r="AD1315" s="2689"/>
      <c r="AE1315" s="2739"/>
      <c r="AF1315" s="2773"/>
      <c r="AG1315" s="2773"/>
      <c r="AH1315" s="2714"/>
      <c r="AI1315" s="2714"/>
      <c r="AJ1315" s="2704"/>
      <c r="AK1315" s="2572"/>
    </row>
    <row r="1316" spans="2:37" s="2403" customFormat="1" ht="15" customHeight="1" x14ac:dyDescent="0.2">
      <c r="B1316" s="2573"/>
      <c r="C1316" s="2566"/>
      <c r="D1316" s="2566"/>
      <c r="E1316" s="2566"/>
      <c r="F1316" s="2566"/>
      <c r="G1316" s="2566"/>
      <c r="H1316" s="2566"/>
      <c r="I1316" s="2567"/>
      <c r="J1316" s="2567"/>
      <c r="K1316" s="2567"/>
      <c r="L1316" s="2567"/>
      <c r="M1316" s="2566"/>
      <c r="N1316" s="2567"/>
      <c r="O1316" s="2567"/>
      <c r="P1316" s="2567"/>
      <c r="Q1316" s="2567"/>
      <c r="R1316" s="2567"/>
      <c r="S1316" s="2566"/>
      <c r="T1316" s="2565"/>
      <c r="U1316" s="2565"/>
      <c r="V1316" s="2565"/>
      <c r="W1316" s="2565"/>
      <c r="X1316" s="2565"/>
      <c r="Y1316" s="2565"/>
      <c r="Z1316" s="2565"/>
      <c r="AA1316" s="2565"/>
      <c r="AB1316" s="2565"/>
      <c r="AC1316" s="2565"/>
      <c r="AD1316" s="2565"/>
      <c r="AE1316" s="2565"/>
      <c r="AF1316" s="2565"/>
      <c r="AG1316" s="2565"/>
      <c r="AH1316" s="2565"/>
      <c r="AI1316" s="2565"/>
      <c r="AJ1316" s="2565"/>
      <c r="AK1316" s="2572"/>
    </row>
    <row r="1317" spans="2:37" s="2403" customFormat="1" ht="15" customHeight="1" x14ac:dyDescent="0.2">
      <c r="B1317" s="3979" t="s">
        <v>4992</v>
      </c>
      <c r="C1317" s="3980"/>
      <c r="D1317" s="3986" t="s">
        <v>5457</v>
      </c>
      <c r="E1317" s="3986"/>
      <c r="F1317" s="3986"/>
      <c r="G1317" s="3986"/>
      <c r="H1317" s="2569"/>
      <c r="I1317" s="2569"/>
      <c r="J1317" s="2569"/>
      <c r="K1317" s="2569"/>
      <c r="L1317" s="2569"/>
      <c r="M1317" s="2569"/>
      <c r="N1317" s="2569"/>
      <c r="O1317" s="2569"/>
      <c r="P1317" s="2569"/>
      <c r="Q1317" s="2569"/>
      <c r="R1317" s="2569"/>
      <c r="S1317" s="2569"/>
      <c r="T1317" s="2565"/>
      <c r="U1317" s="2565"/>
      <c r="V1317" s="2565"/>
      <c r="W1317" s="2565"/>
      <c r="X1317" s="2565"/>
      <c r="Y1317" s="2565"/>
      <c r="Z1317" s="2565"/>
      <c r="AA1317" s="2565"/>
      <c r="AB1317" s="2565"/>
      <c r="AC1317" s="2565"/>
      <c r="AD1317" s="2565"/>
      <c r="AE1317" s="2565"/>
      <c r="AF1317" s="2565"/>
      <c r="AG1317" s="2565"/>
      <c r="AH1317" s="2565"/>
      <c r="AI1317" s="2565"/>
      <c r="AJ1317" s="2565"/>
      <c r="AK1317" s="2572"/>
    </row>
    <row r="1318" spans="2:37" s="2403" customFormat="1" ht="15" customHeight="1" x14ac:dyDescent="0.2">
      <c r="B1318" s="3979" t="s">
        <v>4993</v>
      </c>
      <c r="C1318" s="3980"/>
      <c r="D1318" s="4104" t="s">
        <v>5160</v>
      </c>
      <c r="E1318" s="4104"/>
      <c r="F1318" s="4104"/>
      <c r="G1318" s="4104"/>
      <c r="H1318" s="2569"/>
      <c r="I1318" s="2569"/>
      <c r="J1318" s="2569"/>
      <c r="K1318" s="2569"/>
      <c r="L1318" s="2569"/>
      <c r="M1318" s="2569"/>
      <c r="N1318" s="2569"/>
      <c r="O1318" s="2569"/>
      <c r="P1318" s="2569"/>
      <c r="Q1318" s="2569"/>
      <c r="R1318" s="2569"/>
      <c r="S1318" s="2569"/>
      <c r="T1318" s="2565"/>
      <c r="U1318" s="2565"/>
      <c r="V1318" s="2565"/>
      <c r="W1318" s="2565"/>
      <c r="X1318" s="2565"/>
      <c r="Y1318" s="2565"/>
      <c r="Z1318" s="2565"/>
      <c r="AA1318" s="2565"/>
      <c r="AB1318" s="2565"/>
      <c r="AC1318" s="2565"/>
      <c r="AD1318" s="2565"/>
      <c r="AE1318" s="2565"/>
      <c r="AF1318" s="2565"/>
      <c r="AG1318" s="2565"/>
      <c r="AH1318" s="2565"/>
      <c r="AI1318" s="2565"/>
      <c r="AJ1318" s="2565"/>
      <c r="AK1318" s="2572"/>
    </row>
    <row r="1319" spans="2:37" s="2403" customFormat="1" ht="15" customHeight="1" thickBot="1" x14ac:dyDescent="0.25">
      <c r="B1319" s="4057"/>
      <c r="C1319" s="4058"/>
      <c r="D1319" s="4059"/>
      <c r="E1319" s="4059"/>
      <c r="F1319" s="4059"/>
      <c r="G1319" s="4059"/>
      <c r="H1319" s="2574"/>
      <c r="I1319" s="2574"/>
      <c r="J1319" s="2574"/>
      <c r="K1319" s="2574"/>
      <c r="L1319" s="2574"/>
      <c r="M1319" s="2574"/>
      <c r="N1319" s="2574"/>
      <c r="O1319" s="2574"/>
      <c r="P1319" s="2574"/>
      <c r="Q1319" s="2574"/>
      <c r="R1319" s="2574"/>
      <c r="S1319" s="2574"/>
      <c r="T1319" s="2575"/>
      <c r="U1319" s="2575"/>
      <c r="V1319" s="2575"/>
      <c r="W1319" s="2575"/>
      <c r="X1319" s="2575"/>
      <c r="Y1319" s="2575"/>
      <c r="Z1319" s="2575"/>
      <c r="AA1319" s="2575"/>
      <c r="AB1319" s="2575"/>
      <c r="AC1319" s="2575"/>
      <c r="AD1319" s="2575"/>
      <c r="AE1319" s="2575"/>
      <c r="AF1319" s="2575"/>
      <c r="AG1319" s="2575"/>
      <c r="AH1319" s="2575"/>
      <c r="AI1319" s="2575"/>
      <c r="AJ1319" s="2575"/>
      <c r="AK1319" s="2577"/>
    </row>
    <row r="1320" spans="2:37" s="2403" customFormat="1" ht="15" customHeight="1" x14ac:dyDescent="0.2">
      <c r="B1320" s="2683"/>
    </row>
    <row r="1321" spans="2:37" s="360" customFormat="1" ht="15" customHeight="1" x14ac:dyDescent="0.3">
      <c r="C1321" s="2392"/>
      <c r="D1321" s="2392"/>
      <c r="E1321" s="2392"/>
      <c r="F1321" s="534"/>
      <c r="G1321" s="534"/>
      <c r="H1321" s="534"/>
      <c r="I1321" s="2393"/>
      <c r="J1321" s="2393"/>
      <c r="K1321" s="2393"/>
      <c r="L1321" s="2393"/>
      <c r="M1321" s="2393"/>
      <c r="N1321" s="2393"/>
      <c r="O1321" s="2393"/>
      <c r="P1321" s="2393"/>
    </row>
    <row r="1322" spans="2:37" s="360" customFormat="1" ht="15" customHeight="1" thickBot="1" x14ac:dyDescent="0.35">
      <c r="C1322" s="534"/>
      <c r="D1322" s="534"/>
      <c r="E1322" s="534"/>
      <c r="F1322" s="534"/>
      <c r="G1322" s="534"/>
      <c r="H1322" s="534"/>
      <c r="I1322" s="2326"/>
      <c r="J1322" s="2326"/>
      <c r="K1322" s="2326"/>
      <c r="L1322" s="2326"/>
      <c r="M1322" s="2326"/>
      <c r="N1322" s="2326"/>
      <c r="O1322" s="2326"/>
      <c r="P1322" s="2326"/>
    </row>
    <row r="1323" spans="2:37" s="360" customFormat="1" ht="25.5" customHeight="1" thickTop="1" thickBot="1" x14ac:dyDescent="0.35">
      <c r="C1323" s="5408" t="s">
        <v>4902</v>
      </c>
      <c r="D1323" s="5409"/>
      <c r="E1323" s="5409"/>
      <c r="F1323" s="5409"/>
      <c r="G1323" s="5410"/>
      <c r="H1323" s="534"/>
      <c r="I1323" s="2326"/>
      <c r="J1323" s="2326"/>
      <c r="K1323" s="2326"/>
      <c r="L1323" s="2326"/>
      <c r="M1323" s="2326"/>
      <c r="N1323" s="2326"/>
      <c r="O1323" s="2326"/>
      <c r="P1323" s="2326"/>
    </row>
    <row r="1324" spans="2:37" s="360" customFormat="1" ht="15" customHeight="1" thickBot="1" x14ac:dyDescent="0.35">
      <c r="C1324" s="2345"/>
      <c r="D1324" s="2346" t="s">
        <v>4903</v>
      </c>
      <c r="E1324" s="2346" t="s">
        <v>4904</v>
      </c>
      <c r="F1324" s="2347" t="s">
        <v>4905</v>
      </c>
      <c r="G1324" s="5411"/>
      <c r="H1324" s="534"/>
      <c r="I1324" s="2326"/>
      <c r="J1324" s="2326"/>
      <c r="K1324" s="2326"/>
      <c r="L1324" s="2326"/>
      <c r="M1324" s="2326"/>
      <c r="N1324" s="2326"/>
      <c r="O1324" s="2326"/>
      <c r="P1324" s="2326"/>
    </row>
    <row r="1325" spans="2:37" s="360" customFormat="1" ht="15" customHeight="1" thickBot="1" x14ac:dyDescent="0.35">
      <c r="C1325" s="2348" t="s">
        <v>4906</v>
      </c>
      <c r="D1325" s="5413" t="s">
        <v>1996</v>
      </c>
      <c r="E1325" s="5414"/>
      <c r="F1325" s="5415"/>
      <c r="G1325" s="5412"/>
      <c r="H1325" s="534"/>
      <c r="I1325" s="2326"/>
      <c r="J1325" s="2326"/>
      <c r="K1325" s="2326"/>
      <c r="L1325" s="2326"/>
      <c r="M1325" s="2326"/>
      <c r="N1325" s="2326"/>
      <c r="O1325" s="2326"/>
      <c r="P1325" s="2326"/>
    </row>
    <row r="1326" spans="2:37" s="360" customFormat="1" ht="15" customHeight="1" x14ac:dyDescent="0.3">
      <c r="C1326" s="2349">
        <v>5</v>
      </c>
      <c r="D1326" s="2350">
        <v>10</v>
      </c>
      <c r="E1326" s="2350">
        <v>3</v>
      </c>
      <c r="F1326" s="2351">
        <v>1</v>
      </c>
      <c r="G1326" s="5416" t="s">
        <v>4907</v>
      </c>
      <c r="H1326" s="534"/>
      <c r="I1326" s="2326"/>
      <c r="J1326" s="2326"/>
      <c r="K1326" s="2326"/>
      <c r="L1326" s="2326"/>
      <c r="M1326" s="2326"/>
      <c r="N1326" s="2326"/>
      <c r="O1326" s="2326"/>
      <c r="P1326" s="2326"/>
    </row>
    <row r="1327" spans="2:37" s="360" customFormat="1" ht="15" customHeight="1" x14ac:dyDescent="0.3">
      <c r="C1327" s="2352">
        <v>15</v>
      </c>
      <c r="D1327" s="2301">
        <v>30</v>
      </c>
      <c r="E1327" s="2301">
        <v>10</v>
      </c>
      <c r="F1327" s="2353">
        <v>3</v>
      </c>
      <c r="G1327" s="5417"/>
      <c r="H1327" s="534"/>
      <c r="I1327" s="2326"/>
      <c r="J1327" s="2326"/>
      <c r="K1327" s="2326"/>
      <c r="L1327" s="2326"/>
      <c r="M1327" s="2326"/>
      <c r="N1327" s="2326"/>
      <c r="O1327" s="2326"/>
      <c r="P1327" s="2326"/>
    </row>
    <row r="1328" spans="2:37" s="360" customFormat="1" ht="15" customHeight="1" x14ac:dyDescent="0.3">
      <c r="C1328" s="2352">
        <v>30</v>
      </c>
      <c r="D1328" s="2301">
        <v>100</v>
      </c>
      <c r="E1328" s="2301">
        <v>20</v>
      </c>
      <c r="F1328" s="2353">
        <v>6</v>
      </c>
      <c r="G1328" s="5417"/>
      <c r="H1328" s="534"/>
      <c r="I1328" s="2326"/>
      <c r="J1328" s="2326"/>
      <c r="K1328" s="2326"/>
      <c r="L1328" s="2326"/>
      <c r="M1328" s="2326"/>
      <c r="N1328" s="2326"/>
      <c r="O1328" s="2326"/>
      <c r="P1328" s="2326"/>
    </row>
    <row r="1329" spans="3:16" s="360" customFormat="1" ht="15" customHeight="1" thickBot="1" x14ac:dyDescent="0.35">
      <c r="C1329" s="2354">
        <v>50</v>
      </c>
      <c r="D1329" s="2355">
        <v>200</v>
      </c>
      <c r="E1329" s="2355">
        <v>40</v>
      </c>
      <c r="F1329" s="2356">
        <v>10</v>
      </c>
      <c r="G1329" s="5418"/>
      <c r="H1329" s="534"/>
      <c r="I1329" s="2326"/>
      <c r="J1329" s="2326"/>
      <c r="K1329" s="2326"/>
      <c r="L1329" s="2326"/>
      <c r="M1329" s="2326"/>
      <c r="N1329" s="2326"/>
      <c r="O1329" s="2326"/>
      <c r="P1329" s="2326"/>
    </row>
    <row r="1330" spans="3:16" s="360" customFormat="1" ht="24" customHeight="1" x14ac:dyDescent="0.3">
      <c r="C1330" s="2357">
        <v>100</v>
      </c>
      <c r="D1330" s="2350">
        <v>500</v>
      </c>
      <c r="E1330" s="2350">
        <v>100</v>
      </c>
      <c r="F1330" s="2351">
        <v>20</v>
      </c>
      <c r="G1330" s="5419" t="s">
        <v>4908</v>
      </c>
      <c r="H1330" s="534"/>
      <c r="I1330" s="2326"/>
      <c r="J1330" s="2326"/>
      <c r="K1330" s="2326"/>
      <c r="L1330" s="2326"/>
      <c r="M1330" s="2326"/>
      <c r="N1330" s="2326"/>
      <c r="O1330" s="2326"/>
      <c r="P1330" s="2326"/>
    </row>
    <row r="1331" spans="3:16" s="360" customFormat="1" ht="15" customHeight="1" thickBot="1" x14ac:dyDescent="0.35">
      <c r="C1331" s="2354">
        <v>200</v>
      </c>
      <c r="D1331" s="2355">
        <v>1000</v>
      </c>
      <c r="E1331" s="2355">
        <v>200</v>
      </c>
      <c r="F1331" s="2356">
        <v>40</v>
      </c>
      <c r="G1331" s="5420"/>
      <c r="H1331" s="534"/>
      <c r="I1331" s="2326"/>
      <c r="J1331" s="2326"/>
      <c r="K1331" s="2326"/>
      <c r="L1331" s="2326"/>
      <c r="M1331" s="2326"/>
      <c r="N1331" s="2326"/>
      <c r="O1331" s="2326"/>
      <c r="P1331" s="2326"/>
    </row>
    <row r="1332" spans="3:16" s="360" customFormat="1" ht="15" customHeight="1" thickBot="1" x14ac:dyDescent="0.35">
      <c r="C1332" s="2358" t="s">
        <v>4909</v>
      </c>
      <c r="D1332" s="2359">
        <v>1.5</v>
      </c>
      <c r="E1332" s="2359">
        <v>2</v>
      </c>
      <c r="F1332" s="2360">
        <v>6</v>
      </c>
      <c r="G1332" s="2361"/>
      <c r="H1332" s="534"/>
      <c r="I1332" s="2326"/>
      <c r="J1332" s="2326"/>
      <c r="K1332" s="2326"/>
      <c r="L1332" s="2326"/>
      <c r="M1332" s="2326"/>
      <c r="N1332" s="2326"/>
      <c r="O1332" s="2326"/>
      <c r="P1332" s="2326"/>
    </row>
    <row r="1333" spans="3:16" s="360" customFormat="1" ht="15" customHeight="1" x14ac:dyDescent="0.3">
      <c r="C1333" s="5421" t="s">
        <v>4910</v>
      </c>
      <c r="D1333" s="5422"/>
      <c r="E1333" s="5422"/>
      <c r="F1333" s="5422"/>
      <c r="G1333" s="5423"/>
      <c r="H1333" s="534"/>
      <c r="I1333" s="2326"/>
      <c r="J1333" s="2326"/>
      <c r="K1333" s="2326"/>
      <c r="L1333" s="2326"/>
      <c r="M1333" s="2326"/>
      <c r="N1333" s="2326"/>
      <c r="O1333" s="2326"/>
      <c r="P1333" s="2326"/>
    </row>
    <row r="1334" spans="3:16" s="360" customFormat="1" ht="15" customHeight="1" x14ac:dyDescent="0.3">
      <c r="C1334" s="5368" t="s">
        <v>4911</v>
      </c>
      <c r="D1334" s="5369"/>
      <c r="E1334" s="5369"/>
      <c r="F1334" s="5369"/>
      <c r="G1334" s="5370"/>
      <c r="H1334" s="534"/>
      <c r="I1334" s="2326"/>
      <c r="J1334" s="2326"/>
      <c r="K1334" s="2326"/>
      <c r="L1334" s="2326"/>
      <c r="M1334" s="2326"/>
      <c r="N1334" s="2326"/>
      <c r="O1334" s="2326"/>
      <c r="P1334" s="2326"/>
    </row>
    <row r="1335" spans="3:16" s="360" customFormat="1" ht="15" customHeight="1" x14ac:dyDescent="0.3">
      <c r="C1335" s="5368" t="s">
        <v>4912</v>
      </c>
      <c r="D1335" s="5369"/>
      <c r="E1335" s="5369"/>
      <c r="F1335" s="5369"/>
      <c r="G1335" s="5370"/>
      <c r="H1335" s="534"/>
      <c r="I1335" s="2326"/>
      <c r="J1335" s="2326"/>
      <c r="K1335" s="2326"/>
      <c r="L1335" s="2326"/>
      <c r="M1335" s="2326"/>
      <c r="N1335" s="2326"/>
      <c r="O1335" s="2326"/>
      <c r="P1335" s="2326"/>
    </row>
    <row r="1336" spans="3:16" s="360" customFormat="1" ht="15" customHeight="1" x14ac:dyDescent="0.3">
      <c r="C1336" s="5368" t="s">
        <v>4913</v>
      </c>
      <c r="D1336" s="5369"/>
      <c r="E1336" s="5369"/>
      <c r="F1336" s="5369"/>
      <c r="G1336" s="5370"/>
      <c r="H1336" s="534"/>
      <c r="I1336" s="2326"/>
      <c r="J1336" s="2326"/>
      <c r="K1336" s="2326"/>
      <c r="L1336" s="2326"/>
      <c r="M1336" s="2326"/>
      <c r="N1336" s="2326"/>
      <c r="O1336" s="2326"/>
      <c r="P1336" s="2326"/>
    </row>
    <row r="1337" spans="3:16" s="360" customFormat="1" ht="15" customHeight="1" x14ac:dyDescent="0.3">
      <c r="C1337" s="5368" t="s">
        <v>4914</v>
      </c>
      <c r="D1337" s="5369"/>
      <c r="E1337" s="5369"/>
      <c r="F1337" s="5369"/>
      <c r="G1337" s="5370"/>
      <c r="H1337" s="534"/>
      <c r="I1337" s="2326"/>
      <c r="J1337" s="2326"/>
      <c r="K1337" s="2326"/>
      <c r="L1337" s="2326"/>
      <c r="M1337" s="2326"/>
      <c r="N1337" s="2326"/>
      <c r="O1337" s="2326"/>
      <c r="P1337" s="2326"/>
    </row>
    <row r="1338" spans="3:16" s="360" customFormat="1" ht="15" customHeight="1" x14ac:dyDescent="0.3">
      <c r="C1338" s="5368" t="s">
        <v>4915</v>
      </c>
      <c r="D1338" s="5369"/>
      <c r="E1338" s="5369"/>
      <c r="F1338" s="5369"/>
      <c r="G1338" s="5370"/>
      <c r="H1338" s="534"/>
      <c r="I1338" s="2326"/>
      <c r="J1338" s="2326"/>
      <c r="K1338" s="2326"/>
      <c r="L1338" s="2326"/>
      <c r="M1338" s="2326"/>
      <c r="N1338" s="2326"/>
      <c r="O1338" s="2326"/>
      <c r="P1338" s="2326"/>
    </row>
    <row r="1339" spans="3:16" s="360" customFormat="1" ht="15" customHeight="1" thickBot="1" x14ac:dyDescent="0.35">
      <c r="C1339" s="5371" t="s">
        <v>4916</v>
      </c>
      <c r="D1339" s="5372"/>
      <c r="E1339" s="5372"/>
      <c r="F1339" s="5372"/>
      <c r="G1339" s="5373"/>
      <c r="H1339" s="534"/>
      <c r="I1339" s="2326"/>
      <c r="J1339" s="2326"/>
      <c r="K1339" s="2326"/>
      <c r="L1339" s="2326"/>
      <c r="M1339" s="2326"/>
      <c r="N1339" s="2326"/>
      <c r="O1339" s="2326"/>
      <c r="P1339" s="2326"/>
    </row>
    <row r="1340" spans="3:16" s="360" customFormat="1" ht="15" customHeight="1" thickTop="1" x14ac:dyDescent="0.3">
      <c r="C1340" s="5374"/>
      <c r="D1340" s="5374"/>
      <c r="E1340" s="534"/>
      <c r="F1340" s="534"/>
      <c r="G1340" s="534"/>
      <c r="H1340" s="534"/>
      <c r="I1340" s="2326"/>
      <c r="J1340" s="2326"/>
      <c r="K1340" s="2326"/>
      <c r="L1340" s="2326"/>
      <c r="M1340" s="2326"/>
      <c r="N1340" s="2326"/>
      <c r="O1340" s="2326"/>
      <c r="P1340" s="2326"/>
    </row>
    <row r="1341" spans="3:16" s="360" customFormat="1" ht="15" customHeight="1" thickBot="1" x14ac:dyDescent="0.35">
      <c r="C1341" s="2240"/>
      <c r="D1341" s="2240"/>
      <c r="E1341" s="534"/>
      <c r="F1341" s="534"/>
      <c r="G1341" s="534"/>
      <c r="H1341" s="534"/>
      <c r="I1341" s="2243"/>
      <c r="J1341" s="2243"/>
      <c r="K1341" s="2243"/>
      <c r="L1341" s="2243"/>
      <c r="M1341" s="2243"/>
      <c r="N1341" s="2243"/>
      <c r="O1341" s="2243"/>
      <c r="P1341" s="2243"/>
    </row>
    <row r="1342" spans="3:16" s="360" customFormat="1" ht="15" customHeight="1" thickTop="1" x14ac:dyDescent="0.2">
      <c r="C1342" s="5393" t="s">
        <v>4800</v>
      </c>
      <c r="D1342" s="5394"/>
      <c r="E1342" s="5394"/>
      <c r="F1342" s="5394"/>
      <c r="G1342" s="5394"/>
      <c r="H1342" s="5394"/>
      <c r="I1342" s="5394"/>
      <c r="J1342" s="5395"/>
      <c r="K1342" s="2243"/>
      <c r="L1342" s="2243"/>
      <c r="M1342" s="2243"/>
      <c r="N1342" s="2243"/>
      <c r="O1342" s="2243"/>
      <c r="P1342" s="2243"/>
    </row>
    <row r="1343" spans="3:16" s="360" customFormat="1" ht="15" customHeight="1" x14ac:dyDescent="0.2">
      <c r="C1343" s="5396" t="s">
        <v>1218</v>
      </c>
      <c r="D1343" s="5397" t="s">
        <v>448</v>
      </c>
      <c r="E1343" s="5398" t="s">
        <v>4801</v>
      </c>
      <c r="F1343" s="5398"/>
      <c r="G1343" s="5398"/>
      <c r="H1343" s="5398" t="s">
        <v>4802</v>
      </c>
      <c r="I1343" s="5398"/>
      <c r="J1343" s="5399"/>
      <c r="K1343" s="2243"/>
      <c r="L1343" s="2243"/>
      <c r="M1343" s="2243"/>
      <c r="N1343" s="2243"/>
      <c r="O1343" s="2243"/>
      <c r="P1343" s="2243"/>
    </row>
    <row r="1344" spans="3:16" s="360" customFormat="1" ht="24.75" customHeight="1" x14ac:dyDescent="0.2">
      <c r="C1344" s="5396"/>
      <c r="D1344" s="5397"/>
      <c r="E1344" s="2302" t="s">
        <v>4803</v>
      </c>
      <c r="F1344" s="2302" t="s">
        <v>4804</v>
      </c>
      <c r="G1344" s="2302" t="s">
        <v>4805</v>
      </c>
      <c r="H1344" s="2302" t="s">
        <v>4803</v>
      </c>
      <c r="I1344" s="2302" t="s">
        <v>4804</v>
      </c>
      <c r="J1344" s="2303" t="s">
        <v>4805</v>
      </c>
      <c r="K1344" s="2243"/>
      <c r="L1344" s="2243"/>
      <c r="M1344" s="2243"/>
      <c r="N1344" s="2243"/>
      <c r="O1344" s="2243"/>
      <c r="P1344" s="2243"/>
    </row>
    <row r="1345" spans="3:16" s="360" customFormat="1" ht="30" customHeight="1" x14ac:dyDescent="0.2">
      <c r="C1345" s="2304" t="s">
        <v>165</v>
      </c>
      <c r="D1345" s="2305" t="s">
        <v>4806</v>
      </c>
      <c r="E1345" s="2306">
        <v>0.1</v>
      </c>
      <c r="F1345" s="2306">
        <v>0.1</v>
      </c>
      <c r="G1345" s="2306">
        <v>0.1</v>
      </c>
      <c r="H1345" s="2307">
        <v>0.15</v>
      </c>
      <c r="I1345" s="2307">
        <v>0.15</v>
      </c>
      <c r="J1345" s="2308">
        <v>0.15</v>
      </c>
      <c r="K1345" s="2243"/>
      <c r="L1345" s="2243"/>
      <c r="M1345" s="2243"/>
      <c r="N1345" s="2243"/>
      <c r="O1345" s="2243"/>
      <c r="P1345" s="2243"/>
    </row>
    <row r="1346" spans="3:16" s="360" customFormat="1" ht="15" customHeight="1" x14ac:dyDescent="0.2">
      <c r="C1346" s="5400" t="s">
        <v>2919</v>
      </c>
      <c r="D1346" s="5401"/>
      <c r="E1346" s="5401"/>
      <c r="F1346" s="5401"/>
      <c r="G1346" s="5401"/>
      <c r="H1346" s="5401"/>
      <c r="I1346" s="5401"/>
      <c r="J1346" s="5402"/>
      <c r="K1346" s="2243"/>
      <c r="L1346" s="2243"/>
      <c r="M1346" s="2243"/>
      <c r="N1346" s="2243"/>
      <c r="O1346" s="2243"/>
      <c r="P1346" s="2243"/>
    </row>
    <row r="1347" spans="3:16" s="360" customFormat="1" ht="15" customHeight="1" x14ac:dyDescent="0.2">
      <c r="C1347" s="5403" t="s">
        <v>4807</v>
      </c>
      <c r="D1347" s="5404"/>
      <c r="E1347" s="5404"/>
      <c r="F1347" s="5404"/>
      <c r="G1347" s="5404"/>
      <c r="H1347" s="5404"/>
      <c r="I1347" s="5404"/>
      <c r="J1347" s="5405"/>
      <c r="K1347" s="2243"/>
      <c r="L1347" s="2243"/>
      <c r="M1347" s="2243"/>
      <c r="N1347" s="2243"/>
      <c r="O1347" s="2243"/>
      <c r="P1347" s="2243"/>
    </row>
    <row r="1348" spans="3:16" s="360" customFormat="1" ht="15" customHeight="1" x14ac:dyDescent="0.2">
      <c r="C1348" s="5375" t="s">
        <v>4808</v>
      </c>
      <c r="D1348" s="5376"/>
      <c r="E1348" s="5376"/>
      <c r="F1348" s="5376"/>
      <c r="G1348" s="5376"/>
      <c r="H1348" s="5376"/>
      <c r="I1348" s="5376"/>
      <c r="J1348" s="5377"/>
      <c r="K1348" s="2243"/>
      <c r="L1348" s="2243"/>
      <c r="M1348" s="2243"/>
      <c r="N1348" s="2243"/>
      <c r="O1348" s="2243"/>
      <c r="P1348" s="2243"/>
    </row>
    <row r="1349" spans="3:16" s="360" customFormat="1" ht="15" customHeight="1" x14ac:dyDescent="0.2">
      <c r="C1349" s="5375" t="s">
        <v>4809</v>
      </c>
      <c r="D1349" s="5376"/>
      <c r="E1349" s="5376"/>
      <c r="F1349" s="5376"/>
      <c r="G1349" s="5376"/>
      <c r="H1349" s="5376"/>
      <c r="I1349" s="5376"/>
      <c r="J1349" s="5377"/>
      <c r="K1349" s="2243"/>
      <c r="L1349" s="2243"/>
      <c r="M1349" s="2243"/>
      <c r="N1349" s="2243"/>
      <c r="O1349" s="2243"/>
      <c r="P1349" s="2243"/>
    </row>
    <row r="1350" spans="3:16" s="360" customFormat="1" ht="15" customHeight="1" x14ac:dyDescent="0.2">
      <c r="C1350" s="5378" t="s">
        <v>3018</v>
      </c>
      <c r="D1350" s="5379"/>
      <c r="E1350" s="5379"/>
      <c r="F1350" s="5379"/>
      <c r="G1350" s="5379"/>
      <c r="H1350" s="5379"/>
      <c r="I1350" s="5379"/>
      <c r="J1350" s="5380"/>
      <c r="K1350" s="2243"/>
      <c r="L1350" s="2243"/>
      <c r="M1350" s="2243"/>
      <c r="N1350" s="2243"/>
      <c r="O1350" s="2243"/>
      <c r="P1350" s="2243"/>
    </row>
    <row r="1351" spans="3:16" s="360" customFormat="1" ht="15" customHeight="1" x14ac:dyDescent="0.2">
      <c r="C1351" s="5375" t="s">
        <v>4810</v>
      </c>
      <c r="D1351" s="5376"/>
      <c r="E1351" s="5376"/>
      <c r="F1351" s="5376"/>
      <c r="G1351" s="5376"/>
      <c r="H1351" s="5376"/>
      <c r="I1351" s="5376"/>
      <c r="J1351" s="5377"/>
      <c r="K1351" s="2243"/>
      <c r="L1351" s="2243"/>
      <c r="M1351" s="2243"/>
      <c r="N1351" s="2243"/>
      <c r="O1351" s="2243"/>
      <c r="P1351" s="2243"/>
    </row>
    <row r="1352" spans="3:16" s="360" customFormat="1" ht="15" customHeight="1" x14ac:dyDescent="0.2">
      <c r="C1352" s="5375" t="s">
        <v>4811</v>
      </c>
      <c r="D1352" s="5376"/>
      <c r="E1352" s="5376"/>
      <c r="F1352" s="5376"/>
      <c r="G1352" s="5376"/>
      <c r="H1352" s="5376"/>
      <c r="I1352" s="5376"/>
      <c r="J1352" s="5377"/>
      <c r="K1352" s="2243"/>
      <c r="L1352" s="2243"/>
      <c r="M1352" s="2243"/>
      <c r="N1352" s="2243"/>
      <c r="O1352" s="2243"/>
      <c r="P1352" s="2243"/>
    </row>
    <row r="1353" spans="3:16" s="360" customFormat="1" ht="15" customHeight="1" x14ac:dyDescent="0.2">
      <c r="C1353" s="5381" t="s">
        <v>4812</v>
      </c>
      <c r="D1353" s="5382"/>
      <c r="E1353" s="5382"/>
      <c r="F1353" s="5382"/>
      <c r="G1353" s="5382"/>
      <c r="H1353" s="5382"/>
      <c r="I1353" s="5382"/>
      <c r="J1353" s="5383"/>
      <c r="K1353" s="2243"/>
      <c r="L1353" s="2243"/>
      <c r="M1353" s="2243"/>
      <c r="N1353" s="2243"/>
      <c r="O1353" s="2243"/>
      <c r="P1353" s="2243"/>
    </row>
    <row r="1354" spans="3:16" s="360" customFormat="1" ht="15" customHeight="1" x14ac:dyDescent="0.2">
      <c r="C1354" s="5384" t="s">
        <v>4813</v>
      </c>
      <c r="D1354" s="5385"/>
      <c r="E1354" s="5385"/>
      <c r="F1354" s="5385"/>
      <c r="G1354" s="5385"/>
      <c r="H1354" s="5385"/>
      <c r="I1354" s="5385"/>
      <c r="J1354" s="5386"/>
      <c r="K1354" s="2243"/>
      <c r="L1354" s="2243"/>
      <c r="M1354" s="2243"/>
      <c r="N1354" s="2243"/>
      <c r="O1354" s="2243"/>
      <c r="P1354" s="2243"/>
    </row>
    <row r="1355" spans="3:16" s="360" customFormat="1" ht="15" customHeight="1" x14ac:dyDescent="0.2">
      <c r="C1355" s="5387" t="s">
        <v>4814</v>
      </c>
      <c r="D1355" s="5388"/>
      <c r="E1355" s="5388"/>
      <c r="F1355" s="5388"/>
      <c r="G1355" s="5388"/>
      <c r="H1355" s="5388"/>
      <c r="I1355" s="5388"/>
      <c r="J1355" s="5389"/>
      <c r="K1355" s="2243"/>
      <c r="L1355" s="2243"/>
      <c r="M1355" s="2243"/>
      <c r="N1355" s="2243"/>
      <c r="O1355" s="2243"/>
      <c r="P1355" s="2243"/>
    </row>
    <row r="1356" spans="3:16" s="360" customFormat="1" ht="15" customHeight="1" x14ac:dyDescent="0.2">
      <c r="C1356" s="5387" t="s">
        <v>4815</v>
      </c>
      <c r="D1356" s="5388"/>
      <c r="E1356" s="5388"/>
      <c r="F1356" s="5388"/>
      <c r="G1356" s="5388"/>
      <c r="H1356" s="5388"/>
      <c r="I1356" s="5388"/>
      <c r="J1356" s="5389"/>
      <c r="K1356" s="2243"/>
      <c r="L1356" s="2243"/>
      <c r="M1356" s="2243"/>
      <c r="N1356" s="2243"/>
      <c r="O1356" s="2243"/>
      <c r="P1356" s="2243"/>
    </row>
    <row r="1357" spans="3:16" s="360" customFormat="1" ht="15" customHeight="1" thickBot="1" x14ac:dyDescent="0.25">
      <c r="C1357" s="5390" t="s">
        <v>4816</v>
      </c>
      <c r="D1357" s="5391"/>
      <c r="E1357" s="5391"/>
      <c r="F1357" s="5391"/>
      <c r="G1357" s="5391"/>
      <c r="H1357" s="5391"/>
      <c r="I1357" s="5391"/>
      <c r="J1357" s="5392"/>
      <c r="K1357" s="2243"/>
      <c r="L1357" s="2243"/>
      <c r="M1357" s="2243"/>
      <c r="N1357" s="2243"/>
      <c r="O1357" s="2243"/>
      <c r="P1357" s="2243"/>
    </row>
    <row r="1358" spans="3:16" s="360" customFormat="1" ht="15" customHeight="1" thickTop="1" x14ac:dyDescent="0.3">
      <c r="C1358" s="5029"/>
      <c r="D1358" s="5029"/>
      <c r="E1358" s="534"/>
      <c r="F1358" s="534"/>
      <c r="G1358" s="534"/>
      <c r="H1358" s="534"/>
      <c r="I1358" s="2243"/>
      <c r="J1358" s="2243"/>
      <c r="K1358" s="2243"/>
      <c r="L1358" s="2243"/>
      <c r="M1358" s="2243"/>
      <c r="N1358" s="2243"/>
      <c r="O1358" s="2243"/>
      <c r="P1358" s="2243"/>
    </row>
    <row r="1359" spans="3:16" s="360" customFormat="1" ht="15" customHeight="1" thickBot="1" x14ac:dyDescent="0.35">
      <c r="C1359" s="1517"/>
      <c r="D1359" s="1517"/>
      <c r="E1359" s="534"/>
      <c r="F1359" s="534"/>
      <c r="G1359" s="534"/>
      <c r="H1359" s="534"/>
      <c r="I1359" s="506"/>
      <c r="J1359" s="506"/>
      <c r="K1359" s="506"/>
      <c r="L1359" s="506"/>
      <c r="M1359" s="506"/>
      <c r="N1359" s="506"/>
      <c r="O1359" s="506"/>
      <c r="P1359" s="506"/>
    </row>
    <row r="1360" spans="3:16" s="360" customFormat="1" ht="15" customHeight="1" thickTop="1" x14ac:dyDescent="0.2">
      <c r="C1360" s="5367" t="s">
        <v>4009</v>
      </c>
      <c r="D1360" s="5364"/>
      <c r="E1360" s="5364"/>
      <c r="F1360" s="5364"/>
      <c r="G1360" s="5364"/>
      <c r="H1360" s="5364"/>
      <c r="I1360" s="5364"/>
      <c r="J1360" s="5364"/>
      <c r="K1360" s="5364"/>
      <c r="L1360" s="5364"/>
      <c r="M1360" s="5364"/>
      <c r="N1360" s="5364"/>
      <c r="O1360" s="5364"/>
      <c r="P1360" s="5365"/>
    </row>
    <row r="1361" spans="3:16" s="360" customFormat="1" ht="15" customHeight="1" thickBot="1" x14ac:dyDescent="0.25">
      <c r="C1361" s="831"/>
      <c r="D1361" s="712"/>
      <c r="E1361" s="712"/>
      <c r="F1361" s="712"/>
      <c r="G1361" s="712"/>
      <c r="H1361" s="712"/>
      <c r="I1361" s="712"/>
      <c r="J1361" s="712"/>
      <c r="K1361" s="712"/>
      <c r="L1361" s="712"/>
      <c r="M1361" s="712"/>
      <c r="N1361" s="712"/>
      <c r="O1361" s="712"/>
      <c r="P1361" s="832"/>
    </row>
    <row r="1362" spans="3:16" s="360" customFormat="1" ht="15" customHeight="1" thickBot="1" x14ac:dyDescent="0.25">
      <c r="C1362" s="4964" t="s">
        <v>344</v>
      </c>
      <c r="D1362" s="4965"/>
      <c r="E1362" s="5063" t="s">
        <v>345</v>
      </c>
      <c r="F1362" s="4966"/>
      <c r="G1362" s="4966"/>
      <c r="H1362" s="4966"/>
      <c r="I1362" s="4966"/>
      <c r="J1362" s="4966"/>
      <c r="K1362" s="4966"/>
      <c r="L1362" s="4966"/>
      <c r="M1362" s="4966"/>
      <c r="N1362" s="4966"/>
      <c r="O1362" s="4966"/>
      <c r="P1362" s="4967"/>
    </row>
    <row r="1363" spans="3:16" s="360" customFormat="1" ht="15" customHeight="1" x14ac:dyDescent="0.2">
      <c r="C1363" s="4968" t="s">
        <v>2768</v>
      </c>
      <c r="D1363" s="4970" t="s">
        <v>347</v>
      </c>
      <c r="E1363" s="4972" t="s">
        <v>2534</v>
      </c>
      <c r="F1363" s="4973"/>
      <c r="G1363" s="4973"/>
      <c r="H1363" s="4973"/>
      <c r="I1363" s="4973"/>
      <c r="J1363" s="4973"/>
      <c r="K1363" s="4973"/>
      <c r="L1363" s="5064"/>
      <c r="M1363" s="4973" t="s">
        <v>340</v>
      </c>
      <c r="N1363" s="4973"/>
      <c r="O1363" s="4972" t="s">
        <v>623</v>
      </c>
      <c r="P1363" s="4974"/>
    </row>
    <row r="1364" spans="3:16" s="360" customFormat="1" ht="15" customHeight="1" thickBot="1" x14ac:dyDescent="0.25">
      <c r="C1364" s="4968"/>
      <c r="D1364" s="4970"/>
      <c r="E1364" s="5065"/>
      <c r="F1364" s="5066"/>
      <c r="G1364" s="5066"/>
      <c r="H1364" s="5066"/>
      <c r="I1364" s="5066"/>
      <c r="J1364" s="5066"/>
      <c r="K1364" s="5066"/>
      <c r="L1364" s="5067"/>
      <c r="M1364" s="5068"/>
      <c r="N1364" s="5068"/>
      <c r="O1364" s="5031" t="s">
        <v>2773</v>
      </c>
      <c r="P1364" s="2055" t="s">
        <v>1996</v>
      </c>
    </row>
    <row r="1365" spans="3:16" s="360" customFormat="1" ht="15" customHeight="1" thickBot="1" x14ac:dyDescent="0.25">
      <c r="C1365" s="4969"/>
      <c r="D1365" s="4971"/>
      <c r="E1365" s="1018" t="s">
        <v>2770</v>
      </c>
      <c r="F1365" s="819" t="s">
        <v>3949</v>
      </c>
      <c r="G1365" s="819" t="s">
        <v>4010</v>
      </c>
      <c r="H1365" s="819" t="s">
        <v>4011</v>
      </c>
      <c r="I1365" s="819" t="s">
        <v>3692</v>
      </c>
      <c r="J1365" s="819" t="s">
        <v>1413</v>
      </c>
      <c r="K1365" s="1343" t="s">
        <v>4012</v>
      </c>
      <c r="L1365" s="1343" t="s">
        <v>4013</v>
      </c>
      <c r="M1365" s="1236" t="s">
        <v>3694</v>
      </c>
      <c r="N1365" s="1297" t="s">
        <v>3952</v>
      </c>
      <c r="O1365" s="5033"/>
      <c r="P1365" s="2058" t="s">
        <v>3953</v>
      </c>
    </row>
    <row r="1366" spans="3:16" s="360" customFormat="1" ht="27" customHeight="1" x14ac:dyDescent="0.2">
      <c r="C1366" s="982" t="s">
        <v>4014</v>
      </c>
      <c r="D1366" s="836">
        <f t="shared" ref="D1366:D1374" si="10">+E1366+M1366+O1366</f>
        <v>21.990000000000002</v>
      </c>
      <c r="E1366" s="713">
        <v>10</v>
      </c>
      <c r="F1366" s="2059">
        <v>67</v>
      </c>
      <c r="G1366" s="2235">
        <v>100</v>
      </c>
      <c r="H1366" s="2235">
        <v>250</v>
      </c>
      <c r="I1366" s="2061">
        <v>0.15</v>
      </c>
      <c r="J1366" s="2061">
        <v>0.15</v>
      </c>
      <c r="K1366" s="2061">
        <v>0.15</v>
      </c>
      <c r="L1366" s="2061">
        <v>0.04</v>
      </c>
      <c r="M1366" s="836">
        <v>2</v>
      </c>
      <c r="N1366" s="98">
        <v>200</v>
      </c>
      <c r="O1366" s="838">
        <v>9.99</v>
      </c>
      <c r="P1366" s="1933" t="s">
        <v>49</v>
      </c>
    </row>
    <row r="1367" spans="3:16" s="360" customFormat="1" ht="27" customHeight="1" x14ac:dyDescent="0.2">
      <c r="C1367" s="982" t="s">
        <v>4015</v>
      </c>
      <c r="D1367" s="836">
        <f t="shared" si="10"/>
        <v>26.990000000000002</v>
      </c>
      <c r="E1367" s="836">
        <v>10</v>
      </c>
      <c r="F1367" s="1473">
        <v>67</v>
      </c>
      <c r="G1367" s="2235">
        <v>100</v>
      </c>
      <c r="H1367" s="2235">
        <v>250</v>
      </c>
      <c r="I1367" s="2061">
        <v>0.15</v>
      </c>
      <c r="J1367" s="2061">
        <v>0.15</v>
      </c>
      <c r="K1367" s="2061">
        <v>0.15</v>
      </c>
      <c r="L1367" s="2061">
        <v>0.04</v>
      </c>
      <c r="M1367" s="836">
        <v>2</v>
      </c>
      <c r="N1367" s="98">
        <v>200</v>
      </c>
      <c r="O1367" s="838">
        <v>14.99</v>
      </c>
      <c r="P1367" s="1933" t="s">
        <v>406</v>
      </c>
    </row>
    <row r="1368" spans="3:16" s="360" customFormat="1" ht="27" customHeight="1" x14ac:dyDescent="0.2">
      <c r="C1368" s="982" t="s">
        <v>4016</v>
      </c>
      <c r="D1368" s="836">
        <f t="shared" si="10"/>
        <v>31.99</v>
      </c>
      <c r="E1368" s="836">
        <v>10</v>
      </c>
      <c r="F1368" s="1473">
        <v>67</v>
      </c>
      <c r="G1368" s="2235">
        <v>100</v>
      </c>
      <c r="H1368" s="2235">
        <v>250</v>
      </c>
      <c r="I1368" s="2061">
        <v>0.15</v>
      </c>
      <c r="J1368" s="2061">
        <v>0.15</v>
      </c>
      <c r="K1368" s="2061">
        <v>0.15</v>
      </c>
      <c r="L1368" s="2061">
        <v>0.04</v>
      </c>
      <c r="M1368" s="836">
        <v>2</v>
      </c>
      <c r="N1368" s="98">
        <v>200</v>
      </c>
      <c r="O1368" s="838">
        <v>19.989999999999998</v>
      </c>
      <c r="P1368" s="1933" t="s">
        <v>58</v>
      </c>
    </row>
    <row r="1369" spans="3:16" s="360" customFormat="1" ht="27" customHeight="1" x14ac:dyDescent="0.2">
      <c r="C1369" s="982" t="s">
        <v>4017</v>
      </c>
      <c r="D1369" s="836">
        <f t="shared" si="10"/>
        <v>41.989999999999995</v>
      </c>
      <c r="E1369" s="836">
        <v>20</v>
      </c>
      <c r="F1369" s="1473">
        <v>133</v>
      </c>
      <c r="G1369" s="2235">
        <v>200</v>
      </c>
      <c r="H1369" s="2235">
        <v>500</v>
      </c>
      <c r="I1369" s="2061">
        <v>0.15</v>
      </c>
      <c r="J1369" s="2061">
        <v>0.15</v>
      </c>
      <c r="K1369" s="2061">
        <v>0.15</v>
      </c>
      <c r="L1369" s="2061">
        <v>0.04</v>
      </c>
      <c r="M1369" s="836">
        <v>2</v>
      </c>
      <c r="N1369" s="98">
        <v>200</v>
      </c>
      <c r="O1369" s="838">
        <v>19.989999999999998</v>
      </c>
      <c r="P1369" s="2063" t="s">
        <v>58</v>
      </c>
    </row>
    <row r="1370" spans="3:16" s="360" customFormat="1" ht="27" customHeight="1" x14ac:dyDescent="0.2">
      <c r="C1370" s="982" t="s">
        <v>4018</v>
      </c>
      <c r="D1370" s="836">
        <f t="shared" si="10"/>
        <v>51.989999999999995</v>
      </c>
      <c r="E1370" s="836">
        <v>30</v>
      </c>
      <c r="F1370" s="1473">
        <v>200</v>
      </c>
      <c r="G1370" s="2235">
        <v>200</v>
      </c>
      <c r="H1370" s="2235">
        <v>750</v>
      </c>
      <c r="I1370" s="2061">
        <v>0.15</v>
      </c>
      <c r="J1370" s="2061">
        <v>0.15</v>
      </c>
      <c r="K1370" s="2061">
        <v>0.15</v>
      </c>
      <c r="L1370" s="2061">
        <v>0.04</v>
      </c>
      <c r="M1370" s="836">
        <v>2</v>
      </c>
      <c r="N1370" s="98">
        <v>200</v>
      </c>
      <c r="O1370" s="838">
        <v>19.989999999999998</v>
      </c>
      <c r="P1370" s="2063" t="s">
        <v>58</v>
      </c>
    </row>
    <row r="1371" spans="3:16" s="360" customFormat="1" ht="27" customHeight="1" x14ac:dyDescent="0.2">
      <c r="C1371" s="982" t="s">
        <v>4019</v>
      </c>
      <c r="D1371" s="836">
        <f t="shared" si="10"/>
        <v>65</v>
      </c>
      <c r="E1371" s="836">
        <v>30</v>
      </c>
      <c r="F1371" s="1473">
        <v>200</v>
      </c>
      <c r="G1371" s="2235">
        <v>200</v>
      </c>
      <c r="H1371" s="2235">
        <v>750</v>
      </c>
      <c r="I1371" s="2061">
        <v>0.15</v>
      </c>
      <c r="J1371" s="2061">
        <v>0.15</v>
      </c>
      <c r="K1371" s="2061">
        <v>0.15</v>
      </c>
      <c r="L1371" s="2061">
        <v>0.04</v>
      </c>
      <c r="M1371" s="836">
        <v>5</v>
      </c>
      <c r="N1371" s="98">
        <v>1000</v>
      </c>
      <c r="O1371" s="838">
        <v>30</v>
      </c>
      <c r="P1371" s="1933" t="s">
        <v>60</v>
      </c>
    </row>
    <row r="1372" spans="3:16" s="360" customFormat="1" ht="27" customHeight="1" x14ac:dyDescent="0.2">
      <c r="C1372" s="982" t="s">
        <v>4020</v>
      </c>
      <c r="D1372" s="836">
        <f t="shared" si="10"/>
        <v>75</v>
      </c>
      <c r="E1372" s="836">
        <v>40</v>
      </c>
      <c r="F1372" s="1473">
        <v>267</v>
      </c>
      <c r="G1372" s="2235">
        <v>300</v>
      </c>
      <c r="H1372" s="2235">
        <v>1000</v>
      </c>
      <c r="I1372" s="2061">
        <v>0.15</v>
      </c>
      <c r="J1372" s="2061">
        <v>0.15</v>
      </c>
      <c r="K1372" s="2061">
        <v>0.15</v>
      </c>
      <c r="L1372" s="2061">
        <v>0.04</v>
      </c>
      <c r="M1372" s="836">
        <v>5</v>
      </c>
      <c r="N1372" s="98">
        <v>1000</v>
      </c>
      <c r="O1372" s="838">
        <v>30</v>
      </c>
      <c r="P1372" s="1933" t="s">
        <v>60</v>
      </c>
    </row>
    <row r="1373" spans="3:16" s="360" customFormat="1" ht="27" customHeight="1" x14ac:dyDescent="0.2">
      <c r="C1373" s="982" t="s">
        <v>4021</v>
      </c>
      <c r="D1373" s="836">
        <f t="shared" si="10"/>
        <v>85</v>
      </c>
      <c r="E1373" s="836">
        <v>40</v>
      </c>
      <c r="F1373" s="1473">
        <v>267</v>
      </c>
      <c r="G1373" s="2235">
        <v>300</v>
      </c>
      <c r="H1373" s="2235">
        <v>1000</v>
      </c>
      <c r="I1373" s="2061">
        <v>0.15</v>
      </c>
      <c r="J1373" s="2061">
        <v>0.15</v>
      </c>
      <c r="K1373" s="2061">
        <v>0.15</v>
      </c>
      <c r="L1373" s="2061">
        <v>0.04</v>
      </c>
      <c r="M1373" s="836">
        <v>5</v>
      </c>
      <c r="N1373" s="98">
        <v>1000</v>
      </c>
      <c r="O1373" s="838">
        <v>40</v>
      </c>
      <c r="P1373" s="1933" t="s">
        <v>62</v>
      </c>
    </row>
    <row r="1374" spans="3:16" s="360" customFormat="1" ht="27" customHeight="1" x14ac:dyDescent="0.2">
      <c r="C1374" s="982" t="s">
        <v>4022</v>
      </c>
      <c r="D1374" s="836">
        <f t="shared" si="10"/>
        <v>105</v>
      </c>
      <c r="E1374" s="836">
        <v>50</v>
      </c>
      <c r="F1374" s="1473">
        <v>333</v>
      </c>
      <c r="G1374" s="2235">
        <v>300</v>
      </c>
      <c r="H1374" s="2235">
        <v>1250</v>
      </c>
      <c r="I1374" s="2061">
        <v>0.15</v>
      </c>
      <c r="J1374" s="2061">
        <v>0.15</v>
      </c>
      <c r="K1374" s="2061">
        <v>0.15</v>
      </c>
      <c r="L1374" s="2061">
        <v>0.04</v>
      </c>
      <c r="M1374" s="836">
        <v>5</v>
      </c>
      <c r="N1374" s="98">
        <v>1000</v>
      </c>
      <c r="O1374" s="838">
        <v>50</v>
      </c>
      <c r="P1374" s="1933" t="s">
        <v>1174</v>
      </c>
    </row>
    <row r="1375" spans="3:16" s="360" customFormat="1" ht="15" customHeight="1" x14ac:dyDescent="0.2">
      <c r="C1375" s="1234" t="s">
        <v>1474</v>
      </c>
      <c r="D1375" s="1300"/>
      <c r="E1375" s="1300"/>
      <c r="F1375" s="1300"/>
      <c r="G1375" s="1300"/>
      <c r="H1375" s="1300"/>
      <c r="I1375" s="1300"/>
      <c r="J1375" s="1300"/>
      <c r="K1375" s="1300"/>
      <c r="L1375" s="1300"/>
      <c r="M1375" s="1300"/>
      <c r="N1375" s="1301"/>
      <c r="O1375" s="1301"/>
      <c r="P1375" s="1448"/>
    </row>
    <row r="1376" spans="3:16" s="360" customFormat="1" ht="15" customHeight="1" x14ac:dyDescent="0.2">
      <c r="C1376" s="4991" t="s">
        <v>3964</v>
      </c>
      <c r="D1376" s="4999"/>
      <c r="E1376" s="4999"/>
      <c r="F1376" s="4999"/>
      <c r="G1376" s="4999"/>
      <c r="H1376" s="4999"/>
      <c r="I1376" s="4999"/>
      <c r="J1376" s="4999"/>
      <c r="K1376" s="4999"/>
      <c r="L1376" s="4999"/>
      <c r="M1376" s="4999"/>
      <c r="N1376" s="4999"/>
      <c r="O1376" s="4999"/>
      <c r="P1376" s="5000"/>
    </row>
    <row r="1377" spans="3:16" s="360" customFormat="1" ht="15" customHeight="1" x14ac:dyDescent="0.2">
      <c r="C1377" s="4991" t="s">
        <v>1623</v>
      </c>
      <c r="D1377" s="4992"/>
      <c r="E1377" s="4992"/>
      <c r="F1377" s="4992"/>
      <c r="G1377" s="4992"/>
      <c r="H1377" s="4992"/>
      <c r="I1377" s="4992"/>
      <c r="J1377" s="4992"/>
      <c r="K1377" s="4992"/>
      <c r="L1377" s="4992"/>
      <c r="M1377" s="4992"/>
      <c r="N1377" s="4992"/>
      <c r="O1377" s="4992"/>
      <c r="P1377" s="4993"/>
    </row>
    <row r="1378" spans="3:16" s="360" customFormat="1" ht="39" customHeight="1" x14ac:dyDescent="0.2">
      <c r="C1378" s="5001" t="s">
        <v>4416</v>
      </c>
      <c r="D1378" s="5002"/>
      <c r="E1378" s="5002"/>
      <c r="F1378" s="5002"/>
      <c r="G1378" s="5002"/>
      <c r="H1378" s="5002"/>
      <c r="I1378" s="5002"/>
      <c r="J1378" s="5002"/>
      <c r="K1378" s="5002"/>
      <c r="L1378" s="5002"/>
      <c r="M1378" s="5002"/>
      <c r="N1378" s="5002"/>
      <c r="O1378" s="5002"/>
      <c r="P1378" s="5003"/>
    </row>
    <row r="1379" spans="3:16" s="360" customFormat="1" ht="15" customHeight="1" x14ac:dyDescent="0.2">
      <c r="C1379" s="4991" t="s">
        <v>4023</v>
      </c>
      <c r="D1379" s="4992"/>
      <c r="E1379" s="4992"/>
      <c r="F1379" s="4992"/>
      <c r="G1379" s="4992"/>
      <c r="H1379" s="4992"/>
      <c r="I1379" s="4992"/>
      <c r="J1379" s="4992"/>
      <c r="K1379" s="4992"/>
      <c r="L1379" s="4992"/>
      <c r="M1379" s="4992"/>
      <c r="N1379" s="4992"/>
      <c r="O1379" s="4992"/>
      <c r="P1379" s="4993"/>
    </row>
    <row r="1380" spans="3:16" s="360" customFormat="1" ht="15" customHeight="1" x14ac:dyDescent="0.2">
      <c r="C1380" s="5001" t="s">
        <v>4024</v>
      </c>
      <c r="D1380" s="5002"/>
      <c r="E1380" s="5002"/>
      <c r="F1380" s="5002"/>
      <c r="G1380" s="5002"/>
      <c r="H1380" s="5002"/>
      <c r="I1380" s="5002"/>
      <c r="J1380" s="5002"/>
      <c r="K1380" s="5002"/>
      <c r="L1380" s="5002"/>
      <c r="M1380" s="5002"/>
      <c r="N1380" s="5002"/>
      <c r="O1380" s="5002"/>
      <c r="P1380" s="5003"/>
    </row>
    <row r="1381" spans="3:16" s="360" customFormat="1" ht="15" customHeight="1" x14ac:dyDescent="0.2">
      <c r="C1381" s="4991" t="s">
        <v>4025</v>
      </c>
      <c r="D1381" s="4992"/>
      <c r="E1381" s="4992"/>
      <c r="F1381" s="4992"/>
      <c r="G1381" s="4992"/>
      <c r="H1381" s="4992"/>
      <c r="I1381" s="4992"/>
      <c r="J1381" s="4992"/>
      <c r="K1381" s="4992"/>
      <c r="L1381" s="4992"/>
      <c r="M1381" s="4992"/>
      <c r="N1381" s="4992"/>
      <c r="O1381" s="4992"/>
      <c r="P1381" s="4993"/>
    </row>
    <row r="1382" spans="3:16" s="360" customFormat="1" ht="15" customHeight="1" x14ac:dyDescent="0.2">
      <c r="C1382" s="4991" t="s">
        <v>3968</v>
      </c>
      <c r="D1382" s="4992"/>
      <c r="E1382" s="4992"/>
      <c r="F1382" s="4992"/>
      <c r="G1382" s="4992"/>
      <c r="H1382" s="4992"/>
      <c r="I1382" s="4992"/>
      <c r="J1382" s="4992"/>
      <c r="K1382" s="4992"/>
      <c r="L1382" s="4992"/>
      <c r="M1382" s="4992"/>
      <c r="N1382" s="4992"/>
      <c r="O1382" s="4992"/>
      <c r="P1382" s="4993"/>
    </row>
    <row r="1383" spans="3:16" s="360" customFormat="1" ht="15" customHeight="1" x14ac:dyDescent="0.2">
      <c r="C1383" s="5036"/>
      <c r="D1383" s="4402"/>
      <c r="E1383" s="4402"/>
      <c r="F1383" s="4402"/>
      <c r="G1383" s="4402"/>
      <c r="H1383" s="4402"/>
      <c r="I1383" s="4402"/>
      <c r="J1383" s="4402"/>
      <c r="K1383" s="4402"/>
      <c r="L1383" s="4402"/>
      <c r="M1383" s="4402"/>
      <c r="N1383" s="4402"/>
      <c r="O1383" s="4402"/>
      <c r="P1383" s="5037"/>
    </row>
    <row r="1384" spans="3:16" s="360" customFormat="1" ht="15" customHeight="1" thickBot="1" x14ac:dyDescent="0.25">
      <c r="C1384" s="2162" t="s">
        <v>4417</v>
      </c>
      <c r="D1384" s="851"/>
      <c r="E1384" s="851"/>
      <c r="F1384" s="851"/>
      <c r="G1384" s="851"/>
      <c r="H1384" s="851"/>
      <c r="I1384" s="851"/>
      <c r="J1384" s="851"/>
      <c r="K1384" s="851"/>
      <c r="L1384" s="851"/>
      <c r="M1384" s="851"/>
      <c r="N1384" s="851"/>
      <c r="O1384" s="851"/>
      <c r="P1384" s="852"/>
    </row>
    <row r="1385" spans="3:16" s="360" customFormat="1" ht="15" customHeight="1" thickTop="1" x14ac:dyDescent="0.3">
      <c r="C1385" s="4948"/>
      <c r="D1385" s="4948"/>
      <c r="E1385" s="534"/>
      <c r="F1385" s="534"/>
      <c r="G1385" s="534"/>
      <c r="H1385" s="534"/>
      <c r="I1385" s="506"/>
      <c r="J1385" s="506"/>
      <c r="K1385" s="506"/>
      <c r="L1385" s="506"/>
      <c r="M1385" s="506"/>
      <c r="N1385" s="506"/>
      <c r="O1385" s="506"/>
      <c r="P1385" s="506"/>
    </row>
    <row r="1386" spans="3:16" s="360" customFormat="1" ht="15" customHeight="1" thickBot="1" x14ac:dyDescent="0.35">
      <c r="C1386" s="1517"/>
      <c r="D1386" s="1517"/>
      <c r="E1386" s="534"/>
      <c r="F1386" s="534"/>
      <c r="G1386" s="534"/>
      <c r="H1386" s="534"/>
      <c r="I1386" s="506"/>
      <c r="J1386" s="506"/>
      <c r="K1386" s="506"/>
      <c r="L1386" s="506"/>
      <c r="M1386" s="506"/>
      <c r="N1386" s="506"/>
      <c r="O1386" s="506"/>
      <c r="P1386" s="506"/>
    </row>
    <row r="1387" spans="3:16" s="360" customFormat="1" ht="33.75" customHeight="1" thickTop="1" x14ac:dyDescent="0.3">
      <c r="C1387" s="5363" t="s">
        <v>3994</v>
      </c>
      <c r="D1387" s="5364"/>
      <c r="E1387" s="5364"/>
      <c r="F1387" s="5364"/>
      <c r="G1387" s="5365"/>
      <c r="H1387" s="534"/>
      <c r="I1387" s="506"/>
      <c r="J1387" s="506"/>
      <c r="K1387" s="506"/>
      <c r="L1387" s="506"/>
      <c r="M1387" s="506"/>
      <c r="N1387" s="506"/>
      <c r="O1387" s="506"/>
      <c r="P1387" s="506"/>
    </row>
    <row r="1388" spans="3:16" s="360" customFormat="1" ht="15" customHeight="1" thickBot="1" x14ac:dyDescent="0.35">
      <c r="C1388" s="831"/>
      <c r="D1388" s="712"/>
      <c r="E1388" s="712"/>
      <c r="F1388" s="712"/>
      <c r="G1388" s="832"/>
      <c r="H1388" s="534"/>
      <c r="I1388" s="506"/>
      <c r="J1388" s="506"/>
      <c r="K1388" s="506"/>
      <c r="L1388" s="506"/>
      <c r="M1388" s="506"/>
      <c r="N1388" s="506"/>
      <c r="O1388" s="506"/>
      <c r="P1388" s="506"/>
    </row>
    <row r="1389" spans="3:16" s="360" customFormat="1" ht="15" customHeight="1" thickBot="1" x14ac:dyDescent="0.35">
      <c r="C1389" s="4964" t="s">
        <v>560</v>
      </c>
      <c r="D1389" s="4965"/>
      <c r="E1389" s="4966"/>
      <c r="F1389" s="4966"/>
      <c r="G1389" s="4967"/>
      <c r="H1389" s="534"/>
      <c r="I1389" s="506"/>
      <c r="J1389" s="506"/>
      <c r="K1389" s="506"/>
      <c r="L1389" s="506"/>
      <c r="M1389" s="506"/>
      <c r="N1389" s="506"/>
      <c r="O1389" s="506"/>
      <c r="P1389" s="506"/>
    </row>
    <row r="1390" spans="3:16" s="360" customFormat="1" ht="15" customHeight="1" x14ac:dyDescent="0.3">
      <c r="C1390" s="4968" t="s">
        <v>1754</v>
      </c>
      <c r="D1390" s="4970" t="s">
        <v>3995</v>
      </c>
      <c r="E1390" s="5366" t="s">
        <v>3731</v>
      </c>
      <c r="F1390" s="5305"/>
      <c r="G1390" s="5307"/>
      <c r="H1390" s="534"/>
      <c r="I1390" s="506"/>
      <c r="J1390" s="506"/>
      <c r="K1390" s="506"/>
      <c r="L1390" s="506"/>
      <c r="M1390" s="506"/>
      <c r="N1390" s="506"/>
      <c r="O1390" s="506"/>
      <c r="P1390" s="506"/>
    </row>
    <row r="1391" spans="3:16" s="360" customFormat="1" ht="15" customHeight="1" x14ac:dyDescent="0.3">
      <c r="C1391" s="4969"/>
      <c r="D1391" s="4971"/>
      <c r="E1391" s="2233" t="s">
        <v>2773</v>
      </c>
      <c r="F1391" s="1428" t="s">
        <v>1057</v>
      </c>
      <c r="G1391" s="2234" t="s">
        <v>2321</v>
      </c>
      <c r="H1391" s="534"/>
      <c r="I1391" s="506"/>
      <c r="J1391" s="506"/>
      <c r="K1391" s="506"/>
      <c r="L1391" s="506"/>
      <c r="M1391" s="506"/>
      <c r="N1391" s="506"/>
      <c r="O1391" s="506"/>
      <c r="P1391" s="506"/>
    </row>
    <row r="1392" spans="3:16" s="360" customFormat="1" ht="15" customHeight="1" x14ac:dyDescent="0.3">
      <c r="C1392" s="982" t="s">
        <v>4406</v>
      </c>
      <c r="D1392" s="836">
        <f>+E1392</f>
        <v>5.99</v>
      </c>
      <c r="E1392" s="838">
        <v>5.99</v>
      </c>
      <c r="F1392" s="1299">
        <v>200</v>
      </c>
      <c r="G1392" s="2071">
        <v>0.1</v>
      </c>
      <c r="H1392" s="534"/>
      <c r="I1392" s="506"/>
      <c r="J1392" s="506"/>
      <c r="K1392" s="506"/>
      <c r="L1392" s="506"/>
      <c r="M1392" s="506"/>
      <c r="N1392" s="506"/>
      <c r="O1392" s="506"/>
      <c r="P1392" s="506"/>
    </row>
    <row r="1393" spans="3:16" s="360" customFormat="1" ht="15" customHeight="1" x14ac:dyDescent="0.3">
      <c r="C1393" s="982" t="s">
        <v>4407</v>
      </c>
      <c r="D1393" s="836">
        <f t="shared" ref="D1393:D1406" si="11">+E1393</f>
        <v>9.99</v>
      </c>
      <c r="E1393" s="838">
        <v>9.99</v>
      </c>
      <c r="F1393" s="1299">
        <v>300</v>
      </c>
      <c r="G1393" s="2071">
        <v>0.1</v>
      </c>
      <c r="H1393" s="534"/>
      <c r="I1393" s="506"/>
      <c r="J1393" s="506"/>
      <c r="K1393" s="506"/>
      <c r="L1393" s="506"/>
      <c r="M1393" s="506"/>
      <c r="N1393" s="506"/>
      <c r="O1393" s="506"/>
      <c r="P1393" s="506"/>
    </row>
    <row r="1394" spans="3:16" s="360" customFormat="1" ht="15" customHeight="1" x14ac:dyDescent="0.3">
      <c r="C1394" s="982" t="s">
        <v>4408</v>
      </c>
      <c r="D1394" s="836">
        <f t="shared" si="11"/>
        <v>9.99</v>
      </c>
      <c r="E1394" s="838">
        <v>9.99</v>
      </c>
      <c r="F1394" s="1299">
        <v>300</v>
      </c>
      <c r="G1394" s="2071">
        <v>0.1</v>
      </c>
      <c r="H1394" s="534"/>
      <c r="I1394" s="506"/>
      <c r="J1394" s="506"/>
      <c r="K1394" s="506"/>
      <c r="L1394" s="506"/>
      <c r="M1394" s="506"/>
      <c r="N1394" s="506"/>
      <c r="O1394" s="506"/>
      <c r="P1394" s="506"/>
    </row>
    <row r="1395" spans="3:16" s="360" customFormat="1" ht="15" customHeight="1" x14ac:dyDescent="0.3">
      <c r="C1395" s="982" t="s">
        <v>4409</v>
      </c>
      <c r="D1395" s="836">
        <f t="shared" si="11"/>
        <v>14.99</v>
      </c>
      <c r="E1395" s="838">
        <v>14.99</v>
      </c>
      <c r="F1395" s="1299">
        <v>500</v>
      </c>
      <c r="G1395" s="2071">
        <v>0.1</v>
      </c>
      <c r="H1395" s="534"/>
      <c r="I1395" s="506"/>
      <c r="J1395" s="506"/>
      <c r="K1395" s="506"/>
      <c r="L1395" s="506"/>
      <c r="M1395" s="506"/>
      <c r="N1395" s="506"/>
      <c r="O1395" s="506"/>
      <c r="P1395" s="506"/>
    </row>
    <row r="1396" spans="3:16" s="360" customFormat="1" ht="15" customHeight="1" x14ac:dyDescent="0.3">
      <c r="C1396" s="982" t="s">
        <v>4410</v>
      </c>
      <c r="D1396" s="836">
        <f t="shared" si="11"/>
        <v>19.989999999999998</v>
      </c>
      <c r="E1396" s="838">
        <v>19.989999999999998</v>
      </c>
      <c r="F1396" s="1299">
        <v>1000</v>
      </c>
      <c r="G1396" s="2071">
        <v>0.1</v>
      </c>
      <c r="H1396" s="534"/>
      <c r="I1396" s="506"/>
      <c r="J1396" s="506"/>
      <c r="K1396" s="506"/>
      <c r="L1396" s="506"/>
      <c r="M1396" s="506"/>
      <c r="N1396" s="506"/>
      <c r="O1396" s="506"/>
      <c r="P1396" s="506"/>
    </row>
    <row r="1397" spans="3:16" s="360" customFormat="1" ht="15" customHeight="1" x14ac:dyDescent="0.3">
      <c r="C1397" s="982" t="s">
        <v>3996</v>
      </c>
      <c r="D1397" s="836">
        <f t="shared" si="11"/>
        <v>30</v>
      </c>
      <c r="E1397" s="838">
        <v>30</v>
      </c>
      <c r="F1397" s="1299">
        <v>2000</v>
      </c>
      <c r="G1397" s="2071">
        <v>0.1</v>
      </c>
      <c r="H1397" s="534"/>
      <c r="I1397" s="506"/>
      <c r="J1397" s="506"/>
      <c r="K1397" s="506"/>
      <c r="L1397" s="506"/>
      <c r="M1397" s="506"/>
      <c r="N1397" s="506"/>
      <c r="O1397" s="506"/>
      <c r="P1397" s="506"/>
    </row>
    <row r="1398" spans="3:16" s="360" customFormat="1" ht="15" customHeight="1" x14ac:dyDescent="0.3">
      <c r="C1398" s="982" t="s">
        <v>3997</v>
      </c>
      <c r="D1398" s="836">
        <f t="shared" si="11"/>
        <v>40</v>
      </c>
      <c r="E1398" s="838">
        <v>40</v>
      </c>
      <c r="F1398" s="1299">
        <v>3000</v>
      </c>
      <c r="G1398" s="2071">
        <v>0.1</v>
      </c>
      <c r="H1398" s="534"/>
      <c r="I1398" s="506"/>
      <c r="J1398" s="506"/>
      <c r="K1398" s="506"/>
      <c r="L1398" s="506"/>
      <c r="M1398" s="506"/>
      <c r="N1398" s="506"/>
      <c r="O1398" s="506"/>
      <c r="P1398" s="506"/>
    </row>
    <row r="1399" spans="3:16" s="360" customFormat="1" ht="15" customHeight="1" x14ac:dyDescent="0.3">
      <c r="C1399" s="982" t="s">
        <v>3998</v>
      </c>
      <c r="D1399" s="836">
        <f t="shared" si="11"/>
        <v>50</v>
      </c>
      <c r="E1399" s="838">
        <v>50</v>
      </c>
      <c r="F1399" s="1299">
        <v>5000</v>
      </c>
      <c r="G1399" s="2071">
        <v>0.1</v>
      </c>
      <c r="H1399" s="534"/>
      <c r="I1399" s="506"/>
      <c r="J1399" s="506"/>
      <c r="K1399" s="506"/>
      <c r="L1399" s="506"/>
      <c r="M1399" s="506"/>
      <c r="N1399" s="506"/>
      <c r="O1399" s="506"/>
      <c r="P1399" s="506"/>
    </row>
    <row r="1400" spans="3:16" s="360" customFormat="1" ht="15" customHeight="1" x14ac:dyDescent="0.3">
      <c r="C1400" s="982" t="s">
        <v>4411</v>
      </c>
      <c r="D1400" s="836">
        <f t="shared" si="11"/>
        <v>5.99</v>
      </c>
      <c r="E1400" s="836">
        <v>5.99</v>
      </c>
      <c r="F1400" s="1299">
        <v>200</v>
      </c>
      <c r="G1400" s="2071">
        <v>0.1</v>
      </c>
      <c r="H1400" s="534"/>
      <c r="I1400" s="506"/>
      <c r="J1400" s="506"/>
      <c r="K1400" s="506"/>
      <c r="L1400" s="506"/>
      <c r="M1400" s="506"/>
      <c r="N1400" s="506"/>
      <c r="O1400" s="506"/>
      <c r="P1400" s="506"/>
    </row>
    <row r="1401" spans="3:16" s="360" customFormat="1" ht="15" customHeight="1" x14ac:dyDescent="0.3">
      <c r="C1401" s="982" t="s">
        <v>4412</v>
      </c>
      <c r="D1401" s="836">
        <f t="shared" si="11"/>
        <v>9.99</v>
      </c>
      <c r="E1401" s="836">
        <v>9.99</v>
      </c>
      <c r="F1401" s="1299">
        <v>300</v>
      </c>
      <c r="G1401" s="2071">
        <v>0.1</v>
      </c>
      <c r="H1401" s="534"/>
      <c r="I1401" s="506"/>
      <c r="J1401" s="506"/>
      <c r="K1401" s="506"/>
      <c r="L1401" s="506"/>
      <c r="M1401" s="506"/>
      <c r="N1401" s="506"/>
      <c r="O1401" s="506"/>
      <c r="P1401" s="506"/>
    </row>
    <row r="1402" spans="3:16" s="360" customFormat="1" ht="15" customHeight="1" x14ac:dyDescent="0.3">
      <c r="C1402" s="982" t="s">
        <v>4413</v>
      </c>
      <c r="D1402" s="836">
        <f t="shared" si="11"/>
        <v>14.99</v>
      </c>
      <c r="E1402" s="836">
        <v>14.99</v>
      </c>
      <c r="F1402" s="1299">
        <v>500</v>
      </c>
      <c r="G1402" s="2071">
        <v>0.1</v>
      </c>
      <c r="H1402" s="534"/>
      <c r="I1402" s="506"/>
      <c r="J1402" s="506"/>
      <c r="K1402" s="506"/>
      <c r="L1402" s="506"/>
      <c r="M1402" s="506"/>
      <c r="N1402" s="506"/>
      <c r="O1402" s="506"/>
      <c r="P1402" s="506"/>
    </row>
    <row r="1403" spans="3:16" s="360" customFormat="1" ht="15" customHeight="1" x14ac:dyDescent="0.3">
      <c r="C1403" s="982" t="s">
        <v>4414</v>
      </c>
      <c r="D1403" s="836">
        <f t="shared" si="11"/>
        <v>19.989999999999998</v>
      </c>
      <c r="E1403" s="836">
        <v>19.989999999999998</v>
      </c>
      <c r="F1403" s="1299">
        <v>1000</v>
      </c>
      <c r="G1403" s="2071">
        <v>0.1</v>
      </c>
      <c r="H1403" s="534"/>
      <c r="I1403" s="506"/>
      <c r="J1403" s="506"/>
      <c r="K1403" s="506"/>
      <c r="L1403" s="506"/>
      <c r="M1403" s="506"/>
      <c r="N1403" s="506"/>
      <c r="O1403" s="506"/>
      <c r="P1403" s="506"/>
    </row>
    <row r="1404" spans="3:16" s="360" customFormat="1" ht="15" customHeight="1" x14ac:dyDescent="0.3">
      <c r="C1404" s="982" t="s">
        <v>3999</v>
      </c>
      <c r="D1404" s="836">
        <f t="shared" si="11"/>
        <v>30</v>
      </c>
      <c r="E1404" s="836">
        <v>30</v>
      </c>
      <c r="F1404" s="1299">
        <v>2000</v>
      </c>
      <c r="G1404" s="2071">
        <v>0.1</v>
      </c>
      <c r="H1404" s="534"/>
      <c r="I1404" s="506"/>
      <c r="J1404" s="506"/>
      <c r="K1404" s="506"/>
      <c r="L1404" s="506"/>
      <c r="M1404" s="506"/>
      <c r="N1404" s="506"/>
      <c r="O1404" s="506"/>
      <c r="P1404" s="506"/>
    </row>
    <row r="1405" spans="3:16" s="360" customFormat="1" ht="15" customHeight="1" x14ac:dyDescent="0.3">
      <c r="C1405" s="982" t="s">
        <v>4000</v>
      </c>
      <c r="D1405" s="836">
        <f t="shared" si="11"/>
        <v>40</v>
      </c>
      <c r="E1405" s="836">
        <v>40</v>
      </c>
      <c r="F1405" s="1299">
        <v>3000</v>
      </c>
      <c r="G1405" s="2071">
        <v>0.1</v>
      </c>
      <c r="H1405" s="534"/>
      <c r="I1405" s="506"/>
      <c r="J1405" s="506"/>
      <c r="K1405" s="506"/>
      <c r="L1405" s="506"/>
      <c r="M1405" s="506"/>
      <c r="N1405" s="506"/>
      <c r="O1405" s="506"/>
      <c r="P1405" s="506"/>
    </row>
    <row r="1406" spans="3:16" s="360" customFormat="1" ht="15" customHeight="1" x14ac:dyDescent="0.3">
      <c r="C1406" s="982" t="s">
        <v>4001</v>
      </c>
      <c r="D1406" s="836">
        <f t="shared" si="11"/>
        <v>50</v>
      </c>
      <c r="E1406" s="836">
        <v>50</v>
      </c>
      <c r="F1406" s="1299">
        <v>5000</v>
      </c>
      <c r="G1406" s="2071">
        <v>0.1</v>
      </c>
      <c r="H1406" s="534"/>
      <c r="I1406" s="506"/>
      <c r="J1406" s="506"/>
      <c r="K1406" s="506"/>
      <c r="L1406" s="506"/>
      <c r="M1406" s="506"/>
      <c r="N1406" s="506"/>
      <c r="O1406" s="506"/>
      <c r="P1406" s="506"/>
    </row>
    <row r="1407" spans="3:16" s="360" customFormat="1" ht="15" customHeight="1" x14ac:dyDescent="0.3">
      <c r="C1407" s="1234" t="s">
        <v>1474</v>
      </c>
      <c r="D1407" s="1300"/>
      <c r="E1407" s="1301"/>
      <c r="F1407" s="1301"/>
      <c r="G1407" s="2072"/>
      <c r="H1407" s="534"/>
      <c r="I1407" s="506"/>
      <c r="J1407" s="506"/>
      <c r="K1407" s="506"/>
      <c r="L1407" s="506"/>
      <c r="M1407" s="506"/>
      <c r="N1407" s="506"/>
      <c r="O1407" s="506"/>
      <c r="P1407" s="506"/>
    </row>
    <row r="1408" spans="3:16" s="360" customFormat="1" ht="15" customHeight="1" x14ac:dyDescent="0.3">
      <c r="C1408" s="4991" t="s">
        <v>2778</v>
      </c>
      <c r="D1408" s="4999"/>
      <c r="E1408" s="4999"/>
      <c r="F1408" s="4999"/>
      <c r="G1408" s="5000"/>
      <c r="H1408" s="534"/>
      <c r="I1408" s="506"/>
      <c r="J1408" s="506"/>
      <c r="K1408" s="506"/>
      <c r="L1408" s="506"/>
      <c r="M1408" s="506"/>
      <c r="N1408" s="506"/>
      <c r="O1408" s="506"/>
      <c r="P1408" s="506"/>
    </row>
    <row r="1409" spans="3:16" s="360" customFormat="1" ht="15" customHeight="1" x14ac:dyDescent="0.3">
      <c r="C1409" s="5001" t="s">
        <v>4194</v>
      </c>
      <c r="D1409" s="5002"/>
      <c r="E1409" s="5002"/>
      <c r="F1409" s="5002"/>
      <c r="G1409" s="5003"/>
      <c r="H1409" s="534"/>
      <c r="I1409" s="506"/>
      <c r="J1409" s="506"/>
      <c r="K1409" s="506"/>
      <c r="L1409" s="506"/>
      <c r="M1409" s="506"/>
      <c r="N1409" s="506"/>
      <c r="O1409" s="506"/>
      <c r="P1409" s="506"/>
    </row>
    <row r="1410" spans="3:16" s="360" customFormat="1" ht="15" customHeight="1" x14ac:dyDescent="0.3">
      <c r="C1410" s="4991" t="s">
        <v>4002</v>
      </c>
      <c r="D1410" s="4992"/>
      <c r="E1410" s="4992"/>
      <c r="F1410" s="4992"/>
      <c r="G1410" s="4993"/>
      <c r="H1410" s="534"/>
      <c r="I1410" s="506"/>
      <c r="J1410" s="506"/>
      <c r="K1410" s="506"/>
      <c r="L1410" s="506"/>
      <c r="M1410" s="506"/>
      <c r="N1410" s="506"/>
      <c r="O1410" s="506"/>
      <c r="P1410" s="506"/>
    </row>
    <row r="1411" spans="3:16" s="360" customFormat="1" ht="15" customHeight="1" x14ac:dyDescent="0.3">
      <c r="C1411" s="5001" t="s">
        <v>4003</v>
      </c>
      <c r="D1411" s="5002"/>
      <c r="E1411" s="5002"/>
      <c r="F1411" s="5002"/>
      <c r="G1411" s="5003"/>
      <c r="H1411" s="534"/>
      <c r="I1411" s="506"/>
      <c r="J1411" s="506"/>
      <c r="K1411" s="506"/>
      <c r="L1411" s="506"/>
      <c r="M1411" s="506"/>
      <c r="N1411" s="506"/>
      <c r="O1411" s="506"/>
      <c r="P1411" s="506"/>
    </row>
    <row r="1412" spans="3:16" s="360" customFormat="1" ht="15" customHeight="1" x14ac:dyDescent="0.3">
      <c r="C1412" s="5001" t="s">
        <v>4004</v>
      </c>
      <c r="D1412" s="5002"/>
      <c r="E1412" s="5002"/>
      <c r="F1412" s="5002"/>
      <c r="G1412" s="5003"/>
      <c r="H1412" s="534"/>
      <c r="I1412" s="506"/>
      <c r="J1412" s="506"/>
      <c r="K1412" s="506"/>
      <c r="L1412" s="506"/>
      <c r="M1412" s="506"/>
      <c r="N1412" s="506"/>
      <c r="O1412" s="506"/>
      <c r="P1412" s="506"/>
    </row>
    <row r="1413" spans="3:16" s="360" customFormat="1" ht="15" customHeight="1" x14ac:dyDescent="0.3">
      <c r="C1413" s="5001" t="s">
        <v>4005</v>
      </c>
      <c r="D1413" s="5002"/>
      <c r="E1413" s="5002"/>
      <c r="F1413" s="5002"/>
      <c r="G1413" s="5003"/>
      <c r="H1413" s="534"/>
      <c r="I1413" s="506"/>
      <c r="J1413" s="506"/>
      <c r="K1413" s="506"/>
      <c r="L1413" s="506"/>
      <c r="M1413" s="506"/>
      <c r="N1413" s="506"/>
      <c r="O1413" s="506"/>
      <c r="P1413" s="506"/>
    </row>
    <row r="1414" spans="3:16" s="360" customFormat="1" ht="15" customHeight="1" x14ac:dyDescent="0.3">
      <c r="C1414" s="4991" t="s">
        <v>4006</v>
      </c>
      <c r="D1414" s="4992"/>
      <c r="E1414" s="4992"/>
      <c r="F1414" s="4992"/>
      <c r="G1414" s="4993"/>
      <c r="H1414" s="534"/>
      <c r="I1414" s="506"/>
      <c r="J1414" s="506"/>
      <c r="K1414" s="506"/>
      <c r="L1414" s="506"/>
      <c r="M1414" s="506"/>
      <c r="N1414" s="506"/>
      <c r="O1414" s="506"/>
      <c r="P1414" s="506"/>
    </row>
    <row r="1415" spans="3:16" s="360" customFormat="1" ht="15" customHeight="1" x14ac:dyDescent="0.3">
      <c r="C1415" s="4991" t="s">
        <v>4007</v>
      </c>
      <c r="D1415" s="4992"/>
      <c r="E1415" s="4992"/>
      <c r="F1415" s="4992"/>
      <c r="G1415" s="4993"/>
      <c r="H1415" s="534"/>
      <c r="I1415" s="506"/>
      <c r="J1415" s="506"/>
      <c r="K1415" s="506"/>
      <c r="L1415" s="506"/>
      <c r="M1415" s="506"/>
      <c r="N1415" s="506"/>
      <c r="O1415" s="506"/>
      <c r="P1415" s="506"/>
    </row>
    <row r="1416" spans="3:16" s="360" customFormat="1" ht="15" customHeight="1" x14ac:dyDescent="0.3">
      <c r="C1416" s="4991" t="s">
        <v>4008</v>
      </c>
      <c r="D1416" s="4992"/>
      <c r="E1416" s="4992"/>
      <c r="F1416" s="4992"/>
      <c r="G1416" s="4993"/>
      <c r="H1416" s="534"/>
      <c r="I1416" s="506"/>
      <c r="J1416" s="506"/>
      <c r="K1416" s="506"/>
      <c r="L1416" s="506"/>
      <c r="M1416" s="506"/>
      <c r="N1416" s="506"/>
      <c r="O1416" s="506"/>
      <c r="P1416" s="506"/>
    </row>
    <row r="1417" spans="3:16" s="360" customFormat="1" ht="15" customHeight="1" x14ac:dyDescent="0.3">
      <c r="C1417" s="4991"/>
      <c r="D1417" s="4992"/>
      <c r="E1417" s="4992"/>
      <c r="F1417" s="4992"/>
      <c r="G1417" s="4993"/>
      <c r="H1417" s="534"/>
      <c r="I1417" s="506"/>
      <c r="J1417" s="506"/>
      <c r="K1417" s="506"/>
      <c r="L1417" s="506"/>
      <c r="M1417" s="506"/>
      <c r="N1417" s="506"/>
      <c r="O1417" s="506"/>
      <c r="P1417" s="506"/>
    </row>
    <row r="1418" spans="3:16" s="360" customFormat="1" ht="15" customHeight="1" thickBot="1" x14ac:dyDescent="0.35">
      <c r="C1418" s="2162" t="s">
        <v>4415</v>
      </c>
      <c r="D1418" s="851"/>
      <c r="E1418" s="851"/>
      <c r="F1418" s="851"/>
      <c r="G1418" s="852"/>
      <c r="H1418" s="534"/>
      <c r="I1418" s="506"/>
      <c r="J1418" s="506"/>
      <c r="K1418" s="506"/>
      <c r="L1418" s="506"/>
      <c r="M1418" s="506"/>
      <c r="N1418" s="506"/>
      <c r="O1418" s="506"/>
      <c r="P1418" s="506"/>
    </row>
    <row r="1419" spans="3:16" s="360" customFormat="1" ht="15" customHeight="1" thickTop="1" x14ac:dyDescent="0.3">
      <c r="C1419" s="4948"/>
      <c r="D1419" s="4948"/>
      <c r="E1419" s="534"/>
      <c r="F1419" s="534"/>
      <c r="G1419" s="534"/>
      <c r="H1419" s="534"/>
      <c r="I1419" s="506"/>
      <c r="J1419" s="506"/>
      <c r="K1419" s="506"/>
      <c r="L1419" s="506"/>
      <c r="M1419" s="506"/>
      <c r="N1419" s="506"/>
      <c r="O1419" s="506"/>
      <c r="P1419" s="506"/>
    </row>
    <row r="1420" spans="3:16" s="360" customFormat="1" ht="15" customHeight="1" thickBot="1" x14ac:dyDescent="0.35">
      <c r="C1420" s="1517"/>
      <c r="D1420" s="1517"/>
      <c r="E1420" s="534"/>
      <c r="F1420" s="534"/>
      <c r="G1420" s="534"/>
      <c r="H1420" s="534"/>
      <c r="I1420" s="506"/>
      <c r="J1420" s="506"/>
      <c r="K1420" s="506"/>
      <c r="L1420" s="506"/>
      <c r="M1420" s="506"/>
      <c r="N1420" s="506"/>
      <c r="O1420" s="506"/>
      <c r="P1420" s="506"/>
    </row>
    <row r="1421" spans="3:16" s="360" customFormat="1" ht="15" customHeight="1" thickTop="1" thickBot="1" x14ac:dyDescent="0.35">
      <c r="C1421" s="4975" t="s">
        <v>4919</v>
      </c>
      <c r="D1421" s="4976"/>
      <c r="E1421" s="4976"/>
      <c r="F1421" s="4977"/>
      <c r="G1421" s="534"/>
      <c r="H1421" s="534"/>
      <c r="I1421" s="506"/>
      <c r="J1421" s="506"/>
      <c r="K1421" s="506"/>
      <c r="L1421" s="506"/>
      <c r="M1421" s="506"/>
      <c r="N1421" s="506"/>
      <c r="O1421" s="506"/>
      <c r="P1421" s="506"/>
    </row>
    <row r="1422" spans="3:16" s="360" customFormat="1" ht="30" customHeight="1" thickBot="1" x14ac:dyDescent="0.35">
      <c r="C1422" s="4978" t="s">
        <v>4395</v>
      </c>
      <c r="D1422" s="4979"/>
      <c r="E1422" s="4980" t="s">
        <v>4396</v>
      </c>
      <c r="F1422" s="4981"/>
      <c r="G1422" s="534"/>
      <c r="H1422" s="534"/>
      <c r="I1422" s="506"/>
      <c r="J1422" s="506"/>
      <c r="K1422" s="506"/>
      <c r="L1422" s="506"/>
      <c r="M1422" s="506"/>
      <c r="N1422" s="506"/>
      <c r="O1422" s="506"/>
      <c r="P1422" s="506"/>
    </row>
    <row r="1423" spans="3:16" s="360" customFormat="1" ht="15" customHeight="1" thickBot="1" x14ac:dyDescent="0.35">
      <c r="C1423" s="2372"/>
      <c r="D1423" s="4982" t="s">
        <v>347</v>
      </c>
      <c r="E1423" s="4980" t="s">
        <v>4397</v>
      </c>
      <c r="F1423" s="4984"/>
      <c r="G1423" s="534"/>
      <c r="H1423" s="534"/>
      <c r="I1423" s="506"/>
      <c r="J1423" s="506"/>
      <c r="K1423" s="506"/>
      <c r="L1423" s="506"/>
      <c r="M1423" s="506"/>
      <c r="N1423" s="506"/>
      <c r="O1423" s="506"/>
      <c r="P1423" s="506"/>
    </row>
    <row r="1424" spans="3:16" s="360" customFormat="1" ht="38.25" customHeight="1" x14ac:dyDescent="0.3">
      <c r="C1424" s="2373" t="s">
        <v>2768</v>
      </c>
      <c r="D1424" s="4983"/>
      <c r="E1424" s="2374" t="s">
        <v>4398</v>
      </c>
      <c r="F1424" s="2375" t="s">
        <v>4399</v>
      </c>
      <c r="G1424" s="534"/>
      <c r="H1424" s="534"/>
      <c r="I1424" s="506"/>
      <c r="J1424" s="506"/>
      <c r="K1424" s="506"/>
      <c r="L1424" s="506"/>
      <c r="M1424" s="506"/>
      <c r="N1424" s="506"/>
      <c r="O1424" s="506"/>
      <c r="P1424" s="506"/>
    </row>
    <row r="1425" spans="3:16" s="360" customFormat="1" ht="15" customHeight="1" x14ac:dyDescent="0.3">
      <c r="C1425" s="2376" t="s">
        <v>4918</v>
      </c>
      <c r="D1425" s="2377">
        <f>+E1425+F1425</f>
        <v>34.989999999999995</v>
      </c>
      <c r="E1425" s="2377">
        <v>24.99</v>
      </c>
      <c r="F1425" s="2378">
        <v>10</v>
      </c>
      <c r="G1425" s="534"/>
      <c r="H1425" s="534"/>
      <c r="I1425" s="506"/>
      <c r="J1425" s="506"/>
      <c r="K1425" s="506"/>
      <c r="L1425" s="506"/>
      <c r="M1425" s="506"/>
      <c r="N1425" s="506"/>
      <c r="O1425" s="506"/>
      <c r="P1425" s="506"/>
    </row>
    <row r="1426" spans="3:16" s="360" customFormat="1" ht="15" customHeight="1" x14ac:dyDescent="0.3">
      <c r="C1426" s="2379" t="s">
        <v>4920</v>
      </c>
      <c r="D1426" s="2377">
        <f>+E1426+F1426</f>
        <v>33</v>
      </c>
      <c r="E1426" s="2380">
        <v>23</v>
      </c>
      <c r="F1426" s="2381">
        <v>10</v>
      </c>
      <c r="G1426" s="534"/>
      <c r="H1426" s="534"/>
      <c r="I1426" s="506"/>
      <c r="J1426" s="506"/>
      <c r="K1426" s="506"/>
      <c r="L1426" s="506"/>
      <c r="M1426" s="506"/>
      <c r="N1426" s="506"/>
      <c r="O1426" s="506"/>
      <c r="P1426" s="506"/>
    </row>
    <row r="1427" spans="3:16" s="360" customFormat="1" ht="15" customHeight="1" x14ac:dyDescent="0.3">
      <c r="C1427" s="2379" t="s">
        <v>4921</v>
      </c>
      <c r="D1427" s="2380">
        <f>+E1427+F1427</f>
        <v>25</v>
      </c>
      <c r="E1427" s="2380">
        <v>15</v>
      </c>
      <c r="F1427" s="2382">
        <v>10</v>
      </c>
      <c r="G1427" s="534"/>
      <c r="H1427" s="534"/>
      <c r="I1427" s="506"/>
      <c r="J1427" s="506"/>
      <c r="K1427" s="506"/>
      <c r="L1427" s="506"/>
      <c r="M1427" s="506"/>
      <c r="N1427" s="506"/>
      <c r="O1427" s="506"/>
      <c r="P1427" s="506"/>
    </row>
    <row r="1428" spans="3:16" s="360" customFormat="1" ht="15" customHeight="1" x14ac:dyDescent="0.3">
      <c r="C1428" s="2158" t="s">
        <v>1474</v>
      </c>
      <c r="D1428" s="723"/>
      <c r="E1428" s="724"/>
      <c r="F1428" s="726"/>
      <c r="G1428" s="534"/>
      <c r="H1428" s="534"/>
      <c r="I1428" s="506"/>
      <c r="J1428" s="506"/>
      <c r="K1428" s="506"/>
      <c r="L1428" s="506"/>
      <c r="M1428" s="506"/>
      <c r="N1428" s="506"/>
      <c r="O1428" s="506"/>
      <c r="P1428" s="506"/>
    </row>
    <row r="1429" spans="3:16" s="360" customFormat="1" ht="16.5" customHeight="1" x14ac:dyDescent="0.3">
      <c r="C1429" s="4985" t="s">
        <v>4400</v>
      </c>
      <c r="D1429" s="4986"/>
      <c r="E1429" s="4986"/>
      <c r="F1429" s="4987"/>
      <c r="G1429" s="534"/>
      <c r="H1429" s="534"/>
      <c r="I1429" s="506"/>
      <c r="J1429" s="506"/>
      <c r="K1429" s="506"/>
      <c r="L1429" s="506"/>
      <c r="M1429" s="506"/>
      <c r="N1429" s="506"/>
      <c r="O1429" s="506"/>
      <c r="P1429" s="506"/>
    </row>
    <row r="1430" spans="3:16" s="360" customFormat="1" ht="21" customHeight="1" x14ac:dyDescent="0.3">
      <c r="C1430" s="4988" t="s">
        <v>4401</v>
      </c>
      <c r="D1430" s="4989"/>
      <c r="E1430" s="4989"/>
      <c r="F1430" s="4990"/>
      <c r="G1430" s="534"/>
      <c r="H1430" s="534"/>
      <c r="I1430" s="506"/>
      <c r="J1430" s="506"/>
      <c r="K1430" s="506"/>
      <c r="L1430" s="506"/>
      <c r="M1430" s="506"/>
      <c r="N1430" s="506"/>
      <c r="O1430" s="506"/>
      <c r="P1430" s="506"/>
    </row>
    <row r="1431" spans="3:16" s="360" customFormat="1" ht="15" customHeight="1" x14ac:dyDescent="0.3">
      <c r="C1431" s="4988" t="s">
        <v>4402</v>
      </c>
      <c r="D1431" s="4989"/>
      <c r="E1431" s="4989"/>
      <c r="F1431" s="4990"/>
      <c r="G1431" s="534"/>
      <c r="H1431" s="534"/>
      <c r="I1431" s="506"/>
      <c r="J1431" s="506"/>
      <c r="K1431" s="506"/>
      <c r="L1431" s="506"/>
      <c r="M1431" s="506"/>
      <c r="N1431" s="506"/>
      <c r="O1431" s="506"/>
      <c r="P1431" s="506"/>
    </row>
    <row r="1432" spans="3:16" s="360" customFormat="1" ht="27" customHeight="1" x14ac:dyDescent="0.3">
      <c r="C1432" s="4988" t="s">
        <v>4403</v>
      </c>
      <c r="D1432" s="4989"/>
      <c r="E1432" s="4989"/>
      <c r="F1432" s="4990"/>
      <c r="G1432" s="534"/>
      <c r="H1432" s="534"/>
      <c r="I1432" s="506"/>
      <c r="J1432" s="506"/>
      <c r="K1432" s="506"/>
      <c r="L1432" s="506"/>
      <c r="M1432" s="506"/>
      <c r="N1432" s="506"/>
      <c r="O1432" s="506"/>
      <c r="P1432" s="506"/>
    </row>
    <row r="1433" spans="3:16" s="360" customFormat="1" ht="49.5" customHeight="1" x14ac:dyDescent="0.3">
      <c r="C1433" s="4988" t="s">
        <v>4404</v>
      </c>
      <c r="D1433" s="4989"/>
      <c r="E1433" s="4989"/>
      <c r="F1433" s="4990"/>
      <c r="G1433" s="534"/>
      <c r="H1433" s="534"/>
      <c r="I1433" s="506"/>
      <c r="J1433" s="506"/>
      <c r="K1433" s="506"/>
      <c r="L1433" s="506"/>
      <c r="M1433" s="506"/>
      <c r="N1433" s="506"/>
      <c r="O1433" s="506"/>
      <c r="P1433" s="506"/>
    </row>
    <row r="1434" spans="3:16" s="360" customFormat="1" ht="24" customHeight="1" thickBot="1" x14ac:dyDescent="0.35">
      <c r="C1434" s="2369" t="s">
        <v>4405</v>
      </c>
      <c r="D1434" s="2370"/>
      <c r="E1434" s="2370"/>
      <c r="F1434" s="2371"/>
      <c r="G1434" s="534"/>
      <c r="H1434" s="534"/>
      <c r="I1434" s="506"/>
      <c r="J1434" s="506"/>
      <c r="K1434" s="506"/>
      <c r="L1434" s="506"/>
      <c r="M1434" s="506"/>
      <c r="N1434" s="506"/>
      <c r="O1434" s="506"/>
      <c r="P1434" s="506"/>
    </row>
    <row r="1435" spans="3:16" s="360" customFormat="1" ht="15" customHeight="1" thickTop="1" x14ac:dyDescent="0.3">
      <c r="C1435" s="5362"/>
      <c r="D1435" s="5362"/>
      <c r="E1435" s="534"/>
      <c r="F1435" s="534"/>
      <c r="G1435" s="534"/>
      <c r="H1435" s="534"/>
      <c r="I1435" s="506"/>
      <c r="J1435" s="506"/>
      <c r="K1435" s="506"/>
      <c r="L1435" s="506"/>
      <c r="M1435" s="506"/>
      <c r="N1435" s="506"/>
      <c r="O1435" s="506"/>
      <c r="P1435" s="506"/>
    </row>
    <row r="1436" spans="3:16" s="360" customFormat="1" ht="15" customHeight="1" thickBot="1" x14ac:dyDescent="0.35">
      <c r="C1436" s="534"/>
      <c r="D1436" s="534"/>
      <c r="E1436" s="534"/>
      <c r="F1436" s="534"/>
      <c r="G1436" s="534"/>
      <c r="H1436" s="534"/>
      <c r="I1436" s="506"/>
      <c r="J1436" s="506"/>
      <c r="K1436" s="506"/>
      <c r="L1436" s="506"/>
      <c r="M1436" s="506"/>
      <c r="N1436" s="506"/>
      <c r="O1436" s="506"/>
      <c r="P1436" s="506"/>
    </row>
    <row r="1437" spans="3:16" s="360" customFormat="1" ht="15" customHeight="1" thickTop="1" x14ac:dyDescent="0.3">
      <c r="C1437" s="4949" t="s">
        <v>3602</v>
      </c>
      <c r="D1437" s="4950"/>
      <c r="E1437" s="4951"/>
      <c r="F1437" s="534"/>
      <c r="G1437" s="534"/>
      <c r="H1437" s="534"/>
      <c r="I1437" s="506"/>
      <c r="J1437" s="506"/>
      <c r="K1437" s="506"/>
      <c r="L1437" s="506"/>
      <c r="M1437" s="506"/>
      <c r="N1437" s="506"/>
      <c r="O1437" s="506"/>
      <c r="P1437" s="506"/>
    </row>
    <row r="1438" spans="3:16" s="360" customFormat="1" ht="33.75" customHeight="1" x14ac:dyDescent="0.3">
      <c r="C1438" s="2219" t="s">
        <v>4361</v>
      </c>
      <c r="D1438" s="2220" t="s">
        <v>4362</v>
      </c>
      <c r="E1438" s="2221" t="s">
        <v>4363</v>
      </c>
      <c r="F1438" s="534"/>
      <c r="G1438" s="534"/>
      <c r="H1438" s="534"/>
      <c r="I1438" s="506"/>
      <c r="J1438" s="506"/>
      <c r="K1438" s="506"/>
      <c r="L1438" s="506"/>
      <c r="M1438" s="506"/>
      <c r="N1438" s="506"/>
      <c r="O1438" s="506"/>
      <c r="P1438" s="506"/>
    </row>
    <row r="1439" spans="3:16" s="360" customFormat="1" ht="15" customHeight="1" x14ac:dyDescent="0.3">
      <c r="C1439" s="2222" t="s">
        <v>4364</v>
      </c>
      <c r="D1439" s="2223">
        <v>15</v>
      </c>
      <c r="E1439" s="2224" t="s">
        <v>4365</v>
      </c>
      <c r="F1439" s="534"/>
      <c r="G1439" s="534"/>
      <c r="H1439" s="534"/>
      <c r="I1439" s="506"/>
      <c r="J1439" s="506"/>
      <c r="K1439" s="506"/>
      <c r="L1439" s="506"/>
      <c r="M1439" s="506"/>
      <c r="N1439" s="506"/>
      <c r="O1439" s="506"/>
      <c r="P1439" s="506"/>
    </row>
    <row r="1440" spans="3:16" s="360" customFormat="1" ht="15" customHeight="1" x14ac:dyDescent="0.3">
      <c r="C1440" s="2222" t="s">
        <v>3606</v>
      </c>
      <c r="D1440" s="1973">
        <v>30</v>
      </c>
      <c r="E1440" s="2224" t="s">
        <v>3595</v>
      </c>
      <c r="F1440" s="534"/>
      <c r="G1440" s="534"/>
      <c r="H1440" s="534"/>
      <c r="I1440" s="506"/>
      <c r="J1440" s="506"/>
      <c r="K1440" s="506"/>
      <c r="L1440" s="506"/>
      <c r="M1440" s="506"/>
      <c r="N1440" s="506"/>
      <c r="O1440" s="506"/>
      <c r="P1440" s="506"/>
    </row>
    <row r="1441" spans="3:16" s="360" customFormat="1" ht="15" customHeight="1" x14ac:dyDescent="0.3">
      <c r="C1441" s="2222" t="s">
        <v>4359</v>
      </c>
      <c r="D1441" s="1973">
        <v>40</v>
      </c>
      <c r="E1441" s="2224" t="s">
        <v>3003</v>
      </c>
      <c r="F1441" s="534"/>
      <c r="G1441" s="534"/>
      <c r="H1441" s="534"/>
      <c r="I1441" s="506"/>
      <c r="J1441" s="506"/>
      <c r="K1441" s="506"/>
      <c r="L1441" s="506"/>
      <c r="M1441" s="506"/>
      <c r="N1441" s="506"/>
      <c r="O1441" s="506"/>
      <c r="P1441" s="506"/>
    </row>
    <row r="1442" spans="3:16" s="360" customFormat="1" ht="15" customHeight="1" x14ac:dyDescent="0.3">
      <c r="C1442" s="2222" t="s">
        <v>4360</v>
      </c>
      <c r="D1442" s="2123">
        <v>90</v>
      </c>
      <c r="E1442" s="2224" t="s">
        <v>4366</v>
      </c>
      <c r="F1442" s="534"/>
      <c r="G1442" s="534"/>
      <c r="H1442" s="534"/>
      <c r="I1442" s="506"/>
      <c r="J1442" s="506"/>
      <c r="K1442" s="506"/>
      <c r="L1442" s="506"/>
      <c r="M1442" s="506"/>
      <c r="N1442" s="506"/>
      <c r="O1442" s="506"/>
      <c r="P1442" s="506"/>
    </row>
    <row r="1443" spans="3:16" s="360" customFormat="1" ht="15" customHeight="1" thickBot="1" x14ac:dyDescent="0.35">
      <c r="C1443" s="4952" t="s">
        <v>3091</v>
      </c>
      <c r="D1443" s="4548"/>
      <c r="E1443" s="4953"/>
      <c r="F1443" s="534"/>
      <c r="G1443" s="534"/>
      <c r="H1443" s="534"/>
      <c r="I1443" s="506"/>
      <c r="J1443" s="506"/>
      <c r="K1443" s="506"/>
      <c r="L1443" s="506"/>
      <c r="M1443" s="506"/>
      <c r="N1443" s="506"/>
      <c r="O1443" s="506"/>
      <c r="P1443" s="506"/>
    </row>
    <row r="1444" spans="3:16" s="360" customFormat="1" ht="32.25" customHeight="1" x14ac:dyDescent="0.3">
      <c r="C1444" s="4954" t="s">
        <v>4367</v>
      </c>
      <c r="D1444" s="4324"/>
      <c r="E1444" s="4955"/>
      <c r="F1444" s="534"/>
      <c r="G1444" s="534"/>
      <c r="H1444" s="534"/>
      <c r="I1444" s="506"/>
      <c r="J1444" s="506"/>
      <c r="K1444" s="506"/>
      <c r="L1444" s="506"/>
      <c r="M1444" s="506"/>
      <c r="N1444" s="506"/>
      <c r="O1444" s="506"/>
      <c r="P1444" s="506"/>
    </row>
    <row r="1445" spans="3:16" s="360" customFormat="1" ht="33" customHeight="1" x14ac:dyDescent="0.3">
      <c r="C1445" s="4954" t="s">
        <v>4368</v>
      </c>
      <c r="D1445" s="4324"/>
      <c r="E1445" s="4955"/>
      <c r="F1445" s="534"/>
      <c r="G1445" s="534"/>
      <c r="H1445" s="534"/>
      <c r="I1445" s="506"/>
      <c r="J1445" s="506"/>
      <c r="K1445" s="506"/>
      <c r="L1445" s="506"/>
      <c r="M1445" s="506"/>
      <c r="N1445" s="506"/>
      <c r="O1445" s="506"/>
      <c r="P1445" s="506"/>
    </row>
    <row r="1446" spans="3:16" s="360" customFormat="1" ht="28.5" customHeight="1" x14ac:dyDescent="0.3">
      <c r="C1446" s="4954" t="s">
        <v>3609</v>
      </c>
      <c r="D1446" s="4324"/>
      <c r="E1446" s="4955"/>
      <c r="F1446" s="534"/>
      <c r="G1446" s="534"/>
      <c r="H1446" s="534"/>
      <c r="I1446" s="506"/>
      <c r="J1446" s="506"/>
      <c r="K1446" s="506"/>
      <c r="L1446" s="506"/>
      <c r="M1446" s="506"/>
      <c r="N1446" s="506"/>
      <c r="O1446" s="506"/>
      <c r="P1446" s="506"/>
    </row>
    <row r="1447" spans="3:16" s="360" customFormat="1" ht="15" customHeight="1" thickBot="1" x14ac:dyDescent="0.35">
      <c r="C1447" s="4956" t="s">
        <v>4369</v>
      </c>
      <c r="D1447" s="4957"/>
      <c r="E1447" s="4958"/>
      <c r="F1447" s="534"/>
      <c r="G1447" s="534"/>
      <c r="H1447" s="534"/>
      <c r="I1447" s="506"/>
      <c r="J1447" s="506"/>
      <c r="K1447" s="506"/>
      <c r="L1447" s="506"/>
      <c r="M1447" s="506"/>
      <c r="N1447" s="506"/>
      <c r="O1447" s="506"/>
      <c r="P1447" s="506"/>
    </row>
    <row r="1448" spans="3:16" s="360" customFormat="1" ht="15" customHeight="1" thickTop="1" x14ac:dyDescent="0.3">
      <c r="C1448" s="4948"/>
      <c r="D1448" s="4948"/>
      <c r="E1448" s="534"/>
      <c r="F1448" s="534"/>
      <c r="G1448" s="534"/>
      <c r="H1448" s="534"/>
      <c r="I1448" s="506"/>
      <c r="J1448" s="506"/>
      <c r="K1448" s="506"/>
      <c r="L1448" s="506"/>
      <c r="M1448" s="506"/>
      <c r="N1448" s="506"/>
      <c r="O1448" s="506"/>
      <c r="P1448" s="506"/>
    </row>
    <row r="1449" spans="3:16" s="360" customFormat="1" ht="15" customHeight="1" thickBot="1" x14ac:dyDescent="0.35">
      <c r="C1449" s="534"/>
      <c r="D1449" s="534"/>
      <c r="E1449" s="534"/>
      <c r="F1449" s="534"/>
      <c r="G1449" s="534"/>
      <c r="H1449" s="534"/>
      <c r="I1449" s="506"/>
      <c r="J1449" s="506"/>
      <c r="K1449" s="506"/>
      <c r="L1449" s="506"/>
      <c r="M1449" s="506"/>
      <c r="N1449" s="506"/>
      <c r="O1449" s="506"/>
      <c r="P1449" s="506"/>
    </row>
    <row r="1450" spans="3:16" s="360" customFormat="1" ht="15" customHeight="1" thickTop="1" x14ac:dyDescent="0.3">
      <c r="C1450" s="4961" t="s">
        <v>4190</v>
      </c>
      <c r="D1450" s="4962"/>
      <c r="E1450" s="4962"/>
      <c r="F1450" s="4962"/>
      <c r="G1450" s="4963"/>
      <c r="H1450" s="534"/>
      <c r="I1450" s="506"/>
      <c r="J1450" s="506"/>
      <c r="K1450" s="506"/>
      <c r="L1450" s="506"/>
      <c r="M1450" s="506"/>
      <c r="N1450" s="506"/>
      <c r="O1450" s="506"/>
      <c r="P1450" s="506"/>
    </row>
    <row r="1451" spans="3:16" s="360" customFormat="1" ht="15" customHeight="1" thickBot="1" x14ac:dyDescent="0.35">
      <c r="C1451" s="831"/>
      <c r="D1451" s="712"/>
      <c r="E1451" s="712"/>
      <c r="F1451" s="712"/>
      <c r="G1451" s="832"/>
      <c r="H1451" s="534"/>
      <c r="I1451" s="506"/>
      <c r="J1451" s="506"/>
      <c r="K1451" s="506"/>
      <c r="L1451" s="506"/>
      <c r="M1451" s="506"/>
      <c r="N1451" s="506"/>
      <c r="O1451" s="506"/>
      <c r="P1451" s="506"/>
    </row>
    <row r="1452" spans="3:16" s="360" customFormat="1" ht="15" customHeight="1" thickBot="1" x14ac:dyDescent="0.35">
      <c r="C1452" s="4964" t="s">
        <v>560</v>
      </c>
      <c r="D1452" s="4965"/>
      <c r="E1452" s="4966"/>
      <c r="F1452" s="4966"/>
      <c r="G1452" s="4967"/>
      <c r="H1452" s="534"/>
      <c r="I1452" s="506"/>
      <c r="J1452" s="506"/>
      <c r="K1452" s="506"/>
      <c r="L1452" s="506"/>
      <c r="M1452" s="506"/>
      <c r="N1452" s="506"/>
      <c r="O1452" s="506"/>
      <c r="P1452" s="506"/>
    </row>
    <row r="1453" spans="3:16" s="360" customFormat="1" ht="15" customHeight="1" x14ac:dyDescent="0.3">
      <c r="C1453" s="4968" t="s">
        <v>1754</v>
      </c>
      <c r="D1453" s="4970" t="s">
        <v>3995</v>
      </c>
      <c r="E1453" s="4972" t="s">
        <v>3731</v>
      </c>
      <c r="F1453" s="4973"/>
      <c r="G1453" s="4974"/>
      <c r="H1453" s="534"/>
      <c r="I1453" s="506"/>
      <c r="J1453" s="506"/>
      <c r="K1453" s="506"/>
      <c r="L1453" s="506"/>
      <c r="M1453" s="506"/>
      <c r="N1453" s="506"/>
      <c r="O1453" s="506"/>
      <c r="P1453" s="506"/>
    </row>
    <row r="1454" spans="3:16" s="360" customFormat="1" ht="15" customHeight="1" x14ac:dyDescent="0.3">
      <c r="C1454" s="4969"/>
      <c r="D1454" s="4971"/>
      <c r="E1454" s="2070" t="s">
        <v>2773</v>
      </c>
      <c r="F1454" s="1428" t="s">
        <v>1057</v>
      </c>
      <c r="G1454" s="2058" t="s">
        <v>2321</v>
      </c>
      <c r="H1454" s="534"/>
      <c r="I1454" s="506"/>
      <c r="J1454" s="506"/>
      <c r="K1454" s="506"/>
      <c r="L1454" s="506"/>
      <c r="M1454" s="506"/>
      <c r="N1454" s="506"/>
      <c r="O1454" s="506"/>
      <c r="P1454" s="506"/>
    </row>
    <row r="1455" spans="3:16" s="360" customFormat="1" ht="15" customHeight="1" x14ac:dyDescent="0.3">
      <c r="C1455" s="982" t="s">
        <v>4191</v>
      </c>
      <c r="D1455" s="836">
        <v>10</v>
      </c>
      <c r="E1455" s="838">
        <v>10</v>
      </c>
      <c r="F1455" s="1299">
        <v>100</v>
      </c>
      <c r="G1455" s="2071">
        <v>0.1</v>
      </c>
      <c r="H1455" s="534"/>
      <c r="I1455" s="506"/>
      <c r="J1455" s="506"/>
      <c r="K1455" s="506"/>
      <c r="L1455" s="506"/>
      <c r="M1455" s="506"/>
      <c r="N1455" s="506"/>
      <c r="O1455" s="506"/>
      <c r="P1455" s="506"/>
    </row>
    <row r="1456" spans="3:16" s="360" customFormat="1" ht="15" customHeight="1" x14ac:dyDescent="0.3">
      <c r="C1456" s="982" t="s">
        <v>4192</v>
      </c>
      <c r="D1456" s="836">
        <f>+E1456</f>
        <v>10</v>
      </c>
      <c r="E1456" s="838">
        <v>10</v>
      </c>
      <c r="F1456" s="1299">
        <v>100</v>
      </c>
      <c r="G1456" s="2071">
        <v>0.1</v>
      </c>
      <c r="H1456" s="534"/>
      <c r="I1456" s="506"/>
      <c r="J1456" s="506"/>
      <c r="K1456" s="506"/>
      <c r="L1456" s="506"/>
      <c r="M1456" s="506"/>
      <c r="N1456" s="506"/>
      <c r="O1456" s="506"/>
      <c r="P1456" s="506"/>
    </row>
    <row r="1457" spans="3:16" s="360" customFormat="1" ht="15" customHeight="1" x14ac:dyDescent="0.3">
      <c r="C1457" s="982" t="s">
        <v>4193</v>
      </c>
      <c r="D1457" s="836">
        <f>+E1457</f>
        <v>15</v>
      </c>
      <c r="E1457" s="838">
        <v>15</v>
      </c>
      <c r="F1457" s="1299">
        <v>200</v>
      </c>
      <c r="G1457" s="2071">
        <v>0.1</v>
      </c>
      <c r="H1457" s="534"/>
      <c r="I1457" s="506"/>
      <c r="J1457" s="506"/>
      <c r="K1457" s="506"/>
      <c r="L1457" s="506"/>
      <c r="M1457" s="506"/>
      <c r="N1457" s="506"/>
      <c r="O1457" s="506"/>
      <c r="P1457" s="506"/>
    </row>
    <row r="1458" spans="3:16" s="360" customFormat="1" ht="15" customHeight="1" x14ac:dyDescent="0.3">
      <c r="C1458" s="1234" t="s">
        <v>1474</v>
      </c>
      <c r="D1458" s="1300"/>
      <c r="E1458" s="1301"/>
      <c r="F1458" s="1301"/>
      <c r="G1458" s="2072"/>
      <c r="H1458" s="534"/>
      <c r="I1458" s="506"/>
      <c r="J1458" s="506"/>
      <c r="K1458" s="506"/>
      <c r="L1458" s="506"/>
      <c r="M1458" s="506"/>
      <c r="N1458" s="506"/>
      <c r="O1458" s="506"/>
      <c r="P1458" s="506"/>
    </row>
    <row r="1459" spans="3:16" s="360" customFormat="1" ht="15" customHeight="1" x14ac:dyDescent="0.3">
      <c r="C1459" s="4991" t="s">
        <v>2778</v>
      </c>
      <c r="D1459" s="4999"/>
      <c r="E1459" s="4999"/>
      <c r="F1459" s="4999"/>
      <c r="G1459" s="5000"/>
      <c r="H1459" s="534"/>
      <c r="I1459" s="506"/>
      <c r="J1459" s="506"/>
      <c r="K1459" s="506"/>
      <c r="L1459" s="506"/>
      <c r="M1459" s="506"/>
      <c r="N1459" s="506"/>
      <c r="O1459" s="506"/>
      <c r="P1459" s="506"/>
    </row>
    <row r="1460" spans="3:16" s="360" customFormat="1" ht="15" customHeight="1" x14ac:dyDescent="0.3">
      <c r="C1460" s="5001" t="s">
        <v>4194</v>
      </c>
      <c r="D1460" s="5002"/>
      <c r="E1460" s="5002"/>
      <c r="F1460" s="5002"/>
      <c r="G1460" s="5003"/>
      <c r="H1460" s="534"/>
      <c r="I1460" s="506"/>
      <c r="J1460" s="506"/>
      <c r="K1460" s="506"/>
      <c r="L1460" s="506"/>
      <c r="M1460" s="506"/>
      <c r="N1460" s="506"/>
      <c r="O1460" s="506"/>
      <c r="P1460" s="506"/>
    </row>
    <row r="1461" spans="3:16" s="360" customFormat="1" ht="15" customHeight="1" x14ac:dyDescent="0.3">
      <c r="C1461" s="5001" t="s">
        <v>4195</v>
      </c>
      <c r="D1461" s="5002"/>
      <c r="E1461" s="5002"/>
      <c r="F1461" s="5002"/>
      <c r="G1461" s="5003"/>
      <c r="H1461" s="534"/>
      <c r="I1461" s="506"/>
      <c r="J1461" s="506"/>
      <c r="K1461" s="506"/>
      <c r="L1461" s="506"/>
      <c r="M1461" s="506"/>
      <c r="N1461" s="506"/>
      <c r="O1461" s="506"/>
      <c r="P1461" s="506"/>
    </row>
    <row r="1462" spans="3:16" s="360" customFormat="1" ht="15" customHeight="1" x14ac:dyDescent="0.3">
      <c r="C1462" s="5001" t="s">
        <v>4196</v>
      </c>
      <c r="D1462" s="5002"/>
      <c r="E1462" s="5002"/>
      <c r="F1462" s="5002"/>
      <c r="G1462" s="5003"/>
      <c r="H1462" s="534"/>
      <c r="I1462" s="506"/>
      <c r="J1462" s="506"/>
      <c r="K1462" s="506"/>
      <c r="L1462" s="506"/>
      <c r="M1462" s="506"/>
      <c r="N1462" s="506"/>
      <c r="O1462" s="506"/>
      <c r="P1462" s="506"/>
    </row>
    <row r="1463" spans="3:16" s="360" customFormat="1" ht="15" customHeight="1" x14ac:dyDescent="0.3">
      <c r="C1463" s="5001" t="s">
        <v>4197</v>
      </c>
      <c r="D1463" s="5002"/>
      <c r="E1463" s="5002"/>
      <c r="F1463" s="5002"/>
      <c r="G1463" s="5003"/>
      <c r="H1463" s="534"/>
      <c r="I1463" s="506"/>
      <c r="J1463" s="506"/>
      <c r="K1463" s="506"/>
      <c r="L1463" s="506"/>
      <c r="M1463" s="506"/>
      <c r="N1463" s="506"/>
      <c r="O1463" s="506"/>
      <c r="P1463" s="506"/>
    </row>
    <row r="1464" spans="3:16" s="360" customFormat="1" ht="15" customHeight="1" x14ac:dyDescent="0.3">
      <c r="C1464" s="4991" t="s">
        <v>4198</v>
      </c>
      <c r="D1464" s="4992"/>
      <c r="E1464" s="4992"/>
      <c r="F1464" s="4992"/>
      <c r="G1464" s="4993"/>
      <c r="H1464" s="534"/>
      <c r="I1464" s="506"/>
      <c r="J1464" s="506"/>
      <c r="K1464" s="506"/>
      <c r="L1464" s="506"/>
      <c r="M1464" s="506"/>
      <c r="N1464" s="506"/>
      <c r="O1464" s="506"/>
      <c r="P1464" s="506"/>
    </row>
    <row r="1465" spans="3:16" s="360" customFormat="1" ht="15" customHeight="1" x14ac:dyDescent="0.3">
      <c r="C1465" s="4991" t="s">
        <v>4199</v>
      </c>
      <c r="D1465" s="4992"/>
      <c r="E1465" s="4992"/>
      <c r="F1465" s="4992"/>
      <c r="G1465" s="4993"/>
      <c r="H1465" s="534"/>
      <c r="I1465" s="506"/>
      <c r="J1465" s="506"/>
      <c r="K1465" s="506"/>
      <c r="L1465" s="506"/>
      <c r="M1465" s="506"/>
      <c r="N1465" s="506"/>
      <c r="O1465" s="506"/>
      <c r="P1465" s="506"/>
    </row>
    <row r="1466" spans="3:16" s="360" customFormat="1" ht="15" customHeight="1" thickBot="1" x14ac:dyDescent="0.35">
      <c r="C1466" s="2162" t="s">
        <v>4200</v>
      </c>
      <c r="D1466" s="851"/>
      <c r="E1466" s="851"/>
      <c r="F1466" s="851"/>
      <c r="G1466" s="852"/>
      <c r="H1466" s="534"/>
      <c r="I1466" s="506"/>
      <c r="J1466" s="506"/>
      <c r="K1466" s="506"/>
      <c r="L1466" s="506"/>
      <c r="M1466" s="506"/>
      <c r="N1466" s="506"/>
      <c r="O1466" s="506"/>
      <c r="P1466" s="506"/>
    </row>
    <row r="1467" spans="3:16" s="360" customFormat="1" ht="15" customHeight="1" thickTop="1" x14ac:dyDescent="0.3">
      <c r="C1467" s="4948"/>
      <c r="D1467" s="4948"/>
      <c r="E1467" s="534"/>
      <c r="F1467" s="534"/>
      <c r="G1467" s="534"/>
      <c r="H1467" s="534"/>
      <c r="I1467" s="506"/>
      <c r="J1467" s="506"/>
      <c r="K1467" s="506"/>
      <c r="L1467" s="506"/>
      <c r="M1467" s="506"/>
      <c r="N1467" s="506"/>
      <c r="O1467" s="506"/>
      <c r="P1467" s="506"/>
    </row>
    <row r="1468" spans="3:16" s="360" customFormat="1" ht="15" customHeight="1" thickBot="1" x14ac:dyDescent="0.35">
      <c r="C1468" s="534"/>
      <c r="D1468" s="534"/>
      <c r="E1468" s="534"/>
      <c r="F1468" s="534"/>
      <c r="G1468" s="534"/>
      <c r="H1468" s="534"/>
      <c r="I1468" s="506"/>
      <c r="J1468" s="506"/>
      <c r="K1468" s="506"/>
      <c r="L1468" s="506"/>
      <c r="M1468" s="506"/>
      <c r="N1468" s="506"/>
      <c r="O1468" s="506"/>
      <c r="P1468" s="506"/>
    </row>
    <row r="1469" spans="3:16" s="360" customFormat="1" ht="15" customHeight="1" thickTop="1" thickBot="1" x14ac:dyDescent="0.25">
      <c r="C1469" s="5011" t="s">
        <v>4172</v>
      </c>
      <c r="D1469" s="5012"/>
      <c r="E1469" s="5012"/>
      <c r="F1469" s="5012"/>
      <c r="G1469" s="5012"/>
      <c r="H1469" s="5012"/>
      <c r="I1469" s="5012"/>
      <c r="J1469" s="5012"/>
      <c r="K1469" s="5012"/>
      <c r="L1469" s="5013"/>
      <c r="M1469" s="506"/>
      <c r="N1469" s="506"/>
      <c r="O1469" s="506"/>
      <c r="P1469" s="506"/>
    </row>
    <row r="1470" spans="3:16" s="360" customFormat="1" ht="15" customHeight="1" thickBot="1" x14ac:dyDescent="0.25">
      <c r="C1470" s="5014" t="s">
        <v>560</v>
      </c>
      <c r="D1470" s="5015"/>
      <c r="E1470" s="5016" t="s">
        <v>345</v>
      </c>
      <c r="F1470" s="5017"/>
      <c r="G1470" s="5017"/>
      <c r="H1470" s="5017"/>
      <c r="I1470" s="5017"/>
      <c r="J1470" s="5017"/>
      <c r="K1470" s="5017"/>
      <c r="L1470" s="5018"/>
      <c r="M1470" s="506"/>
      <c r="N1470" s="506"/>
      <c r="O1470" s="506"/>
      <c r="P1470" s="506"/>
    </row>
    <row r="1471" spans="3:16" s="360" customFormat="1" ht="15" customHeight="1" thickBot="1" x14ac:dyDescent="0.25">
      <c r="C1471" s="2140"/>
      <c r="D1471" s="5019" t="s">
        <v>347</v>
      </c>
      <c r="E1471" s="5021" t="s">
        <v>4173</v>
      </c>
      <c r="F1471" s="5022"/>
      <c r="G1471" s="5023"/>
      <c r="H1471" s="2142" t="s">
        <v>4174</v>
      </c>
      <c r="I1471" s="5004" t="s">
        <v>340</v>
      </c>
      <c r="J1471" s="5005"/>
      <c r="K1471" s="5004" t="s">
        <v>4175</v>
      </c>
      <c r="L1471" s="5005"/>
      <c r="M1471" s="506"/>
      <c r="N1471" s="506"/>
      <c r="O1471" s="506"/>
      <c r="P1471" s="506"/>
    </row>
    <row r="1472" spans="3:16" s="360" customFormat="1" ht="48" customHeight="1" x14ac:dyDescent="0.2">
      <c r="C1472" s="2143" t="s">
        <v>2768</v>
      </c>
      <c r="D1472" s="5020"/>
      <c r="E1472" s="789" t="s">
        <v>4176</v>
      </c>
      <c r="F1472" s="789" t="s">
        <v>4177</v>
      </c>
      <c r="G1472" s="789" t="s">
        <v>4178</v>
      </c>
      <c r="H1472" s="789" t="s">
        <v>4179</v>
      </c>
      <c r="I1472" s="789" t="s">
        <v>3694</v>
      </c>
      <c r="J1472" s="789" t="s">
        <v>4180</v>
      </c>
      <c r="K1472" s="2141" t="s">
        <v>1995</v>
      </c>
      <c r="L1472" s="790" t="s">
        <v>4181</v>
      </c>
      <c r="M1472" s="506"/>
      <c r="N1472" s="506"/>
      <c r="O1472" s="506"/>
      <c r="P1472" s="506"/>
    </row>
    <row r="1473" spans="3:16" s="360" customFormat="1" ht="15" customHeight="1" x14ac:dyDescent="0.2">
      <c r="C1473" s="2144" t="s">
        <v>4182</v>
      </c>
      <c r="D1473" s="2145">
        <v>25</v>
      </c>
      <c r="E1473" s="2146">
        <v>0</v>
      </c>
      <c r="F1473" s="2147">
        <v>0.15</v>
      </c>
      <c r="G1473" s="2147">
        <v>0.15</v>
      </c>
      <c r="H1473" s="2145">
        <v>23</v>
      </c>
      <c r="I1473" s="2145">
        <v>2</v>
      </c>
      <c r="J1473" s="2148">
        <v>200</v>
      </c>
      <c r="K1473" s="2149">
        <v>0</v>
      </c>
      <c r="L1473" s="2150">
        <v>0</v>
      </c>
      <c r="M1473" s="506"/>
      <c r="N1473" s="506"/>
      <c r="O1473" s="506"/>
      <c r="P1473" s="506"/>
    </row>
    <row r="1474" spans="3:16" s="360" customFormat="1" ht="15" customHeight="1" x14ac:dyDescent="0.2">
      <c r="C1474" s="2151" t="s">
        <v>5878</v>
      </c>
      <c r="D1474" s="2152">
        <v>32</v>
      </c>
      <c r="E1474" s="2153">
        <v>0</v>
      </c>
      <c r="F1474" s="2154">
        <v>0.15</v>
      </c>
      <c r="G1474" s="2154">
        <v>0.15</v>
      </c>
      <c r="H1474" s="2152">
        <v>15</v>
      </c>
      <c r="I1474" s="2152">
        <v>2</v>
      </c>
      <c r="J1474" s="2155">
        <v>200</v>
      </c>
      <c r="K1474" s="2152">
        <v>15</v>
      </c>
      <c r="L1474" s="2156" t="s">
        <v>47</v>
      </c>
      <c r="M1474" s="506"/>
      <c r="N1474" s="506"/>
      <c r="O1474" s="506"/>
      <c r="P1474" s="506"/>
    </row>
    <row r="1475" spans="3:16" s="360" customFormat="1" ht="15" customHeight="1" x14ac:dyDescent="0.2">
      <c r="C1475" s="2151" t="s">
        <v>5879</v>
      </c>
      <c r="D1475" s="2152">
        <v>37</v>
      </c>
      <c r="E1475" s="2153">
        <v>0</v>
      </c>
      <c r="F1475" s="2154">
        <v>0.15</v>
      </c>
      <c r="G1475" s="2154">
        <v>0.15</v>
      </c>
      <c r="H1475" s="2152">
        <v>15</v>
      </c>
      <c r="I1475" s="2152">
        <v>2</v>
      </c>
      <c r="J1475" s="2155">
        <v>200</v>
      </c>
      <c r="K1475" s="2152">
        <v>20</v>
      </c>
      <c r="L1475" s="2157" t="s">
        <v>58</v>
      </c>
      <c r="M1475" s="506"/>
      <c r="N1475" s="506"/>
      <c r="O1475" s="506"/>
      <c r="P1475" s="506"/>
    </row>
    <row r="1476" spans="3:16" s="360" customFormat="1" ht="15" customHeight="1" x14ac:dyDescent="0.2">
      <c r="C1476" s="2158" t="s">
        <v>1474</v>
      </c>
      <c r="D1476" s="723"/>
      <c r="E1476" s="724"/>
      <c r="F1476" s="724"/>
      <c r="G1476" s="724"/>
      <c r="H1476" s="724"/>
      <c r="I1476" s="724"/>
      <c r="J1476" s="724"/>
      <c r="K1476" s="724"/>
      <c r="L1476" s="726"/>
      <c r="M1476" s="506"/>
      <c r="N1476" s="506"/>
      <c r="O1476" s="506"/>
      <c r="P1476" s="506"/>
    </row>
    <row r="1477" spans="3:16" s="360" customFormat="1" ht="15" customHeight="1" x14ac:dyDescent="0.2">
      <c r="C1477" s="5009" t="s">
        <v>4183</v>
      </c>
      <c r="D1477" s="4402"/>
      <c r="E1477" s="4402"/>
      <c r="F1477" s="4402"/>
      <c r="G1477" s="4402"/>
      <c r="H1477" s="4402"/>
      <c r="I1477" s="4402"/>
      <c r="J1477" s="4402"/>
      <c r="K1477" s="4402"/>
      <c r="L1477" s="5010"/>
      <c r="M1477" s="506"/>
      <c r="N1477" s="506"/>
      <c r="O1477" s="506"/>
      <c r="P1477" s="506"/>
    </row>
    <row r="1478" spans="3:16" s="360" customFormat="1" ht="24.75" customHeight="1" x14ac:dyDescent="0.2">
      <c r="C1478" s="5006" t="s">
        <v>4184</v>
      </c>
      <c r="D1478" s="5007"/>
      <c r="E1478" s="5007"/>
      <c r="F1478" s="5007"/>
      <c r="G1478" s="5007"/>
      <c r="H1478" s="5007"/>
      <c r="I1478" s="5007"/>
      <c r="J1478" s="5007"/>
      <c r="K1478" s="5007"/>
      <c r="L1478" s="5008"/>
      <c r="M1478" s="506"/>
      <c r="N1478" s="506"/>
      <c r="O1478" s="506"/>
      <c r="P1478" s="506"/>
    </row>
    <row r="1479" spans="3:16" s="360" customFormat="1" ht="24.75" customHeight="1" x14ac:dyDescent="0.2">
      <c r="C1479" s="5006" t="s">
        <v>4185</v>
      </c>
      <c r="D1479" s="5007"/>
      <c r="E1479" s="5007"/>
      <c r="F1479" s="5007"/>
      <c r="G1479" s="5007"/>
      <c r="H1479" s="5007"/>
      <c r="I1479" s="5007"/>
      <c r="J1479" s="5007"/>
      <c r="K1479" s="5007"/>
      <c r="L1479" s="5008"/>
      <c r="M1479" s="506"/>
      <c r="N1479" s="506"/>
      <c r="O1479" s="506"/>
      <c r="P1479" s="506"/>
    </row>
    <row r="1480" spans="3:16" s="360" customFormat="1" ht="24.75" customHeight="1" x14ac:dyDescent="0.2">
      <c r="C1480" s="5006" t="s">
        <v>4186</v>
      </c>
      <c r="D1480" s="5007"/>
      <c r="E1480" s="5007"/>
      <c r="F1480" s="5007"/>
      <c r="G1480" s="5007"/>
      <c r="H1480" s="5007"/>
      <c r="I1480" s="5007"/>
      <c r="J1480" s="5007"/>
      <c r="K1480" s="5007"/>
      <c r="L1480" s="5008"/>
      <c r="M1480" s="506"/>
      <c r="N1480" s="506"/>
      <c r="O1480" s="506"/>
      <c r="P1480" s="506"/>
    </row>
    <row r="1481" spans="3:16" s="360" customFormat="1" ht="24.75" customHeight="1" x14ac:dyDescent="0.2">
      <c r="C1481" s="5006" t="s">
        <v>4187</v>
      </c>
      <c r="D1481" s="5007"/>
      <c r="E1481" s="5007"/>
      <c r="F1481" s="5007"/>
      <c r="G1481" s="5007"/>
      <c r="H1481" s="5007"/>
      <c r="I1481" s="5007"/>
      <c r="J1481" s="5007"/>
      <c r="K1481" s="2159"/>
      <c r="L1481" s="2160"/>
      <c r="M1481" s="506"/>
      <c r="N1481" s="506"/>
      <c r="O1481" s="506"/>
      <c r="P1481" s="506"/>
    </row>
    <row r="1482" spans="3:16" s="360" customFormat="1" ht="24.75" customHeight="1" x14ac:dyDescent="0.2">
      <c r="C1482" s="5006" t="s">
        <v>4188</v>
      </c>
      <c r="D1482" s="5007"/>
      <c r="E1482" s="5007"/>
      <c r="F1482" s="5007"/>
      <c r="G1482" s="5007"/>
      <c r="H1482" s="5007"/>
      <c r="I1482" s="5007"/>
      <c r="J1482" s="5007"/>
      <c r="K1482" s="5007"/>
      <c r="L1482" s="5008"/>
      <c r="M1482" s="506"/>
      <c r="N1482" s="506"/>
      <c r="O1482" s="506"/>
      <c r="P1482" s="506"/>
    </row>
    <row r="1483" spans="3:16" s="360" customFormat="1" ht="15" customHeight="1" x14ac:dyDescent="0.2">
      <c r="C1483" s="5024" t="s">
        <v>3565</v>
      </c>
      <c r="D1483" s="5025"/>
      <c r="E1483" s="5025"/>
      <c r="F1483" s="5025"/>
      <c r="G1483" s="5025"/>
      <c r="H1483" s="2159"/>
      <c r="I1483" s="2159"/>
      <c r="J1483" s="2159"/>
      <c r="K1483" s="2159"/>
      <c r="L1483" s="2160"/>
      <c r="M1483" s="506"/>
      <c r="N1483" s="506"/>
      <c r="O1483" s="506"/>
      <c r="P1483" s="506"/>
    </row>
    <row r="1484" spans="3:16" s="360" customFormat="1" ht="15" customHeight="1" x14ac:dyDescent="0.2">
      <c r="C1484" s="5026" t="s">
        <v>4189</v>
      </c>
      <c r="D1484" s="5027"/>
      <c r="E1484" s="5027"/>
      <c r="F1484" s="5027"/>
      <c r="G1484" s="5027"/>
      <c r="H1484" s="5027"/>
      <c r="I1484" s="5027"/>
      <c r="J1484" s="5027"/>
      <c r="K1484" s="5027"/>
      <c r="L1484" s="5028"/>
      <c r="M1484" s="506"/>
      <c r="N1484" s="506"/>
      <c r="O1484" s="506"/>
      <c r="P1484" s="506"/>
    </row>
    <row r="1485" spans="3:16" s="360" customFormat="1" ht="15" customHeight="1" thickBot="1" x14ac:dyDescent="0.25">
      <c r="C1485" s="2161"/>
      <c r="D1485" s="2006"/>
      <c r="E1485" s="2006"/>
      <c r="F1485" s="2006"/>
      <c r="G1485" s="2006"/>
      <c r="H1485" s="2006"/>
      <c r="I1485" s="2006"/>
      <c r="J1485" s="2006"/>
      <c r="K1485" s="2006"/>
      <c r="L1485" s="2007"/>
      <c r="M1485" s="506"/>
      <c r="N1485" s="506"/>
      <c r="O1485" s="506"/>
      <c r="P1485" s="506"/>
    </row>
    <row r="1486" spans="3:16" s="360" customFormat="1" ht="15" customHeight="1" thickTop="1" x14ac:dyDescent="0.3">
      <c r="C1486" s="5029"/>
      <c r="D1486" s="5029"/>
      <c r="E1486" s="534"/>
      <c r="F1486" s="534"/>
      <c r="G1486" s="534"/>
      <c r="H1486" s="534"/>
      <c r="I1486" s="506"/>
      <c r="J1486" s="506"/>
      <c r="K1486" s="506"/>
      <c r="L1486" s="506"/>
      <c r="M1486" s="506"/>
      <c r="N1486" s="506"/>
      <c r="O1486" s="506"/>
      <c r="P1486" s="506"/>
    </row>
    <row r="1487" spans="3:16" s="360" customFormat="1" ht="15" customHeight="1" thickBot="1" x14ac:dyDescent="0.35">
      <c r="C1487" s="2163"/>
      <c r="D1487" s="2163"/>
      <c r="E1487" s="534"/>
      <c r="F1487" s="534"/>
      <c r="G1487" s="534"/>
      <c r="H1487" s="534"/>
      <c r="I1487" s="506"/>
      <c r="J1487" s="506"/>
      <c r="K1487" s="506"/>
      <c r="L1487" s="506"/>
      <c r="M1487" s="506"/>
      <c r="N1487" s="506"/>
      <c r="O1487" s="506"/>
      <c r="P1487" s="506"/>
    </row>
    <row r="1488" spans="3:16" s="360" customFormat="1" ht="37.5" customHeight="1" thickTop="1" x14ac:dyDescent="0.2">
      <c r="C1488" s="4994" t="s">
        <v>4201</v>
      </c>
      <c r="D1488" s="4995"/>
      <c r="E1488" s="4996"/>
      <c r="F1488" s="4996"/>
      <c r="G1488" s="4996"/>
      <c r="H1488" s="4996"/>
      <c r="I1488" s="4996"/>
      <c r="J1488" s="4996"/>
      <c r="K1488" s="4997"/>
      <c r="L1488" s="506"/>
      <c r="M1488" s="506"/>
      <c r="N1488" s="506"/>
      <c r="O1488" s="506"/>
      <c r="P1488" s="506"/>
    </row>
    <row r="1489" spans="3:16" s="360" customFormat="1" ht="15" customHeight="1" x14ac:dyDescent="0.2">
      <c r="C1489" s="4998" t="s">
        <v>4202</v>
      </c>
      <c r="D1489" s="5031" t="s">
        <v>4141</v>
      </c>
      <c r="E1489" s="4959" t="s">
        <v>340</v>
      </c>
      <c r="F1489" s="4959"/>
      <c r="G1489" s="4959"/>
      <c r="H1489" s="4959" t="s">
        <v>3731</v>
      </c>
      <c r="I1489" s="4959"/>
      <c r="J1489" s="4959"/>
      <c r="K1489" s="5034"/>
      <c r="L1489" s="506"/>
      <c r="M1489" s="506"/>
      <c r="N1489" s="506"/>
      <c r="O1489" s="506"/>
      <c r="P1489" s="506"/>
    </row>
    <row r="1490" spans="3:16" s="360" customFormat="1" ht="15" customHeight="1" x14ac:dyDescent="0.2">
      <c r="C1490" s="4998"/>
      <c r="D1490" s="5032"/>
      <c r="E1490" s="5035" t="s">
        <v>4203</v>
      </c>
      <c r="F1490" s="4960" t="s">
        <v>230</v>
      </c>
      <c r="G1490" s="4960" t="s">
        <v>4204</v>
      </c>
      <c r="H1490" s="4960" t="s">
        <v>2773</v>
      </c>
      <c r="I1490" s="4959" t="s">
        <v>4144</v>
      </c>
      <c r="J1490" s="4959"/>
      <c r="K1490" s="2139"/>
      <c r="L1490" s="506"/>
      <c r="M1490" s="506"/>
      <c r="N1490" s="506"/>
      <c r="O1490" s="506"/>
      <c r="P1490" s="506"/>
    </row>
    <row r="1491" spans="3:16" s="360" customFormat="1" ht="15" customHeight="1" x14ac:dyDescent="0.2">
      <c r="C1491" s="4998"/>
      <c r="D1491" s="5032"/>
      <c r="E1491" s="5035"/>
      <c r="F1491" s="4960"/>
      <c r="G1491" s="4960"/>
      <c r="H1491" s="4960"/>
      <c r="I1491" s="4960" t="s">
        <v>4205</v>
      </c>
      <c r="J1491" s="4960" t="s">
        <v>4206</v>
      </c>
      <c r="K1491" s="5030" t="s">
        <v>4145</v>
      </c>
      <c r="L1491" s="506"/>
      <c r="M1491" s="506"/>
      <c r="N1491" s="506"/>
      <c r="O1491" s="506"/>
      <c r="P1491" s="506"/>
    </row>
    <row r="1492" spans="3:16" s="360" customFormat="1" ht="15" customHeight="1" x14ac:dyDescent="0.2">
      <c r="C1492" s="4998"/>
      <c r="D1492" s="5033"/>
      <c r="E1492" s="5035"/>
      <c r="F1492" s="4960"/>
      <c r="G1492" s="4960"/>
      <c r="H1492" s="4960"/>
      <c r="I1492" s="4960"/>
      <c r="J1492" s="4960"/>
      <c r="K1492" s="5030"/>
      <c r="L1492" s="506"/>
      <c r="M1492" s="506"/>
      <c r="N1492" s="506"/>
      <c r="O1492" s="506"/>
      <c r="P1492" s="506"/>
    </row>
    <row r="1493" spans="3:16" s="360" customFormat="1" ht="15" customHeight="1" x14ac:dyDescent="0.2">
      <c r="C1493" s="2120" t="s">
        <v>4207</v>
      </c>
      <c r="D1493" s="2121">
        <f>+E1493</f>
        <v>9</v>
      </c>
      <c r="E1493" s="2122">
        <v>9</v>
      </c>
      <c r="F1493" s="1644">
        <v>1000</v>
      </c>
      <c r="G1493" s="1644">
        <v>0.03</v>
      </c>
      <c r="H1493" s="1644" t="s">
        <v>4149</v>
      </c>
      <c r="I1493" s="1644" t="s">
        <v>4149</v>
      </c>
      <c r="J1493" s="1644" t="s">
        <v>4149</v>
      </c>
      <c r="K1493" s="2124" t="s">
        <v>1871</v>
      </c>
      <c r="L1493" s="506"/>
      <c r="M1493" s="506"/>
      <c r="N1493" s="506"/>
      <c r="O1493" s="506"/>
      <c r="P1493" s="506"/>
    </row>
    <row r="1494" spans="3:16" s="360" customFormat="1" ht="15" customHeight="1" x14ac:dyDescent="0.2">
      <c r="C1494" s="2120" t="s">
        <v>4208</v>
      </c>
      <c r="D1494" s="2121">
        <f t="shared" ref="D1494:D1499" si="12">+E1494</f>
        <v>5</v>
      </c>
      <c r="E1494" s="2122">
        <v>5</v>
      </c>
      <c r="F1494" s="1644">
        <v>300</v>
      </c>
      <c r="G1494" s="1644">
        <v>0.03</v>
      </c>
      <c r="H1494" s="1644" t="s">
        <v>4149</v>
      </c>
      <c r="I1494" s="1644" t="s">
        <v>4149</v>
      </c>
      <c r="J1494" s="1644" t="s">
        <v>4149</v>
      </c>
      <c r="K1494" s="2124" t="s">
        <v>4149</v>
      </c>
      <c r="L1494" s="506"/>
      <c r="M1494" s="506"/>
      <c r="N1494" s="506"/>
      <c r="O1494" s="506"/>
      <c r="P1494" s="506"/>
    </row>
    <row r="1495" spans="3:16" s="360" customFormat="1" ht="15" customHeight="1" x14ac:dyDescent="0.2">
      <c r="C1495" s="2120" t="s">
        <v>4209</v>
      </c>
      <c r="D1495" s="2121">
        <f t="shared" si="12"/>
        <v>3</v>
      </c>
      <c r="E1495" s="2122">
        <v>3</v>
      </c>
      <c r="F1495" s="1644">
        <v>150</v>
      </c>
      <c r="G1495" s="1644">
        <v>0.03</v>
      </c>
      <c r="H1495" s="1644" t="s">
        <v>4149</v>
      </c>
      <c r="I1495" s="1644" t="s">
        <v>4149</v>
      </c>
      <c r="J1495" s="1644" t="s">
        <v>4149</v>
      </c>
      <c r="K1495" s="2124" t="s">
        <v>4149</v>
      </c>
      <c r="L1495" s="506"/>
      <c r="M1495" s="506"/>
      <c r="N1495" s="506"/>
      <c r="O1495" s="506"/>
      <c r="P1495" s="506"/>
    </row>
    <row r="1496" spans="3:16" s="360" customFormat="1" ht="15" customHeight="1" x14ac:dyDescent="0.2">
      <c r="C1496" s="2120" t="s">
        <v>4210</v>
      </c>
      <c r="D1496" s="2121">
        <f t="shared" si="12"/>
        <v>1.5</v>
      </c>
      <c r="E1496" s="2122">
        <v>1.5</v>
      </c>
      <c r="F1496" s="1644">
        <v>60</v>
      </c>
      <c r="G1496" s="1644">
        <v>0.03</v>
      </c>
      <c r="H1496" s="1644" t="s">
        <v>4149</v>
      </c>
      <c r="I1496" s="1644" t="s">
        <v>4149</v>
      </c>
      <c r="J1496" s="1644" t="s">
        <v>4149</v>
      </c>
      <c r="K1496" s="2124" t="s">
        <v>4149</v>
      </c>
      <c r="L1496" s="506"/>
      <c r="M1496" s="506"/>
      <c r="N1496" s="506"/>
      <c r="O1496" s="506"/>
      <c r="P1496" s="506"/>
    </row>
    <row r="1497" spans="3:16" s="360" customFormat="1" ht="15" customHeight="1" x14ac:dyDescent="0.2">
      <c r="C1497" s="2120" t="s">
        <v>4211</v>
      </c>
      <c r="D1497" s="2121">
        <f t="shared" si="12"/>
        <v>11.88</v>
      </c>
      <c r="E1497" s="2122">
        <v>11.88</v>
      </c>
      <c r="F1497" s="1644">
        <v>2500</v>
      </c>
      <c r="G1497" s="1644">
        <v>0.03</v>
      </c>
      <c r="H1497" s="1644" t="s">
        <v>4149</v>
      </c>
      <c r="I1497" s="1644" t="s">
        <v>4149</v>
      </c>
      <c r="J1497" s="1644" t="s">
        <v>4149</v>
      </c>
      <c r="K1497" s="2124" t="s">
        <v>4149</v>
      </c>
      <c r="L1497" s="506"/>
      <c r="M1497" s="506"/>
      <c r="N1497" s="506"/>
      <c r="O1497" s="506"/>
      <c r="P1497" s="506"/>
    </row>
    <row r="1498" spans="3:16" s="360" customFormat="1" ht="15" customHeight="1" x14ac:dyDescent="0.2">
      <c r="C1498" s="2120" t="s">
        <v>4212</v>
      </c>
      <c r="D1498" s="2121">
        <f t="shared" si="12"/>
        <v>10.4</v>
      </c>
      <c r="E1498" s="2122">
        <v>10.4</v>
      </c>
      <c r="F1498" s="1644">
        <v>1500</v>
      </c>
      <c r="G1498" s="1644">
        <v>0.03</v>
      </c>
      <c r="H1498" s="1644" t="s">
        <v>4149</v>
      </c>
      <c r="I1498" s="1644" t="s">
        <v>4149</v>
      </c>
      <c r="J1498" s="1644" t="s">
        <v>4149</v>
      </c>
      <c r="K1498" s="2124" t="s">
        <v>4149</v>
      </c>
      <c r="L1498" s="506"/>
      <c r="M1498" s="506"/>
      <c r="N1498" s="506"/>
      <c r="O1498" s="506"/>
      <c r="P1498" s="506"/>
    </row>
    <row r="1499" spans="3:16" s="360" customFormat="1" ht="15" customHeight="1" x14ac:dyDescent="0.2">
      <c r="C1499" s="2120" t="s">
        <v>4213</v>
      </c>
      <c r="D1499" s="2121">
        <f t="shared" si="12"/>
        <v>1.5</v>
      </c>
      <c r="E1499" s="2122">
        <v>1.5</v>
      </c>
      <c r="F1499" s="1644">
        <v>60</v>
      </c>
      <c r="G1499" s="1644">
        <v>3.0000000000000001E-3</v>
      </c>
      <c r="H1499" s="1644" t="s">
        <v>4149</v>
      </c>
      <c r="I1499" s="1644" t="s">
        <v>4149</v>
      </c>
      <c r="J1499" s="1644" t="s">
        <v>4149</v>
      </c>
      <c r="K1499" s="2124" t="s">
        <v>4149</v>
      </c>
      <c r="L1499" s="506"/>
      <c r="M1499" s="506"/>
      <c r="N1499" s="506"/>
      <c r="O1499" s="506"/>
      <c r="P1499" s="506"/>
    </row>
    <row r="1500" spans="3:16" s="360" customFormat="1" ht="15" customHeight="1" x14ac:dyDescent="0.2">
      <c r="C1500" s="2164" t="s">
        <v>4214</v>
      </c>
      <c r="D1500" s="2121">
        <f>+H1500</f>
        <v>20</v>
      </c>
      <c r="E1500" s="2165" t="s">
        <v>4149</v>
      </c>
      <c r="F1500" s="2165" t="s">
        <v>4149</v>
      </c>
      <c r="G1500" s="2165" t="s">
        <v>4149</v>
      </c>
      <c r="H1500" s="2123">
        <v>20</v>
      </c>
      <c r="I1500" s="1644">
        <v>50</v>
      </c>
      <c r="J1500" s="1644">
        <v>0</v>
      </c>
      <c r="K1500" s="2166">
        <v>1.2</v>
      </c>
      <c r="L1500" s="506"/>
      <c r="M1500" s="506"/>
      <c r="N1500" s="506"/>
      <c r="O1500" s="506"/>
      <c r="P1500" s="506"/>
    </row>
    <row r="1501" spans="3:16" s="360" customFormat="1" ht="15" customHeight="1" x14ac:dyDescent="0.2">
      <c r="C1501" s="2164" t="s">
        <v>4215</v>
      </c>
      <c r="D1501" s="2121">
        <f t="shared" ref="D1501:D1509" si="13">+H1501</f>
        <v>20</v>
      </c>
      <c r="E1501" s="2165" t="s">
        <v>4149</v>
      </c>
      <c r="F1501" s="2165" t="s">
        <v>4149</v>
      </c>
      <c r="G1501" s="2165" t="s">
        <v>4149</v>
      </c>
      <c r="H1501" s="2123">
        <v>20</v>
      </c>
      <c r="I1501" s="1644">
        <v>0</v>
      </c>
      <c r="J1501" s="1644">
        <v>50</v>
      </c>
      <c r="K1501" s="2166">
        <v>1.2</v>
      </c>
      <c r="L1501" s="506"/>
      <c r="M1501" s="506"/>
      <c r="N1501" s="506"/>
      <c r="O1501" s="506"/>
      <c r="P1501" s="506"/>
    </row>
    <row r="1502" spans="3:16" s="360" customFormat="1" ht="15" customHeight="1" x14ac:dyDescent="0.2">
      <c r="C1502" s="2164" t="s">
        <v>4216</v>
      </c>
      <c r="D1502" s="2121">
        <f t="shared" si="13"/>
        <v>10</v>
      </c>
      <c r="E1502" s="2165" t="s">
        <v>4149</v>
      </c>
      <c r="F1502" s="2165" t="s">
        <v>4149</v>
      </c>
      <c r="G1502" s="2165" t="s">
        <v>4149</v>
      </c>
      <c r="H1502" s="2123">
        <v>10</v>
      </c>
      <c r="I1502" s="1644">
        <v>10</v>
      </c>
      <c r="J1502" s="1644">
        <v>0</v>
      </c>
      <c r="K1502" s="2166">
        <v>1.5</v>
      </c>
      <c r="L1502" s="506"/>
      <c r="M1502" s="506"/>
      <c r="N1502" s="506"/>
      <c r="O1502" s="506"/>
      <c r="P1502" s="506"/>
    </row>
    <row r="1503" spans="3:16" s="360" customFormat="1" ht="15" customHeight="1" x14ac:dyDescent="0.2">
      <c r="C1503" s="2164" t="s">
        <v>4217</v>
      </c>
      <c r="D1503" s="2121">
        <f t="shared" si="13"/>
        <v>10</v>
      </c>
      <c r="E1503" s="2165" t="s">
        <v>4149</v>
      </c>
      <c r="F1503" s="2165" t="s">
        <v>4149</v>
      </c>
      <c r="G1503" s="2165" t="s">
        <v>4149</v>
      </c>
      <c r="H1503" s="2123">
        <v>10</v>
      </c>
      <c r="I1503" s="1644">
        <v>0</v>
      </c>
      <c r="J1503" s="1644">
        <v>10</v>
      </c>
      <c r="K1503" s="2166">
        <v>1.5</v>
      </c>
      <c r="L1503" s="506"/>
      <c r="M1503" s="506"/>
      <c r="N1503" s="506"/>
      <c r="O1503" s="506"/>
      <c r="P1503" s="506"/>
    </row>
    <row r="1504" spans="3:16" s="360" customFormat="1" ht="15" customHeight="1" x14ac:dyDescent="0.2">
      <c r="C1504" s="2164" t="s">
        <v>4218</v>
      </c>
      <c r="D1504" s="2121">
        <f t="shared" si="13"/>
        <v>8</v>
      </c>
      <c r="E1504" s="2165" t="s">
        <v>4149</v>
      </c>
      <c r="F1504" s="2165" t="s">
        <v>4149</v>
      </c>
      <c r="G1504" s="2165" t="s">
        <v>4149</v>
      </c>
      <c r="H1504" s="2123">
        <v>8</v>
      </c>
      <c r="I1504" s="1644">
        <v>5</v>
      </c>
      <c r="J1504" s="1644">
        <v>0</v>
      </c>
      <c r="K1504" s="2166">
        <v>2</v>
      </c>
      <c r="L1504" s="506"/>
      <c r="M1504" s="506"/>
      <c r="N1504" s="506"/>
      <c r="O1504" s="506"/>
      <c r="P1504" s="506"/>
    </row>
    <row r="1505" spans="3:16" s="360" customFormat="1" ht="15" customHeight="1" x14ac:dyDescent="0.2">
      <c r="C1505" s="2164" t="s">
        <v>4219</v>
      </c>
      <c r="D1505" s="2121">
        <f t="shared" si="13"/>
        <v>8</v>
      </c>
      <c r="E1505" s="2165" t="s">
        <v>4149</v>
      </c>
      <c r="F1505" s="2165" t="s">
        <v>4149</v>
      </c>
      <c r="G1505" s="2165" t="s">
        <v>4149</v>
      </c>
      <c r="H1505" s="2123">
        <v>8</v>
      </c>
      <c r="I1505" s="1644">
        <v>0</v>
      </c>
      <c r="J1505" s="1644">
        <v>5</v>
      </c>
      <c r="K1505" s="2166">
        <v>2</v>
      </c>
      <c r="L1505" s="506"/>
      <c r="M1505" s="506"/>
      <c r="N1505" s="506"/>
      <c r="O1505" s="506"/>
      <c r="P1505" s="506"/>
    </row>
    <row r="1506" spans="3:16" s="360" customFormat="1" ht="15" customHeight="1" x14ac:dyDescent="0.2">
      <c r="C1506" s="2164" t="s">
        <v>4220</v>
      </c>
      <c r="D1506" s="2121">
        <f t="shared" si="13"/>
        <v>6</v>
      </c>
      <c r="E1506" s="2165" t="s">
        <v>4149</v>
      </c>
      <c r="F1506" s="2165" t="s">
        <v>4149</v>
      </c>
      <c r="G1506" s="2165" t="s">
        <v>4149</v>
      </c>
      <c r="H1506" s="2123">
        <v>6</v>
      </c>
      <c r="I1506" s="1644">
        <v>3</v>
      </c>
      <c r="J1506" s="1644">
        <v>0</v>
      </c>
      <c r="K1506" s="2166">
        <v>3</v>
      </c>
      <c r="L1506" s="506"/>
      <c r="M1506" s="506"/>
      <c r="N1506" s="506"/>
      <c r="O1506" s="506"/>
      <c r="P1506" s="506"/>
    </row>
    <row r="1507" spans="3:16" s="360" customFormat="1" ht="15" customHeight="1" x14ac:dyDescent="0.2">
      <c r="C1507" s="2164" t="s">
        <v>4221</v>
      </c>
      <c r="D1507" s="2121">
        <f t="shared" si="13"/>
        <v>6</v>
      </c>
      <c r="E1507" s="2165" t="s">
        <v>4149</v>
      </c>
      <c r="F1507" s="2165" t="s">
        <v>4149</v>
      </c>
      <c r="G1507" s="2165" t="s">
        <v>4149</v>
      </c>
      <c r="H1507" s="2123">
        <v>6</v>
      </c>
      <c r="I1507" s="1644">
        <v>0</v>
      </c>
      <c r="J1507" s="1644">
        <v>3</v>
      </c>
      <c r="K1507" s="2166">
        <v>3</v>
      </c>
      <c r="L1507" s="506"/>
      <c r="M1507" s="506"/>
      <c r="N1507" s="506"/>
      <c r="O1507" s="506"/>
      <c r="P1507" s="506"/>
    </row>
    <row r="1508" spans="3:16" s="360" customFormat="1" ht="15" customHeight="1" x14ac:dyDescent="0.2">
      <c r="C1508" s="2164" t="s">
        <v>4222</v>
      </c>
      <c r="D1508" s="2121">
        <f t="shared" si="13"/>
        <v>4</v>
      </c>
      <c r="E1508" s="2165" t="s">
        <v>4149</v>
      </c>
      <c r="F1508" s="2165" t="s">
        <v>4149</v>
      </c>
      <c r="G1508" s="2165" t="s">
        <v>4149</v>
      </c>
      <c r="H1508" s="2123">
        <v>4</v>
      </c>
      <c r="I1508" s="1644">
        <v>1</v>
      </c>
      <c r="J1508" s="1644">
        <v>0</v>
      </c>
      <c r="K1508" s="2166">
        <v>4.5999999999999996</v>
      </c>
      <c r="L1508" s="506"/>
      <c r="M1508" s="506"/>
      <c r="N1508" s="506"/>
      <c r="O1508" s="506"/>
      <c r="P1508" s="506"/>
    </row>
    <row r="1509" spans="3:16" s="360" customFormat="1" ht="15" customHeight="1" x14ac:dyDescent="0.2">
      <c r="C1509" s="2164" t="s">
        <v>4223</v>
      </c>
      <c r="D1509" s="2121">
        <f t="shared" si="13"/>
        <v>4</v>
      </c>
      <c r="E1509" s="2165" t="s">
        <v>4149</v>
      </c>
      <c r="F1509" s="2165" t="s">
        <v>4149</v>
      </c>
      <c r="G1509" s="2165" t="s">
        <v>4149</v>
      </c>
      <c r="H1509" s="2123">
        <v>4</v>
      </c>
      <c r="I1509" s="1644">
        <v>0</v>
      </c>
      <c r="J1509" s="1644">
        <v>1</v>
      </c>
      <c r="K1509" s="2166">
        <v>4.5999999999999996</v>
      </c>
      <c r="L1509" s="506"/>
      <c r="M1509" s="506"/>
      <c r="N1509" s="506"/>
      <c r="O1509" s="506"/>
      <c r="P1509" s="506"/>
    </row>
    <row r="1510" spans="3:16" s="360" customFormat="1" ht="15" customHeight="1" x14ac:dyDescent="0.2">
      <c r="C1510" s="2120" t="s">
        <v>4224</v>
      </c>
      <c r="D1510" s="2125">
        <v>15</v>
      </c>
      <c r="E1510" s="2165" t="s">
        <v>4149</v>
      </c>
      <c r="F1510" s="2165" t="s">
        <v>4149</v>
      </c>
      <c r="G1510" s="2165" t="s">
        <v>4149</v>
      </c>
      <c r="H1510" s="2165" t="s">
        <v>4149</v>
      </c>
      <c r="I1510" s="2165" t="s">
        <v>4149</v>
      </c>
      <c r="J1510" s="2165" t="s">
        <v>4149</v>
      </c>
      <c r="K1510" s="2167">
        <v>0.9</v>
      </c>
      <c r="L1510" s="506"/>
      <c r="M1510" s="506"/>
      <c r="N1510" s="506"/>
      <c r="O1510" s="506"/>
      <c r="P1510" s="506"/>
    </row>
    <row r="1511" spans="3:16" s="360" customFormat="1" ht="15" customHeight="1" x14ac:dyDescent="0.2">
      <c r="C1511" s="2168" t="s">
        <v>4225</v>
      </c>
      <c r="D1511" s="2125">
        <v>20</v>
      </c>
      <c r="E1511" s="2165" t="s">
        <v>4149</v>
      </c>
      <c r="F1511" s="2165" t="s">
        <v>4149</v>
      </c>
      <c r="G1511" s="2165" t="s">
        <v>4149</v>
      </c>
      <c r="H1511" s="2165" t="s">
        <v>4149</v>
      </c>
      <c r="I1511" s="2165" t="s">
        <v>4149</v>
      </c>
      <c r="J1511" s="2165" t="s">
        <v>4149</v>
      </c>
      <c r="K1511" s="2169">
        <v>0.9</v>
      </c>
      <c r="L1511" s="506"/>
      <c r="M1511" s="506"/>
      <c r="N1511" s="506"/>
      <c r="O1511" s="506"/>
      <c r="P1511" s="506"/>
    </row>
    <row r="1512" spans="3:16" s="360" customFormat="1" ht="15" customHeight="1" x14ac:dyDescent="0.2">
      <c r="C1512" s="2168" t="s">
        <v>4226</v>
      </c>
      <c r="D1512" s="2125">
        <v>30</v>
      </c>
      <c r="E1512" s="2165" t="s">
        <v>4149</v>
      </c>
      <c r="F1512" s="2165" t="s">
        <v>4149</v>
      </c>
      <c r="G1512" s="2165" t="s">
        <v>4149</v>
      </c>
      <c r="H1512" s="2165" t="s">
        <v>4149</v>
      </c>
      <c r="I1512" s="2165" t="s">
        <v>4149</v>
      </c>
      <c r="J1512" s="2165" t="s">
        <v>4149</v>
      </c>
      <c r="K1512" s="2169">
        <v>0.9</v>
      </c>
      <c r="L1512" s="506"/>
      <c r="M1512" s="506"/>
      <c r="N1512" s="506"/>
      <c r="O1512" s="506"/>
      <c r="P1512" s="506"/>
    </row>
    <row r="1513" spans="3:16" s="360" customFormat="1" ht="15" customHeight="1" x14ac:dyDescent="0.2">
      <c r="C1513" s="2120" t="s">
        <v>4227</v>
      </c>
      <c r="D1513" s="2125">
        <v>5</v>
      </c>
      <c r="E1513" s="2165" t="s">
        <v>4149</v>
      </c>
      <c r="F1513" s="2165" t="s">
        <v>4149</v>
      </c>
      <c r="G1513" s="2165" t="s">
        <v>4149</v>
      </c>
      <c r="H1513" s="2165" t="s">
        <v>4149</v>
      </c>
      <c r="I1513" s="2165" t="s">
        <v>4149</v>
      </c>
      <c r="J1513" s="2165" t="s">
        <v>4149</v>
      </c>
      <c r="K1513" s="2169">
        <v>9</v>
      </c>
      <c r="L1513" s="506"/>
      <c r="M1513" s="506"/>
      <c r="N1513" s="506"/>
      <c r="O1513" s="506"/>
      <c r="P1513" s="506"/>
    </row>
    <row r="1514" spans="3:16" s="360" customFormat="1" ht="15" customHeight="1" x14ac:dyDescent="0.2">
      <c r="C1514" s="2120" t="s">
        <v>4228</v>
      </c>
      <c r="D1514" s="2125">
        <v>10</v>
      </c>
      <c r="E1514" s="2165" t="s">
        <v>4149</v>
      </c>
      <c r="F1514" s="2165" t="s">
        <v>4149</v>
      </c>
      <c r="G1514" s="2165" t="s">
        <v>4149</v>
      </c>
      <c r="H1514" s="2165" t="s">
        <v>4149</v>
      </c>
      <c r="I1514" s="2165" t="s">
        <v>4149</v>
      </c>
      <c r="J1514" s="2165" t="s">
        <v>4149</v>
      </c>
      <c r="K1514" s="2169">
        <v>0.9</v>
      </c>
      <c r="L1514" s="506"/>
      <c r="M1514" s="506"/>
      <c r="N1514" s="506"/>
      <c r="O1514" s="506"/>
      <c r="P1514" s="506"/>
    </row>
    <row r="1515" spans="3:16" s="360" customFormat="1" ht="15" customHeight="1" x14ac:dyDescent="0.2">
      <c r="C1515" s="2164" t="s">
        <v>4229</v>
      </c>
      <c r="D1515" s="2121">
        <f t="shared" ref="D1515:D1520" si="14">+H1515</f>
        <v>44</v>
      </c>
      <c r="E1515" s="2165" t="s">
        <v>4149</v>
      </c>
      <c r="F1515" s="2165" t="s">
        <v>4149</v>
      </c>
      <c r="G1515" s="2165" t="s">
        <v>4149</v>
      </c>
      <c r="H1515" s="2170">
        <v>44</v>
      </c>
      <c r="I1515" s="2171">
        <v>0</v>
      </c>
      <c r="J1515" s="2171">
        <v>150</v>
      </c>
      <c r="K1515" s="2169">
        <v>1</v>
      </c>
      <c r="L1515" s="506"/>
      <c r="M1515" s="506"/>
      <c r="N1515" s="506"/>
      <c r="O1515" s="506"/>
      <c r="P1515" s="506"/>
    </row>
    <row r="1516" spans="3:16" s="360" customFormat="1" ht="15" customHeight="1" x14ac:dyDescent="0.2">
      <c r="C1516" s="2164" t="s">
        <v>4230</v>
      </c>
      <c r="D1516" s="2121">
        <f t="shared" si="14"/>
        <v>44</v>
      </c>
      <c r="E1516" s="2165" t="s">
        <v>4149</v>
      </c>
      <c r="F1516" s="2165" t="s">
        <v>4149</v>
      </c>
      <c r="G1516" s="2165" t="s">
        <v>4149</v>
      </c>
      <c r="H1516" s="2170">
        <v>44</v>
      </c>
      <c r="I1516" s="2171">
        <v>150</v>
      </c>
      <c r="J1516" s="2171">
        <v>0</v>
      </c>
      <c r="K1516" s="2169">
        <v>1</v>
      </c>
      <c r="L1516" s="506"/>
      <c r="M1516" s="506"/>
      <c r="N1516" s="506"/>
      <c r="O1516" s="506"/>
      <c r="P1516" s="506"/>
    </row>
    <row r="1517" spans="3:16" s="360" customFormat="1" ht="15" customHeight="1" x14ac:dyDescent="0.2">
      <c r="C1517" s="2172" t="s">
        <v>4231</v>
      </c>
      <c r="D1517" s="2121">
        <f t="shared" si="14"/>
        <v>80</v>
      </c>
      <c r="E1517" s="2165" t="s">
        <v>4149</v>
      </c>
      <c r="F1517" s="2165" t="s">
        <v>4149</v>
      </c>
      <c r="G1517" s="2165" t="s">
        <v>4149</v>
      </c>
      <c r="H1517" s="2170">
        <v>80</v>
      </c>
      <c r="I1517" s="2171">
        <v>0</v>
      </c>
      <c r="J1517" s="2171">
        <v>300</v>
      </c>
      <c r="K1517" s="2169">
        <v>0.9</v>
      </c>
      <c r="L1517" s="506"/>
      <c r="M1517" s="506"/>
      <c r="N1517" s="506"/>
      <c r="O1517" s="506"/>
      <c r="P1517" s="506"/>
    </row>
    <row r="1518" spans="3:16" s="360" customFormat="1" ht="15" customHeight="1" x14ac:dyDescent="0.2">
      <c r="C1518" s="2164" t="s">
        <v>4232</v>
      </c>
      <c r="D1518" s="2121">
        <f t="shared" si="14"/>
        <v>80</v>
      </c>
      <c r="E1518" s="2165" t="s">
        <v>4149</v>
      </c>
      <c r="F1518" s="2165" t="s">
        <v>4149</v>
      </c>
      <c r="G1518" s="2165" t="s">
        <v>4149</v>
      </c>
      <c r="H1518" s="2170">
        <v>80</v>
      </c>
      <c r="I1518" s="2171">
        <v>300</v>
      </c>
      <c r="J1518" s="2171">
        <v>0</v>
      </c>
      <c r="K1518" s="2169">
        <v>0.9</v>
      </c>
      <c r="L1518" s="506"/>
      <c r="M1518" s="506"/>
      <c r="N1518" s="506"/>
      <c r="O1518" s="506"/>
      <c r="P1518" s="506"/>
    </row>
    <row r="1519" spans="3:16" s="360" customFormat="1" ht="15" customHeight="1" x14ac:dyDescent="0.2">
      <c r="C1519" s="2164" t="s">
        <v>4233</v>
      </c>
      <c r="D1519" s="2121">
        <f t="shared" si="14"/>
        <v>200</v>
      </c>
      <c r="E1519" s="2165" t="s">
        <v>4149</v>
      </c>
      <c r="F1519" s="2165" t="s">
        <v>4149</v>
      </c>
      <c r="G1519" s="2165" t="s">
        <v>4149</v>
      </c>
      <c r="H1519" s="2170">
        <v>200</v>
      </c>
      <c r="I1519" s="2171">
        <v>1000</v>
      </c>
      <c r="J1519" s="2171">
        <v>0</v>
      </c>
      <c r="K1519" s="2169">
        <v>0.5</v>
      </c>
      <c r="L1519" s="506"/>
      <c r="M1519" s="506"/>
      <c r="N1519" s="506"/>
      <c r="O1519" s="506"/>
      <c r="P1519" s="506"/>
    </row>
    <row r="1520" spans="3:16" s="360" customFormat="1" ht="15" customHeight="1" thickBot="1" x14ac:dyDescent="0.25">
      <c r="C1520" s="2173" t="s">
        <v>4234</v>
      </c>
      <c r="D1520" s="2174">
        <f t="shared" si="14"/>
        <v>200</v>
      </c>
      <c r="E1520" s="2175" t="s">
        <v>4149</v>
      </c>
      <c r="F1520" s="2175" t="s">
        <v>4149</v>
      </c>
      <c r="G1520" s="2175" t="s">
        <v>4149</v>
      </c>
      <c r="H1520" s="2176">
        <v>200</v>
      </c>
      <c r="I1520" s="2177">
        <v>0</v>
      </c>
      <c r="J1520" s="2177">
        <v>1000</v>
      </c>
      <c r="K1520" s="2178">
        <v>0.5</v>
      </c>
      <c r="L1520" s="506"/>
      <c r="M1520" s="506"/>
      <c r="N1520" s="506"/>
      <c r="O1520" s="506"/>
      <c r="P1520" s="506"/>
    </row>
    <row r="1521" spans="3:16" s="360" customFormat="1" ht="15" customHeight="1" x14ac:dyDescent="0.2">
      <c r="C1521" s="2179" t="s">
        <v>1474</v>
      </c>
      <c r="D1521" s="876"/>
      <c r="E1521" s="848"/>
      <c r="F1521" s="848"/>
      <c r="G1521" s="848"/>
      <c r="H1521" s="848"/>
      <c r="I1521" s="848"/>
      <c r="J1521" s="848"/>
      <c r="K1521" s="2180"/>
      <c r="L1521" s="506"/>
      <c r="M1521" s="506"/>
      <c r="N1521" s="506"/>
      <c r="O1521" s="506"/>
      <c r="P1521" s="506"/>
    </row>
    <row r="1522" spans="3:16" s="360" customFormat="1" ht="15" customHeight="1" x14ac:dyDescent="0.2">
      <c r="C1522" s="2133" t="s">
        <v>4235</v>
      </c>
      <c r="D1522" s="893"/>
      <c r="E1522" s="848"/>
      <c r="F1522" s="848"/>
      <c r="G1522" s="848"/>
      <c r="H1522" s="848"/>
      <c r="I1522" s="848"/>
      <c r="J1522" s="848"/>
      <c r="K1522" s="2180"/>
      <c r="L1522" s="506"/>
      <c r="M1522" s="506"/>
      <c r="N1522" s="506"/>
      <c r="O1522" s="506"/>
      <c r="P1522" s="506"/>
    </row>
    <row r="1523" spans="3:16" s="360" customFormat="1" ht="15" customHeight="1" x14ac:dyDescent="0.2">
      <c r="C1523" s="2133" t="s">
        <v>4236</v>
      </c>
      <c r="D1523" s="893"/>
      <c r="E1523" s="848"/>
      <c r="F1523" s="848"/>
      <c r="G1523" s="848"/>
      <c r="H1523" s="848"/>
      <c r="I1523" s="848"/>
      <c r="J1523" s="848"/>
      <c r="K1523" s="2180"/>
      <c r="L1523" s="506"/>
      <c r="M1523" s="506"/>
      <c r="N1523" s="506"/>
      <c r="O1523" s="506"/>
      <c r="P1523" s="506"/>
    </row>
    <row r="1524" spans="3:16" s="360" customFormat="1" ht="15" customHeight="1" x14ac:dyDescent="0.2">
      <c r="C1524" s="2133" t="s">
        <v>4167</v>
      </c>
      <c r="D1524" s="893"/>
      <c r="E1524" s="848"/>
      <c r="F1524" s="848"/>
      <c r="G1524" s="848"/>
      <c r="H1524" s="848"/>
      <c r="I1524" s="848"/>
      <c r="J1524" s="848"/>
      <c r="K1524" s="2180"/>
      <c r="L1524" s="506"/>
      <c r="M1524" s="506"/>
      <c r="N1524" s="506"/>
      <c r="O1524" s="506"/>
      <c r="P1524" s="506"/>
    </row>
    <row r="1525" spans="3:16" s="360" customFormat="1" ht="15" customHeight="1" x14ac:dyDescent="0.2">
      <c r="C1525" s="2181" t="s">
        <v>4237</v>
      </c>
      <c r="D1525" s="712"/>
      <c r="E1525" s="712"/>
      <c r="F1525" s="712"/>
      <c r="G1525" s="712"/>
      <c r="H1525" s="712"/>
      <c r="I1525" s="712"/>
      <c r="J1525" s="712"/>
      <c r="K1525" s="2182"/>
      <c r="L1525" s="506"/>
      <c r="M1525" s="506"/>
      <c r="N1525" s="506"/>
      <c r="O1525" s="506"/>
      <c r="P1525" s="506"/>
    </row>
    <row r="1526" spans="3:16" s="360" customFormat="1" ht="26.25" customHeight="1" x14ac:dyDescent="0.2">
      <c r="C1526" s="5036" t="s">
        <v>4238</v>
      </c>
      <c r="D1526" s="4402"/>
      <c r="E1526" s="4402"/>
      <c r="F1526" s="4402"/>
      <c r="G1526" s="4402"/>
      <c r="H1526" s="4402"/>
      <c r="I1526" s="4402"/>
      <c r="J1526" s="4402"/>
      <c r="K1526" s="5037"/>
      <c r="L1526" s="506"/>
      <c r="M1526" s="506"/>
      <c r="N1526" s="506"/>
      <c r="O1526" s="506"/>
      <c r="P1526" s="506"/>
    </row>
    <row r="1527" spans="3:16" s="360" customFormat="1" ht="15" customHeight="1" x14ac:dyDescent="0.2">
      <c r="C1527" s="2181" t="s">
        <v>4239</v>
      </c>
      <c r="D1527" s="712"/>
      <c r="E1527" s="712"/>
      <c r="F1527" s="712"/>
      <c r="G1527" s="712"/>
      <c r="H1527" s="712"/>
      <c r="I1527" s="712"/>
      <c r="J1527" s="712"/>
      <c r="K1527" s="2182"/>
      <c r="L1527" s="506"/>
      <c r="M1527" s="506"/>
      <c r="N1527" s="506"/>
      <c r="O1527" s="506"/>
      <c r="P1527" s="506"/>
    </row>
    <row r="1528" spans="3:16" s="360" customFormat="1" ht="15" customHeight="1" thickBot="1" x14ac:dyDescent="0.25">
      <c r="C1528" s="2183" t="s">
        <v>4171</v>
      </c>
      <c r="D1528" s="2184"/>
      <c r="E1528" s="2184"/>
      <c r="F1528" s="2184"/>
      <c r="G1528" s="2184"/>
      <c r="H1528" s="2184"/>
      <c r="I1528" s="2184"/>
      <c r="J1528" s="2184"/>
      <c r="K1528" s="2185"/>
      <c r="L1528" s="506"/>
      <c r="M1528" s="506"/>
      <c r="N1528" s="506"/>
      <c r="O1528" s="506"/>
      <c r="P1528" s="506"/>
    </row>
    <row r="1529" spans="3:16" s="360" customFormat="1" ht="15" customHeight="1" thickTop="1" x14ac:dyDescent="0.3">
      <c r="C1529" s="4948"/>
      <c r="D1529" s="4948"/>
      <c r="E1529" s="534"/>
      <c r="F1529" s="534"/>
      <c r="G1529" s="534"/>
      <c r="H1529" s="534"/>
      <c r="I1529" s="506"/>
      <c r="J1529" s="506"/>
      <c r="K1529" s="506"/>
      <c r="L1529" s="506"/>
      <c r="M1529" s="506"/>
      <c r="N1529" s="506"/>
      <c r="O1529" s="506"/>
      <c r="P1529" s="506"/>
    </row>
    <row r="1530" spans="3:16" s="360" customFormat="1" ht="15" customHeight="1" thickBot="1" x14ac:dyDescent="0.35">
      <c r="C1530" s="534"/>
      <c r="D1530" s="534"/>
      <c r="E1530" s="534"/>
      <c r="F1530" s="534"/>
      <c r="G1530" s="534"/>
      <c r="H1530" s="534"/>
      <c r="I1530" s="506"/>
      <c r="J1530" s="506"/>
      <c r="K1530" s="506"/>
      <c r="L1530" s="506"/>
      <c r="M1530" s="506"/>
      <c r="N1530" s="506"/>
      <c r="O1530" s="506"/>
      <c r="P1530" s="506"/>
    </row>
    <row r="1531" spans="3:16" s="360" customFormat="1" ht="15" customHeight="1" thickTop="1" x14ac:dyDescent="0.2">
      <c r="C1531" s="5045" t="s">
        <v>560</v>
      </c>
      <c r="D1531" s="4995"/>
      <c r="E1531" s="4996"/>
      <c r="F1531" s="4996"/>
      <c r="G1531" s="4996"/>
      <c r="H1531" s="4996"/>
      <c r="I1531" s="4996"/>
      <c r="J1531" s="4996"/>
      <c r="K1531" s="4997"/>
      <c r="L1531" s="506"/>
      <c r="M1531" s="506"/>
      <c r="N1531" s="506"/>
      <c r="O1531" s="506"/>
      <c r="P1531" s="506"/>
    </row>
    <row r="1532" spans="3:16" s="360" customFormat="1" ht="15" customHeight="1" x14ac:dyDescent="0.2">
      <c r="C1532" s="4998" t="s">
        <v>4140</v>
      </c>
      <c r="D1532" s="5046" t="s">
        <v>4141</v>
      </c>
      <c r="E1532" s="4959" t="s">
        <v>224</v>
      </c>
      <c r="F1532" s="4959"/>
      <c r="G1532" s="4959"/>
      <c r="H1532" s="4959"/>
      <c r="I1532" s="4959" t="s">
        <v>3731</v>
      </c>
      <c r="J1532" s="4959"/>
      <c r="K1532" s="5034"/>
      <c r="L1532" s="506"/>
      <c r="M1532" s="506"/>
      <c r="N1532" s="506"/>
      <c r="O1532" s="506"/>
      <c r="P1532" s="506"/>
    </row>
    <row r="1533" spans="3:16" s="360" customFormat="1" ht="15" customHeight="1" x14ac:dyDescent="0.2">
      <c r="C1533" s="4998"/>
      <c r="D1533" s="5047"/>
      <c r="E1533" s="5035" t="s">
        <v>2770</v>
      </c>
      <c r="F1533" s="4960" t="s">
        <v>349</v>
      </c>
      <c r="G1533" s="4960" t="s">
        <v>4142</v>
      </c>
      <c r="H1533" s="4960" t="s">
        <v>4143</v>
      </c>
      <c r="I1533" s="4960" t="s">
        <v>2773</v>
      </c>
      <c r="J1533" s="2119" t="s">
        <v>4144</v>
      </c>
      <c r="K1533" s="5069" t="s">
        <v>4145</v>
      </c>
      <c r="L1533" s="506"/>
      <c r="M1533" s="506"/>
      <c r="N1533" s="506"/>
      <c r="O1533" s="506"/>
      <c r="P1533" s="506"/>
    </row>
    <row r="1534" spans="3:16" s="360" customFormat="1" ht="15" customHeight="1" x14ac:dyDescent="0.2">
      <c r="C1534" s="4998"/>
      <c r="D1534" s="5047"/>
      <c r="E1534" s="5035"/>
      <c r="F1534" s="4960"/>
      <c r="G1534" s="4960"/>
      <c r="H1534" s="4960"/>
      <c r="I1534" s="4960"/>
      <c r="J1534" s="4960" t="s">
        <v>4146</v>
      </c>
      <c r="K1534" s="5070"/>
      <c r="L1534" s="506"/>
      <c r="M1534" s="506"/>
      <c r="N1534" s="506"/>
      <c r="O1534" s="506"/>
      <c r="P1534" s="506"/>
    </row>
    <row r="1535" spans="3:16" s="360" customFormat="1" ht="34.5" customHeight="1" x14ac:dyDescent="0.2">
      <c r="C1535" s="4998"/>
      <c r="D1535" s="5048"/>
      <c r="E1535" s="5035"/>
      <c r="F1535" s="4960"/>
      <c r="G1535" s="4960"/>
      <c r="H1535" s="4960"/>
      <c r="I1535" s="4960"/>
      <c r="J1535" s="4960"/>
      <c r="K1535" s="5071"/>
      <c r="L1535" s="506"/>
      <c r="M1535" s="506"/>
      <c r="N1535" s="506"/>
      <c r="O1535" s="506"/>
      <c r="P1535" s="506"/>
    </row>
    <row r="1536" spans="3:16" s="360" customFormat="1" ht="15" customHeight="1" x14ac:dyDescent="0.2">
      <c r="C1536" s="2120" t="s">
        <v>4147</v>
      </c>
      <c r="D1536" s="2121">
        <f>+E1536+I1536</f>
        <v>0</v>
      </c>
      <c r="E1536" s="2122">
        <v>0</v>
      </c>
      <c r="F1536" s="1644">
        <v>0</v>
      </c>
      <c r="G1536" s="1644">
        <v>0.08</v>
      </c>
      <c r="H1536" s="1644">
        <v>0.19</v>
      </c>
      <c r="I1536" s="2123">
        <v>0</v>
      </c>
      <c r="J1536" s="1644">
        <v>0</v>
      </c>
      <c r="K1536" s="2124">
        <v>0</v>
      </c>
      <c r="L1536" s="506"/>
      <c r="M1536" s="506"/>
      <c r="N1536" s="506"/>
      <c r="O1536" s="506"/>
      <c r="P1536" s="506"/>
    </row>
    <row r="1537" spans="3:16" s="360" customFormat="1" ht="15" customHeight="1" x14ac:dyDescent="0.2">
      <c r="C1537" s="2120" t="s">
        <v>4148</v>
      </c>
      <c r="D1537" s="2121">
        <f t="shared" ref="D1537:D1552" si="15">+I1537</f>
        <v>5</v>
      </c>
      <c r="E1537" s="2122" t="s">
        <v>4149</v>
      </c>
      <c r="F1537" s="2122" t="s">
        <v>4149</v>
      </c>
      <c r="G1537" s="2122" t="s">
        <v>4149</v>
      </c>
      <c r="H1537" s="2122" t="s">
        <v>4149</v>
      </c>
      <c r="I1537" s="2123">
        <v>5</v>
      </c>
      <c r="J1537" s="1644">
        <v>0</v>
      </c>
      <c r="K1537" s="2124">
        <v>1.2</v>
      </c>
      <c r="L1537" s="506"/>
      <c r="M1537" s="506"/>
      <c r="N1537" s="506"/>
      <c r="O1537" s="506"/>
      <c r="P1537" s="506"/>
    </row>
    <row r="1538" spans="3:16" s="360" customFormat="1" ht="15" customHeight="1" x14ac:dyDescent="0.2">
      <c r="C1538" s="2120" t="s">
        <v>4150</v>
      </c>
      <c r="D1538" s="2121">
        <f t="shared" si="15"/>
        <v>5</v>
      </c>
      <c r="E1538" s="2122" t="s">
        <v>4149</v>
      </c>
      <c r="F1538" s="2122" t="s">
        <v>4149</v>
      </c>
      <c r="G1538" s="2122" t="s">
        <v>4149</v>
      </c>
      <c r="H1538" s="2122" t="s">
        <v>4149</v>
      </c>
      <c r="I1538" s="2123">
        <v>5</v>
      </c>
      <c r="J1538" s="1644">
        <v>0</v>
      </c>
      <c r="K1538" s="2124">
        <v>1.2</v>
      </c>
      <c r="L1538" s="506"/>
      <c r="M1538" s="506"/>
      <c r="N1538" s="506"/>
      <c r="O1538" s="506"/>
      <c r="P1538" s="506"/>
    </row>
    <row r="1539" spans="3:16" s="360" customFormat="1" ht="15" customHeight="1" x14ac:dyDescent="0.2">
      <c r="C1539" s="2120" t="s">
        <v>4151</v>
      </c>
      <c r="D1539" s="2121">
        <f t="shared" si="15"/>
        <v>40</v>
      </c>
      <c r="E1539" s="2122" t="s">
        <v>4149</v>
      </c>
      <c r="F1539" s="2122" t="s">
        <v>4149</v>
      </c>
      <c r="G1539" s="2122" t="s">
        <v>4149</v>
      </c>
      <c r="H1539" s="2122" t="s">
        <v>4149</v>
      </c>
      <c r="I1539" s="2123">
        <v>40</v>
      </c>
      <c r="J1539" s="1644">
        <v>100</v>
      </c>
      <c r="K1539" s="2124">
        <v>1.5</v>
      </c>
      <c r="L1539" s="506"/>
      <c r="M1539" s="506"/>
      <c r="N1539" s="506"/>
      <c r="O1539" s="506"/>
      <c r="P1539" s="506"/>
    </row>
    <row r="1540" spans="3:16" s="360" customFormat="1" ht="15" customHeight="1" x14ac:dyDescent="0.2">
      <c r="C1540" s="2120" t="s">
        <v>4152</v>
      </c>
      <c r="D1540" s="2121">
        <f t="shared" si="15"/>
        <v>35</v>
      </c>
      <c r="E1540" s="2122" t="s">
        <v>4149</v>
      </c>
      <c r="F1540" s="2122" t="s">
        <v>4149</v>
      </c>
      <c r="G1540" s="2122" t="s">
        <v>4149</v>
      </c>
      <c r="H1540" s="2122" t="s">
        <v>4149</v>
      </c>
      <c r="I1540" s="2122">
        <v>35</v>
      </c>
      <c r="J1540" s="1644">
        <v>100</v>
      </c>
      <c r="K1540" s="2124">
        <v>1.5</v>
      </c>
      <c r="L1540" s="506"/>
      <c r="M1540" s="506"/>
      <c r="N1540" s="506"/>
      <c r="O1540" s="506"/>
      <c r="P1540" s="506"/>
    </row>
    <row r="1541" spans="3:16" s="360" customFormat="1" ht="15" customHeight="1" x14ac:dyDescent="0.2">
      <c r="C1541" s="2120" t="s">
        <v>4153</v>
      </c>
      <c r="D1541" s="2121">
        <f t="shared" si="15"/>
        <v>50</v>
      </c>
      <c r="E1541" s="2122" t="s">
        <v>4149</v>
      </c>
      <c r="F1541" s="2122" t="s">
        <v>4149</v>
      </c>
      <c r="G1541" s="2122" t="s">
        <v>4149</v>
      </c>
      <c r="H1541" s="2122" t="s">
        <v>4149</v>
      </c>
      <c r="I1541" s="2122">
        <v>50</v>
      </c>
      <c r="J1541" s="1644">
        <v>100</v>
      </c>
      <c r="K1541" s="2124">
        <v>1.5</v>
      </c>
      <c r="L1541" s="506"/>
      <c r="M1541" s="506"/>
      <c r="N1541" s="506"/>
      <c r="O1541" s="506"/>
      <c r="P1541" s="506"/>
    </row>
    <row r="1542" spans="3:16" s="360" customFormat="1" ht="15" customHeight="1" x14ac:dyDescent="0.2">
      <c r="C1542" s="2120" t="s">
        <v>4154</v>
      </c>
      <c r="D1542" s="2121">
        <f t="shared" si="15"/>
        <v>60</v>
      </c>
      <c r="E1542" s="2122" t="s">
        <v>4149</v>
      </c>
      <c r="F1542" s="2122" t="s">
        <v>4149</v>
      </c>
      <c r="G1542" s="2122" t="s">
        <v>4149</v>
      </c>
      <c r="H1542" s="2122" t="s">
        <v>4149</v>
      </c>
      <c r="I1542" s="2122">
        <v>60</v>
      </c>
      <c r="J1542" s="1644">
        <v>100</v>
      </c>
      <c r="K1542" s="2124">
        <v>1.5</v>
      </c>
      <c r="L1542" s="506"/>
      <c r="M1542" s="506"/>
      <c r="N1542" s="506"/>
      <c r="O1542" s="506"/>
      <c r="P1542" s="506"/>
    </row>
    <row r="1543" spans="3:16" s="360" customFormat="1" ht="15" customHeight="1" x14ac:dyDescent="0.2">
      <c r="C1543" s="2120" t="s">
        <v>4155</v>
      </c>
      <c r="D1543" s="2125">
        <f t="shared" si="15"/>
        <v>70</v>
      </c>
      <c r="E1543" s="2122" t="s">
        <v>4149</v>
      </c>
      <c r="F1543" s="2122" t="s">
        <v>4149</v>
      </c>
      <c r="G1543" s="2122" t="s">
        <v>4149</v>
      </c>
      <c r="H1543" s="2122" t="s">
        <v>4149</v>
      </c>
      <c r="I1543" s="2122">
        <v>70</v>
      </c>
      <c r="J1543" s="1644">
        <v>100</v>
      </c>
      <c r="K1543" s="2124">
        <v>1.5</v>
      </c>
      <c r="L1543" s="506"/>
      <c r="M1543" s="506"/>
      <c r="N1543" s="506"/>
      <c r="O1543" s="506"/>
      <c r="P1543" s="506"/>
    </row>
    <row r="1544" spans="3:16" s="360" customFormat="1" ht="15" customHeight="1" x14ac:dyDescent="0.2">
      <c r="C1544" s="2120" t="s">
        <v>4156</v>
      </c>
      <c r="D1544" s="2125">
        <f t="shared" si="15"/>
        <v>80</v>
      </c>
      <c r="E1544" s="2122" t="s">
        <v>4149</v>
      </c>
      <c r="F1544" s="2122" t="s">
        <v>4149</v>
      </c>
      <c r="G1544" s="2122" t="s">
        <v>4149</v>
      </c>
      <c r="H1544" s="2122" t="s">
        <v>4149</v>
      </c>
      <c r="I1544" s="2122">
        <v>80</v>
      </c>
      <c r="J1544" s="1644">
        <v>100</v>
      </c>
      <c r="K1544" s="2124">
        <v>1.5</v>
      </c>
      <c r="L1544" s="506"/>
      <c r="M1544" s="506"/>
      <c r="N1544" s="506"/>
      <c r="O1544" s="506"/>
      <c r="P1544" s="506"/>
    </row>
    <row r="1545" spans="3:16" s="360" customFormat="1" ht="15" customHeight="1" x14ac:dyDescent="0.2">
      <c r="C1545" s="2120" t="s">
        <v>4157</v>
      </c>
      <c r="D1545" s="2125">
        <f t="shared" si="15"/>
        <v>90</v>
      </c>
      <c r="E1545" s="2122" t="s">
        <v>4149</v>
      </c>
      <c r="F1545" s="2122" t="s">
        <v>4149</v>
      </c>
      <c r="G1545" s="2122" t="s">
        <v>4149</v>
      </c>
      <c r="H1545" s="2122" t="s">
        <v>4149</v>
      </c>
      <c r="I1545" s="2122">
        <v>90</v>
      </c>
      <c r="J1545" s="1644">
        <v>100</v>
      </c>
      <c r="K1545" s="2124">
        <v>1.5</v>
      </c>
      <c r="L1545" s="506"/>
      <c r="M1545" s="506"/>
      <c r="N1545" s="506"/>
      <c r="O1545" s="506"/>
      <c r="P1545" s="506"/>
    </row>
    <row r="1546" spans="3:16" s="360" customFormat="1" ht="15" customHeight="1" x14ac:dyDescent="0.2">
      <c r="C1546" s="2120" t="s">
        <v>4158</v>
      </c>
      <c r="D1546" s="2125">
        <f t="shared" si="15"/>
        <v>100</v>
      </c>
      <c r="E1546" s="2122" t="s">
        <v>4149</v>
      </c>
      <c r="F1546" s="2122" t="s">
        <v>4149</v>
      </c>
      <c r="G1546" s="2122" t="s">
        <v>4149</v>
      </c>
      <c r="H1546" s="2122" t="s">
        <v>4149</v>
      </c>
      <c r="I1546" s="2122">
        <v>100</v>
      </c>
      <c r="J1546" s="1644">
        <v>100</v>
      </c>
      <c r="K1546" s="2124">
        <v>1.5</v>
      </c>
      <c r="L1546" s="506"/>
      <c r="M1546" s="506"/>
      <c r="N1546" s="506"/>
      <c r="O1546" s="506"/>
      <c r="P1546" s="506"/>
    </row>
    <row r="1547" spans="3:16" s="360" customFormat="1" ht="15" customHeight="1" x14ac:dyDescent="0.2">
      <c r="C1547" s="2120" t="s">
        <v>4159</v>
      </c>
      <c r="D1547" s="2125">
        <f t="shared" si="15"/>
        <v>3.5</v>
      </c>
      <c r="E1547" s="2122" t="s">
        <v>4149</v>
      </c>
      <c r="F1547" s="2122" t="s">
        <v>4149</v>
      </c>
      <c r="G1547" s="2122" t="s">
        <v>4149</v>
      </c>
      <c r="H1547" s="2122" t="s">
        <v>4149</v>
      </c>
      <c r="I1547" s="2122">
        <v>3.5</v>
      </c>
      <c r="J1547" s="1644">
        <v>100</v>
      </c>
      <c r="K1547" s="2124">
        <v>1.5</v>
      </c>
      <c r="L1547" s="506"/>
      <c r="M1547" s="506"/>
      <c r="N1547" s="506"/>
      <c r="O1547" s="506"/>
      <c r="P1547" s="506"/>
    </row>
    <row r="1548" spans="3:16" s="360" customFormat="1" ht="15" customHeight="1" x14ac:dyDescent="0.2">
      <c r="C1548" s="2120" t="s">
        <v>4160</v>
      </c>
      <c r="D1548" s="2125">
        <f t="shared" si="15"/>
        <v>5</v>
      </c>
      <c r="E1548" s="2122" t="s">
        <v>4149</v>
      </c>
      <c r="F1548" s="2122" t="s">
        <v>4149</v>
      </c>
      <c r="G1548" s="2122" t="s">
        <v>4149</v>
      </c>
      <c r="H1548" s="2122" t="s">
        <v>4149</v>
      </c>
      <c r="I1548" s="2122">
        <v>5</v>
      </c>
      <c r="J1548" s="1644">
        <v>100</v>
      </c>
      <c r="K1548" s="2124">
        <v>1.5</v>
      </c>
      <c r="L1548" s="506"/>
      <c r="M1548" s="506"/>
      <c r="N1548" s="506"/>
      <c r="O1548" s="506"/>
      <c r="P1548" s="506"/>
    </row>
    <row r="1549" spans="3:16" s="360" customFormat="1" ht="15" customHeight="1" x14ac:dyDescent="0.2">
      <c r="C1549" s="2120" t="s">
        <v>4161</v>
      </c>
      <c r="D1549" s="2125">
        <f t="shared" si="15"/>
        <v>7</v>
      </c>
      <c r="E1549" s="2122" t="s">
        <v>4149</v>
      </c>
      <c r="F1549" s="2122" t="s">
        <v>4149</v>
      </c>
      <c r="G1549" s="2122" t="s">
        <v>4149</v>
      </c>
      <c r="H1549" s="2122" t="s">
        <v>4149</v>
      </c>
      <c r="I1549" s="2122">
        <v>7</v>
      </c>
      <c r="J1549" s="1644">
        <v>100</v>
      </c>
      <c r="K1549" s="2124">
        <v>1.5</v>
      </c>
      <c r="L1549" s="506"/>
      <c r="M1549" s="506"/>
      <c r="N1549" s="506"/>
      <c r="O1549" s="506"/>
      <c r="P1549" s="506"/>
    </row>
    <row r="1550" spans="3:16" s="360" customFormat="1" ht="15" customHeight="1" x14ac:dyDescent="0.2">
      <c r="C1550" s="2120" t="s">
        <v>4158</v>
      </c>
      <c r="D1550" s="2125">
        <f t="shared" si="15"/>
        <v>10</v>
      </c>
      <c r="E1550" s="2122" t="s">
        <v>4149</v>
      </c>
      <c r="F1550" s="2122" t="s">
        <v>4149</v>
      </c>
      <c r="G1550" s="2122" t="s">
        <v>4149</v>
      </c>
      <c r="H1550" s="2122" t="s">
        <v>4149</v>
      </c>
      <c r="I1550" s="2122">
        <v>10</v>
      </c>
      <c r="J1550" s="1644">
        <v>100</v>
      </c>
      <c r="K1550" s="2124">
        <v>1.5</v>
      </c>
      <c r="L1550" s="506"/>
      <c r="M1550" s="506"/>
      <c r="N1550" s="506"/>
      <c r="O1550" s="506"/>
      <c r="P1550" s="506"/>
    </row>
    <row r="1551" spans="3:16" s="360" customFormat="1" ht="15" customHeight="1" x14ac:dyDescent="0.2">
      <c r="C1551" s="2120" t="s">
        <v>4162</v>
      </c>
      <c r="D1551" s="2125">
        <f t="shared" si="15"/>
        <v>15</v>
      </c>
      <c r="E1551" s="2122" t="s">
        <v>4149</v>
      </c>
      <c r="F1551" s="2122" t="s">
        <v>4149</v>
      </c>
      <c r="G1551" s="2122" t="s">
        <v>4149</v>
      </c>
      <c r="H1551" s="2122" t="s">
        <v>4149</v>
      </c>
      <c r="I1551" s="2122">
        <v>15</v>
      </c>
      <c r="J1551" s="1644">
        <v>100</v>
      </c>
      <c r="K1551" s="2124">
        <v>1.5</v>
      </c>
      <c r="L1551" s="506"/>
      <c r="M1551" s="506"/>
      <c r="N1551" s="506"/>
      <c r="O1551" s="506"/>
      <c r="P1551" s="506"/>
    </row>
    <row r="1552" spans="3:16" s="360" customFormat="1" ht="15" customHeight="1" x14ac:dyDescent="0.2">
      <c r="C1552" s="2120" t="s">
        <v>4163</v>
      </c>
      <c r="D1552" s="2125">
        <f t="shared" si="15"/>
        <v>20</v>
      </c>
      <c r="E1552" s="2122" t="s">
        <v>4149</v>
      </c>
      <c r="F1552" s="2122" t="s">
        <v>4149</v>
      </c>
      <c r="G1552" s="2122" t="s">
        <v>4149</v>
      </c>
      <c r="H1552" s="2122" t="s">
        <v>4149</v>
      </c>
      <c r="I1552" s="2122">
        <v>20</v>
      </c>
      <c r="J1552" s="1644">
        <v>100</v>
      </c>
      <c r="K1552" s="2124">
        <v>1.5</v>
      </c>
      <c r="L1552" s="506"/>
      <c r="M1552" s="506"/>
      <c r="N1552" s="506"/>
      <c r="O1552" s="506"/>
      <c r="P1552" s="506"/>
    </row>
    <row r="1553" spans="3:16" s="360" customFormat="1" ht="15" customHeight="1" x14ac:dyDescent="0.2">
      <c r="C1553" s="2120" t="s">
        <v>4164</v>
      </c>
      <c r="D1553" s="2125">
        <f>+I1553</f>
        <v>25</v>
      </c>
      <c r="E1553" s="2122" t="s">
        <v>4149</v>
      </c>
      <c r="F1553" s="2122" t="s">
        <v>4149</v>
      </c>
      <c r="G1553" s="2122" t="s">
        <v>4149</v>
      </c>
      <c r="H1553" s="2122" t="s">
        <v>4149</v>
      </c>
      <c r="I1553" s="2122">
        <v>25</v>
      </c>
      <c r="J1553" s="1644">
        <v>100</v>
      </c>
      <c r="K1553" s="2124">
        <v>1.5</v>
      </c>
      <c r="L1553" s="506"/>
      <c r="M1553" s="506"/>
      <c r="N1553" s="506"/>
      <c r="O1553" s="506"/>
      <c r="P1553" s="506"/>
    </row>
    <row r="1554" spans="3:16" s="360" customFormat="1" ht="15" customHeight="1" x14ac:dyDescent="0.2">
      <c r="C1554" s="2120" t="s">
        <v>4165</v>
      </c>
      <c r="D1554" s="2125">
        <f>+I1554</f>
        <v>30</v>
      </c>
      <c r="E1554" s="2122" t="s">
        <v>4149</v>
      </c>
      <c r="F1554" s="2122" t="s">
        <v>4149</v>
      </c>
      <c r="G1554" s="2122" t="s">
        <v>4149</v>
      </c>
      <c r="H1554" s="2122" t="s">
        <v>4149</v>
      </c>
      <c r="I1554" s="2122">
        <v>30</v>
      </c>
      <c r="J1554" s="1644">
        <v>100</v>
      </c>
      <c r="K1554" s="2124">
        <v>1.5</v>
      </c>
      <c r="L1554" s="506"/>
      <c r="M1554" s="506"/>
      <c r="N1554" s="506"/>
      <c r="O1554" s="506"/>
      <c r="P1554" s="506"/>
    </row>
    <row r="1555" spans="3:16" s="360" customFormat="1" ht="15" customHeight="1" thickBot="1" x14ac:dyDescent="0.25">
      <c r="C1555" s="2126" t="s">
        <v>4166</v>
      </c>
      <c r="D1555" s="2127">
        <f>+I1555</f>
        <v>45</v>
      </c>
      <c r="E1555" s="2122" t="s">
        <v>4149</v>
      </c>
      <c r="F1555" s="2122" t="s">
        <v>4149</v>
      </c>
      <c r="G1555" s="2122" t="s">
        <v>4149</v>
      </c>
      <c r="H1555" s="2122" t="s">
        <v>4149</v>
      </c>
      <c r="I1555" s="2128">
        <v>45</v>
      </c>
      <c r="J1555" s="1644">
        <v>100</v>
      </c>
      <c r="K1555" s="2124">
        <v>1.5</v>
      </c>
      <c r="L1555" s="506"/>
      <c r="M1555" s="506"/>
      <c r="N1555" s="506"/>
      <c r="O1555" s="506"/>
      <c r="P1555" s="506"/>
    </row>
    <row r="1556" spans="3:16" s="360" customFormat="1" ht="15" customHeight="1" x14ac:dyDescent="0.2">
      <c r="C1556" s="2129" t="s">
        <v>1474</v>
      </c>
      <c r="D1556" s="2130"/>
      <c r="E1556" s="2131"/>
      <c r="F1556" s="2131"/>
      <c r="G1556" s="2131"/>
      <c r="H1556" s="2131"/>
      <c r="I1556" s="2131"/>
      <c r="J1556" s="2131"/>
      <c r="K1556" s="2132"/>
      <c r="L1556" s="506"/>
      <c r="M1556" s="506"/>
      <c r="N1556" s="506"/>
      <c r="O1556" s="506"/>
      <c r="P1556" s="506"/>
    </row>
    <row r="1557" spans="3:16" s="360" customFormat="1" ht="15" customHeight="1" x14ac:dyDescent="0.2">
      <c r="C1557" s="2133" t="s">
        <v>932</v>
      </c>
      <c r="D1557" s="2134"/>
      <c r="E1557" s="2131"/>
      <c r="F1557" s="2131"/>
      <c r="G1557" s="2131"/>
      <c r="H1557" s="2131"/>
      <c r="I1557" s="2131"/>
      <c r="J1557" s="2131"/>
      <c r="K1557" s="2132"/>
      <c r="L1557" s="506"/>
      <c r="M1557" s="506"/>
      <c r="N1557" s="506"/>
      <c r="O1557" s="506"/>
      <c r="P1557" s="506"/>
    </row>
    <row r="1558" spans="3:16" s="360" customFormat="1" ht="15" customHeight="1" x14ac:dyDescent="0.2">
      <c r="C1558" s="2133" t="s">
        <v>4167</v>
      </c>
      <c r="D1558" s="2134"/>
      <c r="E1558" s="2131"/>
      <c r="F1558" s="2131"/>
      <c r="G1558" s="2131"/>
      <c r="H1558" s="2131"/>
      <c r="I1558" s="2131"/>
      <c r="J1558" s="2131"/>
      <c r="K1558" s="2132"/>
      <c r="L1558" s="506"/>
      <c r="M1558" s="506"/>
      <c r="N1558" s="506"/>
      <c r="O1558" s="506"/>
      <c r="P1558" s="506"/>
    </row>
    <row r="1559" spans="3:16" s="360" customFormat="1" ht="15" customHeight="1" x14ac:dyDescent="0.2">
      <c r="C1559" s="2133" t="s">
        <v>4168</v>
      </c>
      <c r="D1559" s="2109"/>
      <c r="E1559" s="2109"/>
      <c r="F1559" s="2109"/>
      <c r="G1559" s="2109"/>
      <c r="H1559" s="2109"/>
      <c r="I1559" s="2109"/>
      <c r="J1559" s="2109"/>
      <c r="K1559" s="2135"/>
      <c r="L1559" s="506"/>
      <c r="M1559" s="506"/>
      <c r="N1559" s="506"/>
      <c r="O1559" s="506"/>
      <c r="P1559" s="506"/>
    </row>
    <row r="1560" spans="3:16" s="360" customFormat="1" ht="23.25" customHeight="1" x14ac:dyDescent="0.2">
      <c r="C1560" s="5001" t="s">
        <v>4169</v>
      </c>
      <c r="D1560" s="5002"/>
      <c r="E1560" s="5002"/>
      <c r="F1560" s="5002"/>
      <c r="G1560" s="5002"/>
      <c r="H1560" s="5002"/>
      <c r="I1560" s="5002"/>
      <c r="J1560" s="5002"/>
      <c r="K1560" s="5003"/>
      <c r="L1560" s="506"/>
      <c r="M1560" s="506"/>
      <c r="N1560" s="506"/>
      <c r="O1560" s="506"/>
      <c r="P1560" s="506"/>
    </row>
    <row r="1561" spans="3:16" s="360" customFormat="1" ht="28.5" customHeight="1" x14ac:dyDescent="0.2">
      <c r="C1561" s="5001" t="s">
        <v>4170</v>
      </c>
      <c r="D1561" s="5072"/>
      <c r="E1561" s="5072"/>
      <c r="F1561" s="5072"/>
      <c r="G1561" s="5072"/>
      <c r="H1561" s="5072"/>
      <c r="I1561" s="5072"/>
      <c r="J1561" s="5072"/>
      <c r="K1561" s="5037"/>
      <c r="L1561" s="506"/>
      <c r="M1561" s="506"/>
      <c r="N1561" s="506"/>
      <c r="O1561" s="506"/>
      <c r="P1561" s="506"/>
    </row>
    <row r="1562" spans="3:16" s="360" customFormat="1" ht="15" customHeight="1" thickBot="1" x14ac:dyDescent="0.25">
      <c r="C1562" s="2136" t="s">
        <v>4171</v>
      </c>
      <c r="D1562" s="2137"/>
      <c r="E1562" s="2137"/>
      <c r="F1562" s="2137"/>
      <c r="G1562" s="2137"/>
      <c r="H1562" s="2137"/>
      <c r="I1562" s="2137"/>
      <c r="J1562" s="2137"/>
      <c r="K1562" s="2138"/>
      <c r="L1562" s="506"/>
      <c r="M1562" s="506"/>
      <c r="N1562" s="506"/>
      <c r="O1562" s="506"/>
      <c r="P1562" s="506"/>
    </row>
    <row r="1563" spans="3:16" s="360" customFormat="1" ht="15" customHeight="1" thickTop="1" x14ac:dyDescent="0.3">
      <c r="C1563" s="4948"/>
      <c r="D1563" s="4948"/>
      <c r="E1563" s="534"/>
      <c r="F1563" s="534"/>
      <c r="G1563" s="534"/>
      <c r="H1563" s="534"/>
      <c r="I1563" s="506"/>
      <c r="J1563" s="506"/>
      <c r="K1563" s="506"/>
      <c r="L1563" s="506"/>
      <c r="M1563" s="506"/>
      <c r="N1563" s="506"/>
      <c r="O1563" s="506"/>
      <c r="P1563" s="506"/>
    </row>
    <row r="1564" spans="3:16" s="360" customFormat="1" ht="15" customHeight="1" thickBot="1" x14ac:dyDescent="0.35">
      <c r="C1564" s="534"/>
      <c r="D1564" s="534"/>
      <c r="E1564" s="534"/>
      <c r="F1564" s="534"/>
      <c r="G1564" s="534"/>
      <c r="H1564" s="534"/>
      <c r="I1564" s="506"/>
      <c r="J1564" s="506"/>
      <c r="K1564" s="506"/>
      <c r="L1564" s="506"/>
      <c r="M1564" s="506"/>
      <c r="N1564" s="506"/>
      <c r="O1564" s="506"/>
      <c r="P1564" s="506"/>
    </row>
    <row r="1565" spans="3:16" s="360" customFormat="1" ht="15" customHeight="1" thickTop="1" x14ac:dyDescent="0.2">
      <c r="C1565" s="4961" t="s">
        <v>3984</v>
      </c>
      <c r="D1565" s="5050"/>
      <c r="E1565" s="5050"/>
      <c r="F1565" s="5050"/>
      <c r="G1565" s="5050"/>
      <c r="H1565" s="5050"/>
      <c r="I1565" s="5050"/>
      <c r="J1565" s="5050"/>
      <c r="K1565" s="5050"/>
      <c r="L1565" s="5051"/>
      <c r="M1565" s="506"/>
      <c r="N1565" s="506"/>
      <c r="O1565" s="506"/>
      <c r="P1565" s="506"/>
    </row>
    <row r="1566" spans="3:16" s="360" customFormat="1" ht="15" customHeight="1" x14ac:dyDescent="0.2">
      <c r="C1566" s="5052" t="s">
        <v>2768</v>
      </c>
      <c r="D1566" s="5054" t="s">
        <v>2766</v>
      </c>
      <c r="E1566" s="5054"/>
      <c r="F1566" s="5055" t="s">
        <v>3041</v>
      </c>
      <c r="G1566" s="5055"/>
      <c r="H1566" s="5055"/>
      <c r="I1566" s="5056" t="s">
        <v>3474</v>
      </c>
      <c r="J1566" s="5057"/>
      <c r="K1566" s="5057"/>
      <c r="L1566" s="5058"/>
      <c r="M1566" s="506"/>
      <c r="N1566" s="506"/>
      <c r="O1566" s="506"/>
      <c r="P1566" s="506"/>
    </row>
    <row r="1567" spans="3:16" s="360" customFormat="1" ht="36" customHeight="1" x14ac:dyDescent="0.2">
      <c r="C1567" s="5053"/>
      <c r="D1567" s="1347" t="s">
        <v>2770</v>
      </c>
      <c r="E1567" s="1347" t="s">
        <v>563</v>
      </c>
      <c r="F1567" s="1605" t="s">
        <v>3985</v>
      </c>
      <c r="G1567" s="1347" t="s">
        <v>3986</v>
      </c>
      <c r="H1567" s="1347" t="s">
        <v>2321</v>
      </c>
      <c r="I1567" s="1441" t="s">
        <v>2020</v>
      </c>
      <c r="J1567" s="1441" t="s">
        <v>2322</v>
      </c>
      <c r="K1567" s="1441" t="s">
        <v>2323</v>
      </c>
      <c r="L1567" s="1444" t="s">
        <v>2560</v>
      </c>
      <c r="M1567" s="506"/>
      <c r="N1567" s="506"/>
      <c r="O1567" s="506"/>
      <c r="P1567" s="506"/>
    </row>
    <row r="1568" spans="3:16" s="360" customFormat="1" ht="25.5" customHeight="1" x14ac:dyDescent="0.2">
      <c r="C1568" s="1445" t="s">
        <v>3987</v>
      </c>
      <c r="D1568" s="2067">
        <v>0</v>
      </c>
      <c r="E1568" s="2068" t="s">
        <v>1534</v>
      </c>
      <c r="F1568" s="1353">
        <v>0</v>
      </c>
      <c r="G1568" s="2068" t="s">
        <v>1534</v>
      </c>
      <c r="H1568" s="1352">
        <v>0.02</v>
      </c>
      <c r="I1568" s="1606">
        <v>0</v>
      </c>
      <c r="J1568" s="1606"/>
      <c r="K1568" s="1606">
        <v>0.06</v>
      </c>
      <c r="L1568" s="1607">
        <v>0.1</v>
      </c>
      <c r="M1568" s="506"/>
      <c r="N1568" s="506"/>
      <c r="O1568" s="506"/>
      <c r="P1568" s="506"/>
    </row>
    <row r="1569" spans="3:16" s="360" customFormat="1" ht="15" customHeight="1" x14ac:dyDescent="0.2">
      <c r="C1569" s="1323" t="s">
        <v>1474</v>
      </c>
      <c r="D1569" s="1560"/>
      <c r="E1569" s="1560"/>
      <c r="F1569" s="900"/>
      <c r="G1569" s="1300"/>
      <c r="H1569" s="1300"/>
      <c r="I1569" s="1300"/>
      <c r="J1569" s="1300"/>
      <c r="K1569" s="1300"/>
      <c r="L1569" s="1448"/>
      <c r="M1569" s="506"/>
      <c r="N1569" s="506"/>
      <c r="O1569" s="506"/>
      <c r="P1569" s="506"/>
    </row>
    <row r="1570" spans="3:16" s="360" customFormat="1" ht="15" customHeight="1" x14ac:dyDescent="0.2">
      <c r="C1570" s="4991" t="s">
        <v>3988</v>
      </c>
      <c r="D1570" s="4992"/>
      <c r="E1570" s="4992"/>
      <c r="F1570" s="4992"/>
      <c r="G1570" s="4992"/>
      <c r="H1570" s="4992"/>
      <c r="I1570" s="4992"/>
      <c r="J1570" s="4992"/>
      <c r="K1570" s="4992"/>
      <c r="L1570" s="4993"/>
      <c r="M1570" s="506"/>
      <c r="N1570" s="506"/>
      <c r="O1570" s="506"/>
      <c r="P1570" s="506"/>
    </row>
    <row r="1571" spans="3:16" s="360" customFormat="1" ht="15" customHeight="1" x14ac:dyDescent="0.2">
      <c r="C1571" s="5059" t="s">
        <v>2778</v>
      </c>
      <c r="D1571" s="5060"/>
      <c r="E1571" s="5060"/>
      <c r="F1571" s="5060"/>
      <c r="G1571" s="5060"/>
      <c r="H1571" s="5060"/>
      <c r="I1571" s="5060"/>
      <c r="J1571" s="5060"/>
      <c r="K1571" s="5060"/>
      <c r="L1571" s="5061"/>
      <c r="M1571" s="506"/>
      <c r="N1571" s="506"/>
      <c r="O1571" s="506"/>
      <c r="P1571" s="506"/>
    </row>
    <row r="1572" spans="3:16" s="360" customFormat="1" ht="15" customHeight="1" x14ac:dyDescent="0.2">
      <c r="C1572" s="1554" t="s">
        <v>3989</v>
      </c>
      <c r="D1572" s="1022"/>
      <c r="E1572" s="1022"/>
      <c r="F1572" s="1022"/>
      <c r="G1572" s="1022"/>
      <c r="H1572" s="1022"/>
      <c r="I1572" s="1022"/>
      <c r="J1572" s="1022"/>
      <c r="K1572" s="1022"/>
      <c r="L1572" s="1555"/>
      <c r="M1572" s="506"/>
      <c r="N1572" s="506"/>
      <c r="O1572" s="506"/>
      <c r="P1572" s="506"/>
    </row>
    <row r="1573" spans="3:16" s="360" customFormat="1" ht="15" customHeight="1" x14ac:dyDescent="0.2">
      <c r="C1573" s="1554" t="s">
        <v>3990</v>
      </c>
      <c r="D1573" s="1022"/>
      <c r="E1573" s="1022"/>
      <c r="F1573" s="1022"/>
      <c r="G1573" s="1022"/>
      <c r="H1573" s="1022"/>
      <c r="I1573" s="1022"/>
      <c r="J1573" s="1022"/>
      <c r="K1573" s="1022"/>
      <c r="L1573" s="1555"/>
      <c r="M1573" s="506"/>
      <c r="N1573" s="506"/>
      <c r="O1573" s="506"/>
      <c r="P1573" s="506"/>
    </row>
    <row r="1574" spans="3:16" s="360" customFormat="1" ht="15" customHeight="1" x14ac:dyDescent="0.2">
      <c r="C1574" s="5049" t="s">
        <v>3991</v>
      </c>
      <c r="D1574" s="4324"/>
      <c r="E1574" s="4324"/>
      <c r="F1574" s="4536"/>
      <c r="G1574" s="4536"/>
      <c r="H1574" s="4536"/>
      <c r="I1574" s="4536"/>
      <c r="J1574" s="4536"/>
      <c r="K1574" s="4536"/>
      <c r="L1574" s="5039"/>
      <c r="M1574" s="506"/>
      <c r="N1574" s="506"/>
      <c r="O1574" s="506"/>
      <c r="P1574" s="506"/>
    </row>
    <row r="1575" spans="3:16" s="360" customFormat="1" ht="15" customHeight="1" x14ac:dyDescent="0.2">
      <c r="C1575" s="5038" t="s">
        <v>3992</v>
      </c>
      <c r="D1575" s="4536"/>
      <c r="E1575" s="4536"/>
      <c r="F1575" s="4536"/>
      <c r="G1575" s="4536"/>
      <c r="H1575" s="4536"/>
      <c r="I1575" s="4536"/>
      <c r="J1575" s="4536"/>
      <c r="K1575" s="4536"/>
      <c r="L1575" s="5039"/>
      <c r="M1575" s="506"/>
      <c r="N1575" s="506"/>
      <c r="O1575" s="506"/>
      <c r="P1575" s="506"/>
    </row>
    <row r="1576" spans="3:16" s="360" customFormat="1" ht="15" customHeight="1" thickBot="1" x14ac:dyDescent="0.25">
      <c r="C1576" s="5040" t="s">
        <v>3993</v>
      </c>
      <c r="D1576" s="5041"/>
      <c r="E1576" s="5041"/>
      <c r="F1576" s="5042"/>
      <c r="G1576" s="5042"/>
      <c r="H1576" s="5042"/>
      <c r="I1576" s="5042"/>
      <c r="J1576" s="5042"/>
      <c r="K1576" s="5042"/>
      <c r="L1576" s="5043"/>
      <c r="M1576" s="506"/>
      <c r="N1576" s="506"/>
      <c r="O1576" s="506"/>
      <c r="P1576" s="506"/>
    </row>
    <row r="1577" spans="3:16" s="360" customFormat="1" ht="15" customHeight="1" thickTop="1" x14ac:dyDescent="0.2">
      <c r="C1577" s="5044"/>
      <c r="D1577" s="5044"/>
      <c r="E1577"/>
      <c r="F1577"/>
      <c r="G1577"/>
      <c r="H1577"/>
      <c r="I1577"/>
      <c r="J1577"/>
      <c r="K1577"/>
      <c r="L1577" s="2069"/>
      <c r="M1577" s="506"/>
      <c r="N1577" s="506"/>
      <c r="O1577" s="506"/>
      <c r="P1577" s="506"/>
    </row>
    <row r="1578" spans="3:16" s="360" customFormat="1" ht="15" customHeight="1" thickBot="1" x14ac:dyDescent="0.35">
      <c r="C1578" s="534"/>
      <c r="D1578" s="534"/>
      <c r="E1578" s="534"/>
      <c r="F1578" s="534"/>
      <c r="G1578" s="534"/>
      <c r="H1578" s="534"/>
      <c r="I1578" s="506"/>
      <c r="J1578" s="506"/>
      <c r="K1578" s="506"/>
      <c r="L1578" s="506"/>
      <c r="M1578" s="506"/>
      <c r="N1578" s="506"/>
      <c r="O1578" s="506"/>
      <c r="P1578" s="506"/>
    </row>
    <row r="1579" spans="3:16" s="360" customFormat="1" ht="15" customHeight="1" thickTop="1" x14ac:dyDescent="0.2">
      <c r="C1579" s="5062" t="s">
        <v>3970</v>
      </c>
      <c r="D1579" s="4962"/>
      <c r="E1579" s="4962"/>
      <c r="F1579" s="4962"/>
      <c r="G1579" s="4962"/>
      <c r="H1579" s="4962"/>
      <c r="I1579" s="4962"/>
      <c r="J1579" s="4962"/>
      <c r="K1579" s="4962"/>
      <c r="L1579" s="4962"/>
      <c r="M1579" s="4962"/>
      <c r="N1579" s="4963"/>
      <c r="O1579" s="506"/>
      <c r="P1579" s="506"/>
    </row>
    <row r="1580" spans="3:16" s="360" customFormat="1" ht="15" customHeight="1" thickBot="1" x14ac:dyDescent="0.25">
      <c r="C1580" s="831"/>
      <c r="D1580" s="712"/>
      <c r="E1580" s="712"/>
      <c r="F1580" s="712"/>
      <c r="G1580" s="712"/>
      <c r="H1580" s="712"/>
      <c r="I1580" s="712"/>
      <c r="J1580" s="712"/>
      <c r="K1580" s="712"/>
      <c r="L1580" s="712"/>
      <c r="M1580" s="712"/>
      <c r="N1580" s="832"/>
      <c r="O1580" s="506"/>
      <c r="P1580" s="506"/>
    </row>
    <row r="1581" spans="3:16" s="360" customFormat="1" ht="15" customHeight="1" thickBot="1" x14ac:dyDescent="0.25">
      <c r="C1581" s="4964" t="s">
        <v>344</v>
      </c>
      <c r="D1581" s="4965"/>
      <c r="E1581" s="5063" t="s">
        <v>345</v>
      </c>
      <c r="F1581" s="4966"/>
      <c r="G1581" s="4966"/>
      <c r="H1581" s="4966"/>
      <c r="I1581" s="4966"/>
      <c r="J1581" s="4966"/>
      <c r="K1581" s="4966"/>
      <c r="L1581" s="4966"/>
      <c r="M1581" s="4966"/>
      <c r="N1581" s="4967"/>
      <c r="O1581" s="506"/>
      <c r="P1581" s="506"/>
    </row>
    <row r="1582" spans="3:16" s="360" customFormat="1" ht="15" customHeight="1" x14ac:dyDescent="0.2">
      <c r="C1582" s="4968" t="s">
        <v>2768</v>
      </c>
      <c r="D1582" s="4970" t="s">
        <v>347</v>
      </c>
      <c r="E1582" s="4972" t="s">
        <v>2534</v>
      </c>
      <c r="F1582" s="4973"/>
      <c r="G1582" s="4973"/>
      <c r="H1582" s="4973"/>
      <c r="I1582" s="4973"/>
      <c r="J1582" s="5064"/>
      <c r="K1582" s="4973" t="s">
        <v>340</v>
      </c>
      <c r="L1582" s="4973"/>
      <c r="M1582" s="4972" t="s">
        <v>225</v>
      </c>
      <c r="N1582" s="4974"/>
      <c r="O1582" s="506"/>
      <c r="P1582" s="506"/>
    </row>
    <row r="1583" spans="3:16" s="360" customFormat="1" ht="15" customHeight="1" thickBot="1" x14ac:dyDescent="0.25">
      <c r="C1583" s="4968"/>
      <c r="D1583" s="4970"/>
      <c r="E1583" s="5065"/>
      <c r="F1583" s="5066"/>
      <c r="G1583" s="5066"/>
      <c r="H1583" s="5066"/>
      <c r="I1583" s="5066"/>
      <c r="J1583" s="5067"/>
      <c r="K1583" s="5068"/>
      <c r="L1583" s="5068"/>
      <c r="M1583" s="5031" t="s">
        <v>2773</v>
      </c>
      <c r="N1583" s="2055" t="s">
        <v>1996</v>
      </c>
      <c r="O1583" s="506"/>
      <c r="P1583" s="506"/>
    </row>
    <row r="1584" spans="3:16" s="360" customFormat="1" ht="66" customHeight="1" thickBot="1" x14ac:dyDescent="0.25">
      <c r="C1584" s="4969"/>
      <c r="D1584" s="4971"/>
      <c r="E1584" s="1018" t="s">
        <v>2770</v>
      </c>
      <c r="F1584" s="819" t="s">
        <v>3949</v>
      </c>
      <c r="G1584" s="819" t="s">
        <v>3971</v>
      </c>
      <c r="H1584" s="819" t="s">
        <v>3692</v>
      </c>
      <c r="I1584" s="819" t="s">
        <v>1413</v>
      </c>
      <c r="J1584" s="1343" t="s">
        <v>3951</v>
      </c>
      <c r="K1584" s="1236" t="s">
        <v>3694</v>
      </c>
      <c r="L1584" s="1297" t="s">
        <v>3952</v>
      </c>
      <c r="M1584" s="5033"/>
      <c r="N1584" s="2058" t="s">
        <v>3953</v>
      </c>
      <c r="O1584" s="506"/>
      <c r="P1584" s="506"/>
    </row>
    <row r="1585" spans="3:16" s="360" customFormat="1" ht="18" customHeight="1" x14ac:dyDescent="0.2">
      <c r="C1585" s="1027" t="s">
        <v>3972</v>
      </c>
      <c r="D1585" s="836">
        <f t="shared" ref="D1585:D1593" si="16">+E1585+K1585+M1585</f>
        <v>22</v>
      </c>
      <c r="E1585" s="713">
        <v>10</v>
      </c>
      <c r="F1585" s="2059">
        <v>125</v>
      </c>
      <c r="G1585" s="2059">
        <v>250</v>
      </c>
      <c r="H1585" s="2061">
        <v>0.08</v>
      </c>
      <c r="I1585" s="2061">
        <v>0.19</v>
      </c>
      <c r="J1585" s="2061">
        <v>0.04</v>
      </c>
      <c r="K1585" s="836">
        <v>2</v>
      </c>
      <c r="L1585" s="98">
        <v>200</v>
      </c>
      <c r="M1585" s="838">
        <v>10</v>
      </c>
      <c r="N1585" s="1933" t="s">
        <v>1679</v>
      </c>
      <c r="O1585" s="506"/>
      <c r="P1585" s="506"/>
    </row>
    <row r="1586" spans="3:16" s="360" customFormat="1" ht="19.5" customHeight="1" x14ac:dyDescent="0.2">
      <c r="C1586" s="1027" t="s">
        <v>3973</v>
      </c>
      <c r="D1586" s="836">
        <f t="shared" si="16"/>
        <v>27</v>
      </c>
      <c r="E1586" s="836">
        <v>10</v>
      </c>
      <c r="F1586" s="1473">
        <v>125</v>
      </c>
      <c r="G1586" s="1473">
        <v>250</v>
      </c>
      <c r="H1586" s="1956">
        <v>0.08</v>
      </c>
      <c r="I1586" s="1956">
        <v>0.19</v>
      </c>
      <c r="J1586" s="1956">
        <v>0.04</v>
      </c>
      <c r="K1586" s="836">
        <v>2</v>
      </c>
      <c r="L1586" s="98">
        <v>200</v>
      </c>
      <c r="M1586" s="838">
        <v>15</v>
      </c>
      <c r="N1586" s="1933" t="s">
        <v>3956</v>
      </c>
      <c r="O1586" s="506"/>
      <c r="P1586" s="506"/>
    </row>
    <row r="1587" spans="3:16" s="360" customFormat="1" ht="15" customHeight="1" x14ac:dyDescent="0.2">
      <c r="C1587" s="1027" t="s">
        <v>3974</v>
      </c>
      <c r="D1587" s="836">
        <f t="shared" si="16"/>
        <v>32</v>
      </c>
      <c r="E1587" s="836">
        <v>10</v>
      </c>
      <c r="F1587" s="1473">
        <v>125</v>
      </c>
      <c r="G1587" s="1473">
        <v>250</v>
      </c>
      <c r="H1587" s="1956">
        <v>0.08</v>
      </c>
      <c r="I1587" s="1956">
        <v>0.19</v>
      </c>
      <c r="J1587" s="1956">
        <v>0.04</v>
      </c>
      <c r="K1587" s="836">
        <v>2</v>
      </c>
      <c r="L1587" s="98">
        <v>200</v>
      </c>
      <c r="M1587" s="838">
        <v>20</v>
      </c>
      <c r="N1587" s="1933" t="s">
        <v>58</v>
      </c>
      <c r="O1587" s="506"/>
      <c r="P1587" s="506"/>
    </row>
    <row r="1588" spans="3:16" s="360" customFormat="1" ht="15" customHeight="1" x14ac:dyDescent="0.2">
      <c r="C1588" s="1027" t="s">
        <v>3975</v>
      </c>
      <c r="D1588" s="836">
        <f t="shared" si="16"/>
        <v>42</v>
      </c>
      <c r="E1588" s="836">
        <v>20</v>
      </c>
      <c r="F1588" s="1473">
        <v>250</v>
      </c>
      <c r="G1588" s="1473">
        <v>500</v>
      </c>
      <c r="H1588" s="1956">
        <v>0.08</v>
      </c>
      <c r="I1588" s="1956">
        <v>0.19</v>
      </c>
      <c r="J1588" s="1956">
        <v>0.04</v>
      </c>
      <c r="K1588" s="836">
        <v>2</v>
      </c>
      <c r="L1588" s="98">
        <v>200</v>
      </c>
      <c r="M1588" s="838">
        <v>20</v>
      </c>
      <c r="N1588" s="2063" t="s">
        <v>58</v>
      </c>
      <c r="O1588" s="506"/>
      <c r="P1588" s="506"/>
    </row>
    <row r="1589" spans="3:16" s="360" customFormat="1" ht="15" customHeight="1" x14ac:dyDescent="0.2">
      <c r="C1589" s="1027" t="s">
        <v>3976</v>
      </c>
      <c r="D1589" s="836">
        <f t="shared" si="16"/>
        <v>52</v>
      </c>
      <c r="E1589" s="836">
        <v>30</v>
      </c>
      <c r="F1589" s="1473">
        <v>375</v>
      </c>
      <c r="G1589" s="1473">
        <v>750</v>
      </c>
      <c r="H1589" s="1956">
        <v>0.08</v>
      </c>
      <c r="I1589" s="1956">
        <v>0.19</v>
      </c>
      <c r="J1589" s="1956">
        <v>0.04</v>
      </c>
      <c r="K1589" s="836">
        <v>2</v>
      </c>
      <c r="L1589" s="98">
        <v>200</v>
      </c>
      <c r="M1589" s="838">
        <v>20</v>
      </c>
      <c r="N1589" s="2063" t="s">
        <v>58</v>
      </c>
      <c r="O1589" s="506"/>
      <c r="P1589" s="506"/>
    </row>
    <row r="1590" spans="3:16" s="360" customFormat="1" ht="15" customHeight="1" x14ac:dyDescent="0.2">
      <c r="C1590" s="1027" t="s">
        <v>3977</v>
      </c>
      <c r="D1590" s="836">
        <f t="shared" si="16"/>
        <v>65</v>
      </c>
      <c r="E1590" s="836">
        <v>30</v>
      </c>
      <c r="F1590" s="1473">
        <v>375</v>
      </c>
      <c r="G1590" s="1473">
        <v>750</v>
      </c>
      <c r="H1590" s="1956">
        <v>0.08</v>
      </c>
      <c r="I1590" s="1956">
        <v>0.19</v>
      </c>
      <c r="J1590" s="1956">
        <v>0.04</v>
      </c>
      <c r="K1590" s="836">
        <v>5</v>
      </c>
      <c r="L1590" s="98">
        <v>1000</v>
      </c>
      <c r="M1590" s="838">
        <v>30</v>
      </c>
      <c r="N1590" s="1933" t="s">
        <v>60</v>
      </c>
      <c r="O1590" s="506"/>
      <c r="P1590" s="506"/>
    </row>
    <row r="1591" spans="3:16" s="360" customFormat="1" ht="15" customHeight="1" x14ac:dyDescent="0.2">
      <c r="C1591" s="1027" t="s">
        <v>3978</v>
      </c>
      <c r="D1591" s="836">
        <f t="shared" si="16"/>
        <v>75</v>
      </c>
      <c r="E1591" s="836">
        <v>40</v>
      </c>
      <c r="F1591" s="1473">
        <v>500</v>
      </c>
      <c r="G1591" s="1473">
        <v>1000</v>
      </c>
      <c r="H1591" s="1956">
        <v>0.08</v>
      </c>
      <c r="I1591" s="1956">
        <v>0.19</v>
      </c>
      <c r="J1591" s="1956">
        <v>0.04</v>
      </c>
      <c r="K1591" s="836">
        <v>5</v>
      </c>
      <c r="L1591" s="98">
        <v>1000</v>
      </c>
      <c r="M1591" s="838">
        <v>30</v>
      </c>
      <c r="N1591" s="1933" t="s">
        <v>60</v>
      </c>
      <c r="O1591" s="506"/>
      <c r="P1591" s="506"/>
    </row>
    <row r="1592" spans="3:16" s="360" customFormat="1" ht="15" customHeight="1" x14ac:dyDescent="0.2">
      <c r="C1592" s="1027" t="s">
        <v>3979</v>
      </c>
      <c r="D1592" s="836">
        <f t="shared" si="16"/>
        <v>85</v>
      </c>
      <c r="E1592" s="836">
        <v>40</v>
      </c>
      <c r="F1592" s="1473">
        <v>500</v>
      </c>
      <c r="G1592" s="1473">
        <v>1000</v>
      </c>
      <c r="H1592" s="1956">
        <v>0.08</v>
      </c>
      <c r="I1592" s="1956">
        <v>0.19</v>
      </c>
      <c r="J1592" s="1956">
        <v>0.04</v>
      </c>
      <c r="K1592" s="836">
        <v>5</v>
      </c>
      <c r="L1592" s="98">
        <v>1000</v>
      </c>
      <c r="M1592" s="838">
        <v>40</v>
      </c>
      <c r="N1592" s="1933" t="s">
        <v>62</v>
      </c>
      <c r="O1592" s="506"/>
      <c r="P1592" s="506"/>
    </row>
    <row r="1593" spans="3:16" s="360" customFormat="1" ht="15" customHeight="1" x14ac:dyDescent="0.2">
      <c r="C1593" s="1027" t="s">
        <v>3980</v>
      </c>
      <c r="D1593" s="836">
        <f t="shared" si="16"/>
        <v>105</v>
      </c>
      <c r="E1593" s="836">
        <v>50</v>
      </c>
      <c r="F1593" s="1473">
        <v>625</v>
      </c>
      <c r="G1593" s="1473">
        <v>12500</v>
      </c>
      <c r="H1593" s="1956">
        <v>0.08</v>
      </c>
      <c r="I1593" s="1956">
        <v>0.19</v>
      </c>
      <c r="J1593" s="2066">
        <v>0.04</v>
      </c>
      <c r="K1593" s="836">
        <v>5</v>
      </c>
      <c r="L1593" s="98">
        <v>1000</v>
      </c>
      <c r="M1593" s="838">
        <v>50</v>
      </c>
      <c r="N1593" s="1933" t="s">
        <v>1174</v>
      </c>
      <c r="O1593" s="506"/>
      <c r="P1593" s="506"/>
    </row>
    <row r="1594" spans="3:16" s="360" customFormat="1" ht="15" customHeight="1" x14ac:dyDescent="0.2">
      <c r="C1594" s="1234" t="s">
        <v>1474</v>
      </c>
      <c r="D1594" s="1300"/>
      <c r="E1594" s="1300"/>
      <c r="F1594" s="1300"/>
      <c r="G1594" s="1300"/>
      <c r="H1594" s="1300"/>
      <c r="I1594" s="1300"/>
      <c r="J1594" s="1300"/>
      <c r="K1594" s="1300"/>
      <c r="L1594" s="1301"/>
      <c r="M1594" s="1301"/>
      <c r="N1594" s="1448"/>
      <c r="O1594" s="506"/>
      <c r="P1594" s="506"/>
    </row>
    <row r="1595" spans="3:16" s="360" customFormat="1" ht="15" customHeight="1" x14ac:dyDescent="0.2">
      <c r="C1595" s="4991" t="s">
        <v>3964</v>
      </c>
      <c r="D1595" s="4992"/>
      <c r="E1595" s="2064"/>
      <c r="F1595" s="2064"/>
      <c r="G1595" s="2064"/>
      <c r="H1595" s="2064"/>
      <c r="I1595" s="2064"/>
      <c r="J1595" s="2064"/>
      <c r="K1595" s="2064"/>
      <c r="L1595" s="2064"/>
      <c r="M1595" s="2064"/>
      <c r="N1595" s="2065"/>
      <c r="O1595" s="506"/>
      <c r="P1595" s="506"/>
    </row>
    <row r="1596" spans="3:16" s="360" customFormat="1" ht="15" customHeight="1" x14ac:dyDescent="0.2">
      <c r="C1596" s="4991" t="s">
        <v>1623</v>
      </c>
      <c r="D1596" s="4992"/>
      <c r="E1596" s="4992"/>
      <c r="F1596" s="4992"/>
      <c r="G1596" s="4992"/>
      <c r="H1596" s="4992"/>
      <c r="I1596" s="4992"/>
      <c r="J1596" s="4992"/>
      <c r="K1596" s="4992"/>
      <c r="L1596" s="4992"/>
      <c r="M1596" s="4992"/>
      <c r="N1596" s="4993"/>
      <c r="O1596" s="506"/>
      <c r="P1596" s="506"/>
    </row>
    <row r="1597" spans="3:16" s="360" customFormat="1" ht="15" customHeight="1" x14ac:dyDescent="0.2">
      <c r="C1597" s="5036" t="s">
        <v>3981</v>
      </c>
      <c r="D1597" s="4402"/>
      <c r="E1597" s="4402"/>
      <c r="F1597" s="4402"/>
      <c r="G1597" s="4402"/>
      <c r="H1597" s="4402"/>
      <c r="I1597" s="4402"/>
      <c r="J1597" s="4402"/>
      <c r="K1597" s="4402"/>
      <c r="L1597" s="4402"/>
      <c r="M1597" s="4402"/>
      <c r="N1597" s="5037"/>
      <c r="O1597" s="506"/>
      <c r="P1597" s="506"/>
    </row>
    <row r="1598" spans="3:16" s="360" customFormat="1" ht="15" customHeight="1" x14ac:dyDescent="0.2">
      <c r="C1598" s="5036" t="s">
        <v>3982</v>
      </c>
      <c r="D1598" s="4402"/>
      <c r="E1598" s="4402"/>
      <c r="F1598" s="4402"/>
      <c r="G1598" s="4402"/>
      <c r="H1598" s="4402"/>
      <c r="I1598" s="4402"/>
      <c r="J1598" s="4402"/>
      <c r="K1598" s="4402"/>
      <c r="L1598" s="4402"/>
      <c r="M1598" s="4402"/>
      <c r="N1598" s="5037"/>
      <c r="O1598" s="506"/>
      <c r="P1598" s="506"/>
    </row>
    <row r="1599" spans="3:16" s="360" customFormat="1" ht="15" customHeight="1" x14ac:dyDescent="0.2">
      <c r="C1599" s="4991" t="s">
        <v>3983</v>
      </c>
      <c r="D1599" s="4992"/>
      <c r="E1599" s="4992"/>
      <c r="F1599" s="4992"/>
      <c r="G1599" s="4992"/>
      <c r="H1599" s="4992"/>
      <c r="I1599" s="4992"/>
      <c r="J1599" s="4992"/>
      <c r="K1599" s="4992"/>
      <c r="L1599" s="4992"/>
      <c r="M1599" s="4992"/>
      <c r="N1599" s="4993"/>
      <c r="O1599" s="506"/>
      <c r="P1599" s="506"/>
    </row>
    <row r="1600" spans="3:16" s="360" customFormat="1" ht="15" customHeight="1" thickBot="1" x14ac:dyDescent="0.25">
      <c r="C1600" s="1968" t="s">
        <v>3969</v>
      </c>
      <c r="D1600" s="851"/>
      <c r="E1600" s="851"/>
      <c r="F1600" s="851"/>
      <c r="G1600" s="851"/>
      <c r="H1600" s="851"/>
      <c r="I1600" s="851"/>
      <c r="J1600" s="851"/>
      <c r="K1600" s="851"/>
      <c r="L1600" s="851"/>
      <c r="M1600" s="851"/>
      <c r="N1600" s="852"/>
      <c r="O1600" s="506"/>
      <c r="P1600" s="506"/>
    </row>
    <row r="1601" spans="3:16" s="360" customFormat="1" ht="15" customHeight="1" thickTop="1" x14ac:dyDescent="0.3">
      <c r="C1601" s="4948"/>
      <c r="D1601" s="4948"/>
      <c r="E1601" s="534"/>
      <c r="F1601" s="534"/>
      <c r="G1601" s="534"/>
      <c r="H1601" s="534"/>
      <c r="I1601" s="506"/>
      <c r="J1601" s="506"/>
      <c r="K1601" s="506"/>
      <c r="L1601" s="506"/>
      <c r="M1601" s="506"/>
      <c r="N1601" s="506"/>
      <c r="O1601" s="506"/>
      <c r="P1601" s="506"/>
    </row>
    <row r="1602" spans="3:16" s="360" customFormat="1" ht="15" customHeight="1" thickBot="1" x14ac:dyDescent="0.35">
      <c r="C1602" s="534"/>
      <c r="D1602" s="534"/>
      <c r="E1602" s="534"/>
      <c r="F1602" s="534"/>
      <c r="G1602" s="534"/>
      <c r="H1602" s="534"/>
      <c r="I1602" s="506"/>
      <c r="J1602" s="506"/>
      <c r="K1602" s="506"/>
      <c r="L1602" s="506"/>
      <c r="M1602" s="506"/>
      <c r="N1602" s="506"/>
      <c r="O1602" s="506"/>
      <c r="P1602" s="506"/>
    </row>
    <row r="1603" spans="3:16" s="360" customFormat="1" ht="15" customHeight="1" thickTop="1" x14ac:dyDescent="0.2">
      <c r="C1603" s="5062" t="s">
        <v>3948</v>
      </c>
      <c r="D1603" s="4962"/>
      <c r="E1603" s="4962"/>
      <c r="F1603" s="4962"/>
      <c r="G1603" s="4962"/>
      <c r="H1603" s="4962"/>
      <c r="I1603" s="4962"/>
      <c r="J1603" s="4962"/>
      <c r="K1603" s="4962"/>
      <c r="L1603" s="4962"/>
      <c r="M1603" s="4962"/>
      <c r="N1603" s="4963"/>
      <c r="O1603" s="506"/>
      <c r="P1603" s="506"/>
    </row>
    <row r="1604" spans="3:16" s="360" customFormat="1" ht="15" customHeight="1" thickBot="1" x14ac:dyDescent="0.25">
      <c r="C1604" s="831"/>
      <c r="D1604" s="712"/>
      <c r="E1604" s="712"/>
      <c r="F1604" s="712"/>
      <c r="G1604" s="712"/>
      <c r="H1604" s="712"/>
      <c r="I1604" s="712"/>
      <c r="J1604" s="712"/>
      <c r="K1604" s="712"/>
      <c r="L1604" s="712"/>
      <c r="M1604" s="712"/>
      <c r="N1604" s="832"/>
      <c r="O1604" s="506"/>
      <c r="P1604" s="506"/>
    </row>
    <row r="1605" spans="3:16" s="360" customFormat="1" ht="15" customHeight="1" thickBot="1" x14ac:dyDescent="0.25">
      <c r="C1605" s="4964" t="s">
        <v>344</v>
      </c>
      <c r="D1605" s="4965"/>
      <c r="E1605" s="5063" t="s">
        <v>345</v>
      </c>
      <c r="F1605" s="4966"/>
      <c r="G1605" s="4966"/>
      <c r="H1605" s="4966"/>
      <c r="I1605" s="4966"/>
      <c r="J1605" s="4966"/>
      <c r="K1605" s="4966"/>
      <c r="L1605" s="4966"/>
      <c r="M1605" s="4966"/>
      <c r="N1605" s="4967"/>
      <c r="O1605" s="506"/>
      <c r="P1605" s="506"/>
    </row>
    <row r="1606" spans="3:16" s="360" customFormat="1" ht="15" customHeight="1" x14ac:dyDescent="0.2">
      <c r="C1606" s="4968" t="s">
        <v>2768</v>
      </c>
      <c r="D1606" s="4970" t="s">
        <v>347</v>
      </c>
      <c r="E1606" s="4972" t="s">
        <v>2534</v>
      </c>
      <c r="F1606" s="4973"/>
      <c r="G1606" s="4973"/>
      <c r="H1606" s="4973"/>
      <c r="I1606" s="4973"/>
      <c r="J1606" s="5064"/>
      <c r="K1606" s="4973" t="s">
        <v>340</v>
      </c>
      <c r="L1606" s="4973"/>
      <c r="M1606" s="4972" t="s">
        <v>623</v>
      </c>
      <c r="N1606" s="4974"/>
      <c r="O1606" s="506"/>
      <c r="P1606" s="506"/>
    </row>
    <row r="1607" spans="3:16" s="360" customFormat="1" ht="15" customHeight="1" thickBot="1" x14ac:dyDescent="0.25">
      <c r="C1607" s="4968"/>
      <c r="D1607" s="4970"/>
      <c r="E1607" s="5065"/>
      <c r="F1607" s="5066"/>
      <c r="G1607" s="5066"/>
      <c r="H1607" s="5066"/>
      <c r="I1607" s="5066"/>
      <c r="J1607" s="5067"/>
      <c r="K1607" s="5068"/>
      <c r="L1607" s="5068"/>
      <c r="M1607" s="5031" t="s">
        <v>2773</v>
      </c>
      <c r="N1607" s="2055" t="s">
        <v>1996</v>
      </c>
      <c r="O1607" s="506"/>
      <c r="P1607" s="506"/>
    </row>
    <row r="1608" spans="3:16" s="360" customFormat="1" ht="15" customHeight="1" thickBot="1" x14ac:dyDescent="0.25">
      <c r="C1608" s="4969"/>
      <c r="D1608" s="4971"/>
      <c r="E1608" s="1018" t="s">
        <v>2770</v>
      </c>
      <c r="F1608" s="819" t="s">
        <v>3949</v>
      </c>
      <c r="G1608" s="819" t="s">
        <v>3950</v>
      </c>
      <c r="H1608" s="819" t="s">
        <v>3692</v>
      </c>
      <c r="I1608" s="819" t="s">
        <v>1413</v>
      </c>
      <c r="J1608" s="1343" t="s">
        <v>3951</v>
      </c>
      <c r="K1608" s="1236" t="s">
        <v>3694</v>
      </c>
      <c r="L1608" s="1297" t="s">
        <v>3952</v>
      </c>
      <c r="M1608" s="5033"/>
      <c r="N1608" s="2058" t="s">
        <v>3953</v>
      </c>
      <c r="O1608" s="506"/>
      <c r="P1608" s="506"/>
    </row>
    <row r="1609" spans="3:16" s="360" customFormat="1" ht="36" customHeight="1" x14ac:dyDescent="0.2">
      <c r="C1609" s="982" t="s">
        <v>3954</v>
      </c>
      <c r="D1609" s="836">
        <f t="shared" ref="D1609:D1617" si="17">+E1609+K1609+M1609</f>
        <v>22</v>
      </c>
      <c r="E1609" s="713">
        <v>10</v>
      </c>
      <c r="F1609" s="2059">
        <v>67</v>
      </c>
      <c r="G1609" s="2060">
        <v>40</v>
      </c>
      <c r="H1609" s="2061">
        <v>0.15</v>
      </c>
      <c r="I1609" s="2061">
        <v>0.15</v>
      </c>
      <c r="J1609" s="2061">
        <v>0.15</v>
      </c>
      <c r="K1609" s="836">
        <v>2</v>
      </c>
      <c r="L1609" s="98">
        <v>200</v>
      </c>
      <c r="M1609" s="838">
        <v>10</v>
      </c>
      <c r="N1609" s="1933" t="s">
        <v>1679</v>
      </c>
      <c r="O1609" s="506"/>
      <c r="P1609" s="506"/>
    </row>
    <row r="1610" spans="3:16" s="360" customFormat="1" ht="36" customHeight="1" x14ac:dyDescent="0.2">
      <c r="C1610" s="982" t="s">
        <v>3955</v>
      </c>
      <c r="D1610" s="836">
        <f t="shared" si="17"/>
        <v>27</v>
      </c>
      <c r="E1610" s="836">
        <v>10</v>
      </c>
      <c r="F1610" s="1473">
        <v>67</v>
      </c>
      <c r="G1610" s="2062">
        <v>40</v>
      </c>
      <c r="H1610" s="2061">
        <v>0.15</v>
      </c>
      <c r="I1610" s="2061">
        <v>0.15</v>
      </c>
      <c r="J1610" s="2061">
        <v>0.15</v>
      </c>
      <c r="K1610" s="836">
        <v>2</v>
      </c>
      <c r="L1610" s="98">
        <v>200</v>
      </c>
      <c r="M1610" s="838">
        <v>15</v>
      </c>
      <c r="N1610" s="1933" t="s">
        <v>3956</v>
      </c>
      <c r="O1610" s="506"/>
      <c r="P1610" s="506"/>
    </row>
    <row r="1611" spans="3:16" s="360" customFormat="1" ht="36" customHeight="1" x14ac:dyDescent="0.2">
      <c r="C1611" s="982" t="s">
        <v>3957</v>
      </c>
      <c r="D1611" s="836">
        <f t="shared" si="17"/>
        <v>32</v>
      </c>
      <c r="E1611" s="836">
        <v>10</v>
      </c>
      <c r="F1611" s="1473">
        <v>67</v>
      </c>
      <c r="G1611" s="2062">
        <v>40</v>
      </c>
      <c r="H1611" s="2061">
        <v>0.15</v>
      </c>
      <c r="I1611" s="2061">
        <v>0.15</v>
      </c>
      <c r="J1611" s="2061">
        <v>0.15</v>
      </c>
      <c r="K1611" s="836">
        <v>2</v>
      </c>
      <c r="L1611" s="98">
        <v>200</v>
      </c>
      <c r="M1611" s="838">
        <v>20</v>
      </c>
      <c r="N1611" s="1933" t="s">
        <v>58</v>
      </c>
      <c r="O1611" s="506"/>
      <c r="P1611" s="506"/>
    </row>
    <row r="1612" spans="3:16" s="360" customFormat="1" ht="36" customHeight="1" x14ac:dyDescent="0.2">
      <c r="C1612" s="982" t="s">
        <v>3958</v>
      </c>
      <c r="D1612" s="836">
        <f t="shared" si="17"/>
        <v>42</v>
      </c>
      <c r="E1612" s="836">
        <v>20</v>
      </c>
      <c r="F1612" s="1473">
        <v>133</v>
      </c>
      <c r="G1612" s="2062">
        <v>115</v>
      </c>
      <c r="H1612" s="2061">
        <v>0.15</v>
      </c>
      <c r="I1612" s="2061">
        <v>0.15</v>
      </c>
      <c r="J1612" s="2061">
        <v>0.15</v>
      </c>
      <c r="K1612" s="836">
        <v>2</v>
      </c>
      <c r="L1612" s="98">
        <v>200</v>
      </c>
      <c r="M1612" s="838">
        <v>20</v>
      </c>
      <c r="N1612" s="2063" t="s">
        <v>58</v>
      </c>
      <c r="O1612" s="506"/>
      <c r="P1612" s="506"/>
    </row>
    <row r="1613" spans="3:16" s="360" customFormat="1" ht="36" customHeight="1" x14ac:dyDescent="0.2">
      <c r="C1613" s="982" t="s">
        <v>3959</v>
      </c>
      <c r="D1613" s="836">
        <f t="shared" si="17"/>
        <v>52</v>
      </c>
      <c r="E1613" s="836">
        <v>30</v>
      </c>
      <c r="F1613" s="1473">
        <v>200</v>
      </c>
      <c r="G1613" s="2062">
        <v>190</v>
      </c>
      <c r="H1613" s="2061">
        <v>0.15</v>
      </c>
      <c r="I1613" s="2061">
        <v>0.15</v>
      </c>
      <c r="J1613" s="2061">
        <v>0.15</v>
      </c>
      <c r="K1613" s="836">
        <v>2</v>
      </c>
      <c r="L1613" s="98">
        <v>200</v>
      </c>
      <c r="M1613" s="838">
        <v>20</v>
      </c>
      <c r="N1613" s="2063" t="s">
        <v>58</v>
      </c>
      <c r="O1613" s="506"/>
      <c r="P1613" s="506"/>
    </row>
    <row r="1614" spans="3:16" s="360" customFormat="1" ht="36" customHeight="1" x14ac:dyDescent="0.2">
      <c r="C1614" s="982" t="s">
        <v>3960</v>
      </c>
      <c r="D1614" s="836">
        <f t="shared" si="17"/>
        <v>65</v>
      </c>
      <c r="E1614" s="836">
        <v>30</v>
      </c>
      <c r="F1614" s="1473">
        <v>200</v>
      </c>
      <c r="G1614" s="2062">
        <v>190</v>
      </c>
      <c r="H1614" s="2061">
        <v>0.15</v>
      </c>
      <c r="I1614" s="2061">
        <v>0.15</v>
      </c>
      <c r="J1614" s="2061">
        <v>0.15</v>
      </c>
      <c r="K1614" s="836">
        <v>5</v>
      </c>
      <c r="L1614" s="98">
        <v>1000</v>
      </c>
      <c r="M1614" s="838">
        <v>30</v>
      </c>
      <c r="N1614" s="1933" t="s">
        <v>60</v>
      </c>
      <c r="O1614" s="506"/>
      <c r="P1614" s="506"/>
    </row>
    <row r="1615" spans="3:16" s="360" customFormat="1" ht="36" customHeight="1" x14ac:dyDescent="0.2">
      <c r="C1615" s="982" t="s">
        <v>3961</v>
      </c>
      <c r="D1615" s="836">
        <f t="shared" si="17"/>
        <v>75</v>
      </c>
      <c r="E1615" s="836">
        <v>40</v>
      </c>
      <c r="F1615" s="1473">
        <v>267</v>
      </c>
      <c r="G1615" s="2062">
        <v>280</v>
      </c>
      <c r="H1615" s="2061">
        <v>0.15</v>
      </c>
      <c r="I1615" s="2061">
        <v>0.15</v>
      </c>
      <c r="J1615" s="2061">
        <v>0.15</v>
      </c>
      <c r="K1615" s="836">
        <v>5</v>
      </c>
      <c r="L1615" s="98">
        <v>1000</v>
      </c>
      <c r="M1615" s="838">
        <v>30</v>
      </c>
      <c r="N1615" s="1933" t="s">
        <v>60</v>
      </c>
      <c r="O1615" s="506"/>
      <c r="P1615" s="506"/>
    </row>
    <row r="1616" spans="3:16" s="360" customFormat="1" ht="36" customHeight="1" x14ac:dyDescent="0.2">
      <c r="C1616" s="982" t="s">
        <v>3962</v>
      </c>
      <c r="D1616" s="836">
        <f t="shared" si="17"/>
        <v>85</v>
      </c>
      <c r="E1616" s="836">
        <v>40</v>
      </c>
      <c r="F1616" s="1473">
        <v>267</v>
      </c>
      <c r="G1616" s="2062">
        <v>280</v>
      </c>
      <c r="H1616" s="2061">
        <v>0.15</v>
      </c>
      <c r="I1616" s="2061">
        <v>0.15</v>
      </c>
      <c r="J1616" s="2061">
        <v>0.15</v>
      </c>
      <c r="K1616" s="836">
        <v>5</v>
      </c>
      <c r="L1616" s="98">
        <v>1000</v>
      </c>
      <c r="M1616" s="838">
        <v>40</v>
      </c>
      <c r="N1616" s="1933" t="s">
        <v>62</v>
      </c>
      <c r="O1616" s="506"/>
      <c r="P1616" s="506"/>
    </row>
    <row r="1617" spans="3:16" s="360" customFormat="1" ht="36" customHeight="1" x14ac:dyDescent="0.2">
      <c r="C1617" s="982" t="s">
        <v>3963</v>
      </c>
      <c r="D1617" s="836">
        <f t="shared" si="17"/>
        <v>105</v>
      </c>
      <c r="E1617" s="836">
        <v>50</v>
      </c>
      <c r="F1617" s="1473">
        <v>333</v>
      </c>
      <c r="G1617" s="2062">
        <v>365</v>
      </c>
      <c r="H1617" s="2061">
        <v>0.15</v>
      </c>
      <c r="I1617" s="2061">
        <v>0.15</v>
      </c>
      <c r="J1617" s="2061">
        <v>0.15</v>
      </c>
      <c r="K1617" s="836">
        <v>5</v>
      </c>
      <c r="L1617" s="98">
        <v>1000</v>
      </c>
      <c r="M1617" s="838">
        <v>50</v>
      </c>
      <c r="N1617" s="1933" t="s">
        <v>1174</v>
      </c>
      <c r="O1617" s="506"/>
      <c r="P1617" s="506"/>
    </row>
    <row r="1618" spans="3:16" s="360" customFormat="1" ht="15" customHeight="1" x14ac:dyDescent="0.2">
      <c r="C1618" s="1234" t="s">
        <v>1474</v>
      </c>
      <c r="D1618" s="1300"/>
      <c r="E1618" s="1300"/>
      <c r="F1618" s="1300"/>
      <c r="G1618" s="1300"/>
      <c r="H1618" s="1300"/>
      <c r="I1618" s="1300"/>
      <c r="J1618" s="1300"/>
      <c r="K1618" s="1300"/>
      <c r="L1618" s="1301"/>
      <c r="M1618" s="1301"/>
      <c r="N1618" s="1448"/>
      <c r="O1618" s="506"/>
      <c r="P1618" s="506"/>
    </row>
    <row r="1619" spans="3:16" s="360" customFormat="1" ht="21" customHeight="1" x14ac:dyDescent="0.2">
      <c r="C1619" s="4991" t="s">
        <v>3964</v>
      </c>
      <c r="D1619" s="4992"/>
      <c r="E1619" s="2064"/>
      <c r="F1619" s="2064"/>
      <c r="G1619" s="2064"/>
      <c r="H1619" s="2064"/>
      <c r="I1619" s="2064"/>
      <c r="J1619" s="2064"/>
      <c r="K1619" s="2064"/>
      <c r="L1619" s="2064"/>
      <c r="M1619" s="2064"/>
      <c r="N1619" s="2065"/>
      <c r="O1619" s="506"/>
      <c r="P1619" s="506"/>
    </row>
    <row r="1620" spans="3:16" s="360" customFormat="1" ht="15" customHeight="1" x14ac:dyDescent="0.2">
      <c r="C1620" s="4991" t="s">
        <v>1623</v>
      </c>
      <c r="D1620" s="4992"/>
      <c r="E1620" s="4992"/>
      <c r="F1620" s="4992"/>
      <c r="G1620" s="4992"/>
      <c r="H1620" s="4992"/>
      <c r="I1620" s="4992"/>
      <c r="J1620" s="4992"/>
      <c r="K1620" s="4992"/>
      <c r="L1620" s="4992"/>
      <c r="M1620" s="4992"/>
      <c r="N1620" s="4993"/>
      <c r="O1620" s="506"/>
      <c r="P1620" s="506"/>
    </row>
    <row r="1621" spans="3:16" s="360" customFormat="1" ht="15" customHeight="1" x14ac:dyDescent="0.2">
      <c r="C1621" s="5036" t="s">
        <v>3965</v>
      </c>
      <c r="D1621" s="4402"/>
      <c r="E1621" s="4402"/>
      <c r="F1621" s="4402"/>
      <c r="G1621" s="4402"/>
      <c r="H1621" s="4402"/>
      <c r="I1621" s="4402"/>
      <c r="J1621" s="4402"/>
      <c r="K1621" s="4402"/>
      <c r="L1621" s="4402"/>
      <c r="M1621" s="4402"/>
      <c r="N1621" s="5037"/>
      <c r="O1621" s="506"/>
      <c r="P1621" s="506"/>
    </row>
    <row r="1622" spans="3:16" s="360" customFormat="1" ht="15" customHeight="1" x14ac:dyDescent="0.2">
      <c r="C1622" s="5049" t="s">
        <v>3966</v>
      </c>
      <c r="D1622" s="4324"/>
      <c r="E1622" s="4324"/>
      <c r="F1622" s="4324"/>
      <c r="G1622" s="4324"/>
      <c r="H1622" s="4324"/>
      <c r="I1622" s="4324"/>
      <c r="J1622" s="4324"/>
      <c r="K1622" s="4324"/>
      <c r="L1622" s="4324"/>
      <c r="M1622" s="4324"/>
      <c r="N1622" s="5073"/>
      <c r="O1622" s="506"/>
      <c r="P1622" s="506"/>
    </row>
    <row r="1623" spans="3:16" s="360" customFormat="1" ht="15" customHeight="1" x14ac:dyDescent="0.2">
      <c r="C1623" s="5036" t="s">
        <v>3967</v>
      </c>
      <c r="D1623" s="4402"/>
      <c r="E1623" s="4402"/>
      <c r="F1623" s="4402"/>
      <c r="G1623" s="4402"/>
      <c r="H1623" s="4402"/>
      <c r="I1623" s="4402"/>
      <c r="J1623" s="4402"/>
      <c r="K1623" s="4402"/>
      <c r="L1623" s="4402"/>
      <c r="M1623" s="4402"/>
      <c r="N1623" s="5037"/>
      <c r="O1623" s="506"/>
      <c r="P1623" s="506"/>
    </row>
    <row r="1624" spans="3:16" s="360" customFormat="1" ht="15" customHeight="1" x14ac:dyDescent="0.2">
      <c r="C1624" s="4991" t="s">
        <v>3968</v>
      </c>
      <c r="D1624" s="4992"/>
      <c r="E1624" s="4992"/>
      <c r="F1624" s="4992"/>
      <c r="G1624" s="4992"/>
      <c r="H1624" s="4992"/>
      <c r="I1624" s="4992"/>
      <c r="J1624" s="4992"/>
      <c r="K1624" s="4992"/>
      <c r="L1624" s="4992"/>
      <c r="M1624" s="4992"/>
      <c r="N1624" s="4993"/>
      <c r="O1624" s="506"/>
      <c r="P1624" s="506"/>
    </row>
    <row r="1625" spans="3:16" s="360" customFormat="1" ht="15" customHeight="1" x14ac:dyDescent="0.2">
      <c r="C1625" s="5036"/>
      <c r="D1625" s="4402"/>
      <c r="E1625" s="4402"/>
      <c r="F1625" s="4402"/>
      <c r="G1625" s="4402"/>
      <c r="H1625" s="4402"/>
      <c r="I1625" s="4402"/>
      <c r="J1625" s="4402"/>
      <c r="K1625" s="4402"/>
      <c r="L1625" s="4402"/>
      <c r="M1625" s="4402"/>
      <c r="N1625" s="5037"/>
      <c r="O1625" s="506"/>
      <c r="P1625" s="506"/>
    </row>
    <row r="1626" spans="3:16" s="360" customFormat="1" ht="15" customHeight="1" thickBot="1" x14ac:dyDescent="0.25">
      <c r="C1626" s="1968" t="s">
        <v>3969</v>
      </c>
      <c r="D1626" s="851"/>
      <c r="E1626" s="851"/>
      <c r="F1626" s="851"/>
      <c r="G1626" s="851"/>
      <c r="H1626" s="851"/>
      <c r="I1626" s="851"/>
      <c r="J1626" s="851"/>
      <c r="K1626" s="851"/>
      <c r="L1626" s="851"/>
      <c r="M1626" s="851"/>
      <c r="N1626" s="852"/>
      <c r="O1626" s="506"/>
      <c r="P1626" s="506"/>
    </row>
    <row r="1627" spans="3:16" s="360" customFormat="1" ht="15" customHeight="1" thickTop="1" x14ac:dyDescent="0.3">
      <c r="C1627" s="4948"/>
      <c r="D1627" s="4948"/>
      <c r="E1627" s="4948"/>
      <c r="F1627" s="534"/>
      <c r="G1627" s="534"/>
      <c r="H1627" s="534"/>
      <c r="I1627" s="506"/>
      <c r="J1627" s="506"/>
      <c r="K1627" s="506"/>
      <c r="L1627" s="506"/>
      <c r="M1627" s="506"/>
      <c r="N1627" s="506"/>
      <c r="O1627" s="506"/>
      <c r="P1627" s="506"/>
    </row>
    <row r="1628" spans="3:16" s="360" customFormat="1" ht="15" customHeight="1" thickBot="1" x14ac:dyDescent="0.35">
      <c r="C1628" s="534"/>
      <c r="D1628" s="534"/>
      <c r="E1628" s="534"/>
      <c r="F1628" s="534"/>
      <c r="G1628" s="534"/>
      <c r="H1628" s="534"/>
      <c r="I1628" s="506"/>
      <c r="J1628" s="506"/>
      <c r="K1628" s="506"/>
      <c r="L1628" s="506"/>
      <c r="M1628" s="506"/>
      <c r="N1628" s="506"/>
      <c r="O1628" s="506"/>
      <c r="P1628" s="506"/>
    </row>
    <row r="1629" spans="3:16" s="360" customFormat="1" ht="15" customHeight="1" thickTop="1" thickBot="1" x14ac:dyDescent="0.25">
      <c r="C1629" s="5011" t="s">
        <v>3852</v>
      </c>
      <c r="D1629" s="5012"/>
      <c r="E1629" s="5012"/>
      <c r="F1629" s="5012"/>
      <c r="G1629" s="5012"/>
      <c r="H1629" s="5012"/>
      <c r="I1629" s="5012"/>
      <c r="J1629" s="5012"/>
      <c r="K1629" s="5012"/>
      <c r="L1629" s="5012"/>
      <c r="M1629" s="5012"/>
      <c r="N1629" s="5013"/>
      <c r="O1629" s="506"/>
      <c r="P1629" s="506"/>
    </row>
    <row r="1630" spans="3:16" s="360" customFormat="1" ht="15" customHeight="1" thickBot="1" x14ac:dyDescent="0.25">
      <c r="C1630" s="5078" t="s">
        <v>3853</v>
      </c>
      <c r="D1630" s="5017"/>
      <c r="E1630" s="5017"/>
      <c r="F1630" s="5017"/>
      <c r="G1630" s="5017"/>
      <c r="H1630" s="5017"/>
      <c r="I1630" s="5017"/>
      <c r="J1630" s="5017"/>
      <c r="K1630" s="5017"/>
      <c r="L1630" s="5017"/>
      <c r="M1630" s="5017"/>
      <c r="N1630" s="5018"/>
      <c r="O1630" s="506"/>
      <c r="P1630" s="506"/>
    </row>
    <row r="1631" spans="3:16" s="360" customFormat="1" ht="15" customHeight="1" x14ac:dyDescent="0.2">
      <c r="C1631" s="2008"/>
      <c r="D1631" s="1999" t="s">
        <v>3854</v>
      </c>
      <c r="E1631" s="1999" t="s">
        <v>3855</v>
      </c>
      <c r="F1631" s="2000" t="s">
        <v>3856</v>
      </c>
      <c r="G1631" s="2000" t="s">
        <v>3857</v>
      </c>
      <c r="H1631" s="2000" t="s">
        <v>3858</v>
      </c>
      <c r="I1631" s="2000" t="s">
        <v>3859</v>
      </c>
      <c r="J1631" s="2000" t="s">
        <v>3860</v>
      </c>
      <c r="K1631" s="2000" t="s">
        <v>3861</v>
      </c>
      <c r="L1631" s="2000" t="s">
        <v>3862</v>
      </c>
      <c r="M1631" s="2000" t="s">
        <v>3863</v>
      </c>
      <c r="N1631" s="2001" t="s">
        <v>3864</v>
      </c>
      <c r="O1631" s="506"/>
      <c r="P1631" s="506"/>
    </row>
    <row r="1632" spans="3:16" s="360" customFormat="1" ht="15" customHeight="1" thickBot="1" x14ac:dyDescent="0.25">
      <c r="C1632" s="2009" t="s">
        <v>3865</v>
      </c>
      <c r="D1632" s="2002" t="s">
        <v>3866</v>
      </c>
      <c r="E1632" s="5079" t="s">
        <v>3867</v>
      </c>
      <c r="F1632" s="5080"/>
      <c r="G1632" s="2002" t="s">
        <v>3866</v>
      </c>
      <c r="H1632" s="5079" t="s">
        <v>3867</v>
      </c>
      <c r="I1632" s="5080"/>
      <c r="J1632" s="5079" t="s">
        <v>3868</v>
      </c>
      <c r="K1632" s="5081"/>
      <c r="L1632" s="5081"/>
      <c r="M1632" s="5081"/>
      <c r="N1632" s="5082"/>
      <c r="O1632" s="506"/>
      <c r="P1632" s="506"/>
    </row>
    <row r="1633" spans="3:16" s="360" customFormat="1" ht="15" customHeight="1" x14ac:dyDescent="0.2">
      <c r="C1633" s="5075" t="s">
        <v>3869</v>
      </c>
      <c r="D1633" s="4536"/>
      <c r="E1633" s="4536"/>
      <c r="F1633" s="4536"/>
      <c r="G1633" s="4536"/>
      <c r="H1633" s="4536"/>
      <c r="I1633" s="4536"/>
      <c r="J1633" s="4536"/>
      <c r="K1633" s="4536"/>
      <c r="L1633" s="4536"/>
      <c r="M1633" s="4536"/>
      <c r="N1633" s="5076"/>
      <c r="O1633" s="506"/>
      <c r="P1633" s="506"/>
    </row>
    <row r="1634" spans="3:16" s="360" customFormat="1" ht="15" customHeight="1" x14ac:dyDescent="0.2">
      <c r="C1634" s="5075" t="s">
        <v>3870</v>
      </c>
      <c r="D1634" s="4536"/>
      <c r="E1634" s="4536"/>
      <c r="F1634" s="4536"/>
      <c r="G1634" s="4536"/>
      <c r="H1634" s="4536"/>
      <c r="I1634" s="4536"/>
      <c r="J1634" s="4536"/>
      <c r="K1634" s="4536"/>
      <c r="L1634" s="4536"/>
      <c r="M1634" s="4536"/>
      <c r="N1634" s="5076"/>
      <c r="O1634" s="506"/>
      <c r="P1634" s="506"/>
    </row>
    <row r="1635" spans="3:16" s="360" customFormat="1" ht="15" customHeight="1" x14ac:dyDescent="0.2">
      <c r="C1635" s="2010"/>
      <c r="D1635" s="2003"/>
      <c r="E1635" s="2004"/>
      <c r="F1635" s="2004"/>
      <c r="G1635" s="2003"/>
      <c r="H1635" s="2004"/>
      <c r="I1635" s="2004"/>
      <c r="J1635" s="2004"/>
      <c r="K1635" s="2004"/>
      <c r="L1635" s="2004"/>
      <c r="M1635" s="2004"/>
      <c r="N1635" s="2005"/>
      <c r="O1635" s="506"/>
      <c r="P1635" s="506"/>
    </row>
    <row r="1636" spans="3:16" s="360" customFormat="1" ht="15" customHeight="1" x14ac:dyDescent="0.2">
      <c r="C1636" s="722" t="s">
        <v>2919</v>
      </c>
      <c r="D1636" s="724"/>
      <c r="E1636" s="724"/>
      <c r="F1636" s="724"/>
      <c r="G1636" s="724"/>
      <c r="H1636" s="724"/>
      <c r="I1636" s="724"/>
      <c r="J1636" s="724"/>
      <c r="K1636" s="724"/>
      <c r="L1636" s="724"/>
      <c r="M1636" s="724"/>
      <c r="N1636" s="726"/>
      <c r="O1636" s="506"/>
      <c r="P1636" s="506"/>
    </row>
    <row r="1637" spans="3:16" s="360" customFormat="1" ht="15" customHeight="1" x14ac:dyDescent="0.2">
      <c r="C1637" s="5074" t="s">
        <v>3871</v>
      </c>
      <c r="D1637" s="4402"/>
      <c r="E1637" s="4402"/>
      <c r="F1637" s="4402"/>
      <c r="G1637" s="4402"/>
      <c r="H1637" s="4402"/>
      <c r="I1637" s="4402"/>
      <c r="J1637" s="4402"/>
      <c r="K1637" s="4402"/>
      <c r="L1637" s="4402"/>
      <c r="M1637" s="4402"/>
      <c r="N1637" s="5010"/>
      <c r="O1637" s="506"/>
      <c r="P1637" s="506"/>
    </row>
    <row r="1638" spans="3:16" s="360" customFormat="1" ht="15" customHeight="1" x14ac:dyDescent="0.2">
      <c r="C1638" s="5077" t="s">
        <v>3879</v>
      </c>
      <c r="D1638" s="4402"/>
      <c r="E1638" s="4402"/>
      <c r="F1638" s="4402"/>
      <c r="G1638" s="4402"/>
      <c r="H1638" s="4402"/>
      <c r="I1638" s="4402"/>
      <c r="J1638" s="4402"/>
      <c r="K1638" s="4402"/>
      <c r="L1638" s="4402"/>
      <c r="M1638" s="4402"/>
      <c r="N1638" s="5010"/>
      <c r="O1638" s="506"/>
      <c r="P1638" s="506"/>
    </row>
    <row r="1639" spans="3:16" s="360" customFormat="1" ht="15" customHeight="1" x14ac:dyDescent="0.2">
      <c r="C1639" s="5074" t="s">
        <v>3872</v>
      </c>
      <c r="D1639" s="4402"/>
      <c r="E1639" s="4402"/>
      <c r="F1639" s="4402"/>
      <c r="G1639" s="4402"/>
      <c r="H1639" s="4402"/>
      <c r="I1639" s="4402"/>
      <c r="J1639" s="4402"/>
      <c r="K1639" s="4402"/>
      <c r="L1639" s="4402"/>
      <c r="M1639" s="4402"/>
      <c r="N1639" s="5010"/>
      <c r="O1639" s="506"/>
      <c r="P1639" s="506"/>
    </row>
    <row r="1640" spans="3:16" s="360" customFormat="1" ht="15" customHeight="1" x14ac:dyDescent="0.2">
      <c r="C1640" s="5074" t="s">
        <v>3873</v>
      </c>
      <c r="D1640" s="4402"/>
      <c r="E1640" s="4402"/>
      <c r="F1640" s="4402"/>
      <c r="G1640" s="4402"/>
      <c r="H1640" s="4402"/>
      <c r="I1640" s="4402"/>
      <c r="J1640" s="4402"/>
      <c r="K1640" s="4402"/>
      <c r="L1640" s="4402"/>
      <c r="M1640" s="4402"/>
      <c r="N1640" s="5010"/>
      <c r="O1640" s="506"/>
      <c r="P1640" s="506"/>
    </row>
    <row r="1641" spans="3:16" s="360" customFormat="1" ht="15" customHeight="1" x14ac:dyDescent="0.2">
      <c r="C1641" s="5074" t="s">
        <v>3874</v>
      </c>
      <c r="D1641" s="4402"/>
      <c r="E1641" s="4402"/>
      <c r="F1641" s="4402"/>
      <c r="G1641" s="4402"/>
      <c r="H1641" s="4402"/>
      <c r="I1641" s="4402"/>
      <c r="J1641" s="4402"/>
      <c r="K1641" s="4402"/>
      <c r="L1641" s="4402"/>
      <c r="M1641" s="4402"/>
      <c r="N1641" s="5010"/>
      <c r="O1641" s="506"/>
      <c r="P1641" s="506"/>
    </row>
    <row r="1642" spans="3:16" s="360" customFormat="1" ht="15" customHeight="1" x14ac:dyDescent="0.2">
      <c r="C1642" s="5075" t="s">
        <v>3875</v>
      </c>
      <c r="D1642" s="4536"/>
      <c r="E1642" s="4536"/>
      <c r="F1642" s="4536"/>
      <c r="G1642" s="4536"/>
      <c r="H1642" s="4536"/>
      <c r="I1642" s="4536"/>
      <c r="J1642" s="4536"/>
      <c r="K1642" s="4536"/>
      <c r="L1642" s="4536"/>
      <c r="M1642" s="4536"/>
      <c r="N1642" s="5076"/>
      <c r="O1642" s="506"/>
      <c r="P1642" s="506"/>
    </row>
    <row r="1643" spans="3:16" s="360" customFormat="1" ht="15" customHeight="1" x14ac:dyDescent="0.2">
      <c r="C1643" s="5075" t="s">
        <v>3876</v>
      </c>
      <c r="D1643" s="4536"/>
      <c r="E1643" s="4536"/>
      <c r="F1643" s="4536"/>
      <c r="G1643" s="4536"/>
      <c r="H1643" s="4536"/>
      <c r="I1643" s="4536"/>
      <c r="J1643" s="4536"/>
      <c r="K1643" s="4536"/>
      <c r="L1643" s="4536"/>
      <c r="M1643" s="4536"/>
      <c r="N1643" s="5076"/>
      <c r="O1643" s="506"/>
      <c r="P1643" s="506"/>
    </row>
    <row r="1644" spans="3:16" s="360" customFormat="1" ht="15" customHeight="1" x14ac:dyDescent="0.2">
      <c r="C1644" s="4954" t="s">
        <v>3878</v>
      </c>
      <c r="D1644" s="4536"/>
      <c r="E1644" s="4536"/>
      <c r="F1644" s="4536"/>
      <c r="G1644" s="4536"/>
      <c r="H1644" s="4536"/>
      <c r="I1644" s="4536"/>
      <c r="J1644" s="4536"/>
      <c r="K1644" s="4536"/>
      <c r="L1644" s="4536"/>
      <c r="M1644" s="4536"/>
      <c r="N1644" s="5076"/>
      <c r="O1644" s="506"/>
      <c r="P1644" s="506"/>
    </row>
    <row r="1645" spans="3:16" s="360" customFormat="1" ht="15" customHeight="1" thickBot="1" x14ac:dyDescent="0.25">
      <c r="C1645" s="2261" t="s">
        <v>3877</v>
      </c>
      <c r="D1645" s="2006"/>
      <c r="E1645" s="2006"/>
      <c r="F1645" s="2006"/>
      <c r="G1645" s="2006"/>
      <c r="H1645" s="2006"/>
      <c r="I1645" s="2006"/>
      <c r="J1645" s="2006"/>
      <c r="K1645" s="2006"/>
      <c r="L1645" s="2006"/>
      <c r="M1645" s="2006"/>
      <c r="N1645" s="2007"/>
      <c r="O1645" s="506"/>
      <c r="P1645" s="506"/>
    </row>
    <row r="1646" spans="3:16" s="360" customFormat="1" ht="15" customHeight="1" thickTop="1" x14ac:dyDescent="0.3">
      <c r="C1646" s="5029"/>
      <c r="D1646" s="5029"/>
      <c r="E1646" s="5029"/>
      <c r="F1646" s="534"/>
      <c r="G1646" s="534"/>
      <c r="H1646" s="534"/>
      <c r="I1646" s="506"/>
      <c r="J1646" s="506"/>
      <c r="K1646" s="506"/>
      <c r="L1646" s="506"/>
      <c r="M1646" s="506"/>
      <c r="N1646" s="506"/>
      <c r="O1646" s="506"/>
      <c r="P1646" s="506"/>
    </row>
    <row r="1647" spans="3:16" s="360" customFormat="1" ht="15" customHeight="1" thickBot="1" x14ac:dyDescent="0.35">
      <c r="C1647" s="534"/>
      <c r="D1647" s="534"/>
      <c r="E1647" s="534"/>
      <c r="F1647" s="534"/>
      <c r="G1647" s="534"/>
      <c r="H1647" s="534"/>
      <c r="I1647" s="506"/>
      <c r="J1647" s="506"/>
      <c r="K1647" s="506"/>
      <c r="L1647" s="506"/>
      <c r="M1647" s="506"/>
      <c r="N1647" s="506"/>
      <c r="O1647" s="506"/>
      <c r="P1647" s="506"/>
    </row>
    <row r="1648" spans="3:16" s="360" customFormat="1" ht="23.25" customHeight="1" thickTop="1" x14ac:dyDescent="0.3">
      <c r="C1648" s="4961" t="s">
        <v>3751</v>
      </c>
      <c r="D1648" s="5050"/>
      <c r="E1648" s="5050"/>
      <c r="F1648" s="5050"/>
      <c r="G1648" s="5051"/>
      <c r="H1648" s="534"/>
      <c r="I1648" s="506"/>
      <c r="J1648" s="506"/>
      <c r="K1648" s="506"/>
      <c r="L1648" s="506"/>
      <c r="M1648" s="506"/>
      <c r="N1648" s="506"/>
      <c r="O1648" s="506"/>
      <c r="P1648" s="506"/>
    </row>
    <row r="1649" spans="3:16" s="360" customFormat="1" ht="15" customHeight="1" x14ac:dyDescent="0.3">
      <c r="C1649" s="1971"/>
      <c r="D1649" s="1542"/>
      <c r="E1649" s="5086" t="s">
        <v>3752</v>
      </c>
      <c r="F1649" s="5087"/>
      <c r="G1649" s="5088"/>
      <c r="H1649" s="534"/>
      <c r="I1649" s="506"/>
      <c r="J1649" s="506"/>
      <c r="K1649" s="506"/>
      <c r="L1649" s="506"/>
      <c r="M1649" s="506"/>
      <c r="N1649" s="506"/>
      <c r="O1649" s="506"/>
      <c r="P1649" s="506"/>
    </row>
    <row r="1650" spans="3:16" s="360" customFormat="1" ht="15" customHeight="1" x14ac:dyDescent="0.3">
      <c r="C1650" s="1969" t="s">
        <v>1218</v>
      </c>
      <c r="D1650" s="1970" t="s">
        <v>448</v>
      </c>
      <c r="E1650" s="1970" t="s">
        <v>3753</v>
      </c>
      <c r="F1650" s="1970" t="s">
        <v>1663</v>
      </c>
      <c r="G1650" s="1974" t="s">
        <v>1665</v>
      </c>
      <c r="H1650" s="534"/>
      <c r="I1650" s="506"/>
      <c r="J1650" s="506"/>
      <c r="K1650" s="506"/>
      <c r="L1650" s="506"/>
      <c r="M1650" s="506"/>
      <c r="N1650" s="506"/>
      <c r="O1650" s="506"/>
      <c r="P1650" s="506"/>
    </row>
    <row r="1651" spans="3:16" s="360" customFormat="1" ht="15" customHeight="1" x14ac:dyDescent="0.3">
      <c r="C1651" s="1622" t="s">
        <v>165</v>
      </c>
      <c r="D1651" s="1972" t="s">
        <v>3754</v>
      </c>
      <c r="E1651" s="1973">
        <v>0.18</v>
      </c>
      <c r="F1651" s="1973">
        <v>0.18</v>
      </c>
      <c r="G1651" s="1975">
        <v>0.18</v>
      </c>
      <c r="H1651" s="534"/>
      <c r="I1651" s="506"/>
      <c r="J1651" s="506"/>
      <c r="K1651" s="506"/>
      <c r="L1651" s="506"/>
      <c r="M1651" s="506"/>
      <c r="N1651" s="506"/>
      <c r="O1651" s="506"/>
      <c r="P1651" s="506"/>
    </row>
    <row r="1652" spans="3:16" s="360" customFormat="1" ht="15" customHeight="1" x14ac:dyDescent="0.3">
      <c r="C1652" s="981"/>
      <c r="D1652" s="1373"/>
      <c r="E1652" s="1373"/>
      <c r="F1652" s="1373"/>
      <c r="G1652" s="1967"/>
      <c r="H1652" s="534"/>
      <c r="I1652" s="506"/>
      <c r="J1652" s="506"/>
      <c r="K1652" s="506"/>
      <c r="L1652" s="506"/>
      <c r="M1652" s="506"/>
      <c r="N1652" s="506"/>
      <c r="O1652" s="506"/>
      <c r="P1652" s="506"/>
    </row>
    <row r="1653" spans="3:16" s="360" customFormat="1" ht="15" customHeight="1" x14ac:dyDescent="0.3">
      <c r="C1653" s="981" t="s">
        <v>3755</v>
      </c>
      <c r="D1653" s="1373"/>
      <c r="E1653" s="1373"/>
      <c r="F1653" s="1373"/>
      <c r="G1653" s="1967"/>
      <c r="H1653" s="534"/>
      <c r="I1653" s="506"/>
      <c r="J1653" s="506"/>
      <c r="K1653" s="506"/>
      <c r="L1653" s="506"/>
      <c r="M1653" s="506"/>
      <c r="N1653" s="506"/>
      <c r="O1653" s="506"/>
      <c r="P1653" s="506"/>
    </row>
    <row r="1654" spans="3:16" s="360" customFormat="1" ht="15" customHeight="1" x14ac:dyDescent="0.3">
      <c r="C1654" s="981" t="s">
        <v>3756</v>
      </c>
      <c r="D1654" s="1373"/>
      <c r="E1654" s="1373"/>
      <c r="F1654" s="1373"/>
      <c r="G1654" s="1967"/>
      <c r="H1654" s="534"/>
      <c r="I1654" s="506"/>
      <c r="J1654" s="506"/>
      <c r="K1654" s="506"/>
      <c r="L1654" s="506"/>
      <c r="M1654" s="506"/>
      <c r="N1654" s="506"/>
      <c r="O1654" s="506"/>
      <c r="P1654" s="506"/>
    </row>
    <row r="1655" spans="3:16" s="360" customFormat="1" ht="15" customHeight="1" x14ac:dyDescent="0.3">
      <c r="C1655" s="981" t="s">
        <v>3757</v>
      </c>
      <c r="D1655" s="1373"/>
      <c r="E1655" s="1373"/>
      <c r="F1655" s="1373"/>
      <c r="G1655" s="1967"/>
      <c r="H1655" s="534"/>
      <c r="I1655" s="506"/>
      <c r="J1655" s="506"/>
      <c r="K1655" s="506"/>
      <c r="L1655" s="506"/>
      <c r="M1655" s="506"/>
      <c r="N1655" s="506"/>
      <c r="O1655" s="506"/>
      <c r="P1655" s="506"/>
    </row>
    <row r="1656" spans="3:16" s="360" customFormat="1" ht="37.5" customHeight="1" x14ac:dyDescent="0.3">
      <c r="C1656" s="5036" t="s">
        <v>3758</v>
      </c>
      <c r="D1656" s="4402"/>
      <c r="E1656" s="4402"/>
      <c r="F1656" s="4402"/>
      <c r="G1656" s="5037"/>
      <c r="H1656" s="534"/>
      <c r="I1656" s="506"/>
      <c r="J1656" s="506"/>
      <c r="K1656" s="506"/>
      <c r="L1656" s="506"/>
      <c r="M1656" s="506"/>
      <c r="N1656" s="506"/>
      <c r="O1656" s="506"/>
      <c r="P1656" s="506"/>
    </row>
    <row r="1657" spans="3:16" s="360" customFormat="1" ht="48" customHeight="1" x14ac:dyDescent="0.3">
      <c r="C1657" s="5036" t="s">
        <v>3759</v>
      </c>
      <c r="D1657" s="4402"/>
      <c r="E1657" s="4402"/>
      <c r="F1657" s="4402"/>
      <c r="G1657" s="5037"/>
      <c r="H1657" s="534"/>
      <c r="I1657" s="506"/>
      <c r="J1657" s="506"/>
      <c r="K1657" s="506"/>
      <c r="L1657" s="506"/>
      <c r="M1657" s="506"/>
      <c r="N1657" s="506"/>
      <c r="O1657" s="506"/>
      <c r="P1657" s="506"/>
    </row>
    <row r="1658" spans="3:16" s="360" customFormat="1" ht="24" customHeight="1" x14ac:dyDescent="0.3">
      <c r="C1658" s="5036" t="s">
        <v>3760</v>
      </c>
      <c r="D1658" s="4402"/>
      <c r="E1658" s="4402"/>
      <c r="F1658" s="4402"/>
      <c r="G1658" s="5037"/>
      <c r="H1658" s="534"/>
      <c r="I1658" s="506"/>
      <c r="J1658" s="506"/>
      <c r="K1658" s="506"/>
      <c r="L1658" s="506"/>
      <c r="M1658" s="506"/>
      <c r="N1658" s="506"/>
      <c r="O1658" s="506"/>
      <c r="P1658" s="506"/>
    </row>
    <row r="1659" spans="3:16" s="360" customFormat="1" ht="28.5" customHeight="1" x14ac:dyDescent="0.3">
      <c r="C1659" s="5049" t="s">
        <v>3761</v>
      </c>
      <c r="D1659" s="4324"/>
      <c r="E1659" s="4324"/>
      <c r="F1659" s="4324"/>
      <c r="G1659" s="5073"/>
      <c r="H1659" s="534"/>
      <c r="I1659" s="506"/>
      <c r="J1659" s="506"/>
      <c r="K1659" s="506"/>
      <c r="L1659" s="506"/>
      <c r="M1659" s="506"/>
      <c r="N1659" s="506"/>
      <c r="O1659" s="506"/>
      <c r="P1659" s="506"/>
    </row>
    <row r="1660" spans="3:16" s="360" customFormat="1" ht="25.5" customHeight="1" x14ac:dyDescent="0.3">
      <c r="C1660" s="5049" t="s">
        <v>3762</v>
      </c>
      <c r="D1660" s="4324"/>
      <c r="E1660" s="4324"/>
      <c r="F1660" s="4324"/>
      <c r="G1660" s="5073"/>
      <c r="H1660" s="534"/>
      <c r="I1660" s="506"/>
      <c r="J1660" s="506"/>
      <c r="K1660" s="506"/>
      <c r="L1660" s="506"/>
      <c r="M1660" s="506"/>
      <c r="N1660" s="506"/>
      <c r="O1660" s="506"/>
      <c r="P1660" s="506"/>
    </row>
    <row r="1661" spans="3:16" s="360" customFormat="1" ht="15" customHeight="1" x14ac:dyDescent="0.3">
      <c r="C1661" s="5049" t="s">
        <v>3763</v>
      </c>
      <c r="D1661" s="4324"/>
      <c r="E1661" s="4324"/>
      <c r="F1661" s="4324"/>
      <c r="G1661" s="5073"/>
      <c r="H1661" s="534"/>
      <c r="I1661" s="506"/>
      <c r="J1661" s="506"/>
      <c r="K1661" s="506"/>
      <c r="L1661" s="506"/>
      <c r="M1661" s="506"/>
      <c r="N1661" s="506"/>
      <c r="O1661" s="506"/>
      <c r="P1661" s="506"/>
    </row>
    <row r="1662" spans="3:16" s="360" customFormat="1" ht="15" customHeight="1" x14ac:dyDescent="0.3">
      <c r="C1662" s="5049" t="s">
        <v>3764</v>
      </c>
      <c r="D1662" s="4324"/>
      <c r="E1662" s="4324"/>
      <c r="F1662" s="4324"/>
      <c r="G1662" s="5073"/>
      <c r="H1662" s="534"/>
      <c r="I1662" s="506"/>
      <c r="J1662" s="506"/>
      <c r="K1662" s="506"/>
      <c r="L1662" s="506"/>
      <c r="M1662" s="506"/>
      <c r="N1662" s="506"/>
      <c r="O1662" s="506"/>
      <c r="P1662" s="506"/>
    </row>
    <row r="1663" spans="3:16" s="360" customFormat="1" ht="15" customHeight="1" x14ac:dyDescent="0.3">
      <c r="C1663" s="5049" t="s">
        <v>4036</v>
      </c>
      <c r="D1663" s="4324"/>
      <c r="E1663" s="4324"/>
      <c r="F1663" s="4324"/>
      <c r="G1663" s="5073"/>
      <c r="H1663" s="534"/>
      <c r="I1663" s="506"/>
      <c r="J1663" s="506"/>
      <c r="K1663" s="506"/>
      <c r="L1663" s="506"/>
      <c r="M1663" s="506"/>
      <c r="N1663" s="506"/>
      <c r="O1663" s="506"/>
      <c r="P1663" s="506"/>
    </row>
    <row r="1664" spans="3:16" s="360" customFormat="1" ht="15" customHeight="1" x14ac:dyDescent="0.3">
      <c r="C1664" s="5049" t="s">
        <v>3765</v>
      </c>
      <c r="D1664" s="4324"/>
      <c r="E1664" s="4324"/>
      <c r="F1664" s="4324"/>
      <c r="G1664" s="5073"/>
      <c r="H1664" s="534"/>
      <c r="I1664" s="506"/>
      <c r="J1664" s="506"/>
      <c r="K1664" s="506"/>
      <c r="L1664" s="506"/>
      <c r="M1664" s="506"/>
      <c r="N1664" s="506"/>
      <c r="O1664" s="506"/>
      <c r="P1664" s="506"/>
    </row>
    <row r="1665" spans="3:16" s="360" customFormat="1" ht="15" customHeight="1" thickBot="1" x14ac:dyDescent="0.35">
      <c r="C1665" s="5083" t="s">
        <v>3717</v>
      </c>
      <c r="D1665" s="5084"/>
      <c r="E1665" s="5084"/>
      <c r="F1665" s="5084"/>
      <c r="G1665" s="5085"/>
      <c r="H1665" s="534"/>
      <c r="I1665" s="506"/>
      <c r="J1665" s="506"/>
      <c r="K1665" s="506"/>
      <c r="L1665" s="506"/>
      <c r="M1665" s="506"/>
      <c r="N1665" s="506"/>
      <c r="O1665" s="506"/>
      <c r="P1665" s="506"/>
    </row>
    <row r="1666" spans="3:16" s="360" customFormat="1" ht="15" customHeight="1" thickTop="1" x14ac:dyDescent="0.3">
      <c r="C1666" s="5148"/>
      <c r="D1666" s="5148"/>
      <c r="E1666" s="5148"/>
      <c r="F1666" s="534"/>
      <c r="G1666" s="534"/>
      <c r="H1666" s="534"/>
      <c r="I1666" s="506"/>
      <c r="J1666" s="506"/>
      <c r="K1666" s="506"/>
      <c r="L1666" s="506"/>
      <c r="M1666" s="506"/>
      <c r="N1666" s="506"/>
      <c r="O1666" s="506"/>
      <c r="P1666" s="506"/>
    </row>
    <row r="1667" spans="3:16" s="360" customFormat="1" ht="15" customHeight="1" thickBot="1" x14ac:dyDescent="0.35">
      <c r="C1667" s="534"/>
      <c r="D1667" s="534"/>
      <c r="E1667" s="534"/>
      <c r="F1667" s="534"/>
      <c r="G1667" s="534"/>
      <c r="H1667" s="534"/>
      <c r="I1667" s="506"/>
      <c r="J1667" s="506"/>
      <c r="K1667" s="506"/>
      <c r="L1667" s="506"/>
      <c r="M1667" s="506"/>
      <c r="N1667" s="506"/>
      <c r="O1667" s="506"/>
      <c r="P1667" s="506"/>
    </row>
    <row r="1668" spans="3:16" s="360" customFormat="1" ht="29.25" customHeight="1" thickTop="1" x14ac:dyDescent="0.3">
      <c r="C1668" s="4961" t="s">
        <v>3744</v>
      </c>
      <c r="D1668" s="5050"/>
      <c r="E1668" s="5051"/>
      <c r="F1668" s="534"/>
      <c r="G1668" s="534"/>
      <c r="H1668" s="534"/>
      <c r="I1668" s="506"/>
      <c r="J1668" s="506"/>
      <c r="K1668" s="506"/>
      <c r="L1668" s="506"/>
      <c r="M1668" s="506"/>
      <c r="N1668" s="506"/>
      <c r="O1668" s="506"/>
      <c r="P1668" s="506"/>
    </row>
    <row r="1669" spans="3:16" s="360" customFormat="1" ht="15" customHeight="1" x14ac:dyDescent="0.3">
      <c r="C1669" s="1969" t="s">
        <v>3745</v>
      </c>
      <c r="D1669" s="1970" t="s">
        <v>3746</v>
      </c>
      <c r="E1669" s="1314"/>
      <c r="F1669" s="534"/>
      <c r="G1669" s="534"/>
      <c r="H1669" s="534"/>
      <c r="I1669" s="506"/>
      <c r="J1669" s="506"/>
      <c r="K1669" s="506"/>
      <c r="L1669" s="506"/>
      <c r="M1669" s="506"/>
      <c r="N1669" s="506"/>
      <c r="O1669" s="506"/>
      <c r="P1669" s="506"/>
    </row>
    <row r="1670" spans="3:16" s="360" customFormat="1" ht="15" customHeight="1" x14ac:dyDescent="0.3">
      <c r="C1670" s="1622" t="s">
        <v>3747</v>
      </c>
      <c r="D1670" s="756">
        <v>0.38</v>
      </c>
      <c r="E1670" s="1967"/>
      <c r="F1670" s="534"/>
      <c r="G1670" s="534"/>
      <c r="H1670" s="534"/>
      <c r="I1670" s="506"/>
      <c r="J1670" s="506"/>
      <c r="K1670" s="506"/>
      <c r="L1670" s="506"/>
      <c r="M1670" s="506"/>
      <c r="N1670" s="506"/>
      <c r="O1670" s="506"/>
      <c r="P1670" s="506"/>
    </row>
    <row r="1671" spans="3:16" s="360" customFormat="1" ht="24.75" customHeight="1" x14ac:dyDescent="0.3">
      <c r="C1671" s="981" t="s">
        <v>3748</v>
      </c>
      <c r="D1671" s="1373"/>
      <c r="E1671" s="1967"/>
      <c r="F1671" s="534"/>
      <c r="G1671" s="534"/>
      <c r="H1671" s="534"/>
      <c r="I1671" s="506"/>
      <c r="J1671" s="506"/>
      <c r="K1671" s="506"/>
      <c r="L1671" s="506"/>
      <c r="M1671" s="506"/>
      <c r="N1671" s="506"/>
      <c r="O1671" s="506"/>
      <c r="P1671" s="506"/>
    </row>
    <row r="1672" spans="3:16" s="360" customFormat="1" ht="15" customHeight="1" x14ac:dyDescent="0.3">
      <c r="C1672" s="5036" t="s">
        <v>3749</v>
      </c>
      <c r="D1672" s="5072"/>
      <c r="E1672" s="5037"/>
      <c r="F1672" s="534"/>
      <c r="G1672" s="534"/>
      <c r="H1672" s="534"/>
      <c r="I1672" s="506"/>
      <c r="J1672" s="506"/>
      <c r="K1672" s="506"/>
      <c r="L1672" s="506"/>
      <c r="M1672" s="506"/>
      <c r="N1672" s="506"/>
      <c r="O1672" s="506"/>
      <c r="P1672" s="506"/>
    </row>
    <row r="1673" spans="3:16" s="360" customFormat="1" ht="15" customHeight="1" x14ac:dyDescent="0.3">
      <c r="C1673" s="981" t="s">
        <v>3676</v>
      </c>
      <c r="D1673" s="1373"/>
      <c r="E1673" s="1967"/>
      <c r="F1673" s="534"/>
      <c r="G1673" s="534"/>
      <c r="H1673" s="534"/>
      <c r="I1673" s="506"/>
      <c r="J1673" s="506"/>
      <c r="K1673" s="506"/>
      <c r="L1673" s="506"/>
      <c r="M1673" s="506"/>
      <c r="N1673" s="506"/>
      <c r="O1673" s="506"/>
      <c r="P1673" s="506"/>
    </row>
    <row r="1674" spans="3:16" s="360" customFormat="1" ht="15" customHeight="1" x14ac:dyDescent="0.3">
      <c r="C1674" s="5049" t="s">
        <v>3565</v>
      </c>
      <c r="D1674" s="4324"/>
      <c r="E1674" s="5073"/>
      <c r="F1674" s="534"/>
      <c r="G1674" s="534"/>
      <c r="H1674" s="534"/>
      <c r="I1674" s="506"/>
      <c r="J1674" s="506"/>
      <c r="K1674" s="506"/>
      <c r="L1674" s="506"/>
      <c r="M1674" s="506"/>
      <c r="N1674" s="506"/>
      <c r="O1674" s="506"/>
      <c r="P1674" s="506"/>
    </row>
    <row r="1675" spans="3:16" s="360" customFormat="1" ht="15" customHeight="1" thickBot="1" x14ac:dyDescent="0.35">
      <c r="C1675" s="5083" t="s">
        <v>3750</v>
      </c>
      <c r="D1675" s="5084"/>
      <c r="E1675" s="5085"/>
      <c r="F1675" s="534"/>
      <c r="G1675" s="534"/>
      <c r="H1675" s="534"/>
      <c r="I1675" s="506"/>
      <c r="J1675" s="506"/>
      <c r="K1675" s="506"/>
      <c r="L1675" s="506"/>
      <c r="M1675" s="506"/>
      <c r="N1675" s="506"/>
      <c r="O1675" s="506"/>
      <c r="P1675" s="506"/>
    </row>
    <row r="1676" spans="3:16" s="360" customFormat="1" ht="15" customHeight="1" thickTop="1" x14ac:dyDescent="0.3">
      <c r="C1676" s="4948"/>
      <c r="D1676" s="4948"/>
      <c r="E1676" s="4948"/>
      <c r="F1676" s="534"/>
      <c r="G1676" s="534"/>
      <c r="H1676" s="534"/>
      <c r="I1676" s="506"/>
      <c r="J1676" s="506"/>
      <c r="K1676" s="506"/>
      <c r="L1676" s="506"/>
      <c r="M1676" s="506"/>
      <c r="N1676" s="506"/>
      <c r="O1676" s="506"/>
      <c r="P1676" s="506"/>
    </row>
    <row r="1677" spans="3:16" s="360" customFormat="1" ht="15" customHeight="1" thickBot="1" x14ac:dyDescent="0.35">
      <c r="C1677" s="534"/>
      <c r="D1677" s="534"/>
      <c r="E1677" s="534"/>
      <c r="F1677" s="534"/>
      <c r="G1677" s="534"/>
      <c r="H1677" s="534"/>
      <c r="I1677" s="506"/>
      <c r="J1677" s="506"/>
      <c r="K1677" s="506"/>
      <c r="L1677" s="506"/>
      <c r="M1677" s="506"/>
      <c r="N1677" s="506"/>
      <c r="O1677" s="506"/>
      <c r="P1677" s="506"/>
    </row>
    <row r="1678" spans="3:16" s="360" customFormat="1" ht="15" customHeight="1" thickTop="1" x14ac:dyDescent="0.3">
      <c r="C1678" s="5062" t="s">
        <v>3737</v>
      </c>
      <c r="D1678" s="4962"/>
      <c r="E1678" s="4962"/>
      <c r="F1678" s="4962"/>
      <c r="G1678" s="4963"/>
      <c r="H1678" s="534"/>
      <c r="I1678" s="506"/>
      <c r="J1678" s="506"/>
      <c r="K1678" s="506"/>
      <c r="L1678" s="506"/>
      <c r="M1678" s="506"/>
      <c r="N1678" s="506"/>
      <c r="O1678" s="506"/>
      <c r="P1678" s="506"/>
    </row>
    <row r="1679" spans="3:16" s="360" customFormat="1" ht="15" customHeight="1" thickBot="1" x14ac:dyDescent="0.35">
      <c r="C1679" s="831"/>
      <c r="D1679" s="712"/>
      <c r="E1679" s="712"/>
      <c r="F1679" s="712"/>
      <c r="G1679" s="832"/>
      <c r="H1679" s="534"/>
      <c r="I1679" s="506"/>
      <c r="J1679" s="506"/>
      <c r="K1679" s="506"/>
      <c r="L1679" s="506"/>
      <c r="M1679" s="506"/>
      <c r="N1679" s="506"/>
      <c r="O1679" s="506"/>
      <c r="P1679" s="506"/>
    </row>
    <row r="1680" spans="3:16" s="360" customFormat="1" ht="15" customHeight="1" thickBot="1" x14ac:dyDescent="0.35">
      <c r="C1680" s="4964" t="s">
        <v>344</v>
      </c>
      <c r="D1680" s="4965"/>
      <c r="E1680" s="4966"/>
      <c r="F1680" s="4966"/>
      <c r="G1680" s="4967"/>
      <c r="H1680" s="534"/>
      <c r="I1680" s="506"/>
      <c r="J1680" s="506"/>
      <c r="K1680" s="506"/>
      <c r="L1680" s="506"/>
      <c r="M1680" s="506"/>
      <c r="N1680" s="506"/>
      <c r="O1680" s="506"/>
      <c r="P1680" s="506"/>
    </row>
    <row r="1681" spans="3:16" s="360" customFormat="1" ht="15" customHeight="1" thickBot="1" x14ac:dyDescent="0.35">
      <c r="C1681" s="5089" t="s">
        <v>3738</v>
      </c>
      <c r="D1681" s="5091" t="s">
        <v>3739</v>
      </c>
      <c r="E1681" s="5092" t="s">
        <v>3731</v>
      </c>
      <c r="F1681" s="5093"/>
      <c r="G1681" s="5094"/>
      <c r="H1681" s="534"/>
      <c r="I1681" s="506"/>
      <c r="J1681" s="506"/>
      <c r="K1681" s="506"/>
      <c r="L1681" s="506"/>
      <c r="M1681" s="506"/>
      <c r="N1681" s="506"/>
      <c r="O1681" s="506"/>
      <c r="P1681" s="506"/>
    </row>
    <row r="1682" spans="3:16" s="360" customFormat="1" ht="15" customHeight="1" x14ac:dyDescent="0.3">
      <c r="C1682" s="5090"/>
      <c r="D1682" s="5033"/>
      <c r="E1682" s="1236" t="s">
        <v>2773</v>
      </c>
      <c r="F1682" s="833" t="s">
        <v>1996</v>
      </c>
      <c r="G1682" s="1235" t="s">
        <v>2321</v>
      </c>
      <c r="H1682" s="534"/>
      <c r="I1682" s="506"/>
      <c r="J1682" s="506"/>
      <c r="K1682" s="506"/>
      <c r="L1682" s="506"/>
      <c r="M1682" s="506"/>
      <c r="N1682" s="506"/>
      <c r="O1682" s="506"/>
      <c r="P1682" s="506"/>
    </row>
    <row r="1683" spans="3:16" s="360" customFormat="1" ht="36.75" customHeight="1" x14ac:dyDescent="0.3">
      <c r="C1683" s="1930" t="s">
        <v>3740</v>
      </c>
      <c r="D1683" s="836">
        <v>50</v>
      </c>
      <c r="E1683" s="836">
        <v>50</v>
      </c>
      <c r="F1683" s="19">
        <v>3500</v>
      </c>
      <c r="G1683" s="1243">
        <v>0.1</v>
      </c>
      <c r="H1683" s="534"/>
      <c r="I1683" s="506"/>
      <c r="J1683" s="506"/>
      <c r="K1683" s="506"/>
      <c r="L1683" s="506"/>
      <c r="M1683" s="506"/>
      <c r="N1683" s="506"/>
      <c r="O1683" s="506"/>
      <c r="P1683" s="506"/>
    </row>
    <row r="1684" spans="3:16" s="360" customFormat="1" ht="15" customHeight="1" x14ac:dyDescent="0.3">
      <c r="C1684" s="1234" t="s">
        <v>1474</v>
      </c>
      <c r="D1684" s="1300"/>
      <c r="E1684" s="1300"/>
      <c r="F1684" s="144"/>
      <c r="G1684" s="1303"/>
      <c r="H1684" s="534"/>
      <c r="I1684" s="506"/>
      <c r="J1684" s="506"/>
      <c r="K1684" s="506"/>
      <c r="L1684" s="506"/>
      <c r="M1684" s="506"/>
      <c r="N1684" s="506"/>
      <c r="O1684" s="506"/>
      <c r="P1684" s="506"/>
    </row>
    <row r="1685" spans="3:16" s="360" customFormat="1" ht="15" customHeight="1" x14ac:dyDescent="0.3">
      <c r="C1685" s="831" t="s">
        <v>2778</v>
      </c>
      <c r="D1685" s="712"/>
      <c r="E1685" s="848"/>
      <c r="F1685" s="848"/>
      <c r="G1685" s="1026"/>
      <c r="H1685" s="534"/>
      <c r="I1685" s="506"/>
      <c r="J1685" s="506"/>
      <c r="K1685" s="506"/>
      <c r="L1685" s="506"/>
      <c r="M1685" s="506"/>
      <c r="N1685" s="506"/>
      <c r="O1685" s="506"/>
      <c r="P1685" s="506"/>
    </row>
    <row r="1686" spans="3:16" s="360" customFormat="1" ht="15" customHeight="1" x14ac:dyDescent="0.3">
      <c r="C1686" s="5095" t="s">
        <v>2779</v>
      </c>
      <c r="D1686" s="4402"/>
      <c r="E1686" s="4402"/>
      <c r="F1686" s="4402"/>
      <c r="G1686" s="5037"/>
      <c r="H1686" s="534"/>
      <c r="I1686" s="506"/>
      <c r="J1686" s="506"/>
      <c r="K1686" s="506"/>
      <c r="L1686" s="506"/>
      <c r="M1686" s="506"/>
      <c r="N1686" s="506"/>
      <c r="O1686" s="506"/>
      <c r="P1686" s="506"/>
    </row>
    <row r="1687" spans="3:16" s="360" customFormat="1" ht="15" customHeight="1" x14ac:dyDescent="0.3">
      <c r="C1687" s="5049" t="s">
        <v>3741</v>
      </c>
      <c r="D1687" s="4324"/>
      <c r="E1687" s="4324"/>
      <c r="F1687" s="4324"/>
      <c r="G1687" s="5073"/>
      <c r="H1687" s="534"/>
      <c r="I1687" s="506"/>
      <c r="J1687" s="506"/>
      <c r="K1687" s="506"/>
      <c r="L1687" s="506"/>
      <c r="M1687" s="506"/>
      <c r="N1687" s="506"/>
      <c r="O1687" s="506"/>
      <c r="P1687" s="506"/>
    </row>
    <row r="1688" spans="3:16" s="360" customFormat="1" ht="15" customHeight="1" x14ac:dyDescent="0.3">
      <c r="C1688" s="5049" t="s">
        <v>3742</v>
      </c>
      <c r="D1688" s="4324"/>
      <c r="E1688" s="4324"/>
      <c r="F1688" s="4324"/>
      <c r="G1688" s="5073"/>
      <c r="H1688" s="534"/>
      <c r="I1688" s="506"/>
      <c r="J1688" s="506"/>
      <c r="K1688" s="506"/>
      <c r="L1688" s="506"/>
      <c r="M1688" s="506"/>
      <c r="N1688" s="506"/>
      <c r="O1688" s="506"/>
      <c r="P1688" s="506"/>
    </row>
    <row r="1689" spans="3:16" s="360" customFormat="1" ht="15" customHeight="1" thickBot="1" x14ac:dyDescent="0.35">
      <c r="C1689" s="1968" t="s">
        <v>3743</v>
      </c>
      <c r="D1689" s="851"/>
      <c r="E1689" s="851"/>
      <c r="F1689" s="851"/>
      <c r="G1689" s="852"/>
      <c r="H1689" s="534"/>
      <c r="I1689" s="506"/>
      <c r="J1689" s="506"/>
      <c r="K1689" s="506"/>
      <c r="L1689" s="506"/>
      <c r="M1689" s="506"/>
      <c r="N1689" s="506"/>
      <c r="O1689" s="506"/>
      <c r="P1689" s="506"/>
    </row>
    <row r="1690" spans="3:16" s="360" customFormat="1" ht="15" customHeight="1" thickTop="1" x14ac:dyDescent="0.3">
      <c r="C1690" s="4948"/>
      <c r="D1690" s="4948"/>
      <c r="E1690" s="534"/>
      <c r="F1690" s="534"/>
      <c r="G1690" s="534"/>
      <c r="H1690" s="534"/>
      <c r="I1690" s="506"/>
      <c r="J1690" s="506"/>
      <c r="K1690" s="506"/>
      <c r="L1690" s="506"/>
      <c r="M1690" s="506"/>
      <c r="N1690" s="506"/>
      <c r="O1690" s="506"/>
      <c r="P1690" s="506"/>
    </row>
    <row r="1691" spans="3:16" s="360" customFormat="1" ht="15" customHeight="1" thickBot="1" x14ac:dyDescent="0.35">
      <c r="C1691" s="534"/>
      <c r="D1691" s="534"/>
      <c r="E1691" s="534"/>
      <c r="F1691" s="534"/>
      <c r="G1691" s="534"/>
      <c r="H1691" s="534"/>
      <c r="I1691" s="506"/>
      <c r="J1691" s="506"/>
      <c r="K1691" s="506"/>
      <c r="L1691" s="506"/>
      <c r="M1691" s="506"/>
      <c r="N1691" s="506"/>
      <c r="O1691" s="506"/>
      <c r="P1691" s="506"/>
    </row>
    <row r="1692" spans="3:16" s="360" customFormat="1" ht="15" customHeight="1" thickTop="1" x14ac:dyDescent="0.2">
      <c r="C1692" s="5062" t="s">
        <v>3730</v>
      </c>
      <c r="D1692" s="4962"/>
      <c r="E1692" s="4962"/>
      <c r="F1692" s="4962"/>
      <c r="G1692" s="4962"/>
      <c r="H1692" s="4962"/>
      <c r="I1692" s="4962"/>
      <c r="J1692" s="4962"/>
      <c r="K1692" s="4962"/>
      <c r="L1692" s="4962"/>
      <c r="M1692" s="4962"/>
      <c r="N1692" s="4963"/>
      <c r="O1692" s="506"/>
      <c r="P1692" s="506"/>
    </row>
    <row r="1693" spans="3:16" s="360" customFormat="1" ht="15" customHeight="1" thickBot="1" x14ac:dyDescent="0.25">
      <c r="C1693" s="831"/>
      <c r="D1693" s="712"/>
      <c r="E1693" s="712"/>
      <c r="F1693" s="712"/>
      <c r="G1693" s="712"/>
      <c r="H1693" s="712"/>
      <c r="I1693" s="712"/>
      <c r="J1693" s="712"/>
      <c r="K1693" s="712"/>
      <c r="L1693" s="712"/>
      <c r="M1693" s="712"/>
      <c r="N1693" s="832"/>
      <c r="O1693" s="506"/>
      <c r="P1693" s="506"/>
    </row>
    <row r="1694" spans="3:16" s="360" customFormat="1" ht="15" customHeight="1" thickBot="1" x14ac:dyDescent="0.25">
      <c r="C1694" s="4964" t="s">
        <v>344</v>
      </c>
      <c r="D1694" s="4965"/>
      <c r="E1694" s="5063" t="s">
        <v>2765</v>
      </c>
      <c r="F1694" s="4966"/>
      <c r="G1694" s="4966"/>
      <c r="H1694" s="4966"/>
      <c r="I1694" s="4966"/>
      <c r="J1694" s="4966"/>
      <c r="K1694" s="4966"/>
      <c r="L1694" s="4966"/>
      <c r="M1694" s="4966"/>
      <c r="N1694" s="4967"/>
      <c r="O1694" s="506"/>
      <c r="P1694" s="506"/>
    </row>
    <row r="1695" spans="3:16" s="360" customFormat="1" ht="15" customHeight="1" thickBot="1" x14ac:dyDescent="0.25">
      <c r="C1695" s="5089" t="s">
        <v>2768</v>
      </c>
      <c r="D1695" s="5091" t="s">
        <v>2769</v>
      </c>
      <c r="E1695" s="5092" t="s">
        <v>2766</v>
      </c>
      <c r="F1695" s="5093"/>
      <c r="G1695" s="5096"/>
      <c r="H1695" s="5092" t="s">
        <v>3731</v>
      </c>
      <c r="I1695" s="5093"/>
      <c r="J1695" s="5096"/>
      <c r="K1695" s="5092" t="s">
        <v>340</v>
      </c>
      <c r="L1695" s="5093"/>
      <c r="M1695" s="5093"/>
      <c r="N1695" s="5094"/>
      <c r="O1695" s="506"/>
      <c r="P1695" s="506"/>
    </row>
    <row r="1696" spans="3:16" s="360" customFormat="1" ht="15" customHeight="1" thickBot="1" x14ac:dyDescent="0.25">
      <c r="C1696" s="5090"/>
      <c r="D1696" s="5033"/>
      <c r="E1696" s="833" t="s">
        <v>2770</v>
      </c>
      <c r="F1696" s="855" t="s">
        <v>563</v>
      </c>
      <c r="G1696" s="828" t="s">
        <v>1413</v>
      </c>
      <c r="H1696" s="1236" t="s">
        <v>2773</v>
      </c>
      <c r="I1696" s="1023" t="s">
        <v>1996</v>
      </c>
      <c r="J1696" s="1023" t="s">
        <v>2321</v>
      </c>
      <c r="K1696" s="833" t="s">
        <v>1993</v>
      </c>
      <c r="L1696" s="1297" t="s">
        <v>2322</v>
      </c>
      <c r="M1696" s="1297" t="s">
        <v>2323</v>
      </c>
      <c r="N1696" s="1298" t="s">
        <v>3732</v>
      </c>
      <c r="O1696" s="506"/>
      <c r="P1696" s="506"/>
    </row>
    <row r="1697" spans="3:16" s="360" customFormat="1" ht="28.5" customHeight="1" x14ac:dyDescent="0.2">
      <c r="C1697" s="1027" t="s">
        <v>3733</v>
      </c>
      <c r="D1697" s="836">
        <v>34</v>
      </c>
      <c r="E1697" s="836" t="s">
        <v>1534</v>
      </c>
      <c r="F1697" s="836" t="s">
        <v>1534</v>
      </c>
      <c r="G1697" s="836" t="s">
        <v>1534</v>
      </c>
      <c r="H1697" s="836">
        <v>34</v>
      </c>
      <c r="I1697" s="19">
        <v>2000</v>
      </c>
      <c r="J1697" s="839">
        <v>0.02</v>
      </c>
      <c r="K1697" s="839">
        <v>0</v>
      </c>
      <c r="L1697" s="1299">
        <v>50</v>
      </c>
      <c r="M1697" s="1957">
        <v>0.06</v>
      </c>
      <c r="N1697" s="1630">
        <v>0.1</v>
      </c>
      <c r="O1697" s="506"/>
      <c r="P1697" s="506"/>
    </row>
    <row r="1698" spans="3:16" s="360" customFormat="1" ht="24.75" customHeight="1" x14ac:dyDescent="0.2">
      <c r="C1698" s="1027" t="s">
        <v>3734</v>
      </c>
      <c r="D1698" s="836">
        <v>44</v>
      </c>
      <c r="E1698" s="836" t="s">
        <v>1534</v>
      </c>
      <c r="F1698" s="836" t="s">
        <v>1534</v>
      </c>
      <c r="G1698" s="836" t="s">
        <v>1534</v>
      </c>
      <c r="H1698" s="836">
        <v>44</v>
      </c>
      <c r="I1698" s="19">
        <v>3000</v>
      </c>
      <c r="J1698" s="839">
        <v>0.02</v>
      </c>
      <c r="K1698" s="839">
        <v>0</v>
      </c>
      <c r="L1698" s="1299">
        <v>50</v>
      </c>
      <c r="M1698" s="1957">
        <v>0.06</v>
      </c>
      <c r="N1698" s="1630">
        <v>0.1</v>
      </c>
      <c r="O1698" s="506"/>
      <c r="P1698" s="506"/>
    </row>
    <row r="1699" spans="3:16" s="360" customFormat="1" ht="24.75" customHeight="1" x14ac:dyDescent="0.2">
      <c r="C1699" s="1027" t="s">
        <v>3735</v>
      </c>
      <c r="D1699" s="836">
        <v>54</v>
      </c>
      <c r="E1699" s="836" t="s">
        <v>1534</v>
      </c>
      <c r="F1699" s="836" t="s">
        <v>1534</v>
      </c>
      <c r="G1699" s="836" t="s">
        <v>1534</v>
      </c>
      <c r="H1699" s="836">
        <v>54</v>
      </c>
      <c r="I1699" s="19">
        <v>5000</v>
      </c>
      <c r="J1699" s="839">
        <v>0.02</v>
      </c>
      <c r="K1699" s="839">
        <v>0</v>
      </c>
      <c r="L1699" s="1299">
        <v>50</v>
      </c>
      <c r="M1699" s="1957">
        <v>0.06</v>
      </c>
      <c r="N1699" s="1630">
        <v>0.1</v>
      </c>
      <c r="O1699" s="506"/>
      <c r="P1699" s="506"/>
    </row>
    <row r="1700" spans="3:16" s="360" customFormat="1" ht="15" customHeight="1" x14ac:dyDescent="0.2">
      <c r="C1700" s="1234" t="s">
        <v>1474</v>
      </c>
      <c r="D1700" s="1300"/>
      <c r="E1700" s="1300"/>
      <c r="F1700" s="1300"/>
      <c r="G1700" s="1300"/>
      <c r="H1700" s="1300"/>
      <c r="I1700" s="144"/>
      <c r="J1700" s="1301"/>
      <c r="K1700" s="1301"/>
      <c r="L1700" s="1302"/>
      <c r="M1700" s="1302"/>
      <c r="N1700" s="1303"/>
      <c r="O1700" s="506"/>
      <c r="P1700" s="506"/>
    </row>
    <row r="1701" spans="3:16" s="360" customFormat="1" ht="15" customHeight="1" x14ac:dyDescent="0.2">
      <c r="C1701" s="831" t="s">
        <v>2778</v>
      </c>
      <c r="D1701" s="712"/>
      <c r="E1701" s="848"/>
      <c r="F1701" s="848"/>
      <c r="G1701" s="848"/>
      <c r="H1701" s="848"/>
      <c r="I1701" s="848"/>
      <c r="J1701" s="848"/>
      <c r="K1701" s="848"/>
      <c r="L1701" s="848"/>
      <c r="M1701" s="848"/>
      <c r="N1701" s="1026"/>
      <c r="O1701" s="506"/>
      <c r="P1701" s="506"/>
    </row>
    <row r="1702" spans="3:16" s="360" customFormat="1" ht="15" customHeight="1" x14ac:dyDescent="0.2">
      <c r="C1702" s="5095" t="s">
        <v>2779</v>
      </c>
      <c r="D1702" s="5072"/>
      <c r="E1702" s="5072"/>
      <c r="F1702" s="5072"/>
      <c r="G1702" s="5072"/>
      <c r="H1702" s="5072"/>
      <c r="I1702" s="5072"/>
      <c r="J1702" s="5072"/>
      <c r="K1702" s="5072"/>
      <c r="L1702" s="5072"/>
      <c r="M1702" s="5072"/>
      <c r="N1702" s="5037"/>
      <c r="O1702" s="506"/>
      <c r="P1702" s="506"/>
    </row>
    <row r="1703" spans="3:16" s="360" customFormat="1" ht="17.25" customHeight="1" x14ac:dyDescent="0.2">
      <c r="C1703" s="5038" t="s">
        <v>3736</v>
      </c>
      <c r="D1703" s="4536"/>
      <c r="E1703" s="4536"/>
      <c r="F1703" s="901"/>
      <c r="G1703" s="901"/>
      <c r="H1703" s="901"/>
      <c r="I1703" s="901"/>
      <c r="J1703" s="901"/>
      <c r="K1703" s="901"/>
      <c r="L1703" s="901"/>
      <c r="M1703" s="901"/>
      <c r="N1703" s="849"/>
      <c r="O1703" s="506"/>
      <c r="P1703" s="506"/>
    </row>
    <row r="1704" spans="3:16" s="360" customFormat="1" ht="15" customHeight="1" thickBot="1" x14ac:dyDescent="0.25">
      <c r="C1704" s="1959" t="s">
        <v>3710</v>
      </c>
      <c r="D1704" s="851"/>
      <c r="E1704" s="851"/>
      <c r="F1704" s="851"/>
      <c r="G1704" s="851"/>
      <c r="H1704" s="851"/>
      <c r="I1704" s="851"/>
      <c r="J1704" s="851"/>
      <c r="K1704" s="851"/>
      <c r="L1704" s="851"/>
      <c r="M1704" s="851"/>
      <c r="N1704" s="852"/>
      <c r="O1704" s="506"/>
      <c r="P1704" s="506"/>
    </row>
    <row r="1705" spans="3:16" s="360" customFormat="1" ht="15" customHeight="1" thickTop="1" x14ac:dyDescent="0.3">
      <c r="C1705" s="4948"/>
      <c r="D1705" s="4948"/>
      <c r="E1705" s="4948"/>
      <c r="F1705" s="534"/>
      <c r="G1705" s="534"/>
      <c r="H1705" s="534"/>
      <c r="I1705" s="506"/>
      <c r="J1705" s="506"/>
      <c r="K1705" s="506"/>
      <c r="L1705" s="506"/>
      <c r="M1705" s="506"/>
      <c r="N1705" s="506"/>
      <c r="O1705" s="506"/>
      <c r="P1705" s="506"/>
    </row>
    <row r="1706" spans="3:16" s="360" customFormat="1" ht="15" customHeight="1" thickBot="1" x14ac:dyDescent="0.35">
      <c r="C1706" s="534"/>
      <c r="D1706" s="534"/>
      <c r="E1706" s="534"/>
      <c r="F1706" s="534"/>
      <c r="G1706" s="534"/>
      <c r="H1706" s="534"/>
      <c r="I1706" s="506"/>
      <c r="J1706" s="506"/>
      <c r="K1706" s="506"/>
      <c r="L1706" s="506"/>
      <c r="M1706" s="506"/>
      <c r="N1706" s="506"/>
      <c r="O1706" s="506"/>
      <c r="P1706" s="506"/>
    </row>
    <row r="1707" spans="3:16" s="360" customFormat="1" ht="36.75" customHeight="1" thickTop="1" x14ac:dyDescent="0.3">
      <c r="C1707" s="4961" t="s">
        <v>3722</v>
      </c>
      <c r="D1707" s="5050"/>
      <c r="E1707" s="5050"/>
      <c r="F1707" s="5051"/>
      <c r="G1707" s="534"/>
      <c r="H1707" s="534"/>
      <c r="I1707" s="506"/>
      <c r="J1707" s="506"/>
      <c r="K1707" s="506"/>
      <c r="L1707" s="506"/>
      <c r="M1707" s="506"/>
      <c r="N1707" s="506"/>
      <c r="O1707" s="506"/>
      <c r="P1707" s="506"/>
    </row>
    <row r="1708" spans="3:16" s="360" customFormat="1" ht="15" customHeight="1" x14ac:dyDescent="0.3">
      <c r="C1708" s="831"/>
      <c r="D1708" s="5060"/>
      <c r="E1708" s="5060"/>
      <c r="F1708" s="5061"/>
      <c r="G1708" s="534"/>
      <c r="H1708" s="534"/>
      <c r="I1708" s="506"/>
      <c r="J1708" s="506"/>
      <c r="K1708" s="506"/>
      <c r="L1708" s="506"/>
      <c r="M1708" s="506"/>
      <c r="N1708" s="506"/>
      <c r="O1708" s="506"/>
      <c r="P1708" s="506"/>
    </row>
    <row r="1709" spans="3:16" s="360" customFormat="1" ht="15" customHeight="1" x14ac:dyDescent="0.3">
      <c r="C1709" s="980" t="s">
        <v>3631</v>
      </c>
      <c r="D1709" s="5100" t="s">
        <v>3723</v>
      </c>
      <c r="E1709" s="5100"/>
      <c r="F1709" s="5101"/>
      <c r="G1709" s="534"/>
      <c r="H1709" s="534"/>
      <c r="I1709" s="506"/>
      <c r="J1709" s="506"/>
      <c r="K1709" s="506"/>
      <c r="L1709" s="506"/>
      <c r="M1709" s="506"/>
      <c r="N1709" s="506"/>
      <c r="O1709" s="506"/>
      <c r="P1709" s="506"/>
    </row>
    <row r="1710" spans="3:16" s="360" customFormat="1" ht="186" customHeight="1" x14ac:dyDescent="0.3">
      <c r="C1710" s="1964" t="s">
        <v>3724</v>
      </c>
      <c r="D1710" s="5102" t="s">
        <v>4946</v>
      </c>
      <c r="E1710" s="4324"/>
      <c r="F1710" s="5073"/>
      <c r="G1710" s="534"/>
      <c r="H1710" s="534"/>
      <c r="I1710" s="506"/>
      <c r="J1710" s="506"/>
      <c r="K1710" s="506"/>
      <c r="L1710" s="506"/>
      <c r="M1710" s="506"/>
      <c r="N1710" s="506"/>
      <c r="O1710" s="506"/>
      <c r="P1710" s="506"/>
    </row>
    <row r="1711" spans="3:16" s="360" customFormat="1" ht="15" customHeight="1" x14ac:dyDescent="0.3">
      <c r="C1711" s="1964"/>
      <c r="D1711" s="4324"/>
      <c r="E1711" s="4324"/>
      <c r="F1711" s="5073"/>
      <c r="G1711" s="534"/>
      <c r="H1711" s="534"/>
      <c r="I1711" s="506"/>
      <c r="J1711" s="506"/>
      <c r="K1711" s="506"/>
      <c r="L1711" s="506"/>
      <c r="M1711" s="506"/>
      <c r="N1711" s="506"/>
      <c r="O1711" s="506"/>
      <c r="P1711" s="506"/>
    </row>
    <row r="1712" spans="3:16" s="360" customFormat="1" ht="15" customHeight="1" x14ac:dyDescent="0.3">
      <c r="C1712" s="980" t="s">
        <v>3642</v>
      </c>
      <c r="D1712" s="4324" t="s">
        <v>3725</v>
      </c>
      <c r="E1712" s="4324"/>
      <c r="F1712" s="5073"/>
      <c r="G1712" s="534"/>
      <c r="H1712" s="534"/>
      <c r="I1712" s="506"/>
      <c r="J1712" s="506"/>
      <c r="K1712" s="506"/>
      <c r="L1712" s="506"/>
      <c r="M1712" s="506"/>
      <c r="N1712" s="506"/>
      <c r="O1712" s="506"/>
      <c r="P1712" s="506"/>
    </row>
    <row r="1713" spans="3:16" s="360" customFormat="1" ht="30" customHeight="1" x14ac:dyDescent="0.3">
      <c r="C1713" s="5106" t="s">
        <v>3018</v>
      </c>
      <c r="D1713" s="4324" t="s">
        <v>3726</v>
      </c>
      <c r="E1713" s="4324"/>
      <c r="F1713" s="5073"/>
      <c r="G1713" s="534"/>
      <c r="H1713" s="534"/>
      <c r="I1713" s="506"/>
      <c r="J1713" s="506"/>
      <c r="K1713" s="506"/>
      <c r="L1713" s="506"/>
      <c r="M1713" s="506"/>
      <c r="N1713" s="506"/>
      <c r="O1713" s="506"/>
      <c r="P1713" s="506"/>
    </row>
    <row r="1714" spans="3:16" s="360" customFormat="1" ht="15" customHeight="1" x14ac:dyDescent="0.3">
      <c r="C1714" s="5106"/>
      <c r="D1714" s="4324"/>
      <c r="E1714" s="4324"/>
      <c r="F1714" s="5073"/>
      <c r="G1714" s="534"/>
      <c r="H1714" s="534"/>
      <c r="I1714" s="506"/>
      <c r="J1714" s="506"/>
      <c r="K1714" s="506"/>
      <c r="L1714" s="506"/>
      <c r="M1714" s="506"/>
      <c r="N1714" s="506"/>
      <c r="O1714" s="506"/>
      <c r="P1714" s="506"/>
    </row>
    <row r="1715" spans="3:16" s="360" customFormat="1" ht="15" customHeight="1" x14ac:dyDescent="0.3">
      <c r="C1715" s="5106"/>
      <c r="D1715" s="4324" t="s">
        <v>3727</v>
      </c>
      <c r="E1715" s="4324"/>
      <c r="F1715" s="5073"/>
      <c r="G1715" s="534"/>
      <c r="H1715" s="534"/>
      <c r="I1715" s="506"/>
      <c r="J1715" s="506"/>
      <c r="K1715" s="506"/>
      <c r="L1715" s="506"/>
      <c r="M1715" s="506"/>
      <c r="N1715" s="506"/>
      <c r="O1715" s="506"/>
      <c r="P1715" s="506"/>
    </row>
    <row r="1716" spans="3:16" s="360" customFormat="1" ht="36.75" customHeight="1" x14ac:dyDescent="0.3">
      <c r="C1716" s="831"/>
      <c r="D1716" s="4324" t="s">
        <v>3728</v>
      </c>
      <c r="E1716" s="4324"/>
      <c r="F1716" s="5073"/>
      <c r="G1716" s="534"/>
      <c r="H1716" s="534"/>
      <c r="I1716" s="506"/>
      <c r="J1716" s="506"/>
      <c r="K1716" s="506"/>
      <c r="L1716" s="506"/>
      <c r="M1716" s="506"/>
      <c r="N1716" s="506"/>
      <c r="O1716" s="506"/>
      <c r="P1716" s="506"/>
    </row>
    <row r="1717" spans="3:16" s="360" customFormat="1" ht="15" customHeight="1" x14ac:dyDescent="0.3">
      <c r="C1717" s="831"/>
      <c r="D1717" s="5097"/>
      <c r="E1717" s="5097"/>
      <c r="F1717" s="5097"/>
      <c r="G1717" s="534"/>
      <c r="H1717" s="534"/>
      <c r="I1717" s="506"/>
      <c r="J1717" s="506"/>
      <c r="K1717" s="506"/>
      <c r="L1717" s="506"/>
      <c r="M1717" s="506"/>
      <c r="N1717" s="506"/>
      <c r="O1717" s="506"/>
      <c r="P1717" s="506"/>
    </row>
    <row r="1718" spans="3:16" s="360" customFormat="1" ht="15" customHeight="1" thickBot="1" x14ac:dyDescent="0.35">
      <c r="C1718" s="1616" t="s">
        <v>342</v>
      </c>
      <c r="D1718" s="5098" t="s">
        <v>3729</v>
      </c>
      <c r="E1718" s="5098"/>
      <c r="F1718" s="5099"/>
      <c r="G1718" s="534"/>
      <c r="H1718" s="534"/>
      <c r="I1718" s="506"/>
      <c r="J1718" s="506"/>
      <c r="K1718" s="506"/>
      <c r="L1718" s="506"/>
      <c r="M1718" s="506"/>
      <c r="N1718" s="506"/>
      <c r="O1718" s="506"/>
      <c r="P1718" s="506"/>
    </row>
    <row r="1719" spans="3:16" s="360" customFormat="1" ht="15" customHeight="1" thickTop="1" x14ac:dyDescent="0.3">
      <c r="C1719" s="4948"/>
      <c r="D1719" s="4948"/>
      <c r="E1719" s="534"/>
      <c r="F1719" s="534"/>
      <c r="G1719" s="534"/>
      <c r="H1719" s="534"/>
      <c r="I1719" s="506"/>
      <c r="J1719" s="506"/>
      <c r="K1719" s="506"/>
      <c r="L1719" s="506"/>
      <c r="M1719" s="506"/>
      <c r="N1719" s="506"/>
      <c r="O1719" s="506"/>
      <c r="P1719" s="506"/>
    </row>
    <row r="1720" spans="3:16" s="360" customFormat="1" ht="15" customHeight="1" thickBot="1" x14ac:dyDescent="0.35">
      <c r="C1720" s="1517"/>
      <c r="D1720" s="1517"/>
      <c r="E1720" s="1517"/>
      <c r="F1720" s="534"/>
      <c r="G1720" s="534"/>
      <c r="H1720" s="534"/>
      <c r="I1720" s="506"/>
      <c r="J1720" s="506"/>
      <c r="K1720" s="506"/>
      <c r="L1720" s="506"/>
      <c r="M1720" s="506"/>
      <c r="N1720" s="506"/>
      <c r="O1720" s="506"/>
      <c r="P1720" s="506"/>
    </row>
    <row r="1721" spans="3:16" s="360" customFormat="1" ht="15" customHeight="1" x14ac:dyDescent="0.2">
      <c r="C1721" s="5295" t="s">
        <v>3534</v>
      </c>
      <c r="D1721" s="5296"/>
      <c r="E1721" s="5296"/>
      <c r="F1721" s="5296"/>
      <c r="G1721" s="5296"/>
      <c r="H1721" s="5296"/>
      <c r="I1721" s="5296"/>
      <c r="J1721" s="5296"/>
      <c r="K1721" s="5296"/>
      <c r="L1721" s="5296"/>
      <c r="M1721" s="5296"/>
      <c r="N1721" s="5297"/>
      <c r="O1721" s="506"/>
      <c r="P1721" s="506"/>
    </row>
    <row r="1722" spans="3:16" s="360" customFormat="1" ht="15" customHeight="1" x14ac:dyDescent="0.2">
      <c r="C1722" s="970"/>
      <c r="D1722" s="712"/>
      <c r="E1722" s="712"/>
      <c r="F1722" s="712"/>
      <c r="G1722" s="712"/>
      <c r="H1722" s="712"/>
      <c r="I1722" s="712"/>
      <c r="J1722" s="712"/>
      <c r="K1722" s="712"/>
      <c r="L1722" s="712"/>
      <c r="M1722" s="712"/>
      <c r="N1722" s="971"/>
      <c r="O1722" s="506"/>
      <c r="P1722" s="506"/>
    </row>
    <row r="1723" spans="3:16" s="360" customFormat="1" ht="15" customHeight="1" x14ac:dyDescent="0.2">
      <c r="C1723" s="5298" t="s">
        <v>344</v>
      </c>
      <c r="D1723" s="5173"/>
      <c r="E1723" s="5128" t="s">
        <v>2765</v>
      </c>
      <c r="F1723" s="5128"/>
      <c r="G1723" s="5128"/>
      <c r="H1723" s="5128"/>
      <c r="I1723" s="5128"/>
      <c r="J1723" s="5128"/>
      <c r="K1723" s="5128"/>
      <c r="L1723" s="5128"/>
      <c r="M1723" s="5128"/>
      <c r="N1723" s="5149"/>
      <c r="O1723" s="506"/>
      <c r="P1723" s="506"/>
    </row>
    <row r="1724" spans="3:16" s="360" customFormat="1" ht="15" customHeight="1" x14ac:dyDescent="0.2">
      <c r="C1724" s="5107" t="s">
        <v>2768</v>
      </c>
      <c r="D1724" s="4268" t="s">
        <v>2769</v>
      </c>
      <c r="E1724" s="5054" t="s">
        <v>2534</v>
      </c>
      <c r="F1724" s="5054"/>
      <c r="G1724" s="5054"/>
      <c r="H1724" s="5054" t="s">
        <v>623</v>
      </c>
      <c r="I1724" s="5054"/>
      <c r="J1724" s="5054"/>
      <c r="K1724" s="5054" t="s">
        <v>340</v>
      </c>
      <c r="L1724" s="5054"/>
      <c r="M1724" s="5054"/>
      <c r="N1724" s="5115"/>
      <c r="O1724" s="506"/>
      <c r="P1724" s="506"/>
    </row>
    <row r="1725" spans="3:16" s="360" customFormat="1" ht="54.75" customHeight="1" x14ac:dyDescent="0.2">
      <c r="C1725" s="5107"/>
      <c r="D1725" s="4269"/>
      <c r="E1725" s="1347" t="s">
        <v>2770</v>
      </c>
      <c r="F1725" s="1347" t="s">
        <v>563</v>
      </c>
      <c r="G1725" s="1347" t="s">
        <v>1413</v>
      </c>
      <c r="H1725" s="1347" t="s">
        <v>2773</v>
      </c>
      <c r="I1725" s="1347" t="s">
        <v>1996</v>
      </c>
      <c r="J1725" s="1347" t="s">
        <v>2321</v>
      </c>
      <c r="K1725" s="1347" t="s">
        <v>1993</v>
      </c>
      <c r="L1725" s="1347" t="s">
        <v>2322</v>
      </c>
      <c r="M1725" s="1347" t="s">
        <v>2323</v>
      </c>
      <c r="N1725" s="1348" t="s">
        <v>2560</v>
      </c>
      <c r="O1725" s="506"/>
      <c r="P1725" s="506"/>
    </row>
    <row r="1726" spans="3:16" s="360" customFormat="1" ht="21" customHeight="1" x14ac:dyDescent="0.2">
      <c r="C1726" s="1666" t="s">
        <v>3657</v>
      </c>
      <c r="D1726" s="1350">
        <v>50</v>
      </c>
      <c r="E1726" s="1352" t="s">
        <v>1534</v>
      </c>
      <c r="F1726" s="1352" t="s">
        <v>1534</v>
      </c>
      <c r="G1726" s="1352" t="s">
        <v>1534</v>
      </c>
      <c r="H1726" s="1352">
        <v>50</v>
      </c>
      <c r="I1726" s="46">
        <v>3500</v>
      </c>
      <c r="J1726" s="1353">
        <v>0.02</v>
      </c>
      <c r="K1726" s="1352">
        <v>0</v>
      </c>
      <c r="L1726" s="1355">
        <v>50</v>
      </c>
      <c r="M1726" s="1356">
        <v>0.06</v>
      </c>
      <c r="N1726" s="1357">
        <v>0.1</v>
      </c>
      <c r="O1726" s="506"/>
      <c r="P1726" s="506"/>
    </row>
    <row r="1727" spans="3:16" s="360" customFormat="1" ht="24.75" customHeight="1" thickBot="1" x14ac:dyDescent="0.25">
      <c r="C1727" s="1939" t="s">
        <v>3401</v>
      </c>
      <c r="D1727" s="1773">
        <v>40</v>
      </c>
      <c r="E1727" s="1774" t="s">
        <v>1534</v>
      </c>
      <c r="F1727" s="1774" t="s">
        <v>1534</v>
      </c>
      <c r="G1727" s="1774" t="s">
        <v>1534</v>
      </c>
      <c r="H1727" s="1774">
        <v>40</v>
      </c>
      <c r="I1727" s="1775">
        <v>3500</v>
      </c>
      <c r="J1727" s="1773">
        <v>0.02</v>
      </c>
      <c r="K1727" s="1774">
        <v>0</v>
      </c>
      <c r="L1727" s="1776">
        <v>50</v>
      </c>
      <c r="M1727" s="1777">
        <v>0.06</v>
      </c>
      <c r="N1727" s="1778">
        <v>0.1</v>
      </c>
      <c r="O1727" s="506"/>
      <c r="P1727" s="506"/>
    </row>
    <row r="1728" spans="3:16" s="360" customFormat="1" ht="10.5" customHeight="1" x14ac:dyDescent="0.2">
      <c r="C1728" s="1779"/>
      <c r="D1728" s="1704"/>
      <c r="E1728" s="1780"/>
      <c r="F1728" s="1780"/>
      <c r="G1728" s="1780"/>
      <c r="H1728" s="1780"/>
      <c r="I1728" s="1781"/>
      <c r="J1728" s="1782"/>
      <c r="K1728" s="1783"/>
      <c r="L1728" s="1783"/>
      <c r="M1728" s="1782"/>
      <c r="N1728" s="1784"/>
      <c r="O1728" s="506"/>
      <c r="P1728" s="506"/>
    </row>
    <row r="1729" spans="3:16" s="360" customFormat="1" ht="15" customHeight="1" x14ac:dyDescent="0.2">
      <c r="C1729" s="1358" t="s">
        <v>1474</v>
      </c>
      <c r="D1729" s="900"/>
      <c r="E1729" s="1300"/>
      <c r="F1729" s="1300"/>
      <c r="G1729" s="1300"/>
      <c r="H1729" s="1300"/>
      <c r="I1729" s="144"/>
      <c r="J1729" s="1301"/>
      <c r="K1729" s="1302"/>
      <c r="L1729" s="1302"/>
      <c r="M1729" s="1301"/>
      <c r="N1729" s="971"/>
      <c r="O1729" s="506"/>
      <c r="P1729" s="506"/>
    </row>
    <row r="1730" spans="3:16" s="360" customFormat="1" ht="15" customHeight="1" x14ac:dyDescent="0.2">
      <c r="C1730" s="5116" t="s">
        <v>2778</v>
      </c>
      <c r="D1730" s="5060"/>
      <c r="E1730" s="5060"/>
      <c r="F1730" s="5060"/>
      <c r="G1730" s="5060"/>
      <c r="H1730" s="5060"/>
      <c r="I1730" s="5060"/>
      <c r="J1730" s="5060"/>
      <c r="K1730" s="5060"/>
      <c r="L1730" s="5060"/>
      <c r="M1730" s="5060"/>
      <c r="N1730" s="1359"/>
      <c r="O1730" s="506"/>
      <c r="P1730" s="506"/>
    </row>
    <row r="1731" spans="3:16" s="360" customFormat="1" ht="15" customHeight="1" x14ac:dyDescent="0.2">
      <c r="C1731" s="5103" t="s">
        <v>614</v>
      </c>
      <c r="D1731" s="4536"/>
      <c r="E1731" s="4536"/>
      <c r="F1731" s="4536"/>
      <c r="G1731" s="4536"/>
      <c r="H1731" s="4536"/>
      <c r="I1731" s="4536"/>
      <c r="J1731" s="4536"/>
      <c r="K1731" s="4536"/>
      <c r="L1731" s="4536"/>
      <c r="M1731" s="4536"/>
      <c r="N1731" s="971"/>
      <c r="O1731" s="506"/>
      <c r="P1731" s="506"/>
    </row>
    <row r="1732" spans="3:16" s="360" customFormat="1" ht="15" customHeight="1" x14ac:dyDescent="0.2">
      <c r="C1732" s="5103" t="s">
        <v>3718</v>
      </c>
      <c r="D1732" s="4536"/>
      <c r="E1732" s="4536"/>
      <c r="F1732" s="4536"/>
      <c r="G1732" s="4536"/>
      <c r="H1732" s="4536"/>
      <c r="I1732" s="4536"/>
      <c r="J1732" s="4536"/>
      <c r="K1732" s="4536"/>
      <c r="L1732" s="4536"/>
      <c r="M1732" s="4536"/>
      <c r="N1732" s="971"/>
      <c r="O1732" s="506"/>
      <c r="P1732" s="506"/>
    </row>
    <row r="1733" spans="3:16" s="360" customFormat="1" ht="15" customHeight="1" thickBot="1" x14ac:dyDescent="0.25">
      <c r="C1733" s="5103" t="s">
        <v>3719</v>
      </c>
      <c r="D1733" s="4536"/>
      <c r="E1733" s="4536"/>
      <c r="F1733" s="4536"/>
      <c r="G1733" s="4536"/>
      <c r="H1733" s="4536"/>
      <c r="I1733" s="4536"/>
      <c r="J1733" s="4536"/>
      <c r="K1733" s="4536"/>
      <c r="L1733" s="4536"/>
      <c r="M1733" s="4536"/>
      <c r="N1733" s="967"/>
      <c r="O1733" s="506"/>
      <c r="P1733" s="506"/>
    </row>
    <row r="1734" spans="3:16" s="360" customFormat="1" ht="15" customHeight="1" thickBot="1" x14ac:dyDescent="0.3">
      <c r="C1734" s="5117" t="s">
        <v>3720</v>
      </c>
      <c r="D1734" s="5118"/>
      <c r="E1734" s="5118"/>
      <c r="F1734" s="5118"/>
      <c r="G1734" s="5118"/>
      <c r="H1734" s="5118"/>
      <c r="I1734" s="5118"/>
      <c r="J1734" s="5118"/>
      <c r="K1734" s="5118"/>
      <c r="L1734" s="5118"/>
      <c r="M1734" s="5118"/>
      <c r="N1734" s="5119"/>
      <c r="O1734" s="506"/>
      <c r="P1734" s="506"/>
    </row>
    <row r="1735" spans="3:16" s="360" customFormat="1" ht="15" customHeight="1" x14ac:dyDescent="0.3">
      <c r="C1735" s="5148"/>
      <c r="D1735" s="5148"/>
      <c r="E1735" s="5148"/>
      <c r="F1735" s="534"/>
      <c r="G1735" s="534"/>
      <c r="H1735" s="534"/>
      <c r="I1735" s="506"/>
      <c r="J1735" s="506"/>
      <c r="K1735" s="506"/>
      <c r="L1735" s="506"/>
      <c r="M1735" s="506"/>
      <c r="N1735" s="506"/>
      <c r="O1735" s="506"/>
      <c r="P1735" s="506"/>
    </row>
    <row r="1736" spans="3:16" s="360" customFormat="1" ht="15" customHeight="1" thickBot="1" x14ac:dyDescent="0.35">
      <c r="C1736" s="1517"/>
      <c r="D1736" s="1517"/>
      <c r="E1736" s="1517"/>
      <c r="F1736" s="534"/>
      <c r="G1736" s="534"/>
      <c r="H1736" s="534"/>
      <c r="I1736" s="506"/>
      <c r="J1736" s="506"/>
      <c r="K1736" s="506"/>
      <c r="L1736" s="506"/>
      <c r="M1736" s="506"/>
      <c r="N1736" s="506"/>
      <c r="O1736" s="506"/>
      <c r="P1736" s="506"/>
    </row>
    <row r="1737" spans="3:16" s="360" customFormat="1" ht="15" customHeight="1" thickTop="1" x14ac:dyDescent="0.2">
      <c r="C1737" s="5062" t="s">
        <v>3189</v>
      </c>
      <c r="D1737" s="4962"/>
      <c r="E1737" s="4962"/>
      <c r="F1737" s="4962"/>
      <c r="G1737" s="4962"/>
      <c r="H1737" s="4962"/>
      <c r="I1737" s="4962"/>
      <c r="J1737" s="4962"/>
      <c r="K1737" s="4962"/>
      <c r="L1737" s="4962"/>
      <c r="M1737" s="4962"/>
      <c r="N1737" s="4963"/>
      <c r="O1737" s="506"/>
      <c r="P1737" s="506"/>
    </row>
    <row r="1738" spans="3:16" s="360" customFormat="1" ht="15" customHeight="1" thickBot="1" x14ac:dyDescent="0.25">
      <c r="C1738" s="831"/>
      <c r="D1738" s="712"/>
      <c r="E1738" s="712"/>
      <c r="F1738" s="712"/>
      <c r="G1738" s="712"/>
      <c r="H1738" s="712"/>
      <c r="I1738" s="712"/>
      <c r="J1738" s="712"/>
      <c r="K1738" s="712"/>
      <c r="L1738" s="712"/>
      <c r="M1738" s="712"/>
      <c r="N1738" s="832"/>
      <c r="O1738" s="506"/>
      <c r="P1738" s="506"/>
    </row>
    <row r="1739" spans="3:16" s="360" customFormat="1" ht="15" customHeight="1" thickBot="1" x14ac:dyDescent="0.25">
      <c r="C1739" s="5108" t="s">
        <v>560</v>
      </c>
      <c r="D1739" s="5109"/>
      <c r="E1739" s="5063" t="s">
        <v>2765</v>
      </c>
      <c r="F1739" s="4966"/>
      <c r="G1739" s="4966"/>
      <c r="H1739" s="4966"/>
      <c r="I1739" s="4966"/>
      <c r="J1739" s="4966"/>
      <c r="K1739" s="4966"/>
      <c r="L1739" s="4966"/>
      <c r="M1739" s="4966"/>
      <c r="N1739" s="4967"/>
      <c r="O1739" s="506"/>
      <c r="P1739" s="506"/>
    </row>
    <row r="1740" spans="3:16" s="360" customFormat="1" ht="15" customHeight="1" thickBot="1" x14ac:dyDescent="0.25">
      <c r="C1740" s="5110"/>
      <c r="D1740" s="5111"/>
      <c r="E1740" s="5063" t="s">
        <v>3040</v>
      </c>
      <c r="F1740" s="4966"/>
      <c r="G1740" s="4966"/>
      <c r="H1740" s="5063" t="s">
        <v>1513</v>
      </c>
      <c r="I1740" s="4966"/>
      <c r="J1740" s="5120"/>
      <c r="K1740" s="5063" t="s">
        <v>340</v>
      </c>
      <c r="L1740" s="4966"/>
      <c r="M1740" s="4966"/>
      <c r="N1740" s="4967"/>
      <c r="O1740" s="506"/>
      <c r="P1740" s="506"/>
    </row>
    <row r="1741" spans="3:16" s="360" customFormat="1" ht="27" customHeight="1" x14ac:dyDescent="0.2">
      <c r="C1741" s="1655" t="s">
        <v>2768</v>
      </c>
      <c r="D1741" s="1656" t="s">
        <v>2769</v>
      </c>
      <c r="E1741" s="974" t="s">
        <v>2770</v>
      </c>
      <c r="F1741" s="833" t="s">
        <v>563</v>
      </c>
      <c r="G1741" s="855" t="s">
        <v>1413</v>
      </c>
      <c r="H1741" s="1426" t="s">
        <v>2773</v>
      </c>
      <c r="I1741" s="1426" t="s">
        <v>1057</v>
      </c>
      <c r="J1741" s="1426" t="s">
        <v>2321</v>
      </c>
      <c r="K1741" s="1426" t="s">
        <v>3190</v>
      </c>
      <c r="L1741" s="1426" t="s">
        <v>318</v>
      </c>
      <c r="M1741" s="1426" t="s">
        <v>3191</v>
      </c>
      <c r="N1741" s="1464" t="s">
        <v>2560</v>
      </c>
      <c r="O1741" s="506"/>
      <c r="P1741" s="506"/>
    </row>
    <row r="1742" spans="3:16" s="360" customFormat="1" ht="24.75" customHeight="1" x14ac:dyDescent="0.2">
      <c r="C1742" s="1027" t="s">
        <v>3192</v>
      </c>
      <c r="D1742" s="836">
        <v>49</v>
      </c>
      <c r="E1742" s="836" t="s">
        <v>1534</v>
      </c>
      <c r="F1742" s="838">
        <v>0.15</v>
      </c>
      <c r="G1742" s="838">
        <v>0.15</v>
      </c>
      <c r="H1742" s="838">
        <v>49</v>
      </c>
      <c r="I1742" s="1114">
        <v>2000</v>
      </c>
      <c r="J1742" s="840">
        <v>0.02</v>
      </c>
      <c r="K1742" s="838">
        <v>0</v>
      </c>
      <c r="L1742" s="1113">
        <v>50</v>
      </c>
      <c r="M1742" s="1657">
        <v>0.06</v>
      </c>
      <c r="N1742" s="1475">
        <v>0.1</v>
      </c>
      <c r="O1742" s="506"/>
      <c r="P1742" s="506"/>
    </row>
    <row r="1743" spans="3:16" s="360" customFormat="1" ht="27" customHeight="1" x14ac:dyDescent="0.2">
      <c r="C1743" s="1027" t="s">
        <v>3193</v>
      </c>
      <c r="D1743" s="836">
        <v>59</v>
      </c>
      <c r="E1743" s="836" t="s">
        <v>1534</v>
      </c>
      <c r="F1743" s="838">
        <v>0.15</v>
      </c>
      <c r="G1743" s="838">
        <v>0.15</v>
      </c>
      <c r="H1743" s="838">
        <v>59</v>
      </c>
      <c r="I1743" s="1473">
        <v>3000</v>
      </c>
      <c r="J1743" s="840">
        <v>0.02</v>
      </c>
      <c r="K1743" s="838">
        <v>0</v>
      </c>
      <c r="L1743" s="1474">
        <v>50</v>
      </c>
      <c r="M1743" s="1658">
        <v>0.06</v>
      </c>
      <c r="N1743" s="1475">
        <v>0.1</v>
      </c>
      <c r="O1743" s="506"/>
      <c r="P1743" s="506"/>
    </row>
    <row r="1744" spans="3:16" s="360" customFormat="1" ht="24.75" customHeight="1" x14ac:dyDescent="0.2">
      <c r="C1744" s="982" t="s">
        <v>3194</v>
      </c>
      <c r="D1744" s="836">
        <v>65</v>
      </c>
      <c r="E1744" s="836" t="s">
        <v>1534</v>
      </c>
      <c r="F1744" s="838">
        <v>0.15</v>
      </c>
      <c r="G1744" s="838">
        <v>0.15</v>
      </c>
      <c r="H1744" s="838">
        <v>65</v>
      </c>
      <c r="I1744" s="1473">
        <v>5000</v>
      </c>
      <c r="J1744" s="840">
        <v>0.02</v>
      </c>
      <c r="K1744" s="838">
        <v>0</v>
      </c>
      <c r="L1744" s="1474">
        <v>50</v>
      </c>
      <c r="M1744" s="1658">
        <v>0.06</v>
      </c>
      <c r="N1744" s="1475">
        <v>0.1</v>
      </c>
      <c r="O1744" s="506"/>
      <c r="P1744" s="506"/>
    </row>
    <row r="1745" spans="3:16" s="360" customFormat="1" ht="15" customHeight="1" x14ac:dyDescent="0.2">
      <c r="C1745" s="1304" t="s">
        <v>1474</v>
      </c>
      <c r="D1745" s="1300"/>
      <c r="E1745" s="1300"/>
      <c r="F1745" s="1659"/>
      <c r="G1745" s="1659"/>
      <c r="H1745" s="1659"/>
      <c r="I1745" s="1660"/>
      <c r="J1745" s="1661"/>
      <c r="K1745" s="1659"/>
      <c r="L1745" s="1662"/>
      <c r="M1745" s="1663"/>
      <c r="N1745" s="1664"/>
      <c r="O1745" s="506"/>
      <c r="P1745" s="506"/>
    </row>
    <row r="1746" spans="3:16" s="360" customFormat="1" ht="15" customHeight="1" x14ac:dyDescent="0.2">
      <c r="C1746" s="981" t="s">
        <v>2778</v>
      </c>
      <c r="D1746" s="712"/>
      <c r="E1746" s="848"/>
      <c r="F1746" s="848"/>
      <c r="G1746" s="848"/>
      <c r="H1746" s="848"/>
      <c r="I1746" s="848"/>
      <c r="J1746" s="848"/>
      <c r="K1746" s="848"/>
      <c r="L1746" s="848"/>
      <c r="M1746" s="848"/>
      <c r="N1746" s="1026"/>
      <c r="O1746" s="506"/>
      <c r="P1746" s="506"/>
    </row>
    <row r="1747" spans="3:16" s="360" customFormat="1" ht="15" customHeight="1" x14ac:dyDescent="0.2">
      <c r="C1747" s="981" t="s">
        <v>3195</v>
      </c>
      <c r="D1747" s="712"/>
      <c r="E1747" s="848"/>
      <c r="F1747" s="848"/>
      <c r="G1747" s="848"/>
      <c r="H1747" s="848"/>
      <c r="I1747" s="848"/>
      <c r="J1747" s="848"/>
      <c r="K1747" s="848"/>
      <c r="L1747" s="848"/>
      <c r="M1747" s="848"/>
      <c r="N1747" s="1026"/>
      <c r="O1747" s="506"/>
      <c r="P1747" s="506"/>
    </row>
    <row r="1748" spans="3:16" s="360" customFormat="1" ht="15" customHeight="1" x14ac:dyDescent="0.2">
      <c r="C1748" s="981" t="s">
        <v>3196</v>
      </c>
      <c r="D1748" s="712"/>
      <c r="E1748" s="712"/>
      <c r="F1748" s="712"/>
      <c r="G1748" s="712"/>
      <c r="H1748" s="712"/>
      <c r="I1748" s="712"/>
      <c r="J1748" s="712"/>
      <c r="K1748" s="712"/>
      <c r="L1748" s="712"/>
      <c r="M1748" s="712"/>
      <c r="N1748" s="832"/>
      <c r="O1748" s="506"/>
      <c r="P1748" s="506"/>
    </row>
    <row r="1749" spans="3:16" s="360" customFormat="1" ht="12" customHeight="1" x14ac:dyDescent="0.2">
      <c r="C1749" s="831"/>
      <c r="D1749" s="712"/>
      <c r="E1749" s="712"/>
      <c r="F1749" s="712"/>
      <c r="G1749" s="712"/>
      <c r="H1749" s="712"/>
      <c r="I1749" s="712"/>
      <c r="J1749" s="712"/>
      <c r="K1749" s="712"/>
      <c r="L1749" s="712"/>
      <c r="M1749" s="712"/>
      <c r="N1749" s="832"/>
      <c r="O1749" s="506"/>
      <c r="P1749" s="506"/>
    </row>
    <row r="1750" spans="3:16" s="360" customFormat="1" ht="15" customHeight="1" thickBot="1" x14ac:dyDescent="0.25">
      <c r="C1750" s="1616" t="s">
        <v>3711</v>
      </c>
      <c r="D1750" s="851"/>
      <c r="E1750" s="851"/>
      <c r="F1750" s="851"/>
      <c r="G1750" s="851"/>
      <c r="H1750" s="851"/>
      <c r="I1750" s="851"/>
      <c r="J1750" s="851"/>
      <c r="K1750" s="851"/>
      <c r="L1750" s="851"/>
      <c r="M1750" s="851"/>
      <c r="N1750" s="852"/>
      <c r="O1750" s="506"/>
      <c r="P1750" s="506"/>
    </row>
    <row r="1751" spans="3:16" s="360" customFormat="1" ht="15" customHeight="1" thickTop="1" x14ac:dyDescent="0.3">
      <c r="C1751" s="4948"/>
      <c r="D1751" s="4948"/>
      <c r="E1751" s="4948"/>
      <c r="F1751" s="534"/>
      <c r="G1751" s="534"/>
      <c r="H1751" s="534"/>
      <c r="I1751" s="506"/>
      <c r="J1751" s="506"/>
      <c r="K1751" s="506"/>
      <c r="L1751" s="506"/>
      <c r="M1751" s="506"/>
      <c r="N1751" s="506"/>
      <c r="O1751" s="506"/>
      <c r="P1751" s="506"/>
    </row>
    <row r="1752" spans="3:16" s="360" customFormat="1" ht="15" customHeight="1" thickBot="1" x14ac:dyDescent="0.35">
      <c r="C1752" s="1517"/>
      <c r="D1752" s="1517"/>
      <c r="E1752" s="1517"/>
      <c r="F1752" s="534"/>
      <c r="G1752" s="534"/>
      <c r="H1752" s="534"/>
      <c r="I1752" s="506"/>
      <c r="J1752" s="506"/>
      <c r="K1752" s="506"/>
      <c r="L1752" s="506"/>
      <c r="M1752" s="506"/>
      <c r="N1752" s="506"/>
      <c r="O1752" s="506"/>
      <c r="P1752" s="506"/>
    </row>
    <row r="1753" spans="3:16" s="360" customFormat="1" ht="15" customHeight="1" thickTop="1" x14ac:dyDescent="0.2">
      <c r="C1753" s="5062" t="s">
        <v>3714</v>
      </c>
      <c r="D1753" s="4962"/>
      <c r="E1753" s="4962"/>
      <c r="F1753" s="4962"/>
      <c r="G1753" s="4962"/>
      <c r="H1753" s="4962"/>
      <c r="I1753" s="4962"/>
      <c r="J1753" s="4962"/>
      <c r="K1753" s="4962"/>
      <c r="L1753" s="4962"/>
      <c r="M1753" s="4962"/>
      <c r="N1753" s="4963"/>
      <c r="O1753" s="506"/>
      <c r="P1753" s="506"/>
    </row>
    <row r="1754" spans="3:16" s="360" customFormat="1" ht="15" customHeight="1" thickBot="1" x14ac:dyDescent="0.25">
      <c r="C1754" s="831"/>
      <c r="D1754" s="712"/>
      <c r="E1754" s="712"/>
      <c r="F1754" s="712"/>
      <c r="G1754" s="712"/>
      <c r="H1754" s="712"/>
      <c r="I1754" s="712"/>
      <c r="J1754" s="712"/>
      <c r="K1754" s="712"/>
      <c r="L1754" s="712"/>
      <c r="M1754" s="712"/>
      <c r="N1754" s="832"/>
      <c r="O1754" s="506"/>
      <c r="P1754" s="506"/>
    </row>
    <row r="1755" spans="3:16" s="360" customFormat="1" ht="15" customHeight="1" thickBot="1" x14ac:dyDescent="0.25">
      <c r="C1755" s="5121" t="s">
        <v>344</v>
      </c>
      <c r="D1755" s="5109"/>
      <c r="E1755" s="5123" t="s">
        <v>2765</v>
      </c>
      <c r="F1755" s="5123"/>
      <c r="G1755" s="5123"/>
      <c r="H1755" s="5123"/>
      <c r="I1755" s="5123"/>
      <c r="J1755" s="5123"/>
      <c r="K1755" s="5123"/>
      <c r="L1755" s="5123"/>
      <c r="M1755" s="5123"/>
      <c r="N1755" s="5124"/>
      <c r="O1755" s="506"/>
      <c r="P1755" s="506"/>
    </row>
    <row r="1756" spans="3:16" s="360" customFormat="1" ht="15" customHeight="1" thickBot="1" x14ac:dyDescent="0.25">
      <c r="C1756" s="5122"/>
      <c r="D1756" s="5111"/>
      <c r="E1756" s="5063" t="s">
        <v>2534</v>
      </c>
      <c r="F1756" s="4966"/>
      <c r="G1756" s="4966"/>
      <c r="H1756" s="5063" t="s">
        <v>2767</v>
      </c>
      <c r="I1756" s="4966"/>
      <c r="J1756" s="5120"/>
      <c r="K1756" s="5063" t="s">
        <v>340</v>
      </c>
      <c r="L1756" s="4966"/>
      <c r="M1756" s="4966"/>
      <c r="N1756" s="5120"/>
      <c r="O1756" s="506"/>
      <c r="P1756" s="506"/>
    </row>
    <row r="1757" spans="3:16" s="360" customFormat="1" ht="15" customHeight="1" x14ac:dyDescent="0.2">
      <c r="C1757" s="5129" t="s">
        <v>2768</v>
      </c>
      <c r="D1757" s="5132" t="s">
        <v>2769</v>
      </c>
      <c r="E1757" s="5134" t="s">
        <v>2770</v>
      </c>
      <c r="F1757" s="5129" t="s">
        <v>2771</v>
      </c>
      <c r="G1757" s="5132" t="s">
        <v>2772</v>
      </c>
      <c r="H1757" s="5134" t="s">
        <v>2773</v>
      </c>
      <c r="I1757" s="5129" t="s">
        <v>1996</v>
      </c>
      <c r="J1757" s="5104" t="s">
        <v>2774</v>
      </c>
      <c r="K1757" s="5129" t="s">
        <v>3190</v>
      </c>
      <c r="L1757" s="5129" t="s">
        <v>230</v>
      </c>
      <c r="M1757" s="5129" t="s">
        <v>2775</v>
      </c>
      <c r="N1757" s="5130" t="s">
        <v>2776</v>
      </c>
      <c r="O1757" s="506"/>
      <c r="P1757" s="506"/>
    </row>
    <row r="1758" spans="3:16" s="360" customFormat="1" ht="48" customHeight="1" x14ac:dyDescent="0.2">
      <c r="C1758" s="5033"/>
      <c r="D1758" s="5133"/>
      <c r="E1758" s="5135"/>
      <c r="F1758" s="5033"/>
      <c r="G1758" s="5133"/>
      <c r="H1758" s="5135"/>
      <c r="I1758" s="5033"/>
      <c r="J1758" s="5105"/>
      <c r="K1758" s="5033"/>
      <c r="L1758" s="5033"/>
      <c r="M1758" s="5033"/>
      <c r="N1758" s="5131"/>
      <c r="O1758" s="506"/>
      <c r="P1758" s="506"/>
    </row>
    <row r="1759" spans="3:16" s="360" customFormat="1" ht="15" customHeight="1" x14ac:dyDescent="0.2">
      <c r="C1759" s="835" t="s">
        <v>3715</v>
      </c>
      <c r="D1759" s="836">
        <v>39</v>
      </c>
      <c r="E1759" s="713" t="s">
        <v>1534</v>
      </c>
      <c r="F1759" s="975" t="s">
        <v>1534</v>
      </c>
      <c r="G1759" s="976" t="s">
        <v>1534</v>
      </c>
      <c r="H1759" s="840">
        <v>39</v>
      </c>
      <c r="I1759" s="416">
        <v>1000</v>
      </c>
      <c r="J1759" s="841">
        <v>0.02</v>
      </c>
      <c r="K1759" s="977">
        <v>0</v>
      </c>
      <c r="L1759" s="842">
        <v>50</v>
      </c>
      <c r="M1759" s="842">
        <v>0.06</v>
      </c>
      <c r="N1759" s="978">
        <v>0.1</v>
      </c>
      <c r="O1759" s="506"/>
      <c r="P1759" s="506"/>
    </row>
    <row r="1760" spans="3:16" s="360" customFormat="1" ht="15" customHeight="1" thickBot="1" x14ac:dyDescent="0.25">
      <c r="C1760" s="844"/>
      <c r="D1760" s="845"/>
      <c r="E1760" s="765"/>
      <c r="F1760" s="765"/>
      <c r="G1760" s="765"/>
      <c r="H1760" s="765"/>
      <c r="I1760" s="765"/>
      <c r="J1760" s="765"/>
      <c r="K1760" s="765"/>
      <c r="L1760" s="846"/>
      <c r="M1760" s="846"/>
      <c r="N1760" s="979"/>
      <c r="O1760" s="506"/>
      <c r="P1760" s="506"/>
    </row>
    <row r="1761" spans="3:16" s="360" customFormat="1" ht="15" customHeight="1" x14ac:dyDescent="0.2">
      <c r="C1761" s="980" t="s">
        <v>1474</v>
      </c>
      <c r="D1761" s="712"/>
      <c r="E1761" s="848"/>
      <c r="F1761" s="848"/>
      <c r="G1761" s="848"/>
      <c r="H1761" s="848"/>
      <c r="I1761" s="848"/>
      <c r="J1761" s="848"/>
      <c r="K1761" s="848"/>
      <c r="L1761" s="848"/>
      <c r="M1761" s="848"/>
      <c r="N1761" s="849"/>
      <c r="O1761" s="506"/>
      <c r="P1761" s="506"/>
    </row>
    <row r="1762" spans="3:16" s="360" customFormat="1" ht="15" customHeight="1" x14ac:dyDescent="0.2">
      <c r="C1762" s="981" t="s">
        <v>2778</v>
      </c>
      <c r="D1762" s="712"/>
      <c r="E1762" s="848"/>
      <c r="F1762" s="848"/>
      <c r="G1762" s="848"/>
      <c r="H1762" s="848"/>
      <c r="I1762" s="848"/>
      <c r="J1762" s="848"/>
      <c r="K1762" s="848"/>
      <c r="L1762" s="848"/>
      <c r="M1762" s="848"/>
      <c r="N1762" s="849"/>
      <c r="O1762" s="506"/>
      <c r="P1762" s="506"/>
    </row>
    <row r="1763" spans="3:16" s="360" customFormat="1" ht="15" customHeight="1" x14ac:dyDescent="0.2">
      <c r="C1763" s="831" t="s">
        <v>2779</v>
      </c>
      <c r="D1763" s="712"/>
      <c r="E1763" s="712"/>
      <c r="F1763" s="712"/>
      <c r="G1763" s="712"/>
      <c r="H1763" s="712"/>
      <c r="I1763" s="712"/>
      <c r="J1763" s="712"/>
      <c r="K1763" s="712"/>
      <c r="L1763" s="712"/>
      <c r="M1763" s="712"/>
      <c r="N1763" s="832"/>
      <c r="O1763" s="506"/>
      <c r="P1763" s="506"/>
    </row>
    <row r="1764" spans="3:16" s="360" customFormat="1" ht="15" customHeight="1" x14ac:dyDescent="0.2">
      <c r="C1764" s="5095" t="s">
        <v>3716</v>
      </c>
      <c r="D1764" s="4402"/>
      <c r="E1764" s="4402"/>
      <c r="F1764" s="4402"/>
      <c r="G1764" s="4402"/>
      <c r="H1764" s="4402"/>
      <c r="I1764" s="4402"/>
      <c r="J1764" s="4402"/>
      <c r="K1764" s="4402"/>
      <c r="L1764" s="4402"/>
      <c r="M1764" s="4402"/>
      <c r="N1764" s="5037"/>
      <c r="O1764" s="506"/>
      <c r="P1764" s="506"/>
    </row>
    <row r="1765" spans="3:16" s="360" customFormat="1" ht="15" customHeight="1" thickBot="1" x14ac:dyDescent="0.25">
      <c r="C1765" s="850" t="s">
        <v>3717</v>
      </c>
      <c r="D1765" s="851"/>
      <c r="E1765" s="851"/>
      <c r="F1765" s="851"/>
      <c r="G1765" s="851"/>
      <c r="H1765" s="851"/>
      <c r="I1765" s="851"/>
      <c r="J1765" s="851"/>
      <c r="K1765" s="851"/>
      <c r="L1765" s="851"/>
      <c r="M1765" s="851"/>
      <c r="N1765" s="852"/>
      <c r="O1765" s="506"/>
      <c r="P1765" s="506"/>
    </row>
    <row r="1766" spans="3:16" s="360" customFormat="1" ht="15" customHeight="1" thickTop="1" x14ac:dyDescent="0.3">
      <c r="C1766" s="4948"/>
      <c r="D1766" s="4948"/>
      <c r="E1766" s="4948"/>
      <c r="F1766" s="534"/>
      <c r="G1766" s="534"/>
      <c r="H1766" s="534"/>
      <c r="I1766" s="506"/>
      <c r="J1766" s="506"/>
      <c r="K1766" s="506"/>
      <c r="L1766" s="506"/>
      <c r="M1766" s="506"/>
      <c r="N1766" s="506"/>
      <c r="O1766" s="506"/>
      <c r="P1766" s="506"/>
    </row>
    <row r="1767" spans="3:16" s="360" customFormat="1" ht="15" customHeight="1" thickBot="1" x14ac:dyDescent="0.35">
      <c r="C1767" s="534"/>
      <c r="D1767" s="534"/>
      <c r="E1767" s="534"/>
      <c r="F1767" s="534"/>
      <c r="G1767" s="534"/>
      <c r="H1767" s="534"/>
      <c r="I1767" s="506"/>
      <c r="J1767" s="506"/>
      <c r="K1767" s="506"/>
      <c r="L1767" s="506"/>
      <c r="M1767" s="506"/>
      <c r="N1767" s="506"/>
      <c r="O1767" s="506"/>
      <c r="P1767" s="506"/>
    </row>
    <row r="1768" spans="3:16" s="360" customFormat="1" ht="15" customHeight="1" x14ac:dyDescent="0.2">
      <c r="C1768" s="5125" t="s">
        <v>3712</v>
      </c>
      <c r="D1768" s="5126"/>
      <c r="E1768" s="5126"/>
      <c r="F1768" s="5126"/>
      <c r="G1768" s="5126"/>
      <c r="H1768" s="5126"/>
      <c r="I1768" s="5126"/>
      <c r="J1768" s="5126"/>
      <c r="K1768" s="5126"/>
      <c r="L1768" s="5126"/>
      <c r="M1768" s="5127"/>
      <c r="N1768" s="506"/>
      <c r="O1768" s="506"/>
      <c r="P1768" s="506"/>
    </row>
    <row r="1769" spans="3:16" s="360" customFormat="1" ht="15" customHeight="1" x14ac:dyDescent="0.2">
      <c r="C1769" s="1362"/>
      <c r="D1769" s="712"/>
      <c r="E1769" s="712"/>
      <c r="F1769" s="712"/>
      <c r="G1769" s="712"/>
      <c r="H1769" s="712"/>
      <c r="I1769" s="712"/>
      <c r="J1769" s="712"/>
      <c r="K1769" s="712"/>
      <c r="L1769" s="712"/>
      <c r="M1769" s="712"/>
      <c r="N1769" s="506"/>
      <c r="O1769" s="506"/>
      <c r="P1769" s="506"/>
    </row>
    <row r="1770" spans="3:16" s="360" customFormat="1" ht="15" customHeight="1" x14ac:dyDescent="0.2">
      <c r="C1770" s="1363" t="s">
        <v>344</v>
      </c>
      <c r="D1770" s="5128" t="s">
        <v>2765</v>
      </c>
      <c r="E1770" s="5128"/>
      <c r="F1770" s="5128"/>
      <c r="G1770" s="5128"/>
      <c r="H1770" s="5128"/>
      <c r="I1770" s="5128"/>
      <c r="J1770" s="5128"/>
      <c r="K1770" s="5128"/>
      <c r="L1770" s="5128"/>
      <c r="M1770" s="5128"/>
      <c r="N1770" s="506"/>
      <c r="O1770" s="506"/>
      <c r="P1770" s="506"/>
    </row>
    <row r="1771" spans="3:16" s="360" customFormat="1" ht="15" customHeight="1" x14ac:dyDescent="0.2">
      <c r="C1771" s="5107" t="s">
        <v>2768</v>
      </c>
      <c r="D1771" s="5054" t="s">
        <v>2766</v>
      </c>
      <c r="E1771" s="5054"/>
      <c r="F1771" s="5054"/>
      <c r="G1771" s="5054" t="s">
        <v>2767</v>
      </c>
      <c r="H1771" s="5054"/>
      <c r="I1771" s="5054"/>
      <c r="J1771" s="4266" t="s">
        <v>340</v>
      </c>
      <c r="K1771" s="5138"/>
      <c r="L1771" s="5138"/>
      <c r="M1771" s="5139"/>
      <c r="N1771" s="506"/>
      <c r="O1771" s="506"/>
      <c r="P1771" s="506"/>
    </row>
    <row r="1772" spans="3:16" s="360" customFormat="1" ht="46.5" customHeight="1" x14ac:dyDescent="0.2">
      <c r="C1772" s="5107"/>
      <c r="D1772" s="1347" t="s">
        <v>2770</v>
      </c>
      <c r="E1772" s="1347" t="s">
        <v>563</v>
      </c>
      <c r="F1772" s="1347" t="s">
        <v>1413</v>
      </c>
      <c r="G1772" s="1347" t="s">
        <v>2773</v>
      </c>
      <c r="H1772" s="1347" t="s">
        <v>1996</v>
      </c>
      <c r="I1772" s="1347" t="s">
        <v>2321</v>
      </c>
      <c r="J1772" s="1347" t="s">
        <v>2020</v>
      </c>
      <c r="K1772" s="1347" t="s">
        <v>2322</v>
      </c>
      <c r="L1772" s="1347" t="s">
        <v>2323</v>
      </c>
      <c r="M1772" s="1348" t="s">
        <v>2560</v>
      </c>
      <c r="N1772" s="506"/>
      <c r="O1772" s="506"/>
      <c r="P1772" s="506"/>
    </row>
    <row r="1773" spans="3:16" s="360" customFormat="1" ht="15" customHeight="1" x14ac:dyDescent="0.2">
      <c r="C1773" s="1349" t="s">
        <v>635</v>
      </c>
      <c r="D1773" s="1351" t="s">
        <v>308</v>
      </c>
      <c r="E1773" s="1352" t="s">
        <v>1534</v>
      </c>
      <c r="F1773" s="1352" t="s">
        <v>1534</v>
      </c>
      <c r="G1773" s="1352">
        <v>39</v>
      </c>
      <c r="H1773" s="46">
        <v>3000</v>
      </c>
      <c r="I1773" s="1364">
        <v>0.02</v>
      </c>
      <c r="J1773" s="1354" t="s">
        <v>308</v>
      </c>
      <c r="K1773" s="418">
        <v>50</v>
      </c>
      <c r="L1773" s="1356">
        <v>0.06</v>
      </c>
      <c r="M1773" s="1356">
        <v>0.1</v>
      </c>
      <c r="N1773" s="506"/>
      <c r="O1773" s="506"/>
      <c r="P1773" s="506"/>
    </row>
    <row r="1774" spans="3:16" s="360" customFormat="1" ht="15" customHeight="1" x14ac:dyDescent="0.2">
      <c r="C1774" s="1358"/>
      <c r="D1774" s="1300"/>
      <c r="E1774" s="1300"/>
      <c r="F1774" s="1300"/>
      <c r="G1774" s="1300"/>
      <c r="H1774" s="144"/>
      <c r="I1774" s="1301"/>
      <c r="J1774" s="1301"/>
      <c r="K1774" s="1302"/>
      <c r="L1774" s="1302"/>
      <c r="M1774" s="1365"/>
      <c r="N1774" s="506"/>
      <c r="O1774" s="506"/>
      <c r="P1774" s="506"/>
    </row>
    <row r="1775" spans="3:16" s="360" customFormat="1" ht="15" customHeight="1" x14ac:dyDescent="0.2">
      <c r="C1775" s="1358" t="s">
        <v>1474</v>
      </c>
      <c r="D1775" s="1300"/>
      <c r="E1775" s="1300"/>
      <c r="F1775" s="1300"/>
      <c r="G1775" s="1300"/>
      <c r="H1775" s="144"/>
      <c r="I1775" s="1301"/>
      <c r="J1775" s="1301"/>
      <c r="K1775" s="1302"/>
      <c r="L1775" s="1302"/>
      <c r="M1775" s="1365"/>
      <c r="N1775" s="506"/>
      <c r="O1775" s="506"/>
      <c r="P1775" s="506"/>
    </row>
    <row r="1776" spans="3:16" s="360" customFormat="1" ht="15" customHeight="1" x14ac:dyDescent="0.2">
      <c r="C1776" s="5116" t="s">
        <v>2778</v>
      </c>
      <c r="D1776" s="5060"/>
      <c r="E1776" s="5060"/>
      <c r="F1776" s="5060"/>
      <c r="G1776" s="5060"/>
      <c r="H1776" s="5060"/>
      <c r="I1776" s="5060"/>
      <c r="J1776" s="5060"/>
      <c r="K1776" s="5060"/>
      <c r="L1776" s="5060"/>
      <c r="M1776" s="5136"/>
      <c r="N1776" s="506"/>
      <c r="O1776" s="506"/>
      <c r="P1776" s="506"/>
    </row>
    <row r="1777" spans="3:16" s="360" customFormat="1" ht="15" customHeight="1" x14ac:dyDescent="0.2">
      <c r="C1777" s="5103" t="s">
        <v>636</v>
      </c>
      <c r="D1777" s="4536"/>
      <c r="E1777" s="4536"/>
      <c r="F1777" s="4536"/>
      <c r="G1777" s="4536"/>
      <c r="H1777" s="4536"/>
      <c r="I1777" s="4536"/>
      <c r="J1777" s="4536"/>
      <c r="K1777" s="4536"/>
      <c r="L1777" s="4536"/>
      <c r="M1777" s="5137"/>
      <c r="N1777" s="506"/>
      <c r="O1777" s="506"/>
      <c r="P1777" s="506"/>
    </row>
    <row r="1778" spans="3:16" s="360" customFormat="1" ht="15" customHeight="1" x14ac:dyDescent="0.2">
      <c r="C1778" s="5103" t="s">
        <v>2327</v>
      </c>
      <c r="D1778" s="4536"/>
      <c r="E1778" s="4536"/>
      <c r="F1778" s="4536"/>
      <c r="G1778" s="4536"/>
      <c r="H1778" s="4536"/>
      <c r="I1778" s="4536"/>
      <c r="J1778" s="4536"/>
      <c r="K1778" s="4536"/>
      <c r="L1778" s="4536"/>
      <c r="M1778" s="5137"/>
      <c r="N1778" s="506"/>
      <c r="O1778" s="506"/>
      <c r="P1778" s="506"/>
    </row>
    <row r="1779" spans="3:16" s="360" customFormat="1" ht="15" customHeight="1" x14ac:dyDescent="0.2">
      <c r="C1779" s="5103" t="s">
        <v>637</v>
      </c>
      <c r="D1779" s="4536"/>
      <c r="E1779" s="4536"/>
      <c r="F1779" s="4536"/>
      <c r="G1779" s="4536"/>
      <c r="H1779" s="4536"/>
      <c r="I1779" s="4536"/>
      <c r="J1779" s="4536"/>
      <c r="K1779" s="4536"/>
      <c r="L1779" s="4536"/>
      <c r="M1779" s="5137"/>
      <c r="N1779" s="506"/>
      <c r="O1779" s="506"/>
      <c r="P1779" s="506"/>
    </row>
    <row r="1780" spans="3:16" s="360" customFormat="1" ht="15" customHeight="1" thickBot="1" x14ac:dyDescent="0.25">
      <c r="C1780" s="5140" t="s">
        <v>3713</v>
      </c>
      <c r="D1780" s="5141"/>
      <c r="E1780" s="5141"/>
      <c r="F1780" s="5141"/>
      <c r="G1780" s="5141"/>
      <c r="H1780" s="5141"/>
      <c r="I1780" s="5141"/>
      <c r="J1780" s="5141"/>
      <c r="K1780" s="5141"/>
      <c r="L1780" s="5141"/>
      <c r="M1780" s="5142"/>
      <c r="N1780" s="506"/>
      <c r="O1780" s="506"/>
      <c r="P1780" s="506"/>
    </row>
    <row r="1781" spans="3:16" s="360" customFormat="1" ht="15" customHeight="1" x14ac:dyDescent="0.3">
      <c r="C1781" s="5148"/>
      <c r="D1781" s="5148"/>
      <c r="E1781" s="5148"/>
      <c r="F1781" s="534"/>
      <c r="G1781" s="534"/>
      <c r="H1781" s="534"/>
      <c r="I1781" s="506"/>
      <c r="J1781" s="506"/>
      <c r="K1781" s="506"/>
      <c r="L1781" s="506"/>
      <c r="M1781" s="506"/>
      <c r="N1781" s="506"/>
      <c r="O1781" s="506"/>
      <c r="P1781" s="506"/>
    </row>
    <row r="1782" spans="3:16" s="360" customFormat="1" ht="15" customHeight="1" thickBot="1" x14ac:dyDescent="0.35">
      <c r="C1782" s="534"/>
      <c r="D1782" s="534"/>
      <c r="E1782" s="534"/>
      <c r="F1782" s="534"/>
      <c r="G1782" s="534"/>
      <c r="H1782" s="534"/>
      <c r="I1782" s="506"/>
      <c r="J1782" s="506"/>
      <c r="K1782" s="506"/>
      <c r="L1782" s="506"/>
      <c r="M1782" s="506"/>
      <c r="N1782" s="506"/>
      <c r="O1782" s="506"/>
      <c r="P1782" s="506"/>
    </row>
    <row r="1783" spans="3:16" s="360" customFormat="1" ht="15" customHeight="1" thickTop="1" x14ac:dyDescent="0.2">
      <c r="C1783" s="5062" t="s">
        <v>2764</v>
      </c>
      <c r="D1783" s="4962"/>
      <c r="E1783" s="4962"/>
      <c r="F1783" s="4962"/>
      <c r="G1783" s="4962"/>
      <c r="H1783" s="4962"/>
      <c r="I1783" s="4962"/>
      <c r="J1783" s="4962"/>
      <c r="K1783" s="4962"/>
      <c r="L1783" s="4962"/>
      <c r="M1783" s="4962"/>
      <c r="N1783" s="4963"/>
      <c r="O1783" s="506"/>
      <c r="P1783" s="506"/>
    </row>
    <row r="1784" spans="3:16" s="360" customFormat="1" ht="15" customHeight="1" thickBot="1" x14ac:dyDescent="0.25">
      <c r="C1784" s="831"/>
      <c r="D1784" s="712"/>
      <c r="E1784" s="712"/>
      <c r="F1784" s="712"/>
      <c r="G1784" s="712"/>
      <c r="H1784" s="712"/>
      <c r="I1784" s="712"/>
      <c r="J1784" s="712"/>
      <c r="K1784" s="712"/>
      <c r="L1784" s="712"/>
      <c r="M1784" s="712"/>
      <c r="N1784" s="832"/>
      <c r="O1784" s="506"/>
      <c r="P1784" s="506"/>
    </row>
    <row r="1785" spans="3:16" s="360" customFormat="1" ht="15" customHeight="1" thickBot="1" x14ac:dyDescent="0.25">
      <c r="C1785" s="5121" t="s">
        <v>344</v>
      </c>
      <c r="D1785" s="5109"/>
      <c r="E1785" s="5123" t="s">
        <v>2765</v>
      </c>
      <c r="F1785" s="5123"/>
      <c r="G1785" s="5123"/>
      <c r="H1785" s="5123"/>
      <c r="I1785" s="5123"/>
      <c r="J1785" s="5123"/>
      <c r="K1785" s="5123"/>
      <c r="L1785" s="5123"/>
      <c r="M1785" s="5123"/>
      <c r="N1785" s="5124"/>
      <c r="O1785" s="506"/>
      <c r="P1785" s="506"/>
    </row>
    <row r="1786" spans="3:16" s="360" customFormat="1" ht="15" customHeight="1" thickBot="1" x14ac:dyDescent="0.25">
      <c r="C1786" s="5122"/>
      <c r="D1786" s="5111"/>
      <c r="E1786" s="5063" t="s">
        <v>2766</v>
      </c>
      <c r="F1786" s="4966"/>
      <c r="G1786" s="4966"/>
      <c r="H1786" s="5063" t="s">
        <v>2767</v>
      </c>
      <c r="I1786" s="4966"/>
      <c r="J1786" s="5120"/>
      <c r="K1786" s="5063" t="s">
        <v>340</v>
      </c>
      <c r="L1786" s="4966"/>
      <c r="M1786" s="4966"/>
      <c r="N1786" s="5120"/>
      <c r="O1786" s="506"/>
      <c r="P1786" s="506"/>
    </row>
    <row r="1787" spans="3:16" s="360" customFormat="1" ht="60.75" customHeight="1" x14ac:dyDescent="0.2">
      <c r="C1787" s="5129" t="s">
        <v>2768</v>
      </c>
      <c r="D1787" s="5132" t="s">
        <v>2769</v>
      </c>
      <c r="E1787" s="5134" t="s">
        <v>2770</v>
      </c>
      <c r="F1787" s="5129" t="s">
        <v>2771</v>
      </c>
      <c r="G1787" s="5132" t="s">
        <v>2772</v>
      </c>
      <c r="H1787" s="5134" t="s">
        <v>2773</v>
      </c>
      <c r="I1787" s="5129" t="s">
        <v>1996</v>
      </c>
      <c r="J1787" s="5104" t="s">
        <v>2774</v>
      </c>
      <c r="K1787" s="5129" t="s">
        <v>229</v>
      </c>
      <c r="L1787" s="5129" t="s">
        <v>230</v>
      </c>
      <c r="M1787" s="5129" t="s">
        <v>2775</v>
      </c>
      <c r="N1787" s="5130" t="s">
        <v>2776</v>
      </c>
      <c r="O1787" s="506"/>
      <c r="P1787" s="506"/>
    </row>
    <row r="1788" spans="3:16" s="360" customFormat="1" ht="15" customHeight="1" x14ac:dyDescent="0.2">
      <c r="C1788" s="5033"/>
      <c r="D1788" s="5133"/>
      <c r="E1788" s="5135"/>
      <c r="F1788" s="5033"/>
      <c r="G1788" s="5133"/>
      <c r="H1788" s="5135"/>
      <c r="I1788" s="5033"/>
      <c r="J1788" s="5105"/>
      <c r="K1788" s="5033"/>
      <c r="L1788" s="5033"/>
      <c r="M1788" s="5033"/>
      <c r="N1788" s="5131"/>
      <c r="O1788" s="506"/>
      <c r="P1788" s="506"/>
    </row>
    <row r="1789" spans="3:16" s="360" customFormat="1" ht="15" customHeight="1" x14ac:dyDescent="0.2">
      <c r="C1789" s="835" t="s">
        <v>2777</v>
      </c>
      <c r="D1789" s="836">
        <v>49</v>
      </c>
      <c r="E1789" s="713" t="s">
        <v>1534</v>
      </c>
      <c r="F1789" s="975" t="s">
        <v>1534</v>
      </c>
      <c r="G1789" s="976" t="s">
        <v>1534</v>
      </c>
      <c r="H1789" s="840">
        <v>49</v>
      </c>
      <c r="I1789" s="416">
        <v>5000</v>
      </c>
      <c r="J1789" s="841">
        <v>0.02</v>
      </c>
      <c r="K1789" s="977">
        <v>0</v>
      </c>
      <c r="L1789" s="842">
        <v>50</v>
      </c>
      <c r="M1789" s="842">
        <v>0.06</v>
      </c>
      <c r="N1789" s="978">
        <v>0.1</v>
      </c>
      <c r="O1789" s="506"/>
      <c r="P1789" s="506"/>
    </row>
    <row r="1790" spans="3:16" s="360" customFormat="1" ht="15" customHeight="1" thickBot="1" x14ac:dyDescent="0.25">
      <c r="C1790" s="844"/>
      <c r="D1790" s="845"/>
      <c r="E1790" s="765"/>
      <c r="F1790" s="765"/>
      <c r="G1790" s="765"/>
      <c r="H1790" s="765"/>
      <c r="I1790" s="765"/>
      <c r="J1790" s="765"/>
      <c r="K1790" s="765"/>
      <c r="L1790" s="846"/>
      <c r="M1790" s="846"/>
      <c r="N1790" s="979"/>
      <c r="O1790" s="506"/>
      <c r="P1790" s="506"/>
    </row>
    <row r="1791" spans="3:16" s="360" customFormat="1" ht="15" customHeight="1" x14ac:dyDescent="0.2">
      <c r="C1791" s="980" t="s">
        <v>1474</v>
      </c>
      <c r="D1791" s="712"/>
      <c r="E1791" s="848"/>
      <c r="F1791" s="848"/>
      <c r="G1791" s="848"/>
      <c r="H1791" s="848"/>
      <c r="I1791" s="848"/>
      <c r="J1791" s="848"/>
      <c r="K1791" s="848"/>
      <c r="L1791" s="848"/>
      <c r="M1791" s="848"/>
      <c r="N1791" s="849"/>
      <c r="O1791" s="506"/>
      <c r="P1791" s="506"/>
    </row>
    <row r="1792" spans="3:16" s="360" customFormat="1" ht="15" customHeight="1" x14ac:dyDescent="0.2">
      <c r="C1792" s="981" t="s">
        <v>2778</v>
      </c>
      <c r="D1792" s="712"/>
      <c r="E1792" s="848"/>
      <c r="F1792" s="848"/>
      <c r="G1792" s="848"/>
      <c r="H1792" s="848"/>
      <c r="I1792" s="848"/>
      <c r="J1792" s="848"/>
      <c r="K1792" s="848"/>
      <c r="L1792" s="848"/>
      <c r="M1792" s="848"/>
      <c r="N1792" s="849"/>
      <c r="O1792" s="506"/>
      <c r="P1792" s="506"/>
    </row>
    <row r="1793" spans="3:17" s="360" customFormat="1" ht="15" customHeight="1" x14ac:dyDescent="0.2">
      <c r="C1793" s="831" t="s">
        <v>2779</v>
      </c>
      <c r="D1793" s="712"/>
      <c r="E1793" s="712"/>
      <c r="F1793" s="712"/>
      <c r="G1793" s="712"/>
      <c r="H1793" s="712"/>
      <c r="I1793" s="712"/>
      <c r="J1793" s="712"/>
      <c r="K1793" s="712"/>
      <c r="L1793" s="712"/>
      <c r="M1793" s="712"/>
      <c r="N1793" s="832"/>
      <c r="O1793" s="506"/>
      <c r="P1793" s="506"/>
    </row>
    <row r="1794" spans="3:17" s="360" customFormat="1" ht="15" customHeight="1" x14ac:dyDescent="0.2">
      <c r="C1794" s="5095" t="s">
        <v>2780</v>
      </c>
      <c r="D1794" s="4402"/>
      <c r="E1794" s="4402"/>
      <c r="F1794" s="4402"/>
      <c r="G1794" s="4402"/>
      <c r="H1794" s="4402"/>
      <c r="I1794" s="4402"/>
      <c r="J1794" s="4402"/>
      <c r="K1794" s="4402"/>
      <c r="L1794" s="4402"/>
      <c r="M1794" s="4402"/>
      <c r="N1794" s="5037"/>
      <c r="O1794" s="506"/>
      <c r="P1794" s="506"/>
    </row>
    <row r="1795" spans="3:17" s="360" customFormat="1" ht="15" customHeight="1" x14ac:dyDescent="0.2">
      <c r="C1795" s="831" t="s">
        <v>1286</v>
      </c>
      <c r="D1795" s="712"/>
      <c r="E1795" s="712"/>
      <c r="F1795" s="712"/>
      <c r="G1795" s="712"/>
      <c r="H1795" s="712"/>
      <c r="I1795" s="712"/>
      <c r="J1795" s="712"/>
      <c r="K1795" s="712"/>
      <c r="L1795" s="712"/>
      <c r="M1795" s="712"/>
      <c r="N1795" s="832"/>
      <c r="O1795" s="506"/>
      <c r="P1795" s="506"/>
    </row>
    <row r="1796" spans="3:17" s="360" customFormat="1" ht="15" customHeight="1" thickBot="1" x14ac:dyDescent="0.25">
      <c r="C1796" s="850" t="s">
        <v>3711</v>
      </c>
      <c r="D1796" s="851"/>
      <c r="E1796" s="851"/>
      <c r="F1796" s="851"/>
      <c r="G1796" s="851"/>
      <c r="H1796" s="851"/>
      <c r="I1796" s="851"/>
      <c r="J1796" s="851"/>
      <c r="K1796" s="851"/>
      <c r="L1796" s="851"/>
      <c r="M1796" s="851"/>
      <c r="N1796" s="852"/>
      <c r="O1796" s="506"/>
      <c r="P1796" s="506"/>
    </row>
    <row r="1797" spans="3:17" s="360" customFormat="1" ht="15" customHeight="1" thickTop="1" x14ac:dyDescent="0.3">
      <c r="C1797" s="4948"/>
      <c r="D1797" s="4948"/>
      <c r="E1797" s="4948"/>
      <c r="F1797" s="534"/>
      <c r="G1797" s="534"/>
      <c r="H1797" s="534"/>
      <c r="I1797" s="506"/>
      <c r="J1797" s="506"/>
      <c r="K1797" s="506"/>
      <c r="L1797" s="506"/>
      <c r="M1797" s="506"/>
      <c r="N1797" s="506"/>
      <c r="O1797" s="506"/>
      <c r="P1797" s="506"/>
    </row>
    <row r="1798" spans="3:17" s="360" customFormat="1" ht="15" customHeight="1" thickBot="1" x14ac:dyDescent="0.35">
      <c r="C1798" s="534"/>
      <c r="D1798" s="534"/>
      <c r="E1798" s="534"/>
      <c r="F1798" s="534"/>
      <c r="G1798" s="534"/>
      <c r="H1798" s="534"/>
      <c r="I1798" s="506"/>
      <c r="J1798" s="506"/>
      <c r="K1798" s="506"/>
      <c r="L1798" s="506"/>
      <c r="M1798" s="506"/>
      <c r="N1798" s="506"/>
      <c r="O1798" s="506"/>
      <c r="P1798" s="506"/>
    </row>
    <row r="1799" spans="3:17" s="360" customFormat="1" ht="15" customHeight="1" thickTop="1" x14ac:dyDescent="0.2">
      <c r="C1799" s="5062" t="s">
        <v>3688</v>
      </c>
      <c r="D1799" s="4962"/>
      <c r="E1799" s="4962"/>
      <c r="F1799" s="4962"/>
      <c r="G1799" s="4962"/>
      <c r="H1799" s="4962"/>
      <c r="I1799" s="4962"/>
      <c r="J1799" s="4962"/>
      <c r="K1799" s="4962"/>
      <c r="L1799" s="4962"/>
      <c r="M1799" s="4962"/>
      <c r="N1799" s="4962"/>
      <c r="O1799" s="4962"/>
      <c r="P1799" s="4962"/>
      <c r="Q1799" s="4963"/>
    </row>
    <row r="1800" spans="3:17" s="360" customFormat="1" ht="15" customHeight="1" thickBot="1" x14ac:dyDescent="0.25">
      <c r="C1800" s="831"/>
      <c r="D1800" s="712"/>
      <c r="E1800" s="712"/>
      <c r="F1800" s="712"/>
      <c r="G1800" s="712"/>
      <c r="H1800" s="712"/>
      <c r="I1800" s="712"/>
      <c r="J1800" s="712"/>
      <c r="K1800" s="712"/>
      <c r="L1800" s="712"/>
      <c r="M1800" s="712"/>
      <c r="N1800" s="712"/>
      <c r="O1800" s="712"/>
      <c r="P1800" s="712"/>
      <c r="Q1800" s="832"/>
    </row>
    <row r="1801" spans="3:17" s="360" customFormat="1" ht="15" customHeight="1" thickBot="1" x14ac:dyDescent="0.25">
      <c r="C1801" s="4964" t="s">
        <v>344</v>
      </c>
      <c r="D1801" s="5109"/>
      <c r="E1801" s="5063" t="s">
        <v>345</v>
      </c>
      <c r="F1801" s="4966"/>
      <c r="G1801" s="4966"/>
      <c r="H1801" s="4966"/>
      <c r="I1801" s="4966"/>
      <c r="J1801" s="4966"/>
      <c r="K1801" s="4966"/>
      <c r="L1801" s="4966"/>
      <c r="M1801" s="4966"/>
      <c r="N1801" s="4966"/>
      <c r="O1801" s="4966"/>
      <c r="P1801" s="4966"/>
      <c r="Q1801" s="4967"/>
    </row>
    <row r="1802" spans="3:17" s="360" customFormat="1" ht="15" customHeight="1" thickBot="1" x14ac:dyDescent="0.25">
      <c r="C1802" s="5143" t="s">
        <v>2768</v>
      </c>
      <c r="D1802" s="5144" t="s">
        <v>2769</v>
      </c>
      <c r="E1802" s="4972" t="s">
        <v>2534</v>
      </c>
      <c r="F1802" s="4973"/>
      <c r="G1802" s="4973"/>
      <c r="H1802" s="4973"/>
      <c r="I1802" s="4973"/>
      <c r="J1802" s="5064"/>
      <c r="K1802" s="4973" t="s">
        <v>340</v>
      </c>
      <c r="L1802" s="4973"/>
      <c r="M1802" s="4973"/>
      <c r="N1802" s="4972" t="s">
        <v>225</v>
      </c>
      <c r="O1802" s="4973"/>
      <c r="P1802" s="4973"/>
      <c r="Q1802" s="5094"/>
    </row>
    <row r="1803" spans="3:17" s="360" customFormat="1" ht="15" customHeight="1" thickBot="1" x14ac:dyDescent="0.25">
      <c r="C1803" s="4968"/>
      <c r="D1803" s="4970"/>
      <c r="E1803" s="5360"/>
      <c r="F1803" s="5068"/>
      <c r="G1803" s="5068"/>
      <c r="H1803" s="5068"/>
      <c r="I1803" s="5068"/>
      <c r="J1803" s="5361"/>
      <c r="K1803" s="5068"/>
      <c r="L1803" s="5068"/>
      <c r="M1803" s="5068"/>
      <c r="N1803" s="5031" t="s">
        <v>2773</v>
      </c>
      <c r="O1803" s="5145" t="s">
        <v>3689</v>
      </c>
      <c r="P1803" s="5146"/>
      <c r="Q1803" s="4974" t="s">
        <v>3690</v>
      </c>
    </row>
    <row r="1804" spans="3:17" s="360" customFormat="1" ht="64.5" customHeight="1" thickBot="1" x14ac:dyDescent="0.25">
      <c r="C1804" s="4969"/>
      <c r="D1804" s="5033"/>
      <c r="E1804" s="1960" t="s">
        <v>2770</v>
      </c>
      <c r="F1804" s="834" t="s">
        <v>562</v>
      </c>
      <c r="G1804" s="1391" t="s">
        <v>3691</v>
      </c>
      <c r="H1804" s="1943" t="s">
        <v>3692</v>
      </c>
      <c r="I1804" s="1943" t="s">
        <v>1413</v>
      </c>
      <c r="J1804" s="1943" t="s">
        <v>3693</v>
      </c>
      <c r="K1804" s="833" t="s">
        <v>3694</v>
      </c>
      <c r="L1804" s="1297" t="s">
        <v>2322</v>
      </c>
      <c r="M1804" s="1297" t="s">
        <v>3695</v>
      </c>
      <c r="N1804" s="5033"/>
      <c r="O1804" s="1955" t="s">
        <v>3696</v>
      </c>
      <c r="P1804" s="1328" t="s">
        <v>3697</v>
      </c>
      <c r="Q1804" s="5147"/>
    </row>
    <row r="1805" spans="3:17" s="360" customFormat="1" ht="27" customHeight="1" x14ac:dyDescent="0.2">
      <c r="C1805" s="1027" t="s">
        <v>3698</v>
      </c>
      <c r="D1805" s="836">
        <f>+E1805+K1805+N1805</f>
        <v>20</v>
      </c>
      <c r="E1805" s="836">
        <v>10</v>
      </c>
      <c r="F1805" s="1473">
        <v>67</v>
      </c>
      <c r="G1805" s="1473">
        <v>200</v>
      </c>
      <c r="H1805" s="1956">
        <v>0.15</v>
      </c>
      <c r="I1805" s="1956">
        <v>0.15</v>
      </c>
      <c r="J1805" s="1956">
        <v>0.04</v>
      </c>
      <c r="K1805" s="836">
        <v>0.01</v>
      </c>
      <c r="L1805" s="19">
        <v>20</v>
      </c>
      <c r="M1805" s="98">
        <v>0</v>
      </c>
      <c r="N1805" s="838">
        <v>9.99</v>
      </c>
      <c r="O1805" s="1299" t="s">
        <v>3305</v>
      </c>
      <c r="P1805" s="1957">
        <v>0.06</v>
      </c>
      <c r="Q1805" s="1630">
        <v>0.5</v>
      </c>
    </row>
    <row r="1806" spans="3:17" s="360" customFormat="1" ht="27" customHeight="1" x14ac:dyDescent="0.2">
      <c r="C1806" s="1027" t="s">
        <v>3699</v>
      </c>
      <c r="D1806" s="836">
        <f>+E1806+K1806+N1806</f>
        <v>32</v>
      </c>
      <c r="E1806" s="836">
        <v>12</v>
      </c>
      <c r="F1806" s="1473">
        <v>80</v>
      </c>
      <c r="G1806" s="1473">
        <v>200</v>
      </c>
      <c r="H1806" s="1956">
        <v>0.15</v>
      </c>
      <c r="I1806" s="1956">
        <v>0.15</v>
      </c>
      <c r="J1806" s="1956">
        <v>0.04</v>
      </c>
      <c r="K1806" s="836">
        <v>0.01</v>
      </c>
      <c r="L1806" s="19">
        <v>20</v>
      </c>
      <c r="M1806" s="98">
        <v>0</v>
      </c>
      <c r="N1806" s="838">
        <v>19.989999999999998</v>
      </c>
      <c r="O1806" s="1299" t="s">
        <v>58</v>
      </c>
      <c r="P1806" s="1957">
        <v>0.06</v>
      </c>
      <c r="Q1806" s="1630">
        <v>0.1</v>
      </c>
    </row>
    <row r="1807" spans="3:17" s="360" customFormat="1" ht="27" customHeight="1" x14ac:dyDescent="0.2">
      <c r="C1807" s="2989" t="s">
        <v>5812</v>
      </c>
      <c r="D1807" s="836">
        <f>+E1807+K1807+N1807</f>
        <v>40</v>
      </c>
      <c r="E1807" s="836">
        <v>20</v>
      </c>
      <c r="F1807" s="1473">
        <v>133</v>
      </c>
      <c r="G1807" s="1473">
        <v>200</v>
      </c>
      <c r="H1807" s="1956">
        <v>0.15</v>
      </c>
      <c r="I1807" s="1956">
        <v>0.15</v>
      </c>
      <c r="J1807" s="1956">
        <v>0.04</v>
      </c>
      <c r="K1807" s="836">
        <v>0.01</v>
      </c>
      <c r="L1807" s="19">
        <v>20</v>
      </c>
      <c r="M1807" s="98">
        <v>0</v>
      </c>
      <c r="N1807" s="838">
        <v>19.989999999999998</v>
      </c>
      <c r="O1807" s="1299" t="s">
        <v>58</v>
      </c>
      <c r="P1807" s="1957"/>
      <c r="Q1807" s="1630">
        <v>0.1</v>
      </c>
    </row>
    <row r="1808" spans="3:17" s="360" customFormat="1" ht="27" customHeight="1" x14ac:dyDescent="0.2">
      <c r="C1808" s="1027" t="s">
        <v>3700</v>
      </c>
      <c r="D1808" s="836">
        <f>+E1808+K1808+N1808</f>
        <v>32</v>
      </c>
      <c r="E1808" s="836">
        <v>12</v>
      </c>
      <c r="F1808" s="1473">
        <v>80</v>
      </c>
      <c r="G1808" s="1473">
        <v>60</v>
      </c>
      <c r="H1808" s="1956">
        <v>0.15</v>
      </c>
      <c r="I1808" s="1956">
        <v>0.15</v>
      </c>
      <c r="J1808" s="1958" t="s">
        <v>1871</v>
      </c>
      <c r="K1808" s="836">
        <v>0.01</v>
      </c>
      <c r="L1808" s="19">
        <v>20</v>
      </c>
      <c r="M1808" s="98">
        <v>40</v>
      </c>
      <c r="N1808" s="838">
        <v>19.989999999999998</v>
      </c>
      <c r="O1808" s="1299" t="s">
        <v>58</v>
      </c>
      <c r="P1808" s="1957"/>
      <c r="Q1808" s="1630">
        <v>0.1</v>
      </c>
    </row>
    <row r="1809" spans="3:17" s="360" customFormat="1" ht="27" customHeight="1" x14ac:dyDescent="0.2">
      <c r="C1809" s="1027" t="s">
        <v>3701</v>
      </c>
      <c r="D1809" s="836">
        <f>+E1809+K1809+N1809</f>
        <v>40</v>
      </c>
      <c r="E1809" s="836">
        <v>20</v>
      </c>
      <c r="F1809" s="1473">
        <v>133</v>
      </c>
      <c r="G1809" s="1473">
        <v>115</v>
      </c>
      <c r="H1809" s="1956">
        <v>0.15</v>
      </c>
      <c r="I1809" s="1956">
        <v>0.15</v>
      </c>
      <c r="J1809" s="1958" t="s">
        <v>1871</v>
      </c>
      <c r="K1809" s="836">
        <v>0.01</v>
      </c>
      <c r="L1809" s="19">
        <v>20</v>
      </c>
      <c r="M1809" s="98">
        <v>40</v>
      </c>
      <c r="N1809" s="838">
        <v>19.989999999999998</v>
      </c>
      <c r="O1809" s="1299" t="s">
        <v>58</v>
      </c>
      <c r="P1809" s="1957">
        <v>0.06</v>
      </c>
      <c r="Q1809" s="1630">
        <v>0.1</v>
      </c>
    </row>
    <row r="1810" spans="3:17" s="360" customFormat="1" ht="15" customHeight="1" x14ac:dyDescent="0.2">
      <c r="C1810" s="1234" t="s">
        <v>1474</v>
      </c>
      <c r="D1810" s="1300"/>
      <c r="E1810" s="1300"/>
      <c r="F1810" s="1300"/>
      <c r="G1810" s="1300"/>
      <c r="H1810" s="1300"/>
      <c r="I1810" s="1300"/>
      <c r="J1810" s="1300"/>
      <c r="K1810" s="1300"/>
      <c r="L1810" s="144"/>
      <c r="M1810" s="1301"/>
      <c r="N1810" s="1301"/>
      <c r="O1810" s="1302"/>
      <c r="P1810" s="1302"/>
      <c r="Q1810" s="1303"/>
    </row>
    <row r="1811" spans="3:17" s="360" customFormat="1" ht="28.5" customHeight="1" x14ac:dyDescent="0.2">
      <c r="C1811" s="5095" t="s">
        <v>3702</v>
      </c>
      <c r="D1811" s="5072"/>
      <c r="E1811" s="5072"/>
      <c r="F1811" s="5072"/>
      <c r="G1811" s="5072"/>
      <c r="H1811" s="5072"/>
      <c r="I1811" s="5072"/>
      <c r="J1811" s="5072"/>
      <c r="K1811" s="5072"/>
      <c r="L1811" s="5072"/>
      <c r="M1811" s="5072"/>
      <c r="N1811" s="5072"/>
      <c r="O1811" s="5072"/>
      <c r="P1811" s="5072"/>
      <c r="Q1811" s="5037"/>
    </row>
    <row r="1812" spans="3:17" s="360" customFormat="1" ht="15" customHeight="1" x14ac:dyDescent="0.2">
      <c r="C1812" s="5036" t="s">
        <v>3703</v>
      </c>
      <c r="D1812" s="5072"/>
      <c r="E1812" s="5072"/>
      <c r="F1812" s="5072"/>
      <c r="G1812" s="5072"/>
      <c r="H1812" s="5072"/>
      <c r="I1812" s="5072"/>
      <c r="J1812" s="5072"/>
      <c r="K1812" s="5072"/>
      <c r="L1812" s="5072"/>
      <c r="M1812" s="5072"/>
      <c r="N1812" s="5072"/>
      <c r="O1812" s="5072"/>
      <c r="P1812" s="5072"/>
      <c r="Q1812" s="5037"/>
    </row>
    <row r="1813" spans="3:17" s="360" customFormat="1" ht="15" customHeight="1" x14ac:dyDescent="0.2">
      <c r="C1813" s="5036" t="s">
        <v>3704</v>
      </c>
      <c r="D1813" s="5072"/>
      <c r="E1813" s="5072"/>
      <c r="F1813" s="5072"/>
      <c r="G1813" s="5072"/>
      <c r="H1813" s="5072"/>
      <c r="I1813" s="5072"/>
      <c r="J1813" s="5072"/>
      <c r="K1813" s="5072"/>
      <c r="L1813" s="5072"/>
      <c r="M1813" s="5072"/>
      <c r="N1813" s="5072"/>
      <c r="O1813" s="5072"/>
      <c r="P1813" s="5072"/>
      <c r="Q1813" s="5037"/>
    </row>
    <row r="1814" spans="3:17" s="360" customFormat="1" ht="15" customHeight="1" x14ac:dyDescent="0.2">
      <c r="C1814" s="5036" t="s">
        <v>3705</v>
      </c>
      <c r="D1814" s="5072"/>
      <c r="E1814" s="5072"/>
      <c r="F1814" s="5072"/>
      <c r="G1814" s="5072"/>
      <c r="H1814" s="5072"/>
      <c r="I1814" s="5072"/>
      <c r="J1814" s="5072"/>
      <c r="K1814" s="5072"/>
      <c r="L1814" s="5072"/>
      <c r="M1814" s="5072"/>
      <c r="N1814" s="5072"/>
      <c r="O1814" s="5072"/>
      <c r="P1814" s="5072"/>
      <c r="Q1814" s="5037"/>
    </row>
    <row r="1815" spans="3:17" s="360" customFormat="1" ht="15" customHeight="1" x14ac:dyDescent="0.2">
      <c r="C1815" s="5049" t="s">
        <v>3706</v>
      </c>
      <c r="D1815" s="4324"/>
      <c r="E1815" s="4324"/>
      <c r="F1815" s="4324"/>
      <c r="G1815" s="4324"/>
      <c r="H1815" s="4324"/>
      <c r="I1815" s="4324"/>
      <c r="J1815" s="4324"/>
      <c r="K1815" s="4324"/>
      <c r="L1815" s="4324"/>
      <c r="M1815" s="4324"/>
      <c r="N1815" s="4324"/>
      <c r="O1815" s="4324"/>
      <c r="P1815" s="4324"/>
      <c r="Q1815" s="5073"/>
    </row>
    <row r="1816" spans="3:17" s="360" customFormat="1" ht="15" customHeight="1" x14ac:dyDescent="0.2">
      <c r="C1816" s="5049" t="s">
        <v>3707</v>
      </c>
      <c r="D1816" s="4324"/>
      <c r="E1816" s="4324"/>
      <c r="F1816" s="4324"/>
      <c r="G1816" s="4324"/>
      <c r="H1816" s="4324"/>
      <c r="I1816" s="4324"/>
      <c r="J1816" s="4324"/>
      <c r="K1816" s="4324"/>
      <c r="L1816" s="4324"/>
      <c r="M1816" s="4324"/>
      <c r="N1816" s="4324"/>
      <c r="O1816" s="4324"/>
      <c r="P1816" s="4324"/>
      <c r="Q1816" s="5073"/>
    </row>
    <row r="1817" spans="3:17" s="360" customFormat="1" ht="15" customHeight="1" x14ac:dyDescent="0.2">
      <c r="C1817" s="5049" t="s">
        <v>3708</v>
      </c>
      <c r="D1817" s="4324"/>
      <c r="E1817" s="4324"/>
      <c r="F1817" s="4324"/>
      <c r="G1817" s="4324"/>
      <c r="H1817" s="4324"/>
      <c r="I1817" s="4324"/>
      <c r="J1817" s="4324"/>
      <c r="K1817" s="4324"/>
      <c r="L1817" s="4324"/>
      <c r="M1817" s="4324"/>
      <c r="N1817" s="4324"/>
      <c r="O1817" s="4324"/>
      <c r="P1817" s="4324"/>
      <c r="Q1817" s="5073"/>
    </row>
    <row r="1818" spans="3:17" s="360" customFormat="1" ht="15" customHeight="1" x14ac:dyDescent="0.2">
      <c r="C1818" s="5049" t="s">
        <v>3709</v>
      </c>
      <c r="D1818" s="4324"/>
      <c r="E1818" s="4324"/>
      <c r="F1818" s="4324"/>
      <c r="G1818" s="4324"/>
      <c r="H1818" s="4324"/>
      <c r="I1818" s="4324"/>
      <c r="J1818" s="4324"/>
      <c r="K1818" s="4324"/>
      <c r="L1818" s="4324"/>
      <c r="M1818" s="4324"/>
      <c r="N1818" s="4324"/>
      <c r="O1818" s="4324"/>
      <c r="P1818" s="4324"/>
      <c r="Q1818" s="5073"/>
    </row>
    <row r="1819" spans="3:17" s="360" customFormat="1" ht="15" customHeight="1" thickBot="1" x14ac:dyDescent="0.25">
      <c r="C1819" s="1959" t="s">
        <v>3710</v>
      </c>
      <c r="D1819" s="851"/>
      <c r="E1819" s="851"/>
      <c r="F1819" s="851"/>
      <c r="G1819" s="851"/>
      <c r="H1819" s="851"/>
      <c r="I1819" s="851"/>
      <c r="J1819" s="851"/>
      <c r="K1819" s="851"/>
      <c r="L1819" s="851"/>
      <c r="M1819" s="851"/>
      <c r="N1819" s="851"/>
      <c r="O1819" s="851"/>
      <c r="P1819" s="851"/>
      <c r="Q1819" s="852"/>
    </row>
    <row r="1820" spans="3:17" s="360" customFormat="1" ht="15" customHeight="1" thickTop="1" x14ac:dyDescent="0.3">
      <c r="C1820" s="4948"/>
      <c r="D1820" s="4948"/>
      <c r="E1820" s="4948"/>
      <c r="F1820" s="534"/>
      <c r="G1820" s="534"/>
      <c r="H1820" s="534"/>
      <c r="I1820" s="506"/>
      <c r="J1820" s="506"/>
      <c r="K1820" s="506"/>
      <c r="L1820" s="506"/>
      <c r="M1820" s="506"/>
      <c r="N1820" s="506"/>
      <c r="O1820" s="506"/>
      <c r="P1820" s="506"/>
    </row>
    <row r="1821" spans="3:17" s="360" customFormat="1" ht="15" customHeight="1" thickBot="1" x14ac:dyDescent="0.35">
      <c r="C1821" s="534"/>
      <c r="D1821" s="534"/>
      <c r="E1821" s="534"/>
      <c r="F1821" s="534"/>
      <c r="G1821" s="534"/>
      <c r="H1821" s="534"/>
      <c r="I1821" s="506"/>
      <c r="J1821" s="506"/>
      <c r="K1821" s="506"/>
      <c r="L1821" s="506"/>
      <c r="M1821" s="506"/>
      <c r="N1821" s="506"/>
      <c r="O1821" s="506"/>
      <c r="P1821" s="506"/>
    </row>
    <row r="1822" spans="3:17" s="360" customFormat="1" ht="15" customHeight="1" x14ac:dyDescent="0.2">
      <c r="C1822" s="5295" t="s">
        <v>3684</v>
      </c>
      <c r="D1822" s="5296"/>
      <c r="E1822" s="5296"/>
      <c r="F1822" s="5296"/>
      <c r="G1822" s="5296"/>
      <c r="H1822" s="5296"/>
      <c r="I1822" s="5296"/>
      <c r="J1822" s="5296"/>
      <c r="K1822" s="5296"/>
      <c r="L1822" s="5296"/>
      <c r="M1822" s="5296"/>
      <c r="N1822" s="5297"/>
      <c r="O1822" s="506"/>
      <c r="P1822" s="506"/>
    </row>
    <row r="1823" spans="3:17" s="360" customFormat="1" ht="15" customHeight="1" x14ac:dyDescent="0.2">
      <c r="C1823" s="970"/>
      <c r="D1823" s="712"/>
      <c r="E1823" s="712"/>
      <c r="F1823" s="712"/>
      <c r="G1823" s="712"/>
      <c r="H1823" s="712"/>
      <c r="I1823" s="712"/>
      <c r="J1823" s="712"/>
      <c r="K1823" s="712"/>
      <c r="L1823" s="712"/>
      <c r="M1823" s="712"/>
      <c r="N1823" s="971"/>
      <c r="O1823" s="506"/>
      <c r="P1823" s="506"/>
    </row>
    <row r="1824" spans="3:17" s="360" customFormat="1" ht="15" customHeight="1" x14ac:dyDescent="0.2">
      <c r="C1824" s="5298" t="s">
        <v>344</v>
      </c>
      <c r="D1824" s="5173"/>
      <c r="E1824" s="5128" t="s">
        <v>2765</v>
      </c>
      <c r="F1824" s="5128"/>
      <c r="G1824" s="5128"/>
      <c r="H1824" s="5128"/>
      <c r="I1824" s="5128"/>
      <c r="J1824" s="5128"/>
      <c r="K1824" s="5128"/>
      <c r="L1824" s="5128"/>
      <c r="M1824" s="5128"/>
      <c r="N1824" s="5149"/>
      <c r="O1824" s="506"/>
      <c r="P1824" s="506"/>
    </row>
    <row r="1825" spans="3:16" s="360" customFormat="1" ht="15" customHeight="1" x14ac:dyDescent="0.2">
      <c r="C1825" s="5107" t="s">
        <v>2768</v>
      </c>
      <c r="D1825" s="4268" t="s">
        <v>2769</v>
      </c>
      <c r="E1825" s="5054" t="s">
        <v>2766</v>
      </c>
      <c r="F1825" s="5054"/>
      <c r="G1825" s="5054"/>
      <c r="H1825" s="5054" t="s">
        <v>2767</v>
      </c>
      <c r="I1825" s="5054"/>
      <c r="J1825" s="5054"/>
      <c r="K1825" s="5054" t="s">
        <v>340</v>
      </c>
      <c r="L1825" s="5054"/>
      <c r="M1825" s="5054"/>
      <c r="N1825" s="5115"/>
      <c r="O1825" s="506"/>
      <c r="P1825" s="506"/>
    </row>
    <row r="1826" spans="3:16" s="360" customFormat="1" ht="21.75" customHeight="1" x14ac:dyDescent="0.2">
      <c r="C1826" s="5107"/>
      <c r="D1826" s="4269"/>
      <c r="E1826" s="1347" t="s">
        <v>2770</v>
      </c>
      <c r="F1826" s="1347" t="s">
        <v>563</v>
      </c>
      <c r="G1826" s="1347" t="s">
        <v>1413</v>
      </c>
      <c r="H1826" s="1347" t="s">
        <v>2773</v>
      </c>
      <c r="I1826" s="1347" t="s">
        <v>1996</v>
      </c>
      <c r="J1826" s="1347" t="s">
        <v>2321</v>
      </c>
      <c r="K1826" s="1347" t="s">
        <v>2020</v>
      </c>
      <c r="L1826" s="1347" t="s">
        <v>2322</v>
      </c>
      <c r="M1826" s="1347" t="s">
        <v>2323</v>
      </c>
      <c r="N1826" s="1348" t="s">
        <v>2560</v>
      </c>
      <c r="O1826" s="506"/>
      <c r="P1826" s="506"/>
    </row>
    <row r="1827" spans="3:16" s="360" customFormat="1" ht="31.5" customHeight="1" x14ac:dyDescent="0.2">
      <c r="C1827" s="1666" t="s">
        <v>3685</v>
      </c>
      <c r="D1827" s="1353">
        <v>39</v>
      </c>
      <c r="E1827" s="1351" t="s">
        <v>308</v>
      </c>
      <c r="F1827" s="1352" t="s">
        <v>1534</v>
      </c>
      <c r="G1827" s="1352" t="s">
        <v>1534</v>
      </c>
      <c r="H1827" s="1352">
        <v>39</v>
      </c>
      <c r="I1827" s="46">
        <v>3000</v>
      </c>
      <c r="J1827" s="1353">
        <v>0.02</v>
      </c>
      <c r="K1827" s="1354" t="s">
        <v>308</v>
      </c>
      <c r="L1827" s="1355">
        <v>50</v>
      </c>
      <c r="M1827" s="1356">
        <v>0.06</v>
      </c>
      <c r="N1827" s="1357">
        <v>0.1</v>
      </c>
      <c r="O1827" s="506"/>
      <c r="P1827" s="506"/>
    </row>
    <row r="1828" spans="3:16" s="360" customFormat="1" ht="31.5" customHeight="1" x14ac:dyDescent="0.2">
      <c r="C1828" s="1666" t="s">
        <v>3686</v>
      </c>
      <c r="D1828" s="1353">
        <v>49</v>
      </c>
      <c r="E1828" s="1351" t="s">
        <v>308</v>
      </c>
      <c r="F1828" s="1352" t="s">
        <v>1534</v>
      </c>
      <c r="G1828" s="1352" t="s">
        <v>1534</v>
      </c>
      <c r="H1828" s="1352">
        <v>49</v>
      </c>
      <c r="I1828" s="46">
        <v>5000</v>
      </c>
      <c r="J1828" s="1353">
        <v>0.02</v>
      </c>
      <c r="K1828" s="1354" t="s">
        <v>308</v>
      </c>
      <c r="L1828" s="1355">
        <v>50</v>
      </c>
      <c r="M1828" s="1356">
        <v>0.06</v>
      </c>
      <c r="N1828" s="1357">
        <v>0.1</v>
      </c>
      <c r="O1828" s="506"/>
      <c r="P1828" s="506"/>
    </row>
    <row r="1829" spans="3:16" s="360" customFormat="1" ht="15" customHeight="1" x14ac:dyDescent="0.2">
      <c r="C1829" s="1358"/>
      <c r="D1829" s="900"/>
      <c r="E1829" s="1300"/>
      <c r="F1829" s="1300"/>
      <c r="G1829" s="1300"/>
      <c r="H1829" s="1300"/>
      <c r="I1829" s="144"/>
      <c r="J1829" s="1301"/>
      <c r="K1829" s="1302"/>
      <c r="L1829" s="1302"/>
      <c r="M1829" s="1301"/>
      <c r="N1829" s="971"/>
      <c r="O1829" s="506"/>
      <c r="P1829" s="506"/>
    </row>
    <row r="1830" spans="3:16" s="360" customFormat="1" ht="15" customHeight="1" x14ac:dyDescent="0.2">
      <c r="C1830" s="1358" t="s">
        <v>1474</v>
      </c>
      <c r="D1830" s="900"/>
      <c r="E1830" s="1300"/>
      <c r="F1830" s="1300"/>
      <c r="G1830" s="1300"/>
      <c r="H1830" s="1300"/>
      <c r="I1830" s="144"/>
      <c r="J1830" s="1301"/>
      <c r="K1830" s="1302"/>
      <c r="L1830" s="1302"/>
      <c r="M1830" s="1301"/>
      <c r="N1830" s="971"/>
      <c r="O1830" s="506"/>
      <c r="P1830" s="506"/>
    </row>
    <row r="1831" spans="3:16" s="360" customFormat="1" ht="15" customHeight="1" x14ac:dyDescent="0.2">
      <c r="C1831" s="5116" t="s">
        <v>2778</v>
      </c>
      <c r="D1831" s="5060"/>
      <c r="E1831" s="5060"/>
      <c r="F1831" s="5060"/>
      <c r="G1831" s="5060"/>
      <c r="H1831" s="5060"/>
      <c r="I1831" s="5060"/>
      <c r="J1831" s="5060"/>
      <c r="K1831" s="5060"/>
      <c r="L1831" s="5060"/>
      <c r="M1831" s="5060"/>
      <c r="N1831" s="1359"/>
      <c r="O1831" s="506"/>
      <c r="P1831" s="506"/>
    </row>
    <row r="1832" spans="3:16" s="360" customFormat="1" ht="15" customHeight="1" x14ac:dyDescent="0.2">
      <c r="C1832" s="5103" t="s">
        <v>614</v>
      </c>
      <c r="D1832" s="4536"/>
      <c r="E1832" s="4536"/>
      <c r="F1832" s="4536"/>
      <c r="G1832" s="4536"/>
      <c r="H1832" s="4536"/>
      <c r="I1832" s="4536"/>
      <c r="J1832" s="4536"/>
      <c r="K1832" s="4536"/>
      <c r="L1832" s="4536"/>
      <c r="M1832" s="4536"/>
      <c r="N1832" s="971"/>
      <c r="O1832" s="506"/>
      <c r="P1832" s="506"/>
    </row>
    <row r="1833" spans="3:16" s="360" customFormat="1" ht="15" customHeight="1" x14ac:dyDescent="0.2">
      <c r="C1833" s="5103" t="s">
        <v>615</v>
      </c>
      <c r="D1833" s="4536"/>
      <c r="E1833" s="4536"/>
      <c r="F1833" s="4536"/>
      <c r="G1833" s="4536"/>
      <c r="H1833" s="4536"/>
      <c r="I1833" s="4536"/>
      <c r="J1833" s="4536"/>
      <c r="K1833" s="4536"/>
      <c r="L1833" s="4536"/>
      <c r="M1833" s="4536"/>
      <c r="N1833" s="971"/>
      <c r="O1833" s="506"/>
      <c r="P1833" s="506"/>
    </row>
    <row r="1834" spans="3:16" s="360" customFormat="1" ht="15" customHeight="1" x14ac:dyDescent="0.2">
      <c r="C1834" s="5103" t="s">
        <v>616</v>
      </c>
      <c r="D1834" s="4536"/>
      <c r="E1834" s="4536"/>
      <c r="F1834" s="4536"/>
      <c r="G1834" s="4536"/>
      <c r="H1834" s="4536"/>
      <c r="I1834" s="4536"/>
      <c r="J1834" s="4536"/>
      <c r="K1834" s="4536"/>
      <c r="L1834" s="4536"/>
      <c r="M1834" s="4536"/>
      <c r="N1834" s="971"/>
      <c r="O1834" s="506"/>
      <c r="P1834" s="506"/>
    </row>
    <row r="1835" spans="3:16" s="360" customFormat="1" ht="15" customHeight="1" thickBot="1" x14ac:dyDescent="0.25">
      <c r="C1835" s="5162" t="s">
        <v>3687</v>
      </c>
      <c r="D1835" s="5163"/>
      <c r="E1835" s="5163"/>
      <c r="F1835" s="5163"/>
      <c r="G1835" s="5163"/>
      <c r="H1835" s="5163"/>
      <c r="I1835" s="5163"/>
      <c r="J1835" s="5163"/>
      <c r="K1835" s="5163"/>
      <c r="L1835" s="5163"/>
      <c r="M1835" s="5163"/>
      <c r="N1835" s="967"/>
      <c r="O1835" s="506"/>
      <c r="P1835" s="506"/>
    </row>
    <row r="1836" spans="3:16" s="360" customFormat="1" ht="15" customHeight="1" x14ac:dyDescent="0.3">
      <c r="C1836" s="5148"/>
      <c r="D1836" s="5148"/>
      <c r="E1836" s="5148"/>
      <c r="F1836" s="534"/>
      <c r="G1836" s="534"/>
      <c r="H1836" s="534"/>
      <c r="I1836" s="506"/>
      <c r="J1836" s="506"/>
      <c r="K1836" s="506"/>
      <c r="L1836" s="506"/>
      <c r="M1836" s="506"/>
      <c r="N1836" s="506"/>
      <c r="O1836" s="506"/>
      <c r="P1836" s="506"/>
    </row>
    <row r="1837" spans="3:16" s="360" customFormat="1" ht="15" customHeight="1" thickBot="1" x14ac:dyDescent="0.35">
      <c r="C1837" s="534"/>
      <c r="D1837" s="534"/>
      <c r="E1837" s="534"/>
      <c r="F1837" s="534"/>
      <c r="G1837" s="534"/>
      <c r="H1837" s="534"/>
      <c r="I1837" s="506"/>
      <c r="J1837" s="506"/>
      <c r="K1837" s="506"/>
      <c r="L1837" s="506"/>
      <c r="M1837" s="506"/>
      <c r="N1837" s="506"/>
      <c r="O1837" s="506"/>
      <c r="P1837" s="506"/>
    </row>
    <row r="1838" spans="3:16" s="360" customFormat="1" ht="15" customHeight="1" thickTop="1" x14ac:dyDescent="0.2">
      <c r="C1838" s="5062" t="s">
        <v>2320</v>
      </c>
      <c r="D1838" s="4962"/>
      <c r="E1838" s="4962"/>
      <c r="F1838" s="4962"/>
      <c r="G1838" s="4962"/>
      <c r="H1838" s="4962"/>
      <c r="I1838" s="4962"/>
      <c r="J1838" s="4962"/>
      <c r="K1838" s="4962"/>
      <c r="L1838" s="4962"/>
      <c r="M1838" s="4963"/>
      <c r="N1838" s="506"/>
      <c r="O1838" s="506"/>
      <c r="P1838" s="506"/>
    </row>
    <row r="1839" spans="3:16" s="360" customFormat="1" ht="15" customHeight="1" thickBot="1" x14ac:dyDescent="0.25">
      <c r="C1839" s="831"/>
      <c r="D1839" s="712"/>
      <c r="E1839" s="712"/>
      <c r="F1839" s="712"/>
      <c r="G1839" s="712"/>
      <c r="H1839" s="712"/>
      <c r="I1839" s="712"/>
      <c r="J1839" s="712"/>
      <c r="K1839" s="712"/>
      <c r="L1839" s="712"/>
      <c r="M1839" s="832"/>
      <c r="N1839" s="506"/>
      <c r="O1839" s="506"/>
      <c r="P1839" s="506"/>
    </row>
    <row r="1840" spans="3:16" s="360" customFormat="1" ht="15" customHeight="1" thickBot="1" x14ac:dyDescent="0.25">
      <c r="C1840" s="4964" t="s">
        <v>344</v>
      </c>
      <c r="D1840" s="4965"/>
      <c r="E1840" s="5063" t="s">
        <v>2765</v>
      </c>
      <c r="F1840" s="4966"/>
      <c r="G1840" s="4966"/>
      <c r="H1840" s="4966"/>
      <c r="I1840" s="4966"/>
      <c r="J1840" s="4966"/>
      <c r="K1840" s="4966"/>
      <c r="L1840" s="4966"/>
      <c r="M1840" s="4967"/>
      <c r="N1840" s="506"/>
      <c r="O1840" s="506"/>
      <c r="P1840" s="506"/>
    </row>
    <row r="1841" spans="3:16" s="360" customFormat="1" ht="15" customHeight="1" thickBot="1" x14ac:dyDescent="0.25">
      <c r="C1841" s="5089" t="s">
        <v>2768</v>
      </c>
      <c r="D1841" s="5091" t="s">
        <v>2769</v>
      </c>
      <c r="E1841" s="5092" t="s">
        <v>2766</v>
      </c>
      <c r="F1841" s="5093"/>
      <c r="G1841" s="5096"/>
      <c r="H1841" s="5092" t="s">
        <v>2767</v>
      </c>
      <c r="I1841" s="5093"/>
      <c r="J1841" s="5096"/>
      <c r="K1841" s="931"/>
      <c r="L1841" s="931"/>
      <c r="M1841" s="1296"/>
      <c r="N1841" s="506"/>
      <c r="O1841" s="506"/>
      <c r="P1841" s="506"/>
    </row>
    <row r="1842" spans="3:16" s="360" customFormat="1" ht="15" customHeight="1" thickBot="1" x14ac:dyDescent="0.25">
      <c r="C1842" s="5090"/>
      <c r="D1842" s="5033"/>
      <c r="E1842" s="833" t="s">
        <v>2770</v>
      </c>
      <c r="F1842" s="855" t="s">
        <v>563</v>
      </c>
      <c r="G1842" s="828" t="s">
        <v>1413</v>
      </c>
      <c r="H1842" s="1236" t="s">
        <v>2773</v>
      </c>
      <c r="I1842" s="1023" t="s">
        <v>1996</v>
      </c>
      <c r="J1842" s="1023" t="s">
        <v>2321</v>
      </c>
      <c r="K1842" s="833" t="s">
        <v>1993</v>
      </c>
      <c r="L1842" s="1297" t="s">
        <v>2322</v>
      </c>
      <c r="M1842" s="1298" t="s">
        <v>2323</v>
      </c>
      <c r="N1842" s="506"/>
      <c r="O1842" s="506"/>
      <c r="P1842" s="506"/>
    </row>
    <row r="1843" spans="3:16" s="360" customFormat="1" ht="15" customHeight="1" x14ac:dyDescent="0.2">
      <c r="C1843" s="1027" t="s">
        <v>2324</v>
      </c>
      <c r="D1843" s="836">
        <v>14</v>
      </c>
      <c r="E1843" s="836" t="s">
        <v>1534</v>
      </c>
      <c r="F1843" s="836" t="s">
        <v>1534</v>
      </c>
      <c r="G1843" s="836" t="s">
        <v>1534</v>
      </c>
      <c r="H1843" s="836">
        <v>14</v>
      </c>
      <c r="I1843" s="19">
        <v>600</v>
      </c>
      <c r="J1843" s="839">
        <v>0.02</v>
      </c>
      <c r="K1843" s="839">
        <v>0</v>
      </c>
      <c r="L1843" s="1299">
        <v>50</v>
      </c>
      <c r="M1843" s="1243">
        <v>0.06</v>
      </c>
      <c r="N1843" s="506"/>
      <c r="O1843" s="506"/>
      <c r="P1843" s="506"/>
    </row>
    <row r="1844" spans="3:16" s="360" customFormat="1" ht="15" customHeight="1" x14ac:dyDescent="0.2">
      <c r="C1844" s="1027" t="s">
        <v>2325</v>
      </c>
      <c r="D1844" s="836">
        <v>19</v>
      </c>
      <c r="E1844" s="836" t="s">
        <v>1534</v>
      </c>
      <c r="F1844" s="836" t="s">
        <v>1534</v>
      </c>
      <c r="G1844" s="836" t="s">
        <v>1534</v>
      </c>
      <c r="H1844" s="836">
        <v>19</v>
      </c>
      <c r="I1844" s="19">
        <v>1000</v>
      </c>
      <c r="J1844" s="839">
        <v>0.02</v>
      </c>
      <c r="K1844" s="839">
        <v>0</v>
      </c>
      <c r="L1844" s="1299">
        <v>50</v>
      </c>
      <c r="M1844" s="1243">
        <v>0.06</v>
      </c>
      <c r="N1844" s="506"/>
      <c r="O1844" s="506"/>
      <c r="P1844" s="506"/>
    </row>
    <row r="1845" spans="3:16" s="360" customFormat="1" ht="15" customHeight="1" x14ac:dyDescent="0.2">
      <c r="C1845" s="1027" t="s">
        <v>2326</v>
      </c>
      <c r="D1845" s="836">
        <v>29</v>
      </c>
      <c r="E1845" s="836" t="s">
        <v>1534</v>
      </c>
      <c r="F1845" s="836" t="s">
        <v>1534</v>
      </c>
      <c r="G1845" s="836" t="s">
        <v>1534</v>
      </c>
      <c r="H1845" s="836">
        <v>29</v>
      </c>
      <c r="I1845" s="19">
        <v>2000</v>
      </c>
      <c r="J1845" s="839">
        <v>0.02</v>
      </c>
      <c r="K1845" s="839">
        <v>0</v>
      </c>
      <c r="L1845" s="1299">
        <v>50</v>
      </c>
      <c r="M1845" s="1243">
        <v>0.06</v>
      </c>
      <c r="N1845" s="506"/>
      <c r="O1845" s="506"/>
      <c r="P1845" s="506"/>
    </row>
    <row r="1846" spans="3:16" s="360" customFormat="1" ht="15" customHeight="1" x14ac:dyDescent="0.2">
      <c r="C1846" s="1234" t="s">
        <v>1474</v>
      </c>
      <c r="D1846" s="1300"/>
      <c r="E1846" s="1300"/>
      <c r="F1846" s="1300"/>
      <c r="G1846" s="1300"/>
      <c r="H1846" s="1300"/>
      <c r="I1846" s="144"/>
      <c r="J1846" s="1301"/>
      <c r="K1846" s="1301"/>
      <c r="L1846" s="1302"/>
      <c r="M1846" s="1303"/>
      <c r="N1846" s="506"/>
      <c r="O1846" s="506"/>
      <c r="P1846" s="506"/>
    </row>
    <row r="1847" spans="3:16" s="360" customFormat="1" ht="15" customHeight="1" x14ac:dyDescent="0.2">
      <c r="C1847" s="831" t="s">
        <v>2778</v>
      </c>
      <c r="D1847" s="712"/>
      <c r="E1847" s="848"/>
      <c r="F1847" s="848"/>
      <c r="G1847" s="848"/>
      <c r="H1847" s="848"/>
      <c r="I1847" s="848"/>
      <c r="J1847" s="848"/>
      <c r="K1847" s="848"/>
      <c r="L1847" s="848"/>
      <c r="M1847" s="1026"/>
      <c r="N1847" s="506"/>
      <c r="O1847" s="506"/>
      <c r="P1847" s="506"/>
    </row>
    <row r="1848" spans="3:16" s="360" customFormat="1" ht="15" customHeight="1" x14ac:dyDescent="0.2">
      <c r="C1848" s="5095" t="s">
        <v>2779</v>
      </c>
      <c r="D1848" s="5072"/>
      <c r="E1848" s="5072"/>
      <c r="F1848" s="5072"/>
      <c r="G1848" s="5072"/>
      <c r="H1848" s="5072"/>
      <c r="I1848" s="5072"/>
      <c r="J1848" s="5072"/>
      <c r="K1848" s="5072"/>
      <c r="L1848" s="5072"/>
      <c r="M1848" s="5037"/>
      <c r="N1848" s="506"/>
      <c r="O1848" s="506"/>
      <c r="P1848" s="506"/>
    </row>
    <row r="1849" spans="3:16" s="360" customFormat="1" ht="15" customHeight="1" x14ac:dyDescent="0.2">
      <c r="C1849" s="5038" t="s">
        <v>2327</v>
      </c>
      <c r="D1849" s="4536"/>
      <c r="E1849" s="4536"/>
      <c r="F1849" s="4536"/>
      <c r="G1849" s="4536"/>
      <c r="H1849" s="901"/>
      <c r="I1849" s="901"/>
      <c r="J1849" s="901"/>
      <c r="K1849" s="901"/>
      <c r="L1849" s="901"/>
      <c r="M1849" s="849"/>
      <c r="N1849" s="506"/>
      <c r="O1849" s="506"/>
      <c r="P1849" s="506"/>
    </row>
    <row r="1850" spans="3:16" s="360" customFormat="1" ht="15" customHeight="1" x14ac:dyDescent="0.2">
      <c r="C1850" s="5038" t="s">
        <v>2328</v>
      </c>
      <c r="D1850" s="4536"/>
      <c r="E1850" s="4536"/>
      <c r="F1850" s="4536"/>
      <c r="G1850" s="4536"/>
      <c r="H1850" s="4536"/>
      <c r="I1850" s="4536"/>
      <c r="J1850" s="4536"/>
      <c r="K1850" s="4536"/>
      <c r="L1850" s="4536"/>
      <c r="M1850" s="5039"/>
      <c r="N1850" s="506"/>
      <c r="O1850" s="506"/>
      <c r="P1850" s="506"/>
    </row>
    <row r="1851" spans="3:16" s="360" customFormat="1" ht="15" customHeight="1" thickBot="1" x14ac:dyDescent="0.25">
      <c r="C1851" s="850" t="s">
        <v>3683</v>
      </c>
      <c r="D1851" s="851"/>
      <c r="E1851" s="851"/>
      <c r="F1851" s="851"/>
      <c r="G1851" s="851"/>
      <c r="H1851" s="851"/>
      <c r="I1851" s="851"/>
      <c r="J1851" s="851"/>
      <c r="K1851" s="851"/>
      <c r="L1851" s="851"/>
      <c r="M1851" s="852"/>
      <c r="N1851" s="506"/>
      <c r="O1851" s="506"/>
      <c r="P1851" s="506"/>
    </row>
    <row r="1852" spans="3:16" s="360" customFormat="1" ht="15" customHeight="1" thickTop="1" x14ac:dyDescent="0.3">
      <c r="C1852" s="4948"/>
      <c r="D1852" s="4948"/>
      <c r="E1852" s="4948"/>
      <c r="F1852" s="534"/>
      <c r="G1852" s="534"/>
      <c r="H1852" s="534"/>
      <c r="I1852" s="506"/>
      <c r="J1852" s="506"/>
      <c r="K1852" s="506"/>
      <c r="L1852" s="506"/>
      <c r="M1852" s="506"/>
      <c r="N1852" s="506"/>
      <c r="O1852" s="506"/>
      <c r="P1852" s="506"/>
    </row>
    <row r="1853" spans="3:16" s="360" customFormat="1" ht="15" customHeight="1" thickBot="1" x14ac:dyDescent="0.35">
      <c r="F1853" s="534"/>
      <c r="G1853" s="534"/>
      <c r="H1853" s="534"/>
      <c r="I1853" s="506"/>
      <c r="J1853" s="506"/>
      <c r="K1853" s="506"/>
      <c r="L1853" s="506"/>
      <c r="M1853" s="506"/>
      <c r="N1853" s="506"/>
      <c r="O1853" s="506"/>
      <c r="P1853" s="506"/>
    </row>
    <row r="1854" spans="3:16" s="360" customFormat="1" ht="15" customHeight="1" thickTop="1" thickBot="1" x14ac:dyDescent="0.35">
      <c r="C1854" s="4961" t="s">
        <v>3665</v>
      </c>
      <c r="D1854" s="4962"/>
      <c r="E1854" s="4962"/>
      <c r="F1854" s="4963"/>
      <c r="G1854" s="534"/>
      <c r="H1854" s="534"/>
      <c r="I1854" s="506"/>
      <c r="J1854" s="506"/>
      <c r="K1854" s="506"/>
      <c r="L1854" s="506"/>
      <c r="M1854" s="506"/>
      <c r="N1854" s="506"/>
      <c r="O1854" s="506"/>
      <c r="P1854" s="506"/>
    </row>
    <row r="1855" spans="3:16" s="360" customFormat="1" ht="15" customHeight="1" thickBot="1" x14ac:dyDescent="0.35">
      <c r="C1855" s="5143" t="s">
        <v>3666</v>
      </c>
      <c r="D1855" s="4980" t="s">
        <v>3097</v>
      </c>
      <c r="E1855" s="5166"/>
      <c r="F1855" s="5167"/>
      <c r="G1855" s="534"/>
      <c r="H1855" s="534"/>
      <c r="I1855" s="506"/>
      <c r="J1855" s="506"/>
      <c r="K1855" s="506"/>
      <c r="L1855" s="506"/>
      <c r="M1855" s="506"/>
      <c r="N1855" s="506"/>
      <c r="O1855" s="506"/>
      <c r="P1855" s="506"/>
    </row>
    <row r="1856" spans="3:16" s="360" customFormat="1" ht="15" customHeight="1" x14ac:dyDescent="0.3">
      <c r="C1856" s="4969"/>
      <c r="D1856" s="833" t="s">
        <v>3667</v>
      </c>
      <c r="E1856" s="833" t="s">
        <v>3668</v>
      </c>
      <c r="F1856" s="1235" t="s">
        <v>3669</v>
      </c>
      <c r="G1856" s="534"/>
      <c r="H1856" s="534"/>
      <c r="I1856" s="506"/>
      <c r="J1856" s="506"/>
      <c r="K1856" s="506"/>
      <c r="L1856" s="506"/>
      <c r="M1856" s="506"/>
      <c r="N1856" s="506"/>
      <c r="O1856" s="506"/>
      <c r="P1856" s="506"/>
    </row>
    <row r="1857" spans="3:16" s="360" customFormat="1" ht="15" customHeight="1" x14ac:dyDescent="0.3">
      <c r="C1857" s="982" t="s">
        <v>3670</v>
      </c>
      <c r="D1857" s="836">
        <v>2.68</v>
      </c>
      <c r="E1857" s="19">
        <v>100</v>
      </c>
      <c r="F1857" s="1894">
        <v>0.1</v>
      </c>
      <c r="G1857" s="534"/>
      <c r="H1857" s="534"/>
      <c r="I1857" s="506"/>
      <c r="J1857" s="506"/>
      <c r="K1857" s="506"/>
      <c r="L1857" s="506"/>
      <c r="M1857" s="506"/>
      <c r="N1857" s="506"/>
      <c r="O1857" s="506"/>
      <c r="P1857" s="506"/>
    </row>
    <row r="1858" spans="3:16" s="360" customFormat="1" ht="15" customHeight="1" x14ac:dyDescent="0.3">
      <c r="C1858" s="982" t="s">
        <v>3671</v>
      </c>
      <c r="D1858" s="836">
        <v>16.07</v>
      </c>
      <c r="E1858" s="19">
        <v>700</v>
      </c>
      <c r="F1858" s="1894">
        <v>0.1</v>
      </c>
      <c r="G1858" s="534"/>
      <c r="H1858" s="534"/>
      <c r="I1858" s="506"/>
      <c r="J1858" s="506"/>
      <c r="K1858" s="506"/>
      <c r="L1858" s="506"/>
      <c r="M1858" s="506"/>
      <c r="N1858" s="506"/>
      <c r="O1858" s="506"/>
      <c r="P1858" s="506"/>
    </row>
    <row r="1859" spans="3:16" s="360" customFormat="1" ht="15" customHeight="1" x14ac:dyDescent="0.3">
      <c r="C1859" s="982" t="s">
        <v>3672</v>
      </c>
      <c r="D1859" s="836">
        <v>30.36</v>
      </c>
      <c r="E1859" s="19">
        <v>1500</v>
      </c>
      <c r="F1859" s="1894">
        <v>0.1</v>
      </c>
      <c r="G1859" s="534"/>
      <c r="H1859" s="534"/>
      <c r="I1859" s="506"/>
      <c r="J1859" s="506"/>
      <c r="K1859" s="506"/>
      <c r="L1859" s="506"/>
      <c r="M1859" s="506"/>
      <c r="N1859" s="506"/>
      <c r="O1859" s="506"/>
      <c r="P1859" s="506"/>
    </row>
    <row r="1860" spans="3:16" s="360" customFormat="1" ht="15" customHeight="1" x14ac:dyDescent="0.3">
      <c r="C1860" s="982" t="s">
        <v>3673</v>
      </c>
      <c r="D1860" s="836">
        <v>53.57</v>
      </c>
      <c r="E1860" s="19">
        <v>4000</v>
      </c>
      <c r="F1860" s="1894">
        <v>0.1</v>
      </c>
      <c r="G1860" s="534"/>
      <c r="H1860" s="534"/>
      <c r="I1860" s="506"/>
      <c r="J1860" s="506"/>
      <c r="K1860" s="506"/>
      <c r="L1860" s="506"/>
      <c r="M1860" s="506"/>
      <c r="N1860" s="506"/>
      <c r="O1860" s="506"/>
      <c r="P1860" s="506"/>
    </row>
    <row r="1861" spans="3:16" s="360" customFormat="1" ht="15" customHeight="1" x14ac:dyDescent="0.3">
      <c r="C1861" s="1323" t="s">
        <v>1474</v>
      </c>
      <c r="D1861" s="1300"/>
      <c r="E1861" s="144"/>
      <c r="F1861" s="1895"/>
      <c r="G1861" s="534"/>
      <c r="H1861" s="534"/>
      <c r="I1861" s="506"/>
      <c r="J1861" s="506"/>
      <c r="K1861" s="506"/>
      <c r="L1861" s="506"/>
      <c r="M1861" s="506"/>
      <c r="N1861" s="506"/>
      <c r="O1861" s="506"/>
      <c r="P1861" s="506"/>
    </row>
    <row r="1862" spans="3:16" s="360" customFormat="1" ht="15" customHeight="1" x14ac:dyDescent="0.3">
      <c r="C1862" s="5036" t="s">
        <v>3674</v>
      </c>
      <c r="D1862" s="5072"/>
      <c r="E1862" s="5072"/>
      <c r="F1862" s="5037"/>
      <c r="G1862" s="534"/>
      <c r="H1862" s="534"/>
      <c r="I1862" s="506"/>
      <c r="J1862" s="506"/>
      <c r="K1862" s="506"/>
      <c r="L1862" s="506"/>
      <c r="M1862" s="506"/>
      <c r="N1862" s="506"/>
      <c r="O1862" s="506"/>
      <c r="P1862" s="506"/>
    </row>
    <row r="1863" spans="3:16" s="360" customFormat="1" ht="15" customHeight="1" x14ac:dyDescent="0.3">
      <c r="C1863" s="5036" t="s">
        <v>3675</v>
      </c>
      <c r="D1863" s="5072"/>
      <c r="E1863" s="5072"/>
      <c r="F1863" s="5037"/>
      <c r="G1863" s="534"/>
      <c r="H1863" s="534"/>
      <c r="I1863" s="506"/>
      <c r="J1863" s="506"/>
      <c r="K1863" s="506"/>
      <c r="L1863" s="506"/>
      <c r="M1863" s="506"/>
      <c r="N1863" s="506"/>
      <c r="O1863" s="506"/>
      <c r="P1863" s="506"/>
    </row>
    <row r="1864" spans="3:16" s="360" customFormat="1" ht="15" customHeight="1" x14ac:dyDescent="0.3">
      <c r="C1864" s="981" t="s">
        <v>3676</v>
      </c>
      <c r="D1864" s="712"/>
      <c r="E1864" s="712"/>
      <c r="F1864" s="832"/>
      <c r="G1864" s="534"/>
      <c r="H1864" s="534"/>
      <c r="I1864" s="506"/>
      <c r="J1864" s="506"/>
      <c r="K1864" s="506"/>
      <c r="L1864" s="506"/>
      <c r="M1864" s="506"/>
      <c r="N1864" s="506"/>
      <c r="O1864" s="506"/>
      <c r="P1864" s="506"/>
    </row>
    <row r="1865" spans="3:16" s="360" customFormat="1" ht="15" customHeight="1" thickBot="1" x14ac:dyDescent="0.35">
      <c r="C1865" s="1616" t="s">
        <v>3561</v>
      </c>
      <c r="D1865" s="851"/>
      <c r="E1865" s="851"/>
      <c r="F1865" s="852"/>
      <c r="G1865" s="534"/>
      <c r="H1865" s="534"/>
      <c r="I1865" s="506"/>
      <c r="J1865" s="506"/>
      <c r="K1865" s="506"/>
      <c r="L1865" s="506"/>
      <c r="M1865" s="506"/>
      <c r="N1865" s="506"/>
      <c r="O1865" s="506"/>
      <c r="P1865" s="506"/>
    </row>
    <row r="1866" spans="3:16" s="360" customFormat="1" ht="15" customHeight="1" thickTop="1" x14ac:dyDescent="0.3">
      <c r="C1866" s="4948"/>
      <c r="D1866" s="4948"/>
      <c r="E1866" s="4948"/>
      <c r="F1866" s="534"/>
      <c r="G1866" s="534"/>
      <c r="H1866" s="534"/>
      <c r="I1866" s="506"/>
      <c r="J1866" s="506"/>
      <c r="K1866" s="506"/>
      <c r="L1866" s="506"/>
      <c r="M1866" s="506"/>
      <c r="N1866" s="506"/>
      <c r="O1866" s="506"/>
      <c r="P1866" s="506"/>
    </row>
    <row r="1867" spans="3:16" s="360" customFormat="1" ht="15" customHeight="1" thickBot="1" x14ac:dyDescent="0.25">
      <c r="C1867" s="1941"/>
      <c r="D1867" s="1941"/>
      <c r="E1867"/>
      <c r="F1867"/>
      <c r="G1867"/>
      <c r="H1867"/>
      <c r="I1867"/>
      <c r="J1867"/>
      <c r="K1867"/>
      <c r="L1867"/>
      <c r="M1867"/>
      <c r="N1867"/>
      <c r="O1867"/>
      <c r="P1867" s="506"/>
    </row>
    <row r="1868" spans="3:16" s="360" customFormat="1" ht="15" customHeight="1" x14ac:dyDescent="0.2">
      <c r="C1868" s="5295" t="s">
        <v>3534</v>
      </c>
      <c r="D1868" s="5296"/>
      <c r="E1868" s="5296"/>
      <c r="F1868" s="5296"/>
      <c r="G1868" s="5296"/>
      <c r="H1868" s="5296"/>
      <c r="I1868" s="5296"/>
      <c r="J1868" s="5296"/>
      <c r="K1868" s="5296"/>
      <c r="L1868" s="5296"/>
      <c r="M1868" s="5296"/>
      <c r="N1868" s="5297"/>
      <c r="O1868"/>
      <c r="P1868" s="506"/>
    </row>
    <row r="1869" spans="3:16" s="360" customFormat="1" ht="15" customHeight="1" x14ac:dyDescent="0.2">
      <c r="C1869" s="970"/>
      <c r="D1869" s="712"/>
      <c r="E1869" s="712"/>
      <c r="F1869" s="712"/>
      <c r="G1869" s="712"/>
      <c r="H1869" s="712"/>
      <c r="I1869" s="712"/>
      <c r="J1869" s="712"/>
      <c r="K1869" s="712"/>
      <c r="L1869" s="712"/>
      <c r="M1869" s="712"/>
      <c r="N1869" s="971"/>
      <c r="O1869"/>
      <c r="P1869" s="506"/>
    </row>
    <row r="1870" spans="3:16" s="360" customFormat="1" ht="15" customHeight="1" x14ac:dyDescent="0.2">
      <c r="C1870" s="5298" t="s">
        <v>344</v>
      </c>
      <c r="D1870" s="5173"/>
      <c r="E1870" s="5128" t="s">
        <v>2765</v>
      </c>
      <c r="F1870" s="5128"/>
      <c r="G1870" s="5128"/>
      <c r="H1870" s="5128"/>
      <c r="I1870" s="5128"/>
      <c r="J1870" s="5128"/>
      <c r="K1870" s="5128"/>
      <c r="L1870" s="5128"/>
      <c r="M1870" s="5128"/>
      <c r="N1870" s="5149"/>
      <c r="O1870"/>
      <c r="P1870" s="506"/>
    </row>
    <row r="1871" spans="3:16" s="360" customFormat="1" ht="15" customHeight="1" x14ac:dyDescent="0.2">
      <c r="C1871" s="5107" t="s">
        <v>2768</v>
      </c>
      <c r="D1871" s="4268" t="s">
        <v>2769</v>
      </c>
      <c r="E1871" s="5054" t="s">
        <v>2766</v>
      </c>
      <c r="F1871" s="5054"/>
      <c r="G1871" s="5054"/>
      <c r="H1871" s="5054" t="s">
        <v>2767</v>
      </c>
      <c r="I1871" s="5054"/>
      <c r="J1871" s="5054"/>
      <c r="K1871" s="5054" t="s">
        <v>340</v>
      </c>
      <c r="L1871" s="5054"/>
      <c r="M1871" s="5054"/>
      <c r="N1871" s="5115"/>
      <c r="O1871"/>
      <c r="P1871" s="506"/>
    </row>
    <row r="1872" spans="3:16" s="360" customFormat="1" ht="30" customHeight="1" x14ac:dyDescent="0.2">
      <c r="C1872" s="5107"/>
      <c r="D1872" s="4269"/>
      <c r="E1872" s="1347" t="s">
        <v>2770</v>
      </c>
      <c r="F1872" s="1347" t="s">
        <v>563</v>
      </c>
      <c r="G1872" s="1347" t="s">
        <v>1413</v>
      </c>
      <c r="H1872" s="1347" t="s">
        <v>2773</v>
      </c>
      <c r="I1872" s="1347" t="s">
        <v>1996</v>
      </c>
      <c r="J1872" s="1347" t="s">
        <v>2321</v>
      </c>
      <c r="K1872" s="1347" t="s">
        <v>1993</v>
      </c>
      <c r="L1872" s="1347" t="s">
        <v>2322</v>
      </c>
      <c r="M1872" s="1347" t="s">
        <v>2323</v>
      </c>
      <c r="N1872" s="1348" t="s">
        <v>2560</v>
      </c>
      <c r="O1872"/>
      <c r="P1872" s="506"/>
    </row>
    <row r="1873" spans="3:16" s="360" customFormat="1" ht="32.25" customHeight="1" x14ac:dyDescent="0.2">
      <c r="C1873" s="1666" t="s">
        <v>3657</v>
      </c>
      <c r="D1873" s="1350">
        <v>50</v>
      </c>
      <c r="E1873" s="1352" t="s">
        <v>1534</v>
      </c>
      <c r="F1873" s="1352" t="s">
        <v>1534</v>
      </c>
      <c r="G1873" s="1352" t="s">
        <v>1534</v>
      </c>
      <c r="H1873" s="1352">
        <v>50</v>
      </c>
      <c r="I1873" s="46">
        <v>3500</v>
      </c>
      <c r="J1873" s="1353">
        <v>0.1</v>
      </c>
      <c r="K1873" s="1352">
        <v>0</v>
      </c>
      <c r="L1873" s="1355">
        <v>50</v>
      </c>
      <c r="M1873" s="1356">
        <v>0.06</v>
      </c>
      <c r="N1873" s="1357">
        <v>0.1</v>
      </c>
      <c r="O1873"/>
      <c r="P1873" s="506"/>
    </row>
    <row r="1874" spans="3:16" s="360" customFormat="1" ht="15" customHeight="1" thickBot="1" x14ac:dyDescent="0.25">
      <c r="C1874" s="1939" t="s">
        <v>3401</v>
      </c>
      <c r="D1874" s="1773">
        <v>40</v>
      </c>
      <c r="E1874" s="1774" t="s">
        <v>1534</v>
      </c>
      <c r="F1874" s="1774" t="s">
        <v>1534</v>
      </c>
      <c r="G1874" s="1774" t="s">
        <v>1534</v>
      </c>
      <c r="H1874" s="1774">
        <v>40</v>
      </c>
      <c r="I1874" s="1775">
        <v>3500</v>
      </c>
      <c r="J1874" s="1773">
        <v>0.1</v>
      </c>
      <c r="K1874" s="1774">
        <v>0</v>
      </c>
      <c r="L1874" s="1776">
        <v>50</v>
      </c>
      <c r="M1874" s="1777">
        <v>0.06</v>
      </c>
      <c r="N1874" s="1778">
        <v>0.1</v>
      </c>
      <c r="O1874"/>
      <c r="P1874" s="506"/>
    </row>
    <row r="1875" spans="3:16" s="360" customFormat="1" ht="15" customHeight="1" x14ac:dyDescent="0.2">
      <c r="C1875" s="1779"/>
      <c r="D1875" s="1704"/>
      <c r="E1875" s="1780"/>
      <c r="F1875" s="1780"/>
      <c r="G1875" s="1780"/>
      <c r="H1875" s="1780"/>
      <c r="I1875" s="1781"/>
      <c r="J1875" s="1782"/>
      <c r="K1875" s="1783"/>
      <c r="L1875" s="1783"/>
      <c r="M1875" s="1782"/>
      <c r="N1875" s="1784"/>
      <c r="O1875"/>
      <c r="P1875" s="506"/>
    </row>
    <row r="1876" spans="3:16" s="360" customFormat="1" ht="15" customHeight="1" x14ac:dyDescent="0.2">
      <c r="C1876" s="1358" t="s">
        <v>1474</v>
      </c>
      <c r="D1876" s="900"/>
      <c r="E1876" s="1300"/>
      <c r="F1876" s="1300"/>
      <c r="G1876" s="1300"/>
      <c r="H1876" s="1300"/>
      <c r="I1876" s="144"/>
      <c r="J1876" s="1301"/>
      <c r="K1876" s="1302"/>
      <c r="L1876" s="1302"/>
      <c r="M1876" s="1301"/>
      <c r="N1876" s="971"/>
      <c r="O1876"/>
      <c r="P1876" s="506"/>
    </row>
    <row r="1877" spans="3:16" s="360" customFormat="1" ht="15" customHeight="1" x14ac:dyDescent="0.2">
      <c r="C1877" s="5116" t="s">
        <v>2778</v>
      </c>
      <c r="D1877" s="5060"/>
      <c r="E1877" s="5060"/>
      <c r="F1877" s="5060"/>
      <c r="G1877" s="5060"/>
      <c r="H1877" s="5060"/>
      <c r="I1877" s="5060"/>
      <c r="J1877" s="5060"/>
      <c r="K1877" s="5060"/>
      <c r="L1877" s="5060"/>
      <c r="M1877" s="5060"/>
      <c r="N1877" s="1359"/>
      <c r="O1877"/>
      <c r="P1877" s="506"/>
    </row>
    <row r="1878" spans="3:16" s="360" customFormat="1" ht="15" customHeight="1" x14ac:dyDescent="0.2">
      <c r="C1878" s="5103" t="s">
        <v>614</v>
      </c>
      <c r="D1878" s="4536"/>
      <c r="E1878" s="4536"/>
      <c r="F1878" s="4536"/>
      <c r="G1878" s="4536"/>
      <c r="H1878" s="4536"/>
      <c r="I1878" s="4536"/>
      <c r="J1878" s="4536"/>
      <c r="K1878" s="4536"/>
      <c r="L1878" s="4536"/>
      <c r="M1878" s="4536"/>
      <c r="N1878" s="971"/>
      <c r="O1878"/>
      <c r="P1878" s="506"/>
    </row>
    <row r="1879" spans="3:16" s="360" customFormat="1" ht="15" customHeight="1" x14ac:dyDescent="0.2">
      <c r="C1879" s="5103" t="s">
        <v>615</v>
      </c>
      <c r="D1879" s="4536"/>
      <c r="E1879" s="4536"/>
      <c r="F1879" s="4536"/>
      <c r="G1879" s="4536"/>
      <c r="H1879" s="4536"/>
      <c r="I1879" s="4536"/>
      <c r="J1879" s="4536"/>
      <c r="K1879" s="4536"/>
      <c r="L1879" s="4536"/>
      <c r="M1879" s="4536"/>
      <c r="N1879" s="971"/>
      <c r="O1879"/>
      <c r="P1879" s="506"/>
    </row>
    <row r="1880" spans="3:16" s="360" customFormat="1" ht="15" customHeight="1" thickBot="1" x14ac:dyDescent="0.25">
      <c r="C1880" s="5162" t="s">
        <v>3402</v>
      </c>
      <c r="D1880" s="5163"/>
      <c r="E1880" s="5163"/>
      <c r="F1880" s="5163"/>
      <c r="G1880" s="5163"/>
      <c r="H1880" s="5163"/>
      <c r="I1880" s="5163"/>
      <c r="J1880" s="5163"/>
      <c r="K1880" s="5163"/>
      <c r="L1880" s="5163"/>
      <c r="M1880" s="5163"/>
      <c r="N1880" s="967"/>
      <c r="O1880"/>
      <c r="P1880" s="506"/>
    </row>
    <row r="1881" spans="3:16" s="360" customFormat="1" ht="15" customHeight="1" thickBot="1" x14ac:dyDescent="0.3">
      <c r="C1881" s="5117" t="s">
        <v>3658</v>
      </c>
      <c r="D1881" s="5118"/>
      <c r="E1881" s="5118"/>
      <c r="F1881" s="5118"/>
      <c r="G1881" s="5118"/>
      <c r="H1881" s="5118"/>
      <c r="I1881" s="5118"/>
      <c r="J1881" s="5118"/>
      <c r="K1881" s="5118"/>
      <c r="L1881" s="5118"/>
      <c r="M1881" s="5118"/>
      <c r="N1881" s="5119"/>
      <c r="O1881"/>
      <c r="P1881" s="506"/>
    </row>
    <row r="1882" spans="3:16" s="360" customFormat="1" ht="15" customHeight="1" x14ac:dyDescent="0.2">
      <c r="C1882" s="5304"/>
      <c r="D1882" s="5304"/>
      <c r="E1882"/>
      <c r="F1882"/>
      <c r="G1882"/>
      <c r="H1882"/>
      <c r="I1882"/>
      <c r="J1882"/>
      <c r="K1882"/>
      <c r="L1882"/>
      <c r="M1882"/>
      <c r="N1882"/>
      <c r="O1882"/>
      <c r="P1882" s="506"/>
    </row>
    <row r="1883" spans="3:16" s="360" customFormat="1" ht="15" customHeight="1" thickBot="1" x14ac:dyDescent="0.25">
      <c r="C1883"/>
      <c r="D1883"/>
      <c r="E1883"/>
      <c r="F1883"/>
      <c r="G1883"/>
      <c r="H1883"/>
      <c r="I1883"/>
      <c r="J1883"/>
      <c r="K1883"/>
      <c r="L1883"/>
      <c r="M1883"/>
      <c r="N1883"/>
      <c r="O1883"/>
      <c r="P1883" s="506"/>
    </row>
    <row r="1884" spans="3:16" s="360" customFormat="1" ht="15" customHeight="1" x14ac:dyDescent="0.2">
      <c r="C1884" s="5193" t="s">
        <v>3403</v>
      </c>
      <c r="D1884" s="5194"/>
      <c r="E1884" s="5194"/>
      <c r="F1884" s="5194"/>
      <c r="G1884" s="5194"/>
      <c r="H1884"/>
      <c r="I1884"/>
      <c r="J1884"/>
      <c r="K1884"/>
      <c r="L1884"/>
      <c r="M1884"/>
      <c r="N1884"/>
      <c r="O1884"/>
      <c r="P1884" s="506"/>
    </row>
    <row r="1885" spans="3:16" s="360" customFormat="1" ht="15" customHeight="1" x14ac:dyDescent="0.2">
      <c r="C1885" s="5355" t="s">
        <v>3404</v>
      </c>
      <c r="D1885" s="5355"/>
      <c r="E1885" s="4491"/>
      <c r="F1885" s="5358"/>
      <c r="G1885" s="5359"/>
      <c r="H1885"/>
      <c r="I1885"/>
      <c r="J1885"/>
      <c r="K1885"/>
      <c r="L1885"/>
      <c r="M1885"/>
      <c r="N1885"/>
      <c r="O1885"/>
      <c r="P1885" s="506"/>
    </row>
    <row r="1886" spans="3:16" s="360" customFormat="1" ht="15" customHeight="1" x14ac:dyDescent="0.2">
      <c r="C1886" s="5356" t="s">
        <v>2768</v>
      </c>
      <c r="D1886" s="5356" t="s">
        <v>1078</v>
      </c>
      <c r="E1886" s="5355" t="s">
        <v>623</v>
      </c>
      <c r="F1886" s="5355"/>
      <c r="G1886" s="5355"/>
      <c r="H1886"/>
      <c r="I1886"/>
      <c r="J1886"/>
      <c r="K1886"/>
      <c r="L1886"/>
      <c r="M1886"/>
      <c r="N1886"/>
      <c r="O1886"/>
      <c r="P1886" s="506"/>
    </row>
    <row r="1887" spans="3:16" s="360" customFormat="1" ht="15" customHeight="1" x14ac:dyDescent="0.2">
      <c r="C1887" s="5356"/>
      <c r="D1887" s="5356"/>
      <c r="E1887" s="757" t="s">
        <v>215</v>
      </c>
      <c r="F1887" s="757" t="s">
        <v>1996</v>
      </c>
      <c r="G1887" s="757" t="s">
        <v>2321</v>
      </c>
      <c r="H1887"/>
      <c r="I1887"/>
      <c r="J1887"/>
      <c r="K1887"/>
      <c r="L1887"/>
      <c r="M1887"/>
      <c r="N1887"/>
      <c r="O1887"/>
      <c r="P1887" s="506"/>
    </row>
    <row r="1888" spans="3:16" s="360" customFormat="1" ht="25.5" customHeight="1" x14ac:dyDescent="0.2">
      <c r="C1888" s="1701" t="s">
        <v>3659</v>
      </c>
      <c r="D1888" s="1353">
        <v>50</v>
      </c>
      <c r="E1888" s="1353">
        <v>50</v>
      </c>
      <c r="F1888" s="1775">
        <v>3500</v>
      </c>
      <c r="G1888" s="1353">
        <v>0.1</v>
      </c>
      <c r="H1888"/>
      <c r="I1888"/>
      <c r="J1888"/>
      <c r="K1888"/>
      <c r="L1888"/>
      <c r="M1888"/>
      <c r="N1888"/>
      <c r="O1888"/>
      <c r="P1888" s="506"/>
    </row>
    <row r="1889" spans="3:16" s="360" customFormat="1" ht="15" customHeight="1" x14ac:dyDescent="0.2">
      <c r="C1889" s="1701" t="s">
        <v>3405</v>
      </c>
      <c r="D1889" s="1353">
        <v>40</v>
      </c>
      <c r="E1889" s="1353">
        <v>40</v>
      </c>
      <c r="F1889" s="1775">
        <v>3500</v>
      </c>
      <c r="G1889" s="1353">
        <v>0.1</v>
      </c>
      <c r="H1889"/>
      <c r="I1889"/>
      <c r="J1889"/>
      <c r="K1889"/>
      <c r="L1889"/>
      <c r="M1889"/>
      <c r="N1889"/>
      <c r="O1889"/>
      <c r="P1889" s="506"/>
    </row>
    <row r="1890" spans="3:16" s="360" customFormat="1" ht="15" customHeight="1" thickBot="1" x14ac:dyDescent="0.25">
      <c r="C1890" s="1940" t="s">
        <v>3406</v>
      </c>
      <c r="D1890" s="1773">
        <v>40</v>
      </c>
      <c r="E1890" s="1773">
        <v>40</v>
      </c>
      <c r="F1890" s="1775">
        <v>3500</v>
      </c>
      <c r="G1890" s="1773">
        <v>0.1</v>
      </c>
      <c r="H1890"/>
      <c r="I1890"/>
      <c r="J1890"/>
      <c r="K1890"/>
      <c r="L1890"/>
      <c r="M1890"/>
      <c r="N1890"/>
      <c r="O1890"/>
      <c r="P1890" s="506"/>
    </row>
    <row r="1891" spans="3:16" s="360" customFormat="1" ht="15" customHeight="1" x14ac:dyDescent="0.2">
      <c r="C1891" s="1779" t="s">
        <v>1474</v>
      </c>
      <c r="D1891" s="1704"/>
      <c r="E1891" s="1780"/>
      <c r="F1891" s="1780"/>
      <c r="G1891" s="1785"/>
      <c r="H1891"/>
      <c r="I1891"/>
      <c r="J1891"/>
      <c r="K1891"/>
      <c r="L1891"/>
      <c r="M1891"/>
      <c r="N1891"/>
      <c r="O1891"/>
      <c r="P1891" s="506"/>
    </row>
    <row r="1892" spans="3:16" s="360" customFormat="1" ht="15" customHeight="1" x14ac:dyDescent="0.2">
      <c r="C1892" s="5116" t="s">
        <v>2778</v>
      </c>
      <c r="D1892" s="5060"/>
      <c r="E1892" s="5060"/>
      <c r="F1892" s="5060"/>
      <c r="G1892" s="5136"/>
      <c r="H1892"/>
      <c r="I1892"/>
      <c r="J1892"/>
      <c r="K1892"/>
      <c r="L1892"/>
      <c r="M1892"/>
      <c r="N1892"/>
      <c r="O1892"/>
      <c r="P1892" s="506"/>
    </row>
    <row r="1893" spans="3:16" s="360" customFormat="1" ht="15" customHeight="1" x14ac:dyDescent="0.2">
      <c r="C1893" s="5116" t="s">
        <v>614</v>
      </c>
      <c r="D1893" s="5060"/>
      <c r="E1893" s="5060"/>
      <c r="F1893" s="5060"/>
      <c r="G1893" s="5136"/>
      <c r="H1893"/>
      <c r="I1893"/>
      <c r="J1893"/>
      <c r="K1893"/>
      <c r="L1893"/>
      <c r="M1893"/>
      <c r="N1893"/>
      <c r="O1893"/>
      <c r="P1893" s="506"/>
    </row>
    <row r="1894" spans="3:16" s="360" customFormat="1" ht="15" customHeight="1" thickBot="1" x14ac:dyDescent="0.25">
      <c r="C1894" s="5140" t="s">
        <v>615</v>
      </c>
      <c r="D1894" s="5141"/>
      <c r="E1894" s="5141"/>
      <c r="F1894" s="5141"/>
      <c r="G1894" s="5142"/>
      <c r="H1894"/>
      <c r="I1894"/>
      <c r="J1894"/>
      <c r="K1894"/>
      <c r="L1894"/>
      <c r="M1894"/>
      <c r="N1894"/>
      <c r="O1894"/>
      <c r="P1894" s="506"/>
    </row>
    <row r="1895" spans="3:16" s="360" customFormat="1" ht="15" customHeight="1" thickBot="1" x14ac:dyDescent="0.3">
      <c r="C1895" s="5117" t="s">
        <v>3658</v>
      </c>
      <c r="D1895" s="5118"/>
      <c r="E1895" s="5118"/>
      <c r="F1895" s="5118"/>
      <c r="G1895" s="5119"/>
      <c r="H1895"/>
      <c r="I1895"/>
      <c r="J1895"/>
      <c r="K1895"/>
      <c r="L1895"/>
      <c r="M1895"/>
      <c r="N1895"/>
      <c r="O1895"/>
      <c r="P1895" s="506"/>
    </row>
    <row r="1896" spans="3:16" s="360" customFormat="1" ht="15" customHeight="1" x14ac:dyDescent="0.2">
      <c r="C1896" s="5304"/>
      <c r="D1896" s="5304"/>
      <c r="E1896" s="5304"/>
      <c r="F1896"/>
      <c r="G1896"/>
      <c r="H1896"/>
      <c r="I1896"/>
      <c r="J1896"/>
      <c r="K1896"/>
      <c r="L1896"/>
      <c r="M1896"/>
      <c r="N1896"/>
      <c r="O1896"/>
      <c r="P1896" s="506"/>
    </row>
    <row r="1897" spans="3:16" s="360" customFormat="1" ht="15" customHeight="1" thickBot="1" x14ac:dyDescent="0.25">
      <c r="C1897"/>
      <c r="D1897"/>
      <c r="E1897"/>
      <c r="F1897"/>
      <c r="G1897"/>
      <c r="H1897"/>
      <c r="I1897"/>
      <c r="J1897"/>
      <c r="K1897"/>
      <c r="L1897"/>
      <c r="M1897"/>
      <c r="N1897"/>
      <c r="O1897"/>
      <c r="P1897" s="506"/>
    </row>
    <row r="1898" spans="3:16" s="360" customFormat="1" ht="15" customHeight="1" x14ac:dyDescent="0.2">
      <c r="C1898" s="5295" t="s">
        <v>3660</v>
      </c>
      <c r="D1898" s="5296"/>
      <c r="E1898" s="5296"/>
      <c r="F1898" s="5296"/>
      <c r="G1898" s="5296"/>
      <c r="H1898" s="5296"/>
      <c r="I1898" s="5296"/>
      <c r="J1898" s="5296"/>
      <c r="K1898" s="5296"/>
      <c r="L1898" s="5296"/>
      <c r="M1898" s="5296"/>
      <c r="N1898" s="5296"/>
      <c r="O1898" s="5297"/>
      <c r="P1898" s="506"/>
    </row>
    <row r="1899" spans="3:16" s="360" customFormat="1" ht="15" customHeight="1" x14ac:dyDescent="0.2">
      <c r="C1899" s="5357" t="s">
        <v>344</v>
      </c>
      <c r="D1899" s="5055"/>
      <c r="E1899" s="5128" t="s">
        <v>3407</v>
      </c>
      <c r="F1899" s="5128"/>
      <c r="G1899" s="5128"/>
      <c r="H1899" s="5128"/>
      <c r="I1899" s="5128"/>
      <c r="J1899" s="5128"/>
      <c r="K1899" s="5128"/>
      <c r="L1899" s="5128"/>
      <c r="M1899" s="5128"/>
      <c r="N1899" s="5128"/>
      <c r="O1899" s="5149"/>
      <c r="P1899" s="506"/>
    </row>
    <row r="1900" spans="3:16" s="360" customFormat="1" ht="15" customHeight="1" x14ac:dyDescent="0.2">
      <c r="C1900" s="5107" t="s">
        <v>2768</v>
      </c>
      <c r="D1900" s="5054" t="s">
        <v>2769</v>
      </c>
      <c r="E1900" s="5054" t="s">
        <v>2534</v>
      </c>
      <c r="F1900" s="5054"/>
      <c r="G1900" s="5054"/>
      <c r="H1900" s="5054"/>
      <c r="I1900" s="5054"/>
      <c r="J1900" s="5054" t="s">
        <v>340</v>
      </c>
      <c r="K1900" s="5054"/>
      <c r="L1900" s="5054"/>
      <c r="M1900" s="5054" t="s">
        <v>3408</v>
      </c>
      <c r="N1900" s="5054" t="s">
        <v>225</v>
      </c>
      <c r="O1900" s="5115"/>
      <c r="P1900" s="506"/>
    </row>
    <row r="1901" spans="3:16" s="360" customFormat="1" ht="77.25" customHeight="1" x14ac:dyDescent="0.2">
      <c r="C1901" s="5107"/>
      <c r="D1901" s="5054"/>
      <c r="E1901" s="1347" t="s">
        <v>2770</v>
      </c>
      <c r="F1901" s="1347" t="s">
        <v>3409</v>
      </c>
      <c r="G1901" s="1347" t="s">
        <v>563</v>
      </c>
      <c r="H1901" s="1347" t="s">
        <v>1413</v>
      </c>
      <c r="I1901" s="1347" t="s">
        <v>3410</v>
      </c>
      <c r="J1901" s="1347" t="s">
        <v>3411</v>
      </c>
      <c r="K1901" s="1347" t="s">
        <v>2322</v>
      </c>
      <c r="L1901" s="1347" t="s">
        <v>3412</v>
      </c>
      <c r="M1901" s="5054"/>
      <c r="N1901" s="1347" t="s">
        <v>3413</v>
      </c>
      <c r="O1901" s="1786" t="s">
        <v>3414</v>
      </c>
      <c r="P1901" s="506"/>
    </row>
    <row r="1902" spans="3:16" s="360" customFormat="1" ht="27.75" customHeight="1" x14ac:dyDescent="0.2">
      <c r="C1902" s="1666" t="s">
        <v>3661</v>
      </c>
      <c r="D1902" s="1353">
        <v>104.84</v>
      </c>
      <c r="E1902" s="1352">
        <v>50</v>
      </c>
      <c r="F1902" s="46">
        <v>333</v>
      </c>
      <c r="G1902" s="1352">
        <v>0.15</v>
      </c>
      <c r="H1902" s="1352">
        <v>0.15</v>
      </c>
      <c r="I1902" s="1352" t="s">
        <v>2238</v>
      </c>
      <c r="J1902" s="1353">
        <v>3.85</v>
      </c>
      <c r="K1902" s="46">
        <v>500</v>
      </c>
      <c r="L1902" s="1356">
        <v>0.06</v>
      </c>
      <c r="M1902" s="1356">
        <v>0.99</v>
      </c>
      <c r="N1902" s="1787">
        <v>50</v>
      </c>
      <c r="O1902" s="1788">
        <v>3500</v>
      </c>
      <c r="P1902" s="506"/>
    </row>
    <row r="1903" spans="3:16" s="360" customFormat="1" ht="25.5" customHeight="1" x14ac:dyDescent="0.2">
      <c r="C1903" s="1666" t="s">
        <v>3662</v>
      </c>
      <c r="D1903" s="1353">
        <v>104.84</v>
      </c>
      <c r="E1903" s="1352">
        <v>50</v>
      </c>
      <c r="F1903" s="46">
        <v>625</v>
      </c>
      <c r="G1903" s="1352">
        <v>0.08</v>
      </c>
      <c r="H1903" s="1352">
        <v>0.19</v>
      </c>
      <c r="I1903" s="1789">
        <v>0.04</v>
      </c>
      <c r="J1903" s="1353">
        <v>3.85</v>
      </c>
      <c r="K1903" s="46">
        <v>500</v>
      </c>
      <c r="L1903" s="1356">
        <v>0.06</v>
      </c>
      <c r="M1903" s="1356">
        <v>0.99</v>
      </c>
      <c r="N1903" s="1787">
        <v>50</v>
      </c>
      <c r="O1903" s="1788">
        <v>3500</v>
      </c>
      <c r="P1903" s="506"/>
    </row>
    <row r="1904" spans="3:16" s="360" customFormat="1" ht="21.75" customHeight="1" x14ac:dyDescent="0.2">
      <c r="C1904" s="1666" t="s">
        <v>3663</v>
      </c>
      <c r="D1904" s="1353">
        <v>104.84</v>
      </c>
      <c r="E1904" s="1352">
        <v>50</v>
      </c>
      <c r="F1904" s="46">
        <v>333</v>
      </c>
      <c r="G1904" s="1352">
        <v>0.15</v>
      </c>
      <c r="H1904" s="1352">
        <v>0.15</v>
      </c>
      <c r="I1904" s="1789">
        <v>0.04</v>
      </c>
      <c r="J1904" s="1353">
        <v>3.85</v>
      </c>
      <c r="K1904" s="46">
        <v>500</v>
      </c>
      <c r="L1904" s="1356">
        <v>0.06</v>
      </c>
      <c r="M1904" s="1356">
        <v>0.99</v>
      </c>
      <c r="N1904" s="1787">
        <v>50</v>
      </c>
      <c r="O1904" s="1788">
        <v>3500</v>
      </c>
      <c r="P1904" s="506"/>
    </row>
    <row r="1905" spans="3:16" s="360" customFormat="1" ht="15" customHeight="1" x14ac:dyDescent="0.2">
      <c r="C1905" s="1358" t="s">
        <v>1474</v>
      </c>
      <c r="D1905" s="900"/>
      <c r="E1905" s="1300"/>
      <c r="F1905" s="1300"/>
      <c r="G1905" s="1300"/>
      <c r="H1905" s="1300"/>
      <c r="I1905" s="144"/>
      <c r="J1905" s="1301"/>
      <c r="K1905" s="1302"/>
      <c r="L1905" s="1302"/>
      <c r="M1905" s="1301"/>
      <c r="N1905" s="712"/>
      <c r="O1905" s="971"/>
      <c r="P1905" s="506"/>
    </row>
    <row r="1906" spans="3:16" s="360" customFormat="1" ht="15" customHeight="1" x14ac:dyDescent="0.2">
      <c r="C1906" s="1901" t="s">
        <v>3664</v>
      </c>
      <c r="D1906" s="1022"/>
      <c r="E1906" s="1022"/>
      <c r="F1906" s="1022"/>
      <c r="G1906" s="1022"/>
      <c r="H1906" s="1022"/>
      <c r="I1906" s="1022"/>
      <c r="J1906" s="1022"/>
      <c r="K1906" s="1022"/>
      <c r="L1906" s="1022"/>
      <c r="M1906" s="1022"/>
      <c r="N1906" s="1022"/>
      <c r="O1906" s="1902"/>
      <c r="P1906" s="506"/>
    </row>
    <row r="1907" spans="3:16" s="360" customFormat="1" ht="15" customHeight="1" x14ac:dyDescent="0.2">
      <c r="C1907" s="5103" t="s">
        <v>3415</v>
      </c>
      <c r="D1907" s="4536"/>
      <c r="E1907" s="4536"/>
      <c r="F1907" s="4536"/>
      <c r="G1907" s="4536"/>
      <c r="H1907" s="4536"/>
      <c r="I1907" s="4536"/>
      <c r="J1907" s="4536"/>
      <c r="K1907" s="4536"/>
      <c r="L1907" s="4536"/>
      <c r="M1907" s="4536"/>
      <c r="N1907" s="712"/>
      <c r="O1907" s="971"/>
      <c r="P1907" s="506"/>
    </row>
    <row r="1908" spans="3:16" s="360" customFormat="1" ht="15" customHeight="1" x14ac:dyDescent="0.2">
      <c r="C1908" s="5103" t="s">
        <v>3416</v>
      </c>
      <c r="D1908" s="4536"/>
      <c r="E1908" s="4536"/>
      <c r="F1908" s="4536"/>
      <c r="G1908" s="4536"/>
      <c r="H1908" s="4536"/>
      <c r="I1908" s="4536"/>
      <c r="J1908" s="4536"/>
      <c r="K1908" s="4536"/>
      <c r="L1908" s="4536"/>
      <c r="M1908" s="4536"/>
      <c r="N1908" s="712"/>
      <c r="O1908" s="971"/>
      <c r="P1908" s="506"/>
    </row>
    <row r="1909" spans="3:16" s="360" customFormat="1" ht="15" customHeight="1" x14ac:dyDescent="0.2">
      <c r="C1909" s="5103" t="s">
        <v>3402</v>
      </c>
      <c r="D1909" s="4536"/>
      <c r="E1909" s="4536"/>
      <c r="F1909" s="4536"/>
      <c r="G1909" s="4536"/>
      <c r="H1909" s="4536"/>
      <c r="I1909" s="4536"/>
      <c r="J1909" s="4536"/>
      <c r="K1909" s="4536"/>
      <c r="L1909" s="4536"/>
      <c r="M1909" s="4536"/>
      <c r="N1909" s="712"/>
      <c r="O1909" s="971"/>
      <c r="P1909" s="506"/>
    </row>
    <row r="1910" spans="3:16" s="360" customFormat="1" ht="15" customHeight="1" x14ac:dyDescent="0.2">
      <c r="C1910" s="970" t="s">
        <v>3417</v>
      </c>
      <c r="D1910" s="712"/>
      <c r="E1910" s="712"/>
      <c r="F1910" s="712"/>
      <c r="G1910" s="712"/>
      <c r="H1910" s="712"/>
      <c r="I1910" s="712"/>
      <c r="J1910" s="712"/>
      <c r="K1910" s="712"/>
      <c r="L1910" s="712"/>
      <c r="M1910" s="712"/>
      <c r="N1910" s="712"/>
      <c r="O1910" s="971"/>
      <c r="P1910" s="506"/>
    </row>
    <row r="1911" spans="3:16" s="360" customFormat="1" ht="15" customHeight="1" x14ac:dyDescent="0.2">
      <c r="C1911" s="970" t="s">
        <v>3418</v>
      </c>
      <c r="D1911" s="712"/>
      <c r="E1911" s="712"/>
      <c r="F1911" s="712"/>
      <c r="G1911" s="712"/>
      <c r="H1911" s="712"/>
      <c r="I1911" s="712"/>
      <c r="J1911" s="712"/>
      <c r="K1911" s="712"/>
      <c r="L1911" s="712"/>
      <c r="M1911" s="712"/>
      <c r="N1911" s="712"/>
      <c r="O1911" s="971"/>
      <c r="P1911" s="506"/>
    </row>
    <row r="1912" spans="3:16" s="360" customFormat="1" ht="15" customHeight="1" thickBot="1" x14ac:dyDescent="0.25">
      <c r="C1912" s="970" t="s">
        <v>3419</v>
      </c>
      <c r="D1912" s="712"/>
      <c r="E1912" s="712"/>
      <c r="F1912" s="712"/>
      <c r="G1912" s="712"/>
      <c r="H1912" s="712"/>
      <c r="I1912" s="712"/>
      <c r="J1912" s="712"/>
      <c r="K1912" s="712"/>
      <c r="L1912" s="712"/>
      <c r="M1912" s="712"/>
      <c r="N1912" s="712"/>
      <c r="O1912" s="971"/>
      <c r="P1912" s="506"/>
    </row>
    <row r="1913" spans="3:16" s="360" customFormat="1" ht="15" customHeight="1" thickBot="1" x14ac:dyDescent="0.3">
      <c r="C1913" s="5117" t="s">
        <v>3658</v>
      </c>
      <c r="D1913" s="5118"/>
      <c r="E1913" s="5118"/>
      <c r="F1913" s="5118"/>
      <c r="G1913" s="5118"/>
      <c r="H1913" s="5118"/>
      <c r="I1913" s="5118"/>
      <c r="J1913" s="5118"/>
      <c r="K1913" s="5118"/>
      <c r="L1913" s="5118"/>
      <c r="M1913" s="5118"/>
      <c r="N1913" s="5118"/>
      <c r="O1913" s="5119"/>
      <c r="P1913" s="506"/>
    </row>
    <row r="1914" spans="3:16" s="360" customFormat="1" ht="15" customHeight="1" x14ac:dyDescent="0.3">
      <c r="C1914" s="2408"/>
      <c r="D1914" s="1962"/>
      <c r="E1914" s="1517"/>
      <c r="F1914" s="534"/>
      <c r="G1914" s="534"/>
      <c r="H1914" s="534"/>
      <c r="I1914" s="506"/>
      <c r="J1914" s="506"/>
      <c r="K1914" s="506"/>
      <c r="L1914" s="506"/>
      <c r="M1914" s="506"/>
      <c r="N1914" s="506"/>
      <c r="O1914" s="506"/>
      <c r="P1914" s="506"/>
    </row>
    <row r="1915" spans="3:16" s="360" customFormat="1" ht="15" customHeight="1" thickBot="1" x14ac:dyDescent="0.35">
      <c r="C1915" s="1517"/>
      <c r="D1915" s="1517"/>
      <c r="E1915" s="1517"/>
      <c r="F1915" s="534"/>
      <c r="G1915" s="534"/>
      <c r="H1915" s="534"/>
      <c r="I1915" s="506"/>
      <c r="J1915" s="506"/>
      <c r="K1915" s="506"/>
      <c r="L1915" s="506"/>
      <c r="M1915" s="506"/>
      <c r="N1915" s="506"/>
      <c r="O1915" s="506"/>
      <c r="P1915" s="506"/>
    </row>
    <row r="1916" spans="3:16" s="360" customFormat="1" ht="29.25" customHeight="1" thickTop="1" x14ac:dyDescent="0.3">
      <c r="C1916" s="5348" t="s">
        <v>3023</v>
      </c>
      <c r="D1916" s="5349"/>
      <c r="E1916" s="5349"/>
      <c r="F1916" s="5349"/>
      <c r="G1916" s="5350"/>
      <c r="H1916" s="534"/>
      <c r="I1916" s="506"/>
      <c r="J1916" s="506"/>
      <c r="K1916" s="506"/>
      <c r="L1916" s="506"/>
      <c r="M1916" s="506"/>
      <c r="N1916" s="506"/>
      <c r="O1916" s="506"/>
      <c r="P1916" s="506"/>
    </row>
    <row r="1917" spans="3:16" s="360" customFormat="1" ht="15" customHeight="1" x14ac:dyDescent="0.3">
      <c r="C1917" s="5351" t="s">
        <v>3024</v>
      </c>
      <c r="D1917" s="5352" t="s">
        <v>3648</v>
      </c>
      <c r="E1917" s="5353"/>
      <c r="F1917" s="5353"/>
      <c r="G1917" s="5354"/>
      <c r="H1917" s="534"/>
      <c r="I1917" s="506"/>
      <c r="J1917" s="506"/>
      <c r="K1917" s="506"/>
      <c r="L1917" s="506"/>
      <c r="M1917" s="506"/>
      <c r="N1917" s="506"/>
      <c r="O1917" s="506"/>
      <c r="P1917" s="506"/>
    </row>
    <row r="1918" spans="3:16" s="360" customFormat="1" ht="15" customHeight="1" x14ac:dyDescent="0.3">
      <c r="C1918" s="5291"/>
      <c r="D1918" s="1651" t="s">
        <v>2331</v>
      </c>
      <c r="E1918" s="1347" t="s">
        <v>3027</v>
      </c>
      <c r="F1918" s="1347" t="s">
        <v>2321</v>
      </c>
      <c r="G1918" s="1444" t="s">
        <v>3649</v>
      </c>
      <c r="H1918" s="534"/>
      <c r="I1918" s="506"/>
      <c r="J1918" s="506"/>
      <c r="K1918" s="506"/>
      <c r="L1918" s="506"/>
      <c r="M1918" s="506"/>
      <c r="N1918" s="506"/>
      <c r="O1918" s="506"/>
      <c r="P1918" s="506"/>
    </row>
    <row r="1919" spans="3:16" s="360" customFormat="1" ht="15" customHeight="1" x14ac:dyDescent="0.3">
      <c r="C1919" s="1445" t="s">
        <v>3650</v>
      </c>
      <c r="D1919" s="1353">
        <v>39</v>
      </c>
      <c r="E1919" s="1352" t="s">
        <v>3651</v>
      </c>
      <c r="F1919" s="1352">
        <v>0.02</v>
      </c>
      <c r="G1919" s="1938" t="s">
        <v>3652</v>
      </c>
      <c r="H1919" s="534"/>
      <c r="I1919" s="506"/>
      <c r="J1919" s="506"/>
      <c r="K1919" s="506"/>
      <c r="L1919" s="506"/>
      <c r="M1919" s="506"/>
      <c r="N1919" s="506"/>
      <c r="O1919" s="506"/>
      <c r="P1919" s="506"/>
    </row>
    <row r="1920" spans="3:16" s="360" customFormat="1" ht="15" customHeight="1" x14ac:dyDescent="0.3">
      <c r="C1920" s="1323" t="s">
        <v>1474</v>
      </c>
      <c r="D1920" s="900"/>
      <c r="E1920" s="1300"/>
      <c r="F1920" s="1300"/>
      <c r="G1920" s="1895"/>
      <c r="H1920" s="534"/>
      <c r="I1920" s="506"/>
      <c r="J1920" s="506"/>
      <c r="K1920" s="506"/>
      <c r="L1920" s="506"/>
      <c r="M1920" s="506"/>
      <c r="N1920" s="506"/>
      <c r="O1920" s="506"/>
      <c r="P1920" s="506"/>
    </row>
    <row r="1921" spans="3:16" s="360" customFormat="1" ht="15" customHeight="1" x14ac:dyDescent="0.3">
      <c r="C1921" s="5059" t="s">
        <v>2778</v>
      </c>
      <c r="D1921" s="5060"/>
      <c r="E1921" s="5060"/>
      <c r="F1921" s="5060"/>
      <c r="G1921" s="5061"/>
      <c r="H1921" s="534"/>
      <c r="I1921" s="506"/>
      <c r="J1921" s="506"/>
      <c r="K1921" s="506"/>
      <c r="L1921" s="506"/>
      <c r="M1921" s="506"/>
      <c r="N1921" s="506"/>
      <c r="O1921" s="506"/>
      <c r="P1921" s="506"/>
    </row>
    <row r="1922" spans="3:16" s="360" customFormat="1" ht="15" customHeight="1" x14ac:dyDescent="0.3">
      <c r="C1922" s="5049" t="s">
        <v>3653</v>
      </c>
      <c r="D1922" s="4324"/>
      <c r="E1922" s="4324"/>
      <c r="F1922" s="4324"/>
      <c r="G1922" s="5073"/>
      <c r="H1922" s="534"/>
      <c r="I1922" s="506"/>
      <c r="J1922" s="506"/>
      <c r="K1922" s="506"/>
      <c r="L1922" s="506"/>
      <c r="M1922" s="506"/>
      <c r="N1922" s="506"/>
      <c r="O1922" s="506"/>
      <c r="P1922" s="506"/>
    </row>
    <row r="1923" spans="3:16" s="360" customFormat="1" ht="15" customHeight="1" x14ac:dyDescent="0.3">
      <c r="C1923" s="5049" t="s">
        <v>3654</v>
      </c>
      <c r="D1923" s="4324"/>
      <c r="E1923" s="4324"/>
      <c r="F1923" s="4324"/>
      <c r="G1923" s="5073"/>
      <c r="H1923" s="534"/>
      <c r="I1923" s="506"/>
      <c r="J1923" s="506"/>
      <c r="K1923" s="506"/>
      <c r="L1923" s="506"/>
      <c r="M1923" s="506"/>
      <c r="N1923" s="506"/>
      <c r="O1923" s="506"/>
      <c r="P1923" s="506"/>
    </row>
    <row r="1924" spans="3:16" s="360" customFormat="1" ht="15" customHeight="1" x14ac:dyDescent="0.3">
      <c r="C1924" s="5049" t="s">
        <v>3655</v>
      </c>
      <c r="D1924" s="4324"/>
      <c r="E1924" s="4324"/>
      <c r="F1924" s="4324"/>
      <c r="G1924" s="5073"/>
      <c r="H1924" s="534"/>
      <c r="I1924" s="506"/>
      <c r="J1924" s="506"/>
      <c r="K1924" s="506"/>
      <c r="L1924" s="506"/>
      <c r="M1924" s="506"/>
      <c r="N1924" s="506"/>
      <c r="O1924" s="506"/>
      <c r="P1924" s="506"/>
    </row>
    <row r="1925" spans="3:16" s="360" customFormat="1" ht="15" customHeight="1" x14ac:dyDescent="0.3">
      <c r="C1925" s="5038"/>
      <c r="D1925" s="4536"/>
      <c r="E1925" s="4536"/>
      <c r="F1925" s="4536"/>
      <c r="G1925" s="5039"/>
      <c r="H1925" s="534"/>
      <c r="I1925" s="506"/>
      <c r="J1925" s="506"/>
      <c r="K1925" s="506"/>
      <c r="L1925" s="506"/>
      <c r="M1925" s="506"/>
      <c r="N1925" s="506"/>
      <c r="O1925" s="506"/>
      <c r="P1925" s="506"/>
    </row>
    <row r="1926" spans="3:16" s="360" customFormat="1" ht="15" customHeight="1" thickBot="1" x14ac:dyDescent="0.35">
      <c r="C1926" s="5040" t="s">
        <v>3656</v>
      </c>
      <c r="D1926" s="5041"/>
      <c r="E1926" s="5041"/>
      <c r="F1926" s="5041"/>
      <c r="G1926" s="5347"/>
      <c r="H1926" s="534"/>
      <c r="I1926" s="506"/>
      <c r="J1926" s="506"/>
      <c r="K1926" s="506"/>
      <c r="L1926" s="506"/>
      <c r="M1926" s="506"/>
      <c r="N1926" s="506"/>
      <c r="O1926" s="506"/>
      <c r="P1926" s="506"/>
    </row>
    <row r="1927" spans="3:16" s="360" customFormat="1" ht="15" customHeight="1" thickTop="1" x14ac:dyDescent="0.3">
      <c r="C1927" s="2407"/>
      <c r="D1927" s="1961"/>
      <c r="E1927" s="1517"/>
      <c r="F1927" s="534"/>
      <c r="G1927" s="534"/>
      <c r="H1927" s="534"/>
      <c r="I1927" s="506"/>
      <c r="J1927" s="506"/>
      <c r="K1927" s="506"/>
      <c r="L1927" s="506"/>
      <c r="M1927" s="506"/>
      <c r="N1927" s="506"/>
      <c r="O1927" s="506"/>
      <c r="P1927" s="506"/>
    </row>
    <row r="1928" spans="3:16" s="360" customFormat="1" ht="15" customHeight="1" thickBot="1" x14ac:dyDescent="0.35">
      <c r="C1928" s="534"/>
      <c r="D1928" s="534"/>
      <c r="E1928" s="534"/>
      <c r="F1928" s="534"/>
      <c r="G1928" s="534"/>
      <c r="H1928" s="534"/>
      <c r="I1928" s="506"/>
      <c r="J1928" s="506"/>
      <c r="K1928" s="506"/>
      <c r="L1928" s="506"/>
      <c r="M1928" s="506"/>
      <c r="N1928" s="506"/>
      <c r="O1928" s="506"/>
      <c r="P1928" s="506"/>
    </row>
    <row r="1929" spans="3:16" s="360" customFormat="1" ht="15" customHeight="1" thickTop="1" x14ac:dyDescent="0.3">
      <c r="C1929" s="5062" t="s">
        <v>3630</v>
      </c>
      <c r="D1929" s="4962"/>
      <c r="E1929" s="4962"/>
      <c r="F1929" s="4963"/>
      <c r="G1929" s="534"/>
      <c r="H1929" s="534"/>
      <c r="I1929" s="506"/>
      <c r="J1929" s="506"/>
      <c r="K1929" s="506"/>
      <c r="L1929" s="506"/>
      <c r="M1929" s="506"/>
      <c r="N1929" s="506"/>
      <c r="O1929" s="506"/>
      <c r="P1929" s="506"/>
    </row>
    <row r="1930" spans="3:16" s="360" customFormat="1" ht="15" customHeight="1" x14ac:dyDescent="0.3">
      <c r="C1930" s="831"/>
      <c r="D1930" s="712"/>
      <c r="E1930" s="534"/>
      <c r="F1930" s="1935"/>
      <c r="G1930" s="534"/>
      <c r="H1930" s="534"/>
      <c r="I1930" s="506"/>
      <c r="J1930" s="506"/>
      <c r="K1930" s="506"/>
      <c r="L1930" s="506"/>
      <c r="M1930" s="506"/>
      <c r="N1930" s="506"/>
      <c r="O1930" s="506"/>
      <c r="P1930" s="506"/>
    </row>
    <row r="1931" spans="3:16" s="360" customFormat="1" ht="15" customHeight="1" x14ac:dyDescent="0.3">
      <c r="C1931" s="980" t="s">
        <v>3631</v>
      </c>
      <c r="D1931" s="893" t="s">
        <v>3632</v>
      </c>
      <c r="E1931" s="534"/>
      <c r="F1931" s="1935"/>
      <c r="G1931" s="534"/>
      <c r="H1931" s="534"/>
      <c r="I1931" s="506"/>
      <c r="J1931" s="506"/>
      <c r="K1931" s="506"/>
      <c r="L1931" s="506"/>
      <c r="M1931" s="506"/>
      <c r="N1931" s="506"/>
      <c r="O1931" s="506"/>
      <c r="P1931" s="506"/>
    </row>
    <row r="1932" spans="3:16" s="360" customFormat="1" ht="47.25" customHeight="1" x14ac:dyDescent="0.3">
      <c r="C1932" s="980" t="s">
        <v>3633</v>
      </c>
      <c r="D1932" s="4324" t="s">
        <v>3634</v>
      </c>
      <c r="E1932" s="4324"/>
      <c r="F1932" s="5073"/>
      <c r="G1932" s="534"/>
      <c r="H1932" s="534"/>
      <c r="I1932" s="506"/>
      <c r="J1932" s="506"/>
      <c r="K1932" s="506"/>
      <c r="L1932" s="506"/>
      <c r="M1932" s="506"/>
      <c r="N1932" s="506"/>
      <c r="O1932" s="506"/>
      <c r="P1932" s="506"/>
    </row>
    <row r="1933" spans="3:16" s="360" customFormat="1" ht="29.25" customHeight="1" x14ac:dyDescent="0.3">
      <c r="C1933" s="5160" t="s">
        <v>3155</v>
      </c>
      <c r="D1933" s="4324" t="s">
        <v>3635</v>
      </c>
      <c r="E1933" s="4324"/>
      <c r="F1933" s="5073"/>
      <c r="G1933" s="534"/>
      <c r="H1933" s="534"/>
      <c r="I1933" s="506"/>
      <c r="J1933" s="506"/>
      <c r="K1933" s="506"/>
      <c r="L1933" s="506"/>
      <c r="M1933" s="506"/>
      <c r="N1933" s="506"/>
      <c r="O1933" s="506"/>
      <c r="P1933" s="506"/>
    </row>
    <row r="1934" spans="3:16" s="360" customFormat="1" ht="15" customHeight="1" x14ac:dyDescent="0.3">
      <c r="C1934" s="5160"/>
      <c r="D1934" s="5100" t="s">
        <v>3636</v>
      </c>
      <c r="E1934" s="5100"/>
      <c r="F1934" s="5101"/>
      <c r="G1934" s="534"/>
      <c r="H1934" s="534"/>
      <c r="I1934" s="506"/>
      <c r="J1934" s="506"/>
      <c r="K1934" s="506"/>
      <c r="L1934" s="506"/>
      <c r="M1934" s="506"/>
      <c r="N1934" s="506"/>
      <c r="O1934" s="506"/>
      <c r="P1934" s="506"/>
    </row>
    <row r="1935" spans="3:16" s="360" customFormat="1" ht="69.75" customHeight="1" x14ac:dyDescent="0.3">
      <c r="C1935" s="5160"/>
      <c r="D1935" s="4324" t="s">
        <v>3637</v>
      </c>
      <c r="E1935" s="4324"/>
      <c r="F1935" s="5073"/>
      <c r="G1935" s="534"/>
      <c r="H1935" s="534"/>
      <c r="I1935" s="506"/>
      <c r="J1935" s="506"/>
      <c r="K1935" s="506"/>
      <c r="L1935" s="506"/>
      <c r="M1935" s="506"/>
      <c r="N1935" s="506"/>
      <c r="O1935" s="506"/>
      <c r="P1935" s="506"/>
    </row>
    <row r="1936" spans="3:16" s="360" customFormat="1" ht="60" customHeight="1" x14ac:dyDescent="0.3">
      <c r="C1936" s="5160"/>
      <c r="D1936" s="4324" t="s">
        <v>3638</v>
      </c>
      <c r="E1936" s="4324"/>
      <c r="F1936" s="5073"/>
      <c r="G1936" s="534"/>
      <c r="H1936" s="534"/>
      <c r="I1936" s="506"/>
      <c r="J1936" s="506"/>
      <c r="K1936" s="506"/>
      <c r="L1936" s="506"/>
      <c r="M1936" s="506"/>
      <c r="N1936" s="506"/>
      <c r="O1936" s="506"/>
      <c r="P1936" s="506"/>
    </row>
    <row r="1937" spans="3:16" s="360" customFormat="1" ht="59.25" customHeight="1" x14ac:dyDescent="0.3">
      <c r="C1937" s="5160"/>
      <c r="D1937" s="4324" t="s">
        <v>3639</v>
      </c>
      <c r="E1937" s="4324"/>
      <c r="F1937" s="5073"/>
      <c r="G1937" s="534"/>
      <c r="H1937" s="534"/>
      <c r="I1937" s="506"/>
      <c r="J1937" s="506"/>
      <c r="K1937" s="506"/>
      <c r="L1937" s="506"/>
      <c r="M1937" s="506"/>
      <c r="N1937" s="506"/>
      <c r="O1937" s="506"/>
      <c r="P1937" s="506"/>
    </row>
    <row r="1938" spans="3:16" s="360" customFormat="1" ht="15" customHeight="1" x14ac:dyDescent="0.3">
      <c r="C1938" s="5160"/>
      <c r="D1938" s="893" t="s">
        <v>3640</v>
      </c>
      <c r="E1938" s="534"/>
      <c r="F1938" s="1935"/>
      <c r="G1938" s="534"/>
      <c r="H1938" s="534"/>
      <c r="I1938" s="506"/>
      <c r="J1938" s="506"/>
      <c r="K1938" s="506"/>
      <c r="L1938" s="506"/>
      <c r="M1938" s="506"/>
      <c r="N1938" s="506"/>
      <c r="O1938" s="506"/>
      <c r="P1938" s="506"/>
    </row>
    <row r="1939" spans="3:16" s="360" customFormat="1" ht="30.75" customHeight="1" x14ac:dyDescent="0.3">
      <c r="C1939" s="5160"/>
      <c r="D1939" s="4324" t="s">
        <v>3641</v>
      </c>
      <c r="E1939" s="4324"/>
      <c r="F1939" s="5073"/>
      <c r="G1939" s="534"/>
      <c r="H1939" s="534"/>
      <c r="I1939" s="506"/>
      <c r="J1939" s="506"/>
      <c r="K1939" s="506"/>
      <c r="L1939" s="506"/>
      <c r="M1939" s="506"/>
      <c r="N1939" s="506"/>
      <c r="O1939" s="506"/>
      <c r="P1939" s="506"/>
    </row>
    <row r="1940" spans="3:16" s="360" customFormat="1" ht="30.75" customHeight="1" x14ac:dyDescent="0.3">
      <c r="C1940" s="980" t="s">
        <v>3642</v>
      </c>
      <c r="D1940" s="4324" t="s">
        <v>3643</v>
      </c>
      <c r="E1940" s="4324"/>
      <c r="F1940" s="5073"/>
      <c r="G1940" s="534"/>
      <c r="H1940" s="534"/>
      <c r="I1940" s="506"/>
      <c r="J1940" s="506"/>
      <c r="K1940" s="506"/>
      <c r="L1940" s="506"/>
      <c r="M1940" s="506"/>
      <c r="N1940" s="506"/>
      <c r="O1940" s="506"/>
      <c r="P1940" s="506"/>
    </row>
    <row r="1941" spans="3:16" s="360" customFormat="1" ht="33" customHeight="1" x14ac:dyDescent="0.3">
      <c r="C1941" s="5106" t="s">
        <v>3018</v>
      </c>
      <c r="D1941" s="4324" t="s">
        <v>3644</v>
      </c>
      <c r="E1941" s="4324"/>
      <c r="F1941" s="5073"/>
      <c r="G1941" s="534"/>
      <c r="H1941" s="534"/>
      <c r="I1941" s="506"/>
      <c r="J1941" s="506"/>
      <c r="K1941" s="506"/>
      <c r="L1941" s="506"/>
      <c r="M1941" s="506"/>
      <c r="N1941" s="506"/>
      <c r="O1941" s="506"/>
      <c r="P1941" s="506"/>
    </row>
    <row r="1942" spans="3:16" s="360" customFormat="1" ht="33.75" customHeight="1" x14ac:dyDescent="0.3">
      <c r="C1942" s="5106"/>
      <c r="D1942" s="4324" t="s">
        <v>3645</v>
      </c>
      <c r="E1942" s="4324"/>
      <c r="F1942" s="5073"/>
      <c r="G1942" s="534"/>
      <c r="H1942" s="534"/>
      <c r="I1942" s="506"/>
      <c r="J1942" s="506"/>
      <c r="K1942" s="506"/>
      <c r="L1942" s="506"/>
      <c r="M1942" s="506"/>
      <c r="N1942" s="506"/>
      <c r="O1942" s="506"/>
      <c r="P1942" s="506"/>
    </row>
    <row r="1943" spans="3:16" s="360" customFormat="1" ht="30" customHeight="1" x14ac:dyDescent="0.3">
      <c r="C1943" s="5106"/>
      <c r="D1943" s="4324" t="s">
        <v>3646</v>
      </c>
      <c r="E1943" s="4324"/>
      <c r="F1943" s="5073"/>
      <c r="G1943" s="534"/>
      <c r="H1943" s="534"/>
      <c r="I1943" s="506"/>
      <c r="J1943" s="506"/>
      <c r="K1943" s="506"/>
      <c r="L1943" s="506"/>
      <c r="M1943" s="506"/>
      <c r="N1943" s="506"/>
      <c r="O1943" s="506"/>
      <c r="P1943" s="506"/>
    </row>
    <row r="1944" spans="3:16" s="360" customFormat="1" ht="15" customHeight="1" x14ac:dyDescent="0.3">
      <c r="C1944" s="831"/>
      <c r="D1944" s="712"/>
      <c r="E1944" s="534"/>
      <c r="F1944" s="1935"/>
      <c r="G1944" s="534"/>
      <c r="H1944" s="534"/>
      <c r="I1944" s="506"/>
      <c r="J1944" s="506"/>
      <c r="K1944" s="506"/>
      <c r="L1944" s="506"/>
      <c r="M1944" s="506"/>
      <c r="N1944" s="506"/>
      <c r="O1944" s="506"/>
      <c r="P1944" s="506"/>
    </row>
    <row r="1945" spans="3:16" s="360" customFormat="1" ht="15" customHeight="1" thickBot="1" x14ac:dyDescent="0.35">
      <c r="C1945" s="1616" t="s">
        <v>342</v>
      </c>
      <c r="D1945" s="1934" t="s">
        <v>3647</v>
      </c>
      <c r="E1945" s="1936"/>
      <c r="F1945" s="1937"/>
      <c r="G1945" s="534"/>
      <c r="H1945" s="534"/>
      <c r="I1945" s="506"/>
      <c r="J1945" s="506"/>
      <c r="K1945" s="506"/>
      <c r="L1945" s="506"/>
      <c r="M1945" s="506"/>
      <c r="N1945" s="506"/>
      <c r="O1945" s="506"/>
      <c r="P1945" s="506"/>
    </row>
    <row r="1946" spans="3:16" s="360" customFormat="1" ht="15" customHeight="1" thickTop="1" x14ac:dyDescent="0.3">
      <c r="C1946" s="4948"/>
      <c r="D1946" s="4948"/>
      <c r="E1946" s="4948"/>
      <c r="F1946" s="534"/>
      <c r="G1946" s="534"/>
      <c r="H1946" s="534"/>
      <c r="I1946" s="506"/>
      <c r="J1946" s="506"/>
      <c r="K1946" s="506"/>
      <c r="L1946" s="506"/>
      <c r="M1946" s="506"/>
      <c r="N1946" s="506"/>
      <c r="O1946" s="506"/>
      <c r="P1946" s="506"/>
    </row>
    <row r="1947" spans="3:16" s="360" customFormat="1" ht="15" customHeight="1" thickBot="1" x14ac:dyDescent="0.35">
      <c r="C1947" s="534"/>
      <c r="D1947" s="534"/>
      <c r="E1947" s="534"/>
      <c r="F1947" s="534"/>
      <c r="G1947" s="534"/>
      <c r="H1947" s="534"/>
      <c r="I1947" s="506"/>
      <c r="J1947" s="506"/>
      <c r="K1947" s="506"/>
      <c r="L1947" s="506"/>
      <c r="M1947" s="506"/>
      <c r="N1947" s="506"/>
      <c r="O1947" s="506"/>
      <c r="P1947" s="506"/>
    </row>
    <row r="1948" spans="3:16" s="360" customFormat="1" ht="15" customHeight="1" thickTop="1" x14ac:dyDescent="0.2">
      <c r="C1948" s="5062" t="s">
        <v>3613</v>
      </c>
      <c r="D1948" s="4962"/>
      <c r="E1948" s="4962"/>
      <c r="F1948" s="4962"/>
      <c r="G1948" s="4962"/>
      <c r="H1948" s="4962"/>
      <c r="I1948" s="4963"/>
      <c r="J1948" s="506"/>
      <c r="K1948" s="506"/>
      <c r="L1948" s="506"/>
      <c r="M1948" s="506"/>
      <c r="N1948" s="506"/>
      <c r="O1948" s="506"/>
      <c r="P1948" s="506"/>
    </row>
    <row r="1949" spans="3:16" s="360" customFormat="1" ht="15" customHeight="1" thickBot="1" x14ac:dyDescent="0.25">
      <c r="C1949" s="831"/>
      <c r="D1949" s="712"/>
      <c r="E1949" s="712"/>
      <c r="F1949" s="712"/>
      <c r="G1949" s="712"/>
      <c r="H1949" s="712"/>
      <c r="I1949" s="832"/>
      <c r="J1949" s="506"/>
      <c r="K1949" s="506"/>
      <c r="L1949" s="506"/>
      <c r="M1949" s="506"/>
      <c r="N1949" s="506"/>
      <c r="O1949" s="506"/>
      <c r="P1949" s="506"/>
    </row>
    <row r="1950" spans="3:16" s="360" customFormat="1" ht="15" customHeight="1" x14ac:dyDescent="0.2">
      <c r="C1950" s="5108" t="s">
        <v>344</v>
      </c>
      <c r="D1950" s="5109"/>
      <c r="E1950" s="5344" t="s">
        <v>345</v>
      </c>
      <c r="F1950" s="5345"/>
      <c r="G1950" s="5345"/>
      <c r="H1950" s="5345"/>
      <c r="I1950" s="5346"/>
      <c r="J1950" s="506"/>
      <c r="K1950" s="506"/>
      <c r="L1950" s="506"/>
      <c r="M1950" s="506"/>
      <c r="N1950" s="506"/>
      <c r="O1950" s="506"/>
      <c r="P1950" s="506"/>
    </row>
    <row r="1951" spans="3:16" s="360" customFormat="1" ht="15" customHeight="1" x14ac:dyDescent="0.2">
      <c r="C1951" s="4998" t="s">
        <v>3614</v>
      </c>
      <c r="D1951" s="4960" t="s">
        <v>347</v>
      </c>
      <c r="E1951" s="4960" t="s">
        <v>2770</v>
      </c>
      <c r="F1951" s="4960" t="s">
        <v>3615</v>
      </c>
      <c r="G1951" s="4960" t="s">
        <v>1413</v>
      </c>
      <c r="H1951" s="4960" t="s">
        <v>1867</v>
      </c>
      <c r="I1951" s="5030" t="s">
        <v>3616</v>
      </c>
      <c r="J1951" s="506"/>
      <c r="K1951" s="506"/>
      <c r="L1951" s="506"/>
      <c r="M1951" s="506"/>
      <c r="N1951" s="506"/>
      <c r="O1951" s="506"/>
      <c r="P1951" s="506"/>
    </row>
    <row r="1952" spans="3:16" s="360" customFormat="1" ht="48" customHeight="1" x14ac:dyDescent="0.2">
      <c r="C1952" s="4998"/>
      <c r="D1952" s="4960"/>
      <c r="E1952" s="4960"/>
      <c r="F1952" s="4960"/>
      <c r="G1952" s="4960"/>
      <c r="H1952" s="4960"/>
      <c r="I1952" s="5030"/>
      <c r="J1952" s="506"/>
      <c r="K1952" s="506"/>
      <c r="L1952" s="506"/>
      <c r="M1952" s="506"/>
      <c r="N1952" s="506"/>
      <c r="O1952" s="506"/>
      <c r="P1952" s="506"/>
    </row>
    <row r="1953" spans="3:16" s="360" customFormat="1" ht="15" customHeight="1" x14ac:dyDescent="0.2">
      <c r="C1953" s="1930" t="s">
        <v>3617</v>
      </c>
      <c r="D1953" s="1931">
        <v>18</v>
      </c>
      <c r="E1953" s="1931">
        <v>18</v>
      </c>
      <c r="F1953" s="1932">
        <v>7.9000000000000001E-2</v>
      </c>
      <c r="G1953" s="1932">
        <v>7.9000000000000001E-2</v>
      </c>
      <c r="H1953" s="1932">
        <v>7.9000000000000001E-2</v>
      </c>
      <c r="I1953" s="1933">
        <v>228</v>
      </c>
      <c r="J1953" s="506"/>
      <c r="K1953" s="506"/>
      <c r="L1953" s="506"/>
      <c r="M1953" s="506"/>
      <c r="N1953" s="506"/>
      <c r="O1953" s="506"/>
      <c r="P1953" s="506"/>
    </row>
    <row r="1954" spans="3:16" s="360" customFormat="1" ht="15" customHeight="1" x14ac:dyDescent="0.2">
      <c r="C1954" s="1930" t="s">
        <v>3618</v>
      </c>
      <c r="D1954" s="1931">
        <v>25</v>
      </c>
      <c r="E1954" s="1931">
        <v>25</v>
      </c>
      <c r="F1954" s="1932">
        <v>7.9000000000000001E-2</v>
      </c>
      <c r="G1954" s="1932">
        <v>7.9000000000000001E-2</v>
      </c>
      <c r="H1954" s="1932">
        <v>7.9000000000000001E-2</v>
      </c>
      <c r="I1954" s="1933">
        <v>316</v>
      </c>
      <c r="J1954" s="506"/>
      <c r="K1954" s="506"/>
      <c r="L1954" s="506"/>
      <c r="M1954" s="506"/>
      <c r="N1954" s="506"/>
      <c r="O1954" s="506"/>
      <c r="P1954" s="506"/>
    </row>
    <row r="1955" spans="3:16" s="360" customFormat="1" ht="15" customHeight="1" x14ac:dyDescent="0.2">
      <c r="C1955" s="1930" t="s">
        <v>3619</v>
      </c>
      <c r="D1955" s="1931">
        <v>40</v>
      </c>
      <c r="E1955" s="1931">
        <v>40</v>
      </c>
      <c r="F1955" s="1932">
        <v>7.9000000000000001E-2</v>
      </c>
      <c r="G1955" s="1932">
        <v>7.9000000000000001E-2</v>
      </c>
      <c r="H1955" s="1932">
        <v>7.9000000000000001E-2</v>
      </c>
      <c r="I1955" s="1933">
        <v>506</v>
      </c>
      <c r="J1955" s="506"/>
      <c r="K1955" s="506"/>
      <c r="L1955" s="506"/>
      <c r="M1955" s="506"/>
      <c r="N1955" s="506"/>
      <c r="O1955" s="506"/>
      <c r="P1955" s="506"/>
    </row>
    <row r="1956" spans="3:16" s="360" customFormat="1" ht="15" customHeight="1" x14ac:dyDescent="0.2">
      <c r="C1956" s="1930" t="s">
        <v>3620</v>
      </c>
      <c r="D1956" s="1931">
        <v>65</v>
      </c>
      <c r="E1956" s="1931">
        <v>65</v>
      </c>
      <c r="F1956" s="1932">
        <v>7.9000000000000001E-2</v>
      </c>
      <c r="G1956" s="1932">
        <v>7.9000000000000001E-2</v>
      </c>
      <c r="H1956" s="1932">
        <v>7.9000000000000001E-2</v>
      </c>
      <c r="I1956" s="1933">
        <v>823</v>
      </c>
      <c r="J1956" s="506"/>
      <c r="K1956" s="506"/>
      <c r="L1956" s="506"/>
      <c r="M1956" s="506"/>
      <c r="N1956" s="506"/>
      <c r="O1956" s="506"/>
      <c r="P1956" s="506"/>
    </row>
    <row r="1957" spans="3:16" s="360" customFormat="1" ht="15" customHeight="1" x14ac:dyDescent="0.2">
      <c r="C1957" s="1930" t="s">
        <v>3621</v>
      </c>
      <c r="D1957" s="1931">
        <v>90</v>
      </c>
      <c r="E1957" s="1931">
        <v>90</v>
      </c>
      <c r="F1957" s="1932">
        <v>7.9000000000000001E-2</v>
      </c>
      <c r="G1957" s="1932">
        <v>7.9000000000000001E-2</v>
      </c>
      <c r="H1957" s="1932">
        <v>7.9000000000000001E-2</v>
      </c>
      <c r="I1957" s="1933">
        <v>1139</v>
      </c>
      <c r="J1957" s="506"/>
      <c r="K1957" s="506"/>
      <c r="L1957" s="506"/>
      <c r="M1957" s="506"/>
      <c r="N1957" s="506"/>
      <c r="O1957" s="506"/>
      <c r="P1957" s="506"/>
    </row>
    <row r="1958" spans="3:16" s="360" customFormat="1" ht="15" customHeight="1" x14ac:dyDescent="0.2">
      <c r="C1958" s="1930" t="s">
        <v>3622</v>
      </c>
      <c r="D1958" s="1931">
        <v>18</v>
      </c>
      <c r="E1958" s="1931">
        <v>18</v>
      </c>
      <c r="F1958" s="1932">
        <v>7.9000000000000001E-2</v>
      </c>
      <c r="G1958" s="1932">
        <v>7.9000000000000001E-2</v>
      </c>
      <c r="H1958" s="1932">
        <v>7.9000000000000001E-2</v>
      </c>
      <c r="I1958" s="1933">
        <v>228</v>
      </c>
      <c r="J1958" s="506"/>
      <c r="K1958" s="506"/>
      <c r="L1958" s="506"/>
      <c r="M1958" s="506"/>
      <c r="N1958" s="506"/>
      <c r="O1958" s="506"/>
      <c r="P1958" s="506"/>
    </row>
    <row r="1959" spans="3:16" s="360" customFormat="1" ht="15" customHeight="1" x14ac:dyDescent="0.2">
      <c r="C1959" s="1930" t="s">
        <v>3623</v>
      </c>
      <c r="D1959" s="1931">
        <v>25</v>
      </c>
      <c r="E1959" s="1931">
        <v>25</v>
      </c>
      <c r="F1959" s="1932">
        <v>7.9000000000000001E-2</v>
      </c>
      <c r="G1959" s="1932">
        <v>7.9000000000000001E-2</v>
      </c>
      <c r="H1959" s="1932">
        <v>7.9000000000000001E-2</v>
      </c>
      <c r="I1959" s="1933">
        <v>316</v>
      </c>
      <c r="J1959" s="506"/>
      <c r="K1959" s="506"/>
      <c r="L1959" s="506"/>
      <c r="M1959" s="506"/>
      <c r="N1959" s="506"/>
      <c r="O1959" s="506"/>
      <c r="P1959" s="506"/>
    </row>
    <row r="1960" spans="3:16" s="360" customFormat="1" ht="15" customHeight="1" x14ac:dyDescent="0.2">
      <c r="C1960" s="1930" t="s">
        <v>3624</v>
      </c>
      <c r="D1960" s="1931">
        <v>40</v>
      </c>
      <c r="E1960" s="1931">
        <v>40</v>
      </c>
      <c r="F1960" s="1932">
        <v>7.9000000000000001E-2</v>
      </c>
      <c r="G1960" s="1932">
        <v>7.9000000000000001E-2</v>
      </c>
      <c r="H1960" s="1932">
        <v>7.9000000000000001E-2</v>
      </c>
      <c r="I1960" s="1933">
        <v>506</v>
      </c>
      <c r="J1960" s="506"/>
      <c r="K1960" s="506"/>
      <c r="L1960" s="506"/>
      <c r="M1960" s="506"/>
      <c r="N1960" s="506"/>
      <c r="O1960" s="506"/>
      <c r="P1960" s="506"/>
    </row>
    <row r="1961" spans="3:16" s="360" customFormat="1" ht="15" customHeight="1" x14ac:dyDescent="0.2">
      <c r="C1961" s="1930" t="s">
        <v>3625</v>
      </c>
      <c r="D1961" s="1931">
        <v>65</v>
      </c>
      <c r="E1961" s="1931">
        <v>65</v>
      </c>
      <c r="F1961" s="1932">
        <v>7.9000000000000001E-2</v>
      </c>
      <c r="G1961" s="1932">
        <v>7.9000000000000001E-2</v>
      </c>
      <c r="H1961" s="1932">
        <v>7.9000000000000001E-2</v>
      </c>
      <c r="I1961" s="1933">
        <v>823</v>
      </c>
      <c r="J1961" s="506"/>
      <c r="K1961" s="506"/>
      <c r="L1961" s="506"/>
      <c r="M1961" s="506"/>
      <c r="N1961" s="506"/>
      <c r="O1961" s="506"/>
      <c r="P1961" s="506"/>
    </row>
    <row r="1962" spans="3:16" s="360" customFormat="1" ht="15" customHeight="1" x14ac:dyDescent="0.2">
      <c r="C1962" s="1930" t="s">
        <v>3626</v>
      </c>
      <c r="D1962" s="1931">
        <v>90</v>
      </c>
      <c r="E1962" s="1931">
        <v>90</v>
      </c>
      <c r="F1962" s="1932">
        <v>7.9000000000000001E-2</v>
      </c>
      <c r="G1962" s="1932">
        <v>7.9000000000000001E-2</v>
      </c>
      <c r="H1962" s="1932">
        <v>7.9000000000000001E-2</v>
      </c>
      <c r="I1962" s="1933">
        <v>1139</v>
      </c>
      <c r="J1962" s="506"/>
      <c r="K1962" s="506"/>
      <c r="L1962" s="506"/>
      <c r="M1962" s="506"/>
      <c r="N1962" s="506"/>
      <c r="O1962" s="506"/>
      <c r="P1962" s="506"/>
    </row>
    <row r="1963" spans="3:16" s="360" customFormat="1" ht="15" customHeight="1" x14ac:dyDescent="0.2">
      <c r="C1963" s="981" t="s">
        <v>2539</v>
      </c>
      <c r="D1963" s="712"/>
      <c r="E1963" s="848"/>
      <c r="F1963" s="848"/>
      <c r="G1963" s="848"/>
      <c r="H1963" s="848"/>
      <c r="I1963" s="1026"/>
      <c r="J1963" s="506"/>
      <c r="K1963" s="506"/>
      <c r="L1963" s="506"/>
      <c r="M1963" s="506"/>
      <c r="N1963" s="506"/>
      <c r="O1963" s="506"/>
      <c r="P1963" s="506"/>
    </row>
    <row r="1964" spans="3:16" s="360" customFormat="1" ht="15" customHeight="1" x14ac:dyDescent="0.2">
      <c r="C1964" s="5036" t="s">
        <v>3627</v>
      </c>
      <c r="D1964" s="4402"/>
      <c r="E1964" s="4402"/>
      <c r="F1964" s="4402"/>
      <c r="G1964" s="4402"/>
      <c r="H1964" s="4402"/>
      <c r="I1964" s="5037"/>
      <c r="J1964" s="506"/>
      <c r="K1964" s="506"/>
      <c r="L1964" s="506"/>
      <c r="M1964" s="506"/>
      <c r="N1964" s="506"/>
      <c r="O1964" s="506"/>
      <c r="P1964" s="506"/>
    </row>
    <row r="1965" spans="3:16" s="360" customFormat="1" ht="15" customHeight="1" x14ac:dyDescent="0.2">
      <c r="C1965" s="981" t="s">
        <v>3628</v>
      </c>
      <c r="D1965" s="712"/>
      <c r="E1965" s="712"/>
      <c r="F1965" s="712"/>
      <c r="G1965" s="712"/>
      <c r="H1965" s="712"/>
      <c r="I1965" s="832"/>
      <c r="J1965" s="506"/>
      <c r="K1965" s="506"/>
      <c r="L1965" s="506"/>
      <c r="M1965" s="506"/>
      <c r="N1965" s="506"/>
      <c r="O1965" s="506"/>
      <c r="P1965" s="506"/>
    </row>
    <row r="1966" spans="3:16" s="360" customFormat="1" ht="15" customHeight="1" x14ac:dyDescent="0.2">
      <c r="C1966" s="981" t="s">
        <v>4026</v>
      </c>
      <c r="D1966" s="712"/>
      <c r="E1966" s="712"/>
      <c r="F1966" s="712"/>
      <c r="G1966" s="712"/>
      <c r="H1966" s="712"/>
      <c r="I1966" s="832"/>
      <c r="J1966" s="506"/>
      <c r="K1966" s="506"/>
      <c r="L1966" s="506"/>
      <c r="M1966" s="506"/>
      <c r="N1966" s="506"/>
      <c r="O1966" s="506"/>
      <c r="P1966" s="506"/>
    </row>
    <row r="1967" spans="3:16" s="360" customFormat="1" ht="15" customHeight="1" thickBot="1" x14ac:dyDescent="0.25">
      <c r="C1967" s="5343" t="s">
        <v>3629</v>
      </c>
      <c r="D1967" s="5098"/>
      <c r="E1967" s="5098"/>
      <c r="F1967" s="5098"/>
      <c r="G1967" s="5098"/>
      <c r="H1967" s="5098"/>
      <c r="I1967" s="5099"/>
      <c r="J1967" s="506"/>
      <c r="K1967" s="506"/>
      <c r="L1967" s="506"/>
      <c r="M1967" s="506"/>
      <c r="N1967" s="506"/>
      <c r="O1967" s="506"/>
      <c r="P1967" s="506"/>
    </row>
    <row r="1968" spans="3:16" s="360" customFormat="1" ht="15" customHeight="1" thickTop="1" x14ac:dyDescent="0.2">
      <c r="C1968" s="1489"/>
      <c r="D1968" s="712"/>
      <c r="E1968" s="712"/>
      <c r="F1968" s="712"/>
      <c r="G1968" s="712"/>
      <c r="H1968" s="712"/>
      <c r="I1968" s="712"/>
      <c r="J1968" s="506"/>
      <c r="K1968" s="506"/>
      <c r="L1968" s="506"/>
      <c r="M1968" s="506"/>
      <c r="N1968" s="506"/>
      <c r="O1968" s="506"/>
      <c r="P1968" s="506"/>
    </row>
    <row r="1969" spans="3:16" s="360" customFormat="1" ht="15" customHeight="1" x14ac:dyDescent="0.3">
      <c r="C1969" s="534"/>
      <c r="D1969" s="534"/>
      <c r="E1969" s="534"/>
      <c r="F1969" s="534"/>
      <c r="G1969" s="534"/>
      <c r="H1969" s="534"/>
      <c r="I1969" s="1942"/>
      <c r="J1969" s="506"/>
      <c r="K1969" s="506"/>
      <c r="L1969" s="506"/>
      <c r="M1969" s="506"/>
      <c r="N1969" s="506"/>
      <c r="O1969" s="506"/>
      <c r="P1969" s="506"/>
    </row>
    <row r="1970" spans="3:16" s="360" customFormat="1" ht="26.25" customHeight="1" x14ac:dyDescent="0.3">
      <c r="C1970" s="5341" t="s">
        <v>3602</v>
      </c>
      <c r="D1970" s="5180"/>
      <c r="E1970" s="5342"/>
      <c r="F1970" s="534"/>
      <c r="G1970" s="534"/>
      <c r="H1970" s="534"/>
      <c r="I1970" s="506"/>
      <c r="J1970" s="506"/>
      <c r="K1970" s="506"/>
      <c r="L1970" s="506"/>
      <c r="M1970" s="506"/>
      <c r="N1970" s="506"/>
      <c r="O1970" s="506"/>
      <c r="P1970" s="506"/>
    </row>
    <row r="1971" spans="3:16" s="360" customFormat="1" ht="34.5" customHeight="1" thickBot="1" x14ac:dyDescent="0.35">
      <c r="C1971" s="1790" t="s">
        <v>3603</v>
      </c>
      <c r="D1971" s="1925" t="s">
        <v>3604</v>
      </c>
      <c r="E1971" s="1926" t="s">
        <v>3605</v>
      </c>
      <c r="F1971" s="534"/>
      <c r="G1971" s="534"/>
      <c r="H1971" s="534"/>
      <c r="I1971" s="506"/>
      <c r="J1971" s="506"/>
      <c r="K1971" s="506"/>
      <c r="L1971" s="506"/>
      <c r="M1971" s="506"/>
      <c r="N1971" s="506"/>
      <c r="O1971" s="506"/>
      <c r="P1971" s="506"/>
    </row>
    <row r="1972" spans="3:16" s="360" customFormat="1" ht="15" customHeight="1" thickBot="1" x14ac:dyDescent="0.35">
      <c r="C1972" s="1927" t="s">
        <v>3606</v>
      </c>
      <c r="D1972" s="2214">
        <v>30</v>
      </c>
      <c r="E1972" s="1792" t="s">
        <v>3427</v>
      </c>
      <c r="F1972" s="534"/>
      <c r="G1972" s="534"/>
      <c r="H1972" s="534"/>
      <c r="I1972" s="506"/>
      <c r="J1972" s="506"/>
      <c r="K1972" s="506"/>
      <c r="L1972" s="506"/>
      <c r="M1972" s="506"/>
      <c r="N1972" s="506"/>
      <c r="O1972" s="506"/>
      <c r="P1972" s="506"/>
    </row>
    <row r="1973" spans="3:16" s="360" customFormat="1" ht="18" customHeight="1" thickBot="1" x14ac:dyDescent="0.35">
      <c r="C1973" s="1927" t="s">
        <v>4359</v>
      </c>
      <c r="D1973" s="1928">
        <v>40</v>
      </c>
      <c r="E1973" s="1792" t="s">
        <v>3429</v>
      </c>
      <c r="F1973" s="534"/>
      <c r="G1973" s="534"/>
      <c r="H1973" s="534"/>
      <c r="I1973" s="506"/>
      <c r="J1973" s="506"/>
      <c r="K1973" s="506"/>
      <c r="L1973" s="506"/>
      <c r="M1973" s="506"/>
      <c r="N1973" s="506"/>
      <c r="O1973" s="506"/>
      <c r="P1973" s="506"/>
    </row>
    <row r="1974" spans="3:16" s="360" customFormat="1" ht="18.75" customHeight="1" thickBot="1" x14ac:dyDescent="0.35">
      <c r="C1974" s="1927" t="s">
        <v>4360</v>
      </c>
      <c r="D1974" s="1929">
        <v>90</v>
      </c>
      <c r="E1974" s="3549" t="s">
        <v>3431</v>
      </c>
      <c r="F1974" s="534"/>
      <c r="G1974" s="534"/>
      <c r="H1974" s="534"/>
      <c r="I1974" s="506"/>
      <c r="J1974" s="506"/>
      <c r="K1974" s="506"/>
      <c r="L1974" s="506"/>
      <c r="M1974" s="506"/>
      <c r="N1974" s="506"/>
      <c r="O1974" s="506"/>
      <c r="P1974" s="506"/>
    </row>
    <row r="1975" spans="3:16" s="360" customFormat="1" ht="15" customHeight="1" thickBot="1" x14ac:dyDescent="0.35">
      <c r="C1975" s="4952" t="s">
        <v>3091</v>
      </c>
      <c r="D1975" s="4548"/>
      <c r="E1975" s="4953"/>
      <c r="F1975" s="534"/>
      <c r="G1975" s="534"/>
      <c r="H1975" s="534"/>
      <c r="I1975" s="506"/>
      <c r="J1975" s="506"/>
      <c r="K1975" s="506"/>
      <c r="L1975" s="506"/>
      <c r="M1975" s="506"/>
      <c r="N1975" s="506"/>
      <c r="O1975" s="506"/>
      <c r="P1975" s="506"/>
    </row>
    <row r="1976" spans="3:16" s="360" customFormat="1" ht="15" customHeight="1" x14ac:dyDescent="0.3">
      <c r="C1976" s="1812"/>
      <c r="D1976" s="1813"/>
      <c r="E1976" s="1792"/>
      <c r="F1976" s="534"/>
      <c r="G1976" s="534"/>
      <c r="H1976" s="534"/>
      <c r="I1976" s="506"/>
      <c r="J1976" s="506"/>
      <c r="K1976" s="506"/>
      <c r="L1976" s="506"/>
      <c r="M1976" s="506"/>
      <c r="N1976" s="506"/>
      <c r="O1976" s="506"/>
      <c r="P1976" s="506"/>
    </row>
    <row r="1977" spans="3:16" s="360" customFormat="1" ht="15" customHeight="1" x14ac:dyDescent="0.3">
      <c r="C1977" s="4954" t="s">
        <v>3607</v>
      </c>
      <c r="D1977" s="4324"/>
      <c r="E1977" s="4955"/>
      <c r="F1977" s="534"/>
      <c r="G1977" s="534"/>
      <c r="H1977" s="534"/>
      <c r="I1977" s="506"/>
      <c r="J1977" s="506"/>
      <c r="K1977" s="506"/>
      <c r="L1977" s="506"/>
      <c r="M1977" s="506"/>
      <c r="N1977" s="506"/>
      <c r="O1977" s="506"/>
      <c r="P1977" s="506"/>
    </row>
    <row r="1978" spans="3:16" s="360" customFormat="1" ht="15" customHeight="1" x14ac:dyDescent="0.3">
      <c r="C1978" s="4954" t="s">
        <v>3608</v>
      </c>
      <c r="D1978" s="4324"/>
      <c r="E1978" s="4955"/>
      <c r="F1978" s="534"/>
      <c r="G1978" s="534"/>
      <c r="H1978" s="534"/>
      <c r="I1978" s="506"/>
      <c r="J1978" s="506"/>
      <c r="K1978" s="506"/>
      <c r="L1978" s="506"/>
      <c r="M1978" s="506"/>
      <c r="N1978" s="506"/>
      <c r="O1978" s="506"/>
      <c r="P1978" s="506"/>
    </row>
    <row r="1979" spans="3:16" s="360" customFormat="1" ht="15" customHeight="1" x14ac:dyDescent="0.3">
      <c r="C1979" s="4954" t="s">
        <v>3609</v>
      </c>
      <c r="D1979" s="4324"/>
      <c r="E1979" s="4955"/>
      <c r="F1979" s="534"/>
      <c r="G1979" s="534"/>
      <c r="H1979" s="534"/>
      <c r="I1979" s="506"/>
      <c r="J1979" s="506"/>
      <c r="K1979" s="506"/>
      <c r="L1979" s="506"/>
      <c r="M1979" s="506"/>
      <c r="N1979" s="506"/>
      <c r="O1979" s="506"/>
      <c r="P1979" s="506"/>
    </row>
    <row r="1980" spans="3:16" s="360" customFormat="1" ht="24.75" customHeight="1" x14ac:dyDescent="0.3">
      <c r="C1980" s="5315" t="s">
        <v>3610</v>
      </c>
      <c r="D1980" s="5316"/>
      <c r="E1980" s="5317"/>
      <c r="F1980" s="534"/>
      <c r="G1980" s="534"/>
      <c r="H1980" s="534"/>
      <c r="I1980" s="506"/>
      <c r="J1980" s="506"/>
      <c r="K1980" s="506"/>
      <c r="L1980" s="506"/>
      <c r="M1980" s="506"/>
      <c r="N1980" s="506"/>
      <c r="O1980" s="506"/>
      <c r="P1980" s="506"/>
    </row>
    <row r="1981" spans="3:16" s="360" customFormat="1" ht="27" customHeight="1" x14ac:dyDescent="0.3">
      <c r="C1981" s="5315" t="s">
        <v>3611</v>
      </c>
      <c r="D1981" s="5316"/>
      <c r="E1981" s="5317"/>
      <c r="F1981" s="534"/>
      <c r="G1981" s="534"/>
      <c r="H1981" s="534"/>
      <c r="I1981" s="506"/>
      <c r="J1981" s="506"/>
      <c r="K1981" s="506"/>
      <c r="L1981" s="506"/>
      <c r="M1981" s="506"/>
      <c r="N1981" s="506"/>
      <c r="O1981" s="506"/>
      <c r="P1981" s="506"/>
    </row>
    <row r="1982" spans="3:16" s="360" customFormat="1" ht="15" customHeight="1" thickBot="1" x14ac:dyDescent="0.35">
      <c r="C1982" s="5338" t="s">
        <v>3612</v>
      </c>
      <c r="D1982" s="5339"/>
      <c r="E1982" s="5340"/>
      <c r="F1982" s="534"/>
      <c r="G1982" s="534"/>
      <c r="H1982" s="534"/>
      <c r="I1982" s="506"/>
      <c r="J1982" s="506"/>
      <c r="K1982" s="506"/>
      <c r="L1982" s="506"/>
      <c r="M1982" s="506"/>
      <c r="N1982" s="506"/>
      <c r="O1982" s="506"/>
      <c r="P1982" s="506"/>
    </row>
    <row r="1983" spans="3:16" s="360" customFormat="1" ht="15" customHeight="1" thickTop="1" x14ac:dyDescent="0.3">
      <c r="C1983" s="1963"/>
      <c r="D1983" s="1963"/>
      <c r="E1983" s="534"/>
      <c r="F1983" s="534"/>
      <c r="G1983" s="534"/>
      <c r="H1983" s="534"/>
      <c r="I1983" s="506"/>
      <c r="J1983" s="506"/>
      <c r="K1983" s="506"/>
      <c r="L1983" s="506"/>
      <c r="M1983" s="506"/>
      <c r="N1983" s="506"/>
      <c r="O1983" s="506"/>
      <c r="P1983" s="506"/>
    </row>
    <row r="1984" spans="3:16" s="360" customFormat="1" ht="15" customHeight="1" thickBot="1" x14ac:dyDescent="0.35">
      <c r="C1984" s="534"/>
      <c r="D1984" s="534"/>
      <c r="E1984" s="534"/>
      <c r="F1984" s="534"/>
      <c r="G1984" s="534"/>
      <c r="H1984" s="534"/>
      <c r="I1984" s="506"/>
      <c r="J1984" s="506"/>
      <c r="K1984" s="506"/>
      <c r="L1984" s="506"/>
      <c r="M1984" s="506"/>
      <c r="N1984" s="506"/>
      <c r="O1984" s="506"/>
      <c r="P1984" s="506"/>
    </row>
    <row r="1985" spans="3:16" s="360" customFormat="1" ht="15" customHeight="1" thickTop="1" x14ac:dyDescent="0.2">
      <c r="C1985" s="5062" t="s">
        <v>3535</v>
      </c>
      <c r="D1985" s="4962"/>
      <c r="E1985" s="4962"/>
      <c r="F1985" s="4962"/>
      <c r="G1985" s="4962"/>
      <c r="H1985" s="4962"/>
      <c r="I1985" s="4962"/>
      <c r="J1985" s="4962"/>
      <c r="K1985" s="4963"/>
      <c r="L1985" s="506"/>
      <c r="M1985" s="506"/>
      <c r="N1985" s="506"/>
      <c r="O1985" s="506"/>
      <c r="P1985" s="506"/>
    </row>
    <row r="1986" spans="3:16" s="360" customFormat="1" ht="15" customHeight="1" thickBot="1" x14ac:dyDescent="0.25">
      <c r="C1986" s="831"/>
      <c r="D1986" s="712"/>
      <c r="E1986" s="712"/>
      <c r="F1986" s="712"/>
      <c r="G1986" s="712"/>
      <c r="H1986" s="712"/>
      <c r="I1986" s="712"/>
      <c r="J1986" s="712"/>
      <c r="K1986" s="832"/>
      <c r="L1986" s="506"/>
      <c r="M1986" s="506"/>
      <c r="N1986" s="506"/>
      <c r="O1986" s="506"/>
      <c r="P1986" s="506"/>
    </row>
    <row r="1987" spans="3:16" s="360" customFormat="1" ht="15" customHeight="1" thickBot="1" x14ac:dyDescent="0.25">
      <c r="C1987" s="4964" t="s">
        <v>344</v>
      </c>
      <c r="D1987" s="4965"/>
      <c r="E1987" s="5063" t="s">
        <v>2765</v>
      </c>
      <c r="F1987" s="4966"/>
      <c r="G1987" s="4966"/>
      <c r="H1987" s="4966"/>
      <c r="I1987" s="4966"/>
      <c r="J1987" s="4966"/>
      <c r="K1987" s="4967"/>
      <c r="L1987" s="506"/>
      <c r="M1987" s="506"/>
      <c r="N1987" s="506"/>
      <c r="O1987" s="506"/>
      <c r="P1987" s="506"/>
    </row>
    <row r="1988" spans="3:16" s="360" customFormat="1" ht="15" customHeight="1" x14ac:dyDescent="0.2">
      <c r="C1988" s="5089" t="s">
        <v>346</v>
      </c>
      <c r="D1988" s="5129" t="s">
        <v>347</v>
      </c>
      <c r="E1988" s="5129" t="s">
        <v>2770</v>
      </c>
      <c r="F1988" s="5129" t="s">
        <v>349</v>
      </c>
      <c r="G1988" s="5129" t="s">
        <v>1411</v>
      </c>
      <c r="H1988" s="5129" t="s">
        <v>1290</v>
      </c>
      <c r="I1988" s="5129" t="s">
        <v>1412</v>
      </c>
      <c r="J1988" s="5129" t="s">
        <v>563</v>
      </c>
      <c r="K1988" s="5161" t="s">
        <v>1413</v>
      </c>
      <c r="L1988" s="506"/>
      <c r="M1988" s="506"/>
      <c r="N1988" s="506"/>
      <c r="O1988" s="506"/>
      <c r="P1988" s="506"/>
    </row>
    <row r="1989" spans="3:16" s="360" customFormat="1" ht="33.75" customHeight="1" x14ac:dyDescent="0.2">
      <c r="C1989" s="5090"/>
      <c r="D1989" s="5033"/>
      <c r="E1989" s="5033"/>
      <c r="F1989" s="5033"/>
      <c r="G1989" s="5033"/>
      <c r="H1989" s="5033"/>
      <c r="I1989" s="5033"/>
      <c r="J1989" s="5033"/>
      <c r="K1989" s="5071"/>
      <c r="L1989" s="506"/>
      <c r="M1989" s="506"/>
      <c r="N1989" s="506"/>
      <c r="O1989" s="506"/>
      <c r="P1989" s="506"/>
    </row>
    <row r="1990" spans="3:16" s="360" customFormat="1" ht="15" customHeight="1" thickBot="1" x14ac:dyDescent="0.25">
      <c r="C1990" s="1028" t="s">
        <v>3535</v>
      </c>
      <c r="D1990" s="836">
        <v>20</v>
      </c>
      <c r="E1990" s="836">
        <v>20</v>
      </c>
      <c r="F1990" s="1107">
        <v>133</v>
      </c>
      <c r="G1990" s="1108" t="s">
        <v>1417</v>
      </c>
      <c r="H1990" s="1889">
        <v>155</v>
      </c>
      <c r="I1990" s="1889">
        <v>40</v>
      </c>
      <c r="J1990" s="839">
        <v>0.15</v>
      </c>
      <c r="K1990" s="1243">
        <v>0.15</v>
      </c>
      <c r="L1990" s="506"/>
      <c r="M1990" s="506"/>
      <c r="N1990" s="506"/>
      <c r="O1990" s="506"/>
      <c r="P1990" s="506"/>
    </row>
    <row r="1991" spans="3:16" s="360" customFormat="1" ht="15" customHeight="1" x14ac:dyDescent="0.2">
      <c r="C1991" s="831" t="s">
        <v>2778</v>
      </c>
      <c r="D1991" s="712"/>
      <c r="E1991" s="848"/>
      <c r="F1991" s="848"/>
      <c r="G1991" s="848"/>
      <c r="H1991" s="848"/>
      <c r="I1991" s="848"/>
      <c r="J1991" s="848"/>
      <c r="K1991" s="1026"/>
      <c r="L1991" s="506"/>
      <c r="M1991" s="506"/>
      <c r="N1991" s="506"/>
      <c r="O1991" s="506"/>
      <c r="P1991" s="506"/>
    </row>
    <row r="1992" spans="3:16" s="360" customFormat="1" ht="15" customHeight="1" x14ac:dyDescent="0.2">
      <c r="C1992" s="831" t="s">
        <v>1419</v>
      </c>
      <c r="D1992" s="712"/>
      <c r="E1992" s="712"/>
      <c r="F1992" s="712"/>
      <c r="G1992" s="712"/>
      <c r="H1992" s="712"/>
      <c r="I1992" s="712"/>
      <c r="J1992" s="712"/>
      <c r="K1992" s="832"/>
      <c r="L1992" s="506"/>
      <c r="M1992" s="506"/>
      <c r="N1992" s="506"/>
      <c r="O1992" s="506"/>
      <c r="P1992" s="506"/>
    </row>
    <row r="1993" spans="3:16" s="360" customFormat="1" ht="15" customHeight="1" x14ac:dyDescent="0.2">
      <c r="C1993" s="981" t="s">
        <v>3536</v>
      </c>
      <c r="D1993" s="712"/>
      <c r="E1993" s="712"/>
      <c r="F1993" s="712"/>
      <c r="G1993" s="712"/>
      <c r="H1993" s="712"/>
      <c r="I1993" s="712"/>
      <c r="J1993" s="712"/>
      <c r="K1993" s="832"/>
      <c r="L1993" s="506"/>
      <c r="M1993" s="506"/>
      <c r="N1993" s="506"/>
      <c r="O1993" s="506"/>
      <c r="P1993" s="506"/>
    </row>
    <row r="1994" spans="3:16" s="360" customFormat="1" ht="15" customHeight="1" thickBot="1" x14ac:dyDescent="0.25">
      <c r="C1994" s="1616" t="s">
        <v>3537</v>
      </c>
      <c r="D1994" s="851"/>
      <c r="E1994" s="851"/>
      <c r="F1994" s="851"/>
      <c r="G1994" s="851"/>
      <c r="H1994" s="851"/>
      <c r="I1994" s="851"/>
      <c r="J1994" s="851"/>
      <c r="K1994" s="852"/>
      <c r="L1994" s="506"/>
      <c r="M1994" s="506"/>
      <c r="N1994" s="506"/>
      <c r="O1994" s="506"/>
      <c r="P1994" s="506"/>
    </row>
    <row r="1995" spans="3:16" s="360" customFormat="1" ht="15" customHeight="1" thickTop="1" x14ac:dyDescent="0.3">
      <c r="C1995" s="4948"/>
      <c r="D1995" s="4948"/>
      <c r="E1995" s="4948"/>
      <c r="F1995" s="534"/>
      <c r="G1995" s="534"/>
      <c r="H1995" s="534"/>
      <c r="I1995" s="506"/>
      <c r="J1995" s="506"/>
      <c r="K1995" s="506"/>
      <c r="L1995" s="506"/>
      <c r="M1995" s="506"/>
      <c r="N1995" s="506"/>
      <c r="O1995" s="506"/>
      <c r="P1995" s="506"/>
    </row>
    <row r="1996" spans="3:16" s="360" customFormat="1" ht="15" customHeight="1" thickBot="1" x14ac:dyDescent="0.35">
      <c r="C1996" s="534"/>
      <c r="D1996" s="534"/>
      <c r="E1996" s="534"/>
      <c r="F1996" s="534"/>
      <c r="G1996" s="534"/>
      <c r="H1996" s="534"/>
      <c r="I1996" s="506"/>
      <c r="J1996" s="506"/>
      <c r="K1996" s="506"/>
      <c r="L1996" s="506"/>
      <c r="M1996" s="506"/>
      <c r="N1996" s="506"/>
      <c r="O1996" s="506"/>
      <c r="P1996" s="506"/>
    </row>
    <row r="1997" spans="3:16" s="360" customFormat="1" ht="15" customHeight="1" thickTop="1" x14ac:dyDescent="0.3">
      <c r="C1997" s="5062" t="s">
        <v>3095</v>
      </c>
      <c r="D1997" s="4962"/>
      <c r="E1997" s="4962"/>
      <c r="F1997" s="4962"/>
      <c r="G1997" s="4963"/>
      <c r="H1997" s="534"/>
      <c r="I1997" s="506"/>
      <c r="J1997" s="506"/>
      <c r="K1997" s="506"/>
      <c r="L1997" s="506"/>
      <c r="M1997" s="506"/>
      <c r="N1997" s="506"/>
      <c r="O1997" s="506"/>
      <c r="P1997" s="506"/>
    </row>
    <row r="1998" spans="3:16" s="360" customFormat="1" ht="15" customHeight="1" thickBot="1" x14ac:dyDescent="0.35">
      <c r="C1998" s="831"/>
      <c r="D1998" s="712"/>
      <c r="E1998" s="712"/>
      <c r="F1998" s="712"/>
      <c r="G1998" s="832"/>
      <c r="H1998" s="534"/>
      <c r="I1998" s="506"/>
      <c r="J1998" s="506"/>
      <c r="K1998" s="506"/>
      <c r="L1998" s="506"/>
      <c r="M1998" s="506"/>
      <c r="N1998" s="506"/>
      <c r="O1998" s="506"/>
      <c r="P1998" s="506"/>
    </row>
    <row r="1999" spans="3:16" s="360" customFormat="1" ht="15" customHeight="1" thickBot="1" x14ac:dyDescent="0.35">
      <c r="C1999" s="5143" t="s">
        <v>3550</v>
      </c>
      <c r="D1999" s="4973" t="s">
        <v>3551</v>
      </c>
      <c r="E1999" s="4980" t="s">
        <v>3097</v>
      </c>
      <c r="F1999" s="5166"/>
      <c r="G1999" s="5167"/>
      <c r="H1999" s="534"/>
      <c r="I1999" s="506"/>
      <c r="J1999" s="506"/>
      <c r="K1999" s="506"/>
      <c r="L1999" s="506"/>
      <c r="M1999" s="506"/>
      <c r="N1999" s="506"/>
      <c r="O1999" s="506"/>
      <c r="P1999" s="506"/>
    </row>
    <row r="2000" spans="3:16" s="360" customFormat="1" ht="15" customHeight="1" x14ac:dyDescent="0.3">
      <c r="C2000" s="4969"/>
      <c r="D2000" s="5324"/>
      <c r="E2000" s="833" t="s">
        <v>2773</v>
      </c>
      <c r="F2000" s="833" t="s">
        <v>3042</v>
      </c>
      <c r="G2000" s="1235" t="s">
        <v>2321</v>
      </c>
      <c r="H2000" s="534"/>
      <c r="I2000" s="506"/>
      <c r="J2000" s="506"/>
      <c r="K2000" s="506"/>
      <c r="L2000" s="506"/>
      <c r="M2000" s="506"/>
      <c r="N2000" s="506"/>
      <c r="O2000" s="506"/>
      <c r="P2000" s="506"/>
    </row>
    <row r="2001" spans="3:16" s="360" customFormat="1" ht="15" customHeight="1" x14ac:dyDescent="0.3">
      <c r="C2001" s="982" t="s">
        <v>3552</v>
      </c>
      <c r="D2001" s="836">
        <f>+E2001</f>
        <v>19.989999999999998</v>
      </c>
      <c r="E2001" s="836">
        <v>19.989999999999998</v>
      </c>
      <c r="F2001" s="19">
        <v>1000</v>
      </c>
      <c r="G2001" s="1894">
        <v>0</v>
      </c>
      <c r="H2001" s="534"/>
      <c r="I2001" s="506"/>
      <c r="J2001" s="506"/>
      <c r="K2001" s="506"/>
      <c r="L2001" s="506"/>
      <c r="M2001" s="506"/>
      <c r="N2001" s="506"/>
      <c r="O2001" s="506"/>
      <c r="P2001" s="506"/>
    </row>
    <row r="2002" spans="3:16" s="360" customFormat="1" ht="15" customHeight="1" x14ac:dyDescent="0.3">
      <c r="C2002" s="982" t="s">
        <v>3558</v>
      </c>
      <c r="D2002" s="836">
        <f>+E2002</f>
        <v>19.989999999999998</v>
      </c>
      <c r="E2002" s="836">
        <v>19.989999999999998</v>
      </c>
      <c r="F2002" s="19">
        <v>1000</v>
      </c>
      <c r="G2002" s="1894">
        <v>0</v>
      </c>
      <c r="H2002" s="534"/>
      <c r="I2002" s="506"/>
      <c r="J2002" s="506"/>
      <c r="K2002" s="506"/>
      <c r="L2002" s="506"/>
      <c r="M2002" s="506"/>
      <c r="N2002" s="506"/>
      <c r="O2002" s="506"/>
      <c r="P2002" s="506"/>
    </row>
    <row r="2003" spans="3:16" s="360" customFormat="1" ht="15" customHeight="1" x14ac:dyDescent="0.3">
      <c r="C2003" s="1323" t="s">
        <v>1474</v>
      </c>
      <c r="D2003" s="1300"/>
      <c r="E2003" s="1300"/>
      <c r="F2003" s="144"/>
      <c r="G2003" s="1895"/>
      <c r="H2003" s="534"/>
      <c r="I2003" s="506"/>
      <c r="J2003" s="506"/>
      <c r="K2003" s="506"/>
      <c r="L2003" s="506"/>
      <c r="M2003" s="506"/>
      <c r="N2003" s="506"/>
      <c r="O2003" s="506"/>
      <c r="P2003" s="506"/>
    </row>
    <row r="2004" spans="3:16" s="360" customFormat="1" ht="15" customHeight="1" x14ac:dyDescent="0.3">
      <c r="C2004" s="831" t="s">
        <v>2778</v>
      </c>
      <c r="D2004" s="712"/>
      <c r="E2004" s="712"/>
      <c r="F2004" s="848"/>
      <c r="G2004" s="1026"/>
      <c r="H2004" s="534"/>
      <c r="I2004" s="506"/>
      <c r="J2004" s="506"/>
      <c r="K2004" s="506"/>
      <c r="L2004" s="506"/>
      <c r="M2004" s="506"/>
      <c r="N2004" s="506"/>
      <c r="O2004" s="506"/>
      <c r="P2004" s="506"/>
    </row>
    <row r="2005" spans="3:16" s="360" customFormat="1" ht="15" customHeight="1" x14ac:dyDescent="0.3">
      <c r="C2005" s="981" t="s">
        <v>3554</v>
      </c>
      <c r="D2005" s="712"/>
      <c r="E2005" s="712"/>
      <c r="F2005" s="848"/>
      <c r="G2005" s="1026"/>
      <c r="H2005" s="534"/>
      <c r="I2005" s="506"/>
      <c r="J2005" s="506"/>
      <c r="K2005" s="506"/>
      <c r="L2005" s="506"/>
      <c r="M2005" s="506"/>
      <c r="N2005" s="506"/>
      <c r="O2005" s="506"/>
      <c r="P2005" s="506"/>
    </row>
    <row r="2006" spans="3:16" s="360" customFormat="1" ht="30" customHeight="1" x14ac:dyDescent="0.3">
      <c r="C2006" s="5036" t="s">
        <v>3559</v>
      </c>
      <c r="D2006" s="5072"/>
      <c r="E2006" s="5072"/>
      <c r="F2006" s="5072"/>
      <c r="G2006" s="5037"/>
      <c r="H2006" s="534"/>
      <c r="I2006" s="506"/>
      <c r="J2006" s="506"/>
      <c r="K2006" s="506"/>
      <c r="L2006" s="506"/>
      <c r="M2006" s="506"/>
      <c r="N2006" s="506"/>
      <c r="O2006" s="506"/>
      <c r="P2006" s="506"/>
    </row>
    <row r="2007" spans="3:16" s="360" customFormat="1" ht="35.25" customHeight="1" x14ac:dyDescent="0.3">
      <c r="C2007" s="5036" t="s">
        <v>3560</v>
      </c>
      <c r="D2007" s="5072"/>
      <c r="E2007" s="5072"/>
      <c r="F2007" s="5072"/>
      <c r="G2007" s="5037"/>
      <c r="H2007" s="534"/>
      <c r="I2007" s="506"/>
      <c r="J2007" s="506"/>
      <c r="K2007" s="506"/>
      <c r="L2007" s="506"/>
      <c r="M2007" s="506"/>
      <c r="N2007" s="506"/>
      <c r="O2007" s="506"/>
      <c r="P2007" s="506"/>
    </row>
    <row r="2008" spans="3:16" s="360" customFormat="1" ht="15" customHeight="1" x14ac:dyDescent="0.3">
      <c r="C2008" s="981" t="s">
        <v>3556</v>
      </c>
      <c r="D2008" s="712"/>
      <c r="E2008" s="712"/>
      <c r="F2008" s="848"/>
      <c r="G2008" s="1026"/>
      <c r="H2008" s="534"/>
      <c r="I2008" s="506"/>
      <c r="J2008" s="506"/>
      <c r="K2008" s="506"/>
      <c r="L2008" s="506"/>
      <c r="M2008" s="506"/>
      <c r="N2008" s="506"/>
      <c r="O2008" s="506"/>
      <c r="P2008" s="506"/>
    </row>
    <row r="2009" spans="3:16" s="360" customFormat="1" ht="15" customHeight="1" thickBot="1" x14ac:dyDescent="0.35">
      <c r="C2009" s="1616" t="s">
        <v>3561</v>
      </c>
      <c r="D2009" s="851"/>
      <c r="E2009" s="851"/>
      <c r="F2009" s="851"/>
      <c r="G2009" s="852"/>
      <c r="H2009" s="534"/>
      <c r="I2009" s="506"/>
      <c r="J2009" s="506"/>
      <c r="K2009" s="506"/>
      <c r="L2009" s="506"/>
      <c r="M2009" s="506"/>
      <c r="N2009" s="506"/>
      <c r="O2009" s="506"/>
      <c r="P2009" s="506"/>
    </row>
    <row r="2010" spans="3:16" s="360" customFormat="1" ht="15" customHeight="1" thickTop="1" x14ac:dyDescent="0.3">
      <c r="C2010" s="4948"/>
      <c r="D2010" s="4948"/>
      <c r="E2010" s="4948"/>
      <c r="F2010" s="534"/>
      <c r="G2010" s="534"/>
      <c r="H2010" s="534"/>
      <c r="I2010" s="506"/>
      <c r="J2010" s="506"/>
      <c r="K2010" s="506"/>
      <c r="L2010" s="506"/>
      <c r="M2010" s="506"/>
      <c r="N2010" s="506"/>
      <c r="O2010" s="506"/>
      <c r="P2010" s="506"/>
    </row>
    <row r="2011" spans="3:16" s="360" customFormat="1" ht="15" customHeight="1" thickBot="1" x14ac:dyDescent="0.35">
      <c r="C2011" s="534"/>
      <c r="D2011" s="534"/>
      <c r="E2011" s="534"/>
      <c r="F2011" s="534"/>
      <c r="G2011" s="534"/>
      <c r="H2011" s="534"/>
      <c r="I2011" s="506"/>
      <c r="J2011" s="506"/>
      <c r="K2011" s="506"/>
      <c r="L2011" s="506"/>
      <c r="M2011" s="506"/>
      <c r="N2011" s="506"/>
      <c r="O2011" s="506"/>
      <c r="P2011" s="506"/>
    </row>
    <row r="2012" spans="3:16" s="360" customFormat="1" ht="15" customHeight="1" thickTop="1" x14ac:dyDescent="0.3">
      <c r="C2012" s="5062" t="s">
        <v>3095</v>
      </c>
      <c r="D2012" s="4962"/>
      <c r="E2012" s="4962"/>
      <c r="F2012" s="4962"/>
      <c r="G2012" s="4963"/>
      <c r="H2012" s="534"/>
      <c r="I2012" s="506"/>
      <c r="J2012" s="506"/>
      <c r="K2012" s="506"/>
      <c r="L2012" s="506"/>
      <c r="M2012" s="506"/>
      <c r="N2012" s="506"/>
      <c r="O2012" s="506"/>
      <c r="P2012" s="506"/>
    </row>
    <row r="2013" spans="3:16" s="360" customFormat="1" ht="15" customHeight="1" thickBot="1" x14ac:dyDescent="0.35">
      <c r="C2013" s="831"/>
      <c r="D2013" s="712"/>
      <c r="E2013" s="712"/>
      <c r="F2013" s="712"/>
      <c r="G2013" s="832"/>
      <c r="H2013" s="534"/>
      <c r="I2013" s="506"/>
      <c r="J2013" s="506"/>
      <c r="K2013" s="506"/>
      <c r="L2013" s="506"/>
      <c r="M2013" s="506"/>
      <c r="N2013" s="506"/>
      <c r="O2013" s="506"/>
      <c r="P2013" s="506"/>
    </row>
    <row r="2014" spans="3:16" s="360" customFormat="1" ht="15" customHeight="1" thickBot="1" x14ac:dyDescent="0.35">
      <c r="C2014" s="5143" t="s">
        <v>3550</v>
      </c>
      <c r="D2014" s="4973" t="s">
        <v>3551</v>
      </c>
      <c r="E2014" s="4980" t="s">
        <v>3097</v>
      </c>
      <c r="F2014" s="5166"/>
      <c r="G2014" s="5167"/>
      <c r="H2014" s="534"/>
      <c r="I2014" s="506"/>
      <c r="J2014" s="506"/>
      <c r="K2014" s="506"/>
      <c r="L2014" s="506"/>
      <c r="M2014" s="506"/>
      <c r="N2014" s="506"/>
      <c r="O2014" s="506"/>
      <c r="P2014" s="506"/>
    </row>
    <row r="2015" spans="3:16" s="360" customFormat="1" ht="15" customHeight="1" x14ac:dyDescent="0.3">
      <c r="C2015" s="4969"/>
      <c r="D2015" s="5324"/>
      <c r="E2015" s="833" t="s">
        <v>2773</v>
      </c>
      <c r="F2015" s="833" t="s">
        <v>3042</v>
      </c>
      <c r="G2015" s="1235" t="s">
        <v>2321</v>
      </c>
      <c r="H2015" s="534"/>
      <c r="I2015" s="506"/>
      <c r="J2015" s="506"/>
      <c r="K2015" s="506"/>
      <c r="L2015" s="506"/>
      <c r="M2015" s="506"/>
      <c r="N2015" s="506"/>
      <c r="O2015" s="506"/>
      <c r="P2015" s="506"/>
    </row>
    <row r="2016" spans="3:16" s="360" customFormat="1" ht="19.5" customHeight="1" x14ac:dyDescent="0.3">
      <c r="C2016" s="982" t="s">
        <v>3552</v>
      </c>
      <c r="D2016" s="836">
        <f>+E2016</f>
        <v>19.989999999999998</v>
      </c>
      <c r="E2016" s="836">
        <v>19.989999999999998</v>
      </c>
      <c r="F2016" s="19">
        <v>1000</v>
      </c>
      <c r="G2016" s="1894">
        <v>0.1</v>
      </c>
      <c r="H2016" s="534"/>
      <c r="I2016" s="506"/>
      <c r="J2016" s="506"/>
      <c r="K2016" s="506"/>
      <c r="L2016" s="506"/>
      <c r="M2016" s="506"/>
      <c r="N2016" s="506"/>
      <c r="O2016" s="506"/>
      <c r="P2016" s="506"/>
    </row>
    <row r="2017" spans="3:16" s="360" customFormat="1" ht="17.25" customHeight="1" x14ac:dyDescent="0.3">
      <c r="C2017" s="982" t="s">
        <v>3553</v>
      </c>
      <c r="D2017" s="836">
        <f>+E2017</f>
        <v>19.989999999999998</v>
      </c>
      <c r="E2017" s="836">
        <v>19.989999999999998</v>
      </c>
      <c r="F2017" s="19">
        <v>1000</v>
      </c>
      <c r="G2017" s="1894">
        <v>0.1</v>
      </c>
      <c r="H2017" s="534"/>
      <c r="I2017" s="506"/>
      <c r="J2017" s="506"/>
      <c r="K2017" s="506"/>
      <c r="L2017" s="506"/>
      <c r="M2017" s="506"/>
      <c r="N2017" s="506"/>
      <c r="O2017" s="506"/>
      <c r="P2017" s="506"/>
    </row>
    <row r="2018" spans="3:16" s="360" customFormat="1" ht="15" customHeight="1" x14ac:dyDescent="0.3">
      <c r="C2018" s="1323" t="s">
        <v>1474</v>
      </c>
      <c r="D2018" s="1300"/>
      <c r="E2018" s="1300"/>
      <c r="F2018" s="144"/>
      <c r="G2018" s="1895"/>
      <c r="H2018" s="534"/>
      <c r="I2018" s="506"/>
      <c r="J2018" s="506"/>
      <c r="K2018" s="506"/>
      <c r="L2018" s="506"/>
      <c r="M2018" s="506"/>
      <c r="N2018" s="506"/>
      <c r="O2018" s="506"/>
      <c r="P2018" s="506"/>
    </row>
    <row r="2019" spans="3:16" s="360" customFormat="1" ht="15" customHeight="1" x14ac:dyDescent="0.3">
      <c r="C2019" s="831" t="s">
        <v>2778</v>
      </c>
      <c r="D2019" s="712"/>
      <c r="E2019" s="712"/>
      <c r="F2019" s="848"/>
      <c r="G2019" s="1026"/>
      <c r="H2019" s="534"/>
      <c r="I2019" s="506"/>
      <c r="J2019" s="506"/>
      <c r="K2019" s="506"/>
      <c r="L2019" s="506"/>
      <c r="M2019" s="506"/>
      <c r="N2019" s="506"/>
      <c r="O2019" s="506"/>
      <c r="P2019" s="506"/>
    </row>
    <row r="2020" spans="3:16" s="360" customFormat="1" ht="15" customHeight="1" x14ac:dyDescent="0.3">
      <c r="C2020" s="981" t="s">
        <v>3554</v>
      </c>
      <c r="D2020" s="712"/>
      <c r="E2020" s="712"/>
      <c r="F2020" s="848"/>
      <c r="G2020" s="1026"/>
      <c r="H2020" s="534"/>
      <c r="I2020" s="506"/>
      <c r="J2020" s="506"/>
      <c r="K2020" s="506"/>
      <c r="L2020" s="506"/>
      <c r="M2020" s="506"/>
      <c r="N2020" s="506"/>
      <c r="O2020" s="506"/>
      <c r="P2020" s="506"/>
    </row>
    <row r="2021" spans="3:16" s="360" customFormat="1" ht="15" customHeight="1" x14ac:dyDescent="0.3">
      <c r="C2021" s="5036" t="s">
        <v>3555</v>
      </c>
      <c r="D2021" s="5072"/>
      <c r="E2021" s="5072"/>
      <c r="F2021" s="5072"/>
      <c r="G2021" s="5037"/>
      <c r="H2021" s="534"/>
      <c r="I2021" s="506"/>
      <c r="J2021" s="506"/>
      <c r="K2021" s="506"/>
      <c r="L2021" s="506"/>
      <c r="M2021" s="506"/>
      <c r="N2021" s="506"/>
      <c r="O2021" s="506"/>
      <c r="P2021" s="506"/>
    </row>
    <row r="2022" spans="3:16" s="360" customFormat="1" ht="15" customHeight="1" x14ac:dyDescent="0.3">
      <c r="C2022" s="981" t="s">
        <v>3556</v>
      </c>
      <c r="D2022" s="712"/>
      <c r="E2022" s="712"/>
      <c r="F2022" s="848"/>
      <c r="G2022" s="1026"/>
      <c r="H2022" s="534"/>
      <c r="I2022" s="506"/>
      <c r="J2022" s="506"/>
      <c r="K2022" s="506"/>
      <c r="L2022" s="506"/>
      <c r="M2022" s="506"/>
      <c r="N2022" s="506"/>
      <c r="O2022" s="506"/>
      <c r="P2022" s="506"/>
    </row>
    <row r="2023" spans="3:16" s="360" customFormat="1" ht="15" customHeight="1" x14ac:dyDescent="0.3">
      <c r="C2023" s="831"/>
      <c r="D2023" s="712"/>
      <c r="E2023" s="712"/>
      <c r="F2023" s="712"/>
      <c r="G2023" s="832"/>
      <c r="H2023" s="534"/>
      <c r="I2023" s="506"/>
      <c r="J2023" s="506"/>
      <c r="K2023" s="506"/>
      <c r="L2023" s="506"/>
      <c r="M2023" s="506"/>
      <c r="N2023" s="506"/>
      <c r="O2023" s="506"/>
      <c r="P2023" s="506"/>
    </row>
    <row r="2024" spans="3:16" s="360" customFormat="1" ht="15" customHeight="1" thickBot="1" x14ac:dyDescent="0.35">
      <c r="C2024" s="1616" t="s">
        <v>3557</v>
      </c>
      <c r="D2024" s="851"/>
      <c r="E2024" s="851"/>
      <c r="F2024" s="851"/>
      <c r="G2024" s="852"/>
      <c r="H2024" s="534"/>
      <c r="I2024" s="506"/>
      <c r="J2024" s="506"/>
      <c r="K2024" s="506"/>
      <c r="L2024" s="506"/>
      <c r="M2024" s="506"/>
      <c r="N2024" s="506"/>
      <c r="O2024" s="506"/>
      <c r="P2024" s="506"/>
    </row>
    <row r="2025" spans="3:16" s="360" customFormat="1" ht="15" customHeight="1" thickTop="1" x14ac:dyDescent="0.3">
      <c r="C2025" s="4948"/>
      <c r="D2025" s="4948"/>
      <c r="E2025" s="4948"/>
      <c r="F2025" s="534"/>
      <c r="G2025" s="534"/>
      <c r="H2025" s="534"/>
      <c r="I2025" s="506"/>
      <c r="J2025" s="506"/>
      <c r="K2025" s="506"/>
      <c r="L2025" s="506"/>
      <c r="M2025" s="506"/>
      <c r="N2025" s="506"/>
      <c r="O2025" s="506"/>
      <c r="P2025" s="506"/>
    </row>
    <row r="2026" spans="3:16" s="360" customFormat="1" ht="15" customHeight="1" thickBot="1" x14ac:dyDescent="0.35">
      <c r="C2026" s="534"/>
      <c r="D2026" s="534"/>
      <c r="E2026" s="534"/>
      <c r="F2026" s="534"/>
      <c r="G2026" s="534"/>
      <c r="H2026" s="534"/>
      <c r="I2026" s="506"/>
      <c r="J2026" s="506"/>
      <c r="K2026" s="506"/>
      <c r="L2026" s="506"/>
      <c r="M2026" s="506"/>
      <c r="N2026" s="506"/>
      <c r="O2026" s="506"/>
      <c r="P2026" s="506"/>
    </row>
    <row r="2027" spans="3:16" s="360" customFormat="1" ht="29.25" customHeight="1" thickTop="1" thickBot="1" x14ac:dyDescent="0.35">
      <c r="C2027" s="4961" t="s">
        <v>3538</v>
      </c>
      <c r="D2027" s="4963"/>
      <c r="E2027" s="534"/>
      <c r="F2027" s="534"/>
      <c r="G2027" s="534"/>
      <c r="H2027" s="534"/>
      <c r="I2027" s="506"/>
      <c r="J2027" s="506"/>
      <c r="K2027" s="506"/>
      <c r="L2027" s="506"/>
      <c r="M2027" s="506"/>
      <c r="N2027" s="506"/>
      <c r="O2027" s="506"/>
      <c r="P2027" s="506"/>
    </row>
    <row r="2028" spans="3:16" s="360" customFormat="1" ht="55.5" customHeight="1" thickBot="1" x14ac:dyDescent="0.35">
      <c r="C2028" s="1890" t="s">
        <v>3539</v>
      </c>
      <c r="D2028" s="1891" t="s">
        <v>3540</v>
      </c>
      <c r="E2028" s="534"/>
      <c r="F2028" s="534"/>
      <c r="G2028" s="534"/>
      <c r="H2028" s="534"/>
      <c r="I2028" s="506"/>
      <c r="J2028" s="506"/>
      <c r="K2028" s="506"/>
      <c r="L2028" s="506"/>
      <c r="M2028" s="506"/>
      <c r="N2028" s="506"/>
      <c r="O2028" s="506"/>
      <c r="P2028" s="506"/>
    </row>
    <row r="2029" spans="3:16" s="360" customFormat="1" ht="21.75" customHeight="1" x14ac:dyDescent="0.3">
      <c r="C2029" s="1892" t="s">
        <v>3541</v>
      </c>
      <c r="D2029" s="1893">
        <v>1.99</v>
      </c>
      <c r="E2029" s="534"/>
      <c r="F2029" s="534"/>
      <c r="G2029" s="534"/>
      <c r="H2029" s="534"/>
      <c r="I2029" s="506"/>
      <c r="J2029" s="506"/>
      <c r="K2029" s="506"/>
      <c r="L2029" s="506"/>
      <c r="M2029" s="506"/>
      <c r="N2029" s="506"/>
      <c r="O2029" s="506"/>
      <c r="P2029" s="506"/>
    </row>
    <row r="2030" spans="3:16" s="360" customFormat="1" ht="25.5" customHeight="1" x14ac:dyDescent="0.3">
      <c r="C2030" s="982" t="s">
        <v>3088</v>
      </c>
      <c r="D2030" s="1625">
        <v>0.35</v>
      </c>
      <c r="E2030" s="534"/>
      <c r="F2030" s="534"/>
      <c r="G2030" s="534"/>
      <c r="H2030" s="534"/>
      <c r="I2030" s="506"/>
      <c r="J2030" s="506"/>
      <c r="K2030" s="506"/>
      <c r="L2030" s="506"/>
      <c r="M2030" s="506"/>
      <c r="N2030" s="506"/>
      <c r="O2030" s="506"/>
      <c r="P2030" s="506"/>
    </row>
    <row r="2031" spans="3:16" s="360" customFormat="1" ht="25.5" customHeight="1" thickBot="1" x14ac:dyDescent="0.35">
      <c r="C2031" s="1626" t="s">
        <v>3089</v>
      </c>
      <c r="D2031" s="1628" t="s">
        <v>3090</v>
      </c>
      <c r="E2031" s="534"/>
      <c r="F2031" s="534"/>
      <c r="G2031" s="534"/>
      <c r="H2031" s="534"/>
      <c r="I2031" s="506"/>
      <c r="J2031" s="506"/>
      <c r="K2031" s="506"/>
      <c r="L2031" s="506"/>
      <c r="M2031" s="506"/>
      <c r="N2031" s="506"/>
      <c r="O2031" s="506"/>
      <c r="P2031" s="506"/>
    </row>
    <row r="2032" spans="3:16" s="360" customFormat="1" ht="20.25" customHeight="1" x14ac:dyDescent="0.3">
      <c r="C2032" s="1485" t="s">
        <v>3542</v>
      </c>
      <c r="D2032" s="1629"/>
      <c r="E2032" s="534"/>
      <c r="F2032" s="534"/>
      <c r="G2032" s="534"/>
      <c r="H2032" s="534"/>
      <c r="I2032" s="506"/>
      <c r="J2032" s="506"/>
      <c r="K2032" s="506"/>
      <c r="L2032" s="506"/>
      <c r="M2032" s="506"/>
      <c r="N2032" s="506"/>
      <c r="O2032" s="506"/>
      <c r="P2032" s="506"/>
    </row>
    <row r="2033" spans="3:16" s="360" customFormat="1" ht="55.5" customHeight="1" x14ac:dyDescent="0.3">
      <c r="C2033" s="5049" t="s">
        <v>3543</v>
      </c>
      <c r="D2033" s="5073"/>
      <c r="E2033" s="534"/>
      <c r="F2033" s="534"/>
      <c r="G2033" s="534"/>
      <c r="H2033" s="534"/>
      <c r="I2033" s="506"/>
      <c r="J2033" s="506"/>
      <c r="K2033" s="506"/>
      <c r="L2033" s="506"/>
      <c r="M2033" s="506"/>
      <c r="N2033" s="506"/>
      <c r="O2033" s="506"/>
      <c r="P2033" s="506"/>
    </row>
    <row r="2034" spans="3:16" s="360" customFormat="1" ht="33" customHeight="1" x14ac:dyDescent="0.3">
      <c r="C2034" s="5049" t="s">
        <v>3544</v>
      </c>
      <c r="D2034" s="5073"/>
      <c r="E2034" s="534"/>
      <c r="F2034" s="534"/>
      <c r="G2034" s="534"/>
      <c r="H2034" s="534"/>
      <c r="I2034" s="506"/>
      <c r="J2034" s="506"/>
      <c r="K2034" s="506"/>
      <c r="L2034" s="506"/>
      <c r="M2034" s="506"/>
      <c r="N2034" s="506"/>
      <c r="O2034" s="506"/>
      <c r="P2034" s="506"/>
    </row>
    <row r="2035" spans="3:16" s="360" customFormat="1" ht="64.5" customHeight="1" x14ac:dyDescent="0.3">
      <c r="C2035" s="5049" t="s">
        <v>3545</v>
      </c>
      <c r="D2035" s="5073"/>
      <c r="E2035" s="534"/>
      <c r="F2035" s="534"/>
      <c r="G2035" s="534"/>
      <c r="H2035" s="534"/>
      <c r="I2035" s="506"/>
      <c r="J2035" s="506"/>
      <c r="K2035" s="506"/>
      <c r="L2035" s="506"/>
      <c r="M2035" s="506"/>
      <c r="N2035" s="506"/>
      <c r="O2035" s="506"/>
      <c r="P2035" s="506"/>
    </row>
    <row r="2036" spans="3:16" s="360" customFormat="1" ht="34.5" customHeight="1" x14ac:dyDescent="0.3">
      <c r="C2036" s="5049" t="s">
        <v>3546</v>
      </c>
      <c r="D2036" s="5073"/>
      <c r="E2036" s="534"/>
      <c r="F2036" s="534"/>
      <c r="G2036" s="534"/>
      <c r="H2036" s="534"/>
      <c r="I2036" s="506"/>
      <c r="J2036" s="506"/>
      <c r="K2036" s="506"/>
      <c r="L2036" s="506"/>
      <c r="M2036" s="506"/>
      <c r="N2036" s="506"/>
      <c r="O2036" s="506"/>
      <c r="P2036" s="506"/>
    </row>
    <row r="2037" spans="3:16" s="360" customFormat="1" ht="47.25" customHeight="1" x14ac:dyDescent="0.3">
      <c r="C2037" s="5049" t="s">
        <v>3549</v>
      </c>
      <c r="D2037" s="5073"/>
      <c r="E2037" s="534"/>
      <c r="F2037" s="534"/>
      <c r="G2037" s="534"/>
      <c r="H2037" s="534"/>
      <c r="I2037" s="506"/>
      <c r="J2037" s="506"/>
      <c r="K2037" s="506"/>
      <c r="L2037" s="506"/>
      <c r="M2037" s="506"/>
      <c r="N2037" s="506"/>
      <c r="O2037" s="506"/>
      <c r="P2037" s="506"/>
    </row>
    <row r="2038" spans="3:16" s="360" customFormat="1" ht="36" customHeight="1" x14ac:dyDescent="0.3">
      <c r="C2038" s="5049" t="s">
        <v>3547</v>
      </c>
      <c r="D2038" s="5073"/>
      <c r="E2038" s="534"/>
      <c r="F2038" s="534"/>
      <c r="G2038" s="534"/>
      <c r="H2038" s="534"/>
      <c r="I2038" s="506"/>
      <c r="J2038" s="506"/>
      <c r="K2038" s="506"/>
      <c r="L2038" s="506"/>
      <c r="M2038" s="506"/>
      <c r="N2038" s="506"/>
      <c r="O2038" s="506"/>
      <c r="P2038" s="506"/>
    </row>
    <row r="2039" spans="3:16" s="360" customFormat="1" ht="15" customHeight="1" x14ac:dyDescent="0.3">
      <c r="C2039" s="5049" t="s">
        <v>3548</v>
      </c>
      <c r="D2039" s="5073"/>
      <c r="E2039" s="534"/>
      <c r="F2039" s="534"/>
      <c r="G2039" s="534"/>
      <c r="H2039" s="534"/>
      <c r="I2039" s="506"/>
      <c r="J2039" s="506"/>
      <c r="K2039" s="506"/>
      <c r="L2039" s="506"/>
      <c r="M2039" s="506"/>
      <c r="N2039" s="506"/>
      <c r="O2039" s="506"/>
      <c r="P2039" s="506"/>
    </row>
    <row r="2040" spans="3:16" s="360" customFormat="1" ht="15" customHeight="1" thickBot="1" x14ac:dyDescent="0.35">
      <c r="C2040" s="5164"/>
      <c r="D2040" s="5085"/>
      <c r="E2040" s="534"/>
      <c r="F2040" s="534"/>
      <c r="G2040" s="534"/>
      <c r="H2040" s="534"/>
      <c r="I2040" s="506"/>
      <c r="J2040" s="506"/>
      <c r="K2040" s="506"/>
      <c r="L2040" s="506"/>
      <c r="M2040" s="506"/>
      <c r="N2040" s="506"/>
      <c r="O2040" s="506"/>
      <c r="P2040" s="506"/>
    </row>
    <row r="2041" spans="3:16" s="360" customFormat="1" ht="15" customHeight="1" thickTop="1" x14ac:dyDescent="0.3">
      <c r="C2041" s="4245"/>
      <c r="D2041" s="4245"/>
      <c r="E2041" s="4245"/>
      <c r="F2041" s="534"/>
      <c r="G2041" s="534"/>
      <c r="H2041" s="534"/>
      <c r="I2041" s="506"/>
      <c r="J2041" s="506"/>
      <c r="K2041" s="506"/>
      <c r="L2041" s="506"/>
      <c r="M2041" s="506"/>
      <c r="N2041" s="506"/>
      <c r="O2041" s="506"/>
      <c r="P2041" s="506"/>
    </row>
    <row r="2042" spans="3:16" s="360" customFormat="1" ht="15" customHeight="1" thickBot="1" x14ac:dyDescent="0.35">
      <c r="C2042" s="534"/>
      <c r="D2042" s="534"/>
      <c r="E2042" s="534"/>
      <c r="F2042" s="534"/>
      <c r="G2042" s="534"/>
      <c r="H2042" s="534"/>
      <c r="I2042" s="506"/>
      <c r="J2042" s="506"/>
      <c r="K2042" s="506"/>
      <c r="L2042" s="506"/>
      <c r="M2042" s="506"/>
      <c r="N2042" s="506"/>
      <c r="O2042" s="506"/>
      <c r="P2042" s="506"/>
    </row>
    <row r="2043" spans="3:16" s="360" customFormat="1" ht="15" customHeight="1" thickTop="1" x14ac:dyDescent="0.2">
      <c r="C2043" s="5062" t="s">
        <v>3535</v>
      </c>
      <c r="D2043" s="4962"/>
      <c r="E2043" s="4962"/>
      <c r="F2043" s="4962"/>
      <c r="G2043" s="4962"/>
      <c r="H2043" s="4962"/>
      <c r="I2043" s="4962"/>
      <c r="J2043" s="4962"/>
      <c r="K2043" s="4963"/>
      <c r="L2043" s="506"/>
      <c r="M2043" s="506"/>
      <c r="N2043" s="506"/>
      <c r="O2043" s="506"/>
      <c r="P2043" s="506"/>
    </row>
    <row r="2044" spans="3:16" s="360" customFormat="1" ht="15" customHeight="1" thickBot="1" x14ac:dyDescent="0.25">
      <c r="C2044" s="831"/>
      <c r="D2044" s="712"/>
      <c r="E2044" s="712"/>
      <c r="F2044" s="712"/>
      <c r="G2044" s="712"/>
      <c r="H2044" s="712"/>
      <c r="I2044" s="712"/>
      <c r="J2044" s="712"/>
      <c r="K2044" s="832"/>
      <c r="L2044" s="506"/>
      <c r="M2044" s="506"/>
      <c r="N2044" s="506"/>
      <c r="O2044" s="506"/>
      <c r="P2044" s="506"/>
    </row>
    <row r="2045" spans="3:16" s="360" customFormat="1" ht="15" customHeight="1" thickBot="1" x14ac:dyDescent="0.25">
      <c r="C2045" s="4964" t="s">
        <v>344</v>
      </c>
      <c r="D2045" s="4965"/>
      <c r="E2045" s="5063" t="s">
        <v>2765</v>
      </c>
      <c r="F2045" s="4966"/>
      <c r="G2045" s="4966"/>
      <c r="H2045" s="4966"/>
      <c r="I2045" s="4966"/>
      <c r="J2045" s="4966"/>
      <c r="K2045" s="4967"/>
      <c r="L2045" s="506"/>
      <c r="M2045" s="506"/>
      <c r="N2045" s="506"/>
      <c r="O2045" s="506"/>
      <c r="P2045" s="506"/>
    </row>
    <row r="2046" spans="3:16" s="360" customFormat="1" ht="15" customHeight="1" x14ac:dyDescent="0.2">
      <c r="C2046" s="5089" t="s">
        <v>346</v>
      </c>
      <c r="D2046" s="5129" t="s">
        <v>347</v>
      </c>
      <c r="E2046" s="5129" t="s">
        <v>2770</v>
      </c>
      <c r="F2046" s="5129" t="s">
        <v>349</v>
      </c>
      <c r="G2046" s="5129" t="s">
        <v>1411</v>
      </c>
      <c r="H2046" s="5129" t="s">
        <v>1290</v>
      </c>
      <c r="I2046" s="5129" t="s">
        <v>1412</v>
      </c>
      <c r="J2046" s="5129" t="s">
        <v>563</v>
      </c>
      <c r="K2046" s="5161" t="s">
        <v>1413</v>
      </c>
      <c r="L2046" s="506"/>
      <c r="M2046" s="506"/>
      <c r="N2046" s="506"/>
      <c r="O2046" s="506"/>
      <c r="P2046" s="506"/>
    </row>
    <row r="2047" spans="3:16" s="360" customFormat="1" ht="15" customHeight="1" x14ac:dyDescent="0.2">
      <c r="C2047" s="5090"/>
      <c r="D2047" s="5033"/>
      <c r="E2047" s="5033"/>
      <c r="F2047" s="5033"/>
      <c r="G2047" s="5033"/>
      <c r="H2047" s="5033"/>
      <c r="I2047" s="5033"/>
      <c r="J2047" s="5033"/>
      <c r="K2047" s="5071"/>
      <c r="L2047" s="506"/>
      <c r="M2047" s="506"/>
      <c r="N2047" s="506"/>
      <c r="O2047" s="506"/>
      <c r="P2047" s="506"/>
    </row>
    <row r="2048" spans="3:16" s="360" customFormat="1" ht="15" customHeight="1" thickBot="1" x14ac:dyDescent="0.25">
      <c r="C2048" s="1028" t="s">
        <v>3535</v>
      </c>
      <c r="D2048" s="836">
        <v>20</v>
      </c>
      <c r="E2048" s="836">
        <v>20</v>
      </c>
      <c r="F2048" s="1107">
        <v>133</v>
      </c>
      <c r="G2048" s="1108" t="s">
        <v>1417</v>
      </c>
      <c r="H2048" s="1889">
        <v>155</v>
      </c>
      <c r="I2048" s="1889">
        <v>40</v>
      </c>
      <c r="J2048" s="839">
        <v>0.15</v>
      </c>
      <c r="K2048" s="1243">
        <v>0.15</v>
      </c>
      <c r="L2048" s="506"/>
      <c r="M2048" s="506"/>
      <c r="N2048" s="506"/>
      <c r="O2048" s="506"/>
      <c r="P2048" s="506"/>
    </row>
    <row r="2049" spans="3:16" s="360" customFormat="1" ht="15" customHeight="1" x14ac:dyDescent="0.2">
      <c r="C2049" s="831" t="s">
        <v>2778</v>
      </c>
      <c r="D2049" s="712"/>
      <c r="E2049" s="848"/>
      <c r="F2049" s="848"/>
      <c r="G2049" s="848"/>
      <c r="H2049" s="848"/>
      <c r="I2049" s="848"/>
      <c r="J2049" s="848"/>
      <c r="K2049" s="1026"/>
      <c r="L2049" s="506"/>
      <c r="M2049" s="506"/>
      <c r="N2049" s="506"/>
      <c r="O2049" s="506"/>
      <c r="P2049" s="506"/>
    </row>
    <row r="2050" spans="3:16" s="360" customFormat="1" ht="15" customHeight="1" x14ac:dyDescent="0.2">
      <c r="C2050" s="831" t="s">
        <v>1419</v>
      </c>
      <c r="D2050" s="712"/>
      <c r="E2050" s="712"/>
      <c r="F2050" s="712"/>
      <c r="G2050" s="712"/>
      <c r="H2050" s="712"/>
      <c r="I2050" s="712"/>
      <c r="J2050" s="712"/>
      <c r="K2050" s="832"/>
      <c r="L2050" s="506"/>
      <c r="M2050" s="506"/>
      <c r="N2050" s="506"/>
      <c r="O2050" s="506"/>
      <c r="P2050" s="506"/>
    </row>
    <row r="2051" spans="3:16" s="360" customFormat="1" ht="15" customHeight="1" x14ac:dyDescent="0.2">
      <c r="C2051" s="981" t="s">
        <v>3536</v>
      </c>
      <c r="D2051" s="712"/>
      <c r="E2051" s="712"/>
      <c r="F2051" s="712"/>
      <c r="G2051" s="712"/>
      <c r="H2051" s="712"/>
      <c r="I2051" s="712"/>
      <c r="J2051" s="712"/>
      <c r="K2051" s="832"/>
      <c r="L2051" s="506"/>
      <c r="M2051" s="506"/>
      <c r="N2051" s="506"/>
      <c r="O2051" s="506"/>
      <c r="P2051" s="506"/>
    </row>
    <row r="2052" spans="3:16" s="360" customFormat="1" ht="15" customHeight="1" thickBot="1" x14ac:dyDescent="0.25">
      <c r="C2052" s="1616" t="s">
        <v>3537</v>
      </c>
      <c r="D2052" s="851"/>
      <c r="E2052" s="851"/>
      <c r="F2052" s="851"/>
      <c r="G2052" s="851"/>
      <c r="H2052" s="851"/>
      <c r="I2052" s="851"/>
      <c r="J2052" s="851"/>
      <c r="K2052" s="852"/>
      <c r="L2052" s="506"/>
      <c r="M2052" s="506"/>
      <c r="N2052" s="506"/>
      <c r="O2052" s="506"/>
      <c r="P2052" s="506"/>
    </row>
    <row r="2053" spans="3:16" s="360" customFormat="1" ht="15" customHeight="1" thickTop="1" x14ac:dyDescent="0.3">
      <c r="C2053" s="4948"/>
      <c r="D2053" s="4948"/>
      <c r="E2053" s="4948"/>
      <c r="F2053" s="534"/>
      <c r="G2053" s="534"/>
      <c r="H2053" s="534"/>
      <c r="I2053" s="506"/>
      <c r="J2053" s="506"/>
      <c r="K2053" s="506"/>
      <c r="L2053" s="506"/>
      <c r="M2053" s="506"/>
      <c r="N2053" s="506"/>
      <c r="O2053" s="506"/>
      <c r="P2053" s="506"/>
    </row>
    <row r="2054" spans="3:16" s="360" customFormat="1" ht="15" customHeight="1" thickBot="1" x14ac:dyDescent="0.35">
      <c r="C2054" s="1517"/>
      <c r="D2054" s="1517"/>
      <c r="E2054" s="1517"/>
      <c r="F2054" s="534"/>
      <c r="G2054" s="534"/>
      <c r="H2054" s="534"/>
      <c r="I2054" s="506"/>
      <c r="J2054" s="506"/>
      <c r="K2054" s="506"/>
      <c r="L2054" s="506"/>
      <c r="M2054" s="506"/>
      <c r="N2054" s="506"/>
      <c r="O2054" s="506"/>
      <c r="P2054" s="506"/>
    </row>
    <row r="2055" spans="3:16" s="360" customFormat="1" ht="15" customHeight="1" thickTop="1" x14ac:dyDescent="0.3">
      <c r="C2055" s="4949" t="s">
        <v>3420</v>
      </c>
      <c r="D2055" s="4950"/>
      <c r="E2055" s="4951"/>
      <c r="F2055" s="534"/>
      <c r="G2055" s="534"/>
      <c r="H2055" s="534"/>
      <c r="I2055" s="506"/>
      <c r="J2055" s="506"/>
      <c r="K2055" s="506"/>
      <c r="L2055" s="506"/>
      <c r="M2055" s="506"/>
      <c r="N2055" s="506"/>
      <c r="O2055" s="506"/>
      <c r="P2055" s="506"/>
    </row>
    <row r="2056" spans="3:16" s="360" customFormat="1" ht="28.5" customHeight="1" thickBot="1" x14ac:dyDescent="0.35">
      <c r="C2056" s="1790" t="s">
        <v>3421</v>
      </c>
      <c r="D2056" s="1791" t="s">
        <v>3422</v>
      </c>
      <c r="E2056" s="1792"/>
      <c r="F2056" s="534"/>
      <c r="G2056" s="534"/>
      <c r="H2056" s="534"/>
      <c r="I2056" s="506"/>
      <c r="J2056" s="506"/>
      <c r="K2056" s="506"/>
      <c r="L2056" s="506"/>
      <c r="M2056" s="506"/>
      <c r="N2056" s="506"/>
      <c r="O2056" s="506"/>
      <c r="P2056" s="506"/>
    </row>
    <row r="2057" spans="3:16" s="360" customFormat="1" ht="15" customHeight="1" x14ac:dyDescent="0.3">
      <c r="C2057" s="1793"/>
      <c r="D2057" s="1794"/>
      <c r="E2057" s="1792"/>
      <c r="F2057" s="534"/>
      <c r="G2057" s="534"/>
      <c r="H2057" s="534"/>
      <c r="I2057" s="506"/>
      <c r="J2057" s="506"/>
      <c r="K2057" s="506"/>
      <c r="L2057" s="506"/>
      <c r="M2057" s="506"/>
      <c r="N2057" s="506"/>
      <c r="O2057" s="506"/>
      <c r="P2057" s="506"/>
    </row>
    <row r="2058" spans="3:16" s="360" customFormat="1" ht="15" customHeight="1" x14ac:dyDescent="0.3">
      <c r="C2058" s="1795" t="s">
        <v>3423</v>
      </c>
      <c r="D2058" s="1430">
        <v>30</v>
      </c>
      <c r="E2058" s="1792"/>
      <c r="F2058" s="534"/>
      <c r="G2058" s="534"/>
      <c r="H2058" s="534"/>
      <c r="I2058" s="506"/>
      <c r="J2058" s="506"/>
      <c r="K2058" s="506"/>
      <c r="L2058" s="506"/>
      <c r="M2058" s="506"/>
      <c r="N2058" s="506"/>
      <c r="O2058" s="506"/>
      <c r="P2058" s="506"/>
    </row>
    <row r="2059" spans="3:16" s="360" customFormat="1" ht="15" customHeight="1" thickBot="1" x14ac:dyDescent="0.35">
      <c r="C2059" s="1796"/>
      <c r="D2059" s="1797"/>
      <c r="E2059" s="1792"/>
      <c r="F2059" s="534"/>
      <c r="G2059" s="534"/>
      <c r="H2059" s="534"/>
      <c r="I2059" s="506"/>
      <c r="J2059" s="506"/>
      <c r="K2059" s="506"/>
      <c r="L2059" s="506"/>
      <c r="M2059" s="506"/>
      <c r="N2059" s="506"/>
      <c r="O2059" s="506"/>
      <c r="P2059" s="506"/>
    </row>
    <row r="2060" spans="3:16" s="360" customFormat="1" ht="15" customHeight="1" x14ac:dyDescent="0.3">
      <c r="C2060" s="1798" t="s">
        <v>3091</v>
      </c>
      <c r="D2060" s="1799"/>
      <c r="E2060" s="1792"/>
      <c r="F2060" s="534"/>
      <c r="G2060" s="534"/>
      <c r="H2060" s="534"/>
      <c r="I2060" s="506"/>
      <c r="J2060" s="506"/>
      <c r="K2060" s="506"/>
      <c r="L2060" s="506"/>
      <c r="M2060" s="506"/>
      <c r="N2060" s="506"/>
      <c r="O2060" s="506"/>
      <c r="P2060" s="506"/>
    </row>
    <row r="2061" spans="3:16" s="360" customFormat="1" ht="15" customHeight="1" thickBot="1" x14ac:dyDescent="0.35">
      <c r="C2061" s="1800"/>
      <c r="D2061" s="1801"/>
      <c r="E2061" s="1792"/>
      <c r="F2061" s="534"/>
      <c r="G2061" s="534"/>
      <c r="H2061" s="534"/>
      <c r="I2061" s="506"/>
      <c r="J2061" s="506"/>
      <c r="K2061" s="506"/>
      <c r="L2061" s="506"/>
      <c r="M2061" s="506"/>
      <c r="N2061" s="506"/>
      <c r="O2061" s="506"/>
      <c r="P2061" s="506"/>
    </row>
    <row r="2062" spans="3:16" s="360" customFormat="1" ht="15" customHeight="1" x14ac:dyDescent="0.3">
      <c r="C2062" s="1802" t="s">
        <v>3424</v>
      </c>
      <c r="D2062" s="1803" t="s">
        <v>3422</v>
      </c>
      <c r="E2062" s="1804" t="s">
        <v>3425</v>
      </c>
      <c r="F2062" s="534"/>
      <c r="G2062" s="534"/>
      <c r="H2062" s="534"/>
      <c r="I2062" s="506"/>
      <c r="J2062" s="506"/>
      <c r="K2062" s="506"/>
      <c r="L2062" s="506"/>
      <c r="M2062" s="506"/>
      <c r="N2062" s="506"/>
      <c r="O2062" s="506"/>
      <c r="P2062" s="506"/>
    </row>
    <row r="2063" spans="3:16" s="360" customFormat="1" ht="15" customHeight="1" x14ac:dyDescent="0.3">
      <c r="C2063" s="1805"/>
      <c r="D2063" s="1806"/>
      <c r="E2063" s="1807"/>
      <c r="F2063" s="534"/>
      <c r="G2063" s="534"/>
      <c r="H2063" s="534"/>
      <c r="I2063" s="506"/>
      <c r="J2063" s="506"/>
      <c r="K2063" s="506"/>
      <c r="L2063" s="506"/>
      <c r="M2063" s="506"/>
      <c r="N2063" s="506"/>
      <c r="O2063" s="506"/>
      <c r="P2063" s="506"/>
    </row>
    <row r="2064" spans="3:16" s="360" customFormat="1" ht="36" customHeight="1" x14ac:dyDescent="0.3">
      <c r="C2064" s="1808" t="s">
        <v>3426</v>
      </c>
      <c r="D2064" s="756">
        <v>30</v>
      </c>
      <c r="E2064" s="1809" t="s">
        <v>3427</v>
      </c>
      <c r="F2064" s="534"/>
      <c r="G2064" s="534"/>
      <c r="H2064" s="534"/>
      <c r="I2064" s="506"/>
      <c r="J2064" s="506"/>
      <c r="K2064" s="506"/>
      <c r="L2064" s="506"/>
      <c r="M2064" s="506"/>
      <c r="N2064" s="506"/>
      <c r="O2064" s="506"/>
      <c r="P2064" s="506"/>
    </row>
    <row r="2065" spans="3:16" s="360" customFormat="1" ht="36" customHeight="1" x14ac:dyDescent="0.3">
      <c r="C2065" s="1808" t="s">
        <v>3428</v>
      </c>
      <c r="D2065" s="756">
        <v>40</v>
      </c>
      <c r="E2065" s="1809" t="s">
        <v>3429</v>
      </c>
      <c r="F2065" s="534"/>
      <c r="G2065" s="534"/>
      <c r="H2065" s="534"/>
      <c r="I2065" s="506"/>
      <c r="J2065" s="506"/>
      <c r="K2065" s="506"/>
      <c r="L2065" s="506"/>
      <c r="M2065" s="506"/>
      <c r="N2065" s="506"/>
      <c r="O2065" s="506"/>
      <c r="P2065" s="506"/>
    </row>
    <row r="2066" spans="3:16" s="360" customFormat="1" ht="30" customHeight="1" thickBot="1" x14ac:dyDescent="0.35">
      <c r="C2066" s="1810" t="s">
        <v>3430</v>
      </c>
      <c r="D2066" s="760">
        <v>90</v>
      </c>
      <c r="E2066" s="1811" t="s">
        <v>3431</v>
      </c>
      <c r="F2066" s="534"/>
      <c r="G2066" s="534"/>
      <c r="H2066" s="534"/>
      <c r="I2066" s="506"/>
      <c r="J2066" s="506"/>
      <c r="K2066" s="506"/>
      <c r="L2066" s="506"/>
      <c r="M2066" s="506"/>
      <c r="N2066" s="506"/>
      <c r="O2066" s="506"/>
      <c r="P2066" s="506"/>
    </row>
    <row r="2067" spans="3:16" s="360" customFormat="1" ht="15" customHeight="1" x14ac:dyDescent="0.3">
      <c r="C2067" s="1812"/>
      <c r="D2067" s="1813"/>
      <c r="E2067" s="1814"/>
      <c r="F2067" s="534"/>
      <c r="G2067" s="534"/>
      <c r="H2067" s="534"/>
      <c r="I2067" s="506"/>
      <c r="J2067" s="506"/>
      <c r="K2067" s="506"/>
      <c r="L2067" s="506"/>
      <c r="M2067" s="506"/>
      <c r="N2067" s="506"/>
      <c r="O2067" s="506"/>
      <c r="P2067" s="506"/>
    </row>
    <row r="2068" spans="3:16" s="360" customFormat="1" ht="15" customHeight="1" x14ac:dyDescent="0.3">
      <c r="C2068" s="4954" t="s">
        <v>3432</v>
      </c>
      <c r="D2068" s="4324"/>
      <c r="E2068" s="1792"/>
      <c r="F2068" s="534"/>
      <c r="G2068" s="534"/>
      <c r="H2068" s="534"/>
      <c r="I2068" s="506"/>
      <c r="J2068" s="506"/>
      <c r="K2068" s="506"/>
      <c r="L2068" s="506"/>
      <c r="M2068" s="506"/>
      <c r="N2068" s="506"/>
      <c r="O2068" s="506"/>
      <c r="P2068" s="506"/>
    </row>
    <row r="2069" spans="3:16" s="360" customFormat="1" ht="15" customHeight="1" x14ac:dyDescent="0.3">
      <c r="C2069" s="4954" t="s">
        <v>3433</v>
      </c>
      <c r="D2069" s="4324"/>
      <c r="E2069" s="4955"/>
      <c r="F2069" s="534"/>
      <c r="G2069" s="534"/>
      <c r="H2069" s="534"/>
      <c r="I2069" s="506"/>
      <c r="J2069" s="506"/>
      <c r="K2069" s="506"/>
      <c r="L2069" s="506"/>
      <c r="M2069" s="506"/>
      <c r="N2069" s="506"/>
      <c r="O2069" s="506"/>
      <c r="P2069" s="506"/>
    </row>
    <row r="2070" spans="3:16" s="360" customFormat="1" ht="15" customHeight="1" x14ac:dyDescent="0.3">
      <c r="C2070" s="4954" t="s">
        <v>3434</v>
      </c>
      <c r="D2070" s="4324"/>
      <c r="E2070" s="4955"/>
      <c r="F2070" s="534"/>
      <c r="G2070" s="534"/>
      <c r="H2070" s="534"/>
      <c r="I2070" s="506"/>
      <c r="J2070" s="506"/>
      <c r="K2070" s="506"/>
      <c r="L2070" s="506"/>
      <c r="M2070" s="506"/>
      <c r="N2070" s="506"/>
      <c r="O2070" s="506"/>
      <c r="P2070" s="506"/>
    </row>
    <row r="2071" spans="3:16" s="360" customFormat="1" ht="29.25" customHeight="1" x14ac:dyDescent="0.3">
      <c r="C2071" s="5315" t="s">
        <v>3435</v>
      </c>
      <c r="D2071" s="5316"/>
      <c r="E2071" s="5317"/>
      <c r="F2071" s="534"/>
      <c r="G2071" s="534"/>
      <c r="H2071" s="534"/>
      <c r="I2071" s="506"/>
      <c r="J2071" s="506"/>
      <c r="K2071" s="506"/>
      <c r="L2071" s="506"/>
      <c r="M2071" s="506"/>
      <c r="N2071" s="506"/>
      <c r="O2071" s="506"/>
      <c r="P2071" s="506"/>
    </row>
    <row r="2072" spans="3:16" s="360" customFormat="1" ht="29.25" customHeight="1" x14ac:dyDescent="0.3">
      <c r="C2072" s="5315" t="s">
        <v>3436</v>
      </c>
      <c r="D2072" s="5316"/>
      <c r="E2072" s="5317"/>
      <c r="F2072" s="534"/>
      <c r="G2072" s="534"/>
      <c r="H2072" s="534"/>
      <c r="I2072" s="506"/>
      <c r="J2072" s="506"/>
      <c r="K2072" s="506"/>
      <c r="L2072" s="506"/>
      <c r="M2072" s="506"/>
      <c r="N2072" s="506"/>
      <c r="O2072" s="506"/>
      <c r="P2072" s="506"/>
    </row>
    <row r="2073" spans="3:16" s="360" customFormat="1" ht="24.75" customHeight="1" x14ac:dyDescent="0.3">
      <c r="C2073" s="5315" t="s">
        <v>3437</v>
      </c>
      <c r="D2073" s="5316"/>
      <c r="E2073" s="5317"/>
      <c r="F2073" s="534"/>
      <c r="G2073" s="534"/>
      <c r="H2073" s="534"/>
      <c r="I2073" s="506"/>
      <c r="J2073" s="506"/>
      <c r="K2073" s="506"/>
      <c r="L2073" s="506"/>
      <c r="M2073" s="506"/>
      <c r="N2073" s="506"/>
      <c r="O2073" s="506"/>
      <c r="P2073" s="506"/>
    </row>
    <row r="2074" spans="3:16" s="360" customFormat="1" ht="26.25" customHeight="1" x14ac:dyDescent="0.3">
      <c r="C2074" s="5315" t="s">
        <v>3438</v>
      </c>
      <c r="D2074" s="5316"/>
      <c r="E2074" s="5317"/>
      <c r="F2074" s="534"/>
      <c r="G2074" s="534"/>
      <c r="H2074" s="534"/>
      <c r="I2074" s="506"/>
      <c r="J2074" s="506"/>
      <c r="K2074" s="506"/>
      <c r="L2074" s="506"/>
      <c r="M2074" s="506"/>
      <c r="N2074" s="506"/>
      <c r="O2074" s="506"/>
      <c r="P2074" s="506"/>
    </row>
    <row r="2075" spans="3:16" s="360" customFormat="1" ht="15" customHeight="1" thickBot="1" x14ac:dyDescent="0.35">
      <c r="C2075" s="5338" t="s">
        <v>3439</v>
      </c>
      <c r="D2075" s="5339"/>
      <c r="E2075" s="1815"/>
      <c r="F2075" s="534"/>
      <c r="G2075" s="534"/>
      <c r="H2075" s="534"/>
      <c r="I2075" s="506"/>
      <c r="J2075" s="506"/>
      <c r="K2075" s="506"/>
      <c r="L2075" s="506"/>
      <c r="M2075" s="506"/>
      <c r="N2075" s="506"/>
      <c r="O2075" s="506"/>
      <c r="P2075" s="506"/>
    </row>
    <row r="2076" spans="3:16" s="360" customFormat="1" ht="15" customHeight="1" thickTop="1" x14ac:dyDescent="0.3">
      <c r="C2076" s="4948"/>
      <c r="D2076" s="4948"/>
      <c r="E2076" s="4948"/>
      <c r="F2076" s="534"/>
      <c r="G2076" s="534"/>
      <c r="H2076" s="534"/>
      <c r="I2076" s="506"/>
      <c r="J2076" s="506"/>
      <c r="K2076" s="506"/>
      <c r="L2076" s="506"/>
      <c r="M2076" s="506"/>
      <c r="N2076" s="506"/>
      <c r="O2076" s="506"/>
      <c r="P2076" s="506"/>
    </row>
    <row r="2077" spans="3:16" s="360" customFormat="1" ht="15" customHeight="1" thickBot="1" x14ac:dyDescent="0.35">
      <c r="C2077" s="534"/>
      <c r="D2077" s="534"/>
      <c r="E2077" s="534"/>
      <c r="F2077" s="534"/>
      <c r="G2077" s="534"/>
      <c r="H2077" s="534"/>
      <c r="I2077" s="506"/>
      <c r="J2077" s="506"/>
      <c r="K2077" s="506"/>
      <c r="L2077" s="506"/>
      <c r="M2077" s="506"/>
      <c r="N2077" s="506"/>
      <c r="O2077" s="506"/>
      <c r="P2077" s="506"/>
    </row>
    <row r="2078" spans="3:16" s="360" customFormat="1" ht="25.5" customHeight="1" x14ac:dyDescent="0.3">
      <c r="C2078" s="5335" t="s">
        <v>3198</v>
      </c>
      <c r="D2078" s="5336"/>
      <c r="E2078" s="5337"/>
      <c r="F2078" s="534"/>
      <c r="G2078" s="534"/>
      <c r="H2078" s="534"/>
      <c r="I2078" s="506"/>
      <c r="J2078" s="506"/>
      <c r="K2078" s="506"/>
      <c r="L2078" s="506"/>
      <c r="M2078" s="506"/>
      <c r="N2078" s="506"/>
      <c r="O2078" s="506"/>
      <c r="P2078" s="506"/>
    </row>
    <row r="2079" spans="3:16" s="360" customFormat="1" ht="26.25" customHeight="1" x14ac:dyDescent="0.3">
      <c r="C2079" s="1665" t="s">
        <v>3199</v>
      </c>
      <c r="D2079" s="1651" t="s">
        <v>3200</v>
      </c>
      <c r="E2079" s="1348" t="s">
        <v>3201</v>
      </c>
      <c r="F2079" s="534"/>
      <c r="G2079" s="534"/>
      <c r="H2079" s="534"/>
      <c r="I2079" s="506"/>
      <c r="J2079" s="506"/>
      <c r="K2079" s="506"/>
      <c r="L2079" s="506"/>
      <c r="M2079" s="506"/>
      <c r="N2079" s="506"/>
      <c r="O2079" s="506"/>
      <c r="P2079" s="506"/>
    </row>
    <row r="2080" spans="3:16" s="360" customFormat="1" ht="15" customHeight="1" x14ac:dyDescent="0.3">
      <c r="C2080" s="1666" t="s">
        <v>663</v>
      </c>
      <c r="D2080" s="1667" t="s">
        <v>242</v>
      </c>
      <c r="E2080" s="1668">
        <v>0.5</v>
      </c>
      <c r="F2080" s="534"/>
      <c r="G2080" s="534"/>
      <c r="H2080" s="534"/>
      <c r="I2080" s="506"/>
      <c r="J2080" s="506"/>
      <c r="K2080" s="506"/>
      <c r="L2080" s="506"/>
      <c r="M2080" s="506"/>
      <c r="N2080" s="506"/>
      <c r="O2080" s="506"/>
      <c r="P2080" s="506"/>
    </row>
    <row r="2081" spans="3:16" s="360" customFormat="1" ht="15" customHeight="1" x14ac:dyDescent="0.3">
      <c r="C2081" s="1666" t="s">
        <v>664</v>
      </c>
      <c r="D2081" s="949" t="s">
        <v>3202</v>
      </c>
      <c r="E2081" s="1668">
        <v>0.5</v>
      </c>
      <c r="F2081" s="534"/>
      <c r="G2081" s="534"/>
      <c r="H2081" s="534"/>
      <c r="I2081" s="506"/>
      <c r="J2081" s="506"/>
      <c r="K2081" s="506"/>
      <c r="L2081" s="506"/>
      <c r="M2081" s="506"/>
      <c r="N2081" s="506"/>
      <c r="O2081" s="506"/>
      <c r="P2081" s="506"/>
    </row>
    <row r="2082" spans="3:16" s="360" customFormat="1" ht="15" customHeight="1" x14ac:dyDescent="0.3">
      <c r="C2082" s="1666" t="s">
        <v>3203</v>
      </c>
      <c r="D2082" s="1669" t="s">
        <v>3204</v>
      </c>
      <c r="E2082" s="1668">
        <v>0.5</v>
      </c>
      <c r="F2082" s="534"/>
      <c r="G2082" s="534"/>
      <c r="H2082" s="534"/>
      <c r="I2082" s="506"/>
      <c r="J2082" s="506"/>
      <c r="K2082" s="506"/>
      <c r="L2082" s="506"/>
      <c r="M2082" s="506"/>
      <c r="N2082" s="506"/>
      <c r="O2082" s="506"/>
      <c r="P2082" s="506"/>
    </row>
    <row r="2083" spans="3:16" s="360" customFormat="1" ht="15" customHeight="1" x14ac:dyDescent="0.3">
      <c r="C2083" s="1666" t="s">
        <v>3205</v>
      </c>
      <c r="D2083" s="949" t="s">
        <v>243</v>
      </c>
      <c r="E2083" s="1668">
        <v>0.5</v>
      </c>
      <c r="F2083" s="534"/>
      <c r="G2083" s="534"/>
      <c r="H2083" s="534"/>
      <c r="I2083" s="506"/>
      <c r="J2083" s="506"/>
      <c r="K2083" s="506"/>
      <c r="L2083" s="506"/>
      <c r="M2083" s="506"/>
      <c r="N2083" s="506"/>
      <c r="O2083" s="506"/>
      <c r="P2083" s="506"/>
    </row>
    <row r="2084" spans="3:16" s="360" customFormat="1" ht="15" customHeight="1" x14ac:dyDescent="0.3">
      <c r="C2084" s="1666" t="s">
        <v>3206</v>
      </c>
      <c r="D2084" s="949" t="s">
        <v>1614</v>
      </c>
      <c r="E2084" s="1668">
        <v>0.5</v>
      </c>
      <c r="F2084" s="534"/>
      <c r="G2084" s="534"/>
      <c r="H2084" s="534"/>
      <c r="I2084" s="506"/>
      <c r="J2084" s="506"/>
      <c r="K2084" s="506"/>
      <c r="L2084" s="506"/>
      <c r="M2084" s="506"/>
      <c r="N2084" s="506"/>
      <c r="O2084" s="506"/>
      <c r="P2084" s="506"/>
    </row>
    <row r="2085" spans="3:16" s="360" customFormat="1" ht="15" customHeight="1" x14ac:dyDescent="0.3">
      <c r="C2085" s="1666" t="s">
        <v>3207</v>
      </c>
      <c r="D2085" s="949" t="s">
        <v>1150</v>
      </c>
      <c r="E2085" s="1668">
        <v>0.5</v>
      </c>
      <c r="F2085" s="534"/>
      <c r="G2085" s="534"/>
      <c r="H2085" s="534"/>
      <c r="I2085" s="506"/>
      <c r="J2085" s="506"/>
      <c r="K2085" s="506"/>
      <c r="L2085" s="506"/>
      <c r="M2085" s="506"/>
      <c r="N2085" s="506"/>
      <c r="O2085" s="506"/>
      <c r="P2085" s="506"/>
    </row>
    <row r="2086" spans="3:16" s="360" customFormat="1" ht="15" customHeight="1" x14ac:dyDescent="0.3">
      <c r="C2086" s="1666" t="s">
        <v>3208</v>
      </c>
      <c r="D2086" s="949" t="s">
        <v>3209</v>
      </c>
      <c r="E2086" s="1668">
        <v>4.49</v>
      </c>
      <c r="F2086" s="534"/>
      <c r="G2086" s="534"/>
      <c r="H2086" s="534"/>
      <c r="I2086" s="506"/>
      <c r="J2086" s="506"/>
      <c r="K2086" s="506"/>
      <c r="L2086" s="506"/>
      <c r="M2086" s="506"/>
      <c r="N2086" s="506"/>
      <c r="O2086" s="506"/>
      <c r="P2086" s="506"/>
    </row>
    <row r="2087" spans="3:16" s="360" customFormat="1" ht="15" customHeight="1" x14ac:dyDescent="0.3">
      <c r="C2087" s="1666" t="s">
        <v>3210</v>
      </c>
      <c r="D2087" s="949" t="s">
        <v>1604</v>
      </c>
      <c r="E2087" s="1668">
        <v>0.95</v>
      </c>
      <c r="F2087" s="534"/>
      <c r="G2087" s="534"/>
      <c r="H2087" s="534"/>
      <c r="I2087" s="506"/>
      <c r="J2087" s="506"/>
      <c r="K2087" s="506"/>
      <c r="L2087" s="506"/>
      <c r="M2087" s="506"/>
      <c r="N2087" s="506"/>
      <c r="O2087" s="506"/>
      <c r="P2087" s="506"/>
    </row>
    <row r="2088" spans="3:16" s="360" customFormat="1" ht="15" customHeight="1" x14ac:dyDescent="0.3">
      <c r="C2088" s="1666" t="s">
        <v>3211</v>
      </c>
      <c r="D2088" s="949" t="s">
        <v>3212</v>
      </c>
      <c r="E2088" s="1668">
        <v>0.5</v>
      </c>
      <c r="F2088" s="534"/>
      <c r="G2088" s="534"/>
      <c r="H2088" s="534"/>
      <c r="I2088" s="506"/>
      <c r="J2088" s="506"/>
      <c r="K2088" s="506"/>
      <c r="L2088" s="506"/>
      <c r="M2088" s="506"/>
      <c r="N2088" s="506"/>
      <c r="O2088" s="506"/>
      <c r="P2088" s="506"/>
    </row>
    <row r="2089" spans="3:16" s="360" customFormat="1" ht="15" customHeight="1" x14ac:dyDescent="0.3">
      <c r="C2089" s="1666" t="s">
        <v>3213</v>
      </c>
      <c r="D2089" s="949" t="s">
        <v>3214</v>
      </c>
      <c r="E2089" s="1668">
        <v>0.5</v>
      </c>
      <c r="F2089" s="534"/>
      <c r="G2089" s="534"/>
      <c r="H2089" s="534"/>
      <c r="I2089" s="506"/>
      <c r="J2089" s="506"/>
      <c r="K2089" s="506"/>
      <c r="L2089" s="506"/>
      <c r="M2089" s="506"/>
      <c r="N2089" s="506"/>
      <c r="O2089" s="506"/>
      <c r="P2089" s="506"/>
    </row>
    <row r="2090" spans="3:16" s="360" customFormat="1" ht="15" customHeight="1" x14ac:dyDescent="0.3">
      <c r="C2090" s="1666" t="s">
        <v>3215</v>
      </c>
      <c r="D2090" s="949" t="s">
        <v>1602</v>
      </c>
      <c r="E2090" s="1668">
        <v>0.5</v>
      </c>
      <c r="F2090" s="534"/>
      <c r="G2090" s="534"/>
      <c r="H2090" s="534"/>
      <c r="I2090" s="506"/>
      <c r="J2090" s="506"/>
      <c r="K2090" s="506"/>
      <c r="L2090" s="506"/>
      <c r="M2090" s="506"/>
      <c r="N2090" s="506"/>
      <c r="O2090" s="506"/>
      <c r="P2090" s="506"/>
    </row>
    <row r="2091" spans="3:16" s="360" customFormat="1" ht="15" customHeight="1" x14ac:dyDescent="0.3">
      <c r="C2091" s="1666" t="s">
        <v>3216</v>
      </c>
      <c r="D2091" s="949" t="s">
        <v>3217</v>
      </c>
      <c r="E2091" s="1668">
        <v>0.5</v>
      </c>
      <c r="F2091" s="534"/>
      <c r="G2091" s="534"/>
      <c r="H2091" s="534"/>
      <c r="I2091" s="506"/>
      <c r="J2091" s="506"/>
      <c r="K2091" s="506"/>
      <c r="L2091" s="506"/>
      <c r="M2091" s="506"/>
      <c r="N2091" s="506"/>
      <c r="O2091" s="506"/>
      <c r="P2091" s="506"/>
    </row>
    <row r="2092" spans="3:16" s="360" customFormat="1" ht="15" customHeight="1" x14ac:dyDescent="0.3">
      <c r="C2092" s="1666" t="s">
        <v>3218</v>
      </c>
      <c r="D2092" s="949" t="s">
        <v>3219</v>
      </c>
      <c r="E2092" s="1668">
        <v>0.5</v>
      </c>
      <c r="F2092" s="534"/>
      <c r="G2092" s="534"/>
      <c r="H2092" s="534"/>
      <c r="I2092" s="506"/>
      <c r="J2092" s="506"/>
      <c r="K2092" s="506"/>
      <c r="L2092" s="506"/>
      <c r="M2092" s="506"/>
      <c r="N2092" s="506"/>
      <c r="O2092" s="506"/>
      <c r="P2092" s="506"/>
    </row>
    <row r="2093" spans="3:16" s="360" customFormat="1" ht="15" customHeight="1" x14ac:dyDescent="0.3">
      <c r="C2093" s="1666" t="s">
        <v>3220</v>
      </c>
      <c r="D2093" s="949" t="s">
        <v>3221</v>
      </c>
      <c r="E2093" s="1668">
        <v>0.5</v>
      </c>
      <c r="F2093" s="534"/>
      <c r="G2093" s="534"/>
      <c r="H2093" s="534"/>
      <c r="I2093" s="506"/>
      <c r="J2093" s="506"/>
      <c r="K2093" s="506"/>
      <c r="L2093" s="506"/>
      <c r="M2093" s="506"/>
      <c r="N2093" s="506"/>
      <c r="O2093" s="506"/>
      <c r="P2093" s="506"/>
    </row>
    <row r="2094" spans="3:16" s="360" customFormat="1" ht="15" customHeight="1" x14ac:dyDescent="0.3">
      <c r="C2094" s="1666" t="s">
        <v>3222</v>
      </c>
      <c r="D2094" s="949" t="s">
        <v>3223</v>
      </c>
      <c r="E2094" s="1668">
        <v>0.5</v>
      </c>
      <c r="F2094" s="534"/>
      <c r="G2094" s="534"/>
      <c r="H2094" s="534"/>
      <c r="I2094" s="506"/>
      <c r="J2094" s="506"/>
      <c r="K2094" s="506"/>
      <c r="L2094" s="506"/>
      <c r="M2094" s="506"/>
      <c r="N2094" s="506"/>
      <c r="O2094" s="506"/>
      <c r="P2094" s="506"/>
    </row>
    <row r="2095" spans="3:16" s="360" customFormat="1" ht="15" customHeight="1" x14ac:dyDescent="0.3">
      <c r="C2095" s="1666" t="s">
        <v>3224</v>
      </c>
      <c r="D2095" s="949" t="s">
        <v>3225</v>
      </c>
      <c r="E2095" s="1668">
        <v>0.5</v>
      </c>
      <c r="F2095" s="534"/>
      <c r="G2095" s="534"/>
      <c r="H2095" s="534"/>
      <c r="I2095" s="506"/>
      <c r="J2095" s="506"/>
      <c r="K2095" s="506"/>
      <c r="L2095" s="506"/>
      <c r="M2095" s="506"/>
      <c r="N2095" s="506"/>
      <c r="O2095" s="506"/>
      <c r="P2095" s="506"/>
    </row>
    <row r="2096" spans="3:16" s="360" customFormat="1" ht="15" customHeight="1" x14ac:dyDescent="0.3">
      <c r="C2096" s="1666" t="s">
        <v>3226</v>
      </c>
      <c r="D2096" s="949" t="s">
        <v>3227</v>
      </c>
      <c r="E2096" s="1668">
        <v>0.5</v>
      </c>
      <c r="F2096" s="534"/>
      <c r="G2096" s="534"/>
      <c r="H2096" s="534"/>
      <c r="I2096" s="506"/>
      <c r="J2096" s="506"/>
      <c r="K2096" s="506"/>
      <c r="L2096" s="506"/>
      <c r="M2096" s="506"/>
      <c r="N2096" s="506"/>
      <c r="O2096" s="506"/>
      <c r="P2096" s="506"/>
    </row>
    <row r="2097" spans="3:16" s="360" customFormat="1" ht="15" customHeight="1" x14ac:dyDescent="0.3">
      <c r="C2097" s="1666" t="s">
        <v>3228</v>
      </c>
      <c r="D2097" s="949" t="s">
        <v>3229</v>
      </c>
      <c r="E2097" s="1668">
        <v>0.5</v>
      </c>
      <c r="F2097" s="534"/>
      <c r="G2097" s="534"/>
      <c r="H2097" s="534"/>
      <c r="I2097" s="506"/>
      <c r="J2097" s="506"/>
      <c r="K2097" s="506"/>
      <c r="L2097" s="506"/>
      <c r="M2097" s="506"/>
      <c r="N2097" s="506"/>
      <c r="O2097" s="506"/>
      <c r="P2097" s="506"/>
    </row>
    <row r="2098" spans="3:16" s="360" customFormat="1" ht="15" customHeight="1" x14ac:dyDescent="0.3">
      <c r="C2098" s="1666" t="s">
        <v>3230</v>
      </c>
      <c r="D2098" s="949" t="s">
        <v>3231</v>
      </c>
      <c r="E2098" s="1668">
        <v>0.5</v>
      </c>
      <c r="F2098" s="534"/>
      <c r="G2098" s="534"/>
      <c r="H2098" s="534"/>
      <c r="I2098" s="506"/>
      <c r="J2098" s="506"/>
      <c r="K2098" s="506"/>
      <c r="L2098" s="506"/>
      <c r="M2098" s="506"/>
      <c r="N2098" s="506"/>
      <c r="O2098" s="506"/>
      <c r="P2098" s="506"/>
    </row>
    <row r="2099" spans="3:16" s="360" customFormat="1" ht="15" customHeight="1" x14ac:dyDescent="0.3">
      <c r="C2099" s="1666" t="s">
        <v>3232</v>
      </c>
      <c r="D2099" s="949" t="s">
        <v>3233</v>
      </c>
      <c r="E2099" s="1668">
        <v>0.5</v>
      </c>
      <c r="F2099" s="534"/>
      <c r="G2099" s="534"/>
      <c r="H2099" s="534"/>
      <c r="I2099" s="506"/>
      <c r="J2099" s="506"/>
      <c r="K2099" s="506"/>
      <c r="L2099" s="506"/>
      <c r="M2099" s="506"/>
      <c r="N2099" s="506"/>
      <c r="O2099" s="506"/>
      <c r="P2099" s="506"/>
    </row>
    <row r="2100" spans="3:16" s="360" customFormat="1" ht="15" customHeight="1" x14ac:dyDescent="0.3">
      <c r="C2100" s="1666" t="s">
        <v>3234</v>
      </c>
      <c r="D2100" s="949" t="s">
        <v>3235</v>
      </c>
      <c r="E2100" s="1668">
        <v>0.5</v>
      </c>
      <c r="F2100" s="534"/>
      <c r="G2100" s="534"/>
      <c r="H2100" s="534"/>
      <c r="I2100" s="506"/>
      <c r="J2100" s="506"/>
      <c r="K2100" s="506"/>
      <c r="L2100" s="506"/>
      <c r="M2100" s="506"/>
      <c r="N2100" s="506"/>
      <c r="O2100" s="506"/>
      <c r="P2100" s="506"/>
    </row>
    <row r="2101" spans="3:16" s="360" customFormat="1" ht="15" customHeight="1" x14ac:dyDescent="0.3">
      <c r="C2101" s="1666" t="s">
        <v>3236</v>
      </c>
      <c r="D2101" s="949" t="s">
        <v>3237</v>
      </c>
      <c r="E2101" s="1668">
        <v>0.5</v>
      </c>
      <c r="F2101" s="534"/>
      <c r="G2101" s="534"/>
      <c r="H2101" s="534"/>
      <c r="I2101" s="506"/>
      <c r="J2101" s="506"/>
      <c r="K2101" s="506"/>
      <c r="L2101" s="506"/>
      <c r="M2101" s="506"/>
      <c r="N2101" s="506"/>
      <c r="O2101" s="506"/>
      <c r="P2101" s="506"/>
    </row>
    <row r="2102" spans="3:16" s="360" customFormat="1" ht="15" customHeight="1" x14ac:dyDescent="0.3">
      <c r="C2102" s="1666" t="s">
        <v>3238</v>
      </c>
      <c r="D2102" s="949" t="s">
        <v>3239</v>
      </c>
      <c r="E2102" s="1668">
        <v>0.5</v>
      </c>
      <c r="F2102" s="534"/>
      <c r="G2102" s="534"/>
      <c r="H2102" s="534"/>
      <c r="I2102" s="506"/>
      <c r="J2102" s="506"/>
      <c r="K2102" s="506"/>
      <c r="L2102" s="506"/>
      <c r="M2102" s="506"/>
      <c r="N2102" s="506"/>
      <c r="O2102" s="506"/>
      <c r="P2102" s="506"/>
    </row>
    <row r="2103" spans="3:16" s="360" customFormat="1" ht="15" customHeight="1" x14ac:dyDescent="0.3">
      <c r="C2103" s="1666" t="s">
        <v>3240</v>
      </c>
      <c r="D2103" s="949" t="s">
        <v>3241</v>
      </c>
      <c r="E2103" s="1668">
        <v>0.5</v>
      </c>
      <c r="F2103" s="534"/>
      <c r="G2103" s="534"/>
      <c r="H2103" s="534"/>
      <c r="I2103" s="506"/>
      <c r="J2103" s="506"/>
      <c r="K2103" s="506"/>
      <c r="L2103" s="506"/>
      <c r="M2103" s="506"/>
      <c r="N2103" s="506"/>
      <c r="O2103" s="506"/>
      <c r="P2103" s="506"/>
    </row>
    <row r="2104" spans="3:16" s="360" customFormat="1" ht="15" customHeight="1" x14ac:dyDescent="0.3">
      <c r="C2104" s="1666" t="s">
        <v>3242</v>
      </c>
      <c r="D2104" s="949" t="s">
        <v>3243</v>
      </c>
      <c r="E2104" s="1668">
        <v>0.5</v>
      </c>
      <c r="F2104" s="534"/>
      <c r="G2104" s="534"/>
      <c r="H2104" s="534"/>
      <c r="I2104" s="506"/>
      <c r="J2104" s="506"/>
      <c r="K2104" s="506"/>
      <c r="L2104" s="506"/>
      <c r="M2104" s="506"/>
      <c r="N2104" s="506"/>
      <c r="O2104" s="506"/>
      <c r="P2104" s="506"/>
    </row>
    <row r="2105" spans="3:16" s="360" customFormat="1" ht="15" customHeight="1" x14ac:dyDescent="0.3">
      <c r="C2105" s="1666" t="s">
        <v>3244</v>
      </c>
      <c r="D2105" s="949" t="s">
        <v>3245</v>
      </c>
      <c r="E2105" s="1668">
        <v>0.5</v>
      </c>
      <c r="F2105" s="534"/>
      <c r="G2105" s="534"/>
      <c r="H2105" s="534"/>
      <c r="I2105" s="506"/>
      <c r="J2105" s="506"/>
      <c r="K2105" s="506"/>
      <c r="L2105" s="506"/>
      <c r="M2105" s="506"/>
      <c r="N2105" s="506"/>
      <c r="O2105" s="506"/>
      <c r="P2105" s="506"/>
    </row>
    <row r="2106" spans="3:16" s="360" customFormat="1" ht="15" customHeight="1" x14ac:dyDescent="0.3">
      <c r="C2106" s="1666" t="s">
        <v>3246</v>
      </c>
      <c r="D2106" s="949" t="s">
        <v>3247</v>
      </c>
      <c r="E2106" s="1668">
        <v>0.5</v>
      </c>
      <c r="F2106" s="534"/>
      <c r="G2106" s="534"/>
      <c r="H2106" s="534"/>
      <c r="I2106" s="506"/>
      <c r="J2106" s="506"/>
      <c r="K2106" s="506"/>
      <c r="L2106" s="506"/>
      <c r="M2106" s="506"/>
      <c r="N2106" s="506"/>
      <c r="O2106" s="506"/>
      <c r="P2106" s="506"/>
    </row>
    <row r="2107" spans="3:16" s="360" customFormat="1" ht="15" customHeight="1" thickBot="1" x14ac:dyDescent="0.35">
      <c r="C2107" s="1670" t="s">
        <v>2944</v>
      </c>
      <c r="D2107" s="5333" t="s">
        <v>3248</v>
      </c>
      <c r="E2107" s="5334"/>
      <c r="F2107" s="534"/>
      <c r="G2107" s="534"/>
      <c r="H2107" s="534"/>
      <c r="I2107" s="506"/>
      <c r="J2107" s="506"/>
      <c r="K2107" s="506"/>
      <c r="L2107" s="506"/>
      <c r="M2107" s="506"/>
      <c r="N2107" s="506"/>
      <c r="O2107" s="506"/>
      <c r="P2107" s="506"/>
    </row>
    <row r="2108" spans="3:16" s="360" customFormat="1" ht="15" customHeight="1" thickTop="1" x14ac:dyDescent="0.3">
      <c r="C2108" s="4948"/>
      <c r="D2108" s="4948"/>
      <c r="E2108" s="4948"/>
      <c r="F2108" s="534"/>
      <c r="G2108" s="534"/>
      <c r="H2108" s="534"/>
      <c r="I2108" s="506"/>
      <c r="J2108" s="506"/>
      <c r="K2108" s="506"/>
      <c r="L2108" s="506"/>
      <c r="M2108" s="506"/>
      <c r="N2108" s="506"/>
      <c r="O2108" s="506"/>
      <c r="P2108" s="506"/>
    </row>
    <row r="2109" spans="3:16" s="360" customFormat="1" ht="15" customHeight="1" thickBot="1" x14ac:dyDescent="0.35">
      <c r="C2109" s="534"/>
      <c r="D2109" s="534"/>
      <c r="E2109" s="534"/>
      <c r="F2109" s="534"/>
      <c r="G2109" s="534"/>
      <c r="H2109" s="534"/>
      <c r="I2109" s="506"/>
      <c r="J2109" s="506"/>
      <c r="K2109" s="506"/>
      <c r="L2109" s="506"/>
      <c r="M2109" s="506"/>
      <c r="N2109" s="506"/>
      <c r="O2109" s="506"/>
      <c r="P2109" s="506"/>
    </row>
    <row r="2110" spans="3:16" s="360" customFormat="1" ht="15" customHeight="1" thickTop="1" x14ac:dyDescent="0.2">
      <c r="C2110" s="5062" t="s">
        <v>3189</v>
      </c>
      <c r="D2110" s="4962"/>
      <c r="E2110" s="4962"/>
      <c r="F2110" s="4962"/>
      <c r="G2110" s="4962"/>
      <c r="H2110" s="4962"/>
      <c r="I2110" s="4962"/>
      <c r="J2110" s="4962"/>
      <c r="K2110" s="4962"/>
      <c r="L2110" s="4962"/>
      <c r="M2110" s="4962"/>
      <c r="N2110" s="4963"/>
      <c r="O2110" s="506"/>
      <c r="P2110" s="506"/>
    </row>
    <row r="2111" spans="3:16" s="360" customFormat="1" ht="15" customHeight="1" thickBot="1" x14ac:dyDescent="0.25">
      <c r="C2111" s="831"/>
      <c r="D2111" s="712"/>
      <c r="E2111" s="712"/>
      <c r="F2111" s="712"/>
      <c r="G2111" s="712"/>
      <c r="H2111" s="712"/>
      <c r="I2111" s="712"/>
      <c r="J2111" s="712"/>
      <c r="K2111" s="712"/>
      <c r="L2111" s="712"/>
      <c r="M2111" s="712"/>
      <c r="N2111" s="832"/>
      <c r="O2111" s="506"/>
      <c r="P2111" s="506"/>
    </row>
    <row r="2112" spans="3:16" s="360" customFormat="1" ht="15" customHeight="1" thickBot="1" x14ac:dyDescent="0.25">
      <c r="C2112" s="5108" t="s">
        <v>560</v>
      </c>
      <c r="D2112" s="5109"/>
      <c r="E2112" s="5063" t="s">
        <v>2765</v>
      </c>
      <c r="F2112" s="4966"/>
      <c r="G2112" s="4966"/>
      <c r="H2112" s="4966"/>
      <c r="I2112" s="4966"/>
      <c r="J2112" s="4966"/>
      <c r="K2112" s="4966"/>
      <c r="L2112" s="4966"/>
      <c r="M2112" s="4966"/>
      <c r="N2112" s="4967"/>
      <c r="O2112" s="506"/>
      <c r="P2112" s="506"/>
    </row>
    <row r="2113" spans="3:16" s="360" customFormat="1" ht="15" customHeight="1" thickBot="1" x14ac:dyDescent="0.25">
      <c r="C2113" s="5110"/>
      <c r="D2113" s="5111"/>
      <c r="E2113" s="5063" t="s">
        <v>3040</v>
      </c>
      <c r="F2113" s="4966"/>
      <c r="G2113" s="4966"/>
      <c r="H2113" s="5063" t="s">
        <v>1513</v>
      </c>
      <c r="I2113" s="4966"/>
      <c r="J2113" s="5120"/>
      <c r="K2113" s="5063" t="s">
        <v>340</v>
      </c>
      <c r="L2113" s="4966"/>
      <c r="M2113" s="4966"/>
      <c r="N2113" s="4967"/>
      <c r="O2113" s="506"/>
      <c r="P2113" s="506"/>
    </row>
    <row r="2114" spans="3:16" s="360" customFormat="1" ht="15" customHeight="1" x14ac:dyDescent="0.2">
      <c r="C2114" s="1655" t="s">
        <v>2768</v>
      </c>
      <c r="D2114" s="1656" t="s">
        <v>2769</v>
      </c>
      <c r="E2114" s="974" t="s">
        <v>2770</v>
      </c>
      <c r="F2114" s="833" t="s">
        <v>563</v>
      </c>
      <c r="G2114" s="855" t="s">
        <v>1413</v>
      </c>
      <c r="H2114" s="1426" t="s">
        <v>2773</v>
      </c>
      <c r="I2114" s="1426" t="s">
        <v>1057</v>
      </c>
      <c r="J2114" s="1426" t="s">
        <v>2321</v>
      </c>
      <c r="K2114" s="1426" t="s">
        <v>3190</v>
      </c>
      <c r="L2114" s="1426" t="s">
        <v>318</v>
      </c>
      <c r="M2114" s="1426" t="s">
        <v>3191</v>
      </c>
      <c r="N2114" s="1464" t="s">
        <v>2560</v>
      </c>
      <c r="O2114" s="506"/>
      <c r="P2114" s="506"/>
    </row>
    <row r="2115" spans="3:16" s="360" customFormat="1" ht="27" customHeight="1" x14ac:dyDescent="0.2">
      <c r="C2115" s="1027" t="s">
        <v>3192</v>
      </c>
      <c r="D2115" s="836">
        <v>49</v>
      </c>
      <c r="E2115" s="836" t="s">
        <v>1534</v>
      </c>
      <c r="F2115" s="838">
        <v>0.15</v>
      </c>
      <c r="G2115" s="838">
        <v>0.15</v>
      </c>
      <c r="H2115" s="838">
        <v>49</v>
      </c>
      <c r="I2115" s="1114">
        <v>2000</v>
      </c>
      <c r="J2115" s="840">
        <v>0.1</v>
      </c>
      <c r="K2115" s="838">
        <v>0</v>
      </c>
      <c r="L2115" s="1113">
        <v>50</v>
      </c>
      <c r="M2115" s="1657">
        <v>0.06</v>
      </c>
      <c r="N2115" s="1475">
        <v>0.1</v>
      </c>
      <c r="O2115" s="506"/>
      <c r="P2115" s="506"/>
    </row>
    <row r="2116" spans="3:16" s="360" customFormat="1" ht="32.25" customHeight="1" x14ac:dyDescent="0.2">
      <c r="C2116" s="1027" t="s">
        <v>3193</v>
      </c>
      <c r="D2116" s="836">
        <v>59</v>
      </c>
      <c r="E2116" s="836" t="s">
        <v>1534</v>
      </c>
      <c r="F2116" s="838">
        <v>0.15</v>
      </c>
      <c r="G2116" s="838">
        <v>0.15</v>
      </c>
      <c r="H2116" s="838">
        <v>59</v>
      </c>
      <c r="I2116" s="1473">
        <v>3000</v>
      </c>
      <c r="J2116" s="840">
        <v>0.1</v>
      </c>
      <c r="K2116" s="838">
        <v>0</v>
      </c>
      <c r="L2116" s="1474">
        <v>50</v>
      </c>
      <c r="M2116" s="1658">
        <v>0.06</v>
      </c>
      <c r="N2116" s="1475">
        <v>0.1</v>
      </c>
      <c r="O2116" s="506"/>
      <c r="P2116" s="506"/>
    </row>
    <row r="2117" spans="3:16" s="360" customFormat="1" ht="33" customHeight="1" x14ac:dyDescent="0.2">
      <c r="C2117" s="982" t="s">
        <v>3194</v>
      </c>
      <c r="D2117" s="836">
        <v>65</v>
      </c>
      <c r="E2117" s="836" t="s">
        <v>1534</v>
      </c>
      <c r="F2117" s="838">
        <v>0.15</v>
      </c>
      <c r="G2117" s="838">
        <v>0.15</v>
      </c>
      <c r="H2117" s="838">
        <v>65</v>
      </c>
      <c r="I2117" s="1473">
        <v>5000</v>
      </c>
      <c r="J2117" s="840">
        <v>0.1</v>
      </c>
      <c r="K2117" s="838">
        <v>0</v>
      </c>
      <c r="L2117" s="1474">
        <v>50</v>
      </c>
      <c r="M2117" s="1658">
        <v>0.06</v>
      </c>
      <c r="N2117" s="1475">
        <v>0.1</v>
      </c>
      <c r="O2117" s="506"/>
      <c r="P2117" s="506"/>
    </row>
    <row r="2118" spans="3:16" s="360" customFormat="1" ht="15" customHeight="1" x14ac:dyDescent="0.2">
      <c r="C2118" s="1304" t="s">
        <v>1474</v>
      </c>
      <c r="D2118" s="1300"/>
      <c r="E2118" s="1300"/>
      <c r="F2118" s="1659"/>
      <c r="G2118" s="1659"/>
      <c r="H2118" s="1659"/>
      <c r="I2118" s="1660"/>
      <c r="J2118" s="1661"/>
      <c r="K2118" s="1659"/>
      <c r="L2118" s="1662"/>
      <c r="M2118" s="1663"/>
      <c r="N2118" s="1664"/>
      <c r="O2118" s="506"/>
      <c r="P2118" s="506"/>
    </row>
    <row r="2119" spans="3:16" s="360" customFormat="1" ht="15" customHeight="1" x14ac:dyDescent="0.2">
      <c r="C2119" s="981" t="s">
        <v>2778</v>
      </c>
      <c r="D2119" s="712"/>
      <c r="E2119" s="848"/>
      <c r="F2119" s="848"/>
      <c r="G2119" s="848"/>
      <c r="H2119" s="848"/>
      <c r="I2119" s="848"/>
      <c r="J2119" s="848"/>
      <c r="K2119" s="848"/>
      <c r="L2119" s="848"/>
      <c r="M2119" s="848"/>
      <c r="N2119" s="1026"/>
      <c r="O2119" s="506"/>
      <c r="P2119" s="506"/>
    </row>
    <row r="2120" spans="3:16" s="360" customFormat="1" ht="15" customHeight="1" x14ac:dyDescent="0.2">
      <c r="C2120" s="981" t="s">
        <v>3195</v>
      </c>
      <c r="D2120" s="712"/>
      <c r="E2120" s="848"/>
      <c r="F2120" s="848"/>
      <c r="G2120" s="848"/>
      <c r="H2120" s="848"/>
      <c r="I2120" s="848"/>
      <c r="J2120" s="848"/>
      <c r="K2120" s="848"/>
      <c r="L2120" s="848"/>
      <c r="M2120" s="848"/>
      <c r="N2120" s="1026"/>
      <c r="O2120" s="506"/>
      <c r="P2120" s="506"/>
    </row>
    <row r="2121" spans="3:16" s="360" customFormat="1" ht="15" customHeight="1" x14ac:dyDescent="0.2">
      <c r="C2121" s="981" t="s">
        <v>3196</v>
      </c>
      <c r="D2121" s="712"/>
      <c r="E2121" s="712"/>
      <c r="F2121" s="712"/>
      <c r="G2121" s="712"/>
      <c r="H2121" s="712"/>
      <c r="I2121" s="712"/>
      <c r="J2121" s="712"/>
      <c r="K2121" s="712"/>
      <c r="L2121" s="712"/>
      <c r="M2121" s="712"/>
      <c r="N2121" s="832"/>
      <c r="O2121" s="506"/>
      <c r="P2121" s="506"/>
    </row>
    <row r="2122" spans="3:16" s="360" customFormat="1" ht="15" customHeight="1" thickBot="1" x14ac:dyDescent="0.25">
      <c r="C2122" s="1616" t="s">
        <v>3197</v>
      </c>
      <c r="D2122" s="851"/>
      <c r="E2122" s="851"/>
      <c r="F2122" s="851"/>
      <c r="G2122" s="851"/>
      <c r="H2122" s="851"/>
      <c r="I2122" s="851"/>
      <c r="J2122" s="851"/>
      <c r="K2122" s="851"/>
      <c r="L2122" s="851"/>
      <c r="M2122" s="851"/>
      <c r="N2122" s="852"/>
      <c r="O2122" s="506"/>
      <c r="P2122" s="506"/>
    </row>
    <row r="2123" spans="3:16" s="360" customFormat="1" ht="15" customHeight="1" thickTop="1" x14ac:dyDescent="0.3">
      <c r="C2123" s="4948"/>
      <c r="D2123" s="4948"/>
      <c r="E2123" s="4948"/>
      <c r="F2123" s="534"/>
      <c r="G2123" s="534"/>
      <c r="H2123" s="534"/>
      <c r="I2123" s="506"/>
      <c r="J2123" s="506"/>
      <c r="K2123" s="506"/>
      <c r="L2123" s="506"/>
      <c r="M2123" s="506"/>
      <c r="N2123" s="506"/>
      <c r="O2123" s="506"/>
      <c r="P2123" s="506"/>
    </row>
    <row r="2124" spans="3:16" s="360" customFormat="1" ht="15" customHeight="1" thickBot="1" x14ac:dyDescent="0.35">
      <c r="C2124" s="534"/>
      <c r="D2124" s="534"/>
      <c r="E2124" s="534"/>
      <c r="F2124" s="534"/>
      <c r="G2124" s="534"/>
      <c r="H2124" s="534"/>
      <c r="I2124" s="506"/>
      <c r="J2124" s="506"/>
      <c r="K2124" s="506"/>
      <c r="L2124" s="506"/>
      <c r="M2124" s="506"/>
      <c r="N2124" s="506"/>
      <c r="O2124" s="506"/>
      <c r="P2124" s="506"/>
    </row>
    <row r="2125" spans="3:16" s="360" customFormat="1" ht="15" customHeight="1" thickTop="1" thickBot="1" x14ac:dyDescent="0.3">
      <c r="C2125" s="5328" t="s">
        <v>3181</v>
      </c>
      <c r="D2125" s="5329"/>
      <c r="E2125" s="5329"/>
      <c r="F2125" s="5329"/>
      <c r="G2125" s="5329"/>
      <c r="H2125" s="5330"/>
      <c r="I2125" s="506"/>
      <c r="J2125" s="506"/>
      <c r="K2125" s="506"/>
      <c r="L2125" s="506"/>
      <c r="M2125" s="506"/>
      <c r="N2125" s="506"/>
      <c r="O2125" s="506"/>
      <c r="P2125" s="506"/>
    </row>
    <row r="2126" spans="3:16" s="360" customFormat="1" ht="15" customHeight="1" thickBot="1" x14ac:dyDescent="0.3">
      <c r="C2126" s="5331" t="s">
        <v>1864</v>
      </c>
      <c r="D2126" s="5332"/>
      <c r="E2126" s="5150" t="s">
        <v>345</v>
      </c>
      <c r="F2126" s="5151"/>
      <c r="G2126" s="5151"/>
      <c r="H2126" s="5152"/>
      <c r="I2126" s="506"/>
      <c r="J2126" s="506"/>
      <c r="K2126" s="506"/>
      <c r="L2126" s="506"/>
      <c r="M2126" s="506"/>
      <c r="N2126" s="506"/>
      <c r="O2126" s="506"/>
      <c r="P2126" s="506"/>
    </row>
    <row r="2127" spans="3:16" s="360" customFormat="1" ht="15" customHeight="1" x14ac:dyDescent="0.25">
      <c r="C2127" s="1671" t="s">
        <v>346</v>
      </c>
      <c r="D2127" s="1672" t="s">
        <v>347</v>
      </c>
      <c r="E2127" s="1672" t="s">
        <v>3182</v>
      </c>
      <c r="F2127" s="1672" t="s">
        <v>1866</v>
      </c>
      <c r="G2127" s="1672" t="s">
        <v>3183</v>
      </c>
      <c r="H2127" s="1673" t="s">
        <v>947</v>
      </c>
      <c r="I2127" s="506"/>
      <c r="J2127" s="506"/>
      <c r="K2127" s="506"/>
      <c r="L2127" s="506"/>
      <c r="M2127" s="506"/>
      <c r="N2127" s="506"/>
      <c r="O2127" s="506"/>
      <c r="P2127" s="506"/>
    </row>
    <row r="2128" spans="3:16" s="360" customFormat="1" ht="44.25" customHeight="1" thickBot="1" x14ac:dyDescent="0.3">
      <c r="C2128" s="1674" t="s">
        <v>3184</v>
      </c>
      <c r="D2128" s="1675">
        <v>26.99</v>
      </c>
      <c r="E2128" s="1676">
        <v>26.99</v>
      </c>
      <c r="F2128" s="1677" t="s">
        <v>1726</v>
      </c>
      <c r="G2128" s="1675" t="s">
        <v>3185</v>
      </c>
      <c r="H2128" s="1678" t="s">
        <v>167</v>
      </c>
      <c r="I2128" s="506"/>
      <c r="J2128" s="506"/>
      <c r="K2128" s="506"/>
      <c r="L2128" s="506"/>
      <c r="M2128" s="506"/>
      <c r="N2128" s="506"/>
      <c r="O2128" s="506"/>
      <c r="P2128" s="506"/>
    </row>
    <row r="2129" spans="3:16" s="360" customFormat="1" ht="15" customHeight="1" x14ac:dyDescent="0.25">
      <c r="C2129" s="1679" t="s">
        <v>1872</v>
      </c>
      <c r="D2129" s="1680"/>
      <c r="E2129" s="1681"/>
      <c r="F2129" s="1682"/>
      <c r="G2129" s="1681"/>
      <c r="H2129" s="1683"/>
      <c r="I2129" s="506"/>
      <c r="J2129" s="506"/>
      <c r="K2129" s="506"/>
      <c r="L2129" s="506"/>
      <c r="M2129" s="506"/>
      <c r="N2129" s="506"/>
      <c r="O2129" s="506"/>
      <c r="P2129" s="506"/>
    </row>
    <row r="2130" spans="3:16" s="360" customFormat="1" ht="33.75" customHeight="1" x14ac:dyDescent="0.25">
      <c r="C2130" s="5153" t="s">
        <v>3186</v>
      </c>
      <c r="D2130" s="5154"/>
      <c r="E2130" s="5154"/>
      <c r="F2130" s="5154"/>
      <c r="G2130" s="5154"/>
      <c r="H2130" s="5155"/>
      <c r="I2130" s="506"/>
      <c r="J2130" s="506"/>
      <c r="K2130" s="506"/>
      <c r="L2130" s="506"/>
      <c r="M2130" s="506"/>
      <c r="N2130" s="506"/>
      <c r="O2130" s="506"/>
      <c r="P2130" s="506"/>
    </row>
    <row r="2131" spans="3:16" s="360" customFormat="1" ht="18.75" customHeight="1" x14ac:dyDescent="0.25">
      <c r="C2131" s="5156" t="s">
        <v>3187</v>
      </c>
      <c r="D2131" s="5157"/>
      <c r="E2131" s="5157"/>
      <c r="F2131" s="5157"/>
      <c r="G2131" s="5157"/>
      <c r="H2131" s="5158"/>
      <c r="I2131" s="506"/>
      <c r="J2131" s="506"/>
      <c r="K2131" s="506"/>
      <c r="L2131" s="506"/>
      <c r="M2131" s="506"/>
      <c r="N2131" s="506"/>
      <c r="O2131" s="506"/>
      <c r="P2131" s="506"/>
    </row>
    <row r="2132" spans="3:16" s="360" customFormat="1" ht="15" customHeight="1" thickBot="1" x14ac:dyDescent="0.3">
      <c r="C2132" s="1684" t="s">
        <v>3188</v>
      </c>
      <c r="D2132" s="1685"/>
      <c r="E2132" s="1685"/>
      <c r="F2132" s="1685"/>
      <c r="G2132" s="1685"/>
      <c r="H2132" s="1686"/>
      <c r="I2132" s="506"/>
      <c r="J2132" s="506"/>
      <c r="K2132" s="506"/>
      <c r="L2132" s="506"/>
      <c r="M2132" s="506"/>
      <c r="N2132" s="506"/>
      <c r="O2132" s="506"/>
      <c r="P2132" s="506"/>
    </row>
    <row r="2133" spans="3:16" s="360" customFormat="1" ht="15" customHeight="1" thickTop="1" x14ac:dyDescent="0.3">
      <c r="C2133" s="5029"/>
      <c r="D2133" s="5029"/>
      <c r="E2133" s="5029"/>
      <c r="F2133" s="534"/>
      <c r="G2133" s="534"/>
      <c r="H2133" s="534"/>
      <c r="I2133" s="506"/>
      <c r="J2133" s="506"/>
      <c r="K2133" s="506"/>
      <c r="L2133" s="506"/>
      <c r="M2133" s="506"/>
      <c r="N2133" s="506"/>
      <c r="O2133" s="506"/>
      <c r="P2133" s="506"/>
    </row>
    <row r="2134" spans="3:16" s="360" customFormat="1" ht="15" customHeight="1" thickBot="1" x14ac:dyDescent="0.35">
      <c r="C2134" s="534"/>
      <c r="D2134" s="534"/>
      <c r="E2134" s="534"/>
      <c r="F2134" s="534"/>
      <c r="G2134" s="534"/>
      <c r="H2134" s="534"/>
      <c r="I2134" s="506"/>
      <c r="J2134" s="506"/>
      <c r="K2134" s="506"/>
      <c r="L2134" s="506"/>
      <c r="M2134" s="506"/>
      <c r="N2134" s="506"/>
      <c r="O2134" s="506"/>
      <c r="P2134" s="506"/>
    </row>
    <row r="2135" spans="3:16" s="360" customFormat="1" ht="24.75" customHeight="1" thickTop="1" x14ac:dyDescent="0.3">
      <c r="C2135" s="4961" t="s">
        <v>3148</v>
      </c>
      <c r="D2135" s="4962"/>
      <c r="E2135" s="4962"/>
      <c r="F2135" s="4962"/>
      <c r="G2135" s="4963"/>
      <c r="H2135" s="534"/>
      <c r="I2135" s="506"/>
      <c r="J2135" s="506"/>
      <c r="K2135" s="506"/>
      <c r="L2135" s="506"/>
      <c r="M2135" s="506"/>
      <c r="N2135" s="506"/>
      <c r="O2135" s="506"/>
      <c r="P2135" s="506"/>
    </row>
    <row r="2136" spans="3:16" s="360" customFormat="1" ht="15" customHeight="1" x14ac:dyDescent="0.3">
      <c r="C2136" s="1313"/>
      <c r="D2136" s="915"/>
      <c r="E2136" s="915"/>
      <c r="F2136" s="915"/>
      <c r="G2136" s="1314"/>
      <c r="H2136" s="534"/>
      <c r="I2136" s="506"/>
      <c r="J2136" s="506"/>
      <c r="K2136" s="506"/>
      <c r="L2136" s="506"/>
      <c r="M2136" s="506"/>
      <c r="N2136" s="506"/>
      <c r="O2136" s="506"/>
      <c r="P2136" s="506"/>
    </row>
    <row r="2137" spans="3:16" s="360" customFormat="1" ht="15" customHeight="1" x14ac:dyDescent="0.3">
      <c r="C2137" s="1646" t="s">
        <v>3149</v>
      </c>
      <c r="D2137" s="4383" t="s">
        <v>3150</v>
      </c>
      <c r="E2137" s="4383"/>
      <c r="F2137" s="4383"/>
      <c r="G2137" s="5159"/>
      <c r="H2137" s="534"/>
      <c r="I2137" s="506"/>
      <c r="J2137" s="506"/>
      <c r="K2137" s="506"/>
      <c r="L2137" s="506"/>
      <c r="M2137" s="506"/>
      <c r="N2137" s="506"/>
      <c r="O2137" s="506"/>
      <c r="P2137" s="506"/>
    </row>
    <row r="2138" spans="3:16" s="360" customFormat="1" ht="15" customHeight="1" x14ac:dyDescent="0.3">
      <c r="C2138" s="1646" t="s">
        <v>3151</v>
      </c>
      <c r="D2138" s="1503" t="s">
        <v>3152</v>
      </c>
      <c r="E2138" s="1503"/>
      <c r="F2138" s="1503"/>
      <c r="G2138" s="1649"/>
      <c r="H2138" s="534"/>
      <c r="I2138" s="506"/>
      <c r="J2138" s="506"/>
      <c r="K2138" s="506"/>
      <c r="L2138" s="506"/>
      <c r="M2138" s="506"/>
      <c r="N2138" s="506"/>
      <c r="O2138" s="506"/>
      <c r="P2138" s="506"/>
    </row>
    <row r="2139" spans="3:16" s="360" customFormat="1" ht="15" customHeight="1" x14ac:dyDescent="0.3">
      <c r="C2139" s="1646" t="s">
        <v>3153</v>
      </c>
      <c r="D2139" s="4493" t="s">
        <v>3154</v>
      </c>
      <c r="E2139" s="5072"/>
      <c r="F2139" s="5072"/>
      <c r="G2139" s="5037"/>
      <c r="H2139" s="534"/>
      <c r="I2139" s="506"/>
      <c r="J2139" s="506"/>
      <c r="K2139" s="506"/>
      <c r="L2139" s="506"/>
      <c r="M2139" s="506"/>
      <c r="N2139" s="506"/>
      <c r="O2139" s="506"/>
      <c r="P2139" s="506"/>
    </row>
    <row r="2140" spans="3:16" s="360" customFormat="1" ht="15" customHeight="1" x14ac:dyDescent="0.3">
      <c r="C2140" s="980" t="s">
        <v>3155</v>
      </c>
      <c r="D2140" s="4402" t="s">
        <v>3156</v>
      </c>
      <c r="E2140" s="5072"/>
      <c r="F2140" s="5072"/>
      <c r="G2140" s="5037"/>
      <c r="H2140" s="534"/>
      <c r="I2140" s="506"/>
      <c r="J2140" s="506"/>
      <c r="K2140" s="506"/>
      <c r="L2140" s="506"/>
      <c r="M2140" s="506"/>
      <c r="N2140" s="506"/>
      <c r="O2140" s="506"/>
      <c r="P2140" s="506"/>
    </row>
    <row r="2141" spans="3:16" s="360" customFormat="1" ht="15" customHeight="1" x14ac:dyDescent="0.3">
      <c r="C2141" s="980" t="s">
        <v>3157</v>
      </c>
      <c r="D2141" s="893" t="s">
        <v>3158</v>
      </c>
      <c r="E2141" s="712"/>
      <c r="F2141" s="712"/>
      <c r="G2141" s="832"/>
      <c r="H2141" s="534"/>
      <c r="I2141" s="506"/>
      <c r="J2141" s="506"/>
      <c r="K2141" s="506"/>
      <c r="L2141" s="506"/>
      <c r="M2141" s="506"/>
      <c r="N2141" s="506"/>
      <c r="O2141" s="506"/>
      <c r="P2141" s="506"/>
    </row>
    <row r="2142" spans="3:16" s="360" customFormat="1" ht="15" customHeight="1" x14ac:dyDescent="0.3">
      <c r="C2142" s="5160" t="s">
        <v>2946</v>
      </c>
      <c r="D2142" s="4493" t="s">
        <v>3159</v>
      </c>
      <c r="E2142" s="5072"/>
      <c r="F2142" s="5072"/>
      <c r="G2142" s="5037"/>
      <c r="H2142" s="534"/>
      <c r="I2142" s="506"/>
      <c r="J2142" s="506"/>
      <c r="K2142" s="506"/>
      <c r="L2142" s="506"/>
      <c r="M2142" s="506"/>
      <c r="N2142" s="506"/>
      <c r="O2142" s="506"/>
      <c r="P2142" s="506"/>
    </row>
    <row r="2143" spans="3:16" s="360" customFormat="1" ht="27" customHeight="1" x14ac:dyDescent="0.3">
      <c r="C2143" s="5160"/>
      <c r="D2143" s="4493" t="s">
        <v>3160</v>
      </c>
      <c r="E2143" s="5072"/>
      <c r="F2143" s="5072"/>
      <c r="G2143" s="5037"/>
      <c r="H2143" s="534"/>
      <c r="I2143" s="506"/>
      <c r="J2143" s="506"/>
      <c r="K2143" s="506"/>
      <c r="L2143" s="506"/>
      <c r="M2143" s="506"/>
      <c r="N2143" s="506"/>
      <c r="O2143" s="506"/>
      <c r="P2143" s="506"/>
    </row>
    <row r="2144" spans="3:16" s="360" customFormat="1" ht="15" customHeight="1" x14ac:dyDescent="0.3">
      <c r="C2144" s="5160"/>
      <c r="D2144" s="4493" t="s">
        <v>3161</v>
      </c>
      <c r="E2144" s="5072"/>
      <c r="F2144" s="5072"/>
      <c r="G2144" s="5037"/>
      <c r="H2144" s="534"/>
      <c r="I2144" s="506"/>
      <c r="J2144" s="506"/>
      <c r="K2144" s="506"/>
      <c r="L2144" s="506"/>
      <c r="M2144" s="506"/>
      <c r="N2144" s="506"/>
      <c r="O2144" s="506"/>
      <c r="P2144" s="506"/>
    </row>
    <row r="2145" spans="3:16" s="360" customFormat="1" ht="15" customHeight="1" x14ac:dyDescent="0.3">
      <c r="C2145" s="5160"/>
      <c r="D2145" s="4493" t="s">
        <v>3162</v>
      </c>
      <c r="E2145" s="5072"/>
      <c r="F2145" s="5072"/>
      <c r="G2145" s="5037"/>
      <c r="H2145" s="534"/>
      <c r="I2145" s="506"/>
      <c r="J2145" s="506"/>
      <c r="K2145" s="506"/>
      <c r="L2145" s="506"/>
      <c r="M2145" s="506"/>
      <c r="N2145" s="506"/>
      <c r="O2145" s="506"/>
      <c r="P2145" s="506"/>
    </row>
    <row r="2146" spans="3:16" s="360" customFormat="1" ht="15" customHeight="1" x14ac:dyDescent="0.3">
      <c r="C2146" s="980"/>
      <c r="D2146" s="712"/>
      <c r="E2146" s="712"/>
      <c r="F2146" s="712"/>
      <c r="G2146" s="832"/>
      <c r="H2146" s="534"/>
      <c r="I2146" s="506"/>
      <c r="J2146" s="506"/>
      <c r="K2146" s="506"/>
      <c r="L2146" s="506"/>
      <c r="M2146" s="506"/>
      <c r="N2146" s="506"/>
      <c r="O2146" s="506"/>
      <c r="P2146" s="506"/>
    </row>
    <row r="2147" spans="3:16" s="360" customFormat="1" ht="15" customHeight="1" x14ac:dyDescent="0.3">
      <c r="C2147" s="5049" t="s">
        <v>1539</v>
      </c>
      <c r="D2147" s="4324"/>
      <c r="E2147" s="4324"/>
      <c r="F2147" s="4324"/>
      <c r="G2147" s="1322"/>
      <c r="H2147" s="534"/>
      <c r="I2147" s="506"/>
      <c r="J2147" s="506"/>
      <c r="K2147" s="506"/>
      <c r="L2147" s="506"/>
      <c r="M2147" s="506"/>
      <c r="N2147" s="506"/>
      <c r="O2147" s="506"/>
      <c r="P2147" s="506"/>
    </row>
    <row r="2148" spans="3:16" s="360" customFormat="1" ht="15" customHeight="1" thickBot="1" x14ac:dyDescent="0.35">
      <c r="C2148" s="5164"/>
      <c r="D2148" s="5084"/>
      <c r="E2148" s="5084"/>
      <c r="F2148" s="5084"/>
      <c r="G2148" s="5085"/>
      <c r="H2148" s="534"/>
      <c r="I2148" s="506"/>
      <c r="J2148" s="506"/>
      <c r="K2148" s="506"/>
      <c r="L2148" s="506"/>
      <c r="M2148" s="506"/>
      <c r="N2148" s="506"/>
      <c r="O2148" s="506"/>
      <c r="P2148" s="506"/>
    </row>
    <row r="2149" spans="3:16" s="360" customFormat="1" ht="15" customHeight="1" thickTop="1" x14ac:dyDescent="0.3">
      <c r="C2149" s="4948"/>
      <c r="D2149" s="4948"/>
      <c r="E2149" s="4948"/>
      <c r="F2149" s="534"/>
      <c r="G2149" s="534"/>
      <c r="H2149" s="534"/>
      <c r="I2149" s="506"/>
      <c r="J2149" s="506"/>
      <c r="K2149" s="506"/>
      <c r="L2149" s="506"/>
      <c r="M2149" s="506"/>
      <c r="N2149" s="506"/>
      <c r="O2149" s="506"/>
      <c r="P2149" s="506"/>
    </row>
    <row r="2150" spans="3:16" s="360" customFormat="1" ht="15" customHeight="1" thickBot="1" x14ac:dyDescent="0.35">
      <c r="C2150" s="249"/>
      <c r="D2150" s="534"/>
      <c r="E2150" s="534"/>
      <c r="F2150" s="534"/>
      <c r="G2150" s="534"/>
      <c r="H2150" s="534"/>
      <c r="I2150" s="506"/>
      <c r="J2150" s="506"/>
      <c r="K2150" s="506"/>
      <c r="L2150" s="506"/>
      <c r="M2150" s="506"/>
      <c r="N2150" s="506"/>
      <c r="O2150" s="506"/>
      <c r="P2150" s="506"/>
    </row>
    <row r="2151" spans="3:16" s="360" customFormat="1" ht="15" customHeight="1" thickTop="1" x14ac:dyDescent="0.3">
      <c r="C2151" s="4961" t="s">
        <v>3079</v>
      </c>
      <c r="D2151" s="4962"/>
      <c r="E2151" s="4963"/>
      <c r="F2151" s="534"/>
      <c r="G2151" s="534"/>
      <c r="H2151" s="534"/>
      <c r="I2151" s="506"/>
      <c r="J2151" s="506"/>
      <c r="K2151" s="506"/>
      <c r="L2151" s="506"/>
      <c r="M2151" s="506"/>
      <c r="N2151" s="506"/>
      <c r="O2151" s="506"/>
      <c r="P2151" s="506"/>
    </row>
    <row r="2152" spans="3:16" s="360" customFormat="1" ht="15" customHeight="1" x14ac:dyDescent="0.3">
      <c r="C2152" s="5168" t="s">
        <v>3080</v>
      </c>
      <c r="D2152" s="4959" t="s">
        <v>3081</v>
      </c>
      <c r="E2152" s="5034"/>
      <c r="F2152" s="534"/>
      <c r="G2152" s="534"/>
      <c r="H2152" s="534"/>
      <c r="I2152" s="506"/>
      <c r="J2152" s="506"/>
      <c r="K2152" s="506"/>
      <c r="L2152" s="506"/>
      <c r="M2152" s="506"/>
      <c r="N2152" s="506"/>
      <c r="O2152" s="506"/>
      <c r="P2152" s="506"/>
    </row>
    <row r="2153" spans="3:16" s="360" customFormat="1" ht="33" customHeight="1" thickBot="1" x14ac:dyDescent="0.35">
      <c r="C2153" s="5169"/>
      <c r="D2153" s="1617" t="s">
        <v>3082</v>
      </c>
      <c r="E2153" s="1618" t="s">
        <v>3083</v>
      </c>
      <c r="F2153" s="534"/>
      <c r="G2153" s="534"/>
      <c r="H2153" s="534"/>
      <c r="I2153" s="506"/>
      <c r="J2153" s="506"/>
      <c r="K2153" s="506"/>
      <c r="L2153" s="506"/>
      <c r="M2153" s="506"/>
      <c r="N2153" s="506"/>
      <c r="O2153" s="506"/>
      <c r="P2153" s="506"/>
    </row>
    <row r="2154" spans="3:16" s="360" customFormat="1" ht="15" customHeight="1" x14ac:dyDescent="0.3">
      <c r="C2154" s="1619"/>
      <c r="D2154" s="1620"/>
      <c r="E2154" s="1621"/>
      <c r="F2154" s="534"/>
      <c r="G2154" s="534"/>
      <c r="H2154" s="534"/>
      <c r="I2154" s="506"/>
      <c r="J2154" s="506"/>
      <c r="K2154" s="506"/>
      <c r="L2154" s="506"/>
      <c r="M2154" s="506"/>
      <c r="N2154" s="506"/>
      <c r="O2154" s="506"/>
      <c r="P2154" s="506"/>
    </row>
    <row r="2155" spans="3:16" s="360" customFormat="1" ht="15" customHeight="1" x14ac:dyDescent="0.3">
      <c r="C2155" s="1622" t="s">
        <v>3084</v>
      </c>
      <c r="D2155" s="756">
        <v>1.2</v>
      </c>
      <c r="E2155" s="1623">
        <v>1.5</v>
      </c>
      <c r="F2155" s="534"/>
      <c r="G2155" s="534"/>
      <c r="H2155" s="534"/>
      <c r="I2155" s="506"/>
      <c r="J2155" s="506"/>
      <c r="K2155" s="506"/>
      <c r="L2155" s="506"/>
      <c r="M2155" s="506"/>
      <c r="N2155" s="506"/>
      <c r="O2155" s="506"/>
      <c r="P2155" s="506"/>
    </row>
    <row r="2156" spans="3:16" s="360" customFormat="1" ht="15" customHeight="1" x14ac:dyDescent="0.3">
      <c r="C2156" s="1622" t="s">
        <v>3085</v>
      </c>
      <c r="D2156" s="756">
        <v>1.5</v>
      </c>
      <c r="E2156" s="1623">
        <v>2.1</v>
      </c>
      <c r="F2156" s="534"/>
      <c r="G2156" s="534"/>
      <c r="H2156" s="534"/>
      <c r="I2156" s="506"/>
      <c r="J2156" s="506"/>
      <c r="K2156" s="506"/>
      <c r="L2156" s="506"/>
      <c r="M2156" s="506"/>
      <c r="N2156" s="506"/>
      <c r="O2156" s="506"/>
      <c r="P2156" s="506"/>
    </row>
    <row r="2157" spans="3:16" s="360" customFormat="1" ht="15" customHeight="1" x14ac:dyDescent="0.3">
      <c r="C2157" s="1622" t="s">
        <v>3086</v>
      </c>
      <c r="D2157" s="756">
        <v>2.1</v>
      </c>
      <c r="E2157" s="1623">
        <v>2.1</v>
      </c>
      <c r="F2157" s="534"/>
      <c r="G2157" s="534"/>
      <c r="H2157" s="534"/>
      <c r="I2157" s="506"/>
      <c r="J2157" s="506"/>
      <c r="K2157" s="506"/>
      <c r="L2157" s="506"/>
      <c r="M2157" s="506"/>
      <c r="N2157" s="506"/>
      <c r="O2157" s="506"/>
      <c r="P2157" s="506"/>
    </row>
    <row r="2158" spans="3:16" s="360" customFormat="1" ht="15" customHeight="1" x14ac:dyDescent="0.3">
      <c r="C2158" s="1622" t="s">
        <v>3087</v>
      </c>
      <c r="D2158" s="756">
        <v>1.2</v>
      </c>
      <c r="E2158" s="1623">
        <v>1.5</v>
      </c>
      <c r="F2158" s="534"/>
      <c r="G2158" s="534"/>
      <c r="H2158" s="534"/>
      <c r="I2158" s="506"/>
      <c r="J2158" s="506"/>
      <c r="K2158" s="506"/>
      <c r="L2158" s="506"/>
      <c r="M2158" s="506"/>
      <c r="N2158" s="506"/>
      <c r="O2158" s="506"/>
      <c r="P2158" s="506"/>
    </row>
    <row r="2159" spans="3:16" s="360" customFormat="1" ht="15" customHeight="1" x14ac:dyDescent="0.3">
      <c r="C2159" s="982" t="s">
        <v>3088</v>
      </c>
      <c r="D2159" s="1624">
        <v>0.25</v>
      </c>
      <c r="E2159" s="1625">
        <v>0.35</v>
      </c>
      <c r="F2159" s="534"/>
      <c r="G2159" s="534"/>
      <c r="H2159" s="534"/>
      <c r="I2159" s="506"/>
      <c r="J2159" s="506"/>
      <c r="K2159" s="506"/>
      <c r="L2159" s="506"/>
      <c r="M2159" s="506"/>
      <c r="N2159" s="506"/>
      <c r="O2159" s="506"/>
      <c r="P2159" s="506"/>
    </row>
    <row r="2160" spans="3:16" s="360" customFormat="1" ht="21" customHeight="1" thickBot="1" x14ac:dyDescent="0.35">
      <c r="C2160" s="1626" t="s">
        <v>3089</v>
      </c>
      <c r="D2160" s="1627" t="s">
        <v>3090</v>
      </c>
      <c r="E2160" s="1628" t="s">
        <v>3090</v>
      </c>
      <c r="F2160" s="534"/>
      <c r="G2160" s="534"/>
      <c r="H2160" s="534"/>
      <c r="I2160" s="506"/>
      <c r="J2160" s="506"/>
      <c r="K2160" s="506"/>
      <c r="L2160" s="506"/>
      <c r="M2160" s="506"/>
      <c r="N2160" s="506"/>
      <c r="O2160" s="506"/>
      <c r="P2160" s="506"/>
    </row>
    <row r="2161" spans="3:16" s="360" customFormat="1" ht="19.5" customHeight="1" x14ac:dyDescent="0.3">
      <c r="C2161" s="5170" t="s">
        <v>3091</v>
      </c>
      <c r="D2161" s="5171"/>
      <c r="E2161" s="1629"/>
      <c r="F2161" s="534"/>
      <c r="G2161" s="534"/>
      <c r="H2161" s="534"/>
      <c r="I2161" s="506"/>
      <c r="J2161" s="506"/>
      <c r="K2161" s="506"/>
      <c r="L2161" s="506"/>
      <c r="M2161" s="506"/>
      <c r="N2161" s="506"/>
      <c r="O2161" s="506"/>
      <c r="P2161" s="506"/>
    </row>
    <row r="2162" spans="3:16" s="360" customFormat="1" ht="26.25" customHeight="1" x14ac:dyDescent="0.3">
      <c r="C2162" s="5049" t="s">
        <v>3092</v>
      </c>
      <c r="D2162" s="4324"/>
      <c r="E2162" s="5073"/>
      <c r="F2162" s="534"/>
      <c r="G2162" s="534"/>
      <c r="H2162" s="534"/>
      <c r="I2162" s="506"/>
      <c r="J2162" s="506"/>
      <c r="K2162" s="506"/>
      <c r="L2162" s="506"/>
      <c r="M2162" s="506"/>
      <c r="N2162" s="506"/>
      <c r="O2162" s="506"/>
      <c r="P2162" s="506"/>
    </row>
    <row r="2163" spans="3:16" s="360" customFormat="1" ht="42.75" customHeight="1" x14ac:dyDescent="0.3">
      <c r="C2163" s="5049" t="s">
        <v>3093</v>
      </c>
      <c r="D2163" s="4324"/>
      <c r="E2163" s="5073"/>
      <c r="F2163" s="534"/>
      <c r="G2163" s="534"/>
      <c r="H2163" s="534"/>
      <c r="I2163" s="506"/>
      <c r="J2163" s="506"/>
      <c r="K2163" s="506"/>
      <c r="L2163" s="506"/>
      <c r="M2163" s="506"/>
      <c r="N2163" s="506"/>
      <c r="O2163" s="506"/>
      <c r="P2163" s="506"/>
    </row>
    <row r="2164" spans="3:16" s="360" customFormat="1" ht="15" customHeight="1" x14ac:dyDescent="0.3">
      <c r="C2164" s="5049" t="s">
        <v>3094</v>
      </c>
      <c r="D2164" s="4324"/>
      <c r="E2164" s="5073"/>
      <c r="F2164" s="534"/>
      <c r="G2164" s="534"/>
      <c r="H2164" s="534"/>
      <c r="I2164" s="506"/>
      <c r="J2164" s="506"/>
      <c r="K2164" s="506"/>
      <c r="L2164" s="506"/>
      <c r="M2164" s="506"/>
      <c r="N2164" s="506"/>
      <c r="O2164" s="506"/>
      <c r="P2164" s="506"/>
    </row>
    <row r="2165" spans="3:16" s="360" customFormat="1" ht="7.5" customHeight="1" thickBot="1" x14ac:dyDescent="0.35">
      <c r="C2165" s="5164"/>
      <c r="D2165" s="5084"/>
      <c r="E2165" s="5085"/>
      <c r="F2165" s="534"/>
      <c r="G2165" s="534"/>
      <c r="H2165" s="534"/>
      <c r="I2165" s="506"/>
      <c r="J2165" s="506"/>
      <c r="K2165" s="506"/>
      <c r="L2165" s="506"/>
      <c r="M2165" s="506"/>
      <c r="N2165" s="506"/>
      <c r="O2165" s="506"/>
      <c r="P2165" s="506"/>
    </row>
    <row r="2166" spans="3:16" s="360" customFormat="1" ht="15" customHeight="1" thickTop="1" x14ac:dyDescent="0.3">
      <c r="C2166" s="5165"/>
      <c r="D2166" s="5165"/>
      <c r="E2166" s="534"/>
      <c r="F2166" s="534"/>
      <c r="G2166" s="534"/>
      <c r="H2166" s="534"/>
      <c r="I2166" s="506"/>
      <c r="J2166" s="506"/>
      <c r="K2166" s="506"/>
      <c r="L2166" s="506"/>
      <c r="M2166" s="506"/>
      <c r="N2166" s="506"/>
      <c r="O2166" s="506"/>
      <c r="P2166" s="506"/>
    </row>
    <row r="2167" spans="3:16" s="360" customFormat="1" ht="15" customHeight="1" thickBot="1" x14ac:dyDescent="0.35">
      <c r="C2167" s="249"/>
      <c r="D2167" s="534"/>
      <c r="E2167" s="534"/>
      <c r="F2167" s="534"/>
      <c r="G2167" s="534"/>
      <c r="H2167" s="534"/>
      <c r="I2167" s="506"/>
      <c r="J2167" s="506"/>
      <c r="K2167" s="506"/>
      <c r="L2167" s="506"/>
      <c r="M2167" s="506"/>
      <c r="N2167" s="506"/>
      <c r="O2167" s="506"/>
      <c r="P2167" s="506"/>
    </row>
    <row r="2168" spans="3:16" s="360" customFormat="1" ht="15" customHeight="1" thickTop="1" x14ac:dyDescent="0.3">
      <c r="C2168" s="4961" t="s">
        <v>3103</v>
      </c>
      <c r="D2168" s="4962"/>
      <c r="E2168" s="4962"/>
      <c r="F2168" s="4962"/>
      <c r="G2168" s="4963"/>
      <c r="H2168" s="534"/>
      <c r="I2168" s="506"/>
      <c r="J2168" s="506"/>
      <c r="K2168" s="506"/>
      <c r="L2168" s="506"/>
      <c r="M2168" s="506"/>
      <c r="N2168" s="506"/>
      <c r="O2168" s="506"/>
      <c r="P2168" s="506"/>
    </row>
    <row r="2169" spans="3:16" s="360" customFormat="1" ht="15" customHeight="1" x14ac:dyDescent="0.3">
      <c r="C2169" s="1313"/>
      <c r="D2169" s="915"/>
      <c r="E2169" s="915"/>
      <c r="F2169" s="915"/>
      <c r="G2169" s="1314"/>
      <c r="H2169" s="534"/>
      <c r="I2169" s="506"/>
      <c r="J2169" s="506"/>
      <c r="K2169" s="506"/>
      <c r="L2169" s="506"/>
      <c r="M2169" s="506"/>
      <c r="N2169" s="506"/>
      <c r="O2169" s="506"/>
      <c r="P2169" s="506"/>
    </row>
    <row r="2170" spans="3:16" s="360" customFormat="1" ht="15" customHeight="1" x14ac:dyDescent="0.3">
      <c r="C2170" s="980" t="s">
        <v>71</v>
      </c>
      <c r="D2170" s="1373">
        <v>0.3</v>
      </c>
      <c r="E2170" s="893" t="s">
        <v>3104</v>
      </c>
      <c r="F2170" s="712"/>
      <c r="G2170" s="832"/>
      <c r="H2170" s="534"/>
      <c r="I2170" s="506"/>
      <c r="J2170" s="506"/>
      <c r="K2170" s="506"/>
      <c r="L2170" s="506"/>
      <c r="M2170" s="506"/>
      <c r="N2170" s="506"/>
      <c r="O2170" s="506"/>
      <c r="P2170" s="506"/>
    </row>
    <row r="2171" spans="3:16" s="360" customFormat="1" ht="15" customHeight="1" x14ac:dyDescent="0.3">
      <c r="C2171" s="5049" t="s">
        <v>3021</v>
      </c>
      <c r="D2171" s="4324"/>
      <c r="E2171" s="4324"/>
      <c r="F2171" s="4324"/>
      <c r="G2171" s="1322"/>
      <c r="H2171" s="534"/>
      <c r="I2171" s="506"/>
      <c r="J2171" s="506"/>
      <c r="K2171" s="506"/>
      <c r="L2171" s="506"/>
      <c r="M2171" s="506"/>
      <c r="N2171" s="506"/>
      <c r="O2171" s="506"/>
      <c r="P2171" s="506"/>
    </row>
    <row r="2172" spans="3:16" s="360" customFormat="1" ht="15" customHeight="1" thickBot="1" x14ac:dyDescent="0.35">
      <c r="C2172" s="5083" t="s">
        <v>3105</v>
      </c>
      <c r="D2172" s="5084"/>
      <c r="E2172" s="5084"/>
      <c r="F2172" s="5084"/>
      <c r="G2172" s="5085"/>
      <c r="H2172" s="534"/>
      <c r="I2172" s="506"/>
      <c r="J2172" s="506"/>
      <c r="K2172" s="506"/>
      <c r="L2172" s="506"/>
      <c r="M2172" s="506"/>
      <c r="N2172" s="506"/>
      <c r="O2172" s="506"/>
      <c r="P2172" s="506"/>
    </row>
    <row r="2173" spans="3:16" s="360" customFormat="1" ht="15" customHeight="1" thickTop="1" x14ac:dyDescent="0.3">
      <c r="C2173" s="5044"/>
      <c r="D2173" s="5044"/>
      <c r="E2173"/>
      <c r="F2173"/>
      <c r="G2173"/>
      <c r="H2173" s="534"/>
      <c r="I2173" s="506"/>
      <c r="J2173" s="506"/>
      <c r="K2173" s="506"/>
      <c r="L2173" s="506"/>
      <c r="M2173" s="506"/>
      <c r="N2173" s="506"/>
      <c r="O2173" s="506"/>
      <c r="P2173" s="506"/>
    </row>
    <row r="2174" spans="3:16" s="360" customFormat="1" ht="15" customHeight="1" thickBot="1" x14ac:dyDescent="0.35">
      <c r="C2174" s="534"/>
      <c r="D2174" s="534"/>
      <c r="E2174" s="534"/>
      <c r="F2174" s="534"/>
      <c r="G2174" s="534"/>
      <c r="H2174" s="534"/>
      <c r="I2174" s="506"/>
      <c r="J2174" s="506"/>
      <c r="K2174" s="506"/>
      <c r="L2174" s="506"/>
      <c r="M2174" s="506"/>
      <c r="N2174" s="506"/>
      <c r="O2174" s="506"/>
      <c r="P2174" s="506"/>
    </row>
    <row r="2175" spans="3:16" s="360" customFormat="1" ht="15" customHeight="1" thickTop="1" x14ac:dyDescent="0.3">
      <c r="C2175" s="5062" t="s">
        <v>3095</v>
      </c>
      <c r="D2175" s="4962"/>
      <c r="E2175" s="4962"/>
      <c r="F2175" s="4962"/>
      <c r="G2175" s="4963"/>
      <c r="H2175" s="534"/>
      <c r="I2175" s="506"/>
      <c r="J2175" s="506"/>
      <c r="K2175" s="506"/>
      <c r="L2175" s="506"/>
      <c r="M2175" s="506"/>
      <c r="N2175" s="506"/>
      <c r="O2175" s="506"/>
      <c r="P2175" s="506"/>
    </row>
    <row r="2176" spans="3:16" s="360" customFormat="1" ht="15" customHeight="1" thickBot="1" x14ac:dyDescent="0.35">
      <c r="C2176" s="831"/>
      <c r="D2176" s="712"/>
      <c r="E2176" s="712"/>
      <c r="F2176" s="712"/>
      <c r="G2176" s="832"/>
      <c r="H2176" s="534"/>
      <c r="I2176" s="506"/>
      <c r="J2176" s="506"/>
      <c r="K2176" s="506"/>
      <c r="L2176" s="506"/>
      <c r="M2176" s="506"/>
      <c r="N2176" s="506"/>
      <c r="O2176" s="506"/>
      <c r="P2176" s="506"/>
    </row>
    <row r="2177" spans="3:16" s="360" customFormat="1" ht="15" customHeight="1" thickBot="1" x14ac:dyDescent="0.35">
      <c r="C2177" s="5143" t="s">
        <v>3096</v>
      </c>
      <c r="D2177" s="4980" t="s">
        <v>3097</v>
      </c>
      <c r="E2177" s="5166"/>
      <c r="F2177" s="5166"/>
      <c r="G2177" s="5167"/>
      <c r="H2177" s="534"/>
      <c r="I2177" s="506"/>
      <c r="J2177" s="506"/>
      <c r="K2177" s="506"/>
      <c r="L2177" s="506"/>
      <c r="M2177" s="506"/>
      <c r="N2177" s="506"/>
      <c r="O2177" s="506"/>
      <c r="P2177" s="506"/>
    </row>
    <row r="2178" spans="3:16" s="360" customFormat="1" ht="40.5" customHeight="1" x14ac:dyDescent="0.3">
      <c r="C2178" s="4969"/>
      <c r="D2178" s="833" t="s">
        <v>3098</v>
      </c>
      <c r="E2178" s="833" t="s">
        <v>3042</v>
      </c>
      <c r="F2178" s="833" t="s">
        <v>2321</v>
      </c>
      <c r="G2178" s="1235" t="s">
        <v>947</v>
      </c>
      <c r="H2178" s="534"/>
      <c r="I2178" s="506"/>
      <c r="J2178" s="506"/>
      <c r="K2178" s="506"/>
      <c r="L2178" s="506"/>
      <c r="M2178" s="506"/>
      <c r="N2178" s="506"/>
      <c r="O2178" s="506"/>
      <c r="P2178" s="506"/>
    </row>
    <row r="2179" spans="3:16" s="360" customFormat="1" ht="38.25" customHeight="1" x14ac:dyDescent="0.3">
      <c r="C2179" s="1027" t="s">
        <v>3099</v>
      </c>
      <c r="D2179" s="836">
        <v>14.99</v>
      </c>
      <c r="E2179" s="19">
        <v>500</v>
      </c>
      <c r="F2179" s="836">
        <v>0.5</v>
      </c>
      <c r="G2179" s="1630" t="s">
        <v>3100</v>
      </c>
      <c r="H2179" s="534"/>
      <c r="I2179" s="506"/>
      <c r="J2179" s="506"/>
      <c r="K2179" s="506"/>
      <c r="L2179" s="506"/>
      <c r="M2179" s="506"/>
      <c r="N2179" s="506"/>
      <c r="O2179" s="506"/>
      <c r="P2179" s="506"/>
    </row>
    <row r="2180" spans="3:16" s="360" customFormat="1" ht="15" customHeight="1" x14ac:dyDescent="0.3">
      <c r="C2180" s="1323" t="s">
        <v>1474</v>
      </c>
      <c r="D2180" s="1300"/>
      <c r="E2180" s="144"/>
      <c r="F2180" s="1300"/>
      <c r="G2180" s="1631"/>
      <c r="H2180" s="534"/>
      <c r="I2180" s="506"/>
      <c r="J2180" s="506"/>
      <c r="K2180" s="506"/>
      <c r="L2180" s="506"/>
      <c r="M2180" s="506"/>
      <c r="N2180" s="506"/>
      <c r="O2180" s="506"/>
      <c r="P2180" s="506"/>
    </row>
    <row r="2181" spans="3:16" s="360" customFormat="1" ht="15" customHeight="1" x14ac:dyDescent="0.3">
      <c r="C2181" s="831" t="s">
        <v>2778</v>
      </c>
      <c r="D2181" s="712"/>
      <c r="E2181" s="848"/>
      <c r="F2181" s="848"/>
      <c r="G2181" s="1026"/>
      <c r="H2181" s="534"/>
      <c r="I2181" s="506"/>
      <c r="J2181" s="506"/>
      <c r="K2181" s="506"/>
      <c r="L2181" s="506"/>
      <c r="M2181" s="506"/>
      <c r="N2181" s="506"/>
      <c r="O2181" s="506"/>
      <c r="P2181" s="506"/>
    </row>
    <row r="2182" spans="3:16" s="360" customFormat="1" ht="15" customHeight="1" x14ac:dyDescent="0.3">
      <c r="C2182" s="831" t="s">
        <v>3101</v>
      </c>
      <c r="D2182" s="712"/>
      <c r="E2182" s="848"/>
      <c r="F2182" s="848"/>
      <c r="G2182" s="1026"/>
      <c r="H2182" s="534"/>
      <c r="I2182" s="506"/>
      <c r="J2182" s="506"/>
      <c r="K2182" s="506"/>
      <c r="L2182" s="506"/>
      <c r="M2182" s="506"/>
      <c r="N2182" s="506"/>
      <c r="O2182" s="506"/>
      <c r="P2182" s="506"/>
    </row>
    <row r="2183" spans="3:16" s="360" customFormat="1" ht="15" customHeight="1" x14ac:dyDescent="0.3">
      <c r="C2183" s="831" t="s">
        <v>3102</v>
      </c>
      <c r="D2183" s="712"/>
      <c r="E2183" s="848"/>
      <c r="F2183" s="848"/>
      <c r="G2183" s="1026"/>
      <c r="H2183" s="534"/>
      <c r="I2183" s="506"/>
      <c r="J2183" s="506"/>
      <c r="K2183" s="506"/>
      <c r="L2183" s="506"/>
      <c r="M2183" s="506"/>
      <c r="N2183" s="506"/>
      <c r="O2183" s="506"/>
      <c r="P2183" s="506"/>
    </row>
    <row r="2184" spans="3:16" s="360" customFormat="1" ht="15" customHeight="1" thickBot="1" x14ac:dyDescent="0.35">
      <c r="C2184" s="850" t="s">
        <v>3022</v>
      </c>
      <c r="D2184" s="851"/>
      <c r="E2184" s="851"/>
      <c r="F2184" s="851"/>
      <c r="G2184" s="852"/>
      <c r="H2184" s="534"/>
      <c r="I2184" s="506"/>
      <c r="J2184" s="506"/>
      <c r="K2184" s="506"/>
      <c r="L2184" s="506"/>
      <c r="M2184" s="506"/>
      <c r="N2184" s="506"/>
      <c r="O2184" s="506"/>
      <c r="P2184" s="506"/>
    </row>
    <row r="2185" spans="3:16" s="360" customFormat="1" ht="15" customHeight="1" thickTop="1" x14ac:dyDescent="0.3">
      <c r="C2185" s="4948"/>
      <c r="D2185" s="4948"/>
      <c r="E2185" s="4948"/>
      <c r="F2185" s="534"/>
      <c r="G2185" s="534"/>
      <c r="H2185" s="534"/>
      <c r="I2185" s="506"/>
      <c r="J2185" s="506"/>
      <c r="K2185" s="506"/>
      <c r="L2185" s="506"/>
      <c r="M2185" s="506"/>
      <c r="N2185" s="506"/>
      <c r="O2185" s="506"/>
      <c r="P2185" s="506"/>
    </row>
    <row r="2186" spans="3:16" s="360" customFormat="1" ht="15" customHeight="1" thickBot="1" x14ac:dyDescent="0.35">
      <c r="C2186" s="534"/>
      <c r="D2186" s="534"/>
      <c r="E2186" s="534"/>
      <c r="F2186" s="534"/>
      <c r="G2186" s="534"/>
      <c r="H2186" s="534"/>
      <c r="I2186" s="506"/>
      <c r="J2186" s="506"/>
      <c r="K2186" s="506"/>
      <c r="L2186" s="506"/>
      <c r="M2186" s="506"/>
      <c r="N2186" s="506"/>
      <c r="O2186" s="506"/>
      <c r="P2186" s="506"/>
    </row>
    <row r="2187" spans="3:16" s="360" customFormat="1" ht="15" customHeight="1" thickTop="1" x14ac:dyDescent="0.2">
      <c r="C2187" s="5062" t="s">
        <v>3050</v>
      </c>
      <c r="D2187" s="4962"/>
      <c r="E2187" s="4962"/>
      <c r="F2187" s="4962"/>
      <c r="G2187" s="4962"/>
      <c r="H2187" s="4962"/>
      <c r="I2187" s="4962"/>
      <c r="J2187" s="4963"/>
      <c r="K2187" s="506"/>
      <c r="L2187" s="506"/>
      <c r="M2187" s="506"/>
      <c r="N2187" s="506"/>
      <c r="O2187" s="506"/>
      <c r="P2187" s="506"/>
    </row>
    <row r="2188" spans="3:16" s="360" customFormat="1" ht="15" customHeight="1" thickBot="1" x14ac:dyDescent="0.25">
      <c r="C2188" s="831"/>
      <c r="D2188" s="712"/>
      <c r="E2188" s="712"/>
      <c r="F2188" s="712"/>
      <c r="G2188" s="712"/>
      <c r="H2188" s="712"/>
      <c r="I2188" s="712"/>
      <c r="J2188" s="832"/>
      <c r="K2188" s="506"/>
      <c r="L2188" s="506"/>
      <c r="M2188" s="506"/>
      <c r="N2188" s="506"/>
      <c r="O2188" s="506"/>
      <c r="P2188" s="506"/>
    </row>
    <row r="2189" spans="3:16" s="360" customFormat="1" ht="15" customHeight="1" thickBot="1" x14ac:dyDescent="0.25">
      <c r="C2189" s="4964" t="s">
        <v>344</v>
      </c>
      <c r="D2189" s="4965"/>
      <c r="E2189" s="4980" t="s">
        <v>2765</v>
      </c>
      <c r="F2189" s="5166"/>
      <c r="G2189" s="5166"/>
      <c r="H2189" s="5166"/>
      <c r="I2189" s="5166"/>
      <c r="J2189" s="5167"/>
      <c r="K2189" s="506"/>
      <c r="L2189" s="506"/>
      <c r="M2189" s="506"/>
      <c r="N2189" s="506"/>
      <c r="O2189" s="506"/>
      <c r="P2189" s="506"/>
    </row>
    <row r="2190" spans="3:16" s="360" customFormat="1" ht="15" customHeight="1" x14ac:dyDescent="0.2">
      <c r="C2190" s="5089" t="s">
        <v>346</v>
      </c>
      <c r="D2190" s="5129" t="s">
        <v>347</v>
      </c>
      <c r="E2190" s="5129" t="s">
        <v>2770</v>
      </c>
      <c r="F2190" s="5129" t="s">
        <v>349</v>
      </c>
      <c r="G2190" s="5129" t="s">
        <v>3051</v>
      </c>
      <c r="H2190" s="5129" t="s">
        <v>1263</v>
      </c>
      <c r="I2190" s="5129" t="s">
        <v>563</v>
      </c>
      <c r="J2190" s="5161" t="s">
        <v>1413</v>
      </c>
      <c r="K2190" s="506"/>
      <c r="L2190" s="506"/>
      <c r="M2190" s="506"/>
      <c r="N2190" s="506"/>
      <c r="O2190" s="506"/>
      <c r="P2190" s="506"/>
    </row>
    <row r="2191" spans="3:16" s="360" customFormat="1" ht="36" customHeight="1" x14ac:dyDescent="0.2">
      <c r="C2191" s="5090"/>
      <c r="D2191" s="5033"/>
      <c r="E2191" s="5033"/>
      <c r="F2191" s="5033"/>
      <c r="G2191" s="5033"/>
      <c r="H2191" s="5033"/>
      <c r="I2191" s="5033"/>
      <c r="J2191" s="5071"/>
      <c r="K2191" s="506"/>
      <c r="L2191" s="506"/>
      <c r="M2191" s="506"/>
      <c r="N2191" s="506"/>
      <c r="O2191" s="506"/>
      <c r="P2191" s="506"/>
    </row>
    <row r="2192" spans="3:16" s="360" customFormat="1" ht="24" customHeight="1" x14ac:dyDescent="0.2">
      <c r="C2192" s="1610" t="s">
        <v>3052</v>
      </c>
      <c r="D2192" s="1611">
        <v>0</v>
      </c>
      <c r="E2192" s="1611">
        <v>0</v>
      </c>
      <c r="F2192" s="1612">
        <v>0</v>
      </c>
      <c r="G2192" s="1613">
        <v>0</v>
      </c>
      <c r="H2192" s="1612">
        <v>0.04</v>
      </c>
      <c r="I2192" s="1612">
        <v>0.15</v>
      </c>
      <c r="J2192" s="1614">
        <v>0.15</v>
      </c>
      <c r="K2192" s="506"/>
      <c r="L2192" s="506"/>
      <c r="M2192" s="506"/>
      <c r="N2192" s="506"/>
      <c r="O2192" s="506"/>
      <c r="P2192" s="506"/>
    </row>
    <row r="2193" spans="3:16" s="360" customFormat="1" ht="15" customHeight="1" x14ac:dyDescent="0.2">
      <c r="C2193" s="1610" t="s">
        <v>3053</v>
      </c>
      <c r="D2193" s="1611">
        <f>+E2193</f>
        <v>8</v>
      </c>
      <c r="E2193" s="1611">
        <v>8</v>
      </c>
      <c r="F2193" s="1613">
        <v>53</v>
      </c>
      <c r="G2193" s="1613">
        <v>200</v>
      </c>
      <c r="H2193" s="1612">
        <v>0.04</v>
      </c>
      <c r="I2193" s="1612">
        <v>0.15</v>
      </c>
      <c r="J2193" s="1614">
        <v>0.15</v>
      </c>
      <c r="K2193" s="506"/>
      <c r="L2193" s="506"/>
      <c r="M2193" s="506"/>
      <c r="N2193" s="506"/>
      <c r="O2193" s="506"/>
      <c r="P2193" s="506"/>
    </row>
    <row r="2194" spans="3:16" s="360" customFormat="1" ht="15" customHeight="1" x14ac:dyDescent="0.2">
      <c r="C2194" s="1610" t="s">
        <v>3054</v>
      </c>
      <c r="D2194" s="1611">
        <f t="shared" ref="D2194:D2212" si="18">+E2194</f>
        <v>10</v>
      </c>
      <c r="E2194" s="1611">
        <v>10</v>
      </c>
      <c r="F2194" s="1613">
        <v>67</v>
      </c>
      <c r="G2194" s="1613">
        <v>200</v>
      </c>
      <c r="H2194" s="1612">
        <v>0.04</v>
      </c>
      <c r="I2194" s="1612">
        <v>0.15</v>
      </c>
      <c r="J2194" s="1614">
        <v>0.15</v>
      </c>
      <c r="K2194" s="506"/>
      <c r="L2194" s="506"/>
      <c r="M2194" s="506"/>
      <c r="N2194" s="506"/>
      <c r="O2194" s="506"/>
      <c r="P2194" s="506"/>
    </row>
    <row r="2195" spans="3:16" s="360" customFormat="1" ht="15" customHeight="1" x14ac:dyDescent="0.2">
      <c r="C2195" s="1610" t="s">
        <v>3055</v>
      </c>
      <c r="D2195" s="1611">
        <f t="shared" si="18"/>
        <v>12</v>
      </c>
      <c r="E2195" s="1611">
        <v>12</v>
      </c>
      <c r="F2195" s="1613">
        <v>80</v>
      </c>
      <c r="G2195" s="1613">
        <v>200</v>
      </c>
      <c r="H2195" s="1612">
        <v>0.04</v>
      </c>
      <c r="I2195" s="1612">
        <v>0.15</v>
      </c>
      <c r="J2195" s="1614">
        <v>0.15</v>
      </c>
      <c r="K2195" s="506"/>
      <c r="L2195" s="506"/>
      <c r="M2195" s="506"/>
      <c r="N2195" s="506"/>
      <c r="O2195" s="506"/>
      <c r="P2195" s="506"/>
    </row>
    <row r="2196" spans="3:16" s="360" customFormat="1" ht="20.25" customHeight="1" x14ac:dyDescent="0.2">
      <c r="C2196" s="1610" t="s">
        <v>3056</v>
      </c>
      <c r="D2196" s="1611">
        <f t="shared" si="18"/>
        <v>15</v>
      </c>
      <c r="E2196" s="1611">
        <v>15</v>
      </c>
      <c r="F2196" s="1613">
        <v>100</v>
      </c>
      <c r="G2196" s="1613">
        <v>200</v>
      </c>
      <c r="H2196" s="1612">
        <v>0.04</v>
      </c>
      <c r="I2196" s="1612">
        <v>0.15</v>
      </c>
      <c r="J2196" s="1614">
        <v>0.15</v>
      </c>
      <c r="K2196" s="506"/>
      <c r="L2196" s="506"/>
      <c r="M2196" s="506"/>
      <c r="N2196" s="506"/>
      <c r="O2196" s="506"/>
      <c r="P2196" s="506"/>
    </row>
    <row r="2197" spans="3:16" s="360" customFormat="1" ht="20.25" customHeight="1" x14ac:dyDescent="0.2">
      <c r="C2197" s="1610" t="s">
        <v>3057</v>
      </c>
      <c r="D2197" s="1611">
        <f t="shared" si="18"/>
        <v>20</v>
      </c>
      <c r="E2197" s="1611">
        <v>20</v>
      </c>
      <c r="F2197" s="1613">
        <v>133</v>
      </c>
      <c r="G2197" s="1613">
        <v>200</v>
      </c>
      <c r="H2197" s="1612">
        <v>0.04</v>
      </c>
      <c r="I2197" s="1612">
        <v>0.15</v>
      </c>
      <c r="J2197" s="1614">
        <v>0.15</v>
      </c>
      <c r="K2197" s="506"/>
      <c r="L2197" s="506"/>
      <c r="M2197" s="506"/>
      <c r="N2197" s="506"/>
      <c r="O2197" s="506"/>
      <c r="P2197" s="506"/>
    </row>
    <row r="2198" spans="3:16" s="360" customFormat="1" ht="20.25" customHeight="1" x14ac:dyDescent="0.2">
      <c r="C2198" s="1610" t="s">
        <v>3058</v>
      </c>
      <c r="D2198" s="1611">
        <f t="shared" si="18"/>
        <v>25</v>
      </c>
      <c r="E2198" s="1611">
        <v>25</v>
      </c>
      <c r="F2198" s="1613">
        <v>167</v>
      </c>
      <c r="G2198" s="1613">
        <v>200</v>
      </c>
      <c r="H2198" s="1612">
        <v>0.04</v>
      </c>
      <c r="I2198" s="1612">
        <v>0.15</v>
      </c>
      <c r="J2198" s="1614">
        <v>0.15</v>
      </c>
      <c r="K2198" s="506"/>
      <c r="L2198" s="506"/>
      <c r="M2198" s="506"/>
      <c r="N2198" s="506"/>
      <c r="O2198" s="506"/>
      <c r="P2198" s="506"/>
    </row>
    <row r="2199" spans="3:16" s="360" customFormat="1" ht="20.25" customHeight="1" x14ac:dyDescent="0.2">
      <c r="C2199" s="1610" t="s">
        <v>3059</v>
      </c>
      <c r="D2199" s="1611">
        <f t="shared" si="18"/>
        <v>30</v>
      </c>
      <c r="E2199" s="1611">
        <v>30</v>
      </c>
      <c r="F2199" s="1613">
        <v>200</v>
      </c>
      <c r="G2199" s="1613">
        <v>200</v>
      </c>
      <c r="H2199" s="1612">
        <v>0.04</v>
      </c>
      <c r="I2199" s="1612">
        <v>0.15</v>
      </c>
      <c r="J2199" s="1614">
        <v>0.15</v>
      </c>
      <c r="K2199" s="506"/>
      <c r="L2199" s="506"/>
      <c r="M2199" s="506"/>
      <c r="N2199" s="506"/>
      <c r="O2199" s="506"/>
      <c r="P2199" s="506"/>
    </row>
    <row r="2200" spans="3:16" s="360" customFormat="1" ht="20.25" customHeight="1" x14ac:dyDescent="0.2">
      <c r="C2200" s="1610" t="s">
        <v>3060</v>
      </c>
      <c r="D2200" s="1611">
        <f t="shared" si="18"/>
        <v>35</v>
      </c>
      <c r="E2200" s="1611">
        <v>35</v>
      </c>
      <c r="F2200" s="1613">
        <v>233</v>
      </c>
      <c r="G2200" s="1613">
        <v>300</v>
      </c>
      <c r="H2200" s="1612">
        <v>0.04</v>
      </c>
      <c r="I2200" s="1612">
        <v>0.15</v>
      </c>
      <c r="J2200" s="1614">
        <v>0.15</v>
      </c>
      <c r="K2200" s="506"/>
      <c r="L2200" s="506"/>
      <c r="M2200" s="506"/>
      <c r="N2200" s="506"/>
      <c r="O2200" s="506"/>
      <c r="P2200" s="506"/>
    </row>
    <row r="2201" spans="3:16" s="360" customFormat="1" ht="20.25" customHeight="1" x14ac:dyDescent="0.2">
      <c r="C2201" s="1610" t="s">
        <v>3061</v>
      </c>
      <c r="D2201" s="1611">
        <f t="shared" si="18"/>
        <v>40</v>
      </c>
      <c r="E2201" s="1611">
        <v>40</v>
      </c>
      <c r="F2201" s="1613">
        <v>267</v>
      </c>
      <c r="G2201" s="1613">
        <v>300</v>
      </c>
      <c r="H2201" s="1612">
        <v>0.04</v>
      </c>
      <c r="I2201" s="1612">
        <v>0.15</v>
      </c>
      <c r="J2201" s="1614">
        <v>0.15</v>
      </c>
      <c r="K2201" s="506"/>
      <c r="L2201" s="506"/>
      <c r="M2201" s="506"/>
      <c r="N2201" s="506"/>
      <c r="O2201" s="506"/>
      <c r="P2201" s="506"/>
    </row>
    <row r="2202" spans="3:16" s="360" customFormat="1" ht="20.25" customHeight="1" x14ac:dyDescent="0.2">
      <c r="C2202" s="1610" t="s">
        <v>3062</v>
      </c>
      <c r="D2202" s="1611">
        <f t="shared" si="18"/>
        <v>50</v>
      </c>
      <c r="E2202" s="1611">
        <v>50</v>
      </c>
      <c r="F2202" s="1613">
        <v>333</v>
      </c>
      <c r="G2202" s="1613">
        <v>300</v>
      </c>
      <c r="H2202" s="1612">
        <v>0.04</v>
      </c>
      <c r="I2202" s="1612">
        <v>0.15</v>
      </c>
      <c r="J2202" s="1614">
        <v>0.15</v>
      </c>
      <c r="K2202" s="506"/>
      <c r="L2202" s="506"/>
      <c r="M2202" s="506"/>
      <c r="N2202" s="506"/>
      <c r="O2202" s="506"/>
      <c r="P2202" s="506"/>
    </row>
    <row r="2203" spans="3:16" s="360" customFormat="1" ht="20.25" customHeight="1" x14ac:dyDescent="0.2">
      <c r="C2203" s="1610" t="s">
        <v>3063</v>
      </c>
      <c r="D2203" s="1611">
        <f t="shared" si="18"/>
        <v>60</v>
      </c>
      <c r="E2203" s="1611">
        <v>60</v>
      </c>
      <c r="F2203" s="1613">
        <v>400</v>
      </c>
      <c r="G2203" s="1613">
        <v>300</v>
      </c>
      <c r="H2203" s="1612">
        <v>0.04</v>
      </c>
      <c r="I2203" s="1612">
        <v>0.15</v>
      </c>
      <c r="J2203" s="1614">
        <v>0.15</v>
      </c>
      <c r="K2203" s="506"/>
      <c r="L2203" s="506"/>
      <c r="M2203" s="506"/>
      <c r="N2203" s="506"/>
      <c r="O2203" s="506"/>
      <c r="P2203" s="506"/>
    </row>
    <row r="2204" spans="3:16" s="360" customFormat="1" ht="20.25" customHeight="1" x14ac:dyDescent="0.2">
      <c r="C2204" s="1610" t="s">
        <v>3064</v>
      </c>
      <c r="D2204" s="1611">
        <f t="shared" si="18"/>
        <v>80</v>
      </c>
      <c r="E2204" s="1611">
        <v>80</v>
      </c>
      <c r="F2204" s="1613">
        <v>533</v>
      </c>
      <c r="G2204" s="1613">
        <v>300</v>
      </c>
      <c r="H2204" s="1612">
        <v>0.04</v>
      </c>
      <c r="I2204" s="1612">
        <v>0.15</v>
      </c>
      <c r="J2204" s="1614">
        <v>0.15</v>
      </c>
      <c r="K2204" s="506"/>
      <c r="L2204" s="506"/>
      <c r="M2204" s="506"/>
      <c r="N2204" s="506"/>
      <c r="O2204" s="506"/>
      <c r="P2204" s="506"/>
    </row>
    <row r="2205" spans="3:16" s="360" customFormat="1" ht="20.25" customHeight="1" x14ac:dyDescent="0.2">
      <c r="C2205" s="1610" t="s">
        <v>3065</v>
      </c>
      <c r="D2205" s="1611">
        <f t="shared" si="18"/>
        <v>100</v>
      </c>
      <c r="E2205" s="1611">
        <v>100</v>
      </c>
      <c r="F2205" s="1613">
        <v>667</v>
      </c>
      <c r="G2205" s="1613">
        <v>300</v>
      </c>
      <c r="H2205" s="1612">
        <v>0.04</v>
      </c>
      <c r="I2205" s="1612">
        <v>0.15</v>
      </c>
      <c r="J2205" s="1614">
        <v>0.15</v>
      </c>
      <c r="K2205" s="506"/>
      <c r="L2205" s="506"/>
      <c r="M2205" s="506"/>
      <c r="N2205" s="506"/>
      <c r="O2205" s="506"/>
      <c r="P2205" s="506"/>
    </row>
    <row r="2206" spans="3:16" s="360" customFormat="1" ht="20.25" customHeight="1" x14ac:dyDescent="0.2">
      <c r="C2206" s="1610" t="s">
        <v>3066</v>
      </c>
      <c r="D2206" s="1611">
        <f t="shared" si="18"/>
        <v>120</v>
      </c>
      <c r="E2206" s="1611">
        <v>120</v>
      </c>
      <c r="F2206" s="1613">
        <v>800</v>
      </c>
      <c r="G2206" s="1613">
        <v>300</v>
      </c>
      <c r="H2206" s="1612">
        <v>0.04</v>
      </c>
      <c r="I2206" s="1612">
        <v>0.15</v>
      </c>
      <c r="J2206" s="1614">
        <v>0.15</v>
      </c>
      <c r="K2206" s="506"/>
      <c r="L2206" s="506"/>
      <c r="M2206" s="506"/>
      <c r="N2206" s="506"/>
      <c r="O2206" s="506"/>
      <c r="P2206" s="506"/>
    </row>
    <row r="2207" spans="3:16" s="360" customFormat="1" ht="31.5" customHeight="1" x14ac:dyDescent="0.2">
      <c r="C2207" s="1610" t="s">
        <v>3067</v>
      </c>
      <c r="D2207" s="1611">
        <f t="shared" si="18"/>
        <v>15</v>
      </c>
      <c r="E2207" s="1611">
        <v>15</v>
      </c>
      <c r="F2207" s="1613">
        <v>100</v>
      </c>
      <c r="G2207" s="1613">
        <v>200</v>
      </c>
      <c r="H2207" s="1612">
        <v>0.04</v>
      </c>
      <c r="I2207" s="1612">
        <v>0.15</v>
      </c>
      <c r="J2207" s="1614">
        <v>0.15</v>
      </c>
      <c r="K2207" s="506"/>
      <c r="L2207" s="506"/>
      <c r="M2207" s="506"/>
      <c r="N2207" s="506"/>
      <c r="O2207" s="506"/>
      <c r="P2207" s="506"/>
    </row>
    <row r="2208" spans="3:16" s="360" customFormat="1" ht="24" customHeight="1" x14ac:dyDescent="0.2">
      <c r="C2208" s="1610" t="s">
        <v>3068</v>
      </c>
      <c r="D2208" s="1611">
        <f t="shared" si="18"/>
        <v>20</v>
      </c>
      <c r="E2208" s="1611">
        <v>20</v>
      </c>
      <c r="F2208" s="1613">
        <v>133</v>
      </c>
      <c r="G2208" s="1613">
        <v>200</v>
      </c>
      <c r="H2208" s="1612">
        <v>0.04</v>
      </c>
      <c r="I2208" s="1612">
        <v>0.15</v>
      </c>
      <c r="J2208" s="1614">
        <v>0.15</v>
      </c>
      <c r="K2208" s="506"/>
      <c r="L2208" s="506"/>
      <c r="M2208" s="506"/>
      <c r="N2208" s="506"/>
      <c r="O2208" s="506"/>
      <c r="P2208" s="506"/>
    </row>
    <row r="2209" spans="3:16" s="360" customFormat="1" ht="24" customHeight="1" x14ac:dyDescent="0.2">
      <c r="C2209" s="1610" t="s">
        <v>3069</v>
      </c>
      <c r="D2209" s="1611">
        <f t="shared" si="18"/>
        <v>25</v>
      </c>
      <c r="E2209" s="1611">
        <v>25</v>
      </c>
      <c r="F2209" s="1613">
        <v>167</v>
      </c>
      <c r="G2209" s="1613">
        <v>200</v>
      </c>
      <c r="H2209" s="1612">
        <v>0.04</v>
      </c>
      <c r="I2209" s="1612">
        <v>0.15</v>
      </c>
      <c r="J2209" s="1614">
        <v>0.15</v>
      </c>
      <c r="K2209" s="506"/>
      <c r="L2209" s="506"/>
      <c r="M2209" s="506"/>
      <c r="N2209" s="506"/>
      <c r="O2209" s="506"/>
      <c r="P2209" s="506"/>
    </row>
    <row r="2210" spans="3:16" s="360" customFormat="1" ht="24" customHeight="1" x14ac:dyDescent="0.2">
      <c r="C2210" s="1610" t="s">
        <v>3070</v>
      </c>
      <c r="D2210" s="1611">
        <f t="shared" si="18"/>
        <v>30</v>
      </c>
      <c r="E2210" s="1611">
        <v>30</v>
      </c>
      <c r="F2210" s="1613">
        <v>200</v>
      </c>
      <c r="G2210" s="1613">
        <v>200</v>
      </c>
      <c r="H2210" s="1612">
        <v>0.04</v>
      </c>
      <c r="I2210" s="1612">
        <v>0.15</v>
      </c>
      <c r="J2210" s="1614">
        <v>0.15</v>
      </c>
      <c r="K2210" s="506"/>
      <c r="L2210" s="506"/>
      <c r="M2210" s="506"/>
      <c r="N2210" s="506"/>
      <c r="O2210" s="506"/>
      <c r="P2210" s="506"/>
    </row>
    <row r="2211" spans="3:16" s="360" customFormat="1" ht="24" customHeight="1" x14ac:dyDescent="0.2">
      <c r="C2211" s="1610" t="s">
        <v>3071</v>
      </c>
      <c r="D2211" s="1611">
        <f t="shared" si="18"/>
        <v>35</v>
      </c>
      <c r="E2211" s="1611">
        <v>35</v>
      </c>
      <c r="F2211" s="1613">
        <v>233</v>
      </c>
      <c r="G2211" s="1613">
        <v>200</v>
      </c>
      <c r="H2211" s="1612">
        <v>0.04</v>
      </c>
      <c r="I2211" s="1612">
        <v>0.15</v>
      </c>
      <c r="J2211" s="1614">
        <v>0.15</v>
      </c>
      <c r="K2211" s="506"/>
      <c r="L2211" s="506"/>
      <c r="M2211" s="506"/>
      <c r="N2211" s="506"/>
      <c r="O2211" s="506"/>
      <c r="P2211" s="506"/>
    </row>
    <row r="2212" spans="3:16" s="360" customFormat="1" ht="24" customHeight="1" x14ac:dyDescent="0.2">
      <c r="C2212" s="1610" t="s">
        <v>3072</v>
      </c>
      <c r="D2212" s="1611">
        <f t="shared" si="18"/>
        <v>40</v>
      </c>
      <c r="E2212" s="1615">
        <v>40</v>
      </c>
      <c r="F2212" s="98">
        <v>267</v>
      </c>
      <c r="G2212" s="1613">
        <v>200</v>
      </c>
      <c r="H2212" s="1612">
        <v>0.04</v>
      </c>
      <c r="I2212" s="1612">
        <v>0.15</v>
      </c>
      <c r="J2212" s="1614">
        <v>0.15</v>
      </c>
      <c r="K2212" s="506"/>
      <c r="L2212" s="506"/>
      <c r="M2212" s="506"/>
      <c r="N2212" s="506"/>
      <c r="O2212" s="506"/>
      <c r="P2212" s="506"/>
    </row>
    <row r="2213" spans="3:16" s="360" customFormat="1" ht="15" customHeight="1" x14ac:dyDescent="0.2">
      <c r="C2213" s="981" t="s">
        <v>2539</v>
      </c>
      <c r="D2213" s="712"/>
      <c r="E2213" s="848"/>
      <c r="F2213" s="848"/>
      <c r="G2213" s="848"/>
      <c r="H2213" s="848"/>
      <c r="I2213" s="848"/>
      <c r="J2213" s="1026"/>
      <c r="K2213" s="506"/>
      <c r="L2213" s="506"/>
      <c r="M2213" s="506"/>
      <c r="N2213" s="506"/>
      <c r="O2213" s="506"/>
      <c r="P2213" s="506"/>
    </row>
    <row r="2214" spans="3:16" s="360" customFormat="1" ht="47.25" customHeight="1" x14ac:dyDescent="0.2">
      <c r="C2214" s="5036" t="s">
        <v>3073</v>
      </c>
      <c r="D2214" s="5072"/>
      <c r="E2214" s="5072"/>
      <c r="F2214" s="5072"/>
      <c r="G2214" s="5072"/>
      <c r="H2214" s="5072"/>
      <c r="I2214" s="5072"/>
      <c r="J2214" s="5037"/>
      <c r="K2214" s="506"/>
      <c r="L2214" s="506"/>
      <c r="M2214" s="506"/>
      <c r="N2214" s="506"/>
      <c r="O2214" s="506"/>
      <c r="P2214" s="506"/>
    </row>
    <row r="2215" spans="3:16" s="360" customFormat="1" ht="30" customHeight="1" x14ac:dyDescent="0.2">
      <c r="C2215" s="5036" t="s">
        <v>3074</v>
      </c>
      <c r="D2215" s="5072"/>
      <c r="E2215" s="5072"/>
      <c r="F2215" s="5072"/>
      <c r="G2215" s="5072"/>
      <c r="H2215" s="5072"/>
      <c r="I2215" s="5072"/>
      <c r="J2215" s="5037"/>
      <c r="K2215" s="506"/>
      <c r="L2215" s="506"/>
      <c r="M2215" s="506"/>
      <c r="N2215" s="506"/>
      <c r="O2215" s="506"/>
      <c r="P2215" s="506"/>
    </row>
    <row r="2216" spans="3:16" s="360" customFormat="1" ht="15" customHeight="1" x14ac:dyDescent="0.2">
      <c r="C2216" s="981" t="s">
        <v>3075</v>
      </c>
      <c r="D2216" s="712"/>
      <c r="E2216" s="848"/>
      <c r="F2216" s="848"/>
      <c r="G2216" s="848"/>
      <c r="H2216" s="848"/>
      <c r="I2216" s="848"/>
      <c r="J2216" s="1026"/>
      <c r="K2216" s="506"/>
      <c r="L2216" s="506"/>
      <c r="M2216" s="506"/>
      <c r="N2216" s="506"/>
      <c r="O2216" s="506"/>
      <c r="P2216" s="506"/>
    </row>
    <row r="2217" spans="3:16" s="360" customFormat="1" ht="15" customHeight="1" x14ac:dyDescent="0.2">
      <c r="C2217" s="5036" t="s">
        <v>3076</v>
      </c>
      <c r="D2217" s="5072"/>
      <c r="E2217" s="5072"/>
      <c r="F2217" s="5072"/>
      <c r="G2217" s="5072"/>
      <c r="H2217" s="5072"/>
      <c r="I2217" s="5072"/>
      <c r="J2217" s="5037"/>
      <c r="K2217" s="506"/>
      <c r="L2217" s="506"/>
      <c r="M2217" s="506"/>
      <c r="N2217" s="506"/>
      <c r="O2217" s="506"/>
      <c r="P2217" s="506"/>
    </row>
    <row r="2218" spans="3:16" s="360" customFormat="1" ht="15" customHeight="1" x14ac:dyDescent="0.2">
      <c r="C2218" s="981" t="s">
        <v>3077</v>
      </c>
      <c r="D2218" s="712"/>
      <c r="E2218" s="712"/>
      <c r="F2218" s="712"/>
      <c r="G2218" s="712"/>
      <c r="H2218" s="712"/>
      <c r="I2218" s="712"/>
      <c r="J2218" s="832"/>
      <c r="K2218" s="506"/>
      <c r="L2218" s="506"/>
      <c r="M2218" s="506"/>
      <c r="N2218" s="506"/>
      <c r="O2218" s="506"/>
      <c r="P2218" s="506"/>
    </row>
    <row r="2219" spans="3:16" s="360" customFormat="1" ht="15" customHeight="1" thickBot="1" x14ac:dyDescent="0.25">
      <c r="C2219" s="1616" t="s">
        <v>3078</v>
      </c>
      <c r="D2219" s="851"/>
      <c r="E2219" s="851"/>
      <c r="F2219" s="851"/>
      <c r="G2219" s="851"/>
      <c r="H2219" s="851"/>
      <c r="I2219" s="851"/>
      <c r="J2219" s="852"/>
      <c r="K2219" s="506"/>
      <c r="L2219" s="506"/>
      <c r="M2219" s="506"/>
      <c r="N2219" s="506"/>
      <c r="O2219" s="506"/>
      <c r="P2219" s="506"/>
    </row>
    <row r="2220" spans="3:16" s="360" customFormat="1" ht="15" customHeight="1" thickTop="1" x14ac:dyDescent="0.3">
      <c r="C2220" s="4948"/>
      <c r="D2220" s="4948"/>
      <c r="E2220" s="4948"/>
      <c r="F2220" s="534"/>
      <c r="G2220" s="534"/>
      <c r="H2220" s="534"/>
      <c r="I2220" s="506"/>
      <c r="J2220" s="506"/>
      <c r="K2220" s="506"/>
      <c r="L2220" s="506"/>
      <c r="M2220" s="506"/>
      <c r="N2220" s="506"/>
      <c r="O2220" s="506"/>
      <c r="P2220" s="506"/>
    </row>
    <row r="2221" spans="3:16" s="360" customFormat="1" ht="15" customHeight="1" x14ac:dyDescent="0.3">
      <c r="C2221" s="534"/>
      <c r="D2221" s="534"/>
      <c r="E2221" s="534"/>
      <c r="F2221" s="534"/>
      <c r="G2221" s="534"/>
      <c r="H2221" s="534"/>
      <c r="I2221" s="506"/>
      <c r="J2221" s="506"/>
      <c r="K2221" s="506"/>
      <c r="L2221" s="506"/>
      <c r="M2221" s="506"/>
      <c r="N2221" s="506"/>
      <c r="O2221" s="506"/>
      <c r="P2221" s="506"/>
    </row>
    <row r="2222" spans="3:16" s="360" customFormat="1" ht="15" customHeight="1" x14ac:dyDescent="0.2">
      <c r="C2222" s="5179" t="s">
        <v>3039</v>
      </c>
      <c r="D2222" s="5180"/>
      <c r="E2222" s="5180"/>
      <c r="F2222" s="5180"/>
      <c r="G2222" s="5180"/>
      <c r="H2222" s="5180"/>
      <c r="I2222" s="5180"/>
      <c r="J2222" s="5180"/>
      <c r="K2222" s="5180"/>
      <c r="L2222" s="5180"/>
      <c r="M2222" s="5180"/>
      <c r="N2222" s="506"/>
      <c r="O2222" s="506"/>
      <c r="P2222" s="506"/>
    </row>
    <row r="2223" spans="3:16" s="360" customFormat="1" ht="15" customHeight="1" x14ac:dyDescent="0.2">
      <c r="C2223" s="1608"/>
      <c r="D2223" s="1609"/>
      <c r="E2223" s="1609"/>
      <c r="F2223" s="1609"/>
      <c r="G2223" s="1609"/>
      <c r="H2223" s="1609"/>
      <c r="I2223" s="1609"/>
      <c r="J2223" s="1609"/>
      <c r="K2223" s="1609"/>
      <c r="L2223" s="1609"/>
      <c r="M2223" s="1609"/>
      <c r="N2223" s="506"/>
      <c r="O2223" s="506"/>
      <c r="P2223" s="506"/>
    </row>
    <row r="2224" spans="3:16" s="360" customFormat="1" ht="21" customHeight="1" x14ac:dyDescent="0.2">
      <c r="C2224" s="5172" t="s">
        <v>560</v>
      </c>
      <c r="D2224" s="5173"/>
      <c r="E2224" s="5128" t="s">
        <v>2765</v>
      </c>
      <c r="F2224" s="5128"/>
      <c r="G2224" s="5128"/>
      <c r="H2224" s="5128"/>
      <c r="I2224" s="5128"/>
      <c r="J2224" s="5128"/>
      <c r="K2224" s="5128"/>
      <c r="L2224" s="5056"/>
      <c r="M2224" s="5174"/>
      <c r="N2224" s="506"/>
      <c r="O2224" s="506"/>
      <c r="P2224" s="506"/>
    </row>
    <row r="2225" spans="3:16" s="360" customFormat="1" ht="25.5" customHeight="1" x14ac:dyDescent="0.2">
      <c r="C2225" s="5054" t="s">
        <v>995</v>
      </c>
      <c r="D2225" s="5175" t="s">
        <v>2769</v>
      </c>
      <c r="E2225" s="5056" t="s">
        <v>3040</v>
      </c>
      <c r="F2225" s="5177"/>
      <c r="G2225" s="5056" t="s">
        <v>3041</v>
      </c>
      <c r="H2225" s="5057"/>
      <c r="I2225" s="5177"/>
      <c r="J2225" s="5056" t="s">
        <v>340</v>
      </c>
      <c r="K2225" s="5057"/>
      <c r="L2225" s="5057"/>
      <c r="M2225" s="5058"/>
      <c r="N2225" s="506"/>
      <c r="O2225" s="506"/>
      <c r="P2225" s="506"/>
    </row>
    <row r="2226" spans="3:16" s="360" customFormat="1" ht="71.25" customHeight="1" x14ac:dyDescent="0.2">
      <c r="C2226" s="5054"/>
      <c r="D2226" s="5176"/>
      <c r="E2226" s="1347" t="s">
        <v>2770</v>
      </c>
      <c r="F2226" s="1347" t="s">
        <v>563</v>
      </c>
      <c r="G2226" s="1347" t="s">
        <v>2773</v>
      </c>
      <c r="H2226" s="1347" t="s">
        <v>3042</v>
      </c>
      <c r="I2226" s="1347" t="s">
        <v>2321</v>
      </c>
      <c r="J2226" s="1347" t="s">
        <v>1993</v>
      </c>
      <c r="K2226" s="1347" t="s">
        <v>3043</v>
      </c>
      <c r="L2226" s="1441" t="s">
        <v>3029</v>
      </c>
      <c r="M2226" s="1444" t="s">
        <v>2560</v>
      </c>
      <c r="N2226" s="506"/>
      <c r="O2226" s="506"/>
      <c r="P2226" s="506"/>
    </row>
    <row r="2227" spans="3:16" s="360" customFormat="1" ht="15" customHeight="1" x14ac:dyDescent="0.2">
      <c r="C2227" s="1445" t="s">
        <v>3044</v>
      </c>
      <c r="D2227" s="1350">
        <f>+G2227+J2227</f>
        <v>29</v>
      </c>
      <c r="E2227" s="1352" t="s">
        <v>1534</v>
      </c>
      <c r="F2227" s="1352" t="s">
        <v>1534</v>
      </c>
      <c r="G2227" s="1352">
        <v>29</v>
      </c>
      <c r="H2227" s="1352" t="s">
        <v>1726</v>
      </c>
      <c r="I2227" s="1352" t="s">
        <v>1534</v>
      </c>
      <c r="J2227" s="46">
        <v>0</v>
      </c>
      <c r="K2227" s="46">
        <v>50</v>
      </c>
      <c r="L2227" s="1446">
        <v>0.06</v>
      </c>
      <c r="M2227" s="1607">
        <v>0.1</v>
      </c>
      <c r="N2227" s="506"/>
      <c r="O2227" s="506"/>
      <c r="P2227" s="506"/>
    </row>
    <row r="2228" spans="3:16" s="360" customFormat="1" ht="15" customHeight="1" x14ac:dyDescent="0.2">
      <c r="C2228" s="1323" t="s">
        <v>1474</v>
      </c>
      <c r="D2228" s="900"/>
      <c r="E2228" s="1300"/>
      <c r="F2228" s="1300"/>
      <c r="G2228" s="1300"/>
      <c r="H2228" s="1300"/>
      <c r="I2228" s="1300"/>
      <c r="J2228" s="1300"/>
      <c r="K2228" s="1300"/>
      <c r="L2228" s="1300"/>
      <c r="M2228" s="1448"/>
      <c r="N2228" s="506"/>
      <c r="O2228" s="506"/>
      <c r="P2228" s="506"/>
    </row>
    <row r="2229" spans="3:16" s="360" customFormat="1" ht="15" customHeight="1" x14ac:dyDescent="0.2">
      <c r="C2229" s="5059" t="s">
        <v>2778</v>
      </c>
      <c r="D2229" s="5060"/>
      <c r="E2229" s="5060"/>
      <c r="F2229" s="5060"/>
      <c r="G2229" s="5060"/>
      <c r="H2229" s="5060"/>
      <c r="I2229" s="5060"/>
      <c r="J2229" s="5060"/>
      <c r="K2229" s="5060"/>
      <c r="L2229" s="5060"/>
      <c r="M2229" s="5061"/>
      <c r="N2229" s="506"/>
      <c r="O2229" s="506"/>
      <c r="P2229" s="506"/>
    </row>
    <row r="2230" spans="3:16" s="360" customFormat="1" ht="15" customHeight="1" x14ac:dyDescent="0.2">
      <c r="C2230" s="1554" t="s">
        <v>3045</v>
      </c>
      <c r="D2230" s="1022"/>
      <c r="E2230" s="1022"/>
      <c r="F2230" s="1022"/>
      <c r="G2230" s="1022"/>
      <c r="H2230" s="1022"/>
      <c r="I2230" s="1022"/>
      <c r="J2230" s="1022"/>
      <c r="K2230" s="1022"/>
      <c r="L2230" s="1022"/>
      <c r="M2230" s="1555"/>
      <c r="N2230" s="506"/>
      <c r="O2230" s="506"/>
      <c r="P2230" s="506"/>
    </row>
    <row r="2231" spans="3:16" s="360" customFormat="1" ht="15" customHeight="1" x14ac:dyDescent="0.2">
      <c r="C2231" s="1554" t="s">
        <v>3046</v>
      </c>
      <c r="D2231" s="1022"/>
      <c r="E2231" s="1022"/>
      <c r="F2231" s="1022"/>
      <c r="G2231" s="1022"/>
      <c r="H2231" s="1022"/>
      <c r="I2231" s="1022"/>
      <c r="J2231" s="1022"/>
      <c r="K2231" s="1022"/>
      <c r="L2231" s="1022"/>
      <c r="M2231" s="1555"/>
      <c r="N2231" s="506"/>
      <c r="O2231" s="506"/>
      <c r="P2231" s="506"/>
    </row>
    <row r="2232" spans="3:16" s="360" customFormat="1" ht="15" customHeight="1" x14ac:dyDescent="0.2">
      <c r="C2232" s="5038" t="s">
        <v>3047</v>
      </c>
      <c r="D2232" s="4536"/>
      <c r="E2232" s="4536"/>
      <c r="F2232" s="4536"/>
      <c r="G2232" s="4536"/>
      <c r="H2232" s="4536"/>
      <c r="I2232" s="4536"/>
      <c r="J2232" s="4536"/>
      <c r="K2232" s="4536"/>
      <c r="L2232" s="4536"/>
      <c r="M2232" s="5039"/>
      <c r="N2232" s="506"/>
      <c r="O2232" s="506"/>
      <c r="P2232" s="506"/>
    </row>
    <row r="2233" spans="3:16" s="360" customFormat="1" ht="15" customHeight="1" x14ac:dyDescent="0.2">
      <c r="C2233" s="5038" t="s">
        <v>3048</v>
      </c>
      <c r="D2233" s="4536"/>
      <c r="E2233" s="4536"/>
      <c r="F2233" s="4536"/>
      <c r="G2233" s="4536"/>
      <c r="H2233" s="4536"/>
      <c r="I2233" s="4536"/>
      <c r="J2233" s="4536"/>
      <c r="K2233" s="4536"/>
      <c r="L2233" s="4536"/>
      <c r="M2233" s="5039"/>
      <c r="N2233" s="506"/>
      <c r="O2233" s="506"/>
      <c r="P2233" s="506"/>
    </row>
    <row r="2234" spans="3:16" s="360" customFormat="1" ht="15" customHeight="1" thickBot="1" x14ac:dyDescent="0.25">
      <c r="C2234" s="5178" t="s">
        <v>3049</v>
      </c>
      <c r="D2234" s="5042"/>
      <c r="E2234" s="5042"/>
      <c r="F2234" s="5042"/>
      <c r="G2234" s="5042"/>
      <c r="H2234" s="5042"/>
      <c r="I2234" s="5042"/>
      <c r="J2234" s="5042"/>
      <c r="K2234" s="5042"/>
      <c r="L2234" s="5042"/>
      <c r="M2234" s="5043"/>
      <c r="N2234" s="506"/>
      <c r="O2234" s="506"/>
      <c r="P2234" s="506"/>
    </row>
    <row r="2235" spans="3:16" s="360" customFormat="1" ht="15" customHeight="1" thickTop="1" x14ac:dyDescent="0.3">
      <c r="C2235" s="4948"/>
      <c r="D2235" s="4948"/>
      <c r="E2235" s="4948"/>
      <c r="F2235" s="534"/>
      <c r="G2235" s="534"/>
      <c r="H2235" s="534"/>
      <c r="I2235" s="506"/>
      <c r="J2235" s="506"/>
      <c r="K2235" s="506"/>
      <c r="L2235" s="506"/>
      <c r="M2235" s="506"/>
      <c r="N2235" s="506"/>
      <c r="O2235" s="506"/>
      <c r="P2235" s="506"/>
    </row>
    <row r="2236" spans="3:16" s="360" customFormat="1" ht="15" customHeight="1" thickBot="1" x14ac:dyDescent="0.35">
      <c r="C2236" s="534"/>
      <c r="D2236" s="534"/>
      <c r="E2236" s="534"/>
      <c r="F2236" s="534"/>
      <c r="G2236" s="534"/>
      <c r="H2236" s="534"/>
      <c r="I2236" s="506"/>
      <c r="J2236" s="506"/>
      <c r="K2236" s="506"/>
      <c r="L2236" s="506"/>
      <c r="M2236" s="506"/>
      <c r="N2236" s="506"/>
      <c r="O2236" s="506"/>
      <c r="P2236" s="506"/>
    </row>
    <row r="2237" spans="3:16" s="360" customFormat="1" ht="15" customHeight="1" thickTop="1" x14ac:dyDescent="0.2">
      <c r="C2237" s="4961" t="s">
        <v>3023</v>
      </c>
      <c r="D2237" s="5050"/>
      <c r="E2237" s="5050"/>
      <c r="F2237" s="5050"/>
      <c r="G2237" s="5050"/>
      <c r="H2237" s="5050"/>
      <c r="I2237" s="5051"/>
      <c r="J2237" s="506"/>
      <c r="K2237" s="506"/>
      <c r="L2237" s="506"/>
      <c r="M2237" s="506"/>
      <c r="N2237" s="506"/>
      <c r="O2237" s="506"/>
      <c r="P2237" s="506"/>
    </row>
    <row r="2238" spans="3:16" s="360" customFormat="1" ht="15" customHeight="1" x14ac:dyDescent="0.2">
      <c r="C2238" s="5052" t="s">
        <v>3024</v>
      </c>
      <c r="D2238" s="5055" t="s">
        <v>3025</v>
      </c>
      <c r="E2238" s="5055"/>
      <c r="F2238" s="5055"/>
      <c r="G2238" s="5055"/>
      <c r="H2238" s="5056" t="s">
        <v>3026</v>
      </c>
      <c r="I2238" s="5058"/>
      <c r="J2238" s="506"/>
      <c r="K2238" s="506"/>
      <c r="L2238" s="506"/>
      <c r="M2238" s="506"/>
      <c r="N2238" s="506"/>
      <c r="O2238" s="506"/>
      <c r="P2238" s="506"/>
    </row>
    <row r="2239" spans="3:16" s="360" customFormat="1" ht="69.75" customHeight="1" x14ac:dyDescent="0.2">
      <c r="C2239" s="5053"/>
      <c r="D2239" s="1605" t="s">
        <v>2331</v>
      </c>
      <c r="E2239" s="1347" t="s">
        <v>3027</v>
      </c>
      <c r="F2239" s="1347" t="s">
        <v>2321</v>
      </c>
      <c r="G2239" s="1347" t="s">
        <v>3028</v>
      </c>
      <c r="H2239" s="1441" t="s">
        <v>3029</v>
      </c>
      <c r="I2239" s="1444" t="s">
        <v>2560</v>
      </c>
      <c r="J2239" s="506"/>
      <c r="K2239" s="506"/>
      <c r="L2239" s="506"/>
      <c r="M2239" s="506"/>
      <c r="N2239" s="506"/>
      <c r="O2239" s="506"/>
      <c r="P2239" s="506"/>
    </row>
    <row r="2240" spans="3:16" s="360" customFormat="1" ht="24.75" customHeight="1" x14ac:dyDescent="0.2">
      <c r="C2240" s="1445" t="s">
        <v>3030</v>
      </c>
      <c r="D2240" s="1353">
        <v>99</v>
      </c>
      <c r="E2240" s="1352" t="s">
        <v>3031</v>
      </c>
      <c r="F2240" s="1352">
        <v>0.02</v>
      </c>
      <c r="G2240" s="46" t="s">
        <v>3032</v>
      </c>
      <c r="H2240" s="1606">
        <v>0.06</v>
      </c>
      <c r="I2240" s="1607">
        <v>0.1</v>
      </c>
      <c r="J2240" s="506"/>
      <c r="K2240" s="506"/>
      <c r="L2240" s="506"/>
      <c r="M2240" s="506"/>
      <c r="N2240" s="506"/>
      <c r="O2240" s="506"/>
      <c r="P2240" s="506"/>
    </row>
    <row r="2241" spans="3:16" s="360" customFormat="1" ht="33.75" customHeight="1" x14ac:dyDescent="0.2">
      <c r="C2241" s="1027" t="s">
        <v>3033</v>
      </c>
      <c r="D2241" s="1353">
        <v>135</v>
      </c>
      <c r="E2241" s="1352" t="s">
        <v>3034</v>
      </c>
      <c r="F2241" s="836">
        <v>0.02</v>
      </c>
      <c r="G2241" s="836" t="s">
        <v>3032</v>
      </c>
      <c r="H2241" s="836">
        <v>0.06</v>
      </c>
      <c r="I2241" s="1607">
        <v>0.1</v>
      </c>
      <c r="J2241" s="506"/>
      <c r="K2241" s="506"/>
      <c r="L2241" s="506"/>
      <c r="M2241" s="506"/>
      <c r="N2241" s="506"/>
      <c r="O2241" s="506"/>
      <c r="P2241" s="506"/>
    </row>
    <row r="2242" spans="3:16" s="360" customFormat="1" ht="15" customHeight="1" x14ac:dyDescent="0.2">
      <c r="C2242" s="1323" t="s">
        <v>1474</v>
      </c>
      <c r="D2242" s="900"/>
      <c r="E2242" s="1300"/>
      <c r="F2242" s="1300"/>
      <c r="G2242" s="1300"/>
      <c r="H2242" s="1300"/>
      <c r="I2242" s="1448"/>
      <c r="J2242" s="506"/>
      <c r="K2242" s="506"/>
      <c r="L2242" s="506"/>
      <c r="M2242" s="506"/>
      <c r="N2242" s="506"/>
      <c r="O2242" s="506"/>
      <c r="P2242" s="506"/>
    </row>
    <row r="2243" spans="3:16" s="360" customFormat="1" ht="15" customHeight="1" x14ac:dyDescent="0.2">
      <c r="C2243" s="5059" t="s">
        <v>2778</v>
      </c>
      <c r="D2243" s="5060"/>
      <c r="E2243" s="5060"/>
      <c r="F2243" s="5060"/>
      <c r="G2243" s="5060"/>
      <c r="H2243" s="5060"/>
      <c r="I2243" s="5061"/>
      <c r="J2243" s="506"/>
      <c r="K2243" s="506"/>
      <c r="L2243" s="506"/>
      <c r="M2243" s="506"/>
      <c r="N2243" s="506"/>
      <c r="O2243" s="506"/>
      <c r="P2243" s="506"/>
    </row>
    <row r="2244" spans="3:16" s="360" customFormat="1" ht="15" customHeight="1" x14ac:dyDescent="0.2">
      <c r="C2244" s="1554" t="s">
        <v>3035</v>
      </c>
      <c r="D2244" s="1022"/>
      <c r="E2244" s="1022"/>
      <c r="F2244" s="1022"/>
      <c r="G2244" s="1022"/>
      <c r="H2244" s="1022"/>
      <c r="I2244" s="1555"/>
      <c r="J2244" s="506"/>
      <c r="K2244" s="506"/>
      <c r="L2244" s="506"/>
      <c r="M2244" s="506"/>
      <c r="N2244" s="506"/>
      <c r="O2244" s="506"/>
      <c r="P2244" s="506"/>
    </row>
    <row r="2245" spans="3:16" s="360" customFormat="1" ht="26.25" customHeight="1" x14ac:dyDescent="0.2">
      <c r="C2245" s="5038" t="s">
        <v>3036</v>
      </c>
      <c r="D2245" s="4536"/>
      <c r="E2245" s="4536"/>
      <c r="F2245" s="4536"/>
      <c r="G2245" s="4536"/>
      <c r="H2245" s="4536"/>
      <c r="I2245" s="5039"/>
      <c r="J2245" s="506"/>
      <c r="K2245" s="506"/>
      <c r="L2245" s="506"/>
      <c r="M2245" s="506"/>
      <c r="N2245" s="506"/>
      <c r="O2245" s="506"/>
      <c r="P2245" s="506"/>
    </row>
    <row r="2246" spans="3:16" s="360" customFormat="1" ht="15" customHeight="1" x14ac:dyDescent="0.2">
      <c r="C2246" s="5049" t="s">
        <v>3037</v>
      </c>
      <c r="D2246" s="4536"/>
      <c r="E2246" s="4536"/>
      <c r="F2246" s="4536"/>
      <c r="G2246" s="4536"/>
      <c r="H2246" s="4536"/>
      <c r="I2246" s="5039"/>
      <c r="J2246" s="506"/>
      <c r="K2246" s="506"/>
      <c r="L2246" s="506"/>
      <c r="M2246" s="506"/>
      <c r="N2246" s="506"/>
      <c r="O2246" s="506"/>
      <c r="P2246" s="506"/>
    </row>
    <row r="2247" spans="3:16" s="360" customFormat="1" ht="15" customHeight="1" thickBot="1" x14ac:dyDescent="0.25">
      <c r="C2247" s="5040" t="s">
        <v>3038</v>
      </c>
      <c r="D2247" s="5042"/>
      <c r="E2247" s="5042"/>
      <c r="F2247" s="5042"/>
      <c r="G2247" s="5042"/>
      <c r="H2247" s="5042"/>
      <c r="I2247" s="5043"/>
      <c r="J2247" s="506"/>
      <c r="K2247" s="506"/>
      <c r="L2247" s="506"/>
      <c r="M2247" s="506"/>
      <c r="N2247" s="506"/>
      <c r="O2247" s="506"/>
      <c r="P2247" s="506"/>
    </row>
    <row r="2248" spans="3:16" s="360" customFormat="1" ht="15" customHeight="1" thickTop="1" x14ac:dyDescent="0.3">
      <c r="C2248" s="4948"/>
      <c r="D2248" s="4948"/>
      <c r="E2248" s="4948"/>
      <c r="F2248" s="534"/>
      <c r="G2248" s="534"/>
      <c r="H2248" s="534"/>
      <c r="I2248" s="506"/>
      <c r="J2248" s="506"/>
      <c r="K2248" s="506"/>
      <c r="L2248" s="506"/>
      <c r="M2248" s="506"/>
      <c r="N2248" s="506"/>
      <c r="O2248" s="506"/>
      <c r="P2248" s="506"/>
    </row>
    <row r="2249" spans="3:16" s="360" customFormat="1" ht="15" customHeight="1" thickBot="1" x14ac:dyDescent="0.35">
      <c r="C2249" s="534"/>
      <c r="D2249" s="534"/>
      <c r="E2249" s="534"/>
      <c r="F2249" s="534"/>
      <c r="G2249" s="534"/>
      <c r="H2249" s="534"/>
      <c r="I2249" s="506"/>
      <c r="J2249" s="506"/>
      <c r="K2249" s="506"/>
      <c r="L2249" s="506"/>
      <c r="M2249" s="506"/>
      <c r="N2249" s="506"/>
      <c r="O2249" s="506"/>
      <c r="P2249" s="506"/>
    </row>
    <row r="2250" spans="3:16" s="360" customFormat="1" ht="15" customHeight="1" thickTop="1" x14ac:dyDescent="0.3">
      <c r="C2250" s="4961" t="s">
        <v>3007</v>
      </c>
      <c r="D2250" s="4962"/>
      <c r="E2250" s="4962"/>
      <c r="F2250" s="4962"/>
      <c r="G2250" s="4963"/>
      <c r="H2250" s="534"/>
      <c r="I2250" s="506"/>
      <c r="J2250" s="506"/>
      <c r="K2250" s="506"/>
      <c r="L2250" s="506"/>
      <c r="M2250" s="506"/>
      <c r="N2250" s="506"/>
      <c r="O2250" s="506"/>
      <c r="P2250" s="506"/>
    </row>
    <row r="2251" spans="3:16" s="360" customFormat="1" ht="42" customHeight="1" x14ac:dyDescent="0.3">
      <c r="C2251" s="4991" t="s">
        <v>3008</v>
      </c>
      <c r="D2251" s="4992"/>
      <c r="E2251" s="4992"/>
      <c r="F2251" s="4992"/>
      <c r="G2251" s="4993"/>
      <c r="H2251" s="534"/>
      <c r="I2251" s="506"/>
      <c r="J2251" s="506"/>
      <c r="K2251" s="506"/>
      <c r="L2251" s="506"/>
      <c r="M2251" s="506"/>
      <c r="N2251" s="506"/>
      <c r="O2251" s="506"/>
      <c r="P2251" s="506"/>
    </row>
    <row r="2252" spans="3:16" s="360" customFormat="1" ht="15" customHeight="1" x14ac:dyDescent="0.3">
      <c r="C2252" s="5325" t="s">
        <v>3009</v>
      </c>
      <c r="D2252" s="5326"/>
      <c r="E2252" s="5326"/>
      <c r="F2252" s="5326"/>
      <c r="G2252" s="5327"/>
      <c r="H2252" s="534"/>
      <c r="I2252" s="506"/>
      <c r="J2252" s="506"/>
      <c r="K2252" s="506"/>
      <c r="L2252" s="506"/>
      <c r="M2252" s="506"/>
      <c r="N2252" s="506"/>
      <c r="O2252" s="506"/>
      <c r="P2252" s="506"/>
    </row>
    <row r="2253" spans="3:16" s="360" customFormat="1" ht="15" customHeight="1" x14ac:dyDescent="0.3">
      <c r="C2253" s="5325" t="s">
        <v>3010</v>
      </c>
      <c r="D2253" s="5326"/>
      <c r="E2253" s="5326"/>
      <c r="F2253" s="5326"/>
      <c r="G2253" s="5327"/>
      <c r="H2253" s="534"/>
      <c r="I2253" s="506"/>
      <c r="J2253" s="506"/>
      <c r="K2253" s="506"/>
      <c r="L2253" s="506"/>
      <c r="M2253" s="506"/>
      <c r="N2253" s="506"/>
      <c r="O2253" s="506"/>
      <c r="P2253" s="506"/>
    </row>
    <row r="2254" spans="3:16" s="360" customFormat="1" ht="15" customHeight="1" x14ac:dyDescent="0.3">
      <c r="C2254" s="5181" t="s">
        <v>3011</v>
      </c>
      <c r="D2254" s="5182"/>
      <c r="E2254" s="5182"/>
      <c r="F2254" s="5182"/>
      <c r="G2254" s="5039"/>
      <c r="H2254" s="534"/>
      <c r="I2254" s="506"/>
      <c r="J2254" s="506"/>
      <c r="K2254" s="506"/>
      <c r="L2254" s="506"/>
      <c r="M2254" s="506"/>
      <c r="N2254" s="506"/>
      <c r="O2254" s="506"/>
      <c r="P2254" s="506"/>
    </row>
    <row r="2255" spans="3:16" s="360" customFormat="1" ht="15" customHeight="1" x14ac:dyDescent="0.3">
      <c r="C2255" s="5181" t="s">
        <v>3012</v>
      </c>
      <c r="D2255" s="5182"/>
      <c r="E2255" s="5182"/>
      <c r="F2255" s="5182"/>
      <c r="G2255" s="5039"/>
      <c r="H2255" s="534"/>
      <c r="I2255" s="506"/>
      <c r="J2255" s="506"/>
      <c r="K2255" s="506"/>
      <c r="L2255" s="506"/>
      <c r="M2255" s="506"/>
      <c r="N2255" s="506"/>
      <c r="O2255" s="506"/>
      <c r="P2255" s="506"/>
    </row>
    <row r="2256" spans="3:16" s="360" customFormat="1" ht="15" customHeight="1" x14ac:dyDescent="0.3">
      <c r="C2256" s="5318" t="s">
        <v>3013</v>
      </c>
      <c r="D2256" s="5319"/>
      <c r="E2256" s="5319"/>
      <c r="F2256" s="5319"/>
      <c r="G2256" s="5073"/>
      <c r="H2256" s="534"/>
      <c r="I2256" s="506"/>
      <c r="J2256" s="506"/>
      <c r="K2256" s="506"/>
      <c r="L2256" s="506"/>
      <c r="M2256" s="506"/>
      <c r="N2256" s="506"/>
      <c r="O2256" s="506"/>
      <c r="P2256" s="506"/>
    </row>
    <row r="2257" spans="3:17" s="360" customFormat="1" ht="15" customHeight="1" x14ac:dyDescent="0.3">
      <c r="C2257" s="5318" t="s">
        <v>3014</v>
      </c>
      <c r="D2257" s="5319"/>
      <c r="E2257" s="5319"/>
      <c r="F2257" s="5319"/>
      <c r="G2257" s="5073"/>
      <c r="H2257" s="534"/>
      <c r="I2257" s="506"/>
      <c r="J2257" s="506"/>
      <c r="K2257" s="506"/>
      <c r="L2257" s="506"/>
      <c r="M2257" s="506"/>
      <c r="N2257" s="506"/>
      <c r="O2257" s="506"/>
      <c r="P2257" s="506"/>
    </row>
    <row r="2258" spans="3:17" s="360" customFormat="1" ht="15" customHeight="1" x14ac:dyDescent="0.3">
      <c r="C2258" s="1603" t="s">
        <v>3015</v>
      </c>
      <c r="D2258" s="1562"/>
      <c r="E2258" s="1562"/>
      <c r="F2258" s="1562"/>
      <c r="G2258" s="1553"/>
      <c r="H2258" s="534"/>
      <c r="I2258" s="506"/>
      <c r="J2258" s="506"/>
      <c r="K2258" s="506"/>
      <c r="L2258" s="506"/>
      <c r="M2258" s="506"/>
      <c r="N2258" s="506"/>
      <c r="O2258" s="506"/>
      <c r="P2258" s="506"/>
    </row>
    <row r="2259" spans="3:17" s="360" customFormat="1" ht="15" customHeight="1" x14ac:dyDescent="0.3">
      <c r="C2259" s="980" t="s">
        <v>3016</v>
      </c>
      <c r="D2259" s="1604" t="s">
        <v>3017</v>
      </c>
      <c r="E2259" s="893"/>
      <c r="F2259" s="712"/>
      <c r="G2259" s="832"/>
      <c r="H2259" s="534"/>
      <c r="I2259" s="506"/>
      <c r="J2259" s="506"/>
      <c r="K2259" s="506"/>
      <c r="L2259" s="506"/>
      <c r="M2259" s="506"/>
      <c r="N2259" s="506"/>
      <c r="O2259" s="506"/>
      <c r="P2259" s="506"/>
    </row>
    <row r="2260" spans="3:17" s="360" customFormat="1" ht="15" customHeight="1" x14ac:dyDescent="0.3">
      <c r="C2260" s="980" t="s">
        <v>3018</v>
      </c>
      <c r="D2260" s="1604"/>
      <c r="E2260" s="893"/>
      <c r="F2260" s="712"/>
      <c r="G2260" s="832"/>
      <c r="H2260" s="534"/>
      <c r="I2260" s="506"/>
      <c r="J2260" s="506"/>
      <c r="K2260" s="506"/>
      <c r="L2260" s="506"/>
      <c r="M2260" s="506"/>
      <c r="N2260" s="506"/>
      <c r="O2260" s="506"/>
      <c r="P2260" s="506"/>
    </row>
    <row r="2261" spans="3:17" s="360" customFormat="1" ht="15" customHeight="1" x14ac:dyDescent="0.3">
      <c r="C2261" s="981" t="s">
        <v>3019</v>
      </c>
      <c r="D2261" s="1604"/>
      <c r="E2261" s="893"/>
      <c r="F2261" s="712"/>
      <c r="G2261" s="832"/>
      <c r="H2261" s="534"/>
      <c r="I2261" s="506"/>
      <c r="J2261" s="506"/>
      <c r="K2261" s="506"/>
      <c r="L2261" s="506"/>
      <c r="M2261" s="506"/>
      <c r="N2261" s="506"/>
      <c r="O2261" s="506"/>
      <c r="P2261" s="506"/>
    </row>
    <row r="2262" spans="3:17" s="360" customFormat="1" ht="15" customHeight="1" x14ac:dyDescent="0.3">
      <c r="C2262" s="981" t="s">
        <v>3020</v>
      </c>
      <c r="D2262" s="1604"/>
      <c r="E2262" s="893"/>
      <c r="F2262" s="712"/>
      <c r="G2262" s="832"/>
      <c r="H2262" s="534"/>
      <c r="I2262" s="506"/>
      <c r="J2262" s="506"/>
      <c r="K2262" s="506"/>
      <c r="L2262" s="506"/>
      <c r="M2262" s="506"/>
      <c r="N2262" s="506"/>
      <c r="O2262" s="506"/>
      <c r="P2262" s="506"/>
    </row>
    <row r="2263" spans="3:17" s="360" customFormat="1" ht="15" customHeight="1" x14ac:dyDescent="0.3">
      <c r="C2263" s="5049" t="s">
        <v>3021</v>
      </c>
      <c r="D2263" s="4324"/>
      <c r="E2263" s="4324"/>
      <c r="F2263" s="4324"/>
      <c r="G2263" s="1322"/>
      <c r="H2263" s="534"/>
      <c r="I2263" s="506"/>
      <c r="J2263" s="506"/>
      <c r="K2263" s="506"/>
      <c r="L2263" s="506"/>
      <c r="M2263" s="506"/>
      <c r="N2263" s="506"/>
      <c r="O2263" s="506"/>
      <c r="P2263" s="506"/>
    </row>
    <row r="2264" spans="3:17" s="360" customFormat="1" ht="15" customHeight="1" thickBot="1" x14ac:dyDescent="0.35">
      <c r="C2264" s="5320" t="s">
        <v>3022</v>
      </c>
      <c r="D2264" s="5321"/>
      <c r="E2264" s="5321"/>
      <c r="F2264" s="5321"/>
      <c r="G2264" s="5322"/>
      <c r="H2264" s="534"/>
      <c r="I2264" s="506"/>
      <c r="J2264" s="506"/>
      <c r="K2264" s="506"/>
      <c r="L2264" s="506"/>
      <c r="M2264" s="506"/>
      <c r="N2264" s="506"/>
      <c r="O2264" s="506"/>
      <c r="P2264" s="506"/>
    </row>
    <row r="2265" spans="3:17" s="360" customFormat="1" ht="15" customHeight="1" thickTop="1" x14ac:dyDescent="0.3">
      <c r="C2265" s="4948"/>
      <c r="D2265" s="4948"/>
      <c r="E2265" s="4948"/>
      <c r="F2265" s="534"/>
      <c r="G2265" s="534"/>
      <c r="H2265" s="534"/>
      <c r="I2265" s="506"/>
      <c r="J2265" s="506"/>
      <c r="K2265" s="506"/>
      <c r="L2265" s="506"/>
      <c r="M2265" s="506"/>
      <c r="N2265" s="506"/>
      <c r="O2265" s="506"/>
      <c r="P2265" s="506"/>
    </row>
    <row r="2266" spans="3:17" s="360" customFormat="1" ht="15" customHeight="1" thickBot="1" x14ac:dyDescent="0.35">
      <c r="C2266" s="534"/>
      <c r="D2266" s="534"/>
      <c r="E2266" s="534"/>
      <c r="F2266" s="534"/>
      <c r="G2266" s="534"/>
      <c r="H2266" s="534"/>
      <c r="I2266" s="506"/>
      <c r="J2266" s="506"/>
      <c r="K2266" s="506"/>
      <c r="L2266" s="506"/>
      <c r="M2266" s="506"/>
      <c r="N2266" s="506"/>
      <c r="O2266" s="506"/>
      <c r="P2266" s="506"/>
    </row>
    <row r="2267" spans="3:17" s="360" customFormat="1" ht="15" customHeight="1" thickTop="1" x14ac:dyDescent="0.2">
      <c r="C2267" s="5062" t="s">
        <v>343</v>
      </c>
      <c r="D2267" s="4962"/>
      <c r="E2267" s="4962"/>
      <c r="F2267" s="4962"/>
      <c r="G2267" s="4962"/>
      <c r="H2267" s="4962"/>
      <c r="I2267" s="4962"/>
      <c r="J2267" s="4962"/>
      <c r="K2267" s="4962"/>
      <c r="L2267" s="4962"/>
      <c r="M2267" s="4962"/>
      <c r="N2267" s="1454"/>
      <c r="O2267" s="1454"/>
      <c r="P2267" s="1454"/>
      <c r="Q2267" s="1455"/>
    </row>
    <row r="2268" spans="3:17" s="360" customFormat="1" ht="15" customHeight="1" thickBot="1" x14ac:dyDescent="0.25">
      <c r="C2268" s="831"/>
      <c r="D2268" s="712"/>
      <c r="E2268" s="712"/>
      <c r="F2268" s="712"/>
      <c r="G2268" s="712"/>
      <c r="H2268" s="712"/>
      <c r="I2268" s="712"/>
      <c r="J2268" s="712"/>
      <c r="K2268" s="712"/>
      <c r="L2268" s="712"/>
      <c r="M2268" s="712"/>
      <c r="N2268" s="712"/>
      <c r="O2268" s="712"/>
      <c r="P2268" s="712"/>
      <c r="Q2268" s="832"/>
    </row>
    <row r="2269" spans="3:17" s="360" customFormat="1" ht="15" customHeight="1" thickBot="1" x14ac:dyDescent="0.25">
      <c r="C2269" s="5108" t="s">
        <v>344</v>
      </c>
      <c r="D2269" s="5109"/>
      <c r="E2269" s="5063" t="s">
        <v>2765</v>
      </c>
      <c r="F2269" s="4966"/>
      <c r="G2269" s="4966"/>
      <c r="H2269" s="4966"/>
      <c r="I2269" s="4966"/>
      <c r="J2269" s="4966"/>
      <c r="K2269" s="4966"/>
      <c r="L2269" s="4966"/>
      <c r="M2269" s="4966"/>
      <c r="N2269" s="4966"/>
      <c r="O2269" s="4966"/>
      <c r="P2269" s="4966"/>
      <c r="Q2269" s="4967"/>
    </row>
    <row r="2270" spans="3:17" s="360" customFormat="1" ht="21.75" customHeight="1" thickBot="1" x14ac:dyDescent="0.25">
      <c r="C2270" s="5110"/>
      <c r="D2270" s="5111"/>
      <c r="E2270" s="5063" t="s">
        <v>1627</v>
      </c>
      <c r="F2270" s="4966"/>
      <c r="G2270" s="4966"/>
      <c r="H2270" s="4966"/>
      <c r="I2270" s="4966"/>
      <c r="J2270" s="5120"/>
      <c r="K2270" s="5063" t="s">
        <v>1513</v>
      </c>
      <c r="L2270" s="4966"/>
      <c r="M2270" s="5120"/>
      <c r="N2270" s="5063" t="s">
        <v>340</v>
      </c>
      <c r="O2270" s="4966"/>
      <c r="P2270" s="4966"/>
      <c r="Q2270" s="4967"/>
    </row>
    <row r="2271" spans="3:17" s="360" customFormat="1" ht="15" customHeight="1" x14ac:dyDescent="0.2">
      <c r="C2271" s="5185" t="s">
        <v>2768</v>
      </c>
      <c r="D2271" s="5183" t="s">
        <v>347</v>
      </c>
      <c r="E2271" s="5134" t="s">
        <v>2770</v>
      </c>
      <c r="F2271" s="5129" t="s">
        <v>349</v>
      </c>
      <c r="G2271" s="5129" t="s">
        <v>1290</v>
      </c>
      <c r="H2271" s="5129" t="s">
        <v>563</v>
      </c>
      <c r="I2271" s="5129" t="s">
        <v>1413</v>
      </c>
      <c r="J2271" s="5091" t="s">
        <v>314</v>
      </c>
      <c r="K2271" s="1463"/>
      <c r="L2271" s="5305" t="s">
        <v>315</v>
      </c>
      <c r="M2271" s="5306"/>
      <c r="N2271" s="1463"/>
      <c r="O2271" s="5305"/>
      <c r="P2271" s="5305"/>
      <c r="Q2271" s="5307"/>
    </row>
    <row r="2272" spans="3:17" s="360" customFormat="1" ht="82.5" customHeight="1" thickBot="1" x14ac:dyDescent="0.25">
      <c r="C2272" s="5186"/>
      <c r="D2272" s="5184"/>
      <c r="E2272" s="5308"/>
      <c r="F2272" s="5309"/>
      <c r="G2272" s="5309"/>
      <c r="H2272" s="5309"/>
      <c r="I2272" s="5309"/>
      <c r="J2272" s="5323"/>
      <c r="K2272" s="1426" t="s">
        <v>2773</v>
      </c>
      <c r="L2272" s="1426" t="s">
        <v>1735</v>
      </c>
      <c r="M2272" s="1426" t="s">
        <v>316</v>
      </c>
      <c r="N2272" s="1426" t="s">
        <v>229</v>
      </c>
      <c r="O2272" s="1426" t="s">
        <v>317</v>
      </c>
      <c r="P2272" s="1426" t="s">
        <v>318</v>
      </c>
      <c r="Q2272" s="1464" t="s">
        <v>319</v>
      </c>
    </row>
    <row r="2273" spans="3:17" s="360" customFormat="1" ht="23.25" customHeight="1" x14ac:dyDescent="0.2">
      <c r="C2273" s="1465" t="s">
        <v>320</v>
      </c>
      <c r="D2273" s="713">
        <f>+E2273+K2273+N2273</f>
        <v>20.000000000000004</v>
      </c>
      <c r="E2273" s="1307">
        <v>10</v>
      </c>
      <c r="F2273" s="1466">
        <v>125</v>
      </c>
      <c r="G2273" s="1466">
        <v>0</v>
      </c>
      <c r="H2273" s="1467">
        <v>0.08</v>
      </c>
      <c r="I2273" s="1467">
        <v>0.19</v>
      </c>
      <c r="J2273" s="1467">
        <v>0.04</v>
      </c>
      <c r="K2273" s="1468">
        <v>9.99</v>
      </c>
      <c r="L2273" s="1469">
        <v>256</v>
      </c>
      <c r="M2273" s="762">
        <v>1024</v>
      </c>
      <c r="N2273" s="1468">
        <v>0.01</v>
      </c>
      <c r="O2273" s="1470">
        <v>0</v>
      </c>
      <c r="P2273" s="1471">
        <v>20</v>
      </c>
      <c r="Q2273" s="1472">
        <v>0.06</v>
      </c>
    </row>
    <row r="2274" spans="3:17" s="360" customFormat="1" ht="23.25" customHeight="1" x14ac:dyDescent="0.2">
      <c r="C2274" s="1027" t="s">
        <v>321</v>
      </c>
      <c r="D2274" s="836">
        <f>+E2274+K2274+N2274</f>
        <v>40</v>
      </c>
      <c r="E2274" s="836">
        <v>25</v>
      </c>
      <c r="F2274" s="837">
        <v>167</v>
      </c>
      <c r="G2274" s="837">
        <v>150</v>
      </c>
      <c r="H2274" s="839">
        <v>0.15</v>
      </c>
      <c r="I2274" s="839">
        <v>0.15</v>
      </c>
      <c r="J2274" s="839">
        <v>0.15</v>
      </c>
      <c r="K2274" s="838">
        <v>14.99</v>
      </c>
      <c r="L2274" s="1473">
        <v>1024</v>
      </c>
      <c r="M2274" s="972">
        <v>5000</v>
      </c>
      <c r="N2274" s="838">
        <v>0.01</v>
      </c>
      <c r="O2274" s="1474">
        <v>40</v>
      </c>
      <c r="P2274" s="1474">
        <v>20</v>
      </c>
      <c r="Q2274" s="1475">
        <v>0.06</v>
      </c>
    </row>
    <row r="2275" spans="3:17" s="360" customFormat="1" ht="23.25" customHeight="1" x14ac:dyDescent="0.2">
      <c r="C2275" s="1027" t="s">
        <v>322</v>
      </c>
      <c r="D2275" s="836">
        <f>+E2275+K2275+N2275</f>
        <v>59.999999999999993</v>
      </c>
      <c r="E2275" s="836">
        <v>40</v>
      </c>
      <c r="F2275" s="837">
        <v>267</v>
      </c>
      <c r="G2275" s="837">
        <v>280</v>
      </c>
      <c r="H2275" s="839">
        <v>0.15</v>
      </c>
      <c r="I2275" s="839">
        <v>0.15</v>
      </c>
      <c r="J2275" s="839">
        <v>0.15</v>
      </c>
      <c r="K2275" s="838">
        <v>19.989999999999998</v>
      </c>
      <c r="L2275" s="1473">
        <v>1024</v>
      </c>
      <c r="M2275" s="972">
        <v>5000</v>
      </c>
      <c r="N2275" s="838">
        <v>0.01</v>
      </c>
      <c r="O2275" s="1474">
        <v>40</v>
      </c>
      <c r="P2275" s="1474">
        <v>20</v>
      </c>
      <c r="Q2275" s="1475">
        <v>0.06</v>
      </c>
    </row>
    <row r="2276" spans="3:17" s="360" customFormat="1" ht="23.25" customHeight="1" x14ac:dyDescent="0.2">
      <c r="C2276" s="1027" t="s">
        <v>323</v>
      </c>
      <c r="D2276" s="836">
        <f>+E2276+K2276+N2276</f>
        <v>70</v>
      </c>
      <c r="E2276" s="836">
        <v>50</v>
      </c>
      <c r="F2276" s="837">
        <v>333</v>
      </c>
      <c r="G2276" s="837">
        <v>365</v>
      </c>
      <c r="H2276" s="839">
        <v>0.15</v>
      </c>
      <c r="I2276" s="839">
        <v>0.15</v>
      </c>
      <c r="J2276" s="839">
        <v>0.15</v>
      </c>
      <c r="K2276" s="838">
        <v>19.989999999999998</v>
      </c>
      <c r="L2276" s="1473">
        <v>1024</v>
      </c>
      <c r="M2276" s="972">
        <v>5000</v>
      </c>
      <c r="N2276" s="838">
        <v>0.01</v>
      </c>
      <c r="O2276" s="1474">
        <v>40</v>
      </c>
      <c r="P2276" s="1474">
        <v>20</v>
      </c>
      <c r="Q2276" s="1475">
        <v>0.06</v>
      </c>
    </row>
    <row r="2277" spans="3:17" s="360" customFormat="1" ht="23.25" customHeight="1" thickBot="1" x14ac:dyDescent="0.25">
      <c r="C2277" s="1028" t="s">
        <v>324</v>
      </c>
      <c r="D2277" s="1461">
        <f>+E2277+K2277+N2277</f>
        <v>100</v>
      </c>
      <c r="E2277" s="1461">
        <v>80</v>
      </c>
      <c r="F2277" s="1476">
        <v>533</v>
      </c>
      <c r="G2277" s="1476">
        <v>730</v>
      </c>
      <c r="H2277" s="1477">
        <v>0.15</v>
      </c>
      <c r="I2277" s="1477">
        <v>0.15</v>
      </c>
      <c r="J2277" s="1477">
        <v>0.15</v>
      </c>
      <c r="K2277" s="1108">
        <v>19.989999999999998</v>
      </c>
      <c r="L2277" s="1478">
        <v>1024</v>
      </c>
      <c r="M2277" s="765">
        <v>5000</v>
      </c>
      <c r="N2277" s="1108">
        <v>0.01</v>
      </c>
      <c r="O2277" s="1479">
        <v>40</v>
      </c>
      <c r="P2277" s="1479">
        <v>20</v>
      </c>
      <c r="Q2277" s="1480">
        <v>0.06</v>
      </c>
    </row>
    <row r="2278" spans="3:17" s="360" customFormat="1" ht="15" customHeight="1" x14ac:dyDescent="0.2">
      <c r="C2278" s="831" t="s">
        <v>1738</v>
      </c>
      <c r="D2278" s="712"/>
      <c r="E2278" s="848"/>
      <c r="F2278" s="848"/>
      <c r="G2278" s="848"/>
      <c r="H2278" s="848"/>
      <c r="I2278" s="848"/>
      <c r="J2278" s="848"/>
      <c r="K2278" s="848"/>
      <c r="L2278" s="848"/>
      <c r="M2278" s="848"/>
      <c r="N2278" s="848"/>
      <c r="O2278" s="848"/>
      <c r="P2278" s="848"/>
      <c r="Q2278" s="1026"/>
    </row>
    <row r="2279" spans="3:17" s="360" customFormat="1" ht="15" customHeight="1" x14ac:dyDescent="0.2">
      <c r="C2279" s="831" t="s">
        <v>325</v>
      </c>
      <c r="D2279" s="712"/>
      <c r="E2279" s="848"/>
      <c r="F2279" s="848"/>
      <c r="G2279" s="848"/>
      <c r="H2279" s="848"/>
      <c r="I2279" s="848"/>
      <c r="J2279" s="848"/>
      <c r="K2279" s="848"/>
      <c r="L2279" s="848"/>
      <c r="M2279" s="848"/>
      <c r="N2279" s="848"/>
      <c r="O2279" s="848"/>
      <c r="P2279" s="848"/>
      <c r="Q2279" s="1026"/>
    </row>
    <row r="2280" spans="3:17" s="360" customFormat="1" ht="15" customHeight="1" x14ac:dyDescent="0.2">
      <c r="C2280" s="831" t="s">
        <v>326</v>
      </c>
      <c r="D2280" s="712"/>
      <c r="E2280" s="712"/>
      <c r="F2280" s="712"/>
      <c r="G2280" s="712"/>
      <c r="H2280" s="712"/>
      <c r="I2280" s="712"/>
      <c r="J2280" s="712"/>
      <c r="K2280" s="712"/>
      <c r="L2280" s="712"/>
      <c r="M2280" s="712"/>
      <c r="N2280" s="712"/>
      <c r="O2280" s="712"/>
      <c r="P2280" s="712"/>
      <c r="Q2280" s="832"/>
    </row>
    <row r="2281" spans="3:17" s="360" customFormat="1" ht="15" customHeight="1" x14ac:dyDescent="0.2">
      <c r="C2281" s="831" t="s">
        <v>327</v>
      </c>
      <c r="D2281" s="712"/>
      <c r="E2281" s="712"/>
      <c r="F2281" s="712"/>
      <c r="G2281" s="712"/>
      <c r="H2281" s="712"/>
      <c r="I2281" s="712"/>
      <c r="J2281" s="712"/>
      <c r="K2281" s="712"/>
      <c r="L2281" s="712"/>
      <c r="M2281" s="712"/>
      <c r="N2281" s="712"/>
      <c r="O2281" s="712"/>
      <c r="P2281" s="712"/>
      <c r="Q2281" s="832"/>
    </row>
    <row r="2282" spans="3:17" s="360" customFormat="1" ht="15" customHeight="1" x14ac:dyDescent="0.2">
      <c r="C2282" s="831" t="s">
        <v>1254</v>
      </c>
      <c r="D2282" s="712"/>
      <c r="E2282" s="712"/>
      <c r="F2282" s="712"/>
      <c r="G2282" s="712"/>
      <c r="H2282" s="712"/>
      <c r="I2282" s="712"/>
      <c r="J2282" s="712"/>
      <c r="K2282" s="712"/>
      <c r="L2282" s="712"/>
      <c r="M2282" s="712"/>
      <c r="N2282" s="712"/>
      <c r="O2282" s="712"/>
      <c r="P2282" s="712"/>
      <c r="Q2282" s="832"/>
    </row>
    <row r="2283" spans="3:17" s="360" customFormat="1" ht="15" customHeight="1" thickBot="1" x14ac:dyDescent="0.25">
      <c r="C2283" s="850" t="s">
        <v>2665</v>
      </c>
      <c r="D2283" s="851"/>
      <c r="E2283" s="851"/>
      <c r="F2283" s="851"/>
      <c r="G2283" s="851"/>
      <c r="H2283" s="851"/>
      <c r="I2283" s="851"/>
      <c r="J2283" s="851"/>
      <c r="K2283" s="851"/>
      <c r="L2283" s="851"/>
      <c r="M2283" s="851"/>
      <c r="N2283" s="851"/>
      <c r="O2283" s="851"/>
      <c r="P2283" s="851"/>
      <c r="Q2283" s="852"/>
    </row>
    <row r="2284" spans="3:17" s="360" customFormat="1" ht="15" customHeight="1" thickTop="1" x14ac:dyDescent="0.3">
      <c r="C2284" s="1029"/>
      <c r="D2284" s="534"/>
      <c r="E2284" s="534"/>
      <c r="F2284" s="534"/>
      <c r="G2284" s="534"/>
      <c r="H2284" s="534"/>
      <c r="I2284" s="506"/>
      <c r="J2284" s="506"/>
      <c r="K2284" s="506"/>
      <c r="L2284" s="506"/>
      <c r="M2284" s="506"/>
      <c r="N2284" s="506"/>
      <c r="O2284" s="506"/>
      <c r="P2284" s="506"/>
    </row>
    <row r="2285" spans="3:17" s="360" customFormat="1" ht="15" customHeight="1" thickBot="1" x14ac:dyDescent="0.35">
      <c r="C2285" s="534"/>
      <c r="D2285" s="534"/>
      <c r="E2285" s="534"/>
      <c r="F2285" s="534"/>
      <c r="G2285" s="534"/>
      <c r="H2285" s="534"/>
      <c r="I2285" s="506"/>
      <c r="J2285" s="506"/>
      <c r="K2285" s="506"/>
      <c r="L2285" s="506"/>
      <c r="M2285" s="506"/>
      <c r="N2285" s="506"/>
      <c r="O2285" s="506"/>
      <c r="P2285" s="506"/>
    </row>
    <row r="2286" spans="3:17" s="360" customFormat="1" ht="15" customHeight="1" thickTop="1" x14ac:dyDescent="0.2">
      <c r="C2286" s="5062" t="s">
        <v>343</v>
      </c>
      <c r="D2286" s="4962"/>
      <c r="E2286" s="4962"/>
      <c r="F2286" s="4962"/>
      <c r="G2286" s="4962"/>
      <c r="H2286" s="4962"/>
      <c r="I2286" s="4963"/>
      <c r="J2286" s="506"/>
      <c r="K2286" s="506"/>
      <c r="L2286" s="506"/>
      <c r="M2286" s="506"/>
      <c r="N2286" s="506"/>
      <c r="O2286" s="506"/>
      <c r="P2286" s="506"/>
    </row>
    <row r="2287" spans="3:17" s="360" customFormat="1" ht="15" customHeight="1" thickBot="1" x14ac:dyDescent="0.25">
      <c r="C2287" s="831"/>
      <c r="D2287" s="712"/>
      <c r="E2287" s="712"/>
      <c r="F2287" s="712"/>
      <c r="G2287" s="712"/>
      <c r="H2287" s="712"/>
      <c r="I2287" s="832"/>
      <c r="J2287" s="506"/>
      <c r="K2287" s="506"/>
      <c r="L2287" s="506"/>
      <c r="M2287" s="506"/>
      <c r="N2287" s="506"/>
      <c r="O2287" s="506"/>
      <c r="P2287" s="506"/>
    </row>
    <row r="2288" spans="3:17" s="360" customFormat="1" ht="15" customHeight="1" thickBot="1" x14ac:dyDescent="0.25">
      <c r="C2288" s="4964" t="s">
        <v>344</v>
      </c>
      <c r="D2288" s="4965"/>
      <c r="E2288" s="4980" t="s">
        <v>2765</v>
      </c>
      <c r="F2288" s="5166"/>
      <c r="G2288" s="5166"/>
      <c r="H2288" s="5166"/>
      <c r="I2288" s="5167"/>
      <c r="J2288" s="506"/>
      <c r="K2288" s="506"/>
      <c r="L2288" s="506"/>
      <c r="M2288" s="506"/>
      <c r="N2288" s="506"/>
      <c r="O2288" s="506"/>
      <c r="P2288" s="506"/>
    </row>
    <row r="2289" spans="3:16" s="360" customFormat="1" ht="15" customHeight="1" x14ac:dyDescent="0.2">
      <c r="C2289" s="5089" t="s">
        <v>346</v>
      </c>
      <c r="D2289" s="5129" t="s">
        <v>347</v>
      </c>
      <c r="E2289" s="5129" t="s">
        <v>2770</v>
      </c>
      <c r="F2289" s="5129" t="s">
        <v>349</v>
      </c>
      <c r="G2289" s="5129" t="s">
        <v>1411</v>
      </c>
      <c r="H2289" s="5129" t="s">
        <v>563</v>
      </c>
      <c r="I2289" s="5161" t="s">
        <v>1413</v>
      </c>
      <c r="J2289" s="506"/>
      <c r="K2289" s="506"/>
      <c r="L2289" s="506"/>
      <c r="M2289" s="506"/>
      <c r="N2289" s="506"/>
      <c r="O2289" s="506"/>
      <c r="P2289" s="506"/>
    </row>
    <row r="2290" spans="3:16" s="360" customFormat="1" ht="81.75" customHeight="1" x14ac:dyDescent="0.2">
      <c r="C2290" s="5090"/>
      <c r="D2290" s="5033"/>
      <c r="E2290" s="5033"/>
      <c r="F2290" s="5033"/>
      <c r="G2290" s="5033"/>
      <c r="H2290" s="5033"/>
      <c r="I2290" s="5071"/>
      <c r="J2290" s="506"/>
      <c r="K2290" s="506"/>
      <c r="L2290" s="506"/>
      <c r="M2290" s="506"/>
      <c r="N2290" s="506"/>
      <c r="O2290" s="506"/>
      <c r="P2290" s="506"/>
    </row>
    <row r="2291" spans="3:16" s="360" customFormat="1" ht="15" customHeight="1" x14ac:dyDescent="0.2">
      <c r="C2291" s="1027" t="s">
        <v>313</v>
      </c>
      <c r="D2291" s="836">
        <f>+E2291+G2291</f>
        <v>19.990000000000002</v>
      </c>
      <c r="E2291" s="836">
        <v>10</v>
      </c>
      <c r="F2291" s="837">
        <v>67</v>
      </c>
      <c r="G2291" s="838">
        <v>9.99</v>
      </c>
      <c r="H2291" s="839">
        <v>0.15</v>
      </c>
      <c r="I2291" s="1243">
        <v>0.15</v>
      </c>
      <c r="J2291" s="506"/>
      <c r="K2291" s="506"/>
      <c r="L2291" s="506"/>
      <c r="M2291" s="506"/>
      <c r="N2291" s="506"/>
      <c r="O2291" s="506"/>
      <c r="P2291" s="506"/>
    </row>
    <row r="2292" spans="3:16" s="360" customFormat="1" ht="15" customHeight="1" x14ac:dyDescent="0.2">
      <c r="C2292" s="831" t="s">
        <v>2778</v>
      </c>
      <c r="D2292" s="712"/>
      <c r="E2292" s="848"/>
      <c r="F2292" s="848"/>
      <c r="G2292" s="848"/>
      <c r="H2292" s="848"/>
      <c r="I2292" s="1026"/>
      <c r="J2292" s="506"/>
      <c r="K2292" s="506"/>
      <c r="L2292" s="506"/>
      <c r="M2292" s="506"/>
      <c r="N2292" s="506"/>
      <c r="O2292" s="506"/>
      <c r="P2292" s="506"/>
    </row>
    <row r="2293" spans="3:16" s="360" customFormat="1" ht="15" customHeight="1" x14ac:dyDescent="0.2">
      <c r="C2293" s="831" t="s">
        <v>1419</v>
      </c>
      <c r="D2293" s="712"/>
      <c r="E2293" s="712"/>
      <c r="F2293" s="712"/>
      <c r="G2293" s="712"/>
      <c r="H2293" s="712"/>
      <c r="I2293" s="832"/>
      <c r="J2293" s="506"/>
      <c r="K2293" s="506"/>
      <c r="L2293" s="506"/>
      <c r="M2293" s="506"/>
      <c r="N2293" s="506"/>
      <c r="O2293" s="506"/>
      <c r="P2293" s="506"/>
    </row>
    <row r="2294" spans="3:16" s="360" customFormat="1" ht="15" customHeight="1" thickBot="1" x14ac:dyDescent="0.25">
      <c r="C2294" s="850" t="s">
        <v>2666</v>
      </c>
      <c r="D2294" s="851"/>
      <c r="E2294" s="851"/>
      <c r="F2294" s="851"/>
      <c r="G2294" s="851"/>
      <c r="H2294" s="851"/>
      <c r="I2294" s="852"/>
      <c r="J2294" s="506"/>
      <c r="K2294" s="506"/>
      <c r="L2294" s="506"/>
      <c r="M2294" s="506"/>
      <c r="N2294" s="506"/>
      <c r="O2294" s="506"/>
      <c r="P2294" s="506"/>
    </row>
    <row r="2295" spans="3:16" s="360" customFormat="1" ht="15" customHeight="1" thickTop="1" x14ac:dyDescent="0.3">
      <c r="C2295" s="4948"/>
      <c r="D2295" s="4948"/>
      <c r="E2295" s="4948"/>
      <c r="F2295" s="534"/>
      <c r="G2295" s="534"/>
      <c r="H2295" s="534"/>
      <c r="I2295" s="506"/>
      <c r="J2295" s="506"/>
      <c r="K2295" s="506"/>
      <c r="L2295" s="506"/>
      <c r="M2295" s="506"/>
      <c r="N2295" s="506"/>
      <c r="O2295" s="506"/>
      <c r="P2295" s="506"/>
    </row>
    <row r="2296" spans="3:16" s="360" customFormat="1" ht="15" customHeight="1" thickBot="1" x14ac:dyDescent="0.35">
      <c r="C2296" s="534"/>
      <c r="D2296" s="534"/>
      <c r="E2296" s="534"/>
      <c r="F2296" s="534"/>
      <c r="G2296" s="534"/>
      <c r="H2296" s="534"/>
      <c r="I2296" s="506"/>
      <c r="J2296" s="506"/>
      <c r="K2296" s="506"/>
      <c r="L2296" s="506"/>
      <c r="M2296" s="506"/>
      <c r="N2296" s="506"/>
      <c r="O2296" s="506"/>
      <c r="P2296" s="506"/>
    </row>
    <row r="2297" spans="3:16" s="360" customFormat="1" ht="15" customHeight="1" thickTop="1" x14ac:dyDescent="0.2">
      <c r="C2297" s="5062" t="s">
        <v>1077</v>
      </c>
      <c r="D2297" s="4962"/>
      <c r="E2297" s="4962"/>
      <c r="F2297" s="4962"/>
      <c r="G2297" s="4962"/>
      <c r="H2297" s="4962"/>
      <c r="I2297" s="4962"/>
      <c r="J2297" s="4962"/>
      <c r="K2297" s="4962"/>
      <c r="L2297" s="4963"/>
      <c r="M2297" s="506"/>
      <c r="N2297" s="506"/>
      <c r="O2297" s="506"/>
      <c r="P2297" s="506"/>
    </row>
    <row r="2298" spans="3:16" s="360" customFormat="1" ht="15" customHeight="1" x14ac:dyDescent="0.2">
      <c r="C2298" s="831"/>
      <c r="D2298" s="712"/>
      <c r="E2298" s="712"/>
      <c r="F2298" s="712"/>
      <c r="G2298" s="712"/>
      <c r="H2298" s="712"/>
      <c r="I2298" s="712"/>
      <c r="J2298" s="712"/>
      <c r="K2298" s="712"/>
      <c r="L2298" s="832"/>
      <c r="M2298" s="506"/>
      <c r="N2298" s="506"/>
      <c r="O2298" s="506"/>
      <c r="P2298" s="506"/>
    </row>
    <row r="2299" spans="3:16" s="360" customFormat="1" ht="15" customHeight="1" x14ac:dyDescent="0.2">
      <c r="C2299" s="5172" t="s">
        <v>1066</v>
      </c>
      <c r="D2299" s="5173"/>
      <c r="E2299" s="5128" t="s">
        <v>2765</v>
      </c>
      <c r="F2299" s="5128"/>
      <c r="G2299" s="5128"/>
      <c r="H2299" s="5128"/>
      <c r="I2299" s="5128"/>
      <c r="J2299" s="5128"/>
      <c r="K2299" s="5128"/>
      <c r="L2299" s="5174"/>
      <c r="M2299" s="506"/>
      <c r="N2299" s="506"/>
      <c r="O2299" s="506"/>
      <c r="P2299" s="506"/>
    </row>
    <row r="2300" spans="3:16" s="360" customFormat="1" ht="15" customHeight="1" x14ac:dyDescent="0.2">
      <c r="C2300" s="5314" t="s">
        <v>2768</v>
      </c>
      <c r="D2300" s="4268" t="s">
        <v>1078</v>
      </c>
      <c r="E2300" s="5054" t="s">
        <v>2766</v>
      </c>
      <c r="F2300" s="5054"/>
      <c r="G2300" s="5054"/>
      <c r="H2300" s="4266" t="s">
        <v>1079</v>
      </c>
      <c r="I2300" s="5138"/>
      <c r="J2300" s="5138"/>
      <c r="K2300" s="5138"/>
      <c r="L2300" s="5310"/>
      <c r="M2300" s="506"/>
      <c r="N2300" s="506"/>
      <c r="O2300" s="506"/>
      <c r="P2300" s="506"/>
    </row>
    <row r="2301" spans="3:16" s="360" customFormat="1" ht="90.75" customHeight="1" x14ac:dyDescent="0.2">
      <c r="C2301" s="5314"/>
      <c r="D2301" s="4269"/>
      <c r="E2301" s="1347" t="s">
        <v>2770</v>
      </c>
      <c r="F2301" s="1347" t="s">
        <v>563</v>
      </c>
      <c r="G2301" s="1347" t="s">
        <v>1413</v>
      </c>
      <c r="H2301" s="1347" t="s">
        <v>1080</v>
      </c>
      <c r="I2301" s="1347" t="s">
        <v>1081</v>
      </c>
      <c r="J2301" s="1347" t="s">
        <v>1082</v>
      </c>
      <c r="K2301" s="1347" t="s">
        <v>1083</v>
      </c>
      <c r="L2301" s="1444" t="s">
        <v>947</v>
      </c>
      <c r="M2301" s="506"/>
      <c r="N2301" s="506"/>
      <c r="O2301" s="506"/>
      <c r="P2301" s="506"/>
    </row>
    <row r="2302" spans="3:16" s="360" customFormat="1" ht="24" customHeight="1" x14ac:dyDescent="0.2">
      <c r="C2302" s="1445" t="s">
        <v>1084</v>
      </c>
      <c r="D2302" s="1350">
        <v>5</v>
      </c>
      <c r="E2302" s="1352" t="s">
        <v>1534</v>
      </c>
      <c r="F2302" s="1352" t="s">
        <v>1534</v>
      </c>
      <c r="G2302" s="1352" t="s">
        <v>1534</v>
      </c>
      <c r="H2302" s="1352">
        <v>5</v>
      </c>
      <c r="I2302" s="46">
        <v>25</v>
      </c>
      <c r="J2302" s="1353">
        <f>+H2302/I2302</f>
        <v>0.2</v>
      </c>
      <c r="K2302" s="5311" t="s">
        <v>821</v>
      </c>
      <c r="L2302" s="1447" t="s">
        <v>167</v>
      </c>
      <c r="M2302" s="506"/>
      <c r="N2302" s="506"/>
      <c r="O2302" s="506"/>
      <c r="P2302" s="506"/>
    </row>
    <row r="2303" spans="3:16" s="360" customFormat="1" ht="24" customHeight="1" x14ac:dyDescent="0.2">
      <c r="C2303" s="1445" t="s">
        <v>1085</v>
      </c>
      <c r="D2303" s="1353">
        <v>10</v>
      </c>
      <c r="E2303" s="1352" t="s">
        <v>1534</v>
      </c>
      <c r="F2303" s="1352" t="s">
        <v>1534</v>
      </c>
      <c r="G2303" s="1352" t="s">
        <v>1534</v>
      </c>
      <c r="H2303" s="1352">
        <v>10</v>
      </c>
      <c r="I2303" s="46">
        <v>55</v>
      </c>
      <c r="J2303" s="1353">
        <f>+H2303/I2303</f>
        <v>0.18181818181818182</v>
      </c>
      <c r="K2303" s="5312"/>
      <c r="L2303" s="1447" t="s">
        <v>167</v>
      </c>
      <c r="M2303" s="506"/>
      <c r="N2303" s="506"/>
      <c r="O2303" s="506"/>
      <c r="P2303" s="506"/>
    </row>
    <row r="2304" spans="3:16" s="360" customFormat="1" ht="24" customHeight="1" thickBot="1" x14ac:dyDescent="0.25">
      <c r="C2304" s="1449" t="s">
        <v>1086</v>
      </c>
      <c r="D2304" s="1450">
        <v>20</v>
      </c>
      <c r="E2304" s="1451" t="s">
        <v>1534</v>
      </c>
      <c r="F2304" s="1451" t="s">
        <v>1534</v>
      </c>
      <c r="G2304" s="1451" t="s">
        <v>1534</v>
      </c>
      <c r="H2304" s="1451">
        <v>20</v>
      </c>
      <c r="I2304" s="1452">
        <v>133</v>
      </c>
      <c r="J2304" s="1450">
        <f>+H2304/I2304</f>
        <v>0.15037593984962405</v>
      </c>
      <c r="K2304" s="5313"/>
      <c r="L2304" s="1453" t="s">
        <v>167</v>
      </c>
      <c r="M2304" s="506"/>
      <c r="N2304" s="506"/>
      <c r="O2304" s="506"/>
      <c r="P2304" s="506"/>
    </row>
    <row r="2305" spans="3:16" s="360" customFormat="1" ht="15" customHeight="1" x14ac:dyDescent="0.2">
      <c r="C2305" s="1323" t="s">
        <v>1474</v>
      </c>
      <c r="D2305" s="900"/>
      <c r="E2305" s="1300"/>
      <c r="F2305" s="1300"/>
      <c r="G2305" s="1300"/>
      <c r="H2305" s="1300"/>
      <c r="I2305" s="144"/>
      <c r="J2305" s="1301"/>
      <c r="K2305" s="1301"/>
      <c r="L2305" s="1448"/>
      <c r="M2305" s="506"/>
      <c r="N2305" s="506"/>
      <c r="O2305" s="506"/>
      <c r="P2305" s="506"/>
    </row>
    <row r="2306" spans="3:16" s="360" customFormat="1" ht="15" customHeight="1" x14ac:dyDescent="0.2">
      <c r="C2306" s="5059" t="s">
        <v>2778</v>
      </c>
      <c r="D2306" s="5060"/>
      <c r="E2306" s="5060"/>
      <c r="F2306" s="5060"/>
      <c r="G2306" s="5060"/>
      <c r="H2306" s="5060"/>
      <c r="I2306" s="5060"/>
      <c r="J2306" s="5060"/>
      <c r="K2306" s="5060"/>
      <c r="L2306" s="5061"/>
      <c r="M2306" s="506"/>
      <c r="N2306" s="506"/>
      <c r="O2306" s="506"/>
      <c r="P2306" s="506"/>
    </row>
    <row r="2307" spans="3:16" s="360" customFormat="1" ht="15" customHeight="1" x14ac:dyDescent="0.2">
      <c r="C2307" s="5038" t="s">
        <v>1087</v>
      </c>
      <c r="D2307" s="4536"/>
      <c r="E2307" s="4536"/>
      <c r="F2307" s="4536"/>
      <c r="G2307" s="4536"/>
      <c r="H2307" s="4536"/>
      <c r="I2307" s="4536"/>
      <c r="J2307" s="4536"/>
      <c r="K2307" s="4536"/>
      <c r="L2307" s="5039"/>
      <c r="M2307" s="506"/>
      <c r="N2307" s="506"/>
      <c r="O2307" s="506"/>
      <c r="P2307" s="506"/>
    </row>
    <row r="2308" spans="3:16" s="360" customFormat="1" ht="15" customHeight="1" x14ac:dyDescent="0.2">
      <c r="C2308" s="5038" t="s">
        <v>1088</v>
      </c>
      <c r="D2308" s="4536"/>
      <c r="E2308" s="4536"/>
      <c r="F2308" s="4536"/>
      <c r="G2308" s="4536"/>
      <c r="H2308" s="4536"/>
      <c r="I2308" s="4536"/>
      <c r="J2308" s="4536"/>
      <c r="K2308" s="4536"/>
      <c r="L2308" s="5039"/>
      <c r="M2308" s="506"/>
      <c r="N2308" s="506"/>
      <c r="O2308" s="506"/>
      <c r="P2308" s="506"/>
    </row>
    <row r="2309" spans="3:16" s="360" customFormat="1" ht="15" customHeight="1" x14ac:dyDescent="0.2">
      <c r="C2309" s="5038" t="s">
        <v>1468</v>
      </c>
      <c r="D2309" s="4536"/>
      <c r="E2309" s="4536"/>
      <c r="F2309" s="4536"/>
      <c r="G2309" s="4536"/>
      <c r="H2309" s="4536"/>
      <c r="I2309" s="4536"/>
      <c r="J2309" s="4536"/>
      <c r="K2309" s="4536"/>
      <c r="L2309" s="5039"/>
      <c r="M2309" s="506"/>
      <c r="N2309" s="506"/>
      <c r="O2309" s="506"/>
      <c r="P2309" s="506"/>
    </row>
    <row r="2310" spans="3:16" s="360" customFormat="1" ht="15" customHeight="1" x14ac:dyDescent="0.2">
      <c r="C2310" s="5059" t="s">
        <v>1469</v>
      </c>
      <c r="D2310" s="5060"/>
      <c r="E2310" s="5060"/>
      <c r="F2310" s="5060"/>
      <c r="G2310" s="5060"/>
      <c r="H2310" s="5060"/>
      <c r="I2310" s="5060"/>
      <c r="J2310" s="5060"/>
      <c r="K2310" s="5060"/>
      <c r="L2310" s="5061"/>
      <c r="M2310" s="506"/>
      <c r="N2310" s="506"/>
      <c r="O2310" s="506"/>
      <c r="P2310" s="506"/>
    </row>
    <row r="2311" spans="3:16" s="360" customFormat="1" ht="15" customHeight="1" thickBot="1" x14ac:dyDescent="0.25">
      <c r="C2311" s="5178" t="s">
        <v>1470</v>
      </c>
      <c r="D2311" s="5042"/>
      <c r="E2311" s="5042"/>
      <c r="F2311" s="5042"/>
      <c r="G2311" s="5042"/>
      <c r="H2311" s="5042"/>
      <c r="I2311" s="5042"/>
      <c r="J2311" s="5042"/>
      <c r="K2311" s="5042"/>
      <c r="L2311" s="5043"/>
      <c r="M2311" s="506"/>
      <c r="N2311" s="506"/>
      <c r="O2311" s="506"/>
      <c r="P2311" s="506"/>
    </row>
    <row r="2312" spans="3:16" s="360" customFormat="1" ht="15" customHeight="1" thickTop="1" x14ac:dyDescent="0.3">
      <c r="C2312" s="1029">
        <f>+C2295</f>
        <v>0</v>
      </c>
      <c r="D2312" s="534"/>
      <c r="E2312" s="534"/>
      <c r="F2312" s="534"/>
      <c r="G2312" s="534"/>
      <c r="H2312" s="534"/>
      <c r="I2312" s="506"/>
      <c r="J2312" s="506"/>
      <c r="K2312" s="506"/>
      <c r="L2312" s="506"/>
      <c r="M2312" s="506"/>
      <c r="N2312" s="506"/>
      <c r="O2312" s="506"/>
      <c r="P2312" s="506"/>
    </row>
    <row r="2313" spans="3:16" s="360" customFormat="1" ht="15" customHeight="1" thickBot="1" x14ac:dyDescent="0.35">
      <c r="C2313" s="534"/>
      <c r="D2313" s="534"/>
      <c r="E2313" s="534"/>
      <c r="F2313" s="534"/>
      <c r="G2313" s="534"/>
      <c r="H2313" s="534"/>
      <c r="I2313" s="506"/>
      <c r="J2313" s="506"/>
      <c r="K2313" s="506"/>
      <c r="L2313" s="506"/>
      <c r="M2313" s="506"/>
      <c r="N2313" s="506"/>
      <c r="O2313" s="506"/>
      <c r="P2313" s="506"/>
    </row>
    <row r="2314" spans="3:16" s="360" customFormat="1" ht="15" customHeight="1" thickTop="1" x14ac:dyDescent="0.2">
      <c r="C2314" s="5062" t="s">
        <v>1065</v>
      </c>
      <c r="D2314" s="4962"/>
      <c r="E2314" s="4962"/>
      <c r="F2314" s="4962"/>
      <c r="G2314" s="4962"/>
      <c r="H2314" s="4962"/>
      <c r="I2314" s="4962"/>
      <c r="J2314" s="4962"/>
      <c r="K2314" s="4963"/>
      <c r="L2314" s="506"/>
      <c r="M2314" s="506"/>
      <c r="N2314" s="506"/>
      <c r="O2314" s="506"/>
      <c r="P2314" s="506"/>
    </row>
    <row r="2315" spans="3:16" s="360" customFormat="1" ht="15" customHeight="1" x14ac:dyDescent="0.2">
      <c r="C2315" s="831"/>
      <c r="D2315" s="712"/>
      <c r="E2315" s="712"/>
      <c r="F2315" s="712"/>
      <c r="G2315" s="712"/>
      <c r="H2315" s="712"/>
      <c r="I2315" s="712"/>
      <c r="J2315" s="712"/>
      <c r="K2315" s="832"/>
      <c r="L2315" s="506"/>
      <c r="M2315" s="506"/>
      <c r="N2315" s="506"/>
      <c r="O2315" s="506"/>
      <c r="P2315" s="506"/>
    </row>
    <row r="2316" spans="3:16" s="360" customFormat="1" ht="15" customHeight="1" x14ac:dyDescent="0.2">
      <c r="C2316" s="5172" t="s">
        <v>1066</v>
      </c>
      <c r="D2316" s="5173"/>
      <c r="E2316" s="5128" t="s">
        <v>2765</v>
      </c>
      <c r="F2316" s="5128"/>
      <c r="G2316" s="5128"/>
      <c r="H2316" s="5128"/>
      <c r="I2316" s="5128"/>
      <c r="J2316" s="5056"/>
      <c r="K2316" s="5174"/>
      <c r="L2316" s="506"/>
      <c r="M2316" s="506"/>
      <c r="N2316" s="506"/>
      <c r="O2316" s="506"/>
      <c r="P2316" s="506"/>
    </row>
    <row r="2317" spans="3:16" s="360" customFormat="1" ht="66" customHeight="1" x14ac:dyDescent="0.2">
      <c r="C2317" s="1443"/>
      <c r="D2317" s="1442" t="s">
        <v>1067</v>
      </c>
      <c r="E2317" s="1347" t="s">
        <v>2770</v>
      </c>
      <c r="F2317" s="1347" t="s">
        <v>349</v>
      </c>
      <c r="G2317" s="1347" t="s">
        <v>1068</v>
      </c>
      <c r="H2317" s="1347" t="s">
        <v>1290</v>
      </c>
      <c r="I2317" s="1347" t="s">
        <v>1069</v>
      </c>
      <c r="J2317" s="1441" t="s">
        <v>1070</v>
      </c>
      <c r="K2317" s="1444" t="s">
        <v>1071</v>
      </c>
      <c r="L2317" s="506"/>
      <c r="M2317" s="506"/>
      <c r="N2317" s="506"/>
      <c r="O2317" s="506"/>
      <c r="P2317" s="506"/>
    </row>
    <row r="2318" spans="3:16" s="360" customFormat="1" ht="15" customHeight="1" x14ac:dyDescent="0.2">
      <c r="C2318" s="1445" t="s">
        <v>1072</v>
      </c>
      <c r="D2318" s="1350">
        <v>15</v>
      </c>
      <c r="E2318" s="1352">
        <v>15</v>
      </c>
      <c r="F2318" s="46">
        <v>100</v>
      </c>
      <c r="G2318" s="1352" t="s">
        <v>1534</v>
      </c>
      <c r="H2318" s="46">
        <v>75</v>
      </c>
      <c r="I2318" s="46">
        <v>40</v>
      </c>
      <c r="J2318" s="1446">
        <v>0.15</v>
      </c>
      <c r="K2318" s="1447">
        <v>0.15</v>
      </c>
      <c r="L2318" s="506"/>
      <c r="M2318" s="506"/>
      <c r="N2318" s="506"/>
      <c r="O2318" s="506"/>
      <c r="P2318" s="506"/>
    </row>
    <row r="2319" spans="3:16" s="360" customFormat="1" ht="15" customHeight="1" x14ac:dyDescent="0.2">
      <c r="C2319" s="1323" t="s">
        <v>1474</v>
      </c>
      <c r="D2319" s="900"/>
      <c r="E2319" s="1300"/>
      <c r="F2319" s="1300"/>
      <c r="G2319" s="1300"/>
      <c r="H2319" s="1300"/>
      <c r="I2319" s="1300"/>
      <c r="J2319" s="1300"/>
      <c r="K2319" s="1448"/>
      <c r="L2319" s="506"/>
      <c r="M2319" s="506"/>
      <c r="N2319" s="506"/>
      <c r="O2319" s="506"/>
      <c r="P2319" s="506"/>
    </row>
    <row r="2320" spans="3:16" s="360" customFormat="1" ht="15" customHeight="1" x14ac:dyDescent="0.2">
      <c r="C2320" s="5059" t="s">
        <v>1073</v>
      </c>
      <c r="D2320" s="5060"/>
      <c r="E2320" s="5060"/>
      <c r="F2320" s="5060"/>
      <c r="G2320" s="5060"/>
      <c r="H2320" s="5060"/>
      <c r="I2320" s="5060"/>
      <c r="J2320" s="5060"/>
      <c r="K2320" s="5061"/>
      <c r="L2320" s="506"/>
      <c r="M2320" s="506"/>
      <c r="N2320" s="506"/>
      <c r="O2320" s="506"/>
      <c r="P2320" s="506"/>
    </row>
    <row r="2321" spans="3:16" s="360" customFormat="1" ht="15" customHeight="1" x14ac:dyDescent="0.2">
      <c r="C2321" s="5038" t="s">
        <v>1074</v>
      </c>
      <c r="D2321" s="4536"/>
      <c r="E2321" s="4536"/>
      <c r="F2321" s="4536"/>
      <c r="G2321" s="4536"/>
      <c r="H2321" s="4536"/>
      <c r="I2321" s="4536"/>
      <c r="J2321" s="4536"/>
      <c r="K2321" s="5039"/>
      <c r="L2321" s="506"/>
      <c r="M2321" s="506"/>
      <c r="N2321" s="506"/>
      <c r="O2321" s="506"/>
      <c r="P2321" s="506"/>
    </row>
    <row r="2322" spans="3:16" s="360" customFormat="1" ht="15" customHeight="1" x14ac:dyDescent="0.2">
      <c r="C2322" s="5038" t="s">
        <v>1075</v>
      </c>
      <c r="D2322" s="4536"/>
      <c r="E2322" s="4536"/>
      <c r="F2322" s="4536"/>
      <c r="G2322" s="4536"/>
      <c r="H2322" s="4536"/>
      <c r="I2322" s="4536"/>
      <c r="J2322" s="4536"/>
      <c r="K2322" s="5039"/>
      <c r="L2322" s="506"/>
      <c r="M2322" s="506"/>
      <c r="N2322" s="506"/>
      <c r="O2322" s="506"/>
      <c r="P2322" s="506"/>
    </row>
    <row r="2323" spans="3:16" s="360" customFormat="1" ht="15" customHeight="1" thickBot="1" x14ac:dyDescent="0.25">
      <c r="C2323" s="5178" t="s">
        <v>1076</v>
      </c>
      <c r="D2323" s="5042"/>
      <c r="E2323" s="5042"/>
      <c r="F2323" s="5042"/>
      <c r="G2323" s="5042"/>
      <c r="H2323" s="5042"/>
      <c r="I2323" s="5042"/>
      <c r="J2323" s="5042"/>
      <c r="K2323" s="5043"/>
      <c r="L2323" s="506"/>
      <c r="M2323" s="506"/>
      <c r="N2323" s="506"/>
      <c r="O2323" s="506"/>
      <c r="P2323" s="506"/>
    </row>
    <row r="2324" spans="3:16" s="360" customFormat="1" ht="15" customHeight="1" thickTop="1" x14ac:dyDescent="0.3">
      <c r="C2324" s="4948"/>
      <c r="D2324" s="4948"/>
      <c r="E2324" s="4948"/>
      <c r="F2324" s="534"/>
      <c r="G2324" s="534"/>
      <c r="H2324" s="534"/>
      <c r="I2324" s="506"/>
      <c r="J2324" s="506"/>
      <c r="K2324" s="506"/>
      <c r="L2324" s="506"/>
      <c r="M2324" s="506"/>
      <c r="N2324" s="506"/>
      <c r="O2324" s="506"/>
      <c r="P2324" s="506"/>
    </row>
    <row r="2325" spans="3:16" s="360" customFormat="1" ht="15" customHeight="1" thickBot="1" x14ac:dyDescent="0.35">
      <c r="C2325" s="534"/>
      <c r="D2325" s="534"/>
      <c r="E2325" s="534"/>
      <c r="F2325" s="534"/>
      <c r="G2325" s="534"/>
      <c r="H2325" s="534"/>
      <c r="I2325" s="506"/>
      <c r="J2325" s="506"/>
      <c r="K2325" s="506"/>
      <c r="L2325" s="506"/>
      <c r="M2325" s="506"/>
      <c r="N2325" s="506"/>
      <c r="O2325" s="506"/>
      <c r="P2325" s="506"/>
    </row>
    <row r="2326" spans="3:16" s="360" customFormat="1" ht="15" customHeight="1" x14ac:dyDescent="0.2">
      <c r="C2326" s="5125" t="s">
        <v>634</v>
      </c>
      <c r="D2326" s="5126"/>
      <c r="E2326" s="5126"/>
      <c r="F2326" s="5126"/>
      <c r="G2326" s="5126"/>
      <c r="H2326" s="5126"/>
      <c r="I2326" s="5126"/>
      <c r="J2326" s="5126"/>
      <c r="K2326" s="5126"/>
      <c r="L2326" s="5126"/>
      <c r="M2326" s="5127"/>
      <c r="N2326"/>
      <c r="O2326" s="506"/>
      <c r="P2326" s="506"/>
    </row>
    <row r="2327" spans="3:16" s="360" customFormat="1" ht="15" customHeight="1" x14ac:dyDescent="0.2">
      <c r="C2327" s="1362"/>
      <c r="D2327" s="712"/>
      <c r="E2327" s="712"/>
      <c r="F2327" s="712"/>
      <c r="G2327" s="712"/>
      <c r="H2327" s="712"/>
      <c r="I2327" s="712"/>
      <c r="J2327" s="712"/>
      <c r="K2327" s="712"/>
      <c r="L2327" s="712"/>
      <c r="M2327" s="712"/>
      <c r="N2327" s="712"/>
      <c r="O2327" s="506"/>
      <c r="P2327" s="506"/>
    </row>
    <row r="2328" spans="3:16" s="360" customFormat="1" ht="15" customHeight="1" x14ac:dyDescent="0.2">
      <c r="C2328" s="1363" t="s">
        <v>344</v>
      </c>
      <c r="D2328" s="5128" t="s">
        <v>2765</v>
      </c>
      <c r="E2328" s="5128"/>
      <c r="F2328" s="5128"/>
      <c r="G2328" s="5128"/>
      <c r="H2328" s="5128"/>
      <c r="I2328" s="5128"/>
      <c r="J2328" s="5128"/>
      <c r="K2328" s="5128"/>
      <c r="L2328" s="5128"/>
      <c r="M2328" s="5128"/>
      <c r="N2328" s="712"/>
      <c r="O2328" s="506"/>
      <c r="P2328" s="506"/>
    </row>
    <row r="2329" spans="3:16" s="360" customFormat="1" ht="15" customHeight="1" x14ac:dyDescent="0.2">
      <c r="C2329" s="5107" t="s">
        <v>2768</v>
      </c>
      <c r="D2329" s="5054" t="s">
        <v>2766</v>
      </c>
      <c r="E2329" s="5054"/>
      <c r="F2329" s="5054"/>
      <c r="G2329" s="5054" t="s">
        <v>2767</v>
      </c>
      <c r="H2329" s="5054"/>
      <c r="I2329" s="5054"/>
      <c r="J2329" s="4266" t="s">
        <v>340</v>
      </c>
      <c r="K2329" s="5138"/>
      <c r="L2329" s="5138"/>
      <c r="M2329" s="5139"/>
      <c r="N2329" s="712"/>
      <c r="O2329" s="506"/>
      <c r="P2329" s="506"/>
    </row>
    <row r="2330" spans="3:16" s="360" customFormat="1" ht="70.5" customHeight="1" x14ac:dyDescent="0.2">
      <c r="C2330" s="5107"/>
      <c r="D2330" s="1347" t="s">
        <v>2770</v>
      </c>
      <c r="E2330" s="1347" t="s">
        <v>563</v>
      </c>
      <c r="F2330" s="1347" t="s">
        <v>1413</v>
      </c>
      <c r="G2330" s="1347" t="s">
        <v>2773</v>
      </c>
      <c r="H2330" s="1347" t="s">
        <v>1996</v>
      </c>
      <c r="I2330" s="1347" t="s">
        <v>2321</v>
      </c>
      <c r="J2330" s="1347" t="s">
        <v>2020</v>
      </c>
      <c r="K2330" s="1347" t="s">
        <v>2322</v>
      </c>
      <c r="L2330" s="1347" t="s">
        <v>2323</v>
      </c>
      <c r="M2330" s="1348" t="s">
        <v>2560</v>
      </c>
      <c r="N2330" s="712"/>
      <c r="O2330" s="506"/>
      <c r="P2330" s="506"/>
    </row>
    <row r="2331" spans="3:16" s="360" customFormat="1" ht="23.25" customHeight="1" x14ac:dyDescent="0.2">
      <c r="C2331" s="1349" t="s">
        <v>635</v>
      </c>
      <c r="D2331" s="1351" t="s">
        <v>308</v>
      </c>
      <c r="E2331" s="1352" t="s">
        <v>1534</v>
      </c>
      <c r="F2331" s="1352" t="s">
        <v>1534</v>
      </c>
      <c r="G2331" s="1352">
        <v>39</v>
      </c>
      <c r="H2331" s="46">
        <v>3000</v>
      </c>
      <c r="I2331" s="1364">
        <v>0.1</v>
      </c>
      <c r="J2331" s="1354" t="s">
        <v>308</v>
      </c>
      <c r="K2331" s="418">
        <v>50</v>
      </c>
      <c r="L2331" s="1356">
        <v>0.06</v>
      </c>
      <c r="M2331" s="1356">
        <v>0.1</v>
      </c>
      <c r="N2331" s="712"/>
      <c r="O2331" s="506"/>
      <c r="P2331" s="506"/>
    </row>
    <row r="2332" spans="3:16" s="360" customFormat="1" ht="15" customHeight="1" x14ac:dyDescent="0.2">
      <c r="C2332" s="1358"/>
      <c r="D2332" s="1300"/>
      <c r="E2332" s="1300"/>
      <c r="F2332" s="1300"/>
      <c r="G2332" s="1300"/>
      <c r="H2332" s="144"/>
      <c r="I2332" s="1301"/>
      <c r="J2332" s="1301"/>
      <c r="K2332" s="1302"/>
      <c r="L2332" s="1302"/>
      <c r="M2332" s="1365"/>
      <c r="N2332" s="712"/>
      <c r="O2332" s="506"/>
      <c r="P2332" s="506"/>
    </row>
    <row r="2333" spans="3:16" s="360" customFormat="1" ht="15" customHeight="1" x14ac:dyDescent="0.2">
      <c r="C2333" s="1358" t="s">
        <v>1474</v>
      </c>
      <c r="D2333" s="1300"/>
      <c r="E2333" s="1300"/>
      <c r="F2333" s="1300"/>
      <c r="G2333" s="1300"/>
      <c r="H2333" s="144"/>
      <c r="I2333" s="1301"/>
      <c r="J2333" s="1301"/>
      <c r="K2333" s="1302"/>
      <c r="L2333" s="1302"/>
      <c r="M2333" s="1365"/>
      <c r="N2333" s="712"/>
      <c r="O2333" s="506"/>
      <c r="P2333" s="506"/>
    </row>
    <row r="2334" spans="3:16" s="360" customFormat="1" ht="15" customHeight="1" x14ac:dyDescent="0.2">
      <c r="C2334" s="5116" t="s">
        <v>2778</v>
      </c>
      <c r="D2334" s="5060"/>
      <c r="E2334" s="5060"/>
      <c r="F2334" s="5060"/>
      <c r="G2334" s="5060"/>
      <c r="H2334" s="5060"/>
      <c r="I2334" s="5060"/>
      <c r="J2334" s="5060"/>
      <c r="K2334" s="5060"/>
      <c r="L2334" s="5060"/>
      <c r="M2334" s="5136"/>
      <c r="N2334" s="900"/>
      <c r="O2334" s="506"/>
      <c r="P2334" s="506"/>
    </row>
    <row r="2335" spans="3:16" s="360" customFormat="1" ht="15" customHeight="1" x14ac:dyDescent="0.2">
      <c r="C2335" s="5103" t="s">
        <v>636</v>
      </c>
      <c r="D2335" s="4536"/>
      <c r="E2335" s="4536"/>
      <c r="F2335" s="4536"/>
      <c r="G2335" s="4536"/>
      <c r="H2335" s="4536"/>
      <c r="I2335" s="4536"/>
      <c r="J2335" s="4536"/>
      <c r="K2335" s="4536"/>
      <c r="L2335" s="4536"/>
      <c r="M2335" s="5137"/>
      <c r="N2335"/>
      <c r="O2335" s="506"/>
      <c r="P2335" s="506"/>
    </row>
    <row r="2336" spans="3:16" s="360" customFormat="1" ht="15" customHeight="1" x14ac:dyDescent="0.2">
      <c r="C2336" s="5103" t="s">
        <v>2327</v>
      </c>
      <c r="D2336" s="4536"/>
      <c r="E2336" s="4536"/>
      <c r="F2336" s="4536"/>
      <c r="G2336" s="4536"/>
      <c r="H2336" s="4536"/>
      <c r="I2336" s="4536"/>
      <c r="J2336" s="4536"/>
      <c r="K2336" s="4536"/>
      <c r="L2336" s="4536"/>
      <c r="M2336" s="5137"/>
      <c r="N2336"/>
      <c r="O2336" s="506"/>
      <c r="P2336" s="506"/>
    </row>
    <row r="2337" spans="3:16" s="360" customFormat="1" ht="15" customHeight="1" x14ac:dyDescent="0.2">
      <c r="C2337" s="5103" t="s">
        <v>637</v>
      </c>
      <c r="D2337" s="4536"/>
      <c r="E2337" s="4536"/>
      <c r="F2337" s="4536"/>
      <c r="G2337" s="4536"/>
      <c r="H2337" s="4536"/>
      <c r="I2337" s="4536"/>
      <c r="J2337" s="4536"/>
      <c r="K2337" s="4536"/>
      <c r="L2337" s="4536"/>
      <c r="M2337" s="5137"/>
      <c r="N2337"/>
      <c r="O2337" s="506"/>
      <c r="P2337" s="506"/>
    </row>
    <row r="2338" spans="3:16" s="360" customFormat="1" ht="15" customHeight="1" thickBot="1" x14ac:dyDescent="0.25">
      <c r="C2338" s="5140" t="s">
        <v>2660</v>
      </c>
      <c r="D2338" s="5141"/>
      <c r="E2338" s="5141"/>
      <c r="F2338" s="5141"/>
      <c r="G2338" s="5141"/>
      <c r="H2338" s="5141"/>
      <c r="I2338" s="5141"/>
      <c r="J2338" s="5141"/>
      <c r="K2338" s="5141"/>
      <c r="L2338" s="5141"/>
      <c r="M2338" s="5142"/>
      <c r="N2338" s="712"/>
      <c r="O2338" s="506"/>
      <c r="P2338" s="506"/>
    </row>
    <row r="2339" spans="3:16" s="360" customFormat="1" ht="15" customHeight="1" x14ac:dyDescent="0.2">
      <c r="C2339" s="1029"/>
      <c r="D2339"/>
      <c r="E2339"/>
      <c r="F2339"/>
      <c r="G2339"/>
      <c r="H2339"/>
      <c r="I2339"/>
      <c r="J2339"/>
      <c r="K2339"/>
      <c r="L2339"/>
      <c r="M2339"/>
      <c r="N2339" s="712"/>
      <c r="O2339" s="506"/>
      <c r="P2339" s="506"/>
    </row>
    <row r="2340" spans="3:16" s="360" customFormat="1" ht="15" customHeight="1" thickBot="1" x14ac:dyDescent="0.25">
      <c r="C2340"/>
      <c r="D2340"/>
      <c r="E2340"/>
      <c r="F2340"/>
      <c r="G2340"/>
      <c r="H2340"/>
      <c r="I2340"/>
      <c r="J2340"/>
      <c r="K2340"/>
      <c r="L2340"/>
      <c r="M2340"/>
      <c r="N2340"/>
      <c r="O2340" s="506"/>
      <c r="P2340" s="506"/>
    </row>
    <row r="2341" spans="3:16" s="360" customFormat="1" ht="15" customHeight="1" x14ac:dyDescent="0.2">
      <c r="C2341" s="5295" t="s">
        <v>634</v>
      </c>
      <c r="D2341" s="5296"/>
      <c r="E2341" s="5296"/>
      <c r="F2341" s="5296"/>
      <c r="G2341" s="5296"/>
      <c r="H2341" s="5296"/>
      <c r="I2341" s="5296"/>
      <c r="J2341" s="5296"/>
      <c r="K2341" s="5296"/>
      <c r="L2341" s="5296"/>
      <c r="M2341" s="5296"/>
      <c r="N2341" s="5297"/>
      <c r="O2341" s="506"/>
      <c r="P2341" s="506"/>
    </row>
    <row r="2342" spans="3:16" s="360" customFormat="1" ht="15" customHeight="1" x14ac:dyDescent="0.2">
      <c r="C2342" s="970"/>
      <c r="D2342" s="712"/>
      <c r="E2342" s="712"/>
      <c r="F2342" s="712"/>
      <c r="G2342" s="712"/>
      <c r="H2342" s="712"/>
      <c r="I2342" s="712"/>
      <c r="J2342" s="712"/>
      <c r="K2342" s="712"/>
      <c r="L2342" s="712"/>
      <c r="M2342" s="712"/>
      <c r="N2342" s="971"/>
      <c r="O2342" s="506"/>
      <c r="P2342" s="506"/>
    </row>
    <row r="2343" spans="3:16" s="360" customFormat="1" ht="15" customHeight="1" x14ac:dyDescent="0.2">
      <c r="C2343" s="1363" t="s">
        <v>344</v>
      </c>
      <c r="D2343" s="5128" t="s">
        <v>2765</v>
      </c>
      <c r="E2343" s="5128"/>
      <c r="F2343" s="5128"/>
      <c r="G2343" s="5128"/>
      <c r="H2343" s="5128"/>
      <c r="I2343" s="5128"/>
      <c r="J2343" s="5128"/>
      <c r="K2343" s="5128"/>
      <c r="L2343" s="5128"/>
      <c r="M2343" s="5128"/>
      <c r="N2343" s="5149"/>
      <c r="O2343" s="506"/>
      <c r="P2343" s="506"/>
    </row>
    <row r="2344" spans="3:16" s="360" customFormat="1" ht="15" customHeight="1" x14ac:dyDescent="0.2">
      <c r="C2344" s="5107" t="s">
        <v>2768</v>
      </c>
      <c r="D2344" s="5054" t="s">
        <v>2766</v>
      </c>
      <c r="E2344" s="5054"/>
      <c r="F2344" s="5054"/>
      <c r="G2344" s="5054" t="s">
        <v>2767</v>
      </c>
      <c r="H2344" s="5054"/>
      <c r="I2344" s="5054"/>
      <c r="J2344" s="5054"/>
      <c r="K2344" s="5054" t="s">
        <v>340</v>
      </c>
      <c r="L2344" s="5054"/>
      <c r="M2344" s="5054"/>
      <c r="N2344" s="5115"/>
      <c r="O2344" s="506"/>
      <c r="P2344" s="506"/>
    </row>
    <row r="2345" spans="3:16" s="360" customFormat="1" ht="37.5" customHeight="1" x14ac:dyDescent="0.2">
      <c r="C2345" s="5107"/>
      <c r="D2345" s="1347" t="s">
        <v>2770</v>
      </c>
      <c r="E2345" s="1347" t="s">
        <v>563</v>
      </c>
      <c r="F2345" s="1347" t="s">
        <v>1413</v>
      </c>
      <c r="G2345" s="1347" t="s">
        <v>2773</v>
      </c>
      <c r="H2345" s="1347" t="s">
        <v>1996</v>
      </c>
      <c r="I2345" s="1366" t="s">
        <v>638</v>
      </c>
      <c r="J2345" s="1347" t="s">
        <v>2321</v>
      </c>
      <c r="K2345" s="1347" t="s">
        <v>2020</v>
      </c>
      <c r="L2345" s="1347" t="s">
        <v>2322</v>
      </c>
      <c r="M2345" s="1347" t="s">
        <v>2323</v>
      </c>
      <c r="N2345" s="1348" t="s">
        <v>2560</v>
      </c>
      <c r="O2345" s="506"/>
      <c r="P2345" s="506"/>
    </row>
    <row r="2346" spans="3:16" s="360" customFormat="1" ht="26.25" customHeight="1" x14ac:dyDescent="0.2">
      <c r="C2346" s="1349" t="s">
        <v>639</v>
      </c>
      <c r="D2346" s="1351" t="s">
        <v>308</v>
      </c>
      <c r="E2346" s="1352" t="s">
        <v>1534</v>
      </c>
      <c r="F2346" s="1352" t="s">
        <v>1534</v>
      </c>
      <c r="G2346" s="1352">
        <v>0</v>
      </c>
      <c r="H2346" s="46" t="s">
        <v>1534</v>
      </c>
      <c r="I2346" s="46">
        <v>2</v>
      </c>
      <c r="J2346" s="1364">
        <v>2E-3</v>
      </c>
      <c r="K2346" s="1354" t="s">
        <v>308</v>
      </c>
      <c r="L2346" s="1355" t="s">
        <v>308</v>
      </c>
      <c r="M2346" s="1356">
        <v>0.06</v>
      </c>
      <c r="N2346" s="1357">
        <v>0.1</v>
      </c>
      <c r="O2346" s="506"/>
      <c r="P2346" s="506"/>
    </row>
    <row r="2347" spans="3:16" s="360" customFormat="1" ht="14.25" customHeight="1" x14ac:dyDescent="0.2">
      <c r="C2347" s="1358" t="s">
        <v>1474</v>
      </c>
      <c r="D2347" s="1300"/>
      <c r="E2347" s="1300"/>
      <c r="F2347" s="1300"/>
      <c r="G2347" s="1300"/>
      <c r="H2347" s="144"/>
      <c r="I2347" s="1301"/>
      <c r="J2347" s="1301"/>
      <c r="K2347" s="1302"/>
      <c r="L2347" s="1302"/>
      <c r="M2347" s="1301"/>
      <c r="N2347" s="971"/>
      <c r="O2347" s="506"/>
      <c r="P2347" s="506"/>
    </row>
    <row r="2348" spans="3:16" s="360" customFormat="1" ht="15" customHeight="1" x14ac:dyDescent="0.2">
      <c r="C2348" s="5116" t="s">
        <v>2778</v>
      </c>
      <c r="D2348" s="5060"/>
      <c r="E2348" s="5060"/>
      <c r="F2348" s="5060"/>
      <c r="G2348" s="5060"/>
      <c r="H2348" s="5060"/>
      <c r="I2348" s="5060"/>
      <c r="J2348" s="5060"/>
      <c r="K2348" s="5060"/>
      <c r="L2348" s="5060"/>
      <c r="M2348" s="5060"/>
      <c r="N2348" s="1359"/>
      <c r="O2348" s="506"/>
      <c r="P2348" s="506"/>
    </row>
    <row r="2349" spans="3:16" s="360" customFormat="1" ht="15" customHeight="1" x14ac:dyDescent="0.2">
      <c r="C2349" s="5103" t="s">
        <v>640</v>
      </c>
      <c r="D2349" s="4536"/>
      <c r="E2349" s="4536"/>
      <c r="F2349" s="4536"/>
      <c r="G2349" s="4536"/>
      <c r="H2349" s="4536"/>
      <c r="I2349" s="4536"/>
      <c r="J2349" s="4536"/>
      <c r="K2349" s="4536"/>
      <c r="L2349" s="4536"/>
      <c r="M2349" s="4536"/>
      <c r="N2349" s="971"/>
      <c r="O2349" s="506"/>
      <c r="P2349" s="506"/>
    </row>
    <row r="2350" spans="3:16" s="360" customFormat="1" ht="15" customHeight="1" x14ac:dyDescent="0.2">
      <c r="C2350" s="5103" t="s">
        <v>615</v>
      </c>
      <c r="D2350" s="4536"/>
      <c r="E2350" s="4536"/>
      <c r="F2350" s="4536"/>
      <c r="G2350" s="4536"/>
      <c r="H2350" s="4536"/>
      <c r="I2350" s="4536"/>
      <c r="J2350" s="4536"/>
      <c r="K2350" s="4536"/>
      <c r="L2350" s="4536"/>
      <c r="M2350" s="4536"/>
      <c r="N2350" s="971"/>
      <c r="O2350" s="506"/>
      <c r="P2350" s="506"/>
    </row>
    <row r="2351" spans="3:16" s="360" customFormat="1" ht="15" customHeight="1" x14ac:dyDescent="0.2">
      <c r="C2351" s="5103" t="s">
        <v>641</v>
      </c>
      <c r="D2351" s="4536"/>
      <c r="E2351" s="4536"/>
      <c r="F2351" s="4536"/>
      <c r="G2351" s="4536"/>
      <c r="H2351" s="4536"/>
      <c r="I2351" s="4536"/>
      <c r="J2351" s="4536"/>
      <c r="K2351" s="4536"/>
      <c r="L2351" s="4536"/>
      <c r="M2351" s="4536"/>
      <c r="N2351" s="971"/>
      <c r="O2351" s="506"/>
      <c r="P2351" s="506"/>
    </row>
    <row r="2352" spans="3:16" s="360" customFormat="1" ht="15" customHeight="1" thickBot="1" x14ac:dyDescent="0.25">
      <c r="C2352" s="5140" t="s">
        <v>2661</v>
      </c>
      <c r="D2352" s="5141"/>
      <c r="E2352" s="5141"/>
      <c r="F2352" s="5141"/>
      <c r="G2352" s="5141"/>
      <c r="H2352" s="5141"/>
      <c r="I2352" s="5141"/>
      <c r="J2352" s="5141"/>
      <c r="K2352" s="5141"/>
      <c r="L2352" s="5141"/>
      <c r="M2352" s="5141"/>
      <c r="N2352" s="967"/>
      <c r="O2352" s="506"/>
      <c r="P2352" s="506"/>
    </row>
    <row r="2353" spans="3:16" s="360" customFormat="1" ht="15" customHeight="1" x14ac:dyDescent="0.3">
      <c r="C2353" s="5148"/>
      <c r="D2353" s="5148"/>
      <c r="E2353" s="5148"/>
      <c r="F2353" s="534"/>
      <c r="G2353" s="534"/>
      <c r="H2353" s="534"/>
      <c r="I2353" s="506"/>
      <c r="J2353" s="506"/>
      <c r="K2353" s="506"/>
      <c r="L2353" s="506"/>
      <c r="M2353" s="506"/>
      <c r="N2353" s="506"/>
      <c r="O2353" s="506"/>
      <c r="P2353" s="506"/>
    </row>
    <row r="2354" spans="3:16" s="360" customFormat="1" ht="12.75" customHeight="1" thickBot="1" x14ac:dyDescent="0.35">
      <c r="C2354" s="534"/>
      <c r="D2354" s="534"/>
      <c r="E2354" s="534"/>
      <c r="F2354" s="534"/>
      <c r="G2354" s="534"/>
      <c r="H2354" s="534"/>
      <c r="I2354" s="506"/>
      <c r="J2354" s="506"/>
      <c r="K2354" s="506"/>
      <c r="L2354" s="506"/>
      <c r="M2354" s="506"/>
      <c r="N2354" s="506"/>
      <c r="O2354" s="506"/>
      <c r="P2354" s="506"/>
    </row>
    <row r="2355" spans="3:16" s="360" customFormat="1" ht="15" customHeight="1" x14ac:dyDescent="0.2">
      <c r="C2355" s="5295" t="s">
        <v>609</v>
      </c>
      <c r="D2355" s="5296"/>
      <c r="E2355" s="5296"/>
      <c r="F2355" s="5296"/>
      <c r="G2355" s="5296"/>
      <c r="H2355" s="5296"/>
      <c r="I2355" s="5296"/>
      <c r="J2355" s="5296"/>
      <c r="K2355" s="5296"/>
      <c r="L2355" s="5296"/>
      <c r="M2355" s="5296"/>
      <c r="N2355" s="5297"/>
      <c r="O2355" s="506"/>
      <c r="P2355" s="506"/>
    </row>
    <row r="2356" spans="3:16" s="360" customFormat="1" ht="15" customHeight="1" x14ac:dyDescent="0.2">
      <c r="C2356" s="970"/>
      <c r="D2356" s="712"/>
      <c r="E2356" s="712"/>
      <c r="F2356" s="712"/>
      <c r="G2356" s="712"/>
      <c r="H2356" s="712"/>
      <c r="I2356" s="712"/>
      <c r="J2356" s="712"/>
      <c r="K2356" s="712"/>
      <c r="L2356" s="712"/>
      <c r="M2356" s="712"/>
      <c r="N2356" s="971"/>
      <c r="O2356" s="506"/>
      <c r="P2356" s="506"/>
    </row>
    <row r="2357" spans="3:16" s="360" customFormat="1" ht="15" customHeight="1" x14ac:dyDescent="0.2">
      <c r="C2357" s="5298" t="s">
        <v>344</v>
      </c>
      <c r="D2357" s="5173"/>
      <c r="E2357" s="5128" t="s">
        <v>2765</v>
      </c>
      <c r="F2357" s="5128"/>
      <c r="G2357" s="5128"/>
      <c r="H2357" s="5128"/>
      <c r="I2357" s="5128"/>
      <c r="J2357" s="5128"/>
      <c r="K2357" s="5128"/>
      <c r="L2357" s="5128"/>
      <c r="M2357" s="5128"/>
      <c r="N2357" s="5149"/>
      <c r="O2357" s="506"/>
      <c r="P2357" s="506"/>
    </row>
    <row r="2358" spans="3:16" s="360" customFormat="1" ht="15" customHeight="1" x14ac:dyDescent="0.2">
      <c r="C2358" s="5107" t="s">
        <v>2768</v>
      </c>
      <c r="D2358" s="4268" t="s">
        <v>2769</v>
      </c>
      <c r="E2358" s="5054" t="s">
        <v>2766</v>
      </c>
      <c r="F2358" s="5054"/>
      <c r="G2358" s="5054"/>
      <c r="H2358" s="5054" t="s">
        <v>2767</v>
      </c>
      <c r="I2358" s="5054"/>
      <c r="J2358" s="5054"/>
      <c r="K2358" s="5054" t="s">
        <v>340</v>
      </c>
      <c r="L2358" s="5054"/>
      <c r="M2358" s="5054"/>
      <c r="N2358" s="5115"/>
      <c r="O2358" s="506"/>
      <c r="P2358" s="506"/>
    </row>
    <row r="2359" spans="3:16" s="360" customFormat="1" ht="66" customHeight="1" x14ac:dyDescent="0.2">
      <c r="C2359" s="5107"/>
      <c r="D2359" s="4269"/>
      <c r="E2359" s="1347" t="s">
        <v>2770</v>
      </c>
      <c r="F2359" s="1347" t="s">
        <v>563</v>
      </c>
      <c r="G2359" s="1347" t="s">
        <v>1413</v>
      </c>
      <c r="H2359" s="1347" t="s">
        <v>2773</v>
      </c>
      <c r="I2359" s="1347" t="s">
        <v>1996</v>
      </c>
      <c r="J2359" s="1347" t="s">
        <v>2321</v>
      </c>
      <c r="K2359" s="1347" t="s">
        <v>2020</v>
      </c>
      <c r="L2359" s="1347" t="s">
        <v>2322</v>
      </c>
      <c r="M2359" s="1347" t="s">
        <v>2323</v>
      </c>
      <c r="N2359" s="1348" t="s">
        <v>2560</v>
      </c>
      <c r="O2359" s="506"/>
      <c r="P2359" s="506"/>
    </row>
    <row r="2360" spans="3:16" s="360" customFormat="1" ht="24.75" customHeight="1" x14ac:dyDescent="0.2">
      <c r="C2360" s="1349" t="s">
        <v>610</v>
      </c>
      <c r="D2360" s="1350">
        <v>19</v>
      </c>
      <c r="E2360" s="1351" t="s">
        <v>308</v>
      </c>
      <c r="F2360" s="1352" t="s">
        <v>1534</v>
      </c>
      <c r="G2360" s="1352" t="s">
        <v>1534</v>
      </c>
      <c r="H2360" s="1352">
        <v>19</v>
      </c>
      <c r="I2360" s="46">
        <v>1000</v>
      </c>
      <c r="J2360" s="1353">
        <v>0.1</v>
      </c>
      <c r="K2360" s="1354" t="s">
        <v>308</v>
      </c>
      <c r="L2360" s="1355">
        <v>50</v>
      </c>
      <c r="M2360" s="1356">
        <v>0.06</v>
      </c>
      <c r="N2360" s="1357">
        <v>0.1</v>
      </c>
      <c r="O2360" s="506"/>
      <c r="P2360" s="506"/>
    </row>
    <row r="2361" spans="3:16" s="360" customFormat="1" ht="29.25" customHeight="1" x14ac:dyDescent="0.2">
      <c r="C2361" s="1349" t="s">
        <v>611</v>
      </c>
      <c r="D2361" s="1353">
        <v>29</v>
      </c>
      <c r="E2361" s="1351" t="s">
        <v>308</v>
      </c>
      <c r="F2361" s="1352" t="s">
        <v>1534</v>
      </c>
      <c r="G2361" s="1352" t="s">
        <v>1534</v>
      </c>
      <c r="H2361" s="1352">
        <v>29</v>
      </c>
      <c r="I2361" s="46">
        <v>2000</v>
      </c>
      <c r="J2361" s="1353">
        <v>0.1</v>
      </c>
      <c r="K2361" s="1354" t="s">
        <v>308</v>
      </c>
      <c r="L2361" s="1355">
        <v>50</v>
      </c>
      <c r="M2361" s="1356">
        <v>0.06</v>
      </c>
      <c r="N2361" s="1357">
        <v>0.1</v>
      </c>
      <c r="O2361" s="506"/>
      <c r="P2361" s="506"/>
    </row>
    <row r="2362" spans="3:16" s="360" customFormat="1" ht="24.75" customHeight="1" x14ac:dyDescent="0.2">
      <c r="C2362" s="1349" t="s">
        <v>612</v>
      </c>
      <c r="D2362" s="1353">
        <v>39</v>
      </c>
      <c r="E2362" s="1351" t="s">
        <v>308</v>
      </c>
      <c r="F2362" s="1352" t="s">
        <v>1534</v>
      </c>
      <c r="G2362" s="1352" t="s">
        <v>1534</v>
      </c>
      <c r="H2362" s="1352">
        <v>39</v>
      </c>
      <c r="I2362" s="46">
        <v>3000</v>
      </c>
      <c r="J2362" s="1353">
        <v>0.1</v>
      </c>
      <c r="K2362" s="1354" t="s">
        <v>308</v>
      </c>
      <c r="L2362" s="1355">
        <v>50</v>
      </c>
      <c r="M2362" s="1356">
        <v>0.06</v>
      </c>
      <c r="N2362" s="1357">
        <v>0.1</v>
      </c>
      <c r="O2362" s="506"/>
      <c r="P2362" s="506"/>
    </row>
    <row r="2363" spans="3:16" s="360" customFormat="1" ht="29.25" customHeight="1" x14ac:dyDescent="0.2">
      <c r="C2363" s="1349" t="s">
        <v>613</v>
      </c>
      <c r="D2363" s="1353">
        <v>49</v>
      </c>
      <c r="E2363" s="1351" t="s">
        <v>308</v>
      </c>
      <c r="F2363" s="1352" t="s">
        <v>1534</v>
      </c>
      <c r="G2363" s="1352" t="s">
        <v>1534</v>
      </c>
      <c r="H2363" s="1352">
        <v>49</v>
      </c>
      <c r="I2363" s="46">
        <v>5000</v>
      </c>
      <c r="J2363" s="1353">
        <v>0.1</v>
      </c>
      <c r="K2363" s="1354" t="s">
        <v>308</v>
      </c>
      <c r="L2363" s="1355">
        <v>50</v>
      </c>
      <c r="M2363" s="1356">
        <v>0.06</v>
      </c>
      <c r="N2363" s="1357">
        <v>0.1</v>
      </c>
      <c r="O2363" s="506"/>
      <c r="P2363" s="506"/>
    </row>
    <row r="2364" spans="3:16" s="360" customFormat="1" ht="15" customHeight="1" x14ac:dyDescent="0.2">
      <c r="C2364" s="1358"/>
      <c r="D2364" s="900"/>
      <c r="E2364" s="1300"/>
      <c r="F2364" s="1300"/>
      <c r="G2364" s="1300"/>
      <c r="H2364" s="1300"/>
      <c r="I2364" s="144"/>
      <c r="J2364" s="1301"/>
      <c r="K2364" s="1302"/>
      <c r="L2364" s="1302"/>
      <c r="M2364" s="1301"/>
      <c r="N2364" s="971"/>
      <c r="O2364" s="506"/>
      <c r="P2364" s="506"/>
    </row>
    <row r="2365" spans="3:16" s="360" customFormat="1" ht="15" customHeight="1" x14ac:dyDescent="0.2">
      <c r="C2365" s="1358" t="s">
        <v>1474</v>
      </c>
      <c r="D2365" s="900"/>
      <c r="E2365" s="1300"/>
      <c r="F2365" s="1300"/>
      <c r="G2365" s="1300"/>
      <c r="H2365" s="1300"/>
      <c r="I2365" s="144"/>
      <c r="J2365" s="1301"/>
      <c r="K2365" s="1302"/>
      <c r="L2365" s="1302"/>
      <c r="M2365" s="1301"/>
      <c r="N2365" s="971"/>
      <c r="O2365" s="506"/>
      <c r="P2365" s="506"/>
    </row>
    <row r="2366" spans="3:16" s="360" customFormat="1" ht="15" customHeight="1" x14ac:dyDescent="0.2">
      <c r="C2366" s="5116" t="s">
        <v>2778</v>
      </c>
      <c r="D2366" s="5060"/>
      <c r="E2366" s="5060"/>
      <c r="F2366" s="5060"/>
      <c r="G2366" s="5060"/>
      <c r="H2366" s="5060"/>
      <c r="I2366" s="5060"/>
      <c r="J2366" s="5060"/>
      <c r="K2366" s="5060"/>
      <c r="L2366" s="5060"/>
      <c r="M2366" s="5060"/>
      <c r="N2366" s="1359"/>
      <c r="O2366" s="506"/>
      <c r="P2366" s="506"/>
    </row>
    <row r="2367" spans="3:16" s="360" customFormat="1" ht="15" customHeight="1" x14ac:dyDescent="0.2">
      <c r="C2367" s="5103" t="s">
        <v>614</v>
      </c>
      <c r="D2367" s="4536"/>
      <c r="E2367" s="4536"/>
      <c r="F2367" s="4536"/>
      <c r="G2367" s="4536"/>
      <c r="H2367" s="4536"/>
      <c r="I2367" s="4536"/>
      <c r="J2367" s="4536"/>
      <c r="K2367" s="4536"/>
      <c r="L2367" s="4536"/>
      <c r="M2367" s="4536"/>
      <c r="N2367" s="971"/>
      <c r="O2367" s="506"/>
      <c r="P2367" s="506"/>
    </row>
    <row r="2368" spans="3:16" s="360" customFormat="1" ht="15" customHeight="1" x14ac:dyDescent="0.2">
      <c r="C2368" s="5103" t="s">
        <v>615</v>
      </c>
      <c r="D2368" s="4536"/>
      <c r="E2368" s="4536"/>
      <c r="F2368" s="4536"/>
      <c r="G2368" s="4536"/>
      <c r="H2368" s="4536"/>
      <c r="I2368" s="4536"/>
      <c r="J2368" s="4536"/>
      <c r="K2368" s="4536"/>
      <c r="L2368" s="4536"/>
      <c r="M2368" s="4536"/>
      <c r="N2368" s="971"/>
      <c r="O2368" s="506"/>
      <c r="P2368" s="506"/>
    </row>
    <row r="2369" spans="3:16" s="360" customFormat="1" ht="15" customHeight="1" x14ac:dyDescent="0.2">
      <c r="C2369" s="5103" t="s">
        <v>616</v>
      </c>
      <c r="D2369" s="4536"/>
      <c r="E2369" s="4536"/>
      <c r="F2369" s="4536"/>
      <c r="G2369" s="4536"/>
      <c r="H2369" s="4536"/>
      <c r="I2369" s="4536"/>
      <c r="J2369" s="4536"/>
      <c r="K2369" s="4536"/>
      <c r="L2369" s="4536"/>
      <c r="M2369" s="4536"/>
      <c r="N2369" s="971"/>
      <c r="O2369" s="506"/>
      <c r="P2369" s="506"/>
    </row>
    <row r="2370" spans="3:16" s="360" customFormat="1" ht="15" customHeight="1" x14ac:dyDescent="0.2">
      <c r="C2370" s="5116" t="s">
        <v>617</v>
      </c>
      <c r="D2370" s="5060"/>
      <c r="E2370" s="5060"/>
      <c r="F2370" s="5060"/>
      <c r="G2370" s="5060"/>
      <c r="H2370" s="5060"/>
      <c r="I2370" s="5060"/>
      <c r="J2370" s="5060"/>
      <c r="K2370" s="5060"/>
      <c r="L2370" s="5060"/>
      <c r="M2370" s="5060"/>
      <c r="N2370" s="971"/>
      <c r="O2370" s="506"/>
      <c r="P2370" s="506"/>
    </row>
    <row r="2371" spans="3:16" s="360" customFormat="1" ht="15" customHeight="1" x14ac:dyDescent="0.2">
      <c r="C2371" s="5103" t="s">
        <v>618</v>
      </c>
      <c r="D2371" s="4536"/>
      <c r="E2371" s="4536"/>
      <c r="F2371" s="4536"/>
      <c r="G2371" s="4536"/>
      <c r="H2371" s="4536"/>
      <c r="I2371" s="4536"/>
      <c r="J2371" s="4536"/>
      <c r="K2371" s="4536"/>
      <c r="L2371" s="4536"/>
      <c r="M2371" s="4536"/>
      <c r="N2371" s="971"/>
      <c r="O2371" s="506"/>
      <c r="P2371" s="506"/>
    </row>
    <row r="2372" spans="3:16" s="360" customFormat="1" ht="15" customHeight="1" x14ac:dyDescent="0.2">
      <c r="C2372" s="5103" t="s">
        <v>619</v>
      </c>
      <c r="D2372" s="4536"/>
      <c r="E2372" s="4536"/>
      <c r="F2372" s="4536"/>
      <c r="G2372" s="4536"/>
      <c r="H2372" s="4536"/>
      <c r="I2372" s="4536"/>
      <c r="J2372" s="4536"/>
      <c r="K2372" s="4536"/>
      <c r="L2372" s="4536"/>
      <c r="M2372" s="4536"/>
      <c r="N2372" s="971"/>
      <c r="O2372" s="506"/>
      <c r="P2372" s="506"/>
    </row>
    <row r="2373" spans="3:16" s="360" customFormat="1" ht="15" customHeight="1" x14ac:dyDescent="0.2">
      <c r="C2373" s="5103" t="s">
        <v>620</v>
      </c>
      <c r="D2373" s="4536"/>
      <c r="E2373" s="4536"/>
      <c r="F2373" s="4536"/>
      <c r="G2373" s="4536"/>
      <c r="H2373" s="4536"/>
      <c r="I2373" s="4536"/>
      <c r="J2373" s="4536"/>
      <c r="K2373" s="4536"/>
      <c r="L2373" s="4536"/>
      <c r="M2373" s="4536"/>
      <c r="N2373" s="971"/>
      <c r="O2373" s="506"/>
      <c r="P2373" s="506"/>
    </row>
    <row r="2374" spans="3:16" s="360" customFormat="1" ht="15" customHeight="1" thickBot="1" x14ac:dyDescent="0.25">
      <c r="C2374" s="5162" t="s">
        <v>621</v>
      </c>
      <c r="D2374" s="5163"/>
      <c r="E2374" s="5163"/>
      <c r="F2374" s="5163"/>
      <c r="G2374" s="5163"/>
      <c r="H2374" s="5163"/>
      <c r="I2374" s="5163"/>
      <c r="J2374" s="5163"/>
      <c r="K2374" s="5163"/>
      <c r="L2374" s="5163"/>
      <c r="M2374" s="5163"/>
      <c r="N2374" s="967"/>
      <c r="O2374" s="506"/>
      <c r="P2374" s="506"/>
    </row>
    <row r="2375" spans="3:16" s="360" customFormat="1" ht="15" customHeight="1" x14ac:dyDescent="0.2">
      <c r="C2375" s="5304"/>
      <c r="D2375" s="5304"/>
      <c r="E2375" s="5304"/>
      <c r="F2375" s="1022"/>
      <c r="G2375" s="1022"/>
      <c r="H2375" s="1022"/>
      <c r="I2375" s="1022"/>
      <c r="J2375" s="1022"/>
      <c r="K2375" s="1022"/>
      <c r="L2375" s="1022"/>
      <c r="M2375" s="1022"/>
      <c r="N2375" s="712"/>
      <c r="O2375" s="506"/>
      <c r="P2375" s="506"/>
    </row>
    <row r="2376" spans="3:16" s="360" customFormat="1" ht="15" customHeight="1" thickBot="1" x14ac:dyDescent="0.25">
      <c r="C2376" s="712"/>
      <c r="D2376" s="712"/>
      <c r="E2376" s="712"/>
      <c r="F2376" s="712"/>
      <c r="G2376" s="712"/>
      <c r="H2376" s="712"/>
      <c r="I2376" s="712"/>
      <c r="J2376" s="712"/>
      <c r="K2376" s="712"/>
      <c r="L2376" s="712"/>
      <c r="M2376" s="712"/>
      <c r="N2376" s="712"/>
      <c r="O2376" s="506"/>
      <c r="P2376" s="506"/>
    </row>
    <row r="2377" spans="3:16" s="360" customFormat="1" ht="15" customHeight="1" x14ac:dyDescent="0.2">
      <c r="C2377" s="5295" t="s">
        <v>622</v>
      </c>
      <c r="D2377" s="5296"/>
      <c r="E2377" s="5296"/>
      <c r="F2377" s="5296"/>
      <c r="G2377" s="5296"/>
      <c r="H2377" s="5296"/>
      <c r="I2377" s="5296"/>
      <c r="J2377" s="5296"/>
      <c r="K2377" s="5296"/>
      <c r="L2377" s="5296"/>
      <c r="M2377" s="5296"/>
      <c r="N2377" s="5297"/>
      <c r="O2377" s="506"/>
      <c r="P2377" s="506"/>
    </row>
    <row r="2378" spans="3:16" s="360" customFormat="1" ht="15" customHeight="1" x14ac:dyDescent="0.2">
      <c r="C2378" s="970"/>
      <c r="D2378" s="712"/>
      <c r="E2378" s="712"/>
      <c r="F2378" s="712"/>
      <c r="G2378" s="712"/>
      <c r="H2378" s="712"/>
      <c r="I2378" s="712"/>
      <c r="J2378" s="712"/>
      <c r="K2378" s="712"/>
      <c r="L2378" s="712"/>
      <c r="M2378" s="712"/>
      <c r="N2378" s="971"/>
      <c r="O2378" s="506"/>
      <c r="P2378" s="506"/>
    </row>
    <row r="2379" spans="3:16" s="360" customFormat="1" ht="15" customHeight="1" x14ac:dyDescent="0.2">
      <c r="C2379" s="5298" t="s">
        <v>344</v>
      </c>
      <c r="D2379" s="5173"/>
      <c r="E2379" s="5128" t="s">
        <v>2765</v>
      </c>
      <c r="F2379" s="5128"/>
      <c r="G2379" s="5128"/>
      <c r="H2379" s="5128"/>
      <c r="I2379" s="5128"/>
      <c r="J2379" s="5128"/>
      <c r="K2379" s="5128"/>
      <c r="L2379" s="5128"/>
      <c r="M2379" s="5128"/>
      <c r="N2379" s="5149"/>
      <c r="O2379" s="506"/>
      <c r="P2379" s="506"/>
    </row>
    <row r="2380" spans="3:16" s="360" customFormat="1" ht="15" customHeight="1" x14ac:dyDescent="0.2">
      <c r="C2380" s="5107" t="s">
        <v>1754</v>
      </c>
      <c r="D2380" s="4268" t="s">
        <v>2769</v>
      </c>
      <c r="E2380" s="4266" t="s">
        <v>623</v>
      </c>
      <c r="F2380" s="5138"/>
      <c r="G2380" s="5138"/>
      <c r="H2380" s="5138"/>
      <c r="I2380" s="5138"/>
      <c r="J2380" s="4267"/>
      <c r="K2380" s="5054" t="s">
        <v>340</v>
      </c>
      <c r="L2380" s="5054"/>
      <c r="M2380" s="5054"/>
      <c r="N2380" s="5115"/>
      <c r="O2380" s="506"/>
      <c r="P2380" s="506"/>
    </row>
    <row r="2381" spans="3:16" s="360" customFormat="1" ht="60" customHeight="1" x14ac:dyDescent="0.2">
      <c r="C2381" s="5107"/>
      <c r="D2381" s="4269"/>
      <c r="E2381" s="1347" t="s">
        <v>2770</v>
      </c>
      <c r="F2381" s="1347" t="s">
        <v>563</v>
      </c>
      <c r="G2381" s="1347" t="s">
        <v>1413</v>
      </c>
      <c r="H2381" s="1347" t="s">
        <v>2773</v>
      </c>
      <c r="I2381" s="1347" t="s">
        <v>1996</v>
      </c>
      <c r="J2381" s="1347" t="s">
        <v>2321</v>
      </c>
      <c r="K2381" s="1347" t="s">
        <v>2020</v>
      </c>
      <c r="L2381" s="1347" t="s">
        <v>2322</v>
      </c>
      <c r="M2381" s="1347" t="s">
        <v>2323</v>
      </c>
      <c r="N2381" s="1348" t="s">
        <v>2560</v>
      </c>
      <c r="O2381" s="506"/>
      <c r="P2381" s="506"/>
    </row>
    <row r="2382" spans="3:16" s="360" customFormat="1" ht="15" customHeight="1" x14ac:dyDescent="0.2">
      <c r="C2382" s="1349" t="s">
        <v>633</v>
      </c>
      <c r="D2382" s="1350">
        <v>24.99</v>
      </c>
      <c r="E2382" s="1351">
        <v>15</v>
      </c>
      <c r="F2382" s="1352">
        <v>0.15</v>
      </c>
      <c r="G2382" s="1352">
        <v>0.17</v>
      </c>
      <c r="H2382" s="1352">
        <v>9.99</v>
      </c>
      <c r="I2382" s="46" t="s">
        <v>624</v>
      </c>
      <c r="J2382" s="1353">
        <v>0.5</v>
      </c>
      <c r="K2382" s="1360">
        <v>0</v>
      </c>
      <c r="L2382" s="1355" t="s">
        <v>308</v>
      </c>
      <c r="M2382" s="1356">
        <v>0.06</v>
      </c>
      <c r="N2382" s="1357">
        <v>0.1</v>
      </c>
      <c r="O2382" s="506"/>
      <c r="P2382" s="506"/>
    </row>
    <row r="2383" spans="3:16" s="360" customFormat="1" ht="15" customHeight="1" x14ac:dyDescent="0.2">
      <c r="C2383" s="1358" t="s">
        <v>1474</v>
      </c>
      <c r="D2383" s="900"/>
      <c r="E2383" s="1300"/>
      <c r="F2383" s="1300"/>
      <c r="G2383" s="1300"/>
      <c r="H2383" s="1300"/>
      <c r="I2383" s="144"/>
      <c r="J2383" s="1301"/>
      <c r="K2383" s="1302"/>
      <c r="L2383" s="1302"/>
      <c r="M2383" s="1301"/>
      <c r="N2383" s="971"/>
      <c r="O2383" s="506"/>
      <c r="P2383" s="506"/>
    </row>
    <row r="2384" spans="3:16" s="360" customFormat="1" ht="15" customHeight="1" x14ac:dyDescent="0.2">
      <c r="C2384" s="5116" t="s">
        <v>2778</v>
      </c>
      <c r="D2384" s="5060"/>
      <c r="E2384" s="5060"/>
      <c r="F2384" s="5060"/>
      <c r="G2384" s="5060"/>
      <c r="H2384" s="5060"/>
      <c r="I2384" s="5060"/>
      <c r="J2384" s="5060"/>
      <c r="K2384" s="5060"/>
      <c r="L2384" s="5060"/>
      <c r="M2384" s="5060"/>
      <c r="N2384" s="1359"/>
      <c r="O2384" s="506"/>
      <c r="P2384" s="506"/>
    </row>
    <row r="2385" spans="3:16" s="360" customFormat="1" ht="15" customHeight="1" x14ac:dyDescent="0.2">
      <c r="C2385" s="5103" t="s">
        <v>625</v>
      </c>
      <c r="D2385" s="4536"/>
      <c r="E2385" s="4536"/>
      <c r="F2385" s="4536"/>
      <c r="G2385" s="4536"/>
      <c r="H2385" s="4536"/>
      <c r="I2385" s="4536"/>
      <c r="J2385" s="4536"/>
      <c r="K2385" s="4536"/>
      <c r="L2385" s="4536"/>
      <c r="M2385" s="4536"/>
      <c r="N2385" s="971"/>
      <c r="O2385" s="506"/>
      <c r="P2385" s="506"/>
    </row>
    <row r="2386" spans="3:16" s="360" customFormat="1" ht="15" customHeight="1" x14ac:dyDescent="0.2">
      <c r="C2386" s="5103" t="s">
        <v>626</v>
      </c>
      <c r="D2386" s="4536"/>
      <c r="E2386" s="4536"/>
      <c r="F2386" s="4536"/>
      <c r="G2386" s="4536"/>
      <c r="H2386" s="4536"/>
      <c r="I2386" s="4536"/>
      <c r="J2386" s="4536"/>
      <c r="K2386" s="4536"/>
      <c r="L2386" s="4536"/>
      <c r="M2386" s="4536"/>
      <c r="N2386" s="971"/>
      <c r="O2386" s="506"/>
      <c r="P2386" s="506"/>
    </row>
    <row r="2387" spans="3:16" s="360" customFormat="1" ht="15" customHeight="1" thickBot="1" x14ac:dyDescent="0.25">
      <c r="C2387" s="5140" t="s">
        <v>627</v>
      </c>
      <c r="D2387" s="5141"/>
      <c r="E2387" s="5141"/>
      <c r="F2387" s="5141"/>
      <c r="G2387" s="5141"/>
      <c r="H2387" s="5141"/>
      <c r="I2387" s="5141"/>
      <c r="J2387" s="5141"/>
      <c r="K2387" s="5141"/>
      <c r="L2387" s="5141"/>
      <c r="M2387" s="5141"/>
      <c r="N2387" s="967"/>
      <c r="O2387" s="506"/>
      <c r="P2387" s="506"/>
    </row>
    <row r="2388" spans="3:16" s="360" customFormat="1" ht="15" customHeight="1" x14ac:dyDescent="0.2">
      <c r="C2388" s="2409"/>
      <c r="D2388" s="712"/>
      <c r="E2388" s="712"/>
      <c r="F2388"/>
      <c r="G2388"/>
      <c r="H2388"/>
      <c r="I2388"/>
      <c r="J2388"/>
      <c r="K2388"/>
      <c r="L2388"/>
      <c r="M2388"/>
      <c r="N2388"/>
      <c r="O2388" s="506"/>
      <c r="P2388" s="506"/>
    </row>
    <row r="2389" spans="3:16" s="360" customFormat="1" ht="15" customHeight="1" thickBot="1" x14ac:dyDescent="0.25">
      <c r="C2389"/>
      <c r="D2389"/>
      <c r="E2389"/>
      <c r="F2389"/>
      <c r="G2389"/>
      <c r="H2389"/>
      <c r="I2389"/>
      <c r="J2389"/>
      <c r="K2389"/>
      <c r="L2389"/>
      <c r="M2389"/>
      <c r="N2389"/>
      <c r="O2389" s="506"/>
      <c r="P2389" s="506"/>
    </row>
    <row r="2390" spans="3:16" s="360" customFormat="1" ht="15" customHeight="1" x14ac:dyDescent="0.2">
      <c r="C2390" s="5295" t="s">
        <v>628</v>
      </c>
      <c r="D2390" s="5296"/>
      <c r="E2390" s="5296"/>
      <c r="F2390" s="5296"/>
      <c r="G2390" s="5296"/>
      <c r="H2390" s="5296"/>
      <c r="I2390" s="5296"/>
      <c r="J2390" s="5296"/>
      <c r="K2390" s="5296"/>
      <c r="L2390" s="5296"/>
      <c r="M2390" s="5296"/>
      <c r="N2390" s="5297"/>
      <c r="O2390" s="506"/>
      <c r="P2390" s="506"/>
    </row>
    <row r="2391" spans="3:16" s="360" customFormat="1" ht="15" customHeight="1" x14ac:dyDescent="0.2">
      <c r="C2391" s="970"/>
      <c r="D2391" s="712"/>
      <c r="E2391" s="712"/>
      <c r="F2391" s="712"/>
      <c r="G2391" s="712"/>
      <c r="H2391" s="712"/>
      <c r="I2391" s="712"/>
      <c r="J2391" s="712"/>
      <c r="K2391" s="712"/>
      <c r="L2391" s="712"/>
      <c r="M2391" s="712"/>
      <c r="N2391" s="971"/>
      <c r="O2391" s="506"/>
      <c r="P2391" s="506"/>
    </row>
    <row r="2392" spans="3:16" s="360" customFormat="1" ht="15" customHeight="1" x14ac:dyDescent="0.2">
      <c r="C2392" s="5298" t="s">
        <v>344</v>
      </c>
      <c r="D2392" s="5173"/>
      <c r="E2392" s="5128" t="s">
        <v>2765</v>
      </c>
      <c r="F2392" s="5128"/>
      <c r="G2392" s="5128"/>
      <c r="H2392" s="5128"/>
      <c r="I2392" s="5128"/>
      <c r="J2392" s="5128"/>
      <c r="K2392" s="5128"/>
      <c r="L2392" s="5128"/>
      <c r="M2392" s="5128"/>
      <c r="N2392" s="5149"/>
      <c r="O2392" s="506"/>
      <c r="P2392" s="506"/>
    </row>
    <row r="2393" spans="3:16" s="360" customFormat="1" ht="15" customHeight="1" x14ac:dyDescent="0.2">
      <c r="C2393" s="5107" t="s">
        <v>346</v>
      </c>
      <c r="D2393" s="4268" t="s">
        <v>2769</v>
      </c>
      <c r="E2393" s="5054" t="s">
        <v>2766</v>
      </c>
      <c r="F2393" s="5054"/>
      <c r="G2393" s="5054"/>
      <c r="H2393" s="5054" t="s">
        <v>2767</v>
      </c>
      <c r="I2393" s="5054"/>
      <c r="J2393" s="5054"/>
      <c r="K2393" s="5054" t="s">
        <v>340</v>
      </c>
      <c r="L2393" s="5054"/>
      <c r="M2393" s="5054"/>
      <c r="N2393" s="5115"/>
      <c r="O2393" s="506"/>
      <c r="P2393" s="506"/>
    </row>
    <row r="2394" spans="3:16" s="360" customFormat="1" ht="23.25" customHeight="1" x14ac:dyDescent="0.2">
      <c r="C2394" s="5107"/>
      <c r="D2394" s="4269"/>
      <c r="E2394" s="1347" t="s">
        <v>2770</v>
      </c>
      <c r="F2394" s="1347" t="s">
        <v>563</v>
      </c>
      <c r="G2394" s="1347" t="s">
        <v>1413</v>
      </c>
      <c r="H2394" s="1347" t="s">
        <v>2773</v>
      </c>
      <c r="I2394" s="1347" t="s">
        <v>1996</v>
      </c>
      <c r="J2394" s="1347" t="s">
        <v>2321</v>
      </c>
      <c r="K2394" s="1347" t="s">
        <v>2020</v>
      </c>
      <c r="L2394" s="1347" t="s">
        <v>2322</v>
      </c>
      <c r="M2394" s="1347" t="s">
        <v>2323</v>
      </c>
      <c r="N2394" s="1348" t="s">
        <v>2560</v>
      </c>
      <c r="O2394" s="506"/>
      <c r="P2394" s="506"/>
    </row>
    <row r="2395" spans="3:16" s="360" customFormat="1" ht="15" customHeight="1" x14ac:dyDescent="0.2">
      <c r="C2395" s="1349" t="s">
        <v>629</v>
      </c>
      <c r="D2395" s="1361" t="s">
        <v>308</v>
      </c>
      <c r="E2395" s="1351" t="s">
        <v>308</v>
      </c>
      <c r="F2395" s="1352" t="s">
        <v>1534</v>
      </c>
      <c r="G2395" s="1352" t="s">
        <v>1534</v>
      </c>
      <c r="H2395" s="1352">
        <v>0</v>
      </c>
      <c r="I2395" s="46">
        <v>500</v>
      </c>
      <c r="J2395" s="1353">
        <v>0.02</v>
      </c>
      <c r="K2395" s="1354" t="s">
        <v>308</v>
      </c>
      <c r="L2395" s="1355">
        <v>0</v>
      </c>
      <c r="M2395" s="1356">
        <v>0.06</v>
      </c>
      <c r="N2395" s="1357">
        <v>0.1</v>
      </c>
      <c r="O2395" s="506"/>
      <c r="P2395" s="506"/>
    </row>
    <row r="2396" spans="3:16" s="360" customFormat="1" ht="15" customHeight="1" x14ac:dyDescent="0.2">
      <c r="C2396" s="1358" t="s">
        <v>1474</v>
      </c>
      <c r="D2396" s="900"/>
      <c r="E2396" s="1300"/>
      <c r="F2396" s="1300"/>
      <c r="G2396" s="1300"/>
      <c r="H2396" s="1300"/>
      <c r="I2396" s="144"/>
      <c r="J2396" s="1301"/>
      <c r="K2396" s="1302"/>
      <c r="L2396" s="1302"/>
      <c r="M2396" s="1301"/>
      <c r="N2396" s="971"/>
      <c r="O2396" s="506"/>
      <c r="P2396" s="506"/>
    </row>
    <row r="2397" spans="3:16" s="360" customFormat="1" ht="15" customHeight="1" x14ac:dyDescent="0.2">
      <c r="C2397" s="5116" t="s">
        <v>2778</v>
      </c>
      <c r="D2397" s="5060"/>
      <c r="E2397" s="5060"/>
      <c r="F2397" s="5060"/>
      <c r="G2397" s="5060"/>
      <c r="H2397" s="5060"/>
      <c r="I2397" s="5060"/>
      <c r="J2397" s="5060"/>
      <c r="K2397" s="5060"/>
      <c r="L2397" s="5060"/>
      <c r="M2397" s="5060"/>
      <c r="N2397" s="1359"/>
      <c r="O2397" s="506"/>
      <c r="P2397" s="506"/>
    </row>
    <row r="2398" spans="3:16" s="360" customFormat="1" ht="15" customHeight="1" x14ac:dyDescent="0.2">
      <c r="C2398" s="5103" t="s">
        <v>630</v>
      </c>
      <c r="D2398" s="4536"/>
      <c r="E2398" s="4536"/>
      <c r="F2398" s="4536"/>
      <c r="G2398" s="4536"/>
      <c r="H2398" s="4536"/>
      <c r="I2398" s="4536"/>
      <c r="J2398" s="4536"/>
      <c r="K2398" s="4536"/>
      <c r="L2398" s="4536"/>
      <c r="M2398" s="4536"/>
      <c r="N2398" s="971"/>
      <c r="O2398" s="506"/>
      <c r="P2398" s="506"/>
    </row>
    <row r="2399" spans="3:16" s="360" customFormat="1" ht="15" customHeight="1" x14ac:dyDescent="0.2">
      <c r="C2399" s="5103" t="s">
        <v>631</v>
      </c>
      <c r="D2399" s="4536"/>
      <c r="E2399" s="4536"/>
      <c r="F2399" s="4536"/>
      <c r="G2399" s="4536"/>
      <c r="H2399" s="4536"/>
      <c r="I2399" s="4536"/>
      <c r="J2399" s="4536"/>
      <c r="K2399" s="4536"/>
      <c r="L2399" s="4536"/>
      <c r="M2399" s="4536"/>
      <c r="N2399" s="971"/>
      <c r="O2399" s="506"/>
      <c r="P2399" s="506"/>
    </row>
    <row r="2400" spans="3:16" s="360" customFormat="1" ht="15" customHeight="1" x14ac:dyDescent="0.2">
      <c r="C2400" s="5116" t="s">
        <v>632</v>
      </c>
      <c r="D2400" s="5060"/>
      <c r="E2400" s="5060"/>
      <c r="F2400" s="5060"/>
      <c r="G2400" s="5060"/>
      <c r="H2400" s="5060"/>
      <c r="I2400" s="5060"/>
      <c r="J2400" s="5060"/>
      <c r="K2400" s="5060"/>
      <c r="L2400" s="5060"/>
      <c r="M2400" s="5060"/>
      <c r="N2400" s="971"/>
      <c r="O2400" s="506"/>
      <c r="P2400" s="506"/>
    </row>
    <row r="2401" spans="3:16" s="360" customFormat="1" ht="15" customHeight="1" thickBot="1" x14ac:dyDescent="0.25">
      <c r="C2401" s="5140" t="s">
        <v>617</v>
      </c>
      <c r="D2401" s="5141"/>
      <c r="E2401" s="5141"/>
      <c r="F2401" s="5141"/>
      <c r="G2401" s="5141"/>
      <c r="H2401" s="5141"/>
      <c r="I2401" s="5141"/>
      <c r="J2401" s="5141"/>
      <c r="K2401" s="5141"/>
      <c r="L2401" s="5141"/>
      <c r="M2401" s="5141"/>
      <c r="N2401" s="967"/>
      <c r="O2401" s="506"/>
      <c r="P2401" s="506"/>
    </row>
    <row r="2402" spans="3:16" s="360" customFormat="1" ht="15" customHeight="1" x14ac:dyDescent="0.3">
      <c r="C2402" s="5148"/>
      <c r="D2402" s="5148"/>
      <c r="E2402" s="5148"/>
      <c r="F2402" s="534"/>
      <c r="G2402" s="534"/>
      <c r="H2402" s="534"/>
      <c r="I2402" s="506"/>
      <c r="J2402" s="506"/>
      <c r="K2402" s="506"/>
      <c r="L2402" s="506"/>
      <c r="M2402" s="506"/>
      <c r="N2402" s="506"/>
      <c r="O2402" s="506"/>
      <c r="P2402" s="506"/>
    </row>
    <row r="2403" spans="3:16" s="360" customFormat="1" ht="15" customHeight="1" thickBot="1" x14ac:dyDescent="0.35">
      <c r="C2403" s="534"/>
      <c r="D2403" s="534"/>
      <c r="E2403" s="534"/>
      <c r="F2403" s="534"/>
      <c r="G2403" s="534"/>
      <c r="H2403" s="534"/>
      <c r="I2403" s="506"/>
      <c r="J2403" s="506"/>
      <c r="K2403" s="506"/>
      <c r="L2403" s="506"/>
      <c r="M2403" s="506"/>
      <c r="N2403" s="506"/>
      <c r="O2403" s="506"/>
      <c r="P2403" s="506"/>
    </row>
    <row r="2404" spans="3:16" s="360" customFormat="1" ht="15" customHeight="1" x14ac:dyDescent="0.2">
      <c r="C2404" s="5193" t="s">
        <v>425</v>
      </c>
      <c r="D2404" s="5194"/>
      <c r="E2404" s="5194"/>
      <c r="F2404" s="5194"/>
      <c r="G2404" s="5194"/>
      <c r="H2404" s="5194"/>
      <c r="I2404" s="5194"/>
      <c r="J2404" s="5194"/>
      <c r="K2404" s="5194"/>
      <c r="L2404" s="5194"/>
      <c r="M2404" s="5194"/>
      <c r="N2404" s="5194"/>
      <c r="O2404" s="5195"/>
      <c r="P2404" s="506"/>
    </row>
    <row r="2405" spans="3:16" s="360" customFormat="1" ht="15" customHeight="1" x14ac:dyDescent="0.2">
      <c r="C2405" s="1325"/>
      <c r="D2405" s="757"/>
      <c r="E2405" s="757"/>
      <c r="F2405" s="757"/>
      <c r="G2405" s="757"/>
      <c r="H2405" s="757"/>
      <c r="I2405" s="757"/>
      <c r="J2405" s="757"/>
      <c r="K2405" s="757"/>
      <c r="L2405" s="757"/>
      <c r="M2405" s="757"/>
      <c r="N2405" s="757"/>
      <c r="O2405" s="1326"/>
      <c r="P2405" s="506"/>
    </row>
    <row r="2406" spans="3:16" s="360" customFormat="1" ht="15" customHeight="1" x14ac:dyDescent="0.2">
      <c r="C2406" s="5196" t="s">
        <v>344</v>
      </c>
      <c r="D2406" s="5197"/>
      <c r="E2406" s="4959" t="s">
        <v>2765</v>
      </c>
      <c r="F2406" s="4959"/>
      <c r="G2406" s="4959"/>
      <c r="H2406" s="4959"/>
      <c r="I2406" s="4959"/>
      <c r="J2406" s="4959"/>
      <c r="K2406" s="4959"/>
      <c r="L2406" s="4959"/>
      <c r="M2406" s="4959"/>
      <c r="N2406" s="4959"/>
      <c r="O2406" s="1327"/>
      <c r="P2406" s="506"/>
    </row>
    <row r="2407" spans="3:16" s="360" customFormat="1" ht="15" customHeight="1" x14ac:dyDescent="0.2">
      <c r="C2407" s="5198" t="s">
        <v>2768</v>
      </c>
      <c r="D2407" s="4960" t="s">
        <v>426</v>
      </c>
      <c r="E2407" s="4960" t="s">
        <v>2766</v>
      </c>
      <c r="F2407" s="4960"/>
      <c r="G2407" s="4960"/>
      <c r="H2407" s="4960" t="s">
        <v>2767</v>
      </c>
      <c r="I2407" s="4960"/>
      <c r="J2407" s="4960"/>
      <c r="K2407" s="946"/>
      <c r="L2407" s="946"/>
      <c r="M2407" s="946"/>
      <c r="N2407" s="1328"/>
      <c r="O2407" s="1329"/>
      <c r="P2407" s="506"/>
    </row>
    <row r="2408" spans="3:16" s="360" customFormat="1" ht="15" customHeight="1" x14ac:dyDescent="0.2">
      <c r="C2408" s="5198"/>
      <c r="D2408" s="4960"/>
      <c r="E2408" s="946" t="s">
        <v>2770</v>
      </c>
      <c r="F2408" s="946" t="s">
        <v>563</v>
      </c>
      <c r="G2408" s="946" t="s">
        <v>1413</v>
      </c>
      <c r="H2408" s="946" t="s">
        <v>2773</v>
      </c>
      <c r="I2408" s="946" t="s">
        <v>1996</v>
      </c>
      <c r="J2408" s="946" t="s">
        <v>2321</v>
      </c>
      <c r="K2408" s="946" t="s">
        <v>1993</v>
      </c>
      <c r="L2408" s="1328" t="s">
        <v>2322</v>
      </c>
      <c r="M2408" s="1328" t="s">
        <v>2323</v>
      </c>
      <c r="N2408" s="1328" t="s">
        <v>2560</v>
      </c>
      <c r="O2408" s="1329" t="s">
        <v>947</v>
      </c>
      <c r="P2408" s="506"/>
    </row>
    <row r="2409" spans="3:16" s="360" customFormat="1" ht="15" customHeight="1" x14ac:dyDescent="0.2">
      <c r="C2409" s="835" t="s">
        <v>427</v>
      </c>
      <c r="D2409" s="836">
        <v>5.99</v>
      </c>
      <c r="E2409" s="836" t="s">
        <v>1534</v>
      </c>
      <c r="F2409" s="836" t="s">
        <v>1534</v>
      </c>
      <c r="G2409" s="836" t="s">
        <v>1534</v>
      </c>
      <c r="H2409" s="836">
        <v>5.99</v>
      </c>
      <c r="I2409" s="19">
        <v>15</v>
      </c>
      <c r="J2409" s="839">
        <v>0.5</v>
      </c>
      <c r="K2409" s="839" t="s">
        <v>1534</v>
      </c>
      <c r="L2409" s="98" t="s">
        <v>1534</v>
      </c>
      <c r="M2409" s="98" t="s">
        <v>1534</v>
      </c>
      <c r="N2409" s="839" t="s">
        <v>1534</v>
      </c>
      <c r="O2409" s="1330" t="s">
        <v>167</v>
      </c>
      <c r="P2409" s="506"/>
    </row>
    <row r="2410" spans="3:16" s="360" customFormat="1" ht="15" customHeight="1" x14ac:dyDescent="0.2">
      <c r="C2410" s="835" t="s">
        <v>428</v>
      </c>
      <c r="D2410" s="836">
        <v>9.99</v>
      </c>
      <c r="E2410" s="836" t="s">
        <v>1534</v>
      </c>
      <c r="F2410" s="836" t="s">
        <v>1534</v>
      </c>
      <c r="G2410" s="836" t="s">
        <v>1534</v>
      </c>
      <c r="H2410" s="836">
        <v>9.99</v>
      </c>
      <c r="I2410" s="19">
        <v>30</v>
      </c>
      <c r="J2410" s="839">
        <v>0.5</v>
      </c>
      <c r="K2410" s="839" t="s">
        <v>1534</v>
      </c>
      <c r="L2410" s="98" t="s">
        <v>1534</v>
      </c>
      <c r="M2410" s="98" t="s">
        <v>1534</v>
      </c>
      <c r="N2410" s="839" t="s">
        <v>1534</v>
      </c>
      <c r="O2410" s="1330" t="s">
        <v>167</v>
      </c>
      <c r="P2410" s="506"/>
    </row>
    <row r="2411" spans="3:16" s="360" customFormat="1" ht="15" customHeight="1" x14ac:dyDescent="0.2">
      <c r="C2411" s="835" t="s">
        <v>429</v>
      </c>
      <c r="D2411" s="836">
        <v>14.99</v>
      </c>
      <c r="E2411" s="836" t="s">
        <v>1534</v>
      </c>
      <c r="F2411" s="836" t="s">
        <v>1534</v>
      </c>
      <c r="G2411" s="836" t="s">
        <v>1534</v>
      </c>
      <c r="H2411" s="836">
        <v>14.99</v>
      </c>
      <c r="I2411" s="19">
        <v>60</v>
      </c>
      <c r="J2411" s="839">
        <v>0.5</v>
      </c>
      <c r="K2411" s="839" t="s">
        <v>1534</v>
      </c>
      <c r="L2411" s="98" t="s">
        <v>1534</v>
      </c>
      <c r="M2411" s="98" t="s">
        <v>1534</v>
      </c>
      <c r="N2411" s="839" t="s">
        <v>1534</v>
      </c>
      <c r="O2411" s="1330" t="s">
        <v>167</v>
      </c>
      <c r="P2411" s="506"/>
    </row>
    <row r="2412" spans="3:16" s="360" customFormat="1" ht="15" customHeight="1" x14ac:dyDescent="0.2">
      <c r="C2412" s="835" t="s">
        <v>430</v>
      </c>
      <c r="D2412" s="836">
        <v>19.989999999999998</v>
      </c>
      <c r="E2412" s="836" t="s">
        <v>1534</v>
      </c>
      <c r="F2412" s="836" t="s">
        <v>1534</v>
      </c>
      <c r="G2412" s="836" t="s">
        <v>1534</v>
      </c>
      <c r="H2412" s="836">
        <v>19.989999999999998</v>
      </c>
      <c r="I2412" s="19">
        <v>500</v>
      </c>
      <c r="J2412" s="839">
        <v>0.5</v>
      </c>
      <c r="K2412" s="839" t="s">
        <v>1534</v>
      </c>
      <c r="L2412" s="98" t="s">
        <v>1534</v>
      </c>
      <c r="M2412" s="98" t="s">
        <v>1534</v>
      </c>
      <c r="N2412" s="839" t="s">
        <v>1534</v>
      </c>
      <c r="O2412" s="1330" t="s">
        <v>167</v>
      </c>
      <c r="P2412" s="506"/>
    </row>
    <row r="2413" spans="3:16" s="360" customFormat="1" ht="15" customHeight="1" x14ac:dyDescent="0.2">
      <c r="C2413" s="835" t="s">
        <v>1474</v>
      </c>
      <c r="D2413" s="836"/>
      <c r="E2413" s="836"/>
      <c r="F2413" s="836"/>
      <c r="G2413" s="836"/>
      <c r="H2413" s="836"/>
      <c r="I2413" s="19"/>
      <c r="J2413" s="839"/>
      <c r="K2413" s="839"/>
      <c r="L2413" s="98"/>
      <c r="M2413" s="98"/>
      <c r="N2413" s="839"/>
      <c r="O2413" s="1330"/>
      <c r="P2413" s="506"/>
    </row>
    <row r="2414" spans="3:16" s="360" customFormat="1" ht="15" customHeight="1" x14ac:dyDescent="0.2">
      <c r="C2414" s="1325" t="s">
        <v>2778</v>
      </c>
      <c r="D2414" s="757"/>
      <c r="E2414" s="973"/>
      <c r="F2414" s="973"/>
      <c r="G2414" s="973"/>
      <c r="H2414" s="973"/>
      <c r="I2414" s="973"/>
      <c r="J2414" s="973"/>
      <c r="K2414" s="973"/>
      <c r="L2414" s="973"/>
      <c r="M2414" s="973"/>
      <c r="N2414" s="973"/>
      <c r="O2414" s="1331"/>
      <c r="P2414" s="506"/>
    </row>
    <row r="2415" spans="3:16" s="360" customFormat="1" ht="15" customHeight="1" x14ac:dyDescent="0.2">
      <c r="C2415" s="5199" t="s">
        <v>431</v>
      </c>
      <c r="D2415" s="5200"/>
      <c r="E2415" s="5200"/>
      <c r="F2415" s="5200"/>
      <c r="G2415" s="5200"/>
      <c r="H2415" s="5200"/>
      <c r="I2415" s="5200"/>
      <c r="J2415" s="5200"/>
      <c r="K2415" s="5200"/>
      <c r="L2415" s="5200"/>
      <c r="M2415" s="5200"/>
      <c r="N2415" s="5200"/>
      <c r="O2415" s="1332"/>
      <c r="P2415" s="506"/>
    </row>
    <row r="2416" spans="3:16" s="360" customFormat="1" ht="15" customHeight="1" x14ac:dyDescent="0.2">
      <c r="C2416" s="5299" t="s">
        <v>2327</v>
      </c>
      <c r="D2416" s="5300"/>
      <c r="E2416" s="5300"/>
      <c r="F2416" s="5300"/>
      <c r="G2416" s="5300"/>
      <c r="H2416" s="972"/>
      <c r="I2416" s="972"/>
      <c r="J2416" s="972"/>
      <c r="K2416" s="972"/>
      <c r="L2416" s="972"/>
      <c r="M2416" s="972"/>
      <c r="N2416" s="972"/>
      <c r="O2416" s="1332"/>
      <c r="P2416" s="506"/>
    </row>
    <row r="2417" spans="3:16" s="360" customFormat="1" ht="15" customHeight="1" x14ac:dyDescent="0.2">
      <c r="C2417" s="5299" t="s">
        <v>2564</v>
      </c>
      <c r="D2417" s="5300"/>
      <c r="E2417" s="5300"/>
      <c r="F2417" s="5300"/>
      <c r="G2417" s="5300"/>
      <c r="H2417" s="5300"/>
      <c r="I2417" s="5300"/>
      <c r="J2417" s="5300"/>
      <c r="K2417" s="5300"/>
      <c r="L2417" s="5300"/>
      <c r="M2417" s="5300"/>
      <c r="N2417" s="5300"/>
      <c r="O2417" s="1333"/>
      <c r="P2417" s="506"/>
    </row>
    <row r="2418" spans="3:16" s="360" customFormat="1" ht="15" customHeight="1" thickBot="1" x14ac:dyDescent="0.25">
      <c r="C2418" s="1334" t="s">
        <v>432</v>
      </c>
      <c r="D2418" s="714"/>
      <c r="E2418" s="714"/>
      <c r="F2418" s="714"/>
      <c r="G2418" s="714"/>
      <c r="H2418" s="714"/>
      <c r="I2418" s="714"/>
      <c r="J2418" s="714"/>
      <c r="K2418" s="714"/>
      <c r="L2418" s="714"/>
      <c r="M2418" s="714"/>
      <c r="N2418" s="714"/>
      <c r="O2418" s="1335"/>
      <c r="P2418" s="506"/>
    </row>
    <row r="2419" spans="3:16" s="360" customFormat="1" ht="15" customHeight="1" x14ac:dyDescent="0.3">
      <c r="C2419" s="249"/>
      <c r="D2419" s="534"/>
      <c r="E2419" s="534"/>
      <c r="F2419" s="534"/>
      <c r="G2419" s="534"/>
      <c r="H2419" s="534"/>
      <c r="I2419" s="506"/>
      <c r="J2419" s="506"/>
      <c r="K2419" s="506"/>
      <c r="L2419" s="506"/>
      <c r="M2419" s="506"/>
      <c r="N2419" s="506"/>
      <c r="O2419" s="506"/>
      <c r="P2419" s="506"/>
    </row>
    <row r="2420" spans="3:16" s="360" customFormat="1" ht="15" customHeight="1" thickBot="1" x14ac:dyDescent="0.35">
      <c r="C2420" s="534"/>
      <c r="D2420" s="534"/>
      <c r="E2420" s="534"/>
      <c r="F2420" s="534"/>
      <c r="G2420" s="534"/>
      <c r="H2420" s="534"/>
      <c r="I2420" s="506"/>
      <c r="J2420" s="506"/>
      <c r="K2420" s="506"/>
      <c r="L2420" s="506"/>
      <c r="M2420" s="506"/>
      <c r="N2420" s="506"/>
      <c r="O2420" s="506"/>
      <c r="P2420" s="506"/>
    </row>
    <row r="2421" spans="3:16" s="360" customFormat="1" ht="15" customHeight="1" thickTop="1" x14ac:dyDescent="0.3">
      <c r="C2421" s="5062" t="s">
        <v>2565</v>
      </c>
      <c r="D2421" s="4962"/>
      <c r="E2421" s="4962"/>
      <c r="F2421" s="4962"/>
      <c r="G2421" s="4963"/>
      <c r="H2421" s="534"/>
      <c r="I2421" s="506"/>
      <c r="J2421" s="506"/>
      <c r="K2421" s="506"/>
      <c r="L2421" s="506"/>
      <c r="M2421" s="506"/>
      <c r="N2421" s="506"/>
      <c r="O2421" s="506"/>
      <c r="P2421" s="506"/>
    </row>
    <row r="2422" spans="3:16" s="360" customFormat="1" ht="15" customHeight="1" x14ac:dyDescent="0.3">
      <c r="C2422" s="980" t="s">
        <v>1275</v>
      </c>
      <c r="D2422" s="712"/>
      <c r="E2422" s="712"/>
      <c r="F2422" s="712"/>
      <c r="G2422" s="832"/>
      <c r="H2422" s="534"/>
      <c r="I2422" s="506"/>
      <c r="J2422" s="506"/>
      <c r="K2422" s="506"/>
      <c r="L2422" s="506"/>
      <c r="M2422" s="506"/>
      <c r="N2422" s="506"/>
      <c r="O2422" s="506"/>
      <c r="P2422" s="506"/>
    </row>
    <row r="2423" spans="3:16" s="360" customFormat="1" ht="21.75" customHeight="1" x14ac:dyDescent="0.3">
      <c r="C2423" s="5187" t="s">
        <v>2566</v>
      </c>
      <c r="D2423" s="5188"/>
      <c r="E2423" s="5188"/>
      <c r="F2423" s="5188"/>
      <c r="G2423" s="5189"/>
      <c r="H2423" s="534"/>
      <c r="I2423" s="506"/>
      <c r="J2423" s="506"/>
      <c r="K2423" s="506"/>
      <c r="L2423" s="506"/>
      <c r="M2423" s="506"/>
      <c r="N2423" s="506"/>
      <c r="O2423" s="506"/>
      <c r="P2423" s="506"/>
    </row>
    <row r="2424" spans="3:16" s="360" customFormat="1" ht="15" customHeight="1" x14ac:dyDescent="0.3">
      <c r="C2424" s="1318" t="s">
        <v>2567</v>
      </c>
      <c r="D2424" s="1319"/>
      <c r="E2424" s="1319"/>
      <c r="F2424" s="1319"/>
      <c r="G2424" s="1320"/>
      <c r="H2424" s="534"/>
      <c r="I2424" s="506"/>
      <c r="J2424" s="506"/>
      <c r="K2424" s="506"/>
      <c r="L2424" s="506"/>
      <c r="M2424" s="506"/>
      <c r="N2424" s="506"/>
      <c r="O2424" s="506"/>
      <c r="P2424" s="506"/>
    </row>
    <row r="2425" spans="3:16" s="360" customFormat="1" ht="29.25" customHeight="1" x14ac:dyDescent="0.3">
      <c r="C2425" s="5187" t="s">
        <v>2568</v>
      </c>
      <c r="D2425" s="5188"/>
      <c r="E2425" s="5188"/>
      <c r="F2425" s="5188"/>
      <c r="G2425" s="5189"/>
      <c r="H2425" s="534"/>
      <c r="I2425" s="506"/>
      <c r="J2425" s="506"/>
      <c r="K2425" s="506"/>
      <c r="L2425" s="506"/>
      <c r="M2425" s="506"/>
      <c r="N2425" s="506"/>
      <c r="O2425" s="506"/>
      <c r="P2425" s="506"/>
    </row>
    <row r="2426" spans="3:16" s="360" customFormat="1" ht="15" customHeight="1" x14ac:dyDescent="0.3">
      <c r="C2426" s="1315" t="s">
        <v>2569</v>
      </c>
      <c r="D2426" s="1316"/>
      <c r="E2426" s="1316"/>
      <c r="F2426" s="1316"/>
      <c r="G2426" s="1317"/>
      <c r="H2426" s="534"/>
      <c r="I2426" s="506"/>
      <c r="J2426" s="506"/>
      <c r="K2426" s="506"/>
      <c r="L2426" s="506"/>
      <c r="M2426" s="506"/>
      <c r="N2426" s="506"/>
      <c r="O2426" s="506"/>
      <c r="P2426" s="506"/>
    </row>
    <row r="2427" spans="3:16" s="360" customFormat="1" ht="15" customHeight="1" x14ac:dyDescent="0.3">
      <c r="C2427" s="1315" t="s">
        <v>2570</v>
      </c>
      <c r="D2427" s="1316"/>
      <c r="E2427" s="1316"/>
      <c r="F2427" s="1316"/>
      <c r="G2427" s="1317"/>
      <c r="H2427" s="534"/>
      <c r="I2427" s="506"/>
      <c r="J2427" s="506"/>
      <c r="K2427" s="506"/>
      <c r="L2427" s="506"/>
      <c r="M2427" s="506"/>
      <c r="N2427" s="506"/>
      <c r="O2427" s="506"/>
      <c r="P2427" s="506"/>
    </row>
    <row r="2428" spans="3:16" s="360" customFormat="1" ht="15" customHeight="1" x14ac:dyDescent="0.3">
      <c r="C2428" s="1315" t="s">
        <v>2571</v>
      </c>
      <c r="D2428" s="1316"/>
      <c r="E2428" s="1316"/>
      <c r="F2428" s="1316"/>
      <c r="G2428" s="1317"/>
      <c r="H2428" s="534"/>
      <c r="I2428" s="506"/>
      <c r="J2428" s="506"/>
      <c r="K2428" s="506"/>
      <c r="L2428" s="506"/>
      <c r="M2428" s="506"/>
      <c r="N2428" s="506"/>
      <c r="O2428" s="506"/>
      <c r="P2428" s="506"/>
    </row>
    <row r="2429" spans="3:16" s="360" customFormat="1" ht="15" customHeight="1" x14ac:dyDescent="0.3">
      <c r="C2429" s="1315" t="s">
        <v>2572</v>
      </c>
      <c r="D2429" s="1316"/>
      <c r="E2429" s="1316"/>
      <c r="F2429" s="1316"/>
      <c r="G2429" s="1317"/>
      <c r="H2429" s="534"/>
      <c r="I2429" s="506"/>
      <c r="J2429" s="506"/>
      <c r="K2429" s="506"/>
      <c r="L2429" s="506"/>
      <c r="M2429" s="506"/>
      <c r="N2429" s="506"/>
      <c r="O2429" s="506"/>
      <c r="P2429" s="506"/>
    </row>
    <row r="2430" spans="3:16" s="360" customFormat="1" ht="15" customHeight="1" x14ac:dyDescent="0.3">
      <c r="C2430" s="1321" t="s">
        <v>2573</v>
      </c>
      <c r="D2430" s="1319"/>
      <c r="E2430" s="1319"/>
      <c r="F2430" s="1319"/>
      <c r="G2430" s="1320"/>
      <c r="H2430" s="534"/>
      <c r="I2430" s="506"/>
      <c r="J2430" s="506"/>
      <c r="K2430" s="506"/>
      <c r="L2430" s="506"/>
      <c r="M2430" s="506"/>
      <c r="N2430" s="506"/>
      <c r="O2430" s="506"/>
      <c r="P2430" s="506"/>
    </row>
    <row r="2431" spans="3:16" s="360" customFormat="1" ht="15" customHeight="1" x14ac:dyDescent="0.3">
      <c r="C2431" s="1318" t="s">
        <v>2574</v>
      </c>
      <c r="D2431" s="1319"/>
      <c r="E2431" s="1319"/>
      <c r="F2431" s="1319"/>
      <c r="G2431" s="1320"/>
      <c r="H2431" s="534"/>
      <c r="I2431" s="506"/>
      <c r="J2431" s="506"/>
      <c r="K2431" s="506"/>
      <c r="L2431" s="506"/>
      <c r="M2431" s="506"/>
      <c r="N2431" s="506"/>
      <c r="O2431" s="506"/>
      <c r="P2431" s="506"/>
    </row>
    <row r="2432" spans="3:16" s="360" customFormat="1" ht="23.25" customHeight="1" x14ac:dyDescent="0.3">
      <c r="C2432" s="5190" t="s">
        <v>2575</v>
      </c>
      <c r="D2432" s="5191"/>
      <c r="E2432" s="5191"/>
      <c r="F2432" s="5191"/>
      <c r="G2432" s="5192"/>
      <c r="H2432" s="534"/>
      <c r="I2432" s="506"/>
      <c r="J2432" s="506"/>
      <c r="K2432" s="506"/>
      <c r="L2432" s="506"/>
      <c r="M2432" s="506"/>
      <c r="N2432" s="506"/>
      <c r="O2432" s="506"/>
      <c r="P2432" s="506"/>
    </row>
    <row r="2433" spans="3:16" s="360" customFormat="1" ht="15" customHeight="1" x14ac:dyDescent="0.3">
      <c r="C2433" s="1318" t="s">
        <v>2576</v>
      </c>
      <c r="D2433" s="1319"/>
      <c r="E2433" s="1319"/>
      <c r="F2433" s="1319"/>
      <c r="G2433" s="1320"/>
      <c r="H2433" s="534"/>
      <c r="I2433" s="506"/>
      <c r="J2433" s="506"/>
      <c r="K2433" s="506"/>
      <c r="L2433" s="506"/>
      <c r="M2433" s="506"/>
      <c r="N2433" s="506"/>
      <c r="O2433" s="506"/>
      <c r="P2433" s="506"/>
    </row>
    <row r="2434" spans="3:16" s="360" customFormat="1" ht="15" customHeight="1" x14ac:dyDescent="0.3">
      <c r="C2434" s="1321" t="s">
        <v>2577</v>
      </c>
      <c r="D2434" s="1319"/>
      <c r="E2434" s="1319"/>
      <c r="F2434" s="1319"/>
      <c r="G2434" s="1320"/>
      <c r="H2434" s="534"/>
      <c r="I2434" s="506"/>
      <c r="J2434" s="506"/>
      <c r="K2434" s="506"/>
      <c r="L2434" s="506"/>
      <c r="M2434" s="506"/>
      <c r="N2434" s="506"/>
      <c r="O2434" s="506"/>
      <c r="P2434" s="506"/>
    </row>
    <row r="2435" spans="3:16" s="360" customFormat="1" ht="15" customHeight="1" x14ac:dyDescent="0.3">
      <c r="C2435" s="1321" t="s">
        <v>2578</v>
      </c>
      <c r="D2435" s="1319"/>
      <c r="E2435" s="1319"/>
      <c r="F2435" s="1319"/>
      <c r="G2435" s="1320"/>
      <c r="H2435" s="534"/>
      <c r="I2435" s="506"/>
      <c r="J2435" s="506"/>
      <c r="K2435" s="506"/>
      <c r="L2435" s="506"/>
      <c r="M2435" s="506"/>
      <c r="N2435" s="506"/>
      <c r="O2435" s="506"/>
      <c r="P2435" s="506"/>
    </row>
    <row r="2436" spans="3:16" s="360" customFormat="1" ht="15" customHeight="1" x14ac:dyDescent="0.3">
      <c r="C2436" s="1321" t="s">
        <v>2579</v>
      </c>
      <c r="D2436" s="1319"/>
      <c r="E2436" s="1319"/>
      <c r="F2436" s="1319"/>
      <c r="G2436" s="1320"/>
      <c r="H2436" s="534"/>
      <c r="I2436" s="506"/>
      <c r="J2436" s="506"/>
      <c r="K2436" s="506"/>
      <c r="L2436" s="506"/>
      <c r="M2436" s="506"/>
      <c r="N2436" s="506"/>
      <c r="O2436" s="506"/>
      <c r="P2436" s="506"/>
    </row>
    <row r="2437" spans="3:16" s="360" customFormat="1" ht="15" customHeight="1" x14ac:dyDescent="0.3">
      <c r="C2437" s="1321" t="s">
        <v>2580</v>
      </c>
      <c r="D2437" s="1319"/>
      <c r="E2437" s="1319"/>
      <c r="F2437" s="1319"/>
      <c r="G2437" s="1320"/>
      <c r="H2437" s="534"/>
      <c r="I2437" s="506"/>
      <c r="J2437" s="506"/>
      <c r="K2437" s="506"/>
      <c r="L2437" s="506"/>
      <c r="M2437" s="506"/>
      <c r="N2437" s="506"/>
      <c r="O2437" s="506"/>
      <c r="P2437" s="506"/>
    </row>
    <row r="2438" spans="3:16" s="360" customFormat="1" ht="15" customHeight="1" x14ac:dyDescent="0.3">
      <c r="C2438" s="1321" t="s">
        <v>2581</v>
      </c>
      <c r="D2438" s="1319"/>
      <c r="E2438" s="1319"/>
      <c r="F2438" s="1319"/>
      <c r="G2438" s="1320"/>
      <c r="H2438" s="534"/>
      <c r="I2438" s="506"/>
      <c r="J2438" s="506"/>
      <c r="K2438" s="506"/>
      <c r="L2438" s="506"/>
      <c r="M2438" s="506"/>
      <c r="N2438" s="506"/>
      <c r="O2438" s="506"/>
      <c r="P2438" s="506"/>
    </row>
    <row r="2439" spans="3:16" s="360" customFormat="1" ht="15" customHeight="1" x14ac:dyDescent="0.3">
      <c r="C2439" s="1321" t="s">
        <v>2582</v>
      </c>
      <c r="D2439" s="1319"/>
      <c r="E2439" s="1319"/>
      <c r="F2439" s="1319"/>
      <c r="G2439" s="1320"/>
      <c r="H2439" s="534"/>
      <c r="I2439" s="506"/>
      <c r="J2439" s="506"/>
      <c r="K2439" s="506"/>
      <c r="L2439" s="506"/>
      <c r="M2439" s="506"/>
      <c r="N2439" s="506"/>
      <c r="O2439" s="506"/>
      <c r="P2439" s="506"/>
    </row>
    <row r="2440" spans="3:16" s="360" customFormat="1" ht="15" customHeight="1" x14ac:dyDescent="0.3">
      <c r="C2440" s="1321" t="s">
        <v>2583</v>
      </c>
      <c r="D2440" s="1319"/>
      <c r="E2440" s="1319"/>
      <c r="F2440" s="1319"/>
      <c r="G2440" s="1320"/>
      <c r="H2440" s="534"/>
      <c r="I2440" s="506"/>
      <c r="J2440" s="506"/>
      <c r="K2440" s="506"/>
      <c r="L2440" s="506"/>
      <c r="M2440" s="506"/>
      <c r="N2440" s="506"/>
      <c r="O2440" s="506"/>
      <c r="P2440" s="506"/>
    </row>
    <row r="2441" spans="3:16" s="360" customFormat="1" ht="15" customHeight="1" x14ac:dyDescent="0.3">
      <c r="C2441" s="1318" t="s">
        <v>2584</v>
      </c>
      <c r="D2441" s="1319"/>
      <c r="E2441" s="1319"/>
      <c r="F2441" s="1319"/>
      <c r="G2441" s="1320"/>
      <c r="H2441" s="534"/>
      <c r="I2441" s="506"/>
      <c r="J2441" s="506"/>
      <c r="K2441" s="506"/>
      <c r="L2441" s="506"/>
      <c r="M2441" s="506"/>
      <c r="N2441" s="506"/>
      <c r="O2441" s="506"/>
      <c r="P2441" s="506"/>
    </row>
    <row r="2442" spans="3:16" s="360" customFormat="1" ht="15" customHeight="1" x14ac:dyDescent="0.3">
      <c r="C2442" s="5049" t="s">
        <v>2585</v>
      </c>
      <c r="D2442" s="4324"/>
      <c r="E2442" s="4324"/>
      <c r="F2442" s="1319"/>
      <c r="G2442" s="1320"/>
      <c r="H2442" s="534"/>
      <c r="I2442" s="506"/>
      <c r="J2442" s="506"/>
      <c r="K2442" s="506"/>
      <c r="L2442" s="506"/>
      <c r="M2442" s="506"/>
      <c r="N2442" s="506"/>
      <c r="O2442" s="506"/>
      <c r="P2442" s="506"/>
    </row>
    <row r="2443" spans="3:16" s="360" customFormat="1" ht="15" customHeight="1" x14ac:dyDescent="0.3">
      <c r="C2443" s="1304" t="s">
        <v>2586</v>
      </c>
      <c r="D2443" s="1319"/>
      <c r="E2443" s="1319"/>
      <c r="F2443" s="1319"/>
      <c r="G2443" s="1320"/>
      <c r="H2443" s="534"/>
      <c r="I2443" s="506"/>
      <c r="J2443" s="506"/>
      <c r="K2443" s="506"/>
      <c r="L2443" s="506"/>
      <c r="M2443" s="506"/>
      <c r="N2443" s="506"/>
      <c r="O2443" s="506"/>
      <c r="P2443" s="506"/>
    </row>
    <row r="2444" spans="3:16" s="360" customFormat="1" ht="27" customHeight="1" x14ac:dyDescent="0.3">
      <c r="C2444" s="5049" t="s">
        <v>2587</v>
      </c>
      <c r="D2444" s="4324"/>
      <c r="E2444" s="4324"/>
      <c r="F2444" s="4324"/>
      <c r="G2444" s="5073"/>
      <c r="H2444" s="534"/>
      <c r="I2444" s="506"/>
      <c r="J2444" s="506"/>
      <c r="K2444" s="506"/>
      <c r="L2444" s="506"/>
      <c r="M2444" s="506"/>
      <c r="N2444" s="506"/>
      <c r="O2444" s="506"/>
      <c r="P2444" s="506"/>
    </row>
    <row r="2445" spans="3:16" s="360" customFormat="1" ht="15" customHeight="1" x14ac:dyDescent="0.3">
      <c r="C2445" s="1323" t="s">
        <v>2588</v>
      </c>
      <c r="D2445" s="1319"/>
      <c r="E2445" s="1319"/>
      <c r="F2445" s="1319"/>
      <c r="G2445" s="1320"/>
      <c r="H2445" s="534"/>
      <c r="I2445" s="506"/>
      <c r="J2445" s="506"/>
      <c r="K2445" s="506"/>
      <c r="L2445" s="506"/>
      <c r="M2445" s="506"/>
      <c r="N2445" s="506"/>
      <c r="O2445" s="506"/>
      <c r="P2445" s="506"/>
    </row>
    <row r="2446" spans="3:16" s="360" customFormat="1" ht="15" customHeight="1" x14ac:dyDescent="0.3">
      <c r="C2446" s="5049" t="s">
        <v>2589</v>
      </c>
      <c r="D2446" s="4324"/>
      <c r="E2446" s="4324"/>
      <c r="F2446" s="4324"/>
      <c r="G2446" s="5073"/>
      <c r="H2446" s="534"/>
      <c r="I2446" s="506"/>
      <c r="J2446" s="506"/>
      <c r="K2446" s="506"/>
      <c r="L2446" s="506"/>
      <c r="M2446" s="506"/>
      <c r="N2446" s="506"/>
      <c r="O2446" s="506"/>
      <c r="P2446" s="506"/>
    </row>
    <row r="2447" spans="3:16" s="360" customFormat="1" ht="15" customHeight="1" x14ac:dyDescent="0.3">
      <c r="C2447" s="5301" t="s">
        <v>2590</v>
      </c>
      <c r="D2447" s="5302"/>
      <c r="E2447" s="5302"/>
      <c r="F2447" s="5302"/>
      <c r="G2447" s="5303"/>
      <c r="H2447" s="534"/>
      <c r="I2447" s="506"/>
      <c r="J2447" s="506"/>
      <c r="K2447" s="506"/>
      <c r="L2447" s="506"/>
      <c r="M2447" s="506"/>
      <c r="N2447" s="506"/>
      <c r="O2447" s="506"/>
      <c r="P2447" s="506"/>
    </row>
    <row r="2448" spans="3:16" s="360" customFormat="1" ht="15" customHeight="1" x14ac:dyDescent="0.3">
      <c r="C2448" s="5049" t="s">
        <v>1536</v>
      </c>
      <c r="D2448" s="4324"/>
      <c r="E2448" s="4324"/>
      <c r="F2448" s="4324"/>
      <c r="G2448" s="5073"/>
      <c r="H2448" s="534"/>
      <c r="I2448" s="506"/>
      <c r="J2448" s="506"/>
      <c r="K2448" s="506"/>
      <c r="L2448" s="506"/>
      <c r="M2448" s="506"/>
      <c r="N2448" s="506"/>
      <c r="O2448" s="506"/>
      <c r="P2448" s="506"/>
    </row>
    <row r="2449" spans="3:16" s="360" customFormat="1" ht="41.25" customHeight="1" x14ac:dyDescent="0.3">
      <c r="C2449" s="1324" t="s">
        <v>1537</v>
      </c>
      <c r="D2449" s="4361" t="s">
        <v>1538</v>
      </c>
      <c r="E2449" s="4361"/>
      <c r="F2449" s="903"/>
      <c r="G2449" s="1322"/>
      <c r="H2449" s="534"/>
      <c r="I2449" s="506"/>
      <c r="J2449" s="506"/>
      <c r="K2449" s="506"/>
      <c r="L2449" s="506"/>
      <c r="M2449" s="506"/>
      <c r="N2449" s="506"/>
      <c r="O2449" s="506"/>
      <c r="P2449" s="506"/>
    </row>
    <row r="2450" spans="3:16" s="360" customFormat="1" ht="15" customHeight="1" thickBot="1" x14ac:dyDescent="0.35">
      <c r="C2450" s="5040" t="s">
        <v>1539</v>
      </c>
      <c r="D2450" s="5041"/>
      <c r="E2450" s="5041"/>
      <c r="F2450" s="5041"/>
      <c r="G2450" s="2405"/>
      <c r="H2450" s="534"/>
      <c r="I2450" s="506"/>
      <c r="J2450" s="506"/>
      <c r="K2450" s="506"/>
      <c r="L2450" s="506"/>
      <c r="M2450" s="506"/>
      <c r="N2450" s="506"/>
      <c r="O2450" s="506"/>
      <c r="P2450" s="506"/>
    </row>
    <row r="2451" spans="3:16" s="360" customFormat="1" ht="15" customHeight="1" thickTop="1" x14ac:dyDescent="0.3">
      <c r="C2451" s="4245"/>
      <c r="D2451" s="4245"/>
      <c r="E2451" s="4245"/>
      <c r="F2451" s="534"/>
      <c r="G2451" s="534"/>
      <c r="H2451" s="534"/>
      <c r="I2451" s="506"/>
      <c r="J2451" s="506"/>
      <c r="K2451" s="506"/>
      <c r="L2451" s="506"/>
      <c r="M2451" s="506"/>
      <c r="N2451" s="506"/>
      <c r="O2451" s="506"/>
      <c r="P2451" s="506"/>
    </row>
    <row r="2452" spans="3:16" s="360" customFormat="1" ht="15" customHeight="1" thickBot="1" x14ac:dyDescent="0.35">
      <c r="C2452" s="534"/>
      <c r="D2452" s="534"/>
      <c r="E2452" s="534"/>
      <c r="F2452" s="534"/>
      <c r="G2452" s="534"/>
      <c r="H2452" s="534"/>
      <c r="I2452" s="506"/>
      <c r="J2452" s="506"/>
      <c r="K2452" s="506"/>
      <c r="L2452" s="506"/>
      <c r="M2452" s="506"/>
      <c r="N2452" s="506"/>
      <c r="O2452" s="506"/>
      <c r="P2452" s="506"/>
    </row>
    <row r="2453" spans="3:16" s="360" customFormat="1" ht="15" customHeight="1" thickTop="1" x14ac:dyDescent="0.2">
      <c r="C2453" s="5062" t="s">
        <v>2559</v>
      </c>
      <c r="D2453" s="4962"/>
      <c r="E2453" s="4962"/>
      <c r="F2453" s="4962"/>
      <c r="G2453" s="4962"/>
      <c r="H2453" s="4962"/>
      <c r="I2453" s="4962"/>
      <c r="J2453" s="4962"/>
      <c r="K2453" s="4962"/>
      <c r="L2453" s="4962"/>
      <c r="M2453" s="4962"/>
      <c r="N2453" s="4963"/>
      <c r="O2453" s="506"/>
      <c r="P2453" s="506"/>
    </row>
    <row r="2454" spans="3:16" s="360" customFormat="1" ht="15" customHeight="1" thickBot="1" x14ac:dyDescent="0.25">
      <c r="C2454" s="831"/>
      <c r="D2454" s="712"/>
      <c r="E2454" s="712"/>
      <c r="F2454" s="712"/>
      <c r="G2454" s="712"/>
      <c r="H2454" s="712"/>
      <c r="I2454" s="712"/>
      <c r="J2454" s="712"/>
      <c r="K2454" s="712"/>
      <c r="L2454" s="712"/>
      <c r="M2454" s="712"/>
      <c r="N2454" s="832"/>
      <c r="O2454" s="506"/>
      <c r="P2454" s="506"/>
    </row>
    <row r="2455" spans="3:16" s="360" customFormat="1" ht="15" customHeight="1" thickBot="1" x14ac:dyDescent="0.25">
      <c r="C2455" s="4964" t="s">
        <v>344</v>
      </c>
      <c r="D2455" s="4965"/>
      <c r="E2455" s="5063" t="s">
        <v>2765</v>
      </c>
      <c r="F2455" s="4966"/>
      <c r="G2455" s="4966"/>
      <c r="H2455" s="4966"/>
      <c r="I2455" s="4966"/>
      <c r="J2455" s="4966"/>
      <c r="K2455" s="4966"/>
      <c r="L2455" s="4966"/>
      <c r="M2455" s="4966"/>
      <c r="N2455" s="4967"/>
      <c r="O2455" s="506"/>
      <c r="P2455" s="506"/>
    </row>
    <row r="2456" spans="3:16" s="360" customFormat="1" ht="15" customHeight="1" thickBot="1" x14ac:dyDescent="0.25">
      <c r="C2456" s="5089" t="s">
        <v>2768</v>
      </c>
      <c r="D2456" s="5091" t="s">
        <v>2769</v>
      </c>
      <c r="E2456" s="5092" t="s">
        <v>2766</v>
      </c>
      <c r="F2456" s="5093"/>
      <c r="G2456" s="5096"/>
      <c r="H2456" s="5092" t="s">
        <v>2767</v>
      </c>
      <c r="I2456" s="5093"/>
      <c r="J2456" s="5096"/>
      <c r="K2456" s="931"/>
      <c r="L2456" s="931"/>
      <c r="M2456" s="931"/>
      <c r="N2456" s="1296"/>
      <c r="O2456" s="506"/>
      <c r="P2456" s="506"/>
    </row>
    <row r="2457" spans="3:16" s="360" customFormat="1" ht="75" customHeight="1" thickBot="1" x14ac:dyDescent="0.25">
      <c r="C2457" s="5090"/>
      <c r="D2457" s="5033"/>
      <c r="E2457" s="833" t="s">
        <v>2770</v>
      </c>
      <c r="F2457" s="855" t="s">
        <v>563</v>
      </c>
      <c r="G2457" s="828" t="s">
        <v>1413</v>
      </c>
      <c r="H2457" s="1236" t="s">
        <v>2773</v>
      </c>
      <c r="I2457" s="1023" t="s">
        <v>1996</v>
      </c>
      <c r="J2457" s="1023" t="s">
        <v>2321</v>
      </c>
      <c r="K2457" s="833" t="s">
        <v>1993</v>
      </c>
      <c r="L2457" s="1297" t="s">
        <v>2322</v>
      </c>
      <c r="M2457" s="1297" t="s">
        <v>2323</v>
      </c>
      <c r="N2457" s="1298" t="s">
        <v>2560</v>
      </c>
      <c r="O2457" s="506"/>
      <c r="P2457" s="506"/>
    </row>
    <row r="2458" spans="3:16" s="360" customFormat="1" ht="15" customHeight="1" x14ac:dyDescent="0.2">
      <c r="C2458" s="1027" t="s">
        <v>2561</v>
      </c>
      <c r="D2458" s="836" t="s">
        <v>1534</v>
      </c>
      <c r="E2458" s="836" t="s">
        <v>1534</v>
      </c>
      <c r="F2458" s="836" t="s">
        <v>1534</v>
      </c>
      <c r="G2458" s="836" t="s">
        <v>1534</v>
      </c>
      <c r="H2458" s="836">
        <v>9.99</v>
      </c>
      <c r="I2458" s="19">
        <v>30</v>
      </c>
      <c r="J2458" s="839">
        <v>0.5</v>
      </c>
      <c r="K2458" s="839" t="s">
        <v>1534</v>
      </c>
      <c r="L2458" s="1299" t="s">
        <v>1534</v>
      </c>
      <c r="M2458" s="1299" t="s">
        <v>1534</v>
      </c>
      <c r="N2458" s="1243" t="s">
        <v>1534</v>
      </c>
      <c r="O2458" s="506"/>
      <c r="P2458" s="506"/>
    </row>
    <row r="2459" spans="3:16" s="360" customFormat="1" ht="15" customHeight="1" x14ac:dyDescent="0.2">
      <c r="C2459" s="1027" t="s">
        <v>2562</v>
      </c>
      <c r="D2459" s="836" t="s">
        <v>1534</v>
      </c>
      <c r="E2459" s="836" t="s">
        <v>1534</v>
      </c>
      <c r="F2459" s="836" t="s">
        <v>1534</v>
      </c>
      <c r="G2459" s="836" t="s">
        <v>1534</v>
      </c>
      <c r="H2459" s="836">
        <v>14.99</v>
      </c>
      <c r="I2459" s="19">
        <v>60</v>
      </c>
      <c r="J2459" s="839">
        <v>0.5</v>
      </c>
      <c r="K2459" s="839" t="s">
        <v>1534</v>
      </c>
      <c r="L2459" s="1299" t="s">
        <v>1534</v>
      </c>
      <c r="M2459" s="1299" t="s">
        <v>1534</v>
      </c>
      <c r="N2459" s="1243" t="s">
        <v>1534</v>
      </c>
      <c r="O2459" s="506"/>
      <c r="P2459" s="506"/>
    </row>
    <row r="2460" spans="3:16" s="360" customFormat="1" ht="15" customHeight="1" x14ac:dyDescent="0.2">
      <c r="C2460" s="1027" t="s">
        <v>2563</v>
      </c>
      <c r="D2460" s="836" t="s">
        <v>1534</v>
      </c>
      <c r="E2460" s="836" t="s">
        <v>1534</v>
      </c>
      <c r="F2460" s="836" t="s">
        <v>1534</v>
      </c>
      <c r="G2460" s="836" t="s">
        <v>1534</v>
      </c>
      <c r="H2460" s="836">
        <v>19.989999999999998</v>
      </c>
      <c r="I2460" s="19">
        <v>500</v>
      </c>
      <c r="J2460" s="839">
        <v>0.5</v>
      </c>
      <c r="K2460" s="839" t="s">
        <v>1534</v>
      </c>
      <c r="L2460" s="1299" t="s">
        <v>1534</v>
      </c>
      <c r="M2460" s="1299" t="s">
        <v>1534</v>
      </c>
      <c r="N2460" s="1243" t="s">
        <v>1534</v>
      </c>
      <c r="O2460" s="506"/>
      <c r="P2460" s="506"/>
    </row>
    <row r="2461" spans="3:16" s="360" customFormat="1" ht="15" customHeight="1" x14ac:dyDescent="0.2">
      <c r="C2461" s="1234" t="s">
        <v>1474</v>
      </c>
      <c r="D2461" s="1300"/>
      <c r="E2461" s="1300"/>
      <c r="F2461" s="1300"/>
      <c r="G2461" s="1300"/>
      <c r="H2461" s="1300"/>
      <c r="I2461" s="144"/>
      <c r="J2461" s="1301"/>
      <c r="K2461" s="1301"/>
      <c r="L2461" s="1302"/>
      <c r="M2461" s="1302"/>
      <c r="N2461" s="1303"/>
      <c r="O2461" s="506"/>
      <c r="P2461" s="506"/>
    </row>
    <row r="2462" spans="3:16" s="360" customFormat="1" ht="15" customHeight="1" x14ac:dyDescent="0.2">
      <c r="C2462" s="831" t="s">
        <v>2778</v>
      </c>
      <c r="D2462" s="712"/>
      <c r="E2462" s="848"/>
      <c r="F2462" s="848"/>
      <c r="G2462" s="848"/>
      <c r="H2462" s="848"/>
      <c r="I2462" s="848"/>
      <c r="J2462" s="848"/>
      <c r="K2462" s="848"/>
      <c r="L2462" s="848"/>
      <c r="M2462" s="848"/>
      <c r="N2462" s="1026"/>
      <c r="O2462" s="506"/>
      <c r="P2462" s="506"/>
    </row>
    <row r="2463" spans="3:16" s="360" customFormat="1" ht="15" customHeight="1" x14ac:dyDescent="0.2">
      <c r="C2463" s="5095" t="s">
        <v>2779</v>
      </c>
      <c r="D2463" s="5072"/>
      <c r="E2463" s="5072"/>
      <c r="F2463" s="5072"/>
      <c r="G2463" s="5072"/>
      <c r="H2463" s="5072"/>
      <c r="I2463" s="5072"/>
      <c r="J2463" s="5072"/>
      <c r="K2463" s="5072"/>
      <c r="L2463" s="5072"/>
      <c r="M2463" s="5072"/>
      <c r="N2463" s="5037"/>
      <c r="O2463" s="506"/>
      <c r="P2463" s="506"/>
    </row>
    <row r="2464" spans="3:16" s="360" customFormat="1" ht="15" customHeight="1" x14ac:dyDescent="0.2">
      <c r="C2464" s="5038" t="s">
        <v>2327</v>
      </c>
      <c r="D2464" s="4536"/>
      <c r="E2464" s="4536"/>
      <c r="F2464" s="4536"/>
      <c r="G2464" s="4536"/>
      <c r="H2464" s="901"/>
      <c r="I2464" s="901"/>
      <c r="J2464" s="901"/>
      <c r="K2464" s="901"/>
      <c r="L2464" s="901"/>
      <c r="M2464" s="901"/>
      <c r="N2464" s="849"/>
      <c r="O2464" s="506"/>
      <c r="P2464" s="506"/>
    </row>
    <row r="2465" spans="3:16" s="360" customFormat="1" ht="15" customHeight="1" x14ac:dyDescent="0.2">
      <c r="C2465" s="5038" t="s">
        <v>2564</v>
      </c>
      <c r="D2465" s="4536"/>
      <c r="E2465" s="4536"/>
      <c r="F2465" s="4536"/>
      <c r="G2465" s="4536"/>
      <c r="H2465" s="4536"/>
      <c r="I2465" s="4536"/>
      <c r="J2465" s="4536"/>
      <c r="K2465" s="4536"/>
      <c r="L2465" s="4536"/>
      <c r="M2465" s="4536"/>
      <c r="N2465" s="5039"/>
      <c r="O2465" s="506"/>
      <c r="P2465" s="506"/>
    </row>
    <row r="2466" spans="3:16" s="360" customFormat="1" ht="15" customHeight="1" thickBot="1" x14ac:dyDescent="0.25">
      <c r="C2466" s="850" t="s">
        <v>2662</v>
      </c>
      <c r="D2466" s="851"/>
      <c r="E2466" s="851"/>
      <c r="F2466" s="851"/>
      <c r="G2466" s="851"/>
      <c r="H2466" s="851"/>
      <c r="I2466" s="851"/>
      <c r="J2466" s="851"/>
      <c r="K2466" s="851"/>
      <c r="L2466" s="851"/>
      <c r="M2466" s="851"/>
      <c r="N2466" s="852"/>
      <c r="O2466" s="506"/>
      <c r="P2466" s="506"/>
    </row>
    <row r="2467" spans="3:16" s="360" customFormat="1" ht="15" customHeight="1" thickTop="1" x14ac:dyDescent="0.3">
      <c r="C2467" s="4948"/>
      <c r="D2467" s="4948"/>
      <c r="E2467" s="4948"/>
      <c r="F2467" s="534"/>
      <c r="G2467" s="534"/>
      <c r="H2467" s="534"/>
      <c r="I2467" s="506"/>
      <c r="J2467" s="506"/>
      <c r="K2467" s="506"/>
      <c r="L2467" s="506"/>
      <c r="M2467" s="506"/>
      <c r="N2467" s="506"/>
      <c r="O2467" s="506"/>
      <c r="P2467" s="506"/>
    </row>
    <row r="2468" spans="3:16" s="360" customFormat="1" ht="15" customHeight="1" thickBot="1" x14ac:dyDescent="0.35">
      <c r="C2468" s="534"/>
      <c r="D2468" s="534"/>
      <c r="E2468" s="534"/>
      <c r="F2468" s="534"/>
      <c r="G2468" s="534"/>
      <c r="H2468" s="534"/>
      <c r="I2468" s="506"/>
      <c r="J2468" s="506"/>
      <c r="K2468" s="506"/>
      <c r="L2468" s="506"/>
      <c r="M2468" s="506"/>
      <c r="N2468" s="506"/>
      <c r="O2468" s="506"/>
      <c r="P2468" s="506"/>
    </row>
    <row r="2469" spans="3:16" s="360" customFormat="1" ht="15" customHeight="1" thickTop="1" x14ac:dyDescent="0.3">
      <c r="C2469" s="5062" t="s">
        <v>2320</v>
      </c>
      <c r="D2469" s="4962"/>
      <c r="E2469" s="4962"/>
      <c r="F2469" s="4962"/>
      <c r="G2469" s="4963"/>
      <c r="H2469" s="534"/>
      <c r="I2469" s="506"/>
      <c r="J2469" s="506"/>
      <c r="K2469" s="506"/>
      <c r="L2469" s="506"/>
      <c r="M2469" s="506"/>
      <c r="N2469" s="506"/>
      <c r="O2469" s="506"/>
      <c r="P2469" s="506"/>
    </row>
    <row r="2470" spans="3:16" s="360" customFormat="1" ht="15" customHeight="1" thickBot="1" x14ac:dyDescent="0.35">
      <c r="C2470" s="831"/>
      <c r="D2470" s="712"/>
      <c r="E2470" s="712"/>
      <c r="F2470" s="712"/>
      <c r="G2470" s="832"/>
      <c r="H2470" s="534"/>
      <c r="I2470" s="506"/>
      <c r="J2470" s="506"/>
      <c r="K2470" s="506"/>
      <c r="L2470" s="506"/>
      <c r="M2470" s="506"/>
      <c r="N2470" s="506"/>
      <c r="O2470" s="506"/>
      <c r="P2470" s="506"/>
    </row>
    <row r="2471" spans="3:16" s="360" customFormat="1" ht="15" customHeight="1" thickBot="1" x14ac:dyDescent="0.35">
      <c r="C2471" s="1237" t="s">
        <v>344</v>
      </c>
      <c r="D2471" s="4966"/>
      <c r="E2471" s="4966"/>
      <c r="F2471" s="4966"/>
      <c r="G2471" s="4967"/>
      <c r="H2471" s="534"/>
      <c r="I2471" s="506"/>
      <c r="J2471" s="506"/>
      <c r="K2471" s="506"/>
      <c r="L2471" s="506"/>
      <c r="M2471" s="506"/>
      <c r="N2471" s="506"/>
      <c r="O2471" s="506"/>
      <c r="P2471" s="506"/>
    </row>
    <row r="2472" spans="3:16" s="360" customFormat="1" ht="15" customHeight="1" thickBot="1" x14ac:dyDescent="0.35">
      <c r="C2472" s="5089" t="s">
        <v>2329</v>
      </c>
      <c r="D2472" s="5092" t="s">
        <v>2330</v>
      </c>
      <c r="E2472" s="5093"/>
      <c r="F2472" s="5093"/>
      <c r="G2472" s="5094"/>
      <c r="H2472" s="534"/>
      <c r="I2472" s="506"/>
      <c r="J2472" s="506"/>
      <c r="K2472" s="506"/>
      <c r="L2472" s="506"/>
      <c r="M2472" s="506"/>
      <c r="N2472" s="506"/>
      <c r="O2472" s="506"/>
      <c r="P2472" s="506"/>
    </row>
    <row r="2473" spans="3:16" s="360" customFormat="1" ht="15" customHeight="1" x14ac:dyDescent="0.3">
      <c r="C2473" s="5090"/>
      <c r="D2473" s="1236" t="s">
        <v>2331</v>
      </c>
      <c r="E2473" s="833" t="s">
        <v>1996</v>
      </c>
      <c r="F2473" s="833" t="s">
        <v>2321</v>
      </c>
      <c r="G2473" s="1235" t="s">
        <v>947</v>
      </c>
      <c r="H2473" s="534"/>
      <c r="I2473" s="506"/>
      <c r="J2473" s="506"/>
      <c r="K2473" s="506"/>
      <c r="L2473" s="506"/>
      <c r="M2473" s="506"/>
      <c r="N2473" s="506"/>
      <c r="O2473" s="506"/>
      <c r="P2473" s="506"/>
    </row>
    <row r="2474" spans="3:16" s="360" customFormat="1" ht="15" customHeight="1" x14ac:dyDescent="0.3">
      <c r="C2474" s="1027" t="s">
        <v>2332</v>
      </c>
      <c r="D2474" s="836">
        <v>9.99</v>
      </c>
      <c r="E2474" s="19">
        <v>30</v>
      </c>
      <c r="F2474" s="839">
        <v>0.5</v>
      </c>
      <c r="G2474" s="1243" t="s">
        <v>2333</v>
      </c>
      <c r="H2474" s="534"/>
      <c r="I2474" s="506"/>
      <c r="J2474" s="506"/>
      <c r="K2474" s="506"/>
      <c r="L2474" s="506"/>
      <c r="M2474" s="506"/>
      <c r="N2474" s="506"/>
      <c r="O2474" s="506"/>
      <c r="P2474" s="506"/>
    </row>
    <row r="2475" spans="3:16" s="360" customFormat="1" ht="15" customHeight="1" x14ac:dyDescent="0.3">
      <c r="C2475" s="1027" t="s">
        <v>2334</v>
      </c>
      <c r="D2475" s="836">
        <v>14.99</v>
      </c>
      <c r="E2475" s="19">
        <v>60</v>
      </c>
      <c r="F2475" s="839">
        <v>0.5</v>
      </c>
      <c r="G2475" s="1243" t="s">
        <v>2335</v>
      </c>
      <c r="H2475" s="534"/>
      <c r="I2475" s="506"/>
      <c r="J2475" s="506"/>
      <c r="K2475" s="506"/>
      <c r="L2475" s="506"/>
      <c r="M2475" s="506"/>
      <c r="N2475" s="506"/>
      <c r="O2475" s="506"/>
      <c r="P2475" s="506"/>
    </row>
    <row r="2476" spans="3:16" s="360" customFormat="1" ht="15" customHeight="1" x14ac:dyDescent="0.3">
      <c r="C2476" s="1027" t="s">
        <v>2336</v>
      </c>
      <c r="D2476" s="836">
        <v>19.989999999999998</v>
      </c>
      <c r="E2476" s="19">
        <v>500</v>
      </c>
      <c r="F2476" s="839">
        <v>0.5</v>
      </c>
      <c r="G2476" s="1243" t="s">
        <v>2337</v>
      </c>
      <c r="H2476" s="534"/>
      <c r="I2476" s="506"/>
      <c r="J2476" s="506"/>
      <c r="K2476" s="506"/>
      <c r="L2476" s="506"/>
      <c r="M2476" s="506"/>
      <c r="N2476" s="506"/>
      <c r="O2476" s="506"/>
      <c r="P2476" s="506"/>
    </row>
    <row r="2477" spans="3:16" s="360" customFormat="1" ht="15" customHeight="1" x14ac:dyDescent="0.3">
      <c r="C2477" s="1234" t="s">
        <v>1474</v>
      </c>
      <c r="D2477" s="1300"/>
      <c r="E2477" s="144"/>
      <c r="F2477" s="1301"/>
      <c r="G2477" s="1303"/>
      <c r="H2477" s="534"/>
      <c r="I2477" s="506"/>
      <c r="J2477" s="506"/>
      <c r="K2477" s="506"/>
      <c r="L2477" s="506"/>
      <c r="M2477" s="506"/>
      <c r="N2477" s="506"/>
      <c r="O2477" s="506"/>
      <c r="P2477" s="506"/>
    </row>
    <row r="2478" spans="3:16" s="360" customFormat="1" ht="15" customHeight="1" x14ac:dyDescent="0.3">
      <c r="C2478" s="831" t="s">
        <v>2778</v>
      </c>
      <c r="D2478" s="848"/>
      <c r="E2478" s="848"/>
      <c r="F2478" s="848"/>
      <c r="G2478" s="1026"/>
      <c r="H2478" s="534"/>
      <c r="I2478" s="506"/>
      <c r="J2478" s="506"/>
      <c r="K2478" s="506"/>
      <c r="L2478" s="506"/>
      <c r="M2478" s="506"/>
      <c r="N2478" s="506"/>
      <c r="O2478" s="506"/>
      <c r="P2478" s="506"/>
    </row>
    <row r="2479" spans="3:16" s="360" customFormat="1" ht="15" customHeight="1" x14ac:dyDescent="0.3">
      <c r="C2479" s="5095" t="s">
        <v>2338</v>
      </c>
      <c r="D2479" s="4402"/>
      <c r="E2479" s="4402"/>
      <c r="F2479" s="4402"/>
      <c r="G2479" s="5037"/>
      <c r="H2479" s="534"/>
      <c r="I2479" s="506"/>
      <c r="J2479" s="506"/>
      <c r="K2479" s="506"/>
      <c r="L2479" s="506"/>
      <c r="M2479" s="506"/>
      <c r="N2479" s="506"/>
      <c r="O2479" s="506"/>
      <c r="P2479" s="506"/>
    </row>
    <row r="2480" spans="3:16" s="360" customFormat="1" ht="15" customHeight="1" x14ac:dyDescent="0.3">
      <c r="C2480" s="5038" t="s">
        <v>2339</v>
      </c>
      <c r="D2480" s="4536"/>
      <c r="E2480" s="4536"/>
      <c r="F2480" s="4536"/>
      <c r="G2480" s="5039"/>
      <c r="H2480" s="534"/>
      <c r="I2480" s="506"/>
      <c r="J2480" s="506"/>
      <c r="K2480" s="506"/>
      <c r="L2480" s="506"/>
      <c r="M2480" s="506"/>
      <c r="N2480" s="506"/>
      <c r="O2480" s="506"/>
      <c r="P2480" s="506"/>
    </row>
    <row r="2481" spans="3:16" s="360" customFormat="1" ht="15" customHeight="1" thickBot="1" x14ac:dyDescent="0.35">
      <c r="C2481" s="5178" t="s">
        <v>2340</v>
      </c>
      <c r="D2481" s="5042"/>
      <c r="E2481" s="5042"/>
      <c r="F2481" s="5042"/>
      <c r="G2481" s="5043"/>
      <c r="H2481" s="534"/>
      <c r="I2481" s="506"/>
      <c r="J2481" s="506"/>
      <c r="K2481" s="506"/>
      <c r="L2481" s="506"/>
      <c r="M2481" s="506"/>
      <c r="N2481" s="506"/>
      <c r="O2481" s="506"/>
      <c r="P2481" s="506"/>
    </row>
    <row r="2482" spans="3:16" s="360" customFormat="1" ht="15" customHeight="1" thickTop="1" x14ac:dyDescent="0.3">
      <c r="C2482" s="249"/>
      <c r="D2482" s="534"/>
      <c r="E2482" s="534"/>
      <c r="F2482" s="534"/>
      <c r="G2482" s="534"/>
      <c r="H2482" s="534"/>
      <c r="I2482" s="506"/>
      <c r="J2482" s="506"/>
      <c r="K2482" s="506"/>
      <c r="L2482" s="506"/>
      <c r="M2482" s="506"/>
      <c r="N2482" s="506"/>
      <c r="O2482" s="506"/>
      <c r="P2482" s="506"/>
    </row>
    <row r="2483" spans="3:16" s="360" customFormat="1" ht="15" customHeight="1" thickBot="1" x14ac:dyDescent="0.35">
      <c r="C2483" s="534"/>
      <c r="D2483" s="534"/>
      <c r="E2483" s="534"/>
      <c r="F2483" s="534"/>
      <c r="G2483" s="534"/>
      <c r="H2483" s="534"/>
      <c r="I2483" s="506"/>
      <c r="J2483" s="506"/>
      <c r="K2483" s="506"/>
      <c r="L2483" s="506"/>
      <c r="M2483" s="506"/>
      <c r="N2483" s="506"/>
      <c r="O2483" s="506"/>
      <c r="P2483" s="506"/>
    </row>
    <row r="2484" spans="3:16" s="360" customFormat="1" ht="15" customHeight="1" thickTop="1" x14ac:dyDescent="0.2">
      <c r="C2484" s="5062" t="s">
        <v>2320</v>
      </c>
      <c r="D2484" s="4962"/>
      <c r="E2484" s="4962"/>
      <c r="F2484" s="4962"/>
      <c r="G2484" s="4962"/>
      <c r="H2484" s="4962"/>
      <c r="I2484" s="4962"/>
      <c r="J2484" s="4962"/>
      <c r="K2484" s="4962"/>
      <c r="L2484" s="4962"/>
      <c r="M2484" s="4963"/>
      <c r="N2484" s="506"/>
      <c r="O2484" s="506"/>
      <c r="P2484" s="506"/>
    </row>
    <row r="2485" spans="3:16" s="360" customFormat="1" ht="15" customHeight="1" thickBot="1" x14ac:dyDescent="0.25">
      <c r="C2485" s="831"/>
      <c r="D2485" s="712"/>
      <c r="E2485" s="712"/>
      <c r="F2485" s="712"/>
      <c r="G2485" s="712"/>
      <c r="H2485" s="712"/>
      <c r="I2485" s="712"/>
      <c r="J2485" s="712"/>
      <c r="K2485" s="712"/>
      <c r="L2485" s="712"/>
      <c r="M2485" s="832"/>
      <c r="N2485" s="506"/>
      <c r="O2485" s="506"/>
      <c r="P2485" s="506"/>
    </row>
    <row r="2486" spans="3:16" s="360" customFormat="1" ht="15" customHeight="1" thickBot="1" x14ac:dyDescent="0.25">
      <c r="C2486" s="4964" t="s">
        <v>344</v>
      </c>
      <c r="D2486" s="4965"/>
      <c r="E2486" s="5063" t="s">
        <v>2765</v>
      </c>
      <c r="F2486" s="4966"/>
      <c r="G2486" s="4966"/>
      <c r="H2486" s="4966"/>
      <c r="I2486" s="4966"/>
      <c r="J2486" s="4966"/>
      <c r="K2486" s="4966"/>
      <c r="L2486" s="4966"/>
      <c r="M2486" s="4967"/>
      <c r="N2486" s="506"/>
      <c r="O2486" s="506"/>
      <c r="P2486" s="506"/>
    </row>
    <row r="2487" spans="3:16" s="360" customFormat="1" ht="15" customHeight="1" thickBot="1" x14ac:dyDescent="0.25">
      <c r="C2487" s="5089" t="s">
        <v>2768</v>
      </c>
      <c r="D2487" s="5091" t="s">
        <v>2769</v>
      </c>
      <c r="E2487" s="5092" t="s">
        <v>2766</v>
      </c>
      <c r="F2487" s="5093"/>
      <c r="G2487" s="5096"/>
      <c r="H2487" s="5092" t="s">
        <v>2767</v>
      </c>
      <c r="I2487" s="5093"/>
      <c r="J2487" s="5096"/>
      <c r="K2487" s="931"/>
      <c r="L2487" s="931"/>
      <c r="M2487" s="1296"/>
      <c r="N2487" s="506"/>
      <c r="O2487" s="506"/>
      <c r="P2487" s="506"/>
    </row>
    <row r="2488" spans="3:16" s="360" customFormat="1" ht="15" customHeight="1" thickBot="1" x14ac:dyDescent="0.25">
      <c r="C2488" s="5090"/>
      <c r="D2488" s="5033"/>
      <c r="E2488" s="833" t="s">
        <v>2770</v>
      </c>
      <c r="F2488" s="855" t="s">
        <v>563</v>
      </c>
      <c r="G2488" s="828" t="s">
        <v>1413</v>
      </c>
      <c r="H2488" s="1236" t="s">
        <v>2773</v>
      </c>
      <c r="I2488" s="1023" t="s">
        <v>1996</v>
      </c>
      <c r="J2488" s="1023" t="s">
        <v>2321</v>
      </c>
      <c r="K2488" s="833" t="s">
        <v>1993</v>
      </c>
      <c r="L2488" s="1297" t="s">
        <v>2322</v>
      </c>
      <c r="M2488" s="1298" t="s">
        <v>2323</v>
      </c>
      <c r="N2488" s="506"/>
      <c r="O2488" s="506"/>
      <c r="P2488" s="506"/>
    </row>
    <row r="2489" spans="3:16" s="360" customFormat="1" ht="15" customHeight="1" x14ac:dyDescent="0.2">
      <c r="C2489" s="1027" t="s">
        <v>2324</v>
      </c>
      <c r="D2489" s="836">
        <v>14</v>
      </c>
      <c r="E2489" s="836" t="s">
        <v>1534</v>
      </c>
      <c r="F2489" s="836" t="s">
        <v>1534</v>
      </c>
      <c r="G2489" s="836" t="s">
        <v>1534</v>
      </c>
      <c r="H2489" s="836">
        <v>14</v>
      </c>
      <c r="I2489" s="19">
        <v>600</v>
      </c>
      <c r="J2489" s="839">
        <v>0.1</v>
      </c>
      <c r="K2489" s="839">
        <v>0</v>
      </c>
      <c r="L2489" s="1299">
        <v>50</v>
      </c>
      <c r="M2489" s="1243">
        <v>0.06</v>
      </c>
      <c r="N2489" s="506"/>
      <c r="O2489" s="506"/>
      <c r="P2489" s="506"/>
    </row>
    <row r="2490" spans="3:16" s="360" customFormat="1" ht="15" customHeight="1" x14ac:dyDescent="0.2">
      <c r="C2490" s="1027" t="s">
        <v>2325</v>
      </c>
      <c r="D2490" s="836">
        <v>19</v>
      </c>
      <c r="E2490" s="836" t="s">
        <v>1534</v>
      </c>
      <c r="F2490" s="836" t="s">
        <v>1534</v>
      </c>
      <c r="G2490" s="836" t="s">
        <v>1534</v>
      </c>
      <c r="H2490" s="836">
        <v>19</v>
      </c>
      <c r="I2490" s="19">
        <v>1000</v>
      </c>
      <c r="J2490" s="839">
        <v>0.1</v>
      </c>
      <c r="K2490" s="839">
        <v>0</v>
      </c>
      <c r="L2490" s="1299">
        <v>50</v>
      </c>
      <c r="M2490" s="1243">
        <v>0.06</v>
      </c>
      <c r="N2490" s="506"/>
      <c r="O2490" s="506"/>
      <c r="P2490" s="506"/>
    </row>
    <row r="2491" spans="3:16" s="360" customFormat="1" ht="15" customHeight="1" x14ac:dyDescent="0.2">
      <c r="C2491" s="1027" t="s">
        <v>2326</v>
      </c>
      <c r="D2491" s="836">
        <v>29</v>
      </c>
      <c r="E2491" s="836" t="s">
        <v>1534</v>
      </c>
      <c r="F2491" s="836" t="s">
        <v>1534</v>
      </c>
      <c r="G2491" s="836" t="s">
        <v>1534</v>
      </c>
      <c r="H2491" s="836">
        <v>29</v>
      </c>
      <c r="I2491" s="19">
        <v>2000</v>
      </c>
      <c r="J2491" s="839">
        <v>0.1</v>
      </c>
      <c r="K2491" s="839">
        <v>0</v>
      </c>
      <c r="L2491" s="1299">
        <v>50</v>
      </c>
      <c r="M2491" s="1243">
        <v>0.06</v>
      </c>
      <c r="N2491" s="506"/>
      <c r="O2491" s="506"/>
      <c r="P2491" s="506"/>
    </row>
    <row r="2492" spans="3:16" s="360" customFormat="1" ht="15" customHeight="1" x14ac:dyDescent="0.2">
      <c r="C2492" s="1234" t="s">
        <v>1474</v>
      </c>
      <c r="D2492" s="1300"/>
      <c r="E2492" s="1300"/>
      <c r="F2492" s="1300"/>
      <c r="G2492" s="1300"/>
      <c r="H2492" s="1300"/>
      <c r="I2492" s="144"/>
      <c r="J2492" s="1301"/>
      <c r="K2492" s="1301"/>
      <c r="L2492" s="1302"/>
      <c r="M2492" s="1303"/>
      <c r="N2492" s="506"/>
      <c r="O2492" s="506"/>
      <c r="P2492" s="506"/>
    </row>
    <row r="2493" spans="3:16" s="360" customFormat="1" ht="15" customHeight="1" x14ac:dyDescent="0.2">
      <c r="C2493" s="831" t="s">
        <v>2778</v>
      </c>
      <c r="D2493" s="712"/>
      <c r="E2493" s="848"/>
      <c r="F2493" s="848"/>
      <c r="G2493" s="848"/>
      <c r="H2493" s="848"/>
      <c r="I2493" s="848"/>
      <c r="J2493" s="848"/>
      <c r="K2493" s="848"/>
      <c r="L2493" s="848"/>
      <c r="M2493" s="1026"/>
      <c r="N2493" s="506"/>
      <c r="O2493" s="506"/>
      <c r="P2493" s="506"/>
    </row>
    <row r="2494" spans="3:16" s="360" customFormat="1" ht="15" customHeight="1" x14ac:dyDescent="0.2">
      <c r="C2494" s="5095" t="s">
        <v>2779</v>
      </c>
      <c r="D2494" s="5072"/>
      <c r="E2494" s="5072"/>
      <c r="F2494" s="5072"/>
      <c r="G2494" s="5072"/>
      <c r="H2494" s="5072"/>
      <c r="I2494" s="5072"/>
      <c r="J2494" s="5072"/>
      <c r="K2494" s="5072"/>
      <c r="L2494" s="5072"/>
      <c r="M2494" s="5037"/>
      <c r="N2494" s="506"/>
      <c r="O2494" s="506"/>
      <c r="P2494" s="506"/>
    </row>
    <row r="2495" spans="3:16" s="360" customFormat="1" ht="15" customHeight="1" x14ac:dyDescent="0.2">
      <c r="C2495" s="5038" t="s">
        <v>2327</v>
      </c>
      <c r="D2495" s="4536"/>
      <c r="E2495" s="4536"/>
      <c r="F2495" s="4536"/>
      <c r="G2495" s="4536"/>
      <c r="H2495" s="901"/>
      <c r="I2495" s="901"/>
      <c r="J2495" s="901"/>
      <c r="K2495" s="901"/>
      <c r="L2495" s="901"/>
      <c r="M2495" s="849"/>
      <c r="N2495" s="506"/>
      <c r="O2495" s="506"/>
      <c r="P2495" s="506"/>
    </row>
    <row r="2496" spans="3:16" s="360" customFormat="1" ht="15" customHeight="1" x14ac:dyDescent="0.2">
      <c r="C2496" s="5038" t="s">
        <v>2328</v>
      </c>
      <c r="D2496" s="4536"/>
      <c r="E2496" s="4536"/>
      <c r="F2496" s="4536"/>
      <c r="G2496" s="4536"/>
      <c r="H2496" s="4536"/>
      <c r="I2496" s="4536"/>
      <c r="J2496" s="4536"/>
      <c r="K2496" s="4536"/>
      <c r="L2496" s="4536"/>
      <c r="M2496" s="5039"/>
      <c r="N2496" s="506"/>
      <c r="O2496" s="506"/>
      <c r="P2496" s="506"/>
    </row>
    <row r="2497" spans="2:25" s="360" customFormat="1" ht="15" customHeight="1" thickBot="1" x14ac:dyDescent="0.25">
      <c r="C2497" s="850" t="s">
        <v>2663</v>
      </c>
      <c r="D2497" s="851"/>
      <c r="E2497" s="851"/>
      <c r="F2497" s="851"/>
      <c r="G2497" s="851"/>
      <c r="H2497" s="851"/>
      <c r="I2497" s="851"/>
      <c r="J2497" s="851"/>
      <c r="K2497" s="851"/>
      <c r="L2497" s="851"/>
      <c r="M2497" s="852"/>
      <c r="N2497" s="506"/>
      <c r="O2497" s="506"/>
      <c r="P2497" s="506"/>
    </row>
    <row r="2498" spans="2:25" s="360" customFormat="1" ht="15" customHeight="1" thickTop="1" x14ac:dyDescent="0.3">
      <c r="C2498" s="4948"/>
      <c r="D2498" s="4948"/>
      <c r="E2498" s="4948"/>
      <c r="F2498" s="534"/>
      <c r="G2498" s="534"/>
      <c r="H2498" s="534"/>
      <c r="I2498" s="506"/>
      <c r="J2498" s="506"/>
      <c r="K2498" s="506"/>
      <c r="L2498" s="506"/>
      <c r="M2498" s="506"/>
      <c r="N2498" s="506"/>
      <c r="O2498" s="506"/>
      <c r="P2498" s="506"/>
    </row>
    <row r="2499" spans="2:25" s="360" customFormat="1" ht="15" customHeight="1" thickBot="1" x14ac:dyDescent="0.35">
      <c r="C2499" s="534"/>
      <c r="D2499" s="534"/>
      <c r="E2499" s="534"/>
      <c r="F2499" s="534"/>
      <c r="G2499" s="534"/>
      <c r="H2499" s="534"/>
      <c r="I2499" s="506"/>
      <c r="J2499" s="506"/>
      <c r="K2499" s="506"/>
      <c r="L2499" s="506"/>
      <c r="M2499" s="506"/>
      <c r="N2499" s="506"/>
      <c r="O2499" s="506"/>
      <c r="P2499" s="506"/>
    </row>
    <row r="2500" spans="2:25" s="360" customFormat="1" ht="15" customHeight="1" thickTop="1" thickBot="1" x14ac:dyDescent="0.25">
      <c r="C2500" s="5062" t="s">
        <v>343</v>
      </c>
      <c r="D2500" s="4962"/>
      <c r="E2500" s="4962"/>
      <c r="F2500" s="4962"/>
      <c r="G2500" s="4962"/>
      <c r="H2500" s="4962"/>
      <c r="I2500" s="4963"/>
      <c r="J2500" s="506"/>
      <c r="K2500" s="506"/>
      <c r="L2500" s="506"/>
      <c r="M2500" s="506"/>
      <c r="N2500" s="506"/>
      <c r="O2500" s="506"/>
      <c r="P2500" s="506"/>
    </row>
    <row r="2501" spans="2:25" s="360" customFormat="1" ht="15" customHeight="1" thickBot="1" x14ac:dyDescent="0.25">
      <c r="C2501" s="4964" t="s">
        <v>344</v>
      </c>
      <c r="D2501" s="4965"/>
      <c r="E2501" s="5063" t="s">
        <v>2765</v>
      </c>
      <c r="F2501" s="4966"/>
      <c r="G2501" s="4966"/>
      <c r="H2501" s="4966"/>
      <c r="I2501" s="4967"/>
      <c r="J2501" s="506"/>
      <c r="K2501" s="506"/>
      <c r="L2501" s="506"/>
      <c r="M2501" s="506"/>
      <c r="N2501" s="506"/>
      <c r="O2501" s="506"/>
      <c r="P2501" s="506"/>
    </row>
    <row r="2502" spans="2:25" s="360" customFormat="1" ht="15" customHeight="1" x14ac:dyDescent="0.2">
      <c r="C2502" s="5089" t="s">
        <v>346</v>
      </c>
      <c r="D2502" s="5129" t="s">
        <v>347</v>
      </c>
      <c r="E2502" s="5129" t="s">
        <v>2770</v>
      </c>
      <c r="F2502" s="5129" t="s">
        <v>349</v>
      </c>
      <c r="G2502" s="5129" t="s">
        <v>1263</v>
      </c>
      <c r="H2502" s="5129" t="s">
        <v>563</v>
      </c>
      <c r="I2502" s="5161" t="s">
        <v>1413</v>
      </c>
      <c r="J2502" s="506"/>
      <c r="K2502" s="506"/>
      <c r="L2502" s="506"/>
      <c r="M2502" s="506"/>
      <c r="N2502" s="506"/>
      <c r="O2502" s="506"/>
      <c r="P2502" s="506"/>
    </row>
    <row r="2503" spans="2:25" s="360" customFormat="1" ht="87" customHeight="1" x14ac:dyDescent="0.2">
      <c r="C2503" s="5090"/>
      <c r="D2503" s="5033"/>
      <c r="E2503" s="5033"/>
      <c r="F2503" s="5033"/>
      <c r="G2503" s="5033"/>
      <c r="H2503" s="5033"/>
      <c r="I2503" s="5071"/>
      <c r="J2503" s="506"/>
      <c r="K2503" s="506"/>
      <c r="L2503" s="506"/>
      <c r="M2503" s="506"/>
      <c r="N2503" s="506"/>
      <c r="O2503" s="506"/>
      <c r="P2503" s="506"/>
    </row>
    <row r="2504" spans="2:25" s="360" customFormat="1" ht="15" customHeight="1" x14ac:dyDescent="0.2">
      <c r="C2504" s="1027" t="s">
        <v>1264</v>
      </c>
      <c r="D2504" s="836">
        <v>150</v>
      </c>
      <c r="E2504" s="836">
        <v>150</v>
      </c>
      <c r="F2504" s="98">
        <v>1875</v>
      </c>
      <c r="G2504" s="1242">
        <v>0.04</v>
      </c>
      <c r="H2504" s="839">
        <v>0.08</v>
      </c>
      <c r="I2504" s="1243">
        <v>0.15</v>
      </c>
      <c r="J2504" s="506"/>
      <c r="K2504" s="506"/>
      <c r="L2504" s="506"/>
      <c r="M2504" s="506"/>
      <c r="N2504" s="506"/>
      <c r="O2504" s="506"/>
      <c r="P2504" s="506"/>
    </row>
    <row r="2505" spans="2:25" s="360" customFormat="1" ht="15" customHeight="1" thickBot="1" x14ac:dyDescent="0.25">
      <c r="C2505" s="1027" t="s">
        <v>1265</v>
      </c>
      <c r="D2505" s="836">
        <v>250</v>
      </c>
      <c r="E2505" s="836">
        <v>250</v>
      </c>
      <c r="F2505" s="1244">
        <v>3125</v>
      </c>
      <c r="G2505" s="1242">
        <v>0.04</v>
      </c>
      <c r="H2505" s="839">
        <v>0.08</v>
      </c>
      <c r="I2505" s="1243">
        <v>0.15</v>
      </c>
      <c r="J2505" s="506"/>
      <c r="K2505" s="506"/>
      <c r="L2505" s="506"/>
      <c r="M2505" s="506"/>
      <c r="N2505" s="506"/>
      <c r="O2505" s="506"/>
      <c r="P2505" s="506"/>
    </row>
    <row r="2506" spans="2:25" s="360" customFormat="1" ht="15" customHeight="1" x14ac:dyDescent="0.2">
      <c r="C2506" s="831" t="s">
        <v>2778</v>
      </c>
      <c r="D2506" s="712"/>
      <c r="E2506" s="848"/>
      <c r="F2506" s="848"/>
      <c r="G2506" s="848"/>
      <c r="H2506" s="848"/>
      <c r="I2506" s="1026"/>
      <c r="J2506" s="506"/>
      <c r="K2506" s="506"/>
      <c r="L2506" s="506"/>
      <c r="M2506" s="506"/>
      <c r="N2506" s="506"/>
      <c r="O2506" s="506"/>
      <c r="P2506" s="506"/>
    </row>
    <row r="2507" spans="2:25" s="360" customFormat="1" ht="15" customHeight="1" x14ac:dyDescent="0.2">
      <c r="C2507" s="5095" t="s">
        <v>1266</v>
      </c>
      <c r="D2507" s="5072"/>
      <c r="E2507" s="5072"/>
      <c r="F2507" s="5072"/>
      <c r="G2507" s="5072"/>
      <c r="H2507" s="5072"/>
      <c r="I2507" s="5037"/>
      <c r="J2507" s="506"/>
      <c r="K2507" s="506"/>
      <c r="L2507" s="506"/>
      <c r="M2507" s="506"/>
      <c r="N2507" s="506"/>
      <c r="O2507" s="506"/>
      <c r="P2507" s="506"/>
    </row>
    <row r="2508" spans="2:25" s="360" customFormat="1" ht="15" customHeight="1" x14ac:dyDescent="0.2">
      <c r="C2508" s="831" t="s">
        <v>1419</v>
      </c>
      <c r="D2508" s="712"/>
      <c r="E2508" s="712"/>
      <c r="F2508" s="712"/>
      <c r="G2508" s="712"/>
      <c r="H2508" s="712"/>
      <c r="I2508" s="832"/>
      <c r="J2508" s="506"/>
      <c r="K2508" s="506"/>
      <c r="L2508" s="506"/>
      <c r="M2508" s="506"/>
      <c r="N2508" s="506"/>
      <c r="O2508" s="506"/>
      <c r="P2508" s="506"/>
    </row>
    <row r="2509" spans="2:25" s="360" customFormat="1" ht="15" customHeight="1" thickBot="1" x14ac:dyDescent="0.25">
      <c r="C2509" s="850" t="s">
        <v>2664</v>
      </c>
      <c r="D2509" s="851"/>
      <c r="E2509" s="851"/>
      <c r="F2509" s="851"/>
      <c r="G2509" s="851"/>
      <c r="H2509" s="851"/>
      <c r="I2509" s="852"/>
      <c r="J2509" s="506"/>
      <c r="K2509" s="506"/>
      <c r="L2509" s="506"/>
      <c r="M2509" s="506"/>
      <c r="N2509" s="506"/>
      <c r="O2509" s="506"/>
      <c r="P2509" s="506"/>
    </row>
    <row r="2510" spans="2:25" s="360" customFormat="1" ht="15" customHeight="1" thickTop="1" x14ac:dyDescent="0.3">
      <c r="C2510" s="249"/>
      <c r="D2510" s="534"/>
      <c r="E2510" s="534"/>
      <c r="F2510" s="534"/>
      <c r="G2510" s="534"/>
      <c r="H2510" s="534"/>
      <c r="I2510" s="506"/>
      <c r="J2510" s="506"/>
      <c r="K2510" s="506"/>
      <c r="L2510" s="506"/>
      <c r="M2510" s="506"/>
      <c r="N2510" s="506"/>
      <c r="O2510" s="506"/>
      <c r="P2510" s="506"/>
    </row>
    <row r="2511" spans="2:25" s="360" customFormat="1" ht="15" customHeight="1" thickBot="1" x14ac:dyDescent="0.35">
      <c r="C2511" s="249"/>
      <c r="D2511" s="534"/>
      <c r="E2511" s="534"/>
      <c r="F2511" s="534"/>
      <c r="G2511" s="534"/>
      <c r="H2511" s="534"/>
      <c r="I2511" s="506"/>
      <c r="J2511" s="506"/>
      <c r="K2511" s="506"/>
      <c r="L2511" s="506"/>
      <c r="M2511" s="506"/>
      <c r="N2511" s="506"/>
      <c r="O2511" s="506"/>
      <c r="P2511" s="506"/>
    </row>
    <row r="2512" spans="2:25" s="360" customFormat="1" ht="15" customHeight="1" thickTop="1" thickBot="1" x14ac:dyDescent="0.25">
      <c r="B2512" s="1172"/>
      <c r="C2512" s="5201" t="s">
        <v>1660</v>
      </c>
      <c r="D2512" s="5202"/>
      <c r="E2512" s="5202"/>
      <c r="F2512" s="5202"/>
      <c r="G2512" s="5202"/>
      <c r="H2512" s="5202"/>
      <c r="I2512" s="5202"/>
      <c r="J2512" s="5202"/>
      <c r="K2512" s="5202"/>
      <c r="L2512" s="5202"/>
      <c r="M2512" s="5202"/>
      <c r="N2512" s="5202"/>
      <c r="O2512" s="5202"/>
      <c r="P2512" s="5202"/>
      <c r="Q2512" s="5202"/>
      <c r="R2512" s="5202"/>
      <c r="S2512" s="5202"/>
      <c r="T2512" s="5202"/>
      <c r="U2512" s="5202"/>
      <c r="V2512" s="5202"/>
      <c r="W2512" s="5202"/>
      <c r="X2512" s="5202"/>
      <c r="Y2512" s="5203"/>
    </row>
    <row r="2513" spans="2:25" s="360" customFormat="1" ht="15" customHeight="1" thickBot="1" x14ac:dyDescent="0.25">
      <c r="B2513" s="5222" t="s">
        <v>1988</v>
      </c>
      <c r="C2513" s="5224" t="s">
        <v>381</v>
      </c>
      <c r="D2513" s="5226" t="s">
        <v>80</v>
      </c>
      <c r="E2513" s="5224" t="s">
        <v>1864</v>
      </c>
      <c r="F2513" s="5204" t="s">
        <v>2787</v>
      </c>
      <c r="G2513" s="5206" t="s">
        <v>224</v>
      </c>
      <c r="H2513" s="5207"/>
      <c r="I2513" s="5206" t="s">
        <v>340</v>
      </c>
      <c r="J2513" s="5207"/>
      <c r="K2513" s="5208" t="s">
        <v>225</v>
      </c>
      <c r="L2513" s="5208"/>
      <c r="M2513" s="5213" t="s">
        <v>2788</v>
      </c>
      <c r="N2513" s="5214"/>
      <c r="O2513" s="5214"/>
      <c r="P2513" s="5214"/>
      <c r="Q2513" s="5214"/>
      <c r="R2513" s="5215"/>
      <c r="S2513" s="5213" t="s">
        <v>2789</v>
      </c>
      <c r="T2513" s="5214"/>
      <c r="U2513" s="5214"/>
      <c r="V2513" s="5214"/>
      <c r="W2513" s="5215"/>
      <c r="X2513" s="5211" t="s">
        <v>2790</v>
      </c>
      <c r="Y2513" s="5209" t="s">
        <v>2002</v>
      </c>
    </row>
    <row r="2514" spans="2:25" s="360" customFormat="1" ht="63.75" customHeight="1" thickBot="1" x14ac:dyDescent="0.25">
      <c r="B2514" s="5223"/>
      <c r="C2514" s="5225"/>
      <c r="D2514" s="5227"/>
      <c r="E2514" s="5225"/>
      <c r="F2514" s="5205"/>
      <c r="G2514" s="1119" t="s">
        <v>2791</v>
      </c>
      <c r="H2514" s="1121" t="s">
        <v>2792</v>
      </c>
      <c r="I2514" s="1119" t="s">
        <v>1993</v>
      </c>
      <c r="J2514" s="1120" t="s">
        <v>2793</v>
      </c>
      <c r="K2514" s="1120" t="s">
        <v>2794</v>
      </c>
      <c r="L2514" s="1120" t="s">
        <v>1996</v>
      </c>
      <c r="M2514" s="1122" t="s">
        <v>2453</v>
      </c>
      <c r="N2514" s="1120" t="s">
        <v>2795</v>
      </c>
      <c r="O2514" s="1120" t="s">
        <v>2796</v>
      </c>
      <c r="P2514" s="1120" t="s">
        <v>2797</v>
      </c>
      <c r="Q2514" s="1120" t="s">
        <v>2798</v>
      </c>
      <c r="R2514" s="1120" t="s">
        <v>2797</v>
      </c>
      <c r="S2514" s="1122" t="s">
        <v>2453</v>
      </c>
      <c r="T2514" s="1120" t="s">
        <v>2796</v>
      </c>
      <c r="U2514" s="1120" t="s">
        <v>2797</v>
      </c>
      <c r="V2514" s="1120" t="s">
        <v>2798</v>
      </c>
      <c r="W2514" s="1120" t="s">
        <v>2797</v>
      </c>
      <c r="X2514" s="5212"/>
      <c r="Y2514" s="5210"/>
    </row>
    <row r="2515" spans="2:25" s="360" customFormat="1" ht="15" customHeight="1" x14ac:dyDescent="0.2">
      <c r="B2515" s="1173">
        <v>1</v>
      </c>
      <c r="C2515" s="1123" t="s">
        <v>1349</v>
      </c>
      <c r="D2515" s="1124" t="s">
        <v>2799</v>
      </c>
      <c r="E2515" s="1124" t="s">
        <v>2800</v>
      </c>
      <c r="F2515" s="1125">
        <f>+G2515+I2515+K2515</f>
        <v>8</v>
      </c>
      <c r="G2515" s="1125">
        <v>8</v>
      </c>
      <c r="H2515" s="1126">
        <f t="shared" ref="H2515:H2522" si="19">G2515/M2515</f>
        <v>100</v>
      </c>
      <c r="I2515" s="1127"/>
      <c r="J2515" s="1125"/>
      <c r="K2515" s="1128"/>
      <c r="L2515" s="1129"/>
      <c r="M2515" s="1130">
        <v>0.08</v>
      </c>
      <c r="N2515" s="1128" t="s">
        <v>1534</v>
      </c>
      <c r="O2515" s="1130">
        <v>0.23319999999999999</v>
      </c>
      <c r="P2515" s="1130">
        <v>0.23319999999999999</v>
      </c>
      <c r="Q2515" s="1130">
        <v>0.23319999999999999</v>
      </c>
      <c r="R2515" s="1130">
        <v>0.23319999999999999</v>
      </c>
      <c r="S2515" s="1130">
        <v>0.08</v>
      </c>
      <c r="T2515" s="1130">
        <v>0.23319999999999999</v>
      </c>
      <c r="U2515" s="1130">
        <v>0.23319999999999999</v>
      </c>
      <c r="V2515" s="1130">
        <v>0.23319999999999999</v>
      </c>
      <c r="W2515" s="1130">
        <v>0.23319999999999999</v>
      </c>
      <c r="X2515" s="1124" t="s">
        <v>10</v>
      </c>
      <c r="Y2515" s="1174" t="s">
        <v>1628</v>
      </c>
    </row>
    <row r="2516" spans="2:25" s="360" customFormat="1" ht="15" customHeight="1" x14ac:dyDescent="0.2">
      <c r="B2516" s="1175">
        <v>2</v>
      </c>
      <c r="C2516" s="1131" t="s">
        <v>1350</v>
      </c>
      <c r="D2516" s="1132" t="s">
        <v>2799</v>
      </c>
      <c r="E2516" s="1132" t="s">
        <v>2800</v>
      </c>
      <c r="F2516" s="1133">
        <f>+G2516+I2516+K2516</f>
        <v>8</v>
      </c>
      <c r="G2516" s="1133">
        <v>8</v>
      </c>
      <c r="H2516" s="1134">
        <f t="shared" si="19"/>
        <v>53.333333333333336</v>
      </c>
      <c r="I2516" s="1135"/>
      <c r="J2516" s="1133"/>
      <c r="K2516" s="1136"/>
      <c r="L2516" s="1137"/>
      <c r="M2516" s="1138">
        <v>0.15</v>
      </c>
      <c r="N2516" s="1136" t="s">
        <v>1534</v>
      </c>
      <c r="O2516" s="1138">
        <v>0.15</v>
      </c>
      <c r="P2516" s="1138">
        <v>0.15</v>
      </c>
      <c r="Q2516" s="1138">
        <v>0.15</v>
      </c>
      <c r="R2516" s="1138">
        <v>0.15</v>
      </c>
      <c r="S2516" s="1138">
        <v>0.15</v>
      </c>
      <c r="T2516" s="1138">
        <v>0.15</v>
      </c>
      <c r="U2516" s="1138">
        <v>0.15</v>
      </c>
      <c r="V2516" s="1138">
        <v>0.15</v>
      </c>
      <c r="W2516" s="1138">
        <v>0.15</v>
      </c>
      <c r="X2516" s="1132" t="s">
        <v>10</v>
      </c>
      <c r="Y2516" s="1176" t="s">
        <v>1628</v>
      </c>
    </row>
    <row r="2517" spans="2:25" s="360" customFormat="1" ht="15" customHeight="1" x14ac:dyDescent="0.2">
      <c r="B2517" s="1175">
        <v>3</v>
      </c>
      <c r="C2517" s="1131" t="s">
        <v>1351</v>
      </c>
      <c r="D2517" s="1132" t="s">
        <v>2799</v>
      </c>
      <c r="E2517" s="1132" t="s">
        <v>2800</v>
      </c>
      <c r="F2517" s="1133">
        <f t="shared" ref="F2517:F2581" si="20">+G2517+I2517+K2517</f>
        <v>8</v>
      </c>
      <c r="G2517" s="1133">
        <v>8</v>
      </c>
      <c r="H2517" s="1134">
        <f t="shared" si="19"/>
        <v>100</v>
      </c>
      <c r="I2517" s="1135"/>
      <c r="J2517" s="1133"/>
      <c r="K2517" s="1136"/>
      <c r="L2517" s="1137"/>
      <c r="M2517" s="1138">
        <v>0.08</v>
      </c>
      <c r="N2517" s="1136" t="s">
        <v>1534</v>
      </c>
      <c r="O2517" s="1138">
        <v>0.23319999999999999</v>
      </c>
      <c r="P2517" s="1138">
        <v>0.23319999999999999</v>
      </c>
      <c r="Q2517" s="1138">
        <v>0.23319999999999999</v>
      </c>
      <c r="R2517" s="1138">
        <v>0.23319999999999999</v>
      </c>
      <c r="S2517" s="1138">
        <v>0.08</v>
      </c>
      <c r="T2517" s="1138">
        <v>0.23319999999999999</v>
      </c>
      <c r="U2517" s="1138">
        <v>0.23319999999999999</v>
      </c>
      <c r="V2517" s="1138">
        <v>0.23319999999999999</v>
      </c>
      <c r="W2517" s="1138">
        <v>0.23319999999999999</v>
      </c>
      <c r="X2517" s="1132" t="s">
        <v>10</v>
      </c>
      <c r="Y2517" s="1176" t="s">
        <v>1628</v>
      </c>
    </row>
    <row r="2518" spans="2:25" s="360" customFormat="1" ht="15" customHeight="1" x14ac:dyDescent="0.2">
      <c r="B2518" s="1175">
        <v>4</v>
      </c>
      <c r="C2518" s="1131" t="s">
        <v>1352</v>
      </c>
      <c r="D2518" s="1132" t="s">
        <v>2799</v>
      </c>
      <c r="E2518" s="1132" t="s">
        <v>2800</v>
      </c>
      <c r="F2518" s="1133">
        <f t="shared" si="20"/>
        <v>8</v>
      </c>
      <c r="G2518" s="1133">
        <v>8</v>
      </c>
      <c r="H2518" s="1134">
        <f t="shared" si="19"/>
        <v>100</v>
      </c>
      <c r="I2518" s="1135"/>
      <c r="J2518" s="1133"/>
      <c r="K2518" s="1136"/>
      <c r="L2518" s="1137"/>
      <c r="M2518" s="1138">
        <v>0.08</v>
      </c>
      <c r="N2518" s="1136" t="s">
        <v>1534</v>
      </c>
      <c r="O2518" s="1138">
        <v>0.23319999999999999</v>
      </c>
      <c r="P2518" s="1138">
        <v>0.23319999999999999</v>
      </c>
      <c r="Q2518" s="1138">
        <v>0.23319999999999999</v>
      </c>
      <c r="R2518" s="1138">
        <v>0.23319999999999999</v>
      </c>
      <c r="S2518" s="1138">
        <v>0.08</v>
      </c>
      <c r="T2518" s="1138">
        <v>0.23319999999999999</v>
      </c>
      <c r="U2518" s="1138">
        <v>0.23319999999999999</v>
      </c>
      <c r="V2518" s="1138">
        <v>0.23319999999999999</v>
      </c>
      <c r="W2518" s="1138">
        <v>0.23319999999999999</v>
      </c>
      <c r="X2518" s="1132" t="s">
        <v>10</v>
      </c>
      <c r="Y2518" s="1176" t="s">
        <v>1628</v>
      </c>
    </row>
    <row r="2519" spans="2:25" s="360" customFormat="1" ht="15" customHeight="1" x14ac:dyDescent="0.2">
      <c r="B2519" s="1175">
        <v>5</v>
      </c>
      <c r="C2519" s="1131" t="s">
        <v>1353</v>
      </c>
      <c r="D2519" s="1132" t="s">
        <v>2799</v>
      </c>
      <c r="E2519" s="1132" t="s">
        <v>2800</v>
      </c>
      <c r="F2519" s="1133">
        <f t="shared" si="20"/>
        <v>8</v>
      </c>
      <c r="G2519" s="1133">
        <v>8</v>
      </c>
      <c r="H2519" s="1134">
        <f t="shared" si="19"/>
        <v>100</v>
      </c>
      <c r="I2519" s="1135"/>
      <c r="J2519" s="1133"/>
      <c r="K2519" s="1136"/>
      <c r="L2519" s="1137"/>
      <c r="M2519" s="1138">
        <v>0.08</v>
      </c>
      <c r="N2519" s="1136" t="s">
        <v>1534</v>
      </c>
      <c r="O2519" s="1138">
        <v>0.23319999999999999</v>
      </c>
      <c r="P2519" s="1138">
        <v>0.23319999999999999</v>
      </c>
      <c r="Q2519" s="1138">
        <v>0.23319999999999999</v>
      </c>
      <c r="R2519" s="1138">
        <v>0.23319999999999999</v>
      </c>
      <c r="S2519" s="1138">
        <v>0.08</v>
      </c>
      <c r="T2519" s="1138">
        <v>0.23319999999999999</v>
      </c>
      <c r="U2519" s="1138">
        <v>0.23319999999999999</v>
      </c>
      <c r="V2519" s="1138">
        <v>0.23319999999999999</v>
      </c>
      <c r="W2519" s="1138">
        <v>0.23319999999999999</v>
      </c>
      <c r="X2519" s="1132" t="s">
        <v>10</v>
      </c>
      <c r="Y2519" s="1176" t="s">
        <v>1628</v>
      </c>
    </row>
    <row r="2520" spans="2:25" s="360" customFormat="1" ht="15" customHeight="1" x14ac:dyDescent="0.2">
      <c r="B2520" s="1175">
        <v>6</v>
      </c>
      <c r="C2520" s="1131" t="s">
        <v>1354</v>
      </c>
      <c r="D2520" s="1132" t="s">
        <v>2799</v>
      </c>
      <c r="E2520" s="1132" t="s">
        <v>2800</v>
      </c>
      <c r="F2520" s="1133">
        <f t="shared" si="20"/>
        <v>8</v>
      </c>
      <c r="G2520" s="1133">
        <v>8</v>
      </c>
      <c r="H2520" s="1134">
        <f t="shared" si="19"/>
        <v>100</v>
      </c>
      <c r="I2520" s="1135"/>
      <c r="J2520" s="1133"/>
      <c r="K2520" s="1136"/>
      <c r="L2520" s="1137"/>
      <c r="M2520" s="1138">
        <v>0.08</v>
      </c>
      <c r="N2520" s="1136" t="s">
        <v>1534</v>
      </c>
      <c r="O2520" s="1138">
        <v>0.23319999999999999</v>
      </c>
      <c r="P2520" s="1138">
        <v>0.23319999999999999</v>
      </c>
      <c r="Q2520" s="1138">
        <v>0.23319999999999999</v>
      </c>
      <c r="R2520" s="1138">
        <v>0.23319999999999999</v>
      </c>
      <c r="S2520" s="1138">
        <v>0.08</v>
      </c>
      <c r="T2520" s="1138">
        <v>0.23319999999999999</v>
      </c>
      <c r="U2520" s="1138">
        <v>0.23319999999999999</v>
      </c>
      <c r="V2520" s="1138">
        <v>0.23319999999999999</v>
      </c>
      <c r="W2520" s="1138">
        <v>0.23319999999999999</v>
      </c>
      <c r="X2520" s="1132" t="s">
        <v>10</v>
      </c>
      <c r="Y2520" s="1176" t="s">
        <v>1628</v>
      </c>
    </row>
    <row r="2521" spans="2:25" s="360" customFormat="1" ht="15" customHeight="1" x14ac:dyDescent="0.2">
      <c r="B2521" s="1175">
        <v>7</v>
      </c>
      <c r="C2521" s="1131" t="s">
        <v>1355</v>
      </c>
      <c r="D2521" s="1132" t="s">
        <v>2799</v>
      </c>
      <c r="E2521" s="1132" t="s">
        <v>2800</v>
      </c>
      <c r="F2521" s="1133">
        <f t="shared" si="20"/>
        <v>8</v>
      </c>
      <c r="G2521" s="1133">
        <v>8</v>
      </c>
      <c r="H2521" s="1134">
        <f t="shared" si="19"/>
        <v>100</v>
      </c>
      <c r="I2521" s="1135"/>
      <c r="J2521" s="1133"/>
      <c r="K2521" s="1136"/>
      <c r="L2521" s="1137"/>
      <c r="M2521" s="1138">
        <v>0.08</v>
      </c>
      <c r="N2521" s="1136" t="s">
        <v>1534</v>
      </c>
      <c r="O2521" s="1138">
        <v>0.23319999999999999</v>
      </c>
      <c r="P2521" s="1138">
        <v>0.23319999999999999</v>
      </c>
      <c r="Q2521" s="1138">
        <v>0.23319999999999999</v>
      </c>
      <c r="R2521" s="1138">
        <v>0.23319999999999999</v>
      </c>
      <c r="S2521" s="1138">
        <v>0.08</v>
      </c>
      <c r="T2521" s="1138">
        <v>0.23319999999999999</v>
      </c>
      <c r="U2521" s="1138">
        <v>0.23319999999999999</v>
      </c>
      <c r="V2521" s="1138">
        <v>0.23319999999999999</v>
      </c>
      <c r="W2521" s="1138">
        <v>0.23319999999999999</v>
      </c>
      <c r="X2521" s="1132" t="s">
        <v>10</v>
      </c>
      <c r="Y2521" s="1176" t="s">
        <v>1628</v>
      </c>
    </row>
    <row r="2522" spans="2:25" s="360" customFormat="1" ht="15" customHeight="1" x14ac:dyDescent="0.2">
      <c r="B2522" s="1175">
        <v>8</v>
      </c>
      <c r="C2522" s="1131" t="s">
        <v>1356</v>
      </c>
      <c r="D2522" s="1132" t="s">
        <v>2799</v>
      </c>
      <c r="E2522" s="1132" t="s">
        <v>2800</v>
      </c>
      <c r="F2522" s="1133">
        <f t="shared" si="20"/>
        <v>8</v>
      </c>
      <c r="G2522" s="1133">
        <v>8</v>
      </c>
      <c r="H2522" s="1134">
        <f t="shared" si="19"/>
        <v>100</v>
      </c>
      <c r="I2522" s="1135"/>
      <c r="J2522" s="1133"/>
      <c r="K2522" s="1136"/>
      <c r="L2522" s="1137"/>
      <c r="M2522" s="1138">
        <v>0.08</v>
      </c>
      <c r="N2522" s="1136" t="s">
        <v>1534</v>
      </c>
      <c r="O2522" s="1138">
        <v>0.23319999999999999</v>
      </c>
      <c r="P2522" s="1138">
        <v>0.23319999999999999</v>
      </c>
      <c r="Q2522" s="1138">
        <v>0.23319999999999999</v>
      </c>
      <c r="R2522" s="1138">
        <v>0.23319999999999999</v>
      </c>
      <c r="S2522" s="1138">
        <v>0.08</v>
      </c>
      <c r="T2522" s="1138">
        <v>0.23319999999999999</v>
      </c>
      <c r="U2522" s="1138">
        <v>0.23319999999999999</v>
      </c>
      <c r="V2522" s="1138">
        <v>0.23319999999999999</v>
      </c>
      <c r="W2522" s="1138">
        <v>0.23319999999999999</v>
      </c>
      <c r="X2522" s="1132" t="s">
        <v>10</v>
      </c>
      <c r="Y2522" s="1176" t="s">
        <v>1628</v>
      </c>
    </row>
    <row r="2523" spans="2:25" s="360" customFormat="1" ht="15" customHeight="1" x14ac:dyDescent="0.2">
      <c r="B2523" s="1175">
        <v>9</v>
      </c>
      <c r="C2523" s="1131" t="s">
        <v>1357</v>
      </c>
      <c r="D2523" s="1132" t="s">
        <v>1629</v>
      </c>
      <c r="E2523" s="1132" t="s">
        <v>2800</v>
      </c>
      <c r="F2523" s="1133">
        <f t="shared" si="20"/>
        <v>8</v>
      </c>
      <c r="G2523" s="1133">
        <v>8</v>
      </c>
      <c r="H2523" s="1134">
        <f t="shared" ref="H2523:H2546" si="21">G2523/R2523</f>
        <v>34.305317324185253</v>
      </c>
      <c r="I2523" s="1135"/>
      <c r="J2523" s="1135"/>
      <c r="K2523" s="1135"/>
      <c r="L2523" s="1135"/>
      <c r="M2523" s="1138">
        <v>0.08</v>
      </c>
      <c r="N2523" s="1136" t="s">
        <v>1534</v>
      </c>
      <c r="O2523" s="1138">
        <v>0.23319999999999999</v>
      </c>
      <c r="P2523" s="1138">
        <v>0.23319999999999999</v>
      </c>
      <c r="Q2523" s="1138">
        <v>0.23319999999999999</v>
      </c>
      <c r="R2523" s="1138">
        <v>0.23319999999999999</v>
      </c>
      <c r="S2523" s="1138">
        <v>0.08</v>
      </c>
      <c r="T2523" s="1138">
        <v>0.23319999999999999</v>
      </c>
      <c r="U2523" s="1138">
        <v>0.23319999999999999</v>
      </c>
      <c r="V2523" s="1138">
        <v>0.23319999999999999</v>
      </c>
      <c r="W2523" s="1138">
        <v>0.23319999999999999</v>
      </c>
      <c r="X2523" s="1132" t="s">
        <v>10</v>
      </c>
      <c r="Y2523" s="1176" t="s">
        <v>1628</v>
      </c>
    </row>
    <row r="2524" spans="2:25" s="360" customFormat="1" ht="15" customHeight="1" x14ac:dyDescent="0.2">
      <c r="B2524" s="1175">
        <v>10</v>
      </c>
      <c r="C2524" s="1139" t="s">
        <v>678</v>
      </c>
      <c r="D2524" s="1132" t="s">
        <v>2799</v>
      </c>
      <c r="E2524" s="1132" t="s">
        <v>2800</v>
      </c>
      <c r="F2524" s="1133">
        <f t="shared" si="20"/>
        <v>8</v>
      </c>
      <c r="G2524" s="1140">
        <v>8</v>
      </c>
      <c r="H2524" s="1141">
        <f t="shared" si="21"/>
        <v>53.333333333333336</v>
      </c>
      <c r="I2524" s="1142"/>
      <c r="J2524" s="1135"/>
      <c r="K2524" s="1135"/>
      <c r="L2524" s="1135"/>
      <c r="M2524" s="1138">
        <v>0.15</v>
      </c>
      <c r="N2524" s="1136" t="s">
        <v>1534</v>
      </c>
      <c r="O2524" s="1138">
        <v>0.15</v>
      </c>
      <c r="P2524" s="1138">
        <v>0.15</v>
      </c>
      <c r="Q2524" s="1138">
        <v>0.15</v>
      </c>
      <c r="R2524" s="1138">
        <v>0.15</v>
      </c>
      <c r="S2524" s="1138">
        <v>0.15</v>
      </c>
      <c r="T2524" s="1138">
        <v>0.15</v>
      </c>
      <c r="U2524" s="1138">
        <v>0.15</v>
      </c>
      <c r="V2524" s="1138">
        <v>0.15</v>
      </c>
      <c r="W2524" s="1138">
        <v>0.15</v>
      </c>
      <c r="X2524" s="1132" t="s">
        <v>10</v>
      </c>
      <c r="Y2524" s="1176" t="s">
        <v>1628</v>
      </c>
    </row>
    <row r="2525" spans="2:25" s="360" customFormat="1" ht="15" customHeight="1" x14ac:dyDescent="0.2">
      <c r="B2525" s="1175">
        <v>11</v>
      </c>
      <c r="C2525" s="1131" t="s">
        <v>679</v>
      </c>
      <c r="D2525" s="1132" t="s">
        <v>2799</v>
      </c>
      <c r="E2525" s="1132" t="s">
        <v>2800</v>
      </c>
      <c r="F2525" s="1133">
        <f t="shared" si="20"/>
        <v>8</v>
      </c>
      <c r="G2525" s="1133">
        <v>8</v>
      </c>
      <c r="H2525" s="1134">
        <f t="shared" si="21"/>
        <v>53.333333333333336</v>
      </c>
      <c r="I2525" s="1135"/>
      <c r="J2525" s="1135"/>
      <c r="K2525" s="1135"/>
      <c r="L2525" s="1135"/>
      <c r="M2525" s="1138">
        <v>0.15</v>
      </c>
      <c r="N2525" s="1136" t="s">
        <v>1534</v>
      </c>
      <c r="O2525" s="1138">
        <v>0.15</v>
      </c>
      <c r="P2525" s="1138">
        <v>0.15</v>
      </c>
      <c r="Q2525" s="1138">
        <v>0.15</v>
      </c>
      <c r="R2525" s="1138">
        <v>0.15</v>
      </c>
      <c r="S2525" s="1138">
        <v>0.15</v>
      </c>
      <c r="T2525" s="1138">
        <v>0.15</v>
      </c>
      <c r="U2525" s="1138">
        <v>0.15</v>
      </c>
      <c r="V2525" s="1138">
        <v>0.15</v>
      </c>
      <c r="W2525" s="1138">
        <v>0.15</v>
      </c>
      <c r="X2525" s="1132" t="s">
        <v>10</v>
      </c>
      <c r="Y2525" s="1176" t="s">
        <v>1628</v>
      </c>
    </row>
    <row r="2526" spans="2:25" s="360" customFormat="1" ht="15" customHeight="1" x14ac:dyDescent="0.2">
      <c r="B2526" s="1175">
        <v>12</v>
      </c>
      <c r="C2526" s="1131" t="s">
        <v>680</v>
      </c>
      <c r="D2526" s="1132" t="s">
        <v>2799</v>
      </c>
      <c r="E2526" s="1132" t="s">
        <v>2800</v>
      </c>
      <c r="F2526" s="1133">
        <f t="shared" si="20"/>
        <v>8</v>
      </c>
      <c r="G2526" s="1133">
        <v>8</v>
      </c>
      <c r="H2526" s="1134">
        <f t="shared" si="21"/>
        <v>53.333333333333336</v>
      </c>
      <c r="I2526" s="1135"/>
      <c r="J2526" s="1135"/>
      <c r="K2526" s="1135"/>
      <c r="L2526" s="1135"/>
      <c r="M2526" s="1138">
        <v>0.15</v>
      </c>
      <c r="N2526" s="1136" t="s">
        <v>1534</v>
      </c>
      <c r="O2526" s="1138">
        <v>0.15</v>
      </c>
      <c r="P2526" s="1138">
        <v>0.15</v>
      </c>
      <c r="Q2526" s="1138">
        <v>0.15</v>
      </c>
      <c r="R2526" s="1138">
        <v>0.15</v>
      </c>
      <c r="S2526" s="1138">
        <v>0.15</v>
      </c>
      <c r="T2526" s="1138">
        <v>0.15</v>
      </c>
      <c r="U2526" s="1138">
        <v>0.15</v>
      </c>
      <c r="V2526" s="1138">
        <v>0.15</v>
      </c>
      <c r="W2526" s="1138">
        <v>0.15</v>
      </c>
      <c r="X2526" s="1132" t="s">
        <v>10</v>
      </c>
      <c r="Y2526" s="1176" t="s">
        <v>1628</v>
      </c>
    </row>
    <row r="2527" spans="2:25" s="360" customFormat="1" ht="15" customHeight="1" x14ac:dyDescent="0.2">
      <c r="B2527" s="1175">
        <v>13</v>
      </c>
      <c r="C2527" s="1131" t="s">
        <v>681</v>
      </c>
      <c r="D2527" s="1132" t="s">
        <v>2799</v>
      </c>
      <c r="E2527" s="1132" t="s">
        <v>2800</v>
      </c>
      <c r="F2527" s="1133">
        <f t="shared" si="20"/>
        <v>8</v>
      </c>
      <c r="G2527" s="1133">
        <v>8</v>
      </c>
      <c r="H2527" s="1134">
        <f t="shared" si="21"/>
        <v>53.333333333333336</v>
      </c>
      <c r="I2527" s="1135"/>
      <c r="J2527" s="1135"/>
      <c r="K2527" s="1135"/>
      <c r="L2527" s="1135"/>
      <c r="M2527" s="1138">
        <v>0.15</v>
      </c>
      <c r="N2527" s="1136" t="s">
        <v>1534</v>
      </c>
      <c r="O2527" s="1138">
        <v>0.15</v>
      </c>
      <c r="P2527" s="1138">
        <v>0.15</v>
      </c>
      <c r="Q2527" s="1138">
        <v>0.15</v>
      </c>
      <c r="R2527" s="1138">
        <v>0.15</v>
      </c>
      <c r="S2527" s="1138">
        <v>0.15</v>
      </c>
      <c r="T2527" s="1138">
        <v>0.15</v>
      </c>
      <c r="U2527" s="1138">
        <v>0.15</v>
      </c>
      <c r="V2527" s="1138">
        <v>0.15</v>
      </c>
      <c r="W2527" s="1138">
        <v>0.15</v>
      </c>
      <c r="X2527" s="1132" t="s">
        <v>10</v>
      </c>
      <c r="Y2527" s="1176" t="s">
        <v>1628</v>
      </c>
    </row>
    <row r="2528" spans="2:25" s="360" customFormat="1" ht="15" customHeight="1" x14ac:dyDescent="0.2">
      <c r="B2528" s="1175">
        <v>14</v>
      </c>
      <c r="C2528" s="1131" t="s">
        <v>682</v>
      </c>
      <c r="D2528" s="1132" t="s">
        <v>2799</v>
      </c>
      <c r="E2528" s="1132" t="s">
        <v>2800</v>
      </c>
      <c r="F2528" s="1133">
        <f t="shared" si="20"/>
        <v>8</v>
      </c>
      <c r="G2528" s="1133">
        <v>8</v>
      </c>
      <c r="H2528" s="1134">
        <f t="shared" si="21"/>
        <v>53.333333333333336</v>
      </c>
      <c r="I2528" s="1135"/>
      <c r="J2528" s="1135"/>
      <c r="K2528" s="1135"/>
      <c r="L2528" s="1135"/>
      <c r="M2528" s="1138">
        <v>0.15</v>
      </c>
      <c r="N2528" s="1136" t="s">
        <v>1534</v>
      </c>
      <c r="O2528" s="1138">
        <v>0.15</v>
      </c>
      <c r="P2528" s="1138">
        <v>0.15</v>
      </c>
      <c r="Q2528" s="1138">
        <v>0.15</v>
      </c>
      <c r="R2528" s="1138">
        <v>0.15</v>
      </c>
      <c r="S2528" s="1138">
        <v>0.15</v>
      </c>
      <c r="T2528" s="1138">
        <v>0.15</v>
      </c>
      <c r="U2528" s="1138">
        <v>0.15</v>
      </c>
      <c r="V2528" s="1138">
        <v>0.15</v>
      </c>
      <c r="W2528" s="1138">
        <v>0.15</v>
      </c>
      <c r="X2528" s="1132" t="s">
        <v>10</v>
      </c>
      <c r="Y2528" s="1176" t="s">
        <v>1628</v>
      </c>
    </row>
    <row r="2529" spans="2:25" s="360" customFormat="1" ht="15" customHeight="1" x14ac:dyDescent="0.2">
      <c r="B2529" s="1175">
        <v>15</v>
      </c>
      <c r="C2529" s="1131" t="s">
        <v>683</v>
      </c>
      <c r="D2529" s="1132" t="s">
        <v>2799</v>
      </c>
      <c r="E2529" s="1132" t="s">
        <v>2800</v>
      </c>
      <c r="F2529" s="1133">
        <f t="shared" si="20"/>
        <v>8</v>
      </c>
      <c r="G2529" s="1133">
        <v>8</v>
      </c>
      <c r="H2529" s="1134">
        <f t="shared" si="21"/>
        <v>53.333333333333336</v>
      </c>
      <c r="I2529" s="1135"/>
      <c r="J2529" s="1135"/>
      <c r="K2529" s="1135"/>
      <c r="L2529" s="1135"/>
      <c r="M2529" s="1138">
        <v>0.15</v>
      </c>
      <c r="N2529" s="1136" t="s">
        <v>1534</v>
      </c>
      <c r="O2529" s="1138">
        <v>0.15</v>
      </c>
      <c r="P2529" s="1138">
        <v>0.15</v>
      </c>
      <c r="Q2529" s="1138">
        <v>0.15</v>
      </c>
      <c r="R2529" s="1138">
        <v>0.15</v>
      </c>
      <c r="S2529" s="1138">
        <v>0.15</v>
      </c>
      <c r="T2529" s="1138">
        <v>0.15</v>
      </c>
      <c r="U2529" s="1138">
        <v>0.15</v>
      </c>
      <c r="V2529" s="1138">
        <v>0.15</v>
      </c>
      <c r="W2529" s="1138">
        <v>0.15</v>
      </c>
      <c r="X2529" s="1132" t="s">
        <v>10</v>
      </c>
      <c r="Y2529" s="1176" t="s">
        <v>1628</v>
      </c>
    </row>
    <row r="2530" spans="2:25" s="360" customFormat="1" ht="15" customHeight="1" x14ac:dyDescent="0.2">
      <c r="B2530" s="1175">
        <v>16</v>
      </c>
      <c r="C2530" s="1131" t="s">
        <v>684</v>
      </c>
      <c r="D2530" s="1132" t="s">
        <v>1629</v>
      </c>
      <c r="E2530" s="1132" t="s">
        <v>2800</v>
      </c>
      <c r="F2530" s="1133">
        <f t="shared" si="20"/>
        <v>8</v>
      </c>
      <c r="G2530" s="1133">
        <v>8</v>
      </c>
      <c r="H2530" s="1134">
        <f t="shared" si="21"/>
        <v>53.333333333333336</v>
      </c>
      <c r="I2530" s="1135"/>
      <c r="J2530" s="1135"/>
      <c r="K2530" s="1135"/>
      <c r="L2530" s="1135"/>
      <c r="M2530" s="1138">
        <v>0.15</v>
      </c>
      <c r="N2530" s="1136" t="s">
        <v>1534</v>
      </c>
      <c r="O2530" s="1138">
        <v>0.15</v>
      </c>
      <c r="P2530" s="1138">
        <v>0.15</v>
      </c>
      <c r="Q2530" s="1138">
        <v>0.15</v>
      </c>
      <c r="R2530" s="1138">
        <v>0.15</v>
      </c>
      <c r="S2530" s="1138">
        <v>0.15</v>
      </c>
      <c r="T2530" s="1138">
        <v>0.15</v>
      </c>
      <c r="U2530" s="1138">
        <v>0.15</v>
      </c>
      <c r="V2530" s="1138">
        <v>0.15</v>
      </c>
      <c r="W2530" s="1138">
        <v>0.15</v>
      </c>
      <c r="X2530" s="1132" t="s">
        <v>10</v>
      </c>
      <c r="Y2530" s="1176" t="s">
        <v>1628</v>
      </c>
    </row>
    <row r="2531" spans="2:25" s="360" customFormat="1" ht="15" customHeight="1" x14ac:dyDescent="0.2">
      <c r="B2531" s="1175">
        <v>17</v>
      </c>
      <c r="C2531" s="1131" t="s">
        <v>685</v>
      </c>
      <c r="D2531" s="1132" t="s">
        <v>2799</v>
      </c>
      <c r="E2531" s="1132" t="s">
        <v>2800</v>
      </c>
      <c r="F2531" s="1133">
        <f t="shared" si="20"/>
        <v>20</v>
      </c>
      <c r="G2531" s="1133">
        <v>20</v>
      </c>
      <c r="H2531" s="1134">
        <f t="shared" si="21"/>
        <v>85.763293310463126</v>
      </c>
      <c r="I2531" s="1135"/>
      <c r="J2531" s="1135"/>
      <c r="K2531" s="1135"/>
      <c r="L2531" s="1135"/>
      <c r="M2531" s="1138">
        <v>0.08</v>
      </c>
      <c r="N2531" s="1136" t="s">
        <v>1534</v>
      </c>
      <c r="O2531" s="1138">
        <v>0.23319999999999999</v>
      </c>
      <c r="P2531" s="1138">
        <v>0.23319999999999999</v>
      </c>
      <c r="Q2531" s="1138">
        <v>0.23319999999999999</v>
      </c>
      <c r="R2531" s="1138">
        <v>0.23319999999999999</v>
      </c>
      <c r="S2531" s="1138">
        <v>0.08</v>
      </c>
      <c r="T2531" s="1138">
        <v>0.23319999999999999</v>
      </c>
      <c r="U2531" s="1138">
        <v>0.23319999999999999</v>
      </c>
      <c r="V2531" s="1138">
        <v>0.23319999999999999</v>
      </c>
      <c r="W2531" s="1138">
        <v>0.23319999999999999</v>
      </c>
      <c r="X2531" s="1132" t="s">
        <v>10</v>
      </c>
      <c r="Y2531" s="1176" t="s">
        <v>1628</v>
      </c>
    </row>
    <row r="2532" spans="2:25" s="360" customFormat="1" ht="15" customHeight="1" x14ac:dyDescent="0.2">
      <c r="B2532" s="1175">
        <v>18</v>
      </c>
      <c r="C2532" s="1131" t="s">
        <v>686</v>
      </c>
      <c r="D2532" s="1132" t="s">
        <v>2799</v>
      </c>
      <c r="E2532" s="1132" t="s">
        <v>2800</v>
      </c>
      <c r="F2532" s="1133">
        <f t="shared" si="20"/>
        <v>25</v>
      </c>
      <c r="G2532" s="1133">
        <v>25</v>
      </c>
      <c r="H2532" s="1134">
        <f t="shared" si="21"/>
        <v>107.2041166380789</v>
      </c>
      <c r="I2532" s="1135"/>
      <c r="J2532" s="1135"/>
      <c r="K2532" s="1135"/>
      <c r="L2532" s="1135"/>
      <c r="M2532" s="1138">
        <v>0.08</v>
      </c>
      <c r="N2532" s="1136" t="s">
        <v>1534</v>
      </c>
      <c r="O2532" s="1138">
        <v>0.23319999999999999</v>
      </c>
      <c r="P2532" s="1138">
        <v>0.23319999999999999</v>
      </c>
      <c r="Q2532" s="1138">
        <v>0.23319999999999999</v>
      </c>
      <c r="R2532" s="1138">
        <v>0.23319999999999999</v>
      </c>
      <c r="S2532" s="1138">
        <v>0.08</v>
      </c>
      <c r="T2532" s="1138">
        <v>0.23319999999999999</v>
      </c>
      <c r="U2532" s="1138">
        <v>0.23319999999999999</v>
      </c>
      <c r="V2532" s="1138">
        <v>0.23319999999999999</v>
      </c>
      <c r="W2532" s="1138">
        <v>0.23319999999999999</v>
      </c>
      <c r="X2532" s="1132" t="s">
        <v>10</v>
      </c>
      <c r="Y2532" s="1176" t="s">
        <v>1628</v>
      </c>
    </row>
    <row r="2533" spans="2:25" s="360" customFormat="1" ht="15" customHeight="1" x14ac:dyDescent="0.2">
      <c r="B2533" s="1175">
        <v>19</v>
      </c>
      <c r="C2533" s="1131" t="s">
        <v>687</v>
      </c>
      <c r="D2533" s="1132" t="s">
        <v>2799</v>
      </c>
      <c r="E2533" s="1132" t="s">
        <v>2800</v>
      </c>
      <c r="F2533" s="1133">
        <f t="shared" si="20"/>
        <v>30</v>
      </c>
      <c r="G2533" s="1133">
        <v>30</v>
      </c>
      <c r="H2533" s="1134">
        <f t="shared" si="21"/>
        <v>128.64493996569468</v>
      </c>
      <c r="I2533" s="1135"/>
      <c r="J2533" s="1135"/>
      <c r="K2533" s="1135"/>
      <c r="L2533" s="1135"/>
      <c r="M2533" s="1138">
        <v>0.08</v>
      </c>
      <c r="N2533" s="1136" t="s">
        <v>1534</v>
      </c>
      <c r="O2533" s="1138">
        <v>0.23319999999999999</v>
      </c>
      <c r="P2533" s="1138">
        <v>0.23319999999999999</v>
      </c>
      <c r="Q2533" s="1138">
        <v>0.23319999999999999</v>
      </c>
      <c r="R2533" s="1138">
        <v>0.23319999999999999</v>
      </c>
      <c r="S2533" s="1138">
        <v>0.08</v>
      </c>
      <c r="T2533" s="1138">
        <v>0.23319999999999999</v>
      </c>
      <c r="U2533" s="1138">
        <v>0.23319999999999999</v>
      </c>
      <c r="V2533" s="1138">
        <v>0.23319999999999999</v>
      </c>
      <c r="W2533" s="1138">
        <v>0.23319999999999999</v>
      </c>
      <c r="X2533" s="1132" t="s">
        <v>10</v>
      </c>
      <c r="Y2533" s="1176" t="s">
        <v>1628</v>
      </c>
    </row>
    <row r="2534" spans="2:25" s="360" customFormat="1" ht="15" customHeight="1" x14ac:dyDescent="0.2">
      <c r="B2534" s="1175">
        <v>20</v>
      </c>
      <c r="C2534" s="1131" t="s">
        <v>688</v>
      </c>
      <c r="D2534" s="1132" t="s">
        <v>2799</v>
      </c>
      <c r="E2534" s="1132" t="s">
        <v>2800</v>
      </c>
      <c r="F2534" s="1133">
        <f t="shared" si="20"/>
        <v>50</v>
      </c>
      <c r="G2534" s="1133">
        <v>50</v>
      </c>
      <c r="H2534" s="1134">
        <f t="shared" si="21"/>
        <v>214.4082332761578</v>
      </c>
      <c r="I2534" s="1135"/>
      <c r="J2534" s="1135"/>
      <c r="K2534" s="1135"/>
      <c r="L2534" s="1135"/>
      <c r="M2534" s="1138">
        <v>0.08</v>
      </c>
      <c r="N2534" s="1136" t="s">
        <v>1534</v>
      </c>
      <c r="O2534" s="1138">
        <v>0.23319999999999999</v>
      </c>
      <c r="P2534" s="1138">
        <v>0.23319999999999999</v>
      </c>
      <c r="Q2534" s="1138">
        <v>0.23319999999999999</v>
      </c>
      <c r="R2534" s="1138">
        <v>0.23319999999999999</v>
      </c>
      <c r="S2534" s="1138">
        <v>0.08</v>
      </c>
      <c r="T2534" s="1138">
        <v>0.23319999999999999</v>
      </c>
      <c r="U2534" s="1138">
        <v>0.23319999999999999</v>
      </c>
      <c r="V2534" s="1138">
        <v>0.23319999999999999</v>
      </c>
      <c r="W2534" s="1138">
        <v>0.23319999999999999</v>
      </c>
      <c r="X2534" s="1132" t="s">
        <v>10</v>
      </c>
      <c r="Y2534" s="1176" t="s">
        <v>1628</v>
      </c>
    </row>
    <row r="2535" spans="2:25" s="360" customFormat="1" ht="15" customHeight="1" x14ac:dyDescent="0.2">
      <c r="B2535" s="1175">
        <v>21</v>
      </c>
      <c r="C2535" s="1131" t="s">
        <v>689</v>
      </c>
      <c r="D2535" s="1132" t="s">
        <v>2799</v>
      </c>
      <c r="E2535" s="1132" t="s">
        <v>2800</v>
      </c>
      <c r="F2535" s="1133">
        <f t="shared" si="20"/>
        <v>20</v>
      </c>
      <c r="G2535" s="1133">
        <v>20</v>
      </c>
      <c r="H2535" s="1134">
        <f t="shared" si="21"/>
        <v>133.33333333333334</v>
      </c>
      <c r="I2535" s="1135"/>
      <c r="J2535" s="1135"/>
      <c r="K2535" s="1135"/>
      <c r="L2535" s="1135"/>
      <c r="M2535" s="1138">
        <v>0.15</v>
      </c>
      <c r="N2535" s="1136" t="s">
        <v>1534</v>
      </c>
      <c r="O2535" s="1138">
        <v>0.15</v>
      </c>
      <c r="P2535" s="1138">
        <v>0.15</v>
      </c>
      <c r="Q2535" s="1138">
        <v>0.15</v>
      </c>
      <c r="R2535" s="1138">
        <v>0.15</v>
      </c>
      <c r="S2535" s="1138">
        <v>0.15</v>
      </c>
      <c r="T2535" s="1138">
        <v>0.15</v>
      </c>
      <c r="U2535" s="1138">
        <v>0.15</v>
      </c>
      <c r="V2535" s="1138">
        <v>0.15</v>
      </c>
      <c r="W2535" s="1138">
        <v>0.15</v>
      </c>
      <c r="X2535" s="1132" t="s">
        <v>10</v>
      </c>
      <c r="Y2535" s="1176" t="s">
        <v>1628</v>
      </c>
    </row>
    <row r="2536" spans="2:25" s="360" customFormat="1" ht="15" customHeight="1" x14ac:dyDescent="0.2">
      <c r="B2536" s="1175">
        <v>22</v>
      </c>
      <c r="C2536" s="1139" t="s">
        <v>690</v>
      </c>
      <c r="D2536" s="1132" t="s">
        <v>2799</v>
      </c>
      <c r="E2536" s="1132" t="s">
        <v>2800</v>
      </c>
      <c r="F2536" s="1133">
        <f t="shared" si="20"/>
        <v>25</v>
      </c>
      <c r="G2536" s="1140">
        <v>25</v>
      </c>
      <c r="H2536" s="1141">
        <f t="shared" si="21"/>
        <v>166.66666666666669</v>
      </c>
      <c r="I2536" s="1142"/>
      <c r="J2536" s="1135"/>
      <c r="K2536" s="1135"/>
      <c r="L2536" s="1135"/>
      <c r="M2536" s="1138">
        <v>0.15</v>
      </c>
      <c r="N2536" s="1136" t="s">
        <v>1534</v>
      </c>
      <c r="O2536" s="1138">
        <v>0.15</v>
      </c>
      <c r="P2536" s="1138">
        <v>0.15</v>
      </c>
      <c r="Q2536" s="1138">
        <v>0.15</v>
      </c>
      <c r="R2536" s="1138">
        <v>0.15</v>
      </c>
      <c r="S2536" s="1138">
        <v>0.15</v>
      </c>
      <c r="T2536" s="1138">
        <v>0.15</v>
      </c>
      <c r="U2536" s="1138">
        <v>0.15</v>
      </c>
      <c r="V2536" s="1138">
        <v>0.15</v>
      </c>
      <c r="W2536" s="1138">
        <v>0.15</v>
      </c>
      <c r="X2536" s="1132" t="s">
        <v>10</v>
      </c>
      <c r="Y2536" s="1176" t="s">
        <v>1628</v>
      </c>
    </row>
    <row r="2537" spans="2:25" s="360" customFormat="1" ht="15" customHeight="1" x14ac:dyDescent="0.2">
      <c r="B2537" s="1175">
        <v>23</v>
      </c>
      <c r="C2537" s="1131" t="s">
        <v>691</v>
      </c>
      <c r="D2537" s="1132" t="s">
        <v>2799</v>
      </c>
      <c r="E2537" s="1132" t="s">
        <v>2800</v>
      </c>
      <c r="F2537" s="1133">
        <f t="shared" si="20"/>
        <v>30</v>
      </c>
      <c r="G2537" s="1133">
        <v>30</v>
      </c>
      <c r="H2537" s="1134">
        <f t="shared" si="21"/>
        <v>200</v>
      </c>
      <c r="I2537" s="1135"/>
      <c r="J2537" s="1135"/>
      <c r="K2537" s="1135"/>
      <c r="L2537" s="1135"/>
      <c r="M2537" s="1138">
        <v>0.15</v>
      </c>
      <c r="N2537" s="1136" t="s">
        <v>1534</v>
      </c>
      <c r="O2537" s="1138">
        <v>0.15</v>
      </c>
      <c r="P2537" s="1138">
        <v>0.15</v>
      </c>
      <c r="Q2537" s="1138">
        <v>0.15</v>
      </c>
      <c r="R2537" s="1138">
        <v>0.15</v>
      </c>
      <c r="S2537" s="1138">
        <v>0.15</v>
      </c>
      <c r="T2537" s="1138">
        <v>0.15</v>
      </c>
      <c r="U2537" s="1138">
        <v>0.15</v>
      </c>
      <c r="V2537" s="1138">
        <v>0.15</v>
      </c>
      <c r="W2537" s="1138">
        <v>0.15</v>
      </c>
      <c r="X2537" s="1132" t="s">
        <v>10</v>
      </c>
      <c r="Y2537" s="1176" t="s">
        <v>1628</v>
      </c>
    </row>
    <row r="2538" spans="2:25" s="360" customFormat="1" ht="15" customHeight="1" x14ac:dyDescent="0.2">
      <c r="B2538" s="1175">
        <v>24</v>
      </c>
      <c r="C2538" s="1131" t="s">
        <v>692</v>
      </c>
      <c r="D2538" s="1132" t="s">
        <v>2799</v>
      </c>
      <c r="E2538" s="1132" t="s">
        <v>2800</v>
      </c>
      <c r="F2538" s="1133">
        <f t="shared" si="20"/>
        <v>50</v>
      </c>
      <c r="G2538" s="1133">
        <v>50</v>
      </c>
      <c r="H2538" s="1134">
        <f t="shared" si="21"/>
        <v>333.33333333333337</v>
      </c>
      <c r="I2538" s="1135"/>
      <c r="J2538" s="1135"/>
      <c r="K2538" s="1135"/>
      <c r="L2538" s="1135"/>
      <c r="M2538" s="1138">
        <v>0.15</v>
      </c>
      <c r="N2538" s="1136" t="s">
        <v>1534</v>
      </c>
      <c r="O2538" s="1138">
        <v>0.15</v>
      </c>
      <c r="P2538" s="1138">
        <v>0.15</v>
      </c>
      <c r="Q2538" s="1138">
        <v>0.15</v>
      </c>
      <c r="R2538" s="1138">
        <v>0.15</v>
      </c>
      <c r="S2538" s="1138">
        <v>0.15</v>
      </c>
      <c r="T2538" s="1138">
        <v>0.15</v>
      </c>
      <c r="U2538" s="1138">
        <v>0.15</v>
      </c>
      <c r="V2538" s="1138">
        <v>0.15</v>
      </c>
      <c r="W2538" s="1138">
        <v>0.15</v>
      </c>
      <c r="X2538" s="1132" t="s">
        <v>10</v>
      </c>
      <c r="Y2538" s="1176" t="s">
        <v>1628</v>
      </c>
    </row>
    <row r="2539" spans="2:25" s="360" customFormat="1" ht="15" customHeight="1" x14ac:dyDescent="0.2">
      <c r="B2539" s="1175">
        <v>25</v>
      </c>
      <c r="C2539" s="1131" t="s">
        <v>693</v>
      </c>
      <c r="D2539" s="1132" t="s">
        <v>1629</v>
      </c>
      <c r="E2539" s="1132" t="s">
        <v>2800</v>
      </c>
      <c r="F2539" s="1133">
        <f t="shared" si="20"/>
        <v>20</v>
      </c>
      <c r="G2539" s="1133">
        <v>20</v>
      </c>
      <c r="H2539" s="1134">
        <f t="shared" si="21"/>
        <v>85.763293310463126</v>
      </c>
      <c r="I2539" s="1135"/>
      <c r="J2539" s="1135"/>
      <c r="K2539" s="1135"/>
      <c r="L2539" s="1135"/>
      <c r="M2539" s="1138">
        <v>0.08</v>
      </c>
      <c r="N2539" s="1136" t="s">
        <v>1534</v>
      </c>
      <c r="O2539" s="1138">
        <v>0.23319999999999999</v>
      </c>
      <c r="P2539" s="1138">
        <v>0.23319999999999999</v>
      </c>
      <c r="Q2539" s="1138">
        <v>0.23319999999999999</v>
      </c>
      <c r="R2539" s="1138">
        <v>0.23319999999999999</v>
      </c>
      <c r="S2539" s="1138">
        <v>0.08</v>
      </c>
      <c r="T2539" s="1138">
        <v>0.23319999999999999</v>
      </c>
      <c r="U2539" s="1138">
        <v>0.23319999999999999</v>
      </c>
      <c r="V2539" s="1138">
        <v>0.23319999999999999</v>
      </c>
      <c r="W2539" s="1138">
        <v>0.23319999999999999</v>
      </c>
      <c r="X2539" s="1132" t="s">
        <v>10</v>
      </c>
      <c r="Y2539" s="1176" t="s">
        <v>1628</v>
      </c>
    </row>
    <row r="2540" spans="2:25" s="360" customFormat="1" ht="15" customHeight="1" x14ac:dyDescent="0.2">
      <c r="B2540" s="1175">
        <v>26</v>
      </c>
      <c r="C2540" s="1131" t="s">
        <v>694</v>
      </c>
      <c r="D2540" s="1132" t="s">
        <v>1629</v>
      </c>
      <c r="E2540" s="1132" t="s">
        <v>2800</v>
      </c>
      <c r="F2540" s="1133">
        <f t="shared" si="20"/>
        <v>25</v>
      </c>
      <c r="G2540" s="1133">
        <v>25</v>
      </c>
      <c r="H2540" s="1134">
        <f t="shared" si="21"/>
        <v>107.2041166380789</v>
      </c>
      <c r="I2540" s="1135"/>
      <c r="J2540" s="1135"/>
      <c r="K2540" s="1135"/>
      <c r="L2540" s="1135"/>
      <c r="M2540" s="1138">
        <v>0.08</v>
      </c>
      <c r="N2540" s="1136" t="s">
        <v>1534</v>
      </c>
      <c r="O2540" s="1138">
        <v>0.23319999999999999</v>
      </c>
      <c r="P2540" s="1138">
        <v>0.23319999999999999</v>
      </c>
      <c r="Q2540" s="1138">
        <v>0.23319999999999999</v>
      </c>
      <c r="R2540" s="1138">
        <v>0.23319999999999999</v>
      </c>
      <c r="S2540" s="1138">
        <v>0.08</v>
      </c>
      <c r="T2540" s="1138">
        <v>0.23319999999999999</v>
      </c>
      <c r="U2540" s="1138">
        <v>0.23319999999999999</v>
      </c>
      <c r="V2540" s="1138">
        <v>0.23319999999999999</v>
      </c>
      <c r="W2540" s="1138">
        <v>0.23319999999999999</v>
      </c>
      <c r="X2540" s="1132" t="s">
        <v>10</v>
      </c>
      <c r="Y2540" s="1176" t="s">
        <v>1628</v>
      </c>
    </row>
    <row r="2541" spans="2:25" s="360" customFormat="1" ht="15" customHeight="1" x14ac:dyDescent="0.2">
      <c r="B2541" s="1175">
        <v>27</v>
      </c>
      <c r="C2541" s="1131" t="s">
        <v>695</v>
      </c>
      <c r="D2541" s="1132" t="s">
        <v>1629</v>
      </c>
      <c r="E2541" s="1132" t="s">
        <v>2800</v>
      </c>
      <c r="F2541" s="1133">
        <f t="shared" si="20"/>
        <v>30</v>
      </c>
      <c r="G2541" s="1133">
        <v>30</v>
      </c>
      <c r="H2541" s="1134">
        <f t="shared" si="21"/>
        <v>128.64493996569468</v>
      </c>
      <c r="I2541" s="1135"/>
      <c r="J2541" s="1135"/>
      <c r="K2541" s="1135"/>
      <c r="L2541" s="1135"/>
      <c r="M2541" s="1138">
        <v>0.08</v>
      </c>
      <c r="N2541" s="1136" t="s">
        <v>1534</v>
      </c>
      <c r="O2541" s="1138">
        <v>0.23319999999999999</v>
      </c>
      <c r="P2541" s="1138">
        <v>0.23319999999999999</v>
      </c>
      <c r="Q2541" s="1138">
        <v>0.23319999999999999</v>
      </c>
      <c r="R2541" s="1138">
        <v>0.23319999999999999</v>
      </c>
      <c r="S2541" s="1138">
        <v>0.08</v>
      </c>
      <c r="T2541" s="1138">
        <v>0.23319999999999999</v>
      </c>
      <c r="U2541" s="1138">
        <v>0.23319999999999999</v>
      </c>
      <c r="V2541" s="1138">
        <v>0.23319999999999999</v>
      </c>
      <c r="W2541" s="1138">
        <v>0.23319999999999999</v>
      </c>
      <c r="X2541" s="1132" t="s">
        <v>10</v>
      </c>
      <c r="Y2541" s="1176" t="s">
        <v>1628</v>
      </c>
    </row>
    <row r="2542" spans="2:25" s="360" customFormat="1" ht="15" customHeight="1" x14ac:dyDescent="0.2">
      <c r="B2542" s="1175">
        <v>28</v>
      </c>
      <c r="C2542" s="1131" t="s">
        <v>696</v>
      </c>
      <c r="D2542" s="1132" t="s">
        <v>1629</v>
      </c>
      <c r="E2542" s="1132" t="s">
        <v>2800</v>
      </c>
      <c r="F2542" s="1133">
        <f t="shared" si="20"/>
        <v>50</v>
      </c>
      <c r="G2542" s="1133">
        <v>50</v>
      </c>
      <c r="H2542" s="1134">
        <f t="shared" si="21"/>
        <v>214.4082332761578</v>
      </c>
      <c r="I2542" s="1135"/>
      <c r="J2542" s="1135"/>
      <c r="K2542" s="1135"/>
      <c r="L2542" s="1135"/>
      <c r="M2542" s="1138">
        <v>0.08</v>
      </c>
      <c r="N2542" s="1136" t="s">
        <v>1534</v>
      </c>
      <c r="O2542" s="1138">
        <v>0.23319999999999999</v>
      </c>
      <c r="P2542" s="1138">
        <v>0.23319999999999999</v>
      </c>
      <c r="Q2542" s="1138">
        <v>0.23319999999999999</v>
      </c>
      <c r="R2542" s="1138">
        <v>0.23319999999999999</v>
      </c>
      <c r="S2542" s="1138">
        <v>0.08</v>
      </c>
      <c r="T2542" s="1138">
        <v>0.23319999999999999</v>
      </c>
      <c r="U2542" s="1138">
        <v>0.23319999999999999</v>
      </c>
      <c r="V2542" s="1138">
        <v>0.23319999999999999</v>
      </c>
      <c r="W2542" s="1138">
        <v>0.23319999999999999</v>
      </c>
      <c r="X2542" s="1132" t="s">
        <v>10</v>
      </c>
      <c r="Y2542" s="1176" t="s">
        <v>1628</v>
      </c>
    </row>
    <row r="2543" spans="2:25" s="360" customFormat="1" ht="15" customHeight="1" x14ac:dyDescent="0.2">
      <c r="B2543" s="1175">
        <v>29</v>
      </c>
      <c r="C2543" s="1131" t="s">
        <v>697</v>
      </c>
      <c r="D2543" s="1132" t="s">
        <v>1629</v>
      </c>
      <c r="E2543" s="1132" t="s">
        <v>2800</v>
      </c>
      <c r="F2543" s="1133">
        <f t="shared" si="20"/>
        <v>20</v>
      </c>
      <c r="G2543" s="1133">
        <v>20</v>
      </c>
      <c r="H2543" s="1134">
        <f t="shared" si="21"/>
        <v>133.33333333333334</v>
      </c>
      <c r="I2543" s="1135"/>
      <c r="J2543" s="1135"/>
      <c r="K2543" s="1135"/>
      <c r="L2543" s="1135"/>
      <c r="M2543" s="1138">
        <v>0.15</v>
      </c>
      <c r="N2543" s="1136" t="s">
        <v>1534</v>
      </c>
      <c r="O2543" s="1138">
        <v>0.15</v>
      </c>
      <c r="P2543" s="1138">
        <v>0.15</v>
      </c>
      <c r="Q2543" s="1138">
        <v>0.15</v>
      </c>
      <c r="R2543" s="1138">
        <v>0.15</v>
      </c>
      <c r="S2543" s="1138">
        <v>0.15</v>
      </c>
      <c r="T2543" s="1138">
        <v>0.15</v>
      </c>
      <c r="U2543" s="1138">
        <v>0.15</v>
      </c>
      <c r="V2543" s="1138">
        <v>0.15</v>
      </c>
      <c r="W2543" s="1138">
        <v>0.15</v>
      </c>
      <c r="X2543" s="1132" t="s">
        <v>10</v>
      </c>
      <c r="Y2543" s="1176" t="s">
        <v>1628</v>
      </c>
    </row>
    <row r="2544" spans="2:25" s="360" customFormat="1" ht="15" customHeight="1" x14ac:dyDescent="0.2">
      <c r="B2544" s="1175">
        <v>30</v>
      </c>
      <c r="C2544" s="1131" t="s">
        <v>698</v>
      </c>
      <c r="D2544" s="1132" t="s">
        <v>1629</v>
      </c>
      <c r="E2544" s="1132" t="s">
        <v>2800</v>
      </c>
      <c r="F2544" s="1133">
        <f t="shared" si="20"/>
        <v>25</v>
      </c>
      <c r="G2544" s="1133">
        <v>25</v>
      </c>
      <c r="H2544" s="1134">
        <f t="shared" si="21"/>
        <v>166.66666666666669</v>
      </c>
      <c r="I2544" s="1135"/>
      <c r="J2544" s="1135"/>
      <c r="K2544" s="1135"/>
      <c r="L2544" s="1135"/>
      <c r="M2544" s="1138">
        <v>0.15</v>
      </c>
      <c r="N2544" s="1136" t="s">
        <v>1534</v>
      </c>
      <c r="O2544" s="1138">
        <v>0.15</v>
      </c>
      <c r="P2544" s="1138">
        <v>0.15</v>
      </c>
      <c r="Q2544" s="1138">
        <v>0.15</v>
      </c>
      <c r="R2544" s="1138">
        <v>0.15</v>
      </c>
      <c r="S2544" s="1138">
        <v>0.15</v>
      </c>
      <c r="T2544" s="1138">
        <v>0.15</v>
      </c>
      <c r="U2544" s="1138">
        <v>0.15</v>
      </c>
      <c r="V2544" s="1138">
        <v>0.15</v>
      </c>
      <c r="W2544" s="1138">
        <v>0.15</v>
      </c>
      <c r="X2544" s="1132" t="s">
        <v>10</v>
      </c>
      <c r="Y2544" s="1176" t="s">
        <v>1628</v>
      </c>
    </row>
    <row r="2545" spans="2:25" s="360" customFormat="1" ht="15" customHeight="1" x14ac:dyDescent="0.2">
      <c r="B2545" s="1175">
        <v>31</v>
      </c>
      <c r="C2545" s="1131" t="s">
        <v>699</v>
      </c>
      <c r="D2545" s="1132" t="s">
        <v>1629</v>
      </c>
      <c r="E2545" s="1132" t="s">
        <v>2800</v>
      </c>
      <c r="F2545" s="1133">
        <f t="shared" si="20"/>
        <v>30</v>
      </c>
      <c r="G2545" s="1133">
        <v>30</v>
      </c>
      <c r="H2545" s="1134">
        <f t="shared" si="21"/>
        <v>200</v>
      </c>
      <c r="I2545" s="1135"/>
      <c r="J2545" s="1135"/>
      <c r="K2545" s="1135"/>
      <c r="L2545" s="1135"/>
      <c r="M2545" s="1138">
        <v>0.15</v>
      </c>
      <c r="N2545" s="1136" t="s">
        <v>1534</v>
      </c>
      <c r="O2545" s="1138">
        <v>0.15</v>
      </c>
      <c r="P2545" s="1138">
        <v>0.15</v>
      </c>
      <c r="Q2545" s="1138">
        <v>0.15</v>
      </c>
      <c r="R2545" s="1138">
        <v>0.15</v>
      </c>
      <c r="S2545" s="1138">
        <v>0.15</v>
      </c>
      <c r="T2545" s="1138">
        <v>0.15</v>
      </c>
      <c r="U2545" s="1138">
        <v>0.15</v>
      </c>
      <c r="V2545" s="1138">
        <v>0.15</v>
      </c>
      <c r="W2545" s="1138">
        <v>0.15</v>
      </c>
      <c r="X2545" s="1132" t="s">
        <v>10</v>
      </c>
      <c r="Y2545" s="1176" t="s">
        <v>1628</v>
      </c>
    </row>
    <row r="2546" spans="2:25" s="360" customFormat="1" ht="15" customHeight="1" x14ac:dyDescent="0.2">
      <c r="B2546" s="1175">
        <v>32</v>
      </c>
      <c r="C2546" s="1131" t="s">
        <v>700</v>
      </c>
      <c r="D2546" s="1132" t="s">
        <v>1629</v>
      </c>
      <c r="E2546" s="1132" t="s">
        <v>2800</v>
      </c>
      <c r="F2546" s="1133">
        <f t="shared" si="20"/>
        <v>50</v>
      </c>
      <c r="G2546" s="1133">
        <v>50</v>
      </c>
      <c r="H2546" s="1134">
        <f t="shared" si="21"/>
        <v>333.33333333333337</v>
      </c>
      <c r="I2546" s="1135"/>
      <c r="J2546" s="1135"/>
      <c r="K2546" s="1135"/>
      <c r="L2546" s="1135"/>
      <c r="M2546" s="1138">
        <v>0.15</v>
      </c>
      <c r="N2546" s="1136" t="s">
        <v>1534</v>
      </c>
      <c r="O2546" s="1138">
        <v>0.15</v>
      </c>
      <c r="P2546" s="1138">
        <v>0.15</v>
      </c>
      <c r="Q2546" s="1138">
        <v>0.15</v>
      </c>
      <c r="R2546" s="1138">
        <v>0.15</v>
      </c>
      <c r="S2546" s="1138">
        <v>0.15</v>
      </c>
      <c r="T2546" s="1138">
        <v>0.15</v>
      </c>
      <c r="U2546" s="1138">
        <v>0.15</v>
      </c>
      <c r="V2546" s="1138">
        <v>0.15</v>
      </c>
      <c r="W2546" s="1138">
        <v>0.15</v>
      </c>
      <c r="X2546" s="1132" t="s">
        <v>10</v>
      </c>
      <c r="Y2546" s="1176" t="s">
        <v>1628</v>
      </c>
    </row>
    <row r="2547" spans="2:25" s="360" customFormat="1" ht="15" customHeight="1" x14ac:dyDescent="0.2">
      <c r="B2547" s="1175">
        <v>33</v>
      </c>
      <c r="C2547" s="1131" t="s">
        <v>1630</v>
      </c>
      <c r="D2547" s="1132" t="s">
        <v>1631</v>
      </c>
      <c r="E2547" s="1132" t="s">
        <v>2800</v>
      </c>
      <c r="F2547" s="1133">
        <f t="shared" si="20"/>
        <v>10</v>
      </c>
      <c r="G2547" s="1133">
        <v>10</v>
      </c>
      <c r="H2547" s="1134">
        <f t="shared" ref="H2547:H2576" si="22">G2547/O2547</f>
        <v>52.631578947368418</v>
      </c>
      <c r="I2547" s="1135"/>
      <c r="J2547" s="1133"/>
      <c r="K2547" s="1143"/>
      <c r="L2547" s="1137"/>
      <c r="M2547" s="1138">
        <v>0.08</v>
      </c>
      <c r="N2547" s="1138">
        <v>0.04</v>
      </c>
      <c r="O2547" s="1138">
        <v>0.19</v>
      </c>
      <c r="P2547" s="1138">
        <v>0.19</v>
      </c>
      <c r="Q2547" s="1138">
        <v>0.19</v>
      </c>
      <c r="R2547" s="1138">
        <v>0.19</v>
      </c>
      <c r="S2547" s="1138">
        <v>0.08</v>
      </c>
      <c r="T2547" s="1138">
        <v>0.19</v>
      </c>
      <c r="U2547" s="1138">
        <v>0.19</v>
      </c>
      <c r="V2547" s="1138">
        <v>0.19</v>
      </c>
      <c r="W2547" s="1138">
        <v>0.19</v>
      </c>
      <c r="X2547" s="1132" t="s">
        <v>10</v>
      </c>
      <c r="Y2547" s="1177" t="s">
        <v>1632</v>
      </c>
    </row>
    <row r="2548" spans="2:25" s="360" customFormat="1" ht="15" customHeight="1" x14ac:dyDescent="0.2">
      <c r="B2548" s="1175">
        <v>34</v>
      </c>
      <c r="C2548" s="1131" t="s">
        <v>913</v>
      </c>
      <c r="D2548" s="1132" t="s">
        <v>1631</v>
      </c>
      <c r="E2548" s="1132" t="s">
        <v>2800</v>
      </c>
      <c r="F2548" s="1133">
        <f t="shared" si="20"/>
        <v>100</v>
      </c>
      <c r="G2548" s="1133">
        <v>100</v>
      </c>
      <c r="H2548" s="1134">
        <f t="shared" si="22"/>
        <v>526.31578947368416</v>
      </c>
      <c r="I2548" s="1135"/>
      <c r="J2548" s="1133"/>
      <c r="K2548" s="1143"/>
      <c r="L2548" s="1137"/>
      <c r="M2548" s="1138">
        <v>0.08</v>
      </c>
      <c r="N2548" s="1138">
        <v>0.04</v>
      </c>
      <c r="O2548" s="1138">
        <v>0.19</v>
      </c>
      <c r="P2548" s="1138">
        <v>0.19</v>
      </c>
      <c r="Q2548" s="1138">
        <v>0.19</v>
      </c>
      <c r="R2548" s="1138">
        <v>0.19</v>
      </c>
      <c r="S2548" s="1138">
        <v>0.08</v>
      </c>
      <c r="T2548" s="1138">
        <v>0.19</v>
      </c>
      <c r="U2548" s="1138">
        <v>0.19</v>
      </c>
      <c r="V2548" s="1138">
        <v>0.19</v>
      </c>
      <c r="W2548" s="1138">
        <v>0.19</v>
      </c>
      <c r="X2548" s="1132" t="s">
        <v>10</v>
      </c>
      <c r="Y2548" s="1177" t="s">
        <v>1632</v>
      </c>
    </row>
    <row r="2549" spans="2:25" s="360" customFormat="1" ht="15" customHeight="1" x14ac:dyDescent="0.2">
      <c r="B2549" s="1175">
        <v>35</v>
      </c>
      <c r="C2549" s="1131" t="s">
        <v>1633</v>
      </c>
      <c r="D2549" s="1132" t="s">
        <v>1631</v>
      </c>
      <c r="E2549" s="1132" t="s">
        <v>2800</v>
      </c>
      <c r="F2549" s="1133">
        <f t="shared" si="20"/>
        <v>12</v>
      </c>
      <c r="G2549" s="1133">
        <v>12</v>
      </c>
      <c r="H2549" s="1134">
        <f t="shared" si="22"/>
        <v>63.157894736842103</v>
      </c>
      <c r="I2549" s="1135"/>
      <c r="J2549" s="1133"/>
      <c r="K2549" s="1143"/>
      <c r="L2549" s="1137"/>
      <c r="M2549" s="1138">
        <v>0.08</v>
      </c>
      <c r="N2549" s="1138">
        <v>0.04</v>
      </c>
      <c r="O2549" s="1138">
        <v>0.19</v>
      </c>
      <c r="P2549" s="1138">
        <v>0.19</v>
      </c>
      <c r="Q2549" s="1138">
        <v>0.19</v>
      </c>
      <c r="R2549" s="1138">
        <v>0.19</v>
      </c>
      <c r="S2549" s="1138">
        <v>0.08</v>
      </c>
      <c r="T2549" s="1138">
        <v>0.19</v>
      </c>
      <c r="U2549" s="1138">
        <v>0.19</v>
      </c>
      <c r="V2549" s="1138">
        <v>0.19</v>
      </c>
      <c r="W2549" s="1138">
        <v>0.19</v>
      </c>
      <c r="X2549" s="1132" t="s">
        <v>10</v>
      </c>
      <c r="Y2549" s="1177" t="s">
        <v>1632</v>
      </c>
    </row>
    <row r="2550" spans="2:25" s="360" customFormat="1" ht="15" customHeight="1" x14ac:dyDescent="0.2">
      <c r="B2550" s="1175">
        <v>36</v>
      </c>
      <c r="C2550" s="1139" t="s">
        <v>1634</v>
      </c>
      <c r="D2550" s="1132" t="s">
        <v>1631</v>
      </c>
      <c r="E2550" s="1132" t="s">
        <v>2800</v>
      </c>
      <c r="F2550" s="1133">
        <f t="shared" si="20"/>
        <v>15</v>
      </c>
      <c r="G2550" s="1140">
        <v>15</v>
      </c>
      <c r="H2550" s="1141">
        <f t="shared" si="22"/>
        <v>78.94736842105263</v>
      </c>
      <c r="I2550" s="1142"/>
      <c r="J2550" s="1140"/>
      <c r="K2550" s="1144"/>
      <c r="L2550" s="1137"/>
      <c r="M2550" s="1138">
        <v>0.08</v>
      </c>
      <c r="N2550" s="1138">
        <v>0.04</v>
      </c>
      <c r="O2550" s="1138">
        <v>0.19</v>
      </c>
      <c r="P2550" s="1138">
        <v>0.19</v>
      </c>
      <c r="Q2550" s="1138">
        <v>0.19</v>
      </c>
      <c r="R2550" s="1138">
        <v>0.19</v>
      </c>
      <c r="S2550" s="1138">
        <v>0.08</v>
      </c>
      <c r="T2550" s="1138">
        <v>0.19</v>
      </c>
      <c r="U2550" s="1138">
        <v>0.19</v>
      </c>
      <c r="V2550" s="1138">
        <v>0.19</v>
      </c>
      <c r="W2550" s="1138">
        <v>0.19</v>
      </c>
      <c r="X2550" s="1132" t="s">
        <v>10</v>
      </c>
      <c r="Y2550" s="1177" t="s">
        <v>1632</v>
      </c>
    </row>
    <row r="2551" spans="2:25" s="360" customFormat="1" ht="15" customHeight="1" x14ac:dyDescent="0.2">
      <c r="B2551" s="1175">
        <v>37</v>
      </c>
      <c r="C2551" s="1131" t="s">
        <v>1635</v>
      </c>
      <c r="D2551" s="1132" t="s">
        <v>1631</v>
      </c>
      <c r="E2551" s="1132" t="s">
        <v>2800</v>
      </c>
      <c r="F2551" s="1133">
        <f t="shared" si="20"/>
        <v>20</v>
      </c>
      <c r="G2551" s="1133">
        <v>20</v>
      </c>
      <c r="H2551" s="1134">
        <f t="shared" si="22"/>
        <v>105.26315789473684</v>
      </c>
      <c r="I2551" s="1135"/>
      <c r="J2551" s="1133"/>
      <c r="K2551" s="1143"/>
      <c r="L2551" s="1137"/>
      <c r="M2551" s="1138">
        <v>0.08</v>
      </c>
      <c r="N2551" s="1138">
        <v>0.04</v>
      </c>
      <c r="O2551" s="1138">
        <v>0.19</v>
      </c>
      <c r="P2551" s="1138">
        <v>0.19</v>
      </c>
      <c r="Q2551" s="1138">
        <v>0.19</v>
      </c>
      <c r="R2551" s="1138">
        <v>0.19</v>
      </c>
      <c r="S2551" s="1138">
        <v>0.08</v>
      </c>
      <c r="T2551" s="1138">
        <v>0.19</v>
      </c>
      <c r="U2551" s="1138">
        <v>0.19</v>
      </c>
      <c r="V2551" s="1138">
        <v>0.19</v>
      </c>
      <c r="W2551" s="1138">
        <v>0.19</v>
      </c>
      <c r="X2551" s="1132" t="s">
        <v>10</v>
      </c>
      <c r="Y2551" s="1177" t="s">
        <v>1632</v>
      </c>
    </row>
    <row r="2552" spans="2:25" s="360" customFormat="1" ht="15" customHeight="1" x14ac:dyDescent="0.2">
      <c r="B2552" s="1175">
        <v>38</v>
      </c>
      <c r="C2552" s="1131" t="s">
        <v>1636</v>
      </c>
      <c r="D2552" s="1132" t="s">
        <v>1631</v>
      </c>
      <c r="E2552" s="1132" t="s">
        <v>2800</v>
      </c>
      <c r="F2552" s="1133">
        <f t="shared" si="20"/>
        <v>200</v>
      </c>
      <c r="G2552" s="1133">
        <v>200</v>
      </c>
      <c r="H2552" s="1134">
        <f t="shared" si="22"/>
        <v>1052.6315789473683</v>
      </c>
      <c r="I2552" s="1135"/>
      <c r="J2552" s="1133"/>
      <c r="K2552" s="1143"/>
      <c r="L2552" s="1137"/>
      <c r="M2552" s="1138">
        <v>0.08</v>
      </c>
      <c r="N2552" s="1145">
        <v>0.04</v>
      </c>
      <c r="O2552" s="1138">
        <v>0.19</v>
      </c>
      <c r="P2552" s="1138">
        <v>0.19</v>
      </c>
      <c r="Q2552" s="1138">
        <v>0.19</v>
      </c>
      <c r="R2552" s="1145">
        <v>0.19</v>
      </c>
      <c r="S2552" s="1138">
        <v>0.08</v>
      </c>
      <c r="T2552" s="1138">
        <v>0.19</v>
      </c>
      <c r="U2552" s="1138">
        <v>0.19</v>
      </c>
      <c r="V2552" s="1138">
        <v>0.19</v>
      </c>
      <c r="W2552" s="1138">
        <v>0.19</v>
      </c>
      <c r="X2552" s="1132" t="s">
        <v>10</v>
      </c>
      <c r="Y2552" s="1177" t="s">
        <v>1632</v>
      </c>
    </row>
    <row r="2553" spans="2:25" s="360" customFormat="1" ht="15" customHeight="1" x14ac:dyDescent="0.2">
      <c r="B2553" s="1175">
        <v>39</v>
      </c>
      <c r="C2553" s="1131" t="s">
        <v>1637</v>
      </c>
      <c r="D2553" s="1132" t="s">
        <v>1631</v>
      </c>
      <c r="E2553" s="1132" t="s">
        <v>2800</v>
      </c>
      <c r="F2553" s="1133">
        <f t="shared" si="20"/>
        <v>25</v>
      </c>
      <c r="G2553" s="1133">
        <v>25</v>
      </c>
      <c r="H2553" s="1134">
        <f t="shared" si="22"/>
        <v>131.57894736842104</v>
      </c>
      <c r="I2553" s="1135"/>
      <c r="J2553" s="1133"/>
      <c r="K2553" s="1143"/>
      <c r="L2553" s="1137"/>
      <c r="M2553" s="1138">
        <v>0.08</v>
      </c>
      <c r="N2553" s="1138">
        <v>0.04</v>
      </c>
      <c r="O2553" s="1138">
        <v>0.19</v>
      </c>
      <c r="P2553" s="1138">
        <v>0.19</v>
      </c>
      <c r="Q2553" s="1138">
        <v>0.19</v>
      </c>
      <c r="R2553" s="1138">
        <v>0.19</v>
      </c>
      <c r="S2553" s="1138">
        <v>0.08</v>
      </c>
      <c r="T2553" s="1138">
        <v>0.19</v>
      </c>
      <c r="U2553" s="1138">
        <v>0.19</v>
      </c>
      <c r="V2553" s="1138">
        <v>0.19</v>
      </c>
      <c r="W2553" s="1138">
        <v>0.19</v>
      </c>
      <c r="X2553" s="1132" t="s">
        <v>10</v>
      </c>
      <c r="Y2553" s="1177" t="s">
        <v>1632</v>
      </c>
    </row>
    <row r="2554" spans="2:25" s="360" customFormat="1" ht="15" customHeight="1" x14ac:dyDescent="0.2">
      <c r="B2554" s="1175">
        <v>40</v>
      </c>
      <c r="C2554" s="1131" t="s">
        <v>909</v>
      </c>
      <c r="D2554" s="1132" t="s">
        <v>1631</v>
      </c>
      <c r="E2554" s="1132" t="s">
        <v>2800</v>
      </c>
      <c r="F2554" s="1133">
        <f t="shared" si="20"/>
        <v>30</v>
      </c>
      <c r="G2554" s="1133">
        <v>30</v>
      </c>
      <c r="H2554" s="1134">
        <f t="shared" si="22"/>
        <v>157.89473684210526</v>
      </c>
      <c r="I2554" s="1135"/>
      <c r="J2554" s="1133"/>
      <c r="K2554" s="1143"/>
      <c r="L2554" s="1137"/>
      <c r="M2554" s="1138">
        <v>0.08</v>
      </c>
      <c r="N2554" s="1138">
        <v>0.04</v>
      </c>
      <c r="O2554" s="1138">
        <v>0.19</v>
      </c>
      <c r="P2554" s="1138">
        <v>0.19</v>
      </c>
      <c r="Q2554" s="1138">
        <v>0.19</v>
      </c>
      <c r="R2554" s="1138">
        <v>0.19</v>
      </c>
      <c r="S2554" s="1138">
        <v>0.08</v>
      </c>
      <c r="T2554" s="1138">
        <v>0.19</v>
      </c>
      <c r="U2554" s="1138">
        <v>0.19</v>
      </c>
      <c r="V2554" s="1138">
        <v>0.19</v>
      </c>
      <c r="W2554" s="1138">
        <v>0.19</v>
      </c>
      <c r="X2554" s="1132" t="s">
        <v>10</v>
      </c>
      <c r="Y2554" s="1177" t="s">
        <v>1632</v>
      </c>
    </row>
    <row r="2555" spans="2:25" s="360" customFormat="1" ht="15" customHeight="1" x14ac:dyDescent="0.2">
      <c r="B2555" s="1175">
        <v>41</v>
      </c>
      <c r="C2555" s="1131" t="s">
        <v>1638</v>
      </c>
      <c r="D2555" s="1132" t="s">
        <v>1631</v>
      </c>
      <c r="E2555" s="1132" t="s">
        <v>2800</v>
      </c>
      <c r="F2555" s="1133">
        <f t="shared" si="20"/>
        <v>300</v>
      </c>
      <c r="G2555" s="1133">
        <v>300</v>
      </c>
      <c r="H2555" s="1134">
        <f t="shared" si="22"/>
        <v>1578.9473684210527</v>
      </c>
      <c r="I2555" s="1135"/>
      <c r="J2555" s="1133"/>
      <c r="K2555" s="1143"/>
      <c r="L2555" s="1137"/>
      <c r="M2555" s="1138">
        <v>0.08</v>
      </c>
      <c r="N2555" s="1138">
        <v>0.04</v>
      </c>
      <c r="O2555" s="1138">
        <v>0.19</v>
      </c>
      <c r="P2555" s="1138">
        <v>0.19</v>
      </c>
      <c r="Q2555" s="1138">
        <v>0.19</v>
      </c>
      <c r="R2555" s="1138">
        <v>0.19</v>
      </c>
      <c r="S2555" s="1138">
        <v>0.08</v>
      </c>
      <c r="T2555" s="1138">
        <v>0.19</v>
      </c>
      <c r="U2555" s="1138">
        <v>0.19</v>
      </c>
      <c r="V2555" s="1138">
        <v>0.19</v>
      </c>
      <c r="W2555" s="1138">
        <v>0.19</v>
      </c>
      <c r="X2555" s="1132" t="s">
        <v>10</v>
      </c>
      <c r="Y2555" s="1177" t="s">
        <v>1632</v>
      </c>
    </row>
    <row r="2556" spans="2:25" s="360" customFormat="1" ht="15" customHeight="1" x14ac:dyDescent="0.2">
      <c r="B2556" s="1175">
        <v>42</v>
      </c>
      <c r="C2556" s="1131" t="s">
        <v>1639</v>
      </c>
      <c r="D2556" s="1132" t="s">
        <v>1631</v>
      </c>
      <c r="E2556" s="1132" t="s">
        <v>2800</v>
      </c>
      <c r="F2556" s="1133">
        <f t="shared" si="20"/>
        <v>40</v>
      </c>
      <c r="G2556" s="1133">
        <v>40</v>
      </c>
      <c r="H2556" s="1134">
        <f t="shared" si="22"/>
        <v>210.52631578947367</v>
      </c>
      <c r="I2556" s="1135"/>
      <c r="J2556" s="1133"/>
      <c r="K2556" s="1143"/>
      <c r="L2556" s="1137"/>
      <c r="M2556" s="1138">
        <v>0.08</v>
      </c>
      <c r="N2556" s="1138">
        <v>0.04</v>
      </c>
      <c r="O2556" s="1138">
        <v>0.19</v>
      </c>
      <c r="P2556" s="1138">
        <v>0.19</v>
      </c>
      <c r="Q2556" s="1138">
        <v>0.19</v>
      </c>
      <c r="R2556" s="1138">
        <v>0.19</v>
      </c>
      <c r="S2556" s="1138">
        <v>0.08</v>
      </c>
      <c r="T2556" s="1138">
        <v>0.19</v>
      </c>
      <c r="U2556" s="1138">
        <v>0.19</v>
      </c>
      <c r="V2556" s="1138">
        <v>0.19</v>
      </c>
      <c r="W2556" s="1138">
        <v>0.19</v>
      </c>
      <c r="X2556" s="1132" t="s">
        <v>10</v>
      </c>
      <c r="Y2556" s="1177" t="s">
        <v>1632</v>
      </c>
    </row>
    <row r="2557" spans="2:25" s="360" customFormat="1" ht="15" customHeight="1" x14ac:dyDescent="0.2">
      <c r="B2557" s="1175">
        <v>43</v>
      </c>
      <c r="C2557" s="1131" t="s">
        <v>1640</v>
      </c>
      <c r="D2557" s="1132" t="s">
        <v>1631</v>
      </c>
      <c r="E2557" s="1132" t="s">
        <v>2800</v>
      </c>
      <c r="F2557" s="1133">
        <f t="shared" si="20"/>
        <v>50</v>
      </c>
      <c r="G2557" s="1133">
        <v>50</v>
      </c>
      <c r="H2557" s="1134">
        <f t="shared" si="22"/>
        <v>263.15789473684208</v>
      </c>
      <c r="I2557" s="1135"/>
      <c r="J2557" s="1133"/>
      <c r="K2557" s="1143"/>
      <c r="L2557" s="1137"/>
      <c r="M2557" s="1138">
        <v>0.08</v>
      </c>
      <c r="N2557" s="1138">
        <v>0.04</v>
      </c>
      <c r="O2557" s="1138">
        <v>0.19</v>
      </c>
      <c r="P2557" s="1138">
        <v>0.19</v>
      </c>
      <c r="Q2557" s="1138">
        <v>0.19</v>
      </c>
      <c r="R2557" s="1138">
        <v>0.19</v>
      </c>
      <c r="S2557" s="1138">
        <v>0.08</v>
      </c>
      <c r="T2557" s="1138">
        <v>0.19</v>
      </c>
      <c r="U2557" s="1138">
        <v>0.19</v>
      </c>
      <c r="V2557" s="1138">
        <v>0.19</v>
      </c>
      <c r="W2557" s="1138">
        <v>0.19</v>
      </c>
      <c r="X2557" s="1132" t="s">
        <v>10</v>
      </c>
      <c r="Y2557" s="1177" t="s">
        <v>1632</v>
      </c>
    </row>
    <row r="2558" spans="2:25" s="360" customFormat="1" ht="15" customHeight="1" x14ac:dyDescent="0.2">
      <c r="B2558" s="1175">
        <v>44</v>
      </c>
      <c r="C2558" s="1131" t="s">
        <v>1641</v>
      </c>
      <c r="D2558" s="1132" t="s">
        <v>1631</v>
      </c>
      <c r="E2558" s="1132" t="s">
        <v>2800</v>
      </c>
      <c r="F2558" s="1133">
        <f t="shared" si="20"/>
        <v>70</v>
      </c>
      <c r="G2558" s="1133">
        <v>70</v>
      </c>
      <c r="H2558" s="1134">
        <f t="shared" si="22"/>
        <v>368.42105263157896</v>
      </c>
      <c r="I2558" s="1135"/>
      <c r="J2558" s="1133"/>
      <c r="K2558" s="1143"/>
      <c r="L2558" s="1137"/>
      <c r="M2558" s="1138">
        <v>0.08</v>
      </c>
      <c r="N2558" s="1138">
        <v>0.04</v>
      </c>
      <c r="O2558" s="1138">
        <v>0.19</v>
      </c>
      <c r="P2558" s="1138">
        <v>0.19</v>
      </c>
      <c r="Q2558" s="1138">
        <v>0.19</v>
      </c>
      <c r="R2558" s="1138">
        <v>0.19</v>
      </c>
      <c r="S2558" s="1138">
        <v>0.08</v>
      </c>
      <c r="T2558" s="1138">
        <v>0.19</v>
      </c>
      <c r="U2558" s="1138">
        <v>0.19</v>
      </c>
      <c r="V2558" s="1138">
        <v>0.19</v>
      </c>
      <c r="W2558" s="1138">
        <v>0.19</v>
      </c>
      <c r="X2558" s="1132" t="s">
        <v>10</v>
      </c>
      <c r="Y2558" s="1177" t="s">
        <v>1632</v>
      </c>
    </row>
    <row r="2559" spans="2:25" s="360" customFormat="1" ht="15" customHeight="1" x14ac:dyDescent="0.2">
      <c r="B2559" s="1175">
        <v>45</v>
      </c>
      <c r="C2559" s="1131" t="s">
        <v>1908</v>
      </c>
      <c r="D2559" s="1146" t="s">
        <v>783</v>
      </c>
      <c r="E2559" s="1132" t="s">
        <v>2800</v>
      </c>
      <c r="F2559" s="1133">
        <f t="shared" si="20"/>
        <v>100</v>
      </c>
      <c r="G2559" s="1140">
        <v>80</v>
      </c>
      <c r="H2559" s="1134">
        <f t="shared" si="22"/>
        <v>343.05317324185251</v>
      </c>
      <c r="I2559" s="1137">
        <v>0.01</v>
      </c>
      <c r="J2559" s="1147">
        <v>50</v>
      </c>
      <c r="K2559" s="1137">
        <v>19.989999999999998</v>
      </c>
      <c r="L2559" s="1148">
        <v>5000</v>
      </c>
      <c r="M2559" s="1138">
        <v>0.08</v>
      </c>
      <c r="N2559" s="1149" t="s">
        <v>1534</v>
      </c>
      <c r="O2559" s="1138">
        <v>0.23319999999999999</v>
      </c>
      <c r="P2559" s="1138">
        <v>0.23319999999999999</v>
      </c>
      <c r="Q2559" s="1138">
        <v>0.23319999999999999</v>
      </c>
      <c r="R2559" s="1138">
        <v>0.23319999999999999</v>
      </c>
      <c r="S2559" s="1138">
        <v>0.08</v>
      </c>
      <c r="T2559" s="1138">
        <v>0.23319999999999999</v>
      </c>
      <c r="U2559" s="1138">
        <v>0.23319999999999999</v>
      </c>
      <c r="V2559" s="1138">
        <v>0.23319999999999999</v>
      </c>
      <c r="W2559" s="1138">
        <v>0.23319999999999999</v>
      </c>
      <c r="X2559" s="1132" t="s">
        <v>10</v>
      </c>
      <c r="Y2559" s="1178" t="s">
        <v>1642</v>
      </c>
    </row>
    <row r="2560" spans="2:25" s="360" customFormat="1" ht="15" customHeight="1" x14ac:dyDescent="0.2">
      <c r="B2560" s="1175">
        <v>46</v>
      </c>
      <c r="C2560" s="1131" t="s">
        <v>1909</v>
      </c>
      <c r="D2560" s="1146" t="s">
        <v>783</v>
      </c>
      <c r="E2560" s="1132" t="s">
        <v>2800</v>
      </c>
      <c r="F2560" s="1133">
        <f t="shared" si="20"/>
        <v>100</v>
      </c>
      <c r="G2560" s="1140">
        <v>80</v>
      </c>
      <c r="H2560" s="1134">
        <f t="shared" si="22"/>
        <v>533.33333333333337</v>
      </c>
      <c r="I2560" s="1137">
        <v>0.01</v>
      </c>
      <c r="J2560" s="1147">
        <v>50</v>
      </c>
      <c r="K2560" s="1137">
        <v>19.989999999999998</v>
      </c>
      <c r="L2560" s="1148">
        <v>5000</v>
      </c>
      <c r="M2560" s="1138">
        <v>0.15</v>
      </c>
      <c r="N2560" s="1149" t="s">
        <v>1534</v>
      </c>
      <c r="O2560" s="1138">
        <v>0.15</v>
      </c>
      <c r="P2560" s="1138">
        <v>0.15</v>
      </c>
      <c r="Q2560" s="1138">
        <v>0.15</v>
      </c>
      <c r="R2560" s="1138">
        <v>0.15</v>
      </c>
      <c r="S2560" s="1138">
        <v>0.15</v>
      </c>
      <c r="T2560" s="1138">
        <v>0.15</v>
      </c>
      <c r="U2560" s="1138">
        <v>0.15</v>
      </c>
      <c r="V2560" s="1138">
        <v>0.15</v>
      </c>
      <c r="W2560" s="1138">
        <v>0.15</v>
      </c>
      <c r="X2560" s="1132" t="s">
        <v>10</v>
      </c>
      <c r="Y2560" s="1178" t="s">
        <v>1642</v>
      </c>
    </row>
    <row r="2561" spans="2:25" s="360" customFormat="1" ht="15" customHeight="1" x14ac:dyDescent="0.2">
      <c r="B2561" s="1175">
        <v>47</v>
      </c>
      <c r="C2561" s="1131" t="s">
        <v>1910</v>
      </c>
      <c r="D2561" s="1146" t="s">
        <v>783</v>
      </c>
      <c r="E2561" s="1132" t="s">
        <v>2800</v>
      </c>
      <c r="F2561" s="1133">
        <f t="shared" si="20"/>
        <v>120</v>
      </c>
      <c r="G2561" s="1140">
        <v>100</v>
      </c>
      <c r="H2561" s="1134">
        <f t="shared" si="22"/>
        <v>428.8164665523156</v>
      </c>
      <c r="I2561" s="1137">
        <v>0.01</v>
      </c>
      <c r="J2561" s="1147">
        <v>50</v>
      </c>
      <c r="K2561" s="1137">
        <v>19.989999999999998</v>
      </c>
      <c r="L2561" s="1148">
        <v>5000</v>
      </c>
      <c r="M2561" s="1138">
        <v>0.08</v>
      </c>
      <c r="N2561" s="1149" t="s">
        <v>1534</v>
      </c>
      <c r="O2561" s="1138">
        <v>0.23319999999999999</v>
      </c>
      <c r="P2561" s="1138">
        <v>0.23319999999999999</v>
      </c>
      <c r="Q2561" s="1138">
        <v>0.23319999999999999</v>
      </c>
      <c r="R2561" s="1138">
        <v>0.23319999999999999</v>
      </c>
      <c r="S2561" s="1138">
        <v>0.08</v>
      </c>
      <c r="T2561" s="1138">
        <v>0.23319999999999999</v>
      </c>
      <c r="U2561" s="1138">
        <v>0.23319999999999999</v>
      </c>
      <c r="V2561" s="1138">
        <v>0.23319999999999999</v>
      </c>
      <c r="W2561" s="1138">
        <v>0.23319999999999999</v>
      </c>
      <c r="X2561" s="1132" t="s">
        <v>10</v>
      </c>
      <c r="Y2561" s="1178" t="s">
        <v>1642</v>
      </c>
    </row>
    <row r="2562" spans="2:25" s="360" customFormat="1" ht="15" customHeight="1" x14ac:dyDescent="0.2">
      <c r="B2562" s="1175">
        <v>48</v>
      </c>
      <c r="C2562" s="1131" t="s">
        <v>1911</v>
      </c>
      <c r="D2562" s="1146" t="s">
        <v>783</v>
      </c>
      <c r="E2562" s="1132" t="s">
        <v>2800</v>
      </c>
      <c r="F2562" s="1133">
        <f t="shared" si="20"/>
        <v>120</v>
      </c>
      <c r="G2562" s="1140">
        <v>100</v>
      </c>
      <c r="H2562" s="1134">
        <f t="shared" si="22"/>
        <v>666.66666666666674</v>
      </c>
      <c r="I2562" s="1137">
        <v>0.01</v>
      </c>
      <c r="J2562" s="1150">
        <v>50</v>
      </c>
      <c r="K2562" s="1137">
        <v>19.989999999999998</v>
      </c>
      <c r="L2562" s="1148">
        <v>5000</v>
      </c>
      <c r="M2562" s="1138">
        <v>0.15</v>
      </c>
      <c r="N2562" s="1149" t="s">
        <v>1534</v>
      </c>
      <c r="O2562" s="1138">
        <v>0.15</v>
      </c>
      <c r="P2562" s="1138">
        <v>0.15</v>
      </c>
      <c r="Q2562" s="1138">
        <v>0.15</v>
      </c>
      <c r="R2562" s="1138">
        <v>0.15</v>
      </c>
      <c r="S2562" s="1138">
        <v>0.15</v>
      </c>
      <c r="T2562" s="1138">
        <v>0.15</v>
      </c>
      <c r="U2562" s="1138">
        <v>0.15</v>
      </c>
      <c r="V2562" s="1138">
        <v>0.15</v>
      </c>
      <c r="W2562" s="1138">
        <v>0.15</v>
      </c>
      <c r="X2562" s="1132" t="s">
        <v>10</v>
      </c>
      <c r="Y2562" s="1178" t="s">
        <v>1642</v>
      </c>
    </row>
    <row r="2563" spans="2:25" s="360" customFormat="1" ht="15" customHeight="1" x14ac:dyDescent="0.2">
      <c r="B2563" s="1175">
        <v>49</v>
      </c>
      <c r="C2563" s="1131" t="s">
        <v>1912</v>
      </c>
      <c r="D2563" s="1146" t="s">
        <v>783</v>
      </c>
      <c r="E2563" s="1132" t="s">
        <v>2800</v>
      </c>
      <c r="F2563" s="1133">
        <f t="shared" si="20"/>
        <v>35</v>
      </c>
      <c r="G2563" s="1140">
        <v>20</v>
      </c>
      <c r="H2563" s="1134">
        <f t="shared" si="22"/>
        <v>85.763293310463126</v>
      </c>
      <c r="I2563" s="1137">
        <v>0.01</v>
      </c>
      <c r="J2563" s="1147">
        <v>50</v>
      </c>
      <c r="K2563" s="1137">
        <v>14.99</v>
      </c>
      <c r="L2563" s="1148">
        <v>5000</v>
      </c>
      <c r="M2563" s="1138">
        <v>0.08</v>
      </c>
      <c r="N2563" s="1149" t="s">
        <v>1534</v>
      </c>
      <c r="O2563" s="1138">
        <v>0.23319999999999999</v>
      </c>
      <c r="P2563" s="1138">
        <v>0.23319999999999999</v>
      </c>
      <c r="Q2563" s="1138">
        <v>0.23319999999999999</v>
      </c>
      <c r="R2563" s="1138">
        <v>0.23319999999999999</v>
      </c>
      <c r="S2563" s="1138">
        <v>0.08</v>
      </c>
      <c r="T2563" s="1138">
        <v>0.23319999999999999</v>
      </c>
      <c r="U2563" s="1138">
        <v>0.23319999999999999</v>
      </c>
      <c r="V2563" s="1138">
        <v>0.23319999999999999</v>
      </c>
      <c r="W2563" s="1138">
        <v>0.23319999999999999</v>
      </c>
      <c r="X2563" s="1132" t="s">
        <v>10</v>
      </c>
      <c r="Y2563" s="1177" t="s">
        <v>1643</v>
      </c>
    </row>
    <row r="2564" spans="2:25" s="360" customFormat="1" ht="15" customHeight="1" x14ac:dyDescent="0.2">
      <c r="B2564" s="1175">
        <v>50</v>
      </c>
      <c r="C2564" s="1131" t="s">
        <v>1913</v>
      </c>
      <c r="D2564" s="1146" t="s">
        <v>783</v>
      </c>
      <c r="E2564" s="1132" t="s">
        <v>2800</v>
      </c>
      <c r="F2564" s="1133">
        <f t="shared" si="20"/>
        <v>35</v>
      </c>
      <c r="G2564" s="1140">
        <v>20</v>
      </c>
      <c r="H2564" s="1134">
        <f t="shared" si="22"/>
        <v>133.33333333333334</v>
      </c>
      <c r="I2564" s="1137">
        <v>0.01</v>
      </c>
      <c r="J2564" s="1147">
        <v>50</v>
      </c>
      <c r="K2564" s="1137">
        <v>14.99</v>
      </c>
      <c r="L2564" s="1148">
        <v>30</v>
      </c>
      <c r="M2564" s="1138">
        <v>0.15</v>
      </c>
      <c r="N2564" s="1149" t="s">
        <v>1534</v>
      </c>
      <c r="O2564" s="1138">
        <v>0.15</v>
      </c>
      <c r="P2564" s="1138">
        <v>0.15</v>
      </c>
      <c r="Q2564" s="1138">
        <v>0.15</v>
      </c>
      <c r="R2564" s="1138">
        <v>0.15</v>
      </c>
      <c r="S2564" s="1138">
        <v>0.15</v>
      </c>
      <c r="T2564" s="1138">
        <v>0.15</v>
      </c>
      <c r="U2564" s="1138">
        <v>0.15</v>
      </c>
      <c r="V2564" s="1138">
        <v>0.15</v>
      </c>
      <c r="W2564" s="1138">
        <v>0.15</v>
      </c>
      <c r="X2564" s="1132" t="s">
        <v>10</v>
      </c>
      <c r="Y2564" s="1177" t="s">
        <v>1643</v>
      </c>
    </row>
    <row r="2565" spans="2:25" s="360" customFormat="1" ht="15" customHeight="1" x14ac:dyDescent="0.2">
      <c r="B2565" s="1175">
        <v>51</v>
      </c>
      <c r="C2565" s="1131" t="s">
        <v>1914</v>
      </c>
      <c r="D2565" s="1146" t="s">
        <v>783</v>
      </c>
      <c r="E2565" s="1132" t="s">
        <v>2800</v>
      </c>
      <c r="F2565" s="1133">
        <f t="shared" si="20"/>
        <v>40</v>
      </c>
      <c r="G2565" s="1140">
        <v>25</v>
      </c>
      <c r="H2565" s="1134">
        <f t="shared" si="22"/>
        <v>107.2041166380789</v>
      </c>
      <c r="I2565" s="1137">
        <v>0.01</v>
      </c>
      <c r="J2565" s="1147">
        <v>50</v>
      </c>
      <c r="K2565" s="1137">
        <v>14.99</v>
      </c>
      <c r="L2565" s="1148">
        <v>30</v>
      </c>
      <c r="M2565" s="1138">
        <v>0.08</v>
      </c>
      <c r="N2565" s="1149" t="s">
        <v>1534</v>
      </c>
      <c r="O2565" s="1138">
        <v>0.23319999999999999</v>
      </c>
      <c r="P2565" s="1138">
        <v>0.23319999999999999</v>
      </c>
      <c r="Q2565" s="1138">
        <v>0.23319999999999999</v>
      </c>
      <c r="R2565" s="1138">
        <v>0.23319999999999999</v>
      </c>
      <c r="S2565" s="1138">
        <v>0.08</v>
      </c>
      <c r="T2565" s="1138">
        <v>0.23319999999999999</v>
      </c>
      <c r="U2565" s="1138">
        <v>0.23319999999999999</v>
      </c>
      <c r="V2565" s="1138">
        <v>0.23319999999999999</v>
      </c>
      <c r="W2565" s="1138">
        <v>0.23319999999999999</v>
      </c>
      <c r="X2565" s="1132" t="s">
        <v>10</v>
      </c>
      <c r="Y2565" s="1177" t="s">
        <v>1643</v>
      </c>
    </row>
    <row r="2566" spans="2:25" s="360" customFormat="1" ht="15" customHeight="1" x14ac:dyDescent="0.2">
      <c r="B2566" s="1175">
        <v>52</v>
      </c>
      <c r="C2566" s="1131" t="s">
        <v>1915</v>
      </c>
      <c r="D2566" s="1146" t="s">
        <v>783</v>
      </c>
      <c r="E2566" s="1132" t="s">
        <v>2800</v>
      </c>
      <c r="F2566" s="1133">
        <f t="shared" si="20"/>
        <v>40</v>
      </c>
      <c r="G2566" s="1140">
        <v>25</v>
      </c>
      <c r="H2566" s="1134">
        <f t="shared" si="22"/>
        <v>166.66666666666669</v>
      </c>
      <c r="I2566" s="1137">
        <v>0.01</v>
      </c>
      <c r="J2566" s="1147">
        <v>50</v>
      </c>
      <c r="K2566" s="1137">
        <v>14.99</v>
      </c>
      <c r="L2566" s="1148">
        <v>30</v>
      </c>
      <c r="M2566" s="1138">
        <v>0.15</v>
      </c>
      <c r="N2566" s="1149" t="s">
        <v>1534</v>
      </c>
      <c r="O2566" s="1138">
        <v>0.15</v>
      </c>
      <c r="P2566" s="1138">
        <v>0.15</v>
      </c>
      <c r="Q2566" s="1138">
        <v>0.15</v>
      </c>
      <c r="R2566" s="1138">
        <v>0.15</v>
      </c>
      <c r="S2566" s="1138">
        <v>0.15</v>
      </c>
      <c r="T2566" s="1138">
        <v>0.15</v>
      </c>
      <c r="U2566" s="1138">
        <v>0.15</v>
      </c>
      <c r="V2566" s="1138">
        <v>0.15</v>
      </c>
      <c r="W2566" s="1138">
        <v>0.15</v>
      </c>
      <c r="X2566" s="1132" t="s">
        <v>10</v>
      </c>
      <c r="Y2566" s="1177" t="s">
        <v>1643</v>
      </c>
    </row>
    <row r="2567" spans="2:25" s="360" customFormat="1" ht="15" customHeight="1" x14ac:dyDescent="0.2">
      <c r="B2567" s="1175">
        <v>53</v>
      </c>
      <c r="C2567" s="1131" t="s">
        <v>1916</v>
      </c>
      <c r="D2567" s="1146" t="s">
        <v>783</v>
      </c>
      <c r="E2567" s="1132" t="s">
        <v>2800</v>
      </c>
      <c r="F2567" s="1133">
        <f t="shared" si="20"/>
        <v>55</v>
      </c>
      <c r="G2567" s="1140">
        <v>35</v>
      </c>
      <c r="H2567" s="1134">
        <f t="shared" si="22"/>
        <v>150.08576329331046</v>
      </c>
      <c r="I2567" s="1137">
        <v>0.01</v>
      </c>
      <c r="J2567" s="1147">
        <v>50</v>
      </c>
      <c r="K2567" s="1137">
        <v>19.989999999999998</v>
      </c>
      <c r="L2567" s="1148">
        <v>5000</v>
      </c>
      <c r="M2567" s="1138">
        <v>0.08</v>
      </c>
      <c r="N2567" s="1149" t="s">
        <v>1534</v>
      </c>
      <c r="O2567" s="1138">
        <v>0.23319999999999999</v>
      </c>
      <c r="P2567" s="1138">
        <v>0.23319999999999999</v>
      </c>
      <c r="Q2567" s="1138">
        <v>0.23319999999999999</v>
      </c>
      <c r="R2567" s="1138">
        <v>0.23319999999999999</v>
      </c>
      <c r="S2567" s="1138">
        <v>0.08</v>
      </c>
      <c r="T2567" s="1138">
        <v>0.23319999999999999</v>
      </c>
      <c r="U2567" s="1138">
        <v>0.23319999999999999</v>
      </c>
      <c r="V2567" s="1138">
        <v>0.23319999999999999</v>
      </c>
      <c r="W2567" s="1138">
        <v>0.23319999999999999</v>
      </c>
      <c r="X2567" s="1132" t="s">
        <v>10</v>
      </c>
      <c r="Y2567" s="1178" t="s">
        <v>1642</v>
      </c>
    </row>
    <row r="2568" spans="2:25" s="360" customFormat="1" ht="15" customHeight="1" x14ac:dyDescent="0.2">
      <c r="B2568" s="1175">
        <v>54</v>
      </c>
      <c r="C2568" s="1139" t="s">
        <v>1917</v>
      </c>
      <c r="D2568" s="1146" t="s">
        <v>783</v>
      </c>
      <c r="E2568" s="1132" t="s">
        <v>2800</v>
      </c>
      <c r="F2568" s="1133">
        <f t="shared" si="20"/>
        <v>55</v>
      </c>
      <c r="G2568" s="1140">
        <v>35</v>
      </c>
      <c r="H2568" s="1141">
        <f t="shared" si="22"/>
        <v>233.33333333333334</v>
      </c>
      <c r="I2568" s="1137">
        <v>0.01</v>
      </c>
      <c r="J2568" s="1147">
        <v>50</v>
      </c>
      <c r="K2568" s="1137">
        <v>19.989999999999998</v>
      </c>
      <c r="L2568" s="1148">
        <v>5000</v>
      </c>
      <c r="M2568" s="1138">
        <v>0.15</v>
      </c>
      <c r="N2568" s="1149" t="s">
        <v>1534</v>
      </c>
      <c r="O2568" s="1138">
        <v>0.15</v>
      </c>
      <c r="P2568" s="1138">
        <v>0.15</v>
      </c>
      <c r="Q2568" s="1138">
        <v>0.15</v>
      </c>
      <c r="R2568" s="1138">
        <v>0.15</v>
      </c>
      <c r="S2568" s="1138">
        <v>0.15</v>
      </c>
      <c r="T2568" s="1138">
        <v>0.15</v>
      </c>
      <c r="U2568" s="1138">
        <v>0.15</v>
      </c>
      <c r="V2568" s="1138">
        <v>0.15</v>
      </c>
      <c r="W2568" s="1138">
        <v>0.15</v>
      </c>
      <c r="X2568" s="1132" t="s">
        <v>10</v>
      </c>
      <c r="Y2568" s="1178" t="s">
        <v>1642</v>
      </c>
    </row>
    <row r="2569" spans="2:25" s="360" customFormat="1" ht="15" customHeight="1" x14ac:dyDescent="0.2">
      <c r="B2569" s="1175">
        <v>55</v>
      </c>
      <c r="C2569" s="1131" t="s">
        <v>1918</v>
      </c>
      <c r="D2569" s="1146" t="s">
        <v>783</v>
      </c>
      <c r="E2569" s="1132" t="s">
        <v>2800</v>
      </c>
      <c r="F2569" s="1133">
        <f t="shared" si="20"/>
        <v>65</v>
      </c>
      <c r="G2569" s="1140">
        <v>45</v>
      </c>
      <c r="H2569" s="1134">
        <f t="shared" si="22"/>
        <v>192.96740994854204</v>
      </c>
      <c r="I2569" s="1137">
        <v>0.01</v>
      </c>
      <c r="J2569" s="1147">
        <v>50</v>
      </c>
      <c r="K2569" s="1137">
        <v>19.989999999999998</v>
      </c>
      <c r="L2569" s="1148">
        <v>5000</v>
      </c>
      <c r="M2569" s="1138">
        <v>0.08</v>
      </c>
      <c r="N2569" s="1149" t="s">
        <v>1534</v>
      </c>
      <c r="O2569" s="1138">
        <v>0.23319999999999999</v>
      </c>
      <c r="P2569" s="1138">
        <v>0.23319999999999999</v>
      </c>
      <c r="Q2569" s="1138">
        <v>0.23319999999999999</v>
      </c>
      <c r="R2569" s="1138">
        <v>0.23319999999999999</v>
      </c>
      <c r="S2569" s="1138">
        <v>0.08</v>
      </c>
      <c r="T2569" s="1138">
        <v>0.23319999999999999</v>
      </c>
      <c r="U2569" s="1138">
        <v>0.23319999999999999</v>
      </c>
      <c r="V2569" s="1138">
        <v>0.23319999999999999</v>
      </c>
      <c r="W2569" s="1138">
        <v>0.23319999999999999</v>
      </c>
      <c r="X2569" s="1132" t="s">
        <v>10</v>
      </c>
      <c r="Y2569" s="1178" t="s">
        <v>1642</v>
      </c>
    </row>
    <row r="2570" spans="2:25" s="360" customFormat="1" ht="15" customHeight="1" x14ac:dyDescent="0.2">
      <c r="B2570" s="1175">
        <v>56</v>
      </c>
      <c r="C2570" s="1131" t="s">
        <v>1919</v>
      </c>
      <c r="D2570" s="1146" t="s">
        <v>783</v>
      </c>
      <c r="E2570" s="1132" t="s">
        <v>2800</v>
      </c>
      <c r="F2570" s="1133">
        <f t="shared" si="20"/>
        <v>65</v>
      </c>
      <c r="G2570" s="1140">
        <v>45</v>
      </c>
      <c r="H2570" s="1134">
        <f t="shared" si="22"/>
        <v>300</v>
      </c>
      <c r="I2570" s="1137">
        <v>0.01</v>
      </c>
      <c r="J2570" s="1147">
        <v>50</v>
      </c>
      <c r="K2570" s="1137">
        <v>19.989999999999998</v>
      </c>
      <c r="L2570" s="1148">
        <v>5000</v>
      </c>
      <c r="M2570" s="1138">
        <v>0.15</v>
      </c>
      <c r="N2570" s="1149" t="s">
        <v>1534</v>
      </c>
      <c r="O2570" s="1138">
        <v>0.15</v>
      </c>
      <c r="P2570" s="1138">
        <v>0.15</v>
      </c>
      <c r="Q2570" s="1138">
        <v>0.15</v>
      </c>
      <c r="R2570" s="1138">
        <v>0.15</v>
      </c>
      <c r="S2570" s="1138">
        <v>0.15</v>
      </c>
      <c r="T2570" s="1138">
        <v>0.15</v>
      </c>
      <c r="U2570" s="1138">
        <v>0.15</v>
      </c>
      <c r="V2570" s="1138">
        <v>0.15</v>
      </c>
      <c r="W2570" s="1138">
        <v>0.15</v>
      </c>
      <c r="X2570" s="1132" t="s">
        <v>10</v>
      </c>
      <c r="Y2570" s="1178" t="s">
        <v>1642</v>
      </c>
    </row>
    <row r="2571" spans="2:25" s="360" customFormat="1" ht="15" customHeight="1" x14ac:dyDescent="0.2">
      <c r="B2571" s="1175">
        <v>57</v>
      </c>
      <c r="C2571" s="1131" t="s">
        <v>1920</v>
      </c>
      <c r="D2571" s="1146" t="s">
        <v>783</v>
      </c>
      <c r="E2571" s="1132" t="s">
        <v>2800</v>
      </c>
      <c r="F2571" s="1133">
        <f t="shared" si="20"/>
        <v>80</v>
      </c>
      <c r="G2571" s="1140">
        <v>60</v>
      </c>
      <c r="H2571" s="1134">
        <f t="shared" si="22"/>
        <v>257.28987993138935</v>
      </c>
      <c r="I2571" s="1137">
        <v>0.01</v>
      </c>
      <c r="J2571" s="1147">
        <v>50</v>
      </c>
      <c r="K2571" s="1137">
        <v>19.989999999999998</v>
      </c>
      <c r="L2571" s="1148">
        <v>5000</v>
      </c>
      <c r="M2571" s="1138">
        <v>0.08</v>
      </c>
      <c r="N2571" s="1149" t="s">
        <v>1534</v>
      </c>
      <c r="O2571" s="1138">
        <v>0.23319999999999999</v>
      </c>
      <c r="P2571" s="1138">
        <v>0.23319999999999999</v>
      </c>
      <c r="Q2571" s="1138">
        <v>0.23319999999999999</v>
      </c>
      <c r="R2571" s="1138">
        <v>0.23319999999999999</v>
      </c>
      <c r="S2571" s="1138">
        <v>0.08</v>
      </c>
      <c r="T2571" s="1138">
        <v>0.23319999999999999</v>
      </c>
      <c r="U2571" s="1138">
        <v>0.23319999999999999</v>
      </c>
      <c r="V2571" s="1138">
        <v>0.23319999999999999</v>
      </c>
      <c r="W2571" s="1138">
        <v>0.23319999999999999</v>
      </c>
      <c r="X2571" s="1132" t="s">
        <v>10</v>
      </c>
      <c r="Y2571" s="1178" t="s">
        <v>1642</v>
      </c>
    </row>
    <row r="2572" spans="2:25" s="360" customFormat="1" ht="15" customHeight="1" x14ac:dyDescent="0.2">
      <c r="B2572" s="1175">
        <v>58</v>
      </c>
      <c r="C2572" s="1131" t="s">
        <v>1921</v>
      </c>
      <c r="D2572" s="1146" t="s">
        <v>783</v>
      </c>
      <c r="E2572" s="1132" t="s">
        <v>2800</v>
      </c>
      <c r="F2572" s="1133">
        <f t="shared" si="20"/>
        <v>80</v>
      </c>
      <c r="G2572" s="1140">
        <v>60</v>
      </c>
      <c r="H2572" s="1134">
        <f t="shared" si="22"/>
        <v>400</v>
      </c>
      <c r="I2572" s="1137">
        <v>0.01</v>
      </c>
      <c r="J2572" s="1147">
        <v>50</v>
      </c>
      <c r="K2572" s="1137">
        <v>19.989999999999998</v>
      </c>
      <c r="L2572" s="1148">
        <v>5000</v>
      </c>
      <c r="M2572" s="1138">
        <v>0.15</v>
      </c>
      <c r="N2572" s="1149" t="s">
        <v>1534</v>
      </c>
      <c r="O2572" s="1138">
        <v>0.15</v>
      </c>
      <c r="P2572" s="1138">
        <v>0.15</v>
      </c>
      <c r="Q2572" s="1138">
        <v>0.15</v>
      </c>
      <c r="R2572" s="1138">
        <v>0.15</v>
      </c>
      <c r="S2572" s="1138">
        <v>0.15</v>
      </c>
      <c r="T2572" s="1138">
        <v>0.15</v>
      </c>
      <c r="U2572" s="1138">
        <v>0.15</v>
      </c>
      <c r="V2572" s="1138">
        <v>0.15</v>
      </c>
      <c r="W2572" s="1138">
        <v>0.15</v>
      </c>
      <c r="X2572" s="1132" t="s">
        <v>10</v>
      </c>
      <c r="Y2572" s="1178" t="s">
        <v>1642</v>
      </c>
    </row>
    <row r="2573" spans="2:25" s="360" customFormat="1" ht="15" customHeight="1" x14ac:dyDescent="0.2">
      <c r="B2573" s="1175">
        <v>59</v>
      </c>
      <c r="C2573" s="1139" t="s">
        <v>1922</v>
      </c>
      <c r="D2573" s="1146" t="s">
        <v>2799</v>
      </c>
      <c r="E2573" s="1132" t="s">
        <v>2800</v>
      </c>
      <c r="F2573" s="1133">
        <f t="shared" si="20"/>
        <v>35</v>
      </c>
      <c r="G2573" s="1140">
        <v>20</v>
      </c>
      <c r="H2573" s="1134">
        <f t="shared" si="22"/>
        <v>85.763293310463126</v>
      </c>
      <c r="I2573" s="1137">
        <v>0.01</v>
      </c>
      <c r="J2573" s="1147">
        <v>50</v>
      </c>
      <c r="K2573" s="1137">
        <v>14.99</v>
      </c>
      <c r="L2573" s="1148">
        <v>30</v>
      </c>
      <c r="M2573" s="1138">
        <v>0.08</v>
      </c>
      <c r="N2573" s="1149" t="s">
        <v>1534</v>
      </c>
      <c r="O2573" s="1138">
        <v>0.23319999999999999</v>
      </c>
      <c r="P2573" s="1138">
        <v>0.23319999999999999</v>
      </c>
      <c r="Q2573" s="1138">
        <v>0.23319999999999999</v>
      </c>
      <c r="R2573" s="1138">
        <v>0.23319999999999999</v>
      </c>
      <c r="S2573" s="1138">
        <v>0.08</v>
      </c>
      <c r="T2573" s="1138">
        <v>0.23319999999999999</v>
      </c>
      <c r="U2573" s="1138">
        <v>0.23319999999999999</v>
      </c>
      <c r="V2573" s="1138">
        <v>0.23319999999999999</v>
      </c>
      <c r="W2573" s="1138">
        <v>0.23319999999999999</v>
      </c>
      <c r="X2573" s="1132" t="s">
        <v>10</v>
      </c>
      <c r="Y2573" s="1177" t="s">
        <v>1643</v>
      </c>
    </row>
    <row r="2574" spans="2:25" s="360" customFormat="1" ht="15" customHeight="1" x14ac:dyDescent="0.2">
      <c r="B2574" s="1175">
        <v>60</v>
      </c>
      <c r="C2574" s="1139" t="s">
        <v>1923</v>
      </c>
      <c r="D2574" s="1146" t="s">
        <v>2799</v>
      </c>
      <c r="E2574" s="1132" t="s">
        <v>2800</v>
      </c>
      <c r="F2574" s="1133">
        <f t="shared" si="20"/>
        <v>35</v>
      </c>
      <c r="G2574" s="1140">
        <v>20</v>
      </c>
      <c r="H2574" s="1134">
        <f t="shared" si="22"/>
        <v>133.33333333333334</v>
      </c>
      <c r="I2574" s="1137">
        <v>0.01</v>
      </c>
      <c r="J2574" s="1147">
        <v>50</v>
      </c>
      <c r="K2574" s="1137">
        <v>14.99</v>
      </c>
      <c r="L2574" s="1148">
        <v>30</v>
      </c>
      <c r="M2574" s="1138">
        <v>0.15</v>
      </c>
      <c r="N2574" s="1149" t="s">
        <v>1534</v>
      </c>
      <c r="O2574" s="1138">
        <v>0.15</v>
      </c>
      <c r="P2574" s="1138">
        <v>0.15</v>
      </c>
      <c r="Q2574" s="1138">
        <v>0.15</v>
      </c>
      <c r="R2574" s="1138">
        <v>0.15</v>
      </c>
      <c r="S2574" s="1138">
        <v>0.15</v>
      </c>
      <c r="T2574" s="1138">
        <v>0.15</v>
      </c>
      <c r="U2574" s="1138">
        <v>0.15</v>
      </c>
      <c r="V2574" s="1138">
        <v>0.15</v>
      </c>
      <c r="W2574" s="1138">
        <v>0.15</v>
      </c>
      <c r="X2574" s="1132" t="s">
        <v>10</v>
      </c>
      <c r="Y2574" s="1177" t="s">
        <v>1643</v>
      </c>
    </row>
    <row r="2575" spans="2:25" s="360" customFormat="1" ht="15" customHeight="1" x14ac:dyDescent="0.2">
      <c r="B2575" s="1175">
        <v>61</v>
      </c>
      <c r="C2575" s="1139" t="s">
        <v>1924</v>
      </c>
      <c r="D2575" s="1146" t="s">
        <v>2799</v>
      </c>
      <c r="E2575" s="1132" t="s">
        <v>2800</v>
      </c>
      <c r="F2575" s="1133">
        <f t="shared" si="20"/>
        <v>40</v>
      </c>
      <c r="G2575" s="1140">
        <v>25</v>
      </c>
      <c r="H2575" s="1134">
        <f t="shared" si="22"/>
        <v>107.2041166380789</v>
      </c>
      <c r="I2575" s="1137">
        <v>0.01</v>
      </c>
      <c r="J2575" s="1147">
        <v>50</v>
      </c>
      <c r="K2575" s="1137">
        <v>14.99</v>
      </c>
      <c r="L2575" s="1148">
        <v>30</v>
      </c>
      <c r="M2575" s="1138">
        <v>0.08</v>
      </c>
      <c r="N2575" s="1149" t="s">
        <v>1534</v>
      </c>
      <c r="O2575" s="1138">
        <v>0.23319999999999999</v>
      </c>
      <c r="P2575" s="1138">
        <v>0.23319999999999999</v>
      </c>
      <c r="Q2575" s="1138">
        <v>0.23319999999999999</v>
      </c>
      <c r="R2575" s="1138">
        <v>0.23319999999999999</v>
      </c>
      <c r="S2575" s="1138">
        <v>0.08</v>
      </c>
      <c r="T2575" s="1138">
        <v>0.23319999999999999</v>
      </c>
      <c r="U2575" s="1138">
        <v>0.23319999999999999</v>
      </c>
      <c r="V2575" s="1138">
        <v>0.23319999999999999</v>
      </c>
      <c r="W2575" s="1138">
        <v>0.23319999999999999</v>
      </c>
      <c r="X2575" s="1132" t="s">
        <v>10</v>
      </c>
      <c r="Y2575" s="1177" t="s">
        <v>1643</v>
      </c>
    </row>
    <row r="2576" spans="2:25" s="360" customFormat="1" ht="15" customHeight="1" x14ac:dyDescent="0.2">
      <c r="B2576" s="1175">
        <v>62</v>
      </c>
      <c r="C2576" s="1139" t="s">
        <v>1925</v>
      </c>
      <c r="D2576" s="1146" t="s">
        <v>2799</v>
      </c>
      <c r="E2576" s="1132" t="s">
        <v>2800</v>
      </c>
      <c r="F2576" s="1133">
        <f t="shared" si="20"/>
        <v>40</v>
      </c>
      <c r="G2576" s="1140">
        <v>25</v>
      </c>
      <c r="H2576" s="1134">
        <f t="shared" si="22"/>
        <v>166.66666666666669</v>
      </c>
      <c r="I2576" s="1137">
        <v>0.01</v>
      </c>
      <c r="J2576" s="1147">
        <v>50</v>
      </c>
      <c r="K2576" s="1137">
        <v>14.99</v>
      </c>
      <c r="L2576" s="1148">
        <v>30</v>
      </c>
      <c r="M2576" s="1138">
        <v>0.15</v>
      </c>
      <c r="N2576" s="1149" t="s">
        <v>1534</v>
      </c>
      <c r="O2576" s="1138">
        <v>0.15</v>
      </c>
      <c r="P2576" s="1138">
        <v>0.15</v>
      </c>
      <c r="Q2576" s="1138">
        <v>0.15</v>
      </c>
      <c r="R2576" s="1138">
        <v>0.15</v>
      </c>
      <c r="S2576" s="1138">
        <v>0.15</v>
      </c>
      <c r="T2576" s="1138">
        <v>0.15</v>
      </c>
      <c r="U2576" s="1138">
        <v>0.15</v>
      </c>
      <c r="V2576" s="1138">
        <v>0.15</v>
      </c>
      <c r="W2576" s="1138">
        <v>0.15</v>
      </c>
      <c r="X2576" s="1132" t="s">
        <v>10</v>
      </c>
      <c r="Y2576" s="1177" t="s">
        <v>1643</v>
      </c>
    </row>
    <row r="2577" spans="2:25" s="360" customFormat="1" ht="15" customHeight="1" x14ac:dyDescent="0.2">
      <c r="B2577" s="1175">
        <v>63</v>
      </c>
      <c r="C2577" s="1139" t="s">
        <v>1644</v>
      </c>
      <c r="D2577" s="1132" t="s">
        <v>1631</v>
      </c>
      <c r="E2577" s="1132" t="s">
        <v>2800</v>
      </c>
      <c r="F2577" s="1133">
        <f t="shared" si="20"/>
        <v>23</v>
      </c>
      <c r="G2577" s="1133">
        <v>6</v>
      </c>
      <c r="H2577" s="1151">
        <f>G2577/M2577</f>
        <v>75</v>
      </c>
      <c r="I2577" s="1137">
        <v>5.01</v>
      </c>
      <c r="J2577" s="1147">
        <v>500</v>
      </c>
      <c r="K2577" s="1147">
        <v>11.99</v>
      </c>
      <c r="L2577" s="1148">
        <v>30</v>
      </c>
      <c r="M2577" s="1138">
        <v>0.08</v>
      </c>
      <c r="N2577" s="1138">
        <v>0.04</v>
      </c>
      <c r="O2577" s="1138">
        <v>0.19</v>
      </c>
      <c r="P2577" s="1138">
        <v>0.19</v>
      </c>
      <c r="Q2577" s="1138">
        <v>0.19</v>
      </c>
      <c r="R2577" s="1138">
        <v>0.19</v>
      </c>
      <c r="S2577" s="1138">
        <v>0.19</v>
      </c>
      <c r="T2577" s="1138">
        <v>0.08</v>
      </c>
      <c r="U2577" s="1138">
        <v>0.19</v>
      </c>
      <c r="V2577" s="1138">
        <v>0.19</v>
      </c>
      <c r="W2577" s="1138">
        <v>0.19</v>
      </c>
      <c r="X2577" s="1132" t="s">
        <v>10</v>
      </c>
      <c r="Y2577" s="1177" t="s">
        <v>1645</v>
      </c>
    </row>
    <row r="2578" spans="2:25" s="360" customFormat="1" ht="15" customHeight="1" x14ac:dyDescent="0.2">
      <c r="B2578" s="1175">
        <v>64</v>
      </c>
      <c r="C2578" s="1139" t="s">
        <v>1646</v>
      </c>
      <c r="D2578" s="1132" t="s">
        <v>1631</v>
      </c>
      <c r="E2578" s="1132" t="s">
        <v>2800</v>
      </c>
      <c r="F2578" s="1133">
        <f t="shared" si="20"/>
        <v>25</v>
      </c>
      <c r="G2578" s="1133">
        <v>10</v>
      </c>
      <c r="H2578" s="1151">
        <f t="shared" ref="H2578:H2608" si="23">G2578/M2578</f>
        <v>125</v>
      </c>
      <c r="I2578" s="1137">
        <v>0.01</v>
      </c>
      <c r="J2578" s="1147">
        <v>20</v>
      </c>
      <c r="K2578" s="1147">
        <v>14.99</v>
      </c>
      <c r="L2578" s="1148">
        <v>30</v>
      </c>
      <c r="M2578" s="1138">
        <v>0.08</v>
      </c>
      <c r="N2578" s="1138">
        <v>0.04</v>
      </c>
      <c r="O2578" s="1138">
        <v>0.19</v>
      </c>
      <c r="P2578" s="1138">
        <v>0.19</v>
      </c>
      <c r="Q2578" s="1138">
        <v>0.19</v>
      </c>
      <c r="R2578" s="1138">
        <v>0.19</v>
      </c>
      <c r="S2578" s="1138">
        <v>0.19</v>
      </c>
      <c r="T2578" s="1138">
        <v>0.08</v>
      </c>
      <c r="U2578" s="1138">
        <v>0.19</v>
      </c>
      <c r="V2578" s="1138">
        <v>0.19</v>
      </c>
      <c r="W2578" s="1138">
        <v>0.19</v>
      </c>
      <c r="X2578" s="1132" t="s">
        <v>10</v>
      </c>
      <c r="Y2578" s="1177" t="s">
        <v>1645</v>
      </c>
    </row>
    <row r="2579" spans="2:25" s="360" customFormat="1" ht="15" customHeight="1" x14ac:dyDescent="0.2">
      <c r="B2579" s="1175">
        <v>65</v>
      </c>
      <c r="C2579" s="1139" t="s">
        <v>1647</v>
      </c>
      <c r="D2579" s="1132" t="s">
        <v>1631</v>
      </c>
      <c r="E2579" s="1132" t="s">
        <v>2800</v>
      </c>
      <c r="F2579" s="1133">
        <f t="shared" si="20"/>
        <v>30</v>
      </c>
      <c r="G2579" s="1133">
        <v>15</v>
      </c>
      <c r="H2579" s="1151">
        <f t="shared" si="23"/>
        <v>187.5</v>
      </c>
      <c r="I2579" s="1137">
        <v>0.01</v>
      </c>
      <c r="J2579" s="1147">
        <v>20</v>
      </c>
      <c r="K2579" s="1147">
        <v>14.99</v>
      </c>
      <c r="L2579" s="1148">
        <v>30</v>
      </c>
      <c r="M2579" s="1138">
        <v>0.08</v>
      </c>
      <c r="N2579" s="1138">
        <v>0.04</v>
      </c>
      <c r="O2579" s="1138">
        <v>0.19</v>
      </c>
      <c r="P2579" s="1138">
        <v>0.19</v>
      </c>
      <c r="Q2579" s="1138">
        <v>0.19</v>
      </c>
      <c r="R2579" s="1138">
        <v>0.19</v>
      </c>
      <c r="S2579" s="1138">
        <v>0.19</v>
      </c>
      <c r="T2579" s="1138">
        <v>0.08</v>
      </c>
      <c r="U2579" s="1138">
        <v>0.19</v>
      </c>
      <c r="V2579" s="1138">
        <v>0.19</v>
      </c>
      <c r="W2579" s="1138">
        <v>0.19</v>
      </c>
      <c r="X2579" s="1132" t="s">
        <v>10</v>
      </c>
      <c r="Y2579" s="1177" t="s">
        <v>1632</v>
      </c>
    </row>
    <row r="2580" spans="2:25" s="360" customFormat="1" ht="15" customHeight="1" x14ac:dyDescent="0.2">
      <c r="B2580" s="1175">
        <v>66</v>
      </c>
      <c r="C2580" s="1139" t="s">
        <v>1648</v>
      </c>
      <c r="D2580" s="1132" t="s">
        <v>1631</v>
      </c>
      <c r="E2580" s="1132" t="s">
        <v>2800</v>
      </c>
      <c r="F2580" s="1133">
        <f t="shared" si="20"/>
        <v>35</v>
      </c>
      <c r="G2580" s="1133">
        <v>20</v>
      </c>
      <c r="H2580" s="1151">
        <f t="shared" si="23"/>
        <v>250</v>
      </c>
      <c r="I2580" s="1137">
        <v>0.01</v>
      </c>
      <c r="J2580" s="1147">
        <v>20</v>
      </c>
      <c r="K2580" s="1147">
        <v>14.99</v>
      </c>
      <c r="L2580" s="1148">
        <v>30</v>
      </c>
      <c r="M2580" s="1138">
        <v>0.08</v>
      </c>
      <c r="N2580" s="1138">
        <v>0.04</v>
      </c>
      <c r="O2580" s="1138">
        <v>0.19</v>
      </c>
      <c r="P2580" s="1138">
        <v>0.19</v>
      </c>
      <c r="Q2580" s="1138">
        <v>0.19</v>
      </c>
      <c r="R2580" s="1138">
        <v>0.19</v>
      </c>
      <c r="S2580" s="1138">
        <v>0.19</v>
      </c>
      <c r="T2580" s="1138">
        <v>0.08</v>
      </c>
      <c r="U2580" s="1138">
        <v>0.19</v>
      </c>
      <c r="V2580" s="1138">
        <v>0.19</v>
      </c>
      <c r="W2580" s="1138">
        <v>0.19</v>
      </c>
      <c r="X2580" s="1132" t="s">
        <v>10</v>
      </c>
      <c r="Y2580" s="1177" t="s">
        <v>1632</v>
      </c>
    </row>
    <row r="2581" spans="2:25" s="360" customFormat="1" ht="15" customHeight="1" x14ac:dyDescent="0.2">
      <c r="B2581" s="1175">
        <v>67</v>
      </c>
      <c r="C2581" s="1139" t="s">
        <v>1649</v>
      </c>
      <c r="D2581" s="1132" t="s">
        <v>1631</v>
      </c>
      <c r="E2581" s="1132" t="s">
        <v>2800</v>
      </c>
      <c r="F2581" s="1133">
        <f t="shared" si="20"/>
        <v>40</v>
      </c>
      <c r="G2581" s="1133">
        <v>25</v>
      </c>
      <c r="H2581" s="1151">
        <f t="shared" si="23"/>
        <v>312.5</v>
      </c>
      <c r="I2581" s="1137">
        <v>0.01</v>
      </c>
      <c r="J2581" s="1147">
        <v>20</v>
      </c>
      <c r="K2581" s="1147">
        <v>14.99</v>
      </c>
      <c r="L2581" s="1148">
        <v>30</v>
      </c>
      <c r="M2581" s="1138">
        <v>0.08</v>
      </c>
      <c r="N2581" s="1138">
        <v>0.04</v>
      </c>
      <c r="O2581" s="1138">
        <v>0.19</v>
      </c>
      <c r="P2581" s="1138">
        <v>0.19</v>
      </c>
      <c r="Q2581" s="1138">
        <v>0.19</v>
      </c>
      <c r="R2581" s="1138">
        <v>0.19</v>
      </c>
      <c r="S2581" s="1138">
        <v>0.19</v>
      </c>
      <c r="T2581" s="1138">
        <v>0.08</v>
      </c>
      <c r="U2581" s="1138">
        <v>0.19</v>
      </c>
      <c r="V2581" s="1138">
        <v>0.19</v>
      </c>
      <c r="W2581" s="1138">
        <v>0.19</v>
      </c>
      <c r="X2581" s="1132" t="s">
        <v>10</v>
      </c>
      <c r="Y2581" s="1177" t="s">
        <v>1632</v>
      </c>
    </row>
    <row r="2582" spans="2:25" s="360" customFormat="1" ht="15" customHeight="1" x14ac:dyDescent="0.2">
      <c r="B2582" s="1175">
        <v>68</v>
      </c>
      <c r="C2582" s="1139" t="s">
        <v>1650</v>
      </c>
      <c r="D2582" s="1132" t="s">
        <v>1631</v>
      </c>
      <c r="E2582" s="1132" t="s">
        <v>2800</v>
      </c>
      <c r="F2582" s="1133">
        <f t="shared" ref="F2582:F2608" si="24">+G2582+I2582+K2582</f>
        <v>55</v>
      </c>
      <c r="G2582" s="1133">
        <v>35</v>
      </c>
      <c r="H2582" s="1151">
        <f t="shared" si="23"/>
        <v>437.5</v>
      </c>
      <c r="I2582" s="1137">
        <v>0.01</v>
      </c>
      <c r="J2582" s="1147">
        <v>20</v>
      </c>
      <c r="K2582" s="1147">
        <v>19.989999999999998</v>
      </c>
      <c r="L2582" s="1148">
        <v>5000</v>
      </c>
      <c r="M2582" s="1138">
        <v>0.08</v>
      </c>
      <c r="N2582" s="1138">
        <v>0.04</v>
      </c>
      <c r="O2582" s="1138">
        <v>0.19</v>
      </c>
      <c r="P2582" s="1138">
        <v>0.19</v>
      </c>
      <c r="Q2582" s="1138">
        <v>0.19</v>
      </c>
      <c r="R2582" s="1138">
        <v>0.19</v>
      </c>
      <c r="S2582" s="1138">
        <v>0.19</v>
      </c>
      <c r="T2582" s="1138">
        <v>0.08</v>
      </c>
      <c r="U2582" s="1138">
        <v>0.19</v>
      </c>
      <c r="V2582" s="1138">
        <v>0.19</v>
      </c>
      <c r="W2582" s="1138">
        <v>0.19</v>
      </c>
      <c r="X2582" s="1132" t="s">
        <v>10</v>
      </c>
      <c r="Y2582" s="1177" t="s">
        <v>1632</v>
      </c>
    </row>
    <row r="2583" spans="2:25" s="360" customFormat="1" ht="15" customHeight="1" x14ac:dyDescent="0.2">
      <c r="B2583" s="1175">
        <v>69</v>
      </c>
      <c r="C2583" s="1139" t="s">
        <v>1651</v>
      </c>
      <c r="D2583" s="1132" t="s">
        <v>1631</v>
      </c>
      <c r="E2583" s="1132" t="s">
        <v>2800</v>
      </c>
      <c r="F2583" s="1133">
        <f t="shared" si="24"/>
        <v>60</v>
      </c>
      <c r="G2583" s="1133">
        <v>40</v>
      </c>
      <c r="H2583" s="1151">
        <f t="shared" si="23"/>
        <v>500</v>
      </c>
      <c r="I2583" s="1137">
        <v>0.01</v>
      </c>
      <c r="J2583" s="1147">
        <v>20</v>
      </c>
      <c r="K2583" s="1147">
        <v>19.989999999999998</v>
      </c>
      <c r="L2583" s="1148">
        <v>5000</v>
      </c>
      <c r="M2583" s="1138">
        <v>0.08</v>
      </c>
      <c r="N2583" s="1138">
        <v>0.04</v>
      </c>
      <c r="O2583" s="1138">
        <v>0.19</v>
      </c>
      <c r="P2583" s="1138">
        <v>0.19</v>
      </c>
      <c r="Q2583" s="1138">
        <v>0.19</v>
      </c>
      <c r="R2583" s="1138">
        <v>0.19</v>
      </c>
      <c r="S2583" s="1138">
        <v>0.19</v>
      </c>
      <c r="T2583" s="1138">
        <v>0.08</v>
      </c>
      <c r="U2583" s="1138">
        <v>0.19</v>
      </c>
      <c r="V2583" s="1138">
        <v>0.19</v>
      </c>
      <c r="W2583" s="1138">
        <v>0.19</v>
      </c>
      <c r="X2583" s="1132" t="s">
        <v>10</v>
      </c>
      <c r="Y2583" s="1177" t="s">
        <v>1632</v>
      </c>
    </row>
    <row r="2584" spans="2:25" s="360" customFormat="1" ht="15" customHeight="1" x14ac:dyDescent="0.2">
      <c r="B2584" s="1175">
        <v>70</v>
      </c>
      <c r="C2584" s="1139" t="s">
        <v>1652</v>
      </c>
      <c r="D2584" s="1132" t="s">
        <v>1631</v>
      </c>
      <c r="E2584" s="1132" t="s">
        <v>2800</v>
      </c>
      <c r="F2584" s="1133">
        <f t="shared" si="24"/>
        <v>65</v>
      </c>
      <c r="G2584" s="1133">
        <v>45</v>
      </c>
      <c r="H2584" s="1151">
        <f t="shared" si="23"/>
        <v>562.5</v>
      </c>
      <c r="I2584" s="1137">
        <v>0.01</v>
      </c>
      <c r="J2584" s="1147">
        <v>20</v>
      </c>
      <c r="K2584" s="1147">
        <v>19.989999999999998</v>
      </c>
      <c r="L2584" s="1148">
        <v>5000</v>
      </c>
      <c r="M2584" s="1138">
        <v>0.08</v>
      </c>
      <c r="N2584" s="1138">
        <v>0.04</v>
      </c>
      <c r="O2584" s="1138">
        <v>0.19</v>
      </c>
      <c r="P2584" s="1138">
        <v>0.19</v>
      </c>
      <c r="Q2584" s="1138">
        <v>0.19</v>
      </c>
      <c r="R2584" s="1138">
        <v>0.19</v>
      </c>
      <c r="S2584" s="1138">
        <v>0.19</v>
      </c>
      <c r="T2584" s="1138">
        <v>0.08</v>
      </c>
      <c r="U2584" s="1138">
        <v>0.19</v>
      </c>
      <c r="V2584" s="1138">
        <v>0.19</v>
      </c>
      <c r="W2584" s="1138">
        <v>0.19</v>
      </c>
      <c r="X2584" s="1132" t="s">
        <v>10</v>
      </c>
      <c r="Y2584" s="1177" t="s">
        <v>1632</v>
      </c>
    </row>
    <row r="2585" spans="2:25" s="360" customFormat="1" ht="15" customHeight="1" x14ac:dyDescent="0.2">
      <c r="B2585" s="1175">
        <v>71</v>
      </c>
      <c r="C2585" s="1139" t="s">
        <v>1653</v>
      </c>
      <c r="D2585" s="1132" t="s">
        <v>1631</v>
      </c>
      <c r="E2585" s="1132" t="s">
        <v>2800</v>
      </c>
      <c r="F2585" s="1133">
        <f t="shared" si="24"/>
        <v>80</v>
      </c>
      <c r="G2585" s="1133">
        <v>60</v>
      </c>
      <c r="H2585" s="1151">
        <f t="shared" si="23"/>
        <v>750</v>
      </c>
      <c r="I2585" s="1137">
        <v>0.01</v>
      </c>
      <c r="J2585" s="1147">
        <v>20</v>
      </c>
      <c r="K2585" s="1147">
        <v>19.989999999999998</v>
      </c>
      <c r="L2585" s="1148">
        <v>5000</v>
      </c>
      <c r="M2585" s="1138">
        <v>0.08</v>
      </c>
      <c r="N2585" s="1138">
        <v>0.04</v>
      </c>
      <c r="O2585" s="1138">
        <v>0.19</v>
      </c>
      <c r="P2585" s="1138">
        <v>0.19</v>
      </c>
      <c r="Q2585" s="1138">
        <v>0.19</v>
      </c>
      <c r="R2585" s="1138">
        <v>0.19</v>
      </c>
      <c r="S2585" s="1138">
        <v>0.19</v>
      </c>
      <c r="T2585" s="1138">
        <v>0.08</v>
      </c>
      <c r="U2585" s="1138">
        <v>0.19</v>
      </c>
      <c r="V2585" s="1138">
        <v>0.19</v>
      </c>
      <c r="W2585" s="1138">
        <v>0.19</v>
      </c>
      <c r="X2585" s="1132" t="s">
        <v>10</v>
      </c>
      <c r="Y2585" s="1177" t="s">
        <v>1632</v>
      </c>
    </row>
    <row r="2586" spans="2:25" s="360" customFormat="1" ht="15" customHeight="1" x14ac:dyDescent="0.2">
      <c r="B2586" s="1175">
        <v>72</v>
      </c>
      <c r="C2586" s="1139" t="s">
        <v>1654</v>
      </c>
      <c r="D2586" s="1132" t="s">
        <v>1631</v>
      </c>
      <c r="E2586" s="1132" t="s">
        <v>2800</v>
      </c>
      <c r="F2586" s="1133">
        <f t="shared" si="24"/>
        <v>100</v>
      </c>
      <c r="G2586" s="1133">
        <v>80</v>
      </c>
      <c r="H2586" s="1151">
        <f t="shared" si="23"/>
        <v>1000</v>
      </c>
      <c r="I2586" s="1137">
        <v>0.01</v>
      </c>
      <c r="J2586" s="1147">
        <v>20</v>
      </c>
      <c r="K2586" s="1147">
        <v>19.989999999999998</v>
      </c>
      <c r="L2586" s="1148">
        <v>5000</v>
      </c>
      <c r="M2586" s="1138">
        <v>0.08</v>
      </c>
      <c r="N2586" s="1138">
        <v>0.04</v>
      </c>
      <c r="O2586" s="1138">
        <v>0.19</v>
      </c>
      <c r="P2586" s="1138">
        <v>0.19</v>
      </c>
      <c r="Q2586" s="1138">
        <v>0.19</v>
      </c>
      <c r="R2586" s="1138">
        <v>0.19</v>
      </c>
      <c r="S2586" s="1138">
        <v>0.19</v>
      </c>
      <c r="T2586" s="1138">
        <v>0.08</v>
      </c>
      <c r="U2586" s="1138">
        <v>0.19</v>
      </c>
      <c r="V2586" s="1138">
        <v>0.19</v>
      </c>
      <c r="W2586" s="1138">
        <v>0.19</v>
      </c>
      <c r="X2586" s="1132" t="s">
        <v>10</v>
      </c>
      <c r="Y2586" s="1177" t="s">
        <v>1632</v>
      </c>
    </row>
    <row r="2587" spans="2:25" s="360" customFormat="1" ht="15" customHeight="1" x14ac:dyDescent="0.2">
      <c r="B2587" s="1175">
        <v>73</v>
      </c>
      <c r="C2587" s="1139" t="s">
        <v>1655</v>
      </c>
      <c r="D2587" s="1132" t="s">
        <v>1631</v>
      </c>
      <c r="E2587" s="1132" t="s">
        <v>2800</v>
      </c>
      <c r="F2587" s="1133">
        <f t="shared" si="24"/>
        <v>120</v>
      </c>
      <c r="G2587" s="1133">
        <v>100</v>
      </c>
      <c r="H2587" s="1151">
        <f t="shared" si="23"/>
        <v>1250</v>
      </c>
      <c r="I2587" s="1137">
        <v>0.01</v>
      </c>
      <c r="J2587" s="1147">
        <v>20</v>
      </c>
      <c r="K2587" s="1147">
        <v>19.989999999999998</v>
      </c>
      <c r="L2587" s="1148">
        <v>5000</v>
      </c>
      <c r="M2587" s="1138">
        <v>0.08</v>
      </c>
      <c r="N2587" s="1138">
        <v>0.04</v>
      </c>
      <c r="O2587" s="1138">
        <v>0.19</v>
      </c>
      <c r="P2587" s="1138">
        <v>0.19</v>
      </c>
      <c r="Q2587" s="1138">
        <v>0.19</v>
      </c>
      <c r="R2587" s="1138">
        <v>0.19</v>
      </c>
      <c r="S2587" s="1138">
        <v>0.19</v>
      </c>
      <c r="T2587" s="1138">
        <v>0.08</v>
      </c>
      <c r="U2587" s="1138">
        <v>0.19</v>
      </c>
      <c r="V2587" s="1138">
        <v>0.19</v>
      </c>
      <c r="W2587" s="1138">
        <v>0.19</v>
      </c>
      <c r="X2587" s="1132" t="s">
        <v>10</v>
      </c>
      <c r="Y2587" s="1177" t="s">
        <v>1632</v>
      </c>
    </row>
    <row r="2588" spans="2:25" s="360" customFormat="1" ht="15" customHeight="1" x14ac:dyDescent="0.2">
      <c r="B2588" s="1175">
        <v>74</v>
      </c>
      <c r="C2588" s="1139" t="s">
        <v>1656</v>
      </c>
      <c r="D2588" s="1132" t="s">
        <v>1631</v>
      </c>
      <c r="E2588" s="1132" t="s">
        <v>2800</v>
      </c>
      <c r="F2588" s="1133">
        <f t="shared" si="24"/>
        <v>23</v>
      </c>
      <c r="G2588" s="1133">
        <v>8</v>
      </c>
      <c r="H2588" s="1151">
        <f t="shared" si="23"/>
        <v>100</v>
      </c>
      <c r="I2588" s="1137">
        <v>5.01</v>
      </c>
      <c r="J2588" s="1147">
        <v>500</v>
      </c>
      <c r="K2588" s="1147">
        <v>9.99</v>
      </c>
      <c r="L2588" s="1148">
        <v>1024</v>
      </c>
      <c r="M2588" s="1138">
        <v>0.08</v>
      </c>
      <c r="N2588" s="1138">
        <v>0.04</v>
      </c>
      <c r="O2588" s="1138">
        <v>0.19</v>
      </c>
      <c r="P2588" s="1138">
        <v>0.19</v>
      </c>
      <c r="Q2588" s="1138">
        <v>0.19</v>
      </c>
      <c r="R2588" s="1138">
        <v>0.19</v>
      </c>
      <c r="S2588" s="1138">
        <v>0.19</v>
      </c>
      <c r="T2588" s="1138">
        <v>0.08</v>
      </c>
      <c r="U2588" s="1138">
        <v>0.19</v>
      </c>
      <c r="V2588" s="1138">
        <v>0.19</v>
      </c>
      <c r="W2588" s="1138">
        <v>0.19</v>
      </c>
      <c r="X2588" s="1132" t="s">
        <v>10</v>
      </c>
      <c r="Y2588" s="1177" t="s">
        <v>1657</v>
      </c>
    </row>
    <row r="2589" spans="2:25" s="360" customFormat="1" ht="15" customHeight="1" x14ac:dyDescent="0.2">
      <c r="B2589" s="1175">
        <v>75</v>
      </c>
      <c r="C2589" s="1152" t="s">
        <v>1296</v>
      </c>
      <c r="D2589" s="1132" t="s">
        <v>1631</v>
      </c>
      <c r="E2589" s="1132" t="s">
        <v>2800</v>
      </c>
      <c r="F2589" s="1153">
        <f t="shared" si="24"/>
        <v>10</v>
      </c>
      <c r="G2589" s="1133">
        <v>10</v>
      </c>
      <c r="H2589" s="1151">
        <f t="shared" si="23"/>
        <v>66.666666666666671</v>
      </c>
      <c r="I2589" s="1154"/>
      <c r="J2589" s="1155"/>
      <c r="K2589" s="1156"/>
      <c r="L2589" s="1157"/>
      <c r="M2589" s="1138">
        <v>0.15</v>
      </c>
      <c r="N2589" s="1149" t="s">
        <v>1534</v>
      </c>
      <c r="O2589" s="1138">
        <v>0.15</v>
      </c>
      <c r="P2589" s="1138">
        <v>0.15</v>
      </c>
      <c r="Q2589" s="1138">
        <v>0.15</v>
      </c>
      <c r="R2589" s="1138">
        <v>0.15</v>
      </c>
      <c r="S2589" s="1138">
        <v>0.15</v>
      </c>
      <c r="T2589" s="1138">
        <v>0.15</v>
      </c>
      <c r="U2589" s="1138">
        <v>0.15</v>
      </c>
      <c r="V2589" s="1138">
        <v>0.15</v>
      </c>
      <c r="W2589" s="1138">
        <v>0.15</v>
      </c>
      <c r="X2589" s="1132" t="s">
        <v>10</v>
      </c>
      <c r="Y2589" s="1177" t="s">
        <v>1658</v>
      </c>
    </row>
    <row r="2590" spans="2:25" s="360" customFormat="1" ht="15" customHeight="1" x14ac:dyDescent="0.2">
      <c r="B2590" s="1175">
        <v>76</v>
      </c>
      <c r="C2590" s="1152" t="s">
        <v>1297</v>
      </c>
      <c r="D2590" s="1132" t="s">
        <v>1631</v>
      </c>
      <c r="E2590" s="1132" t="s">
        <v>2800</v>
      </c>
      <c r="F2590" s="1153">
        <f t="shared" si="24"/>
        <v>12</v>
      </c>
      <c r="G2590" s="1133">
        <v>12</v>
      </c>
      <c r="H2590" s="1151">
        <f t="shared" si="23"/>
        <v>80</v>
      </c>
      <c r="I2590" s="1154"/>
      <c r="J2590" s="1155"/>
      <c r="K2590" s="1156"/>
      <c r="L2590" s="1157"/>
      <c r="M2590" s="1138">
        <v>0.15</v>
      </c>
      <c r="N2590" s="1149" t="s">
        <v>1534</v>
      </c>
      <c r="O2590" s="1138">
        <v>0.15</v>
      </c>
      <c r="P2590" s="1138">
        <v>0.15</v>
      </c>
      <c r="Q2590" s="1138">
        <v>0.15</v>
      </c>
      <c r="R2590" s="1138">
        <v>0.15</v>
      </c>
      <c r="S2590" s="1138">
        <v>0.15</v>
      </c>
      <c r="T2590" s="1138">
        <v>0.15</v>
      </c>
      <c r="U2590" s="1138">
        <v>0.15</v>
      </c>
      <c r="V2590" s="1138">
        <v>0.15</v>
      </c>
      <c r="W2590" s="1138">
        <v>0.15</v>
      </c>
      <c r="X2590" s="1132" t="s">
        <v>10</v>
      </c>
      <c r="Y2590" s="1177" t="s">
        <v>1658</v>
      </c>
    </row>
    <row r="2591" spans="2:25" s="360" customFormat="1" ht="15" customHeight="1" x14ac:dyDescent="0.2">
      <c r="B2591" s="1175">
        <v>77</v>
      </c>
      <c r="C2591" s="1152" t="s">
        <v>1298</v>
      </c>
      <c r="D2591" s="1132" t="s">
        <v>1631</v>
      </c>
      <c r="E2591" s="1132" t="s">
        <v>2800</v>
      </c>
      <c r="F2591" s="1153">
        <f t="shared" si="24"/>
        <v>15</v>
      </c>
      <c r="G2591" s="1133">
        <v>15</v>
      </c>
      <c r="H2591" s="1151">
        <f t="shared" si="23"/>
        <v>100</v>
      </c>
      <c r="I2591" s="1154"/>
      <c r="J2591" s="1155"/>
      <c r="K2591" s="1156"/>
      <c r="L2591" s="1157"/>
      <c r="M2591" s="1138">
        <v>0.15</v>
      </c>
      <c r="N2591" s="1149" t="s">
        <v>1534</v>
      </c>
      <c r="O2591" s="1138">
        <v>0.15</v>
      </c>
      <c r="P2591" s="1138">
        <v>0.15</v>
      </c>
      <c r="Q2591" s="1138">
        <v>0.15</v>
      </c>
      <c r="R2591" s="1138">
        <v>0.15</v>
      </c>
      <c r="S2591" s="1138">
        <v>0.15</v>
      </c>
      <c r="T2591" s="1138">
        <v>0.15</v>
      </c>
      <c r="U2591" s="1138">
        <v>0.15</v>
      </c>
      <c r="V2591" s="1138">
        <v>0.15</v>
      </c>
      <c r="W2591" s="1138">
        <v>0.15</v>
      </c>
      <c r="X2591" s="1132" t="s">
        <v>10</v>
      </c>
      <c r="Y2591" s="1177" t="s">
        <v>1658</v>
      </c>
    </row>
    <row r="2592" spans="2:25" s="360" customFormat="1" ht="15" customHeight="1" x14ac:dyDescent="0.2">
      <c r="B2592" s="1175">
        <v>78</v>
      </c>
      <c r="C2592" s="1152" t="s">
        <v>1299</v>
      </c>
      <c r="D2592" s="1132" t="s">
        <v>1631</v>
      </c>
      <c r="E2592" s="1132" t="s">
        <v>2800</v>
      </c>
      <c r="F2592" s="1153">
        <f t="shared" si="24"/>
        <v>20</v>
      </c>
      <c r="G2592" s="1133">
        <v>20</v>
      </c>
      <c r="H2592" s="1151">
        <f t="shared" si="23"/>
        <v>133.33333333333334</v>
      </c>
      <c r="I2592" s="1154"/>
      <c r="J2592" s="1155"/>
      <c r="K2592" s="1156"/>
      <c r="L2592" s="1157"/>
      <c r="M2592" s="1138">
        <v>0.15</v>
      </c>
      <c r="N2592" s="1149" t="s">
        <v>1534</v>
      </c>
      <c r="O2592" s="1138">
        <v>0.15</v>
      </c>
      <c r="P2592" s="1138">
        <v>0.15</v>
      </c>
      <c r="Q2592" s="1138">
        <v>0.15</v>
      </c>
      <c r="R2592" s="1138">
        <v>0.15</v>
      </c>
      <c r="S2592" s="1138">
        <v>0.15</v>
      </c>
      <c r="T2592" s="1138">
        <v>0.15</v>
      </c>
      <c r="U2592" s="1138">
        <v>0.15</v>
      </c>
      <c r="V2592" s="1138">
        <v>0.15</v>
      </c>
      <c r="W2592" s="1138">
        <v>0.15</v>
      </c>
      <c r="X2592" s="1132" t="s">
        <v>10</v>
      </c>
      <c r="Y2592" s="1177" t="s">
        <v>1658</v>
      </c>
    </row>
    <row r="2593" spans="2:25" s="360" customFormat="1" ht="15" customHeight="1" x14ac:dyDescent="0.2">
      <c r="B2593" s="1175">
        <v>79</v>
      </c>
      <c r="C2593" s="1152" t="s">
        <v>1300</v>
      </c>
      <c r="D2593" s="1132" t="s">
        <v>1631</v>
      </c>
      <c r="E2593" s="1132" t="s">
        <v>2800</v>
      </c>
      <c r="F2593" s="1153">
        <f t="shared" si="24"/>
        <v>25</v>
      </c>
      <c r="G2593" s="1133">
        <v>25</v>
      </c>
      <c r="H2593" s="1151">
        <f t="shared" si="23"/>
        <v>166.66666666666669</v>
      </c>
      <c r="I2593" s="1154"/>
      <c r="J2593" s="1155"/>
      <c r="K2593" s="1156"/>
      <c r="L2593" s="1157"/>
      <c r="M2593" s="1138">
        <v>0.15</v>
      </c>
      <c r="N2593" s="1149" t="s">
        <v>1534</v>
      </c>
      <c r="O2593" s="1138">
        <v>0.15</v>
      </c>
      <c r="P2593" s="1138">
        <v>0.15</v>
      </c>
      <c r="Q2593" s="1138">
        <v>0.15</v>
      </c>
      <c r="R2593" s="1138">
        <v>0.15</v>
      </c>
      <c r="S2593" s="1138">
        <v>0.15</v>
      </c>
      <c r="T2593" s="1138">
        <v>0.15</v>
      </c>
      <c r="U2593" s="1138">
        <v>0.15</v>
      </c>
      <c r="V2593" s="1138">
        <v>0.15</v>
      </c>
      <c r="W2593" s="1138">
        <v>0.15</v>
      </c>
      <c r="X2593" s="1132" t="s">
        <v>10</v>
      </c>
      <c r="Y2593" s="1177" t="s">
        <v>1658</v>
      </c>
    </row>
    <row r="2594" spans="2:25" s="360" customFormat="1" ht="15" customHeight="1" x14ac:dyDescent="0.2">
      <c r="B2594" s="1175">
        <v>80</v>
      </c>
      <c r="C2594" s="1152" t="s">
        <v>1301</v>
      </c>
      <c r="D2594" s="1132" t="s">
        <v>1631</v>
      </c>
      <c r="E2594" s="1132" t="s">
        <v>2800</v>
      </c>
      <c r="F2594" s="1153">
        <f t="shared" si="24"/>
        <v>30</v>
      </c>
      <c r="G2594" s="1133">
        <v>30</v>
      </c>
      <c r="H2594" s="1151">
        <f t="shared" si="23"/>
        <v>200</v>
      </c>
      <c r="I2594" s="1154"/>
      <c r="J2594" s="1155"/>
      <c r="K2594" s="1156"/>
      <c r="L2594" s="1157"/>
      <c r="M2594" s="1138">
        <v>0.15</v>
      </c>
      <c r="N2594" s="1149" t="s">
        <v>1534</v>
      </c>
      <c r="O2594" s="1138">
        <v>0.15</v>
      </c>
      <c r="P2594" s="1138">
        <v>0.15</v>
      </c>
      <c r="Q2594" s="1138">
        <v>0.15</v>
      </c>
      <c r="R2594" s="1138">
        <v>0.15</v>
      </c>
      <c r="S2594" s="1138">
        <v>0.15</v>
      </c>
      <c r="T2594" s="1138">
        <v>0.15</v>
      </c>
      <c r="U2594" s="1138">
        <v>0.15</v>
      </c>
      <c r="V2594" s="1138">
        <v>0.15</v>
      </c>
      <c r="W2594" s="1138">
        <v>0.15</v>
      </c>
      <c r="X2594" s="1132" t="s">
        <v>10</v>
      </c>
      <c r="Y2594" s="1177" t="s">
        <v>1658</v>
      </c>
    </row>
    <row r="2595" spans="2:25" s="360" customFormat="1" ht="15" customHeight="1" x14ac:dyDescent="0.2">
      <c r="B2595" s="1175">
        <v>81</v>
      </c>
      <c r="C2595" s="1152" t="s">
        <v>1302</v>
      </c>
      <c r="D2595" s="1132" t="s">
        <v>1631</v>
      </c>
      <c r="E2595" s="1132" t="s">
        <v>2800</v>
      </c>
      <c r="F2595" s="1153">
        <f t="shared" si="24"/>
        <v>35</v>
      </c>
      <c r="G2595" s="1133">
        <v>35</v>
      </c>
      <c r="H2595" s="1151">
        <f t="shared" si="23"/>
        <v>233.33333333333334</v>
      </c>
      <c r="I2595" s="1154"/>
      <c r="J2595" s="1155"/>
      <c r="K2595" s="1156"/>
      <c r="L2595" s="1157"/>
      <c r="M2595" s="1138">
        <v>0.15</v>
      </c>
      <c r="N2595" s="1149" t="s">
        <v>1534</v>
      </c>
      <c r="O2595" s="1138">
        <v>0.15</v>
      </c>
      <c r="P2595" s="1138">
        <v>0.15</v>
      </c>
      <c r="Q2595" s="1138">
        <v>0.15</v>
      </c>
      <c r="R2595" s="1138">
        <v>0.15</v>
      </c>
      <c r="S2595" s="1138">
        <v>0.15</v>
      </c>
      <c r="T2595" s="1138">
        <v>0.15</v>
      </c>
      <c r="U2595" s="1138">
        <v>0.15</v>
      </c>
      <c r="V2595" s="1138">
        <v>0.15</v>
      </c>
      <c r="W2595" s="1138">
        <v>0.15</v>
      </c>
      <c r="X2595" s="1132" t="s">
        <v>10</v>
      </c>
      <c r="Y2595" s="1177" t="s">
        <v>1658</v>
      </c>
    </row>
    <row r="2596" spans="2:25" s="360" customFormat="1" ht="15" customHeight="1" x14ac:dyDescent="0.2">
      <c r="B2596" s="1175">
        <v>82</v>
      </c>
      <c r="C2596" s="1152" t="s">
        <v>1303</v>
      </c>
      <c r="D2596" s="1132" t="s">
        <v>1631</v>
      </c>
      <c r="E2596" s="1132" t="s">
        <v>2800</v>
      </c>
      <c r="F2596" s="1153">
        <f t="shared" si="24"/>
        <v>40</v>
      </c>
      <c r="G2596" s="1133">
        <v>40</v>
      </c>
      <c r="H2596" s="1151">
        <f t="shared" si="23"/>
        <v>266.66666666666669</v>
      </c>
      <c r="I2596" s="1154"/>
      <c r="J2596" s="1155"/>
      <c r="K2596" s="1156"/>
      <c r="L2596" s="1157"/>
      <c r="M2596" s="1138">
        <v>0.15</v>
      </c>
      <c r="N2596" s="1149" t="s">
        <v>1534</v>
      </c>
      <c r="O2596" s="1138">
        <v>0.15</v>
      </c>
      <c r="P2596" s="1138">
        <v>0.15</v>
      </c>
      <c r="Q2596" s="1138">
        <v>0.15</v>
      </c>
      <c r="R2596" s="1138">
        <v>0.15</v>
      </c>
      <c r="S2596" s="1138">
        <v>0.15</v>
      </c>
      <c r="T2596" s="1138">
        <v>0.15</v>
      </c>
      <c r="U2596" s="1138">
        <v>0.15</v>
      </c>
      <c r="V2596" s="1138">
        <v>0.15</v>
      </c>
      <c r="W2596" s="1138">
        <v>0.15</v>
      </c>
      <c r="X2596" s="1132" t="s">
        <v>10</v>
      </c>
      <c r="Y2596" s="1177" t="s">
        <v>1658</v>
      </c>
    </row>
    <row r="2597" spans="2:25" s="360" customFormat="1" ht="15" customHeight="1" x14ac:dyDescent="0.2">
      <c r="B2597" s="1175">
        <v>83</v>
      </c>
      <c r="C2597" s="1152" t="s">
        <v>1304</v>
      </c>
      <c r="D2597" s="1132" t="s">
        <v>1631</v>
      </c>
      <c r="E2597" s="1132" t="s">
        <v>2800</v>
      </c>
      <c r="F2597" s="1153">
        <f t="shared" si="24"/>
        <v>50</v>
      </c>
      <c r="G2597" s="1133">
        <v>50</v>
      </c>
      <c r="H2597" s="1151">
        <f t="shared" si="23"/>
        <v>333.33333333333337</v>
      </c>
      <c r="I2597" s="1154"/>
      <c r="J2597" s="1155"/>
      <c r="K2597" s="1156"/>
      <c r="L2597" s="1157"/>
      <c r="M2597" s="1138">
        <v>0.15</v>
      </c>
      <c r="N2597" s="1149" t="s">
        <v>1534</v>
      </c>
      <c r="O2597" s="1138">
        <v>0.15</v>
      </c>
      <c r="P2597" s="1138">
        <v>0.15</v>
      </c>
      <c r="Q2597" s="1138">
        <v>0.15</v>
      </c>
      <c r="R2597" s="1138">
        <v>0.15</v>
      </c>
      <c r="S2597" s="1138">
        <v>0.15</v>
      </c>
      <c r="T2597" s="1138">
        <v>0.15</v>
      </c>
      <c r="U2597" s="1138">
        <v>0.15</v>
      </c>
      <c r="V2597" s="1138">
        <v>0.15</v>
      </c>
      <c r="W2597" s="1138">
        <v>0.15</v>
      </c>
      <c r="X2597" s="1132" t="s">
        <v>10</v>
      </c>
      <c r="Y2597" s="1177" t="s">
        <v>1658</v>
      </c>
    </row>
    <row r="2598" spans="2:25" s="360" customFormat="1" ht="15" customHeight="1" x14ac:dyDescent="0.2">
      <c r="B2598" s="1175">
        <v>84</v>
      </c>
      <c r="C2598" s="1152" t="s">
        <v>1305</v>
      </c>
      <c r="D2598" s="1132" t="s">
        <v>1631</v>
      </c>
      <c r="E2598" s="1132" t="s">
        <v>2800</v>
      </c>
      <c r="F2598" s="1153">
        <f t="shared" si="24"/>
        <v>55</v>
      </c>
      <c r="G2598" s="1133">
        <v>55</v>
      </c>
      <c r="H2598" s="1151">
        <f t="shared" si="23"/>
        <v>366.66666666666669</v>
      </c>
      <c r="I2598" s="1154"/>
      <c r="J2598" s="1155"/>
      <c r="K2598" s="1156"/>
      <c r="L2598" s="1157"/>
      <c r="M2598" s="1138">
        <v>0.15</v>
      </c>
      <c r="N2598" s="1149" t="s">
        <v>1534</v>
      </c>
      <c r="O2598" s="1138">
        <v>0.15</v>
      </c>
      <c r="P2598" s="1138">
        <v>0.15</v>
      </c>
      <c r="Q2598" s="1138">
        <v>0.15</v>
      </c>
      <c r="R2598" s="1138">
        <v>0.15</v>
      </c>
      <c r="S2598" s="1138">
        <v>0.15</v>
      </c>
      <c r="T2598" s="1138">
        <v>0.15</v>
      </c>
      <c r="U2598" s="1138">
        <v>0.15</v>
      </c>
      <c r="V2598" s="1138">
        <v>0.15</v>
      </c>
      <c r="W2598" s="1138">
        <v>0.15</v>
      </c>
      <c r="X2598" s="1132" t="s">
        <v>10</v>
      </c>
      <c r="Y2598" s="1177" t="s">
        <v>1658</v>
      </c>
    </row>
    <row r="2599" spans="2:25" s="360" customFormat="1" ht="15" customHeight="1" x14ac:dyDescent="0.2">
      <c r="B2599" s="1175">
        <v>85</v>
      </c>
      <c r="C2599" s="1152" t="s">
        <v>1306</v>
      </c>
      <c r="D2599" s="1132" t="s">
        <v>1631</v>
      </c>
      <c r="E2599" s="1132" t="s">
        <v>2800</v>
      </c>
      <c r="F2599" s="1153">
        <f t="shared" si="24"/>
        <v>60</v>
      </c>
      <c r="G2599" s="1133">
        <v>60</v>
      </c>
      <c r="H2599" s="1151">
        <f t="shared" si="23"/>
        <v>400</v>
      </c>
      <c r="I2599" s="1154"/>
      <c r="J2599" s="1155"/>
      <c r="K2599" s="1156"/>
      <c r="L2599" s="1157"/>
      <c r="M2599" s="1138">
        <v>0.15</v>
      </c>
      <c r="N2599" s="1149" t="s">
        <v>1534</v>
      </c>
      <c r="O2599" s="1138">
        <v>0.15</v>
      </c>
      <c r="P2599" s="1138">
        <v>0.15</v>
      </c>
      <c r="Q2599" s="1138">
        <v>0.15</v>
      </c>
      <c r="R2599" s="1138">
        <v>0.15</v>
      </c>
      <c r="S2599" s="1138">
        <v>0.15</v>
      </c>
      <c r="T2599" s="1138">
        <v>0.15</v>
      </c>
      <c r="U2599" s="1138">
        <v>0.15</v>
      </c>
      <c r="V2599" s="1138">
        <v>0.15</v>
      </c>
      <c r="W2599" s="1138">
        <v>0.15</v>
      </c>
      <c r="X2599" s="1132" t="s">
        <v>10</v>
      </c>
      <c r="Y2599" s="1177" t="s">
        <v>1658</v>
      </c>
    </row>
    <row r="2600" spans="2:25" s="360" customFormat="1" ht="15" customHeight="1" x14ac:dyDescent="0.2">
      <c r="B2600" s="1175">
        <v>86</v>
      </c>
      <c r="C2600" s="1152" t="s">
        <v>1307</v>
      </c>
      <c r="D2600" s="1132" t="s">
        <v>1631</v>
      </c>
      <c r="E2600" s="1132" t="s">
        <v>2800</v>
      </c>
      <c r="F2600" s="1153">
        <f t="shared" si="24"/>
        <v>65</v>
      </c>
      <c r="G2600" s="1133">
        <v>65</v>
      </c>
      <c r="H2600" s="1151">
        <f t="shared" si="23"/>
        <v>433.33333333333337</v>
      </c>
      <c r="I2600" s="1154"/>
      <c r="J2600" s="1155"/>
      <c r="K2600" s="1156"/>
      <c r="L2600" s="1157"/>
      <c r="M2600" s="1138">
        <v>0.15</v>
      </c>
      <c r="N2600" s="1149" t="s">
        <v>1534</v>
      </c>
      <c r="O2600" s="1138">
        <v>0.15</v>
      </c>
      <c r="P2600" s="1138">
        <v>0.15</v>
      </c>
      <c r="Q2600" s="1138">
        <v>0.15</v>
      </c>
      <c r="R2600" s="1138">
        <v>0.15</v>
      </c>
      <c r="S2600" s="1138">
        <v>0.15</v>
      </c>
      <c r="T2600" s="1138">
        <v>0.15</v>
      </c>
      <c r="U2600" s="1138">
        <v>0.15</v>
      </c>
      <c r="V2600" s="1138">
        <v>0.15</v>
      </c>
      <c r="W2600" s="1138">
        <v>0.15</v>
      </c>
      <c r="X2600" s="1132" t="s">
        <v>10</v>
      </c>
      <c r="Y2600" s="1177" t="s">
        <v>1658</v>
      </c>
    </row>
    <row r="2601" spans="2:25" s="360" customFormat="1" ht="15" customHeight="1" x14ac:dyDescent="0.2">
      <c r="B2601" s="1175">
        <v>87</v>
      </c>
      <c r="C2601" s="1152" t="s">
        <v>1308</v>
      </c>
      <c r="D2601" s="1132" t="s">
        <v>1631</v>
      </c>
      <c r="E2601" s="1132" t="s">
        <v>2800</v>
      </c>
      <c r="F2601" s="1153">
        <f t="shared" si="24"/>
        <v>70</v>
      </c>
      <c r="G2601" s="1133">
        <v>70</v>
      </c>
      <c r="H2601" s="1151">
        <f t="shared" si="23"/>
        <v>466.66666666666669</v>
      </c>
      <c r="I2601" s="1154"/>
      <c r="J2601" s="1155"/>
      <c r="K2601" s="1156"/>
      <c r="L2601" s="1157"/>
      <c r="M2601" s="1138">
        <v>0.15</v>
      </c>
      <c r="N2601" s="1149" t="s">
        <v>1534</v>
      </c>
      <c r="O2601" s="1138">
        <v>0.15</v>
      </c>
      <c r="P2601" s="1138">
        <v>0.15</v>
      </c>
      <c r="Q2601" s="1138">
        <v>0.15</v>
      </c>
      <c r="R2601" s="1138">
        <v>0.15</v>
      </c>
      <c r="S2601" s="1138">
        <v>0.15</v>
      </c>
      <c r="T2601" s="1138">
        <v>0.15</v>
      </c>
      <c r="U2601" s="1138">
        <v>0.15</v>
      </c>
      <c r="V2601" s="1138">
        <v>0.15</v>
      </c>
      <c r="W2601" s="1138">
        <v>0.15</v>
      </c>
      <c r="X2601" s="1132" t="s">
        <v>10</v>
      </c>
      <c r="Y2601" s="1177" t="s">
        <v>1658</v>
      </c>
    </row>
    <row r="2602" spans="2:25" s="360" customFormat="1" ht="15" customHeight="1" x14ac:dyDescent="0.2">
      <c r="B2602" s="1175">
        <v>88</v>
      </c>
      <c r="C2602" s="1152" t="s">
        <v>1309</v>
      </c>
      <c r="D2602" s="1132" t="s">
        <v>1631</v>
      </c>
      <c r="E2602" s="1132" t="s">
        <v>2800</v>
      </c>
      <c r="F2602" s="1153">
        <f t="shared" si="24"/>
        <v>80</v>
      </c>
      <c r="G2602" s="1133">
        <v>80</v>
      </c>
      <c r="H2602" s="1151">
        <f t="shared" si="23"/>
        <v>533.33333333333337</v>
      </c>
      <c r="I2602" s="1154"/>
      <c r="J2602" s="1155"/>
      <c r="K2602" s="1156"/>
      <c r="L2602" s="1157"/>
      <c r="M2602" s="1138">
        <v>0.15</v>
      </c>
      <c r="N2602" s="1149" t="s">
        <v>1534</v>
      </c>
      <c r="O2602" s="1138">
        <v>0.15</v>
      </c>
      <c r="P2602" s="1138">
        <v>0.15</v>
      </c>
      <c r="Q2602" s="1138">
        <v>0.15</v>
      </c>
      <c r="R2602" s="1138">
        <v>0.15</v>
      </c>
      <c r="S2602" s="1138">
        <v>0.15</v>
      </c>
      <c r="T2602" s="1138">
        <v>0.15</v>
      </c>
      <c r="U2602" s="1138">
        <v>0.15</v>
      </c>
      <c r="V2602" s="1138">
        <v>0.15</v>
      </c>
      <c r="W2602" s="1138">
        <v>0.15</v>
      </c>
      <c r="X2602" s="1132" t="s">
        <v>10</v>
      </c>
      <c r="Y2602" s="1177" t="s">
        <v>1658</v>
      </c>
    </row>
    <row r="2603" spans="2:25" s="360" customFormat="1" ht="15" customHeight="1" x14ac:dyDescent="0.2">
      <c r="B2603" s="1175">
        <v>89</v>
      </c>
      <c r="C2603" s="1152" t="s">
        <v>1310</v>
      </c>
      <c r="D2603" s="1132" t="s">
        <v>1631</v>
      </c>
      <c r="E2603" s="1132" t="s">
        <v>2800</v>
      </c>
      <c r="F2603" s="1153">
        <f t="shared" si="24"/>
        <v>100</v>
      </c>
      <c r="G2603" s="1133">
        <v>100</v>
      </c>
      <c r="H2603" s="1151">
        <f t="shared" si="23"/>
        <v>666.66666666666674</v>
      </c>
      <c r="I2603" s="1154"/>
      <c r="J2603" s="1155"/>
      <c r="K2603" s="1156"/>
      <c r="L2603" s="1157"/>
      <c r="M2603" s="1138">
        <v>0.15</v>
      </c>
      <c r="N2603" s="1149" t="s">
        <v>1534</v>
      </c>
      <c r="O2603" s="1138">
        <v>0.15</v>
      </c>
      <c r="P2603" s="1138">
        <v>0.15</v>
      </c>
      <c r="Q2603" s="1138">
        <v>0.15</v>
      </c>
      <c r="R2603" s="1138">
        <v>0.15</v>
      </c>
      <c r="S2603" s="1138">
        <v>0.15</v>
      </c>
      <c r="T2603" s="1138">
        <v>0.15</v>
      </c>
      <c r="U2603" s="1138">
        <v>0.15</v>
      </c>
      <c r="V2603" s="1138">
        <v>0.15</v>
      </c>
      <c r="W2603" s="1138">
        <v>0.15</v>
      </c>
      <c r="X2603" s="1132" t="s">
        <v>10</v>
      </c>
      <c r="Y2603" s="1177" t="s">
        <v>1658</v>
      </c>
    </row>
    <row r="2604" spans="2:25" s="360" customFormat="1" ht="15" customHeight="1" x14ac:dyDescent="0.2">
      <c r="B2604" s="1175">
        <v>90</v>
      </c>
      <c r="C2604" s="1152" t="s">
        <v>1311</v>
      </c>
      <c r="D2604" s="1132" t="s">
        <v>1631</v>
      </c>
      <c r="E2604" s="1132" t="s">
        <v>2800</v>
      </c>
      <c r="F2604" s="1153">
        <f t="shared" si="24"/>
        <v>120</v>
      </c>
      <c r="G2604" s="1133">
        <v>120</v>
      </c>
      <c r="H2604" s="1151">
        <f t="shared" si="23"/>
        <v>800</v>
      </c>
      <c r="I2604" s="1154"/>
      <c r="J2604" s="1155"/>
      <c r="K2604" s="1156"/>
      <c r="L2604" s="1157"/>
      <c r="M2604" s="1138">
        <v>0.15</v>
      </c>
      <c r="N2604" s="1149" t="s">
        <v>1534</v>
      </c>
      <c r="O2604" s="1138">
        <v>0.15</v>
      </c>
      <c r="P2604" s="1138">
        <v>0.15</v>
      </c>
      <c r="Q2604" s="1138">
        <v>0.15</v>
      </c>
      <c r="R2604" s="1138">
        <v>0.15</v>
      </c>
      <c r="S2604" s="1138">
        <v>0.15</v>
      </c>
      <c r="T2604" s="1138">
        <v>0.15</v>
      </c>
      <c r="U2604" s="1138">
        <v>0.15</v>
      </c>
      <c r="V2604" s="1138">
        <v>0.15</v>
      </c>
      <c r="W2604" s="1138">
        <v>0.15</v>
      </c>
      <c r="X2604" s="1132" t="s">
        <v>10</v>
      </c>
      <c r="Y2604" s="1177" t="s">
        <v>1658</v>
      </c>
    </row>
    <row r="2605" spans="2:25" s="360" customFormat="1" ht="15" customHeight="1" x14ac:dyDescent="0.2">
      <c r="B2605" s="1175">
        <v>91</v>
      </c>
      <c r="C2605" s="1152" t="s">
        <v>1312</v>
      </c>
      <c r="D2605" s="1132" t="s">
        <v>1631</v>
      </c>
      <c r="E2605" s="1132" t="s">
        <v>2800</v>
      </c>
      <c r="F2605" s="1153">
        <f t="shared" si="24"/>
        <v>150</v>
      </c>
      <c r="G2605" s="1133">
        <v>150</v>
      </c>
      <c r="H2605" s="1151">
        <f t="shared" si="23"/>
        <v>1000</v>
      </c>
      <c r="I2605" s="1154"/>
      <c r="J2605" s="1155"/>
      <c r="K2605" s="1156"/>
      <c r="L2605" s="1157"/>
      <c r="M2605" s="1138">
        <v>0.15</v>
      </c>
      <c r="N2605" s="1149" t="s">
        <v>1534</v>
      </c>
      <c r="O2605" s="1138">
        <v>0.15</v>
      </c>
      <c r="P2605" s="1138">
        <v>0.15</v>
      </c>
      <c r="Q2605" s="1138">
        <v>0.15</v>
      </c>
      <c r="R2605" s="1138">
        <v>0.15</v>
      </c>
      <c r="S2605" s="1138">
        <v>0.15</v>
      </c>
      <c r="T2605" s="1138">
        <v>0.15</v>
      </c>
      <c r="U2605" s="1138">
        <v>0.15</v>
      </c>
      <c r="V2605" s="1138">
        <v>0.15</v>
      </c>
      <c r="W2605" s="1138">
        <v>0.15</v>
      </c>
      <c r="X2605" s="1132" t="s">
        <v>10</v>
      </c>
      <c r="Y2605" s="1177" t="s">
        <v>1658</v>
      </c>
    </row>
    <row r="2606" spans="2:25" s="360" customFormat="1" ht="15" customHeight="1" x14ac:dyDescent="0.2">
      <c r="B2606" s="1175">
        <v>92</v>
      </c>
      <c r="C2606" s="1152" t="s">
        <v>1313</v>
      </c>
      <c r="D2606" s="1132" t="s">
        <v>1631</v>
      </c>
      <c r="E2606" s="1132" t="s">
        <v>2800</v>
      </c>
      <c r="F2606" s="1153">
        <f t="shared" si="24"/>
        <v>200</v>
      </c>
      <c r="G2606" s="1133">
        <v>200</v>
      </c>
      <c r="H2606" s="1151">
        <f t="shared" si="23"/>
        <v>1333.3333333333335</v>
      </c>
      <c r="I2606" s="1154"/>
      <c r="J2606" s="1155"/>
      <c r="K2606" s="1156"/>
      <c r="L2606" s="1157"/>
      <c r="M2606" s="1138">
        <v>0.15</v>
      </c>
      <c r="N2606" s="1149" t="s">
        <v>1534</v>
      </c>
      <c r="O2606" s="1138">
        <v>0.15</v>
      </c>
      <c r="P2606" s="1138">
        <v>0.15</v>
      </c>
      <c r="Q2606" s="1138">
        <v>0.15</v>
      </c>
      <c r="R2606" s="1138">
        <v>0.15</v>
      </c>
      <c r="S2606" s="1138">
        <v>0.15</v>
      </c>
      <c r="T2606" s="1138">
        <v>0.15</v>
      </c>
      <c r="U2606" s="1138">
        <v>0.15</v>
      </c>
      <c r="V2606" s="1138">
        <v>0.15</v>
      </c>
      <c r="W2606" s="1138">
        <v>0.15</v>
      </c>
      <c r="X2606" s="1132" t="s">
        <v>10</v>
      </c>
      <c r="Y2606" s="1177" t="s">
        <v>1658</v>
      </c>
    </row>
    <row r="2607" spans="2:25" s="360" customFormat="1" ht="15" customHeight="1" x14ac:dyDescent="0.2">
      <c r="B2607" s="1175">
        <v>93</v>
      </c>
      <c r="C2607" s="1152" t="s">
        <v>1314</v>
      </c>
      <c r="D2607" s="1132" t="s">
        <v>1631</v>
      </c>
      <c r="E2607" s="1132" t="s">
        <v>2800</v>
      </c>
      <c r="F2607" s="1153">
        <f t="shared" si="24"/>
        <v>250</v>
      </c>
      <c r="G2607" s="1133">
        <v>250</v>
      </c>
      <c r="H2607" s="1151">
        <f t="shared" si="23"/>
        <v>1666.6666666666667</v>
      </c>
      <c r="I2607" s="1154"/>
      <c r="J2607" s="1155"/>
      <c r="K2607" s="1156"/>
      <c r="L2607" s="1157"/>
      <c r="M2607" s="1138">
        <v>0.15</v>
      </c>
      <c r="N2607" s="1149" t="s">
        <v>1534</v>
      </c>
      <c r="O2607" s="1138">
        <v>0.15</v>
      </c>
      <c r="P2607" s="1138">
        <v>0.15</v>
      </c>
      <c r="Q2607" s="1138">
        <v>0.15</v>
      </c>
      <c r="R2607" s="1138">
        <v>0.15</v>
      </c>
      <c r="S2607" s="1138">
        <v>0.15</v>
      </c>
      <c r="T2607" s="1138">
        <v>0.15</v>
      </c>
      <c r="U2607" s="1138">
        <v>0.15</v>
      </c>
      <c r="V2607" s="1138">
        <v>0.15</v>
      </c>
      <c r="W2607" s="1138">
        <v>0.15</v>
      </c>
      <c r="X2607" s="1132" t="s">
        <v>10</v>
      </c>
      <c r="Y2607" s="1177" t="s">
        <v>1658</v>
      </c>
    </row>
    <row r="2608" spans="2:25" s="360" customFormat="1" ht="15" customHeight="1" thickBot="1" x14ac:dyDescent="0.25">
      <c r="B2608" s="1179">
        <v>94</v>
      </c>
      <c r="C2608" s="1158" t="s">
        <v>1315</v>
      </c>
      <c r="D2608" s="1159" t="s">
        <v>1631</v>
      </c>
      <c r="E2608" s="1159" t="s">
        <v>2800</v>
      </c>
      <c r="F2608" s="1160">
        <f t="shared" si="24"/>
        <v>300</v>
      </c>
      <c r="G2608" s="1161">
        <v>300</v>
      </c>
      <c r="H2608" s="1162">
        <f t="shared" si="23"/>
        <v>2000</v>
      </c>
      <c r="I2608" s="1163"/>
      <c r="J2608" s="1163"/>
      <c r="K2608" s="1164"/>
      <c r="L2608" s="1165"/>
      <c r="M2608" s="1166">
        <v>0.15</v>
      </c>
      <c r="N2608" s="1167" t="s">
        <v>1534</v>
      </c>
      <c r="O2608" s="1166">
        <v>0.15</v>
      </c>
      <c r="P2608" s="1166">
        <v>0.15</v>
      </c>
      <c r="Q2608" s="1166">
        <v>0.15</v>
      </c>
      <c r="R2608" s="1166">
        <v>0.15</v>
      </c>
      <c r="S2608" s="1166">
        <v>0.15</v>
      </c>
      <c r="T2608" s="1166">
        <v>0.15</v>
      </c>
      <c r="U2608" s="1166">
        <v>0.15</v>
      </c>
      <c r="V2608" s="1166">
        <v>0.15</v>
      </c>
      <c r="W2608" s="1166">
        <v>0.15</v>
      </c>
      <c r="X2608" s="1159" t="s">
        <v>10</v>
      </c>
      <c r="Y2608" s="1180" t="s">
        <v>1658</v>
      </c>
    </row>
    <row r="2609" spans="2:25" s="360" customFormat="1" ht="15" customHeight="1" x14ac:dyDescent="0.2">
      <c r="B2609" s="5216" t="s">
        <v>1623</v>
      </c>
      <c r="C2609" s="5217"/>
      <c r="D2609" s="5217"/>
      <c r="E2609" s="1168"/>
      <c r="F2609" s="1169"/>
      <c r="G2609" s="1169"/>
      <c r="H2609" s="1169"/>
      <c r="I2609" s="1169"/>
      <c r="J2609" s="1169"/>
      <c r="K2609" s="1169"/>
      <c r="L2609" s="1169"/>
      <c r="M2609" s="1170"/>
      <c r="N2609" s="1170"/>
      <c r="O2609" s="1169"/>
      <c r="P2609" s="1169"/>
      <c r="Q2609" s="1169"/>
      <c r="R2609" s="1169"/>
      <c r="S2609" s="1169"/>
      <c r="T2609" s="1171"/>
      <c r="U2609" s="1168"/>
      <c r="V2609" s="1168"/>
      <c r="W2609" s="1168"/>
      <c r="X2609" s="1168"/>
      <c r="Y2609" s="1181"/>
    </row>
    <row r="2610" spans="2:25" s="360" customFormat="1" ht="15" customHeight="1" thickBot="1" x14ac:dyDescent="0.25">
      <c r="B2610" s="5112" t="s">
        <v>1659</v>
      </c>
      <c r="C2610" s="5218"/>
      <c r="D2610" s="5218"/>
      <c r="E2610" s="5218"/>
      <c r="F2610" s="5218"/>
      <c r="G2610" s="5218"/>
      <c r="H2610" s="5218"/>
      <c r="I2610" s="5218"/>
      <c r="J2610" s="5218"/>
      <c r="K2610" s="5218"/>
      <c r="L2610" s="1182"/>
      <c r="M2610" s="1183"/>
      <c r="N2610" s="1183"/>
      <c r="O2610" s="1182"/>
      <c r="P2610" s="1182"/>
      <c r="Q2610" s="1182"/>
      <c r="R2610" s="1182"/>
      <c r="S2610" s="1182"/>
      <c r="T2610" s="1184"/>
      <c r="U2610" s="1185"/>
      <c r="V2610" s="1185"/>
      <c r="W2610" s="1185"/>
      <c r="X2610" s="1185"/>
      <c r="Y2610" s="1186"/>
    </row>
    <row r="2611" spans="2:25" s="360" customFormat="1" ht="15" customHeight="1" thickTop="1" x14ac:dyDescent="0.3">
      <c r="B2611" s="249"/>
      <c r="C2611" s="249"/>
      <c r="D2611" s="534"/>
      <c r="E2611" s="534"/>
      <c r="F2611" s="534"/>
      <c r="G2611" s="534"/>
      <c r="H2611" s="534"/>
      <c r="I2611" s="506"/>
      <c r="J2611" s="506"/>
      <c r="K2611" s="506"/>
      <c r="L2611" s="506"/>
      <c r="M2611" s="506"/>
      <c r="N2611" s="506"/>
      <c r="O2611" s="506"/>
      <c r="P2611" s="506"/>
    </row>
    <row r="2612" spans="2:25" s="360" customFormat="1" ht="15" customHeight="1" thickBot="1" x14ac:dyDescent="0.35">
      <c r="B2612" s="249"/>
      <c r="C2612" s="249"/>
      <c r="D2612" s="534"/>
      <c r="E2612" s="534"/>
      <c r="F2612" s="534"/>
      <c r="G2612" s="534"/>
      <c r="H2612" s="534"/>
      <c r="I2612" s="506"/>
      <c r="J2612" s="506"/>
      <c r="K2612" s="506"/>
      <c r="L2612" s="506"/>
      <c r="M2612" s="506"/>
      <c r="N2612" s="506"/>
      <c r="O2612" s="506"/>
      <c r="P2612" s="506"/>
    </row>
    <row r="2613" spans="2:25" s="360" customFormat="1" ht="15" customHeight="1" thickTop="1" thickBot="1" x14ac:dyDescent="0.25">
      <c r="C2613" s="5219" t="s">
        <v>1668</v>
      </c>
      <c r="D2613" s="5220"/>
      <c r="E2613" s="5220"/>
      <c r="F2613" s="5220"/>
      <c r="G2613" s="5220"/>
      <c r="H2613" s="5220"/>
      <c r="I2613" s="5221"/>
      <c r="P2613" s="506"/>
    </row>
    <row r="2614" spans="2:25" s="360" customFormat="1" ht="15" customHeight="1" thickBot="1" x14ac:dyDescent="0.25">
      <c r="C2614" s="1944" t="s">
        <v>1218</v>
      </c>
      <c r="D2614" s="1946" t="s">
        <v>381</v>
      </c>
      <c r="E2614" s="1948" t="s">
        <v>1661</v>
      </c>
      <c r="F2614" s="1949"/>
      <c r="G2614" s="1949"/>
      <c r="H2614" s="1949"/>
      <c r="I2614" s="1950"/>
      <c r="P2614" s="506"/>
    </row>
    <row r="2615" spans="2:25" s="360" customFormat="1" ht="15" customHeight="1" thickBot="1" x14ac:dyDescent="0.25">
      <c r="C2615" s="1945"/>
      <c r="D2615" s="1947"/>
      <c r="E2615" s="1946" t="s">
        <v>1662</v>
      </c>
      <c r="F2615" s="1951" t="s">
        <v>383</v>
      </c>
      <c r="G2615" s="1951"/>
      <c r="H2615" s="1951"/>
      <c r="I2615" s="1952"/>
      <c r="P2615" s="506"/>
    </row>
    <row r="2616" spans="2:25" s="360" customFormat="1" ht="15" customHeight="1" thickBot="1" x14ac:dyDescent="0.25">
      <c r="C2616" s="1945"/>
      <c r="D2616" s="1947"/>
      <c r="E2616" s="1947"/>
      <c r="F2616" s="1187" t="s">
        <v>1663</v>
      </c>
      <c r="G2616" s="1188" t="s">
        <v>1664</v>
      </c>
      <c r="H2616" s="1188" t="s">
        <v>1665</v>
      </c>
      <c r="I2616" s="1189" t="s">
        <v>1664</v>
      </c>
      <c r="P2616" s="506"/>
    </row>
    <row r="2617" spans="2:25" s="360" customFormat="1" ht="15" customHeight="1" x14ac:dyDescent="0.2">
      <c r="C2617" s="1173" t="s">
        <v>165</v>
      </c>
      <c r="D2617" s="1123" t="s">
        <v>334</v>
      </c>
      <c r="E2617" s="1190">
        <v>0.08</v>
      </c>
      <c r="F2617" s="1191">
        <v>0.23319999999999999</v>
      </c>
      <c r="G2617" s="1191">
        <v>0.23319999999999999</v>
      </c>
      <c r="H2617" s="1191">
        <v>0.23319999999999999</v>
      </c>
      <c r="I2617" s="1192">
        <v>0.23319999999999999</v>
      </c>
      <c r="P2617" s="506"/>
    </row>
    <row r="2618" spans="2:25" s="360" customFormat="1" ht="15" customHeight="1" thickBot="1" x14ac:dyDescent="0.25">
      <c r="C2618" s="1179" t="s">
        <v>165</v>
      </c>
      <c r="D2618" s="1193" t="s">
        <v>1666</v>
      </c>
      <c r="E2618" s="1194">
        <v>0.15</v>
      </c>
      <c r="F2618" s="1194">
        <v>0.15</v>
      </c>
      <c r="G2618" s="1194">
        <v>0.15</v>
      </c>
      <c r="H2618" s="1194">
        <v>0.15</v>
      </c>
      <c r="I2618" s="1195">
        <v>0.15</v>
      </c>
      <c r="P2618" s="506"/>
    </row>
    <row r="2619" spans="2:25" s="360" customFormat="1" ht="15" customHeight="1" x14ac:dyDescent="0.2">
      <c r="C2619" s="1196" t="s">
        <v>1667</v>
      </c>
      <c r="D2619" s="1168"/>
      <c r="E2619" s="1168"/>
      <c r="F2619" s="1168"/>
      <c r="G2619" s="1168"/>
      <c r="H2619" s="1168"/>
      <c r="I2619" s="1181"/>
      <c r="P2619" s="506"/>
    </row>
    <row r="2620" spans="2:25" s="360" customFormat="1" ht="19.5" customHeight="1" thickBot="1" x14ac:dyDescent="0.25">
      <c r="C2620" s="5112" t="s">
        <v>1659</v>
      </c>
      <c r="D2620" s="5113"/>
      <c r="E2620" s="5113"/>
      <c r="F2620" s="5113"/>
      <c r="G2620" s="5113"/>
      <c r="H2620" s="5113"/>
      <c r="I2620" s="5114"/>
      <c r="P2620" s="506"/>
    </row>
    <row r="2621" spans="2:25" s="360" customFormat="1" ht="15" customHeight="1" thickTop="1" x14ac:dyDescent="0.3">
      <c r="B2621" s="249"/>
      <c r="C2621" s="1029"/>
      <c r="D2621" s="534"/>
      <c r="E2621" s="534"/>
      <c r="F2621" s="534"/>
      <c r="G2621" s="534"/>
      <c r="H2621" s="534"/>
      <c r="I2621" s="506"/>
      <c r="J2621" s="506"/>
      <c r="K2621" s="506"/>
      <c r="L2621" s="506"/>
      <c r="M2621" s="506"/>
      <c r="N2621" s="506"/>
      <c r="O2621" s="506"/>
      <c r="P2621" s="506"/>
    </row>
    <row r="2622" spans="2:25" s="360" customFormat="1" ht="15" customHeight="1" thickBot="1" x14ac:dyDescent="0.35">
      <c r="C2622" s="249"/>
      <c r="D2622" s="534"/>
      <c r="E2622" s="534"/>
      <c r="F2622" s="534"/>
      <c r="G2622" s="534"/>
      <c r="H2622" s="534"/>
      <c r="I2622" s="506"/>
      <c r="J2622" s="506"/>
      <c r="K2622" s="506"/>
      <c r="L2622" s="506"/>
      <c r="M2622" s="506"/>
      <c r="N2622" s="506"/>
      <c r="O2622" s="506"/>
      <c r="P2622" s="506"/>
    </row>
    <row r="2623" spans="2:25" s="360" customFormat="1" ht="15" customHeight="1" thickTop="1" x14ac:dyDescent="0.2">
      <c r="C2623" s="5062" t="s">
        <v>1421</v>
      </c>
      <c r="D2623" s="4962"/>
      <c r="E2623" s="4962"/>
      <c r="F2623" s="4962"/>
      <c r="G2623" s="4962"/>
      <c r="H2623" s="4962"/>
      <c r="I2623" s="4962"/>
      <c r="J2623" s="4963"/>
      <c r="K2623" s="506"/>
      <c r="L2623" s="506"/>
      <c r="M2623" s="506"/>
      <c r="N2623" s="506"/>
      <c r="O2623" s="506"/>
      <c r="P2623" s="506"/>
    </row>
    <row r="2624" spans="2:25" s="360" customFormat="1" ht="15" customHeight="1" thickBot="1" x14ac:dyDescent="0.25">
      <c r="C2624" s="831"/>
      <c r="D2624" s="712"/>
      <c r="E2624" s="712"/>
      <c r="F2624" s="712"/>
      <c r="G2624" s="712"/>
      <c r="H2624" s="712"/>
      <c r="I2624" s="712"/>
      <c r="J2624" s="832"/>
      <c r="K2624" s="506"/>
      <c r="L2624" s="506"/>
      <c r="M2624" s="506"/>
      <c r="N2624" s="506"/>
      <c r="O2624" s="506"/>
      <c r="P2624" s="506"/>
    </row>
    <row r="2625" spans="3:16" s="360" customFormat="1" ht="15" customHeight="1" thickBot="1" x14ac:dyDescent="0.25">
      <c r="C2625" s="5292" t="s">
        <v>344</v>
      </c>
      <c r="D2625" s="5293"/>
      <c r="E2625" s="5063" t="s">
        <v>1288</v>
      </c>
      <c r="F2625" s="4966"/>
      <c r="G2625" s="4966"/>
      <c r="H2625" s="4966"/>
      <c r="I2625" s="4966"/>
      <c r="J2625" s="4967"/>
      <c r="K2625" s="506"/>
      <c r="L2625" s="506"/>
      <c r="M2625" s="506"/>
      <c r="N2625" s="506"/>
      <c r="O2625" s="506"/>
      <c r="P2625" s="506"/>
    </row>
    <row r="2626" spans="3:16" s="360" customFormat="1" ht="25.5" customHeight="1" x14ac:dyDescent="0.2">
      <c r="C2626" s="5290" t="s">
        <v>2768</v>
      </c>
      <c r="D2626" s="5132" t="s">
        <v>561</v>
      </c>
      <c r="E2626" s="5134" t="s">
        <v>2770</v>
      </c>
      <c r="F2626" s="5129" t="s">
        <v>1289</v>
      </c>
      <c r="G2626" s="5132" t="s">
        <v>1290</v>
      </c>
      <c r="H2626" s="5129" t="s">
        <v>1291</v>
      </c>
      <c r="I2626" s="5129" t="s">
        <v>563</v>
      </c>
      <c r="J2626" s="5288" t="s">
        <v>1292</v>
      </c>
      <c r="K2626" s="506"/>
      <c r="L2626" s="506"/>
      <c r="M2626" s="506"/>
      <c r="N2626" s="506"/>
      <c r="O2626" s="506"/>
      <c r="P2626" s="506"/>
    </row>
    <row r="2627" spans="3:16" s="360" customFormat="1" ht="15" customHeight="1" x14ac:dyDescent="0.2">
      <c r="C2627" s="5291"/>
      <c r="D2627" s="5133"/>
      <c r="E2627" s="5135"/>
      <c r="F2627" s="5033"/>
      <c r="G2627" s="5133"/>
      <c r="H2627" s="5033"/>
      <c r="I2627" s="5033"/>
      <c r="J2627" s="5289"/>
      <c r="K2627" s="506"/>
      <c r="L2627" s="506"/>
      <c r="M2627" s="506"/>
      <c r="N2627" s="506"/>
      <c r="O2627" s="506"/>
      <c r="P2627" s="506"/>
    </row>
    <row r="2628" spans="3:16" s="360" customFormat="1" ht="24.75" customHeight="1" x14ac:dyDescent="0.2">
      <c r="C2628" s="1111" t="s">
        <v>1422</v>
      </c>
      <c r="D2628" s="1112">
        <f t="shared" ref="D2628:D2656" si="25">+E2628</f>
        <v>10</v>
      </c>
      <c r="E2628" s="1112">
        <v>10</v>
      </c>
      <c r="F2628" s="1113">
        <v>67</v>
      </c>
      <c r="G2628" s="1113">
        <v>0</v>
      </c>
      <c r="H2628" s="1114">
        <v>0</v>
      </c>
      <c r="I2628" s="1115">
        <v>0.15</v>
      </c>
      <c r="J2628" s="1116">
        <v>0.15</v>
      </c>
      <c r="K2628" s="506"/>
      <c r="L2628" s="506"/>
      <c r="M2628" s="506"/>
      <c r="N2628" s="506"/>
      <c r="O2628" s="506"/>
      <c r="P2628" s="506"/>
    </row>
    <row r="2629" spans="3:16" s="360" customFormat="1" ht="24.75" customHeight="1" x14ac:dyDescent="0.2">
      <c r="C2629" s="1111" t="s">
        <v>1423</v>
      </c>
      <c r="D2629" s="1112">
        <f t="shared" si="25"/>
        <v>12</v>
      </c>
      <c r="E2629" s="1112">
        <v>12</v>
      </c>
      <c r="F2629" s="1113">
        <v>80</v>
      </c>
      <c r="G2629" s="1113">
        <v>0</v>
      </c>
      <c r="H2629" s="1114">
        <v>0</v>
      </c>
      <c r="I2629" s="1115">
        <v>0.15</v>
      </c>
      <c r="J2629" s="1116">
        <v>0.15</v>
      </c>
      <c r="K2629" s="506"/>
      <c r="L2629" s="506"/>
      <c r="M2629" s="506"/>
      <c r="N2629" s="506"/>
      <c r="O2629" s="506"/>
      <c r="P2629" s="506"/>
    </row>
    <row r="2630" spans="3:16" s="360" customFormat="1" ht="24.75" customHeight="1" x14ac:dyDescent="0.2">
      <c r="C2630" s="1111" t="s">
        <v>1424</v>
      </c>
      <c r="D2630" s="1112">
        <f t="shared" si="25"/>
        <v>15</v>
      </c>
      <c r="E2630" s="1112">
        <v>15</v>
      </c>
      <c r="F2630" s="1113">
        <v>100</v>
      </c>
      <c r="G2630" s="1113">
        <v>75</v>
      </c>
      <c r="H2630" s="1114">
        <v>40</v>
      </c>
      <c r="I2630" s="1115">
        <v>0.15</v>
      </c>
      <c r="J2630" s="1116">
        <v>0.15</v>
      </c>
      <c r="K2630" s="506"/>
      <c r="L2630" s="506"/>
      <c r="M2630" s="506"/>
      <c r="N2630" s="506"/>
      <c r="O2630" s="506"/>
      <c r="P2630" s="506"/>
    </row>
    <row r="2631" spans="3:16" s="360" customFormat="1" ht="24.75" customHeight="1" x14ac:dyDescent="0.2">
      <c r="C2631" s="1111" t="s">
        <v>1425</v>
      </c>
      <c r="D2631" s="1112">
        <f t="shared" si="25"/>
        <v>20</v>
      </c>
      <c r="E2631" s="1112">
        <v>20</v>
      </c>
      <c r="F2631" s="1113">
        <v>133</v>
      </c>
      <c r="G2631" s="1113">
        <v>115</v>
      </c>
      <c r="H2631" s="1114">
        <v>40</v>
      </c>
      <c r="I2631" s="1115">
        <v>0.15</v>
      </c>
      <c r="J2631" s="1116">
        <v>0.15</v>
      </c>
      <c r="K2631" s="506"/>
      <c r="L2631" s="506"/>
      <c r="M2631" s="506"/>
      <c r="N2631" s="506"/>
      <c r="O2631" s="506"/>
      <c r="P2631" s="506"/>
    </row>
    <row r="2632" spans="3:16" s="360" customFormat="1" ht="24.75" customHeight="1" x14ac:dyDescent="0.2">
      <c r="C2632" s="1111" t="s">
        <v>1426</v>
      </c>
      <c r="D2632" s="1112">
        <f t="shared" si="25"/>
        <v>25</v>
      </c>
      <c r="E2632" s="1112">
        <v>25</v>
      </c>
      <c r="F2632" s="1113">
        <v>167</v>
      </c>
      <c r="G2632" s="1113">
        <v>150</v>
      </c>
      <c r="H2632" s="1114">
        <v>40</v>
      </c>
      <c r="I2632" s="1115">
        <v>0.15</v>
      </c>
      <c r="J2632" s="1116">
        <v>0.15</v>
      </c>
      <c r="K2632" s="506"/>
      <c r="L2632" s="506"/>
      <c r="M2632" s="506"/>
      <c r="N2632" s="506"/>
      <c r="O2632" s="506"/>
      <c r="P2632" s="506"/>
    </row>
    <row r="2633" spans="3:16" s="360" customFormat="1" ht="24.75" customHeight="1" x14ac:dyDescent="0.2">
      <c r="C2633" s="1111" t="s">
        <v>1427</v>
      </c>
      <c r="D2633" s="1112">
        <f t="shared" si="25"/>
        <v>30</v>
      </c>
      <c r="E2633" s="1112">
        <v>30</v>
      </c>
      <c r="F2633" s="1113">
        <v>200</v>
      </c>
      <c r="G2633" s="1113">
        <v>190</v>
      </c>
      <c r="H2633" s="1114">
        <v>40</v>
      </c>
      <c r="I2633" s="1115">
        <v>0.15</v>
      </c>
      <c r="J2633" s="1116">
        <v>0.15</v>
      </c>
      <c r="K2633" s="506"/>
      <c r="L2633" s="506"/>
      <c r="M2633" s="506"/>
      <c r="N2633" s="506"/>
      <c r="O2633" s="506"/>
      <c r="P2633" s="506"/>
    </row>
    <row r="2634" spans="3:16" s="360" customFormat="1" ht="24.75" customHeight="1" x14ac:dyDescent="0.2">
      <c r="C2634" s="982" t="s">
        <v>1428</v>
      </c>
      <c r="D2634" s="983">
        <f>+E2634</f>
        <v>0</v>
      </c>
      <c r="E2634" s="983">
        <v>0</v>
      </c>
      <c r="F2634" s="984">
        <v>0</v>
      </c>
      <c r="G2634" s="984">
        <v>0</v>
      </c>
      <c r="H2634" s="985">
        <v>0</v>
      </c>
      <c r="I2634" s="986">
        <v>0.15</v>
      </c>
      <c r="J2634" s="987">
        <v>0.15</v>
      </c>
      <c r="K2634" s="506"/>
      <c r="L2634" s="506"/>
      <c r="M2634" s="506"/>
      <c r="N2634" s="506"/>
      <c r="O2634" s="506"/>
      <c r="P2634" s="506"/>
    </row>
    <row r="2635" spans="3:16" s="360" customFormat="1" ht="24.75" customHeight="1" x14ac:dyDescent="0.2">
      <c r="C2635" s="982" t="s">
        <v>1429</v>
      </c>
      <c r="D2635" s="983">
        <f>+E2635</f>
        <v>10</v>
      </c>
      <c r="E2635" s="983">
        <v>10</v>
      </c>
      <c r="F2635" s="98">
        <v>67</v>
      </c>
      <c r="G2635" s="98">
        <v>0</v>
      </c>
      <c r="H2635" s="416">
        <v>0</v>
      </c>
      <c r="I2635" s="986">
        <v>0.15</v>
      </c>
      <c r="J2635" s="987">
        <v>0.15</v>
      </c>
      <c r="K2635" s="506"/>
      <c r="L2635" s="506"/>
      <c r="M2635" s="506"/>
      <c r="N2635" s="506"/>
      <c r="O2635" s="506"/>
      <c r="P2635" s="506"/>
    </row>
    <row r="2636" spans="3:16" s="360" customFormat="1" ht="24.75" customHeight="1" x14ac:dyDescent="0.2">
      <c r="C2636" s="982" t="s">
        <v>1430</v>
      </c>
      <c r="D2636" s="983">
        <f t="shared" si="25"/>
        <v>100</v>
      </c>
      <c r="E2636" s="983">
        <v>100</v>
      </c>
      <c r="F2636" s="98">
        <v>667</v>
      </c>
      <c r="G2636" s="98">
        <v>955</v>
      </c>
      <c r="H2636" s="416">
        <v>40</v>
      </c>
      <c r="I2636" s="986">
        <v>0.15</v>
      </c>
      <c r="J2636" s="987">
        <v>0.15</v>
      </c>
      <c r="K2636" s="506"/>
      <c r="L2636" s="506"/>
      <c r="M2636" s="506"/>
      <c r="N2636" s="506"/>
      <c r="O2636" s="506"/>
      <c r="P2636" s="506"/>
    </row>
    <row r="2637" spans="3:16" s="360" customFormat="1" ht="24.75" customHeight="1" x14ac:dyDescent="0.2">
      <c r="C2637" s="982" t="s">
        <v>1431</v>
      </c>
      <c r="D2637" s="983">
        <f>+E2637</f>
        <v>12</v>
      </c>
      <c r="E2637" s="983">
        <v>12</v>
      </c>
      <c r="F2637" s="98">
        <v>80</v>
      </c>
      <c r="G2637" s="98">
        <v>0</v>
      </c>
      <c r="H2637" s="416">
        <v>0</v>
      </c>
      <c r="I2637" s="986">
        <v>0.15</v>
      </c>
      <c r="J2637" s="987">
        <v>0.15</v>
      </c>
      <c r="K2637" s="506"/>
      <c r="L2637" s="506"/>
      <c r="M2637" s="506"/>
      <c r="N2637" s="506"/>
      <c r="O2637" s="506"/>
      <c r="P2637" s="506"/>
    </row>
    <row r="2638" spans="3:16" s="360" customFormat="1" ht="24.75" customHeight="1" x14ac:dyDescent="0.2">
      <c r="C2638" s="982" t="s">
        <v>1432</v>
      </c>
      <c r="D2638" s="983">
        <f t="shared" si="25"/>
        <v>120</v>
      </c>
      <c r="E2638" s="983">
        <v>120</v>
      </c>
      <c r="F2638" s="98">
        <v>800</v>
      </c>
      <c r="G2638" s="98">
        <v>1200</v>
      </c>
      <c r="H2638" s="416">
        <v>40</v>
      </c>
      <c r="I2638" s="986">
        <v>0.15</v>
      </c>
      <c r="J2638" s="987">
        <v>0.15</v>
      </c>
      <c r="K2638" s="506"/>
      <c r="L2638" s="506"/>
      <c r="M2638" s="506"/>
      <c r="N2638" s="506"/>
      <c r="O2638" s="506"/>
      <c r="P2638" s="506"/>
    </row>
    <row r="2639" spans="3:16" s="360" customFormat="1" ht="24.75" customHeight="1" x14ac:dyDescent="0.2">
      <c r="C2639" s="982" t="s">
        <v>1433</v>
      </c>
      <c r="D2639" s="983">
        <f>+E2639</f>
        <v>15</v>
      </c>
      <c r="E2639" s="983">
        <v>15</v>
      </c>
      <c r="F2639" s="98">
        <v>100</v>
      </c>
      <c r="G2639" s="98">
        <v>75</v>
      </c>
      <c r="H2639" s="416">
        <v>40</v>
      </c>
      <c r="I2639" s="986">
        <v>0.15</v>
      </c>
      <c r="J2639" s="987">
        <v>0.15</v>
      </c>
      <c r="K2639" s="506"/>
      <c r="L2639" s="506"/>
      <c r="M2639" s="506"/>
      <c r="N2639" s="506"/>
      <c r="O2639" s="506"/>
      <c r="P2639" s="506"/>
    </row>
    <row r="2640" spans="3:16" s="360" customFormat="1" ht="24.75" customHeight="1" x14ac:dyDescent="0.2">
      <c r="C2640" s="982" t="s">
        <v>1434</v>
      </c>
      <c r="D2640" s="983">
        <f t="shared" si="25"/>
        <v>150</v>
      </c>
      <c r="E2640" s="983">
        <v>150</v>
      </c>
      <c r="F2640" s="98">
        <v>1000</v>
      </c>
      <c r="G2640" s="98">
        <v>1600</v>
      </c>
      <c r="H2640" s="416">
        <v>40</v>
      </c>
      <c r="I2640" s="986">
        <v>0.15</v>
      </c>
      <c r="J2640" s="987">
        <v>0.15</v>
      </c>
      <c r="K2640" s="506"/>
      <c r="L2640" s="506"/>
      <c r="M2640" s="506"/>
      <c r="N2640" s="506"/>
      <c r="O2640" s="506"/>
      <c r="P2640" s="506"/>
    </row>
    <row r="2641" spans="3:16" s="360" customFormat="1" ht="24.75" customHeight="1" x14ac:dyDescent="0.2">
      <c r="C2641" s="982" t="s">
        <v>1435</v>
      </c>
      <c r="D2641" s="983">
        <f>+E2641</f>
        <v>20</v>
      </c>
      <c r="E2641" s="983">
        <v>20</v>
      </c>
      <c r="F2641" s="98">
        <v>133</v>
      </c>
      <c r="G2641" s="98">
        <v>115</v>
      </c>
      <c r="H2641" s="416">
        <v>40</v>
      </c>
      <c r="I2641" s="986">
        <v>0.15</v>
      </c>
      <c r="J2641" s="987">
        <v>0.15</v>
      </c>
      <c r="K2641" s="506"/>
      <c r="L2641" s="506"/>
      <c r="M2641" s="506"/>
      <c r="N2641" s="506"/>
      <c r="O2641" s="506"/>
      <c r="P2641" s="506"/>
    </row>
    <row r="2642" spans="3:16" s="360" customFormat="1" ht="24.75" customHeight="1" x14ac:dyDescent="0.2">
      <c r="C2642" s="982" t="s">
        <v>1436</v>
      </c>
      <c r="D2642" s="983">
        <f t="shared" si="25"/>
        <v>200</v>
      </c>
      <c r="E2642" s="983">
        <v>200</v>
      </c>
      <c r="F2642" s="98">
        <v>1333</v>
      </c>
      <c r="G2642" s="98">
        <v>2200</v>
      </c>
      <c r="H2642" s="416">
        <v>40</v>
      </c>
      <c r="I2642" s="986">
        <v>0.15</v>
      </c>
      <c r="J2642" s="987">
        <v>0.15</v>
      </c>
      <c r="K2642" s="506"/>
      <c r="L2642" s="506"/>
      <c r="M2642" s="506"/>
      <c r="N2642" s="506"/>
      <c r="O2642" s="506"/>
      <c r="P2642" s="506"/>
    </row>
    <row r="2643" spans="3:16" s="360" customFormat="1" ht="24.75" customHeight="1" x14ac:dyDescent="0.2">
      <c r="C2643" s="982" t="s">
        <v>1437</v>
      </c>
      <c r="D2643" s="983">
        <f>+E2643</f>
        <v>25</v>
      </c>
      <c r="E2643" s="983">
        <v>25</v>
      </c>
      <c r="F2643" s="98">
        <v>167</v>
      </c>
      <c r="G2643" s="98">
        <v>150</v>
      </c>
      <c r="H2643" s="416">
        <v>40</v>
      </c>
      <c r="I2643" s="986">
        <v>0.15</v>
      </c>
      <c r="J2643" s="987">
        <v>0.15</v>
      </c>
      <c r="K2643" s="506"/>
      <c r="L2643" s="506"/>
      <c r="M2643" s="506"/>
      <c r="N2643" s="506"/>
      <c r="O2643" s="506"/>
      <c r="P2643" s="506"/>
    </row>
    <row r="2644" spans="3:16" s="360" customFormat="1" ht="24.75" customHeight="1" x14ac:dyDescent="0.2">
      <c r="C2644" s="982" t="s">
        <v>1438</v>
      </c>
      <c r="D2644" s="983">
        <f t="shared" si="25"/>
        <v>250</v>
      </c>
      <c r="E2644" s="983">
        <v>250</v>
      </c>
      <c r="F2644" s="98">
        <v>1667</v>
      </c>
      <c r="G2644" s="98">
        <v>2800</v>
      </c>
      <c r="H2644" s="416">
        <v>40</v>
      </c>
      <c r="I2644" s="986">
        <v>0.15</v>
      </c>
      <c r="J2644" s="987">
        <v>0.15</v>
      </c>
      <c r="K2644" s="506"/>
      <c r="L2644" s="506"/>
      <c r="M2644" s="506"/>
      <c r="N2644" s="506"/>
      <c r="O2644" s="506"/>
      <c r="P2644" s="506"/>
    </row>
    <row r="2645" spans="3:16" s="360" customFormat="1" ht="24.75" customHeight="1" x14ac:dyDescent="0.2">
      <c r="C2645" s="982" t="s">
        <v>1439</v>
      </c>
      <c r="D2645" s="983">
        <f>+E2645</f>
        <v>30</v>
      </c>
      <c r="E2645" s="983">
        <v>30</v>
      </c>
      <c r="F2645" s="98">
        <v>200</v>
      </c>
      <c r="G2645" s="98">
        <v>190</v>
      </c>
      <c r="H2645" s="416">
        <v>40</v>
      </c>
      <c r="I2645" s="986">
        <v>0.15</v>
      </c>
      <c r="J2645" s="987">
        <v>0.15</v>
      </c>
      <c r="K2645" s="506"/>
      <c r="L2645" s="506"/>
      <c r="M2645" s="506"/>
      <c r="N2645" s="506"/>
      <c r="O2645" s="506"/>
      <c r="P2645" s="506"/>
    </row>
    <row r="2646" spans="3:16" s="360" customFormat="1" ht="24.75" customHeight="1" x14ac:dyDescent="0.2">
      <c r="C2646" s="982" t="s">
        <v>1440</v>
      </c>
      <c r="D2646" s="983">
        <f t="shared" si="25"/>
        <v>300</v>
      </c>
      <c r="E2646" s="841">
        <v>300</v>
      </c>
      <c r="F2646" s="416">
        <v>2000</v>
      </c>
      <c r="G2646" s="416">
        <v>3500</v>
      </c>
      <c r="H2646" s="416">
        <v>40</v>
      </c>
      <c r="I2646" s="986">
        <v>0.15</v>
      </c>
      <c r="J2646" s="987">
        <v>0.15</v>
      </c>
      <c r="K2646" s="506"/>
      <c r="L2646" s="506"/>
      <c r="M2646" s="506"/>
      <c r="N2646" s="506"/>
      <c r="O2646" s="506"/>
      <c r="P2646" s="506"/>
    </row>
    <row r="2647" spans="3:16" s="360" customFormat="1" ht="24.75" customHeight="1" x14ac:dyDescent="0.2">
      <c r="C2647" s="982" t="s">
        <v>1441</v>
      </c>
      <c r="D2647" s="983">
        <f t="shared" si="25"/>
        <v>35</v>
      </c>
      <c r="E2647" s="983">
        <v>35</v>
      </c>
      <c r="F2647" s="98">
        <v>233</v>
      </c>
      <c r="G2647" s="98">
        <v>230</v>
      </c>
      <c r="H2647" s="416">
        <v>40</v>
      </c>
      <c r="I2647" s="986">
        <v>0.15</v>
      </c>
      <c r="J2647" s="987">
        <v>0.15</v>
      </c>
      <c r="K2647" s="506"/>
      <c r="L2647" s="506"/>
      <c r="M2647" s="506"/>
      <c r="N2647" s="506"/>
      <c r="O2647" s="506"/>
      <c r="P2647" s="506"/>
    </row>
    <row r="2648" spans="3:16" s="360" customFormat="1" ht="24.75" customHeight="1" x14ac:dyDescent="0.2">
      <c r="C2648" s="982" t="s">
        <v>1442</v>
      </c>
      <c r="D2648" s="983">
        <f t="shared" si="25"/>
        <v>40</v>
      </c>
      <c r="E2648" s="983">
        <v>40</v>
      </c>
      <c r="F2648" s="98">
        <v>267</v>
      </c>
      <c r="G2648" s="98">
        <v>280</v>
      </c>
      <c r="H2648" s="416">
        <v>40</v>
      </c>
      <c r="I2648" s="986">
        <v>0.15</v>
      </c>
      <c r="J2648" s="987">
        <v>0.15</v>
      </c>
      <c r="K2648" s="506"/>
      <c r="L2648" s="506"/>
      <c r="M2648" s="506"/>
      <c r="N2648" s="506"/>
      <c r="O2648" s="506"/>
      <c r="P2648" s="506"/>
    </row>
    <row r="2649" spans="3:16" s="360" customFormat="1" ht="24.75" customHeight="1" x14ac:dyDescent="0.2">
      <c r="C2649" s="982" t="s">
        <v>1443</v>
      </c>
      <c r="D2649" s="983">
        <f t="shared" si="25"/>
        <v>50</v>
      </c>
      <c r="E2649" s="983">
        <v>50</v>
      </c>
      <c r="F2649" s="98">
        <v>333</v>
      </c>
      <c r="G2649" s="98">
        <v>365</v>
      </c>
      <c r="H2649" s="416">
        <v>40</v>
      </c>
      <c r="I2649" s="986">
        <v>0.15</v>
      </c>
      <c r="J2649" s="987">
        <v>0.15</v>
      </c>
      <c r="K2649" s="506"/>
      <c r="L2649" s="506"/>
      <c r="M2649" s="506"/>
      <c r="N2649" s="506"/>
      <c r="O2649" s="506"/>
      <c r="P2649" s="506"/>
    </row>
    <row r="2650" spans="3:16" s="360" customFormat="1" ht="24.75" customHeight="1" x14ac:dyDescent="0.2">
      <c r="C2650" s="982" t="s">
        <v>1444</v>
      </c>
      <c r="D2650" s="983">
        <f t="shared" si="25"/>
        <v>55</v>
      </c>
      <c r="E2650" s="983">
        <v>55</v>
      </c>
      <c r="F2650" s="98">
        <v>367</v>
      </c>
      <c r="G2650" s="98">
        <v>420</v>
      </c>
      <c r="H2650" s="416">
        <v>40</v>
      </c>
      <c r="I2650" s="986">
        <v>0.15</v>
      </c>
      <c r="J2650" s="987">
        <v>0.15</v>
      </c>
      <c r="K2650" s="506"/>
      <c r="L2650" s="506"/>
      <c r="M2650" s="506"/>
      <c r="N2650" s="506"/>
      <c r="O2650" s="506"/>
      <c r="P2650" s="506"/>
    </row>
    <row r="2651" spans="3:16" s="360" customFormat="1" ht="24.75" customHeight="1" x14ac:dyDescent="0.2">
      <c r="C2651" s="982" t="s">
        <v>1445</v>
      </c>
      <c r="D2651" s="983">
        <v>6</v>
      </c>
      <c r="E2651" s="983">
        <v>6</v>
      </c>
      <c r="F2651" s="98">
        <v>40</v>
      </c>
      <c r="G2651" s="98"/>
      <c r="H2651" s="416"/>
      <c r="I2651" s="986">
        <v>0.15</v>
      </c>
      <c r="J2651" s="987">
        <v>0.15</v>
      </c>
      <c r="K2651" s="506"/>
      <c r="L2651" s="506"/>
      <c r="M2651" s="506"/>
      <c r="N2651" s="506"/>
      <c r="O2651" s="506"/>
      <c r="P2651" s="506"/>
    </row>
    <row r="2652" spans="3:16" s="360" customFormat="1" ht="24.75" customHeight="1" x14ac:dyDescent="0.2">
      <c r="C2652" s="982" t="s">
        <v>2781</v>
      </c>
      <c r="D2652" s="983">
        <f t="shared" si="25"/>
        <v>60</v>
      </c>
      <c r="E2652" s="983">
        <v>60</v>
      </c>
      <c r="F2652" s="98">
        <v>400</v>
      </c>
      <c r="G2652" s="98">
        <v>480</v>
      </c>
      <c r="H2652" s="416">
        <v>40</v>
      </c>
      <c r="I2652" s="986">
        <v>0.15</v>
      </c>
      <c r="J2652" s="987">
        <v>0.15</v>
      </c>
      <c r="K2652" s="506"/>
      <c r="L2652" s="506"/>
      <c r="M2652" s="506"/>
      <c r="N2652" s="506"/>
      <c r="O2652" s="506"/>
      <c r="P2652" s="506"/>
    </row>
    <row r="2653" spans="3:16" s="360" customFormat="1" ht="24.75" customHeight="1" x14ac:dyDescent="0.2">
      <c r="C2653" s="982" t="s">
        <v>2782</v>
      </c>
      <c r="D2653" s="983">
        <f t="shared" si="25"/>
        <v>65</v>
      </c>
      <c r="E2653" s="983">
        <v>65</v>
      </c>
      <c r="F2653" s="98">
        <v>433</v>
      </c>
      <c r="G2653" s="98">
        <v>545</v>
      </c>
      <c r="H2653" s="416">
        <v>40</v>
      </c>
      <c r="I2653" s="986">
        <v>0.15</v>
      </c>
      <c r="J2653" s="987">
        <v>0.15</v>
      </c>
      <c r="K2653" s="506"/>
      <c r="L2653" s="506"/>
      <c r="M2653" s="506"/>
      <c r="N2653" s="506"/>
      <c r="O2653" s="506"/>
      <c r="P2653" s="506"/>
    </row>
    <row r="2654" spans="3:16" s="360" customFormat="1" ht="24.75" customHeight="1" x14ac:dyDescent="0.2">
      <c r="C2654" s="982" t="s">
        <v>2783</v>
      </c>
      <c r="D2654" s="983">
        <f t="shared" si="25"/>
        <v>70</v>
      </c>
      <c r="E2654" s="983">
        <v>70</v>
      </c>
      <c r="F2654" s="98">
        <v>467</v>
      </c>
      <c r="G2654" s="98">
        <v>615</v>
      </c>
      <c r="H2654" s="416">
        <v>40</v>
      </c>
      <c r="I2654" s="986">
        <v>0.15</v>
      </c>
      <c r="J2654" s="987">
        <v>0.15</v>
      </c>
      <c r="K2654" s="506"/>
      <c r="L2654" s="506"/>
      <c r="M2654" s="506"/>
      <c r="N2654" s="506"/>
      <c r="O2654" s="506"/>
      <c r="P2654" s="506"/>
    </row>
    <row r="2655" spans="3:16" s="360" customFormat="1" ht="24.75" customHeight="1" x14ac:dyDescent="0.2">
      <c r="C2655" s="982" t="s">
        <v>2784</v>
      </c>
      <c r="D2655" s="983">
        <v>8</v>
      </c>
      <c r="E2655" s="983">
        <v>8</v>
      </c>
      <c r="F2655" s="98">
        <v>53</v>
      </c>
      <c r="G2655" s="98"/>
      <c r="H2655" s="416"/>
      <c r="I2655" s="986">
        <v>0.15</v>
      </c>
      <c r="J2655" s="987">
        <v>0.15</v>
      </c>
      <c r="K2655" s="506"/>
      <c r="L2655" s="506"/>
      <c r="M2655" s="506"/>
      <c r="N2655" s="506"/>
      <c r="O2655" s="506"/>
      <c r="P2655" s="506"/>
    </row>
    <row r="2656" spans="3:16" s="360" customFormat="1" ht="24.75" customHeight="1" x14ac:dyDescent="0.2">
      <c r="C2656" s="982" t="s">
        <v>2785</v>
      </c>
      <c r="D2656" s="983">
        <f t="shared" si="25"/>
        <v>80</v>
      </c>
      <c r="E2656" s="983">
        <v>80</v>
      </c>
      <c r="F2656" s="98">
        <v>533</v>
      </c>
      <c r="G2656" s="98">
        <v>730</v>
      </c>
      <c r="H2656" s="416">
        <v>40</v>
      </c>
      <c r="I2656" s="986">
        <v>0.15</v>
      </c>
      <c r="J2656" s="987">
        <v>0.15</v>
      </c>
      <c r="K2656" s="506"/>
      <c r="L2656" s="506"/>
      <c r="M2656" s="506"/>
      <c r="N2656" s="506"/>
      <c r="O2656" s="506"/>
      <c r="P2656" s="506"/>
    </row>
    <row r="2657" spans="3:16" s="360" customFormat="1" ht="15" customHeight="1" x14ac:dyDescent="0.2">
      <c r="C2657" s="980" t="s">
        <v>1474</v>
      </c>
      <c r="D2657" s="712"/>
      <c r="E2657" s="848"/>
      <c r="F2657" s="848"/>
      <c r="G2657" s="848"/>
      <c r="H2657" s="848"/>
      <c r="I2657" s="848"/>
      <c r="J2657" s="849"/>
      <c r="K2657" s="506"/>
      <c r="L2657" s="506"/>
      <c r="M2657" s="506"/>
      <c r="N2657" s="506"/>
      <c r="O2657" s="506"/>
      <c r="P2657" s="506"/>
    </row>
    <row r="2658" spans="3:16" s="360" customFormat="1" ht="23.25" customHeight="1" x14ac:dyDescent="0.2">
      <c r="C2658" s="5036" t="s">
        <v>529</v>
      </c>
      <c r="D2658" s="4493"/>
      <c r="E2658" s="4493"/>
      <c r="F2658" s="4493"/>
      <c r="G2658" s="4493"/>
      <c r="H2658" s="4493"/>
      <c r="I2658" s="4493"/>
      <c r="J2658" s="5294"/>
      <c r="K2658" s="506"/>
      <c r="L2658" s="506"/>
      <c r="M2658" s="506"/>
      <c r="N2658" s="506"/>
      <c r="O2658" s="506"/>
      <c r="P2658" s="506"/>
    </row>
    <row r="2659" spans="3:16" s="360" customFormat="1" ht="15" customHeight="1" x14ac:dyDescent="0.2">
      <c r="C2659" s="981" t="s">
        <v>530</v>
      </c>
      <c r="D2659" s="712"/>
      <c r="E2659" s="848"/>
      <c r="F2659" s="848"/>
      <c r="G2659" s="848"/>
      <c r="H2659" s="848"/>
      <c r="I2659" s="848"/>
      <c r="J2659" s="849"/>
      <c r="K2659" s="506"/>
      <c r="L2659" s="506"/>
      <c r="M2659" s="506"/>
      <c r="N2659" s="506"/>
      <c r="O2659" s="506"/>
      <c r="P2659" s="506"/>
    </row>
    <row r="2660" spans="3:16" s="360" customFormat="1" ht="15" customHeight="1" x14ac:dyDescent="0.2">
      <c r="C2660" s="981" t="s">
        <v>531</v>
      </c>
      <c r="D2660" s="712"/>
      <c r="E2660" s="712"/>
      <c r="F2660" s="712"/>
      <c r="G2660" s="712"/>
      <c r="H2660" s="712"/>
      <c r="I2660" s="712"/>
      <c r="J2660" s="832"/>
      <c r="K2660" s="506"/>
      <c r="L2660" s="506"/>
      <c r="M2660" s="506"/>
      <c r="N2660" s="506"/>
      <c r="O2660" s="506"/>
      <c r="P2660" s="506"/>
    </row>
    <row r="2661" spans="3:16" s="360" customFormat="1" ht="15" customHeight="1" x14ac:dyDescent="0.2">
      <c r="C2661" s="5036" t="s">
        <v>2786</v>
      </c>
      <c r="D2661" s="4402"/>
      <c r="E2661" s="4402"/>
      <c r="F2661" s="4402"/>
      <c r="G2661" s="4402"/>
      <c r="H2661" s="4402"/>
      <c r="I2661" s="4402"/>
      <c r="J2661" s="5037"/>
      <c r="K2661" s="506"/>
      <c r="L2661" s="506"/>
      <c r="M2661" s="506"/>
      <c r="N2661" s="506"/>
      <c r="O2661" s="506"/>
      <c r="P2661" s="506"/>
    </row>
    <row r="2662" spans="3:16" s="360" customFormat="1" ht="15" customHeight="1" thickBot="1" x14ac:dyDescent="0.25">
      <c r="C2662" s="850"/>
      <c r="D2662" s="851"/>
      <c r="E2662" s="851"/>
      <c r="F2662" s="851"/>
      <c r="G2662" s="851"/>
      <c r="H2662" s="851"/>
      <c r="I2662" s="851"/>
      <c r="J2662" s="852"/>
      <c r="K2662" s="506"/>
      <c r="L2662" s="506"/>
      <c r="M2662" s="506"/>
      <c r="N2662" s="506"/>
      <c r="O2662" s="506"/>
      <c r="P2662" s="506"/>
    </row>
    <row r="2663" spans="3:16" s="360" customFormat="1" ht="15" customHeight="1" thickTop="1" x14ac:dyDescent="0.3">
      <c r="C2663" s="5165"/>
      <c r="D2663" s="5165"/>
      <c r="E2663" s="534"/>
      <c r="F2663" s="534"/>
      <c r="G2663" s="534"/>
      <c r="H2663" s="534"/>
      <c r="I2663" s="506"/>
      <c r="J2663" s="506"/>
      <c r="K2663" s="506"/>
      <c r="L2663" s="506"/>
      <c r="M2663" s="506"/>
      <c r="N2663" s="506"/>
      <c r="O2663" s="506"/>
      <c r="P2663" s="506"/>
    </row>
    <row r="2664" spans="3:16" s="360" customFormat="1" ht="15" customHeight="1" thickBot="1" x14ac:dyDescent="0.35">
      <c r="C2664" s="249"/>
      <c r="D2664" s="534"/>
      <c r="E2664" s="534"/>
      <c r="F2664" s="534"/>
      <c r="G2664" s="534"/>
      <c r="H2664" s="534"/>
      <c r="I2664" s="506"/>
      <c r="J2664" s="506"/>
      <c r="K2664" s="506"/>
      <c r="L2664" s="506"/>
      <c r="M2664" s="506"/>
      <c r="N2664" s="506"/>
      <c r="O2664" s="506"/>
      <c r="P2664" s="506"/>
    </row>
    <row r="2665" spans="3:16" s="360" customFormat="1" ht="15" customHeight="1" thickTop="1" x14ac:dyDescent="0.2">
      <c r="C2665" s="5062" t="s">
        <v>343</v>
      </c>
      <c r="D2665" s="4962"/>
      <c r="E2665" s="4962"/>
      <c r="F2665" s="4962"/>
      <c r="G2665" s="4962"/>
      <c r="H2665" s="4962"/>
      <c r="I2665" s="4962"/>
      <c r="J2665" s="4962"/>
      <c r="K2665" s="4962"/>
      <c r="L2665" s="4962"/>
      <c r="M2665" s="4963"/>
      <c r="N2665" s="506"/>
      <c r="O2665" s="506"/>
      <c r="P2665" s="506"/>
    </row>
    <row r="2666" spans="3:16" s="360" customFormat="1" ht="15" customHeight="1" thickBot="1" x14ac:dyDescent="0.25">
      <c r="C2666" s="831"/>
      <c r="D2666" s="712"/>
      <c r="E2666" s="712"/>
      <c r="F2666" s="712"/>
      <c r="G2666" s="712"/>
      <c r="H2666" s="712"/>
      <c r="I2666" s="712"/>
      <c r="J2666" s="712"/>
      <c r="K2666" s="712"/>
      <c r="L2666" s="712"/>
      <c r="M2666" s="832"/>
      <c r="N2666" s="506"/>
      <c r="O2666" s="506"/>
      <c r="P2666" s="506"/>
    </row>
    <row r="2667" spans="3:16" s="360" customFormat="1" ht="15" customHeight="1" thickBot="1" x14ac:dyDescent="0.25">
      <c r="C2667" s="4964" t="s">
        <v>344</v>
      </c>
      <c r="D2667" s="4965"/>
      <c r="E2667" s="5063" t="s">
        <v>2765</v>
      </c>
      <c r="F2667" s="4966"/>
      <c r="G2667" s="4966"/>
      <c r="H2667" s="4966"/>
      <c r="I2667" s="4966"/>
      <c r="J2667" s="4966"/>
      <c r="K2667" s="4966"/>
      <c r="L2667" s="4966"/>
      <c r="M2667" s="4967"/>
      <c r="N2667" s="506"/>
      <c r="O2667" s="506"/>
      <c r="P2667" s="506"/>
    </row>
    <row r="2668" spans="3:16" s="360" customFormat="1" ht="15" customHeight="1" x14ac:dyDescent="0.2">
      <c r="C2668" s="5089" t="s">
        <v>346</v>
      </c>
      <c r="D2668" s="5129" t="s">
        <v>347</v>
      </c>
      <c r="E2668" s="5129" t="s">
        <v>2770</v>
      </c>
      <c r="F2668" s="5129" t="s">
        <v>349</v>
      </c>
      <c r="G2668" s="5129" t="s">
        <v>1411</v>
      </c>
      <c r="H2668" s="5129" t="s">
        <v>1290</v>
      </c>
      <c r="I2668" s="5129" t="s">
        <v>1412</v>
      </c>
      <c r="J2668" s="5129" t="s">
        <v>563</v>
      </c>
      <c r="K2668" s="5129" t="s">
        <v>1413</v>
      </c>
      <c r="L2668" s="5129" t="s">
        <v>349</v>
      </c>
      <c r="M2668" s="5161" t="s">
        <v>1414</v>
      </c>
      <c r="N2668" s="506"/>
      <c r="O2668" s="506"/>
      <c r="P2668" s="506"/>
    </row>
    <row r="2669" spans="3:16" s="360" customFormat="1" ht="15" customHeight="1" x14ac:dyDescent="0.2">
      <c r="C2669" s="5090"/>
      <c r="D2669" s="5033"/>
      <c r="E2669" s="5033"/>
      <c r="F2669" s="5033"/>
      <c r="G2669" s="5033"/>
      <c r="H2669" s="5033"/>
      <c r="I2669" s="5033"/>
      <c r="J2669" s="5033"/>
      <c r="K2669" s="5033"/>
      <c r="L2669" s="5033"/>
      <c r="M2669" s="5071"/>
      <c r="N2669" s="506"/>
      <c r="O2669" s="506"/>
      <c r="P2669" s="506"/>
    </row>
    <row r="2670" spans="3:16" s="360" customFormat="1" ht="15" customHeight="1" x14ac:dyDescent="0.2">
      <c r="C2670" s="1027" t="s">
        <v>1415</v>
      </c>
      <c r="D2670" s="836">
        <v>10</v>
      </c>
      <c r="E2670" s="836">
        <v>10</v>
      </c>
      <c r="F2670" s="837">
        <v>67</v>
      </c>
      <c r="G2670" s="838">
        <v>9.99</v>
      </c>
      <c r="H2670" s="837">
        <v>40</v>
      </c>
      <c r="I2670" s="837">
        <v>40</v>
      </c>
      <c r="J2670" s="839">
        <v>0.15</v>
      </c>
      <c r="K2670" s="839">
        <v>0.15</v>
      </c>
      <c r="L2670" s="842">
        <v>0</v>
      </c>
      <c r="M2670" s="1109">
        <v>0</v>
      </c>
      <c r="N2670" s="506"/>
      <c r="O2670" s="506"/>
      <c r="P2670" s="506"/>
    </row>
    <row r="2671" spans="3:16" s="360" customFormat="1" ht="15" customHeight="1" thickBot="1" x14ac:dyDescent="0.25">
      <c r="C2671" s="1028" t="s">
        <v>1416</v>
      </c>
      <c r="D2671" s="836">
        <v>15</v>
      </c>
      <c r="E2671" s="836">
        <v>15</v>
      </c>
      <c r="F2671" s="1107">
        <v>100</v>
      </c>
      <c r="G2671" s="1108" t="s">
        <v>1417</v>
      </c>
      <c r="H2671" s="1108" t="s">
        <v>1417</v>
      </c>
      <c r="I2671" s="1108" t="s">
        <v>1417</v>
      </c>
      <c r="J2671" s="839">
        <v>0.15</v>
      </c>
      <c r="K2671" s="839">
        <v>0.15</v>
      </c>
      <c r="L2671" s="846">
        <v>75</v>
      </c>
      <c r="M2671" s="1110">
        <v>40</v>
      </c>
      <c r="N2671" s="506"/>
      <c r="O2671" s="506"/>
      <c r="P2671" s="506"/>
    </row>
    <row r="2672" spans="3:16" s="360" customFormat="1" ht="15" customHeight="1" x14ac:dyDescent="0.2">
      <c r="C2672" s="831" t="s">
        <v>2778</v>
      </c>
      <c r="D2672" s="712"/>
      <c r="E2672" s="848"/>
      <c r="F2672" s="848"/>
      <c r="G2672" s="848"/>
      <c r="H2672" s="848"/>
      <c r="I2672" s="848"/>
      <c r="J2672" s="848"/>
      <c r="K2672" s="848"/>
      <c r="L2672" s="848"/>
      <c r="M2672" s="849"/>
      <c r="N2672" s="506"/>
      <c r="O2672" s="506"/>
      <c r="P2672" s="506"/>
    </row>
    <row r="2673" spans="3:16" s="360" customFormat="1" ht="15" customHeight="1" x14ac:dyDescent="0.2">
      <c r="C2673" s="831" t="s">
        <v>1418</v>
      </c>
      <c r="D2673" s="712"/>
      <c r="E2673" s="712"/>
      <c r="F2673" s="712"/>
      <c r="G2673" s="712"/>
      <c r="H2673" s="712"/>
      <c r="I2673" s="712"/>
      <c r="J2673" s="712"/>
      <c r="K2673" s="712"/>
      <c r="L2673" s="712"/>
      <c r="M2673" s="832"/>
      <c r="N2673" s="506"/>
      <c r="O2673" s="506"/>
      <c r="P2673" s="506"/>
    </row>
    <row r="2674" spans="3:16" s="360" customFormat="1" ht="15" customHeight="1" x14ac:dyDescent="0.2">
      <c r="C2674" s="831" t="s">
        <v>1419</v>
      </c>
      <c r="D2674" s="712"/>
      <c r="E2674" s="712"/>
      <c r="F2674" s="712"/>
      <c r="G2674" s="712"/>
      <c r="H2674" s="712"/>
      <c r="I2674" s="712"/>
      <c r="J2674" s="712"/>
      <c r="K2674" s="712"/>
      <c r="L2674" s="712"/>
      <c r="M2674" s="832"/>
      <c r="N2674" s="506"/>
      <c r="O2674" s="506"/>
      <c r="P2674" s="506"/>
    </row>
    <row r="2675" spans="3:16" s="360" customFormat="1" ht="15" customHeight="1" thickBot="1" x14ac:dyDescent="0.25">
      <c r="C2675" s="850" t="s">
        <v>1420</v>
      </c>
      <c r="D2675" s="851"/>
      <c r="E2675" s="851"/>
      <c r="F2675" s="851"/>
      <c r="G2675" s="851"/>
      <c r="H2675" s="851"/>
      <c r="I2675" s="851"/>
      <c r="J2675" s="851"/>
      <c r="K2675" s="851"/>
      <c r="L2675" s="851"/>
      <c r="M2675" s="852"/>
      <c r="N2675" s="506"/>
      <c r="O2675" s="506"/>
      <c r="P2675" s="506"/>
    </row>
    <row r="2676" spans="3:16" s="360" customFormat="1" ht="15" customHeight="1" thickTop="1" x14ac:dyDescent="0.3">
      <c r="C2676" s="5165"/>
      <c r="D2676" s="5165"/>
      <c r="E2676" s="5165"/>
      <c r="F2676" s="534"/>
      <c r="G2676" s="534"/>
      <c r="H2676" s="534"/>
      <c r="I2676" s="506"/>
      <c r="J2676" s="506"/>
      <c r="K2676" s="506"/>
      <c r="L2676" s="506"/>
      <c r="M2676" s="506"/>
      <c r="N2676" s="506"/>
      <c r="O2676" s="506"/>
      <c r="P2676" s="506"/>
    </row>
    <row r="2677" spans="3:16" s="360" customFormat="1" ht="15" customHeight="1" thickBot="1" x14ac:dyDescent="0.35">
      <c r="C2677" s="534"/>
      <c r="D2677" s="534"/>
      <c r="E2677" s="534"/>
      <c r="F2677" s="534"/>
      <c r="G2677" s="534"/>
      <c r="H2677" s="534"/>
      <c r="I2677" s="506"/>
      <c r="J2677" s="506"/>
      <c r="K2677" s="506"/>
      <c r="L2677" s="506"/>
      <c r="M2677" s="506"/>
      <c r="N2677" s="506"/>
      <c r="O2677" s="506"/>
      <c r="P2677" s="506"/>
    </row>
    <row r="2678" spans="3:16" s="360" customFormat="1" ht="15" customHeight="1" thickTop="1" x14ac:dyDescent="0.2">
      <c r="C2678" s="5062" t="s">
        <v>2533</v>
      </c>
      <c r="D2678" s="4962"/>
      <c r="E2678" s="4962"/>
      <c r="F2678" s="4962"/>
      <c r="G2678" s="4962"/>
      <c r="H2678" s="4962"/>
      <c r="I2678" s="4962"/>
      <c r="J2678" s="4962"/>
      <c r="K2678" s="4962"/>
      <c r="L2678" s="4962"/>
      <c r="M2678" s="4963"/>
      <c r="N2678" s="506"/>
      <c r="O2678" s="506"/>
      <c r="P2678" s="506"/>
    </row>
    <row r="2679" spans="3:16" s="360" customFormat="1" ht="15" customHeight="1" thickBot="1" x14ac:dyDescent="0.25">
      <c r="C2679" s="831"/>
      <c r="D2679" s="712"/>
      <c r="E2679" s="712"/>
      <c r="F2679" s="712"/>
      <c r="G2679" s="712"/>
      <c r="H2679" s="712"/>
      <c r="I2679" s="712"/>
      <c r="J2679" s="712"/>
      <c r="K2679" s="712"/>
      <c r="L2679" s="712"/>
      <c r="M2679" s="832"/>
      <c r="N2679" s="506"/>
      <c r="O2679" s="506"/>
      <c r="P2679" s="506"/>
    </row>
    <row r="2680" spans="3:16" s="360" customFormat="1" ht="15" customHeight="1" thickBot="1" x14ac:dyDescent="0.25">
      <c r="C2680" s="5108" t="s">
        <v>344</v>
      </c>
      <c r="D2680" s="5109"/>
      <c r="E2680" s="5123" t="s">
        <v>2765</v>
      </c>
      <c r="F2680" s="5123"/>
      <c r="G2680" s="5123"/>
      <c r="H2680" s="5123"/>
      <c r="I2680" s="5123"/>
      <c r="J2680" s="5123"/>
      <c r="K2680" s="5123"/>
      <c r="L2680" s="5123"/>
      <c r="M2680" s="5229"/>
      <c r="N2680" s="506"/>
      <c r="O2680" s="506"/>
      <c r="P2680" s="506"/>
    </row>
    <row r="2681" spans="3:16" s="360" customFormat="1" ht="15" customHeight="1" thickBot="1" x14ac:dyDescent="0.25">
      <c r="C2681" s="5110"/>
      <c r="D2681" s="5111"/>
      <c r="E2681" s="5063" t="s">
        <v>2534</v>
      </c>
      <c r="F2681" s="4966"/>
      <c r="G2681" s="4966"/>
      <c r="H2681" s="4966"/>
      <c r="I2681" s="4966"/>
      <c r="J2681" s="5063" t="s">
        <v>2535</v>
      </c>
      <c r="K2681" s="4966"/>
      <c r="L2681" s="5063" t="s">
        <v>340</v>
      </c>
      <c r="M2681" s="4967"/>
      <c r="N2681" s="506"/>
      <c r="O2681" s="506"/>
      <c r="P2681" s="506"/>
    </row>
    <row r="2682" spans="3:16" s="360" customFormat="1" ht="32.25" customHeight="1" x14ac:dyDescent="0.2">
      <c r="C2682" s="5089" t="s">
        <v>2768</v>
      </c>
      <c r="D2682" s="5132" t="s">
        <v>347</v>
      </c>
      <c r="E2682" s="5134" t="s">
        <v>2770</v>
      </c>
      <c r="F2682" s="5129" t="s">
        <v>349</v>
      </c>
      <c r="G2682" s="5129" t="s">
        <v>2771</v>
      </c>
      <c r="H2682" s="5129" t="s">
        <v>2772</v>
      </c>
      <c r="I2682" s="5064" t="s">
        <v>2536</v>
      </c>
      <c r="J2682" s="5134" t="s">
        <v>2773</v>
      </c>
      <c r="K2682" s="1023" t="s">
        <v>1996</v>
      </c>
      <c r="L2682" s="5129" t="s">
        <v>1993</v>
      </c>
      <c r="M2682" s="5161" t="s">
        <v>230</v>
      </c>
      <c r="N2682" s="506"/>
      <c r="O2682" s="506"/>
      <c r="P2682" s="506"/>
    </row>
    <row r="2683" spans="3:16" s="360" customFormat="1" ht="31.5" customHeight="1" x14ac:dyDescent="0.2">
      <c r="C2683" s="5090"/>
      <c r="D2683" s="5133"/>
      <c r="E2683" s="5135"/>
      <c r="F2683" s="5033"/>
      <c r="G2683" s="5033"/>
      <c r="H2683" s="5033"/>
      <c r="I2683" s="5228"/>
      <c r="J2683" s="5135"/>
      <c r="K2683" s="834" t="s">
        <v>2537</v>
      </c>
      <c r="L2683" s="5033"/>
      <c r="M2683" s="5071"/>
      <c r="N2683" s="506"/>
      <c r="O2683" s="506"/>
      <c r="P2683" s="506"/>
    </row>
    <row r="2684" spans="3:16" s="360" customFormat="1" ht="15" customHeight="1" x14ac:dyDescent="0.2">
      <c r="C2684" s="1027" t="s">
        <v>2538</v>
      </c>
      <c r="D2684" s="836">
        <v>9.99</v>
      </c>
      <c r="E2684" s="713" t="s">
        <v>1534</v>
      </c>
      <c r="F2684" s="975" t="s">
        <v>1534</v>
      </c>
      <c r="G2684" s="975" t="s">
        <v>1534</v>
      </c>
      <c r="H2684" s="976" t="s">
        <v>1534</v>
      </c>
      <c r="I2684" s="976" t="s">
        <v>1534</v>
      </c>
      <c r="J2684" s="840">
        <v>9.99</v>
      </c>
      <c r="K2684" s="416">
        <v>100</v>
      </c>
      <c r="L2684" s="976" t="s">
        <v>1534</v>
      </c>
      <c r="M2684" s="1024" t="s">
        <v>1534</v>
      </c>
      <c r="N2684" s="506"/>
      <c r="O2684" s="506"/>
      <c r="P2684" s="506"/>
    </row>
    <row r="2685" spans="3:16" s="360" customFormat="1" ht="15" customHeight="1" thickBot="1" x14ac:dyDescent="0.25">
      <c r="C2685" s="1028"/>
      <c r="D2685" s="845"/>
      <c r="E2685" s="765"/>
      <c r="F2685" s="765"/>
      <c r="G2685" s="765"/>
      <c r="H2685" s="765"/>
      <c r="I2685" s="765"/>
      <c r="J2685" s="765"/>
      <c r="K2685" s="765"/>
      <c r="L2685" s="765"/>
      <c r="M2685" s="1025"/>
      <c r="N2685" s="506"/>
      <c r="O2685" s="506"/>
      <c r="P2685" s="506"/>
    </row>
    <row r="2686" spans="3:16" s="360" customFormat="1" ht="15" customHeight="1" x14ac:dyDescent="0.2">
      <c r="C2686" s="980" t="s">
        <v>1474</v>
      </c>
      <c r="D2686" s="712"/>
      <c r="E2686" s="848"/>
      <c r="F2686" s="848"/>
      <c r="G2686" s="848"/>
      <c r="H2686" s="848"/>
      <c r="I2686" s="848"/>
      <c r="J2686" s="848"/>
      <c r="K2686" s="848"/>
      <c r="L2686" s="848"/>
      <c r="M2686" s="1026"/>
      <c r="N2686" s="506"/>
      <c r="O2686" s="506"/>
      <c r="P2686" s="506"/>
    </row>
    <row r="2687" spans="3:16" s="360" customFormat="1" ht="15" customHeight="1" x14ac:dyDescent="0.2">
      <c r="C2687" s="981" t="s">
        <v>2539</v>
      </c>
      <c r="D2687" s="712"/>
      <c r="E2687" s="848"/>
      <c r="F2687" s="848"/>
      <c r="G2687" s="848"/>
      <c r="H2687" s="848"/>
      <c r="I2687" s="848"/>
      <c r="J2687" s="848"/>
      <c r="K2687" s="848"/>
      <c r="L2687" s="848"/>
      <c r="M2687" s="1026"/>
      <c r="N2687" s="506"/>
      <c r="O2687" s="506"/>
      <c r="P2687" s="506"/>
    </row>
    <row r="2688" spans="3:16" s="360" customFormat="1" ht="15" customHeight="1" x14ac:dyDescent="0.2">
      <c r="C2688" s="831" t="s">
        <v>2540</v>
      </c>
      <c r="D2688" s="712"/>
      <c r="E2688" s="712"/>
      <c r="F2688" s="712"/>
      <c r="G2688" s="712"/>
      <c r="H2688" s="712"/>
      <c r="I2688" s="712"/>
      <c r="J2688" s="712"/>
      <c r="K2688" s="712"/>
      <c r="L2688" s="712"/>
      <c r="M2688" s="832"/>
      <c r="N2688" s="506"/>
      <c r="O2688" s="506"/>
      <c r="P2688" s="506"/>
    </row>
    <row r="2689" spans="3:16" s="360" customFormat="1" ht="15" customHeight="1" x14ac:dyDescent="0.2">
      <c r="C2689" s="831" t="s">
        <v>2541</v>
      </c>
      <c r="D2689" s="712"/>
      <c r="E2689" s="712"/>
      <c r="F2689" s="712"/>
      <c r="G2689" s="712"/>
      <c r="H2689" s="712"/>
      <c r="I2689" s="712"/>
      <c r="J2689" s="712"/>
      <c r="K2689" s="712"/>
      <c r="L2689" s="712"/>
      <c r="M2689" s="832"/>
      <c r="N2689" s="506"/>
      <c r="O2689" s="506"/>
      <c r="P2689" s="506"/>
    </row>
    <row r="2690" spans="3:16" s="360" customFormat="1" ht="15" customHeight="1" x14ac:dyDescent="0.2">
      <c r="C2690" s="5095" t="s">
        <v>2542</v>
      </c>
      <c r="D2690" s="4402"/>
      <c r="E2690" s="4402"/>
      <c r="F2690" s="4402"/>
      <c r="G2690" s="4402"/>
      <c r="H2690" s="4402"/>
      <c r="I2690" s="4402"/>
      <c r="J2690" s="4402"/>
      <c r="K2690" s="4402"/>
      <c r="L2690" s="4402"/>
      <c r="M2690" s="5037"/>
      <c r="N2690" s="506"/>
      <c r="O2690" s="506"/>
      <c r="P2690" s="506"/>
    </row>
    <row r="2691" spans="3:16" s="360" customFormat="1" ht="15" customHeight="1" thickBot="1" x14ac:dyDescent="0.25">
      <c r="C2691" s="850"/>
      <c r="D2691" s="851"/>
      <c r="E2691" s="851"/>
      <c r="F2691" s="851"/>
      <c r="G2691" s="851"/>
      <c r="H2691" s="851"/>
      <c r="I2691" s="851"/>
      <c r="J2691" s="851"/>
      <c r="K2691" s="851"/>
      <c r="L2691" s="851"/>
      <c r="M2691" s="852"/>
      <c r="N2691" s="506"/>
      <c r="O2691" s="506"/>
      <c r="P2691" s="506"/>
    </row>
    <row r="2692" spans="3:16" s="360" customFormat="1" ht="15" customHeight="1" thickTop="1" x14ac:dyDescent="0.2">
      <c r="C2692" s="5165"/>
      <c r="D2692" s="5165"/>
      <c r="E2692"/>
      <c r="F2692"/>
      <c r="G2692"/>
      <c r="H2692"/>
      <c r="I2692"/>
      <c r="J2692"/>
      <c r="K2692"/>
      <c r="L2692"/>
      <c r="M2692"/>
      <c r="N2692" s="506"/>
      <c r="O2692" s="506"/>
      <c r="P2692" s="506"/>
    </row>
    <row r="2693" spans="3:16" s="360" customFormat="1" ht="15" customHeight="1" thickBot="1" x14ac:dyDescent="0.35">
      <c r="C2693" s="534"/>
      <c r="D2693" s="534"/>
      <c r="E2693" s="534"/>
      <c r="F2693" s="534"/>
      <c r="G2693" s="534"/>
      <c r="H2693" s="534"/>
      <c r="I2693" s="506"/>
      <c r="J2693" s="506"/>
      <c r="K2693" s="506"/>
      <c r="L2693" s="506"/>
      <c r="M2693" s="506"/>
      <c r="N2693" s="506"/>
      <c r="O2693" s="506"/>
      <c r="P2693" s="506"/>
    </row>
    <row r="2694" spans="3:16" s="360" customFormat="1" ht="15" customHeight="1" thickTop="1" x14ac:dyDescent="0.2">
      <c r="C2694" s="5062" t="s">
        <v>1287</v>
      </c>
      <c r="D2694" s="4962"/>
      <c r="E2694" s="4962"/>
      <c r="F2694" s="4962"/>
      <c r="G2694" s="4962"/>
      <c r="H2694" s="4962"/>
      <c r="I2694" s="4962"/>
      <c r="J2694" s="4963"/>
      <c r="K2694" s="506"/>
      <c r="L2694" s="506"/>
      <c r="M2694" s="506"/>
      <c r="N2694" s="506"/>
      <c r="O2694" s="506"/>
      <c r="P2694" s="506"/>
    </row>
    <row r="2695" spans="3:16" s="360" customFormat="1" ht="15" customHeight="1" thickBot="1" x14ac:dyDescent="0.25">
      <c r="C2695" s="831"/>
      <c r="D2695" s="712"/>
      <c r="E2695" s="712"/>
      <c r="F2695" s="712"/>
      <c r="G2695" s="712"/>
      <c r="H2695" s="712"/>
      <c r="I2695" s="712"/>
      <c r="J2695" s="832"/>
      <c r="K2695" s="506"/>
      <c r="L2695" s="506"/>
      <c r="M2695" s="506"/>
      <c r="N2695" s="506"/>
      <c r="O2695" s="506"/>
      <c r="P2695" s="506"/>
    </row>
    <row r="2696" spans="3:16" s="360" customFormat="1" ht="15" customHeight="1" thickBot="1" x14ac:dyDescent="0.25">
      <c r="C2696" s="5292" t="s">
        <v>344</v>
      </c>
      <c r="D2696" s="5293"/>
      <c r="E2696" s="5063" t="s">
        <v>1288</v>
      </c>
      <c r="F2696" s="4966"/>
      <c r="G2696" s="4966"/>
      <c r="H2696" s="4966"/>
      <c r="I2696" s="4966"/>
      <c r="J2696" s="4967"/>
      <c r="K2696" s="506"/>
      <c r="L2696" s="506"/>
      <c r="M2696" s="506"/>
      <c r="N2696" s="506"/>
      <c r="O2696" s="506"/>
      <c r="P2696" s="506"/>
    </row>
    <row r="2697" spans="3:16" s="360" customFormat="1" ht="29.25" customHeight="1" x14ac:dyDescent="0.2">
      <c r="C2697" s="5290" t="s">
        <v>2768</v>
      </c>
      <c r="D2697" s="5132" t="s">
        <v>561</v>
      </c>
      <c r="E2697" s="5134" t="s">
        <v>2770</v>
      </c>
      <c r="F2697" s="5129" t="s">
        <v>1289</v>
      </c>
      <c r="G2697" s="5132" t="s">
        <v>1290</v>
      </c>
      <c r="H2697" s="5129" t="s">
        <v>1291</v>
      </c>
      <c r="I2697" s="5129" t="s">
        <v>563</v>
      </c>
      <c r="J2697" s="5288" t="s">
        <v>1292</v>
      </c>
      <c r="K2697" s="506"/>
      <c r="L2697" s="506"/>
      <c r="M2697" s="506"/>
      <c r="N2697" s="506"/>
      <c r="O2697" s="506"/>
      <c r="P2697" s="506"/>
    </row>
    <row r="2698" spans="3:16" s="360" customFormat="1" ht="30" customHeight="1" x14ac:dyDescent="0.2">
      <c r="C2698" s="5291"/>
      <c r="D2698" s="5133"/>
      <c r="E2698" s="5135"/>
      <c r="F2698" s="5033"/>
      <c r="G2698" s="5133"/>
      <c r="H2698" s="5033"/>
      <c r="I2698" s="5033"/>
      <c r="J2698" s="5289"/>
      <c r="K2698" s="506"/>
      <c r="L2698" s="506"/>
      <c r="M2698" s="506"/>
      <c r="N2698" s="506"/>
      <c r="O2698" s="506"/>
      <c r="P2698" s="506"/>
    </row>
    <row r="2699" spans="3:16" s="360" customFormat="1" ht="15" customHeight="1" x14ac:dyDescent="0.2">
      <c r="C2699" s="982" t="s">
        <v>1293</v>
      </c>
      <c r="D2699" s="983">
        <f>+E2699</f>
        <v>0</v>
      </c>
      <c r="E2699" s="983">
        <v>0</v>
      </c>
      <c r="F2699" s="984">
        <v>0</v>
      </c>
      <c r="G2699" s="984">
        <v>0</v>
      </c>
      <c r="H2699" s="985">
        <v>0</v>
      </c>
      <c r="I2699" s="986">
        <v>0.15</v>
      </c>
      <c r="J2699" s="987">
        <v>0.15</v>
      </c>
      <c r="K2699" s="506"/>
      <c r="L2699" s="506"/>
      <c r="M2699" s="506"/>
      <c r="N2699" s="506"/>
      <c r="O2699" s="506"/>
      <c r="P2699" s="506"/>
    </row>
    <row r="2700" spans="3:16" s="360" customFormat="1" ht="15" customHeight="1" x14ac:dyDescent="0.2">
      <c r="C2700" s="982" t="s">
        <v>1294</v>
      </c>
      <c r="D2700" s="983">
        <f>+E2700</f>
        <v>6</v>
      </c>
      <c r="E2700" s="983">
        <v>6</v>
      </c>
      <c r="F2700" s="98">
        <v>40</v>
      </c>
      <c r="G2700" s="98">
        <v>0</v>
      </c>
      <c r="H2700" s="416">
        <v>0</v>
      </c>
      <c r="I2700" s="986">
        <v>0.15</v>
      </c>
      <c r="J2700" s="987">
        <v>0.15</v>
      </c>
      <c r="K2700" s="506"/>
      <c r="L2700" s="506"/>
      <c r="M2700" s="506"/>
      <c r="N2700" s="506"/>
      <c r="O2700" s="506"/>
      <c r="P2700" s="506"/>
    </row>
    <row r="2701" spans="3:16" s="360" customFormat="1" ht="15" customHeight="1" x14ac:dyDescent="0.2">
      <c r="C2701" s="982" t="s">
        <v>1295</v>
      </c>
      <c r="D2701" s="983">
        <f t="shared" ref="D2701:D2721" si="26">+E2701</f>
        <v>8</v>
      </c>
      <c r="E2701" s="983">
        <v>8</v>
      </c>
      <c r="F2701" s="98">
        <v>53</v>
      </c>
      <c r="G2701" s="98">
        <v>0</v>
      </c>
      <c r="H2701" s="416">
        <v>0</v>
      </c>
      <c r="I2701" s="986">
        <v>0.15</v>
      </c>
      <c r="J2701" s="987">
        <v>0.15</v>
      </c>
      <c r="K2701" s="506"/>
      <c r="L2701" s="506"/>
      <c r="M2701" s="506"/>
      <c r="N2701" s="506"/>
      <c r="O2701" s="506"/>
      <c r="P2701" s="506"/>
    </row>
    <row r="2702" spans="3:16" s="360" customFormat="1" ht="15" customHeight="1" x14ac:dyDescent="0.2">
      <c r="C2702" s="982" t="s">
        <v>1296</v>
      </c>
      <c r="D2702" s="983">
        <f t="shared" si="26"/>
        <v>10</v>
      </c>
      <c r="E2702" s="983">
        <v>10</v>
      </c>
      <c r="F2702" s="98">
        <v>67</v>
      </c>
      <c r="G2702" s="98">
        <v>0</v>
      </c>
      <c r="H2702" s="416">
        <v>0</v>
      </c>
      <c r="I2702" s="986">
        <v>0.15</v>
      </c>
      <c r="J2702" s="987">
        <v>0.15</v>
      </c>
      <c r="K2702" s="506"/>
      <c r="L2702" s="506"/>
      <c r="M2702" s="506"/>
      <c r="N2702" s="506"/>
      <c r="O2702" s="506"/>
      <c r="P2702" s="506"/>
    </row>
    <row r="2703" spans="3:16" s="360" customFormat="1" ht="15" customHeight="1" x14ac:dyDescent="0.2">
      <c r="C2703" s="982" t="s">
        <v>1297</v>
      </c>
      <c r="D2703" s="983">
        <f t="shared" si="26"/>
        <v>12</v>
      </c>
      <c r="E2703" s="983">
        <v>12</v>
      </c>
      <c r="F2703" s="98">
        <v>80</v>
      </c>
      <c r="G2703" s="98">
        <v>0</v>
      </c>
      <c r="H2703" s="416">
        <v>0</v>
      </c>
      <c r="I2703" s="986">
        <v>0.15</v>
      </c>
      <c r="J2703" s="987">
        <v>0.15</v>
      </c>
      <c r="K2703" s="506"/>
      <c r="L2703" s="506"/>
      <c r="M2703" s="506"/>
      <c r="N2703" s="506"/>
      <c r="O2703" s="506"/>
      <c r="P2703" s="506"/>
    </row>
    <row r="2704" spans="3:16" s="360" customFormat="1" ht="15" customHeight="1" x14ac:dyDescent="0.2">
      <c r="C2704" s="982" t="s">
        <v>1298</v>
      </c>
      <c r="D2704" s="983">
        <f t="shared" si="26"/>
        <v>15</v>
      </c>
      <c r="E2704" s="983">
        <v>15</v>
      </c>
      <c r="F2704" s="98">
        <v>100</v>
      </c>
      <c r="G2704" s="98">
        <v>75</v>
      </c>
      <c r="H2704" s="416">
        <v>40</v>
      </c>
      <c r="I2704" s="986">
        <v>0.15</v>
      </c>
      <c r="J2704" s="987">
        <v>0.15</v>
      </c>
      <c r="K2704" s="506"/>
      <c r="L2704" s="506"/>
      <c r="M2704" s="506"/>
      <c r="N2704" s="506"/>
      <c r="O2704" s="506"/>
      <c r="P2704" s="506"/>
    </row>
    <row r="2705" spans="3:16" s="360" customFormat="1" ht="15" customHeight="1" x14ac:dyDescent="0.2">
      <c r="C2705" s="982" t="s">
        <v>1299</v>
      </c>
      <c r="D2705" s="983">
        <f t="shared" si="26"/>
        <v>20</v>
      </c>
      <c r="E2705" s="983">
        <v>20</v>
      </c>
      <c r="F2705" s="98">
        <v>133</v>
      </c>
      <c r="G2705" s="98">
        <v>115</v>
      </c>
      <c r="H2705" s="416">
        <v>40</v>
      </c>
      <c r="I2705" s="986">
        <v>0.15</v>
      </c>
      <c r="J2705" s="987">
        <v>0.15</v>
      </c>
      <c r="K2705" s="506"/>
      <c r="L2705" s="506"/>
      <c r="M2705" s="506"/>
      <c r="N2705" s="506"/>
      <c r="O2705" s="506"/>
      <c r="P2705" s="506"/>
    </row>
    <row r="2706" spans="3:16" s="360" customFormat="1" ht="15" customHeight="1" x14ac:dyDescent="0.2">
      <c r="C2706" s="982" t="s">
        <v>1300</v>
      </c>
      <c r="D2706" s="983">
        <f t="shared" si="26"/>
        <v>25</v>
      </c>
      <c r="E2706" s="983">
        <v>25</v>
      </c>
      <c r="F2706" s="98">
        <v>167</v>
      </c>
      <c r="G2706" s="98">
        <v>150</v>
      </c>
      <c r="H2706" s="416">
        <v>40</v>
      </c>
      <c r="I2706" s="986">
        <v>0.15</v>
      </c>
      <c r="J2706" s="987">
        <v>0.15</v>
      </c>
      <c r="K2706" s="506"/>
      <c r="L2706" s="506"/>
      <c r="M2706" s="506"/>
      <c r="N2706" s="506"/>
      <c r="O2706" s="506"/>
      <c r="P2706" s="506"/>
    </row>
    <row r="2707" spans="3:16" s="360" customFormat="1" ht="15" customHeight="1" x14ac:dyDescent="0.2">
      <c r="C2707" s="982" t="s">
        <v>1301</v>
      </c>
      <c r="D2707" s="983">
        <f t="shared" si="26"/>
        <v>30</v>
      </c>
      <c r="E2707" s="983">
        <v>30</v>
      </c>
      <c r="F2707" s="98">
        <v>200</v>
      </c>
      <c r="G2707" s="98">
        <v>190</v>
      </c>
      <c r="H2707" s="416">
        <v>40</v>
      </c>
      <c r="I2707" s="986">
        <v>0.15</v>
      </c>
      <c r="J2707" s="987">
        <v>0.15</v>
      </c>
      <c r="K2707" s="506"/>
      <c r="L2707" s="506"/>
      <c r="M2707" s="506"/>
      <c r="N2707" s="506"/>
      <c r="O2707" s="506"/>
      <c r="P2707" s="506"/>
    </row>
    <row r="2708" spans="3:16" s="360" customFormat="1" ht="15" customHeight="1" x14ac:dyDescent="0.2">
      <c r="C2708" s="982" t="s">
        <v>1302</v>
      </c>
      <c r="D2708" s="983">
        <f t="shared" si="26"/>
        <v>35</v>
      </c>
      <c r="E2708" s="983">
        <v>35</v>
      </c>
      <c r="F2708" s="98">
        <v>233</v>
      </c>
      <c r="G2708" s="98">
        <v>230</v>
      </c>
      <c r="H2708" s="416">
        <v>40</v>
      </c>
      <c r="I2708" s="986">
        <v>0.15</v>
      </c>
      <c r="J2708" s="987">
        <v>0.15</v>
      </c>
      <c r="K2708" s="506"/>
      <c r="L2708" s="506"/>
      <c r="M2708" s="506"/>
      <c r="N2708" s="506"/>
      <c r="O2708" s="506"/>
      <c r="P2708" s="506"/>
    </row>
    <row r="2709" spans="3:16" s="360" customFormat="1" ht="15" customHeight="1" x14ac:dyDescent="0.2">
      <c r="C2709" s="982" t="s">
        <v>1303</v>
      </c>
      <c r="D2709" s="983">
        <f t="shared" si="26"/>
        <v>40</v>
      </c>
      <c r="E2709" s="983">
        <v>40</v>
      </c>
      <c r="F2709" s="98">
        <v>267</v>
      </c>
      <c r="G2709" s="98">
        <v>280</v>
      </c>
      <c r="H2709" s="416">
        <v>40</v>
      </c>
      <c r="I2709" s="986">
        <v>0.15</v>
      </c>
      <c r="J2709" s="987">
        <v>0.15</v>
      </c>
      <c r="K2709" s="506"/>
      <c r="L2709" s="506"/>
      <c r="M2709" s="506"/>
      <c r="N2709" s="506"/>
      <c r="O2709" s="506"/>
      <c r="P2709" s="506"/>
    </row>
    <row r="2710" spans="3:16" s="360" customFormat="1" ht="15" customHeight="1" x14ac:dyDescent="0.2">
      <c r="C2710" s="982" t="s">
        <v>1304</v>
      </c>
      <c r="D2710" s="983">
        <f t="shared" si="26"/>
        <v>50</v>
      </c>
      <c r="E2710" s="983">
        <v>50</v>
      </c>
      <c r="F2710" s="98">
        <v>333</v>
      </c>
      <c r="G2710" s="98">
        <v>365</v>
      </c>
      <c r="H2710" s="416">
        <v>40</v>
      </c>
      <c r="I2710" s="986">
        <v>0.15</v>
      </c>
      <c r="J2710" s="987">
        <v>0.15</v>
      </c>
      <c r="K2710" s="506"/>
      <c r="L2710" s="506"/>
      <c r="M2710" s="506"/>
      <c r="N2710" s="506"/>
      <c r="O2710" s="506"/>
      <c r="P2710" s="506"/>
    </row>
    <row r="2711" spans="3:16" s="360" customFormat="1" ht="15" customHeight="1" x14ac:dyDescent="0.2">
      <c r="C2711" s="982" t="s">
        <v>1305</v>
      </c>
      <c r="D2711" s="983">
        <f t="shared" si="26"/>
        <v>55</v>
      </c>
      <c r="E2711" s="983">
        <v>55</v>
      </c>
      <c r="F2711" s="98">
        <v>367</v>
      </c>
      <c r="G2711" s="98">
        <v>420</v>
      </c>
      <c r="H2711" s="416">
        <v>40</v>
      </c>
      <c r="I2711" s="986">
        <v>0.15</v>
      </c>
      <c r="J2711" s="987">
        <v>0.15</v>
      </c>
      <c r="K2711" s="506"/>
      <c r="L2711" s="506"/>
      <c r="M2711" s="506"/>
      <c r="N2711" s="506"/>
      <c r="O2711" s="506"/>
      <c r="P2711" s="506"/>
    </row>
    <row r="2712" spans="3:16" s="360" customFormat="1" ht="15" customHeight="1" x14ac:dyDescent="0.2">
      <c r="C2712" s="982" t="s">
        <v>1306</v>
      </c>
      <c r="D2712" s="983">
        <f t="shared" si="26"/>
        <v>60</v>
      </c>
      <c r="E2712" s="983">
        <v>60</v>
      </c>
      <c r="F2712" s="98">
        <v>400</v>
      </c>
      <c r="G2712" s="98">
        <v>480</v>
      </c>
      <c r="H2712" s="416">
        <v>40</v>
      </c>
      <c r="I2712" s="986">
        <v>0.15</v>
      </c>
      <c r="J2712" s="987">
        <v>0.15</v>
      </c>
      <c r="K2712" s="506"/>
      <c r="L2712" s="506"/>
      <c r="M2712" s="506"/>
      <c r="N2712" s="506"/>
      <c r="O2712" s="506"/>
      <c r="P2712" s="506"/>
    </row>
    <row r="2713" spans="3:16" s="360" customFormat="1" ht="15" customHeight="1" x14ac:dyDescent="0.2">
      <c r="C2713" s="982" t="s">
        <v>1307</v>
      </c>
      <c r="D2713" s="983">
        <f t="shared" si="26"/>
        <v>65</v>
      </c>
      <c r="E2713" s="983">
        <v>65</v>
      </c>
      <c r="F2713" s="98">
        <v>433</v>
      </c>
      <c r="G2713" s="98">
        <v>545</v>
      </c>
      <c r="H2713" s="416">
        <v>40</v>
      </c>
      <c r="I2713" s="986">
        <v>0.15</v>
      </c>
      <c r="J2713" s="987">
        <v>0.15</v>
      </c>
      <c r="K2713" s="506"/>
      <c r="L2713" s="506"/>
      <c r="M2713" s="506"/>
      <c r="N2713" s="506"/>
      <c r="O2713" s="506"/>
      <c r="P2713" s="506"/>
    </row>
    <row r="2714" spans="3:16" s="360" customFormat="1" ht="15" customHeight="1" x14ac:dyDescent="0.2">
      <c r="C2714" s="982" t="s">
        <v>1308</v>
      </c>
      <c r="D2714" s="983">
        <f t="shared" si="26"/>
        <v>70</v>
      </c>
      <c r="E2714" s="983">
        <v>70</v>
      </c>
      <c r="F2714" s="98">
        <v>467</v>
      </c>
      <c r="G2714" s="98">
        <v>615</v>
      </c>
      <c r="H2714" s="416">
        <v>40</v>
      </c>
      <c r="I2714" s="986">
        <v>0.15</v>
      </c>
      <c r="J2714" s="987">
        <v>0.15</v>
      </c>
      <c r="K2714" s="506"/>
      <c r="L2714" s="506"/>
      <c r="M2714" s="506"/>
      <c r="N2714" s="506"/>
      <c r="O2714" s="506"/>
      <c r="P2714" s="506"/>
    </row>
    <row r="2715" spans="3:16" s="360" customFormat="1" ht="15" customHeight="1" x14ac:dyDescent="0.2">
      <c r="C2715" s="982" t="s">
        <v>1309</v>
      </c>
      <c r="D2715" s="983">
        <f t="shared" si="26"/>
        <v>80</v>
      </c>
      <c r="E2715" s="983">
        <v>80</v>
      </c>
      <c r="F2715" s="98">
        <v>533</v>
      </c>
      <c r="G2715" s="98">
        <v>730</v>
      </c>
      <c r="H2715" s="416">
        <v>40</v>
      </c>
      <c r="I2715" s="986">
        <v>0.15</v>
      </c>
      <c r="J2715" s="987">
        <v>0.15</v>
      </c>
      <c r="K2715" s="506"/>
      <c r="L2715" s="506"/>
      <c r="M2715" s="506"/>
      <c r="N2715" s="506"/>
      <c r="O2715" s="506"/>
      <c r="P2715" s="506"/>
    </row>
    <row r="2716" spans="3:16" s="360" customFormat="1" ht="15" customHeight="1" x14ac:dyDescent="0.2">
      <c r="C2716" s="982" t="s">
        <v>1310</v>
      </c>
      <c r="D2716" s="983">
        <f t="shared" si="26"/>
        <v>100</v>
      </c>
      <c r="E2716" s="983">
        <v>100</v>
      </c>
      <c r="F2716" s="98">
        <v>667</v>
      </c>
      <c r="G2716" s="98">
        <v>955</v>
      </c>
      <c r="H2716" s="416">
        <v>40</v>
      </c>
      <c r="I2716" s="986">
        <v>0.15</v>
      </c>
      <c r="J2716" s="987">
        <v>0.15</v>
      </c>
      <c r="K2716" s="506"/>
      <c r="L2716" s="506"/>
      <c r="M2716" s="506"/>
      <c r="N2716" s="506"/>
      <c r="O2716" s="506"/>
      <c r="P2716" s="506"/>
    </row>
    <row r="2717" spans="3:16" s="360" customFormat="1" ht="15" customHeight="1" x14ac:dyDescent="0.2">
      <c r="C2717" s="982" t="s">
        <v>1311</v>
      </c>
      <c r="D2717" s="983">
        <f t="shared" si="26"/>
        <v>120</v>
      </c>
      <c r="E2717" s="983">
        <v>120</v>
      </c>
      <c r="F2717" s="98">
        <v>800</v>
      </c>
      <c r="G2717" s="98">
        <v>1200</v>
      </c>
      <c r="H2717" s="416">
        <v>40</v>
      </c>
      <c r="I2717" s="986">
        <v>0.15</v>
      </c>
      <c r="J2717" s="987">
        <v>0.15</v>
      </c>
      <c r="K2717" s="506"/>
      <c r="L2717" s="506"/>
      <c r="M2717" s="506"/>
      <c r="N2717" s="506"/>
      <c r="O2717" s="506"/>
      <c r="P2717" s="506"/>
    </row>
    <row r="2718" spans="3:16" s="360" customFormat="1" ht="15" customHeight="1" x14ac:dyDescent="0.2">
      <c r="C2718" s="982" t="s">
        <v>1312</v>
      </c>
      <c r="D2718" s="983">
        <f t="shared" si="26"/>
        <v>150</v>
      </c>
      <c r="E2718" s="983">
        <v>150</v>
      </c>
      <c r="F2718" s="98">
        <v>1000</v>
      </c>
      <c r="G2718" s="98">
        <v>1600</v>
      </c>
      <c r="H2718" s="416">
        <v>40</v>
      </c>
      <c r="I2718" s="986">
        <v>0.15</v>
      </c>
      <c r="J2718" s="987">
        <v>0.15</v>
      </c>
      <c r="K2718" s="506"/>
      <c r="L2718" s="506"/>
      <c r="M2718" s="506"/>
      <c r="N2718" s="506"/>
      <c r="O2718" s="506"/>
      <c r="P2718" s="506"/>
    </row>
    <row r="2719" spans="3:16" s="360" customFormat="1" ht="15" customHeight="1" x14ac:dyDescent="0.2">
      <c r="C2719" s="982" t="s">
        <v>1313</v>
      </c>
      <c r="D2719" s="983">
        <f t="shared" si="26"/>
        <v>200</v>
      </c>
      <c r="E2719" s="983">
        <v>200</v>
      </c>
      <c r="F2719" s="98">
        <v>1333</v>
      </c>
      <c r="G2719" s="98">
        <v>2200</v>
      </c>
      <c r="H2719" s="416">
        <v>40</v>
      </c>
      <c r="I2719" s="986">
        <v>0.15</v>
      </c>
      <c r="J2719" s="987">
        <v>0.15</v>
      </c>
      <c r="K2719" s="506"/>
      <c r="L2719" s="506"/>
      <c r="M2719" s="506"/>
      <c r="N2719" s="506"/>
      <c r="O2719" s="506"/>
      <c r="P2719" s="506"/>
    </row>
    <row r="2720" spans="3:16" s="360" customFormat="1" ht="15" customHeight="1" x14ac:dyDescent="0.2">
      <c r="C2720" s="982" t="s">
        <v>1314</v>
      </c>
      <c r="D2720" s="983">
        <f t="shared" si="26"/>
        <v>250</v>
      </c>
      <c r="E2720" s="983">
        <v>250</v>
      </c>
      <c r="F2720" s="98">
        <v>1667</v>
      </c>
      <c r="G2720" s="98">
        <v>2800</v>
      </c>
      <c r="H2720" s="416">
        <v>40</v>
      </c>
      <c r="I2720" s="986">
        <v>0.15</v>
      </c>
      <c r="J2720" s="987">
        <v>0.15</v>
      </c>
      <c r="K2720" s="506"/>
      <c r="L2720" s="506"/>
      <c r="M2720" s="506"/>
      <c r="N2720" s="506"/>
      <c r="O2720" s="506"/>
      <c r="P2720" s="506"/>
    </row>
    <row r="2721" spans="3:16" s="360" customFormat="1" ht="15" customHeight="1" x14ac:dyDescent="0.2">
      <c r="C2721" s="982" t="s">
        <v>1315</v>
      </c>
      <c r="D2721" s="983">
        <f t="shared" si="26"/>
        <v>300</v>
      </c>
      <c r="E2721" s="841">
        <v>300</v>
      </c>
      <c r="F2721" s="416">
        <v>2000</v>
      </c>
      <c r="G2721" s="416">
        <v>3500</v>
      </c>
      <c r="H2721" s="416">
        <v>40</v>
      </c>
      <c r="I2721" s="986">
        <v>0.15</v>
      </c>
      <c r="J2721" s="987">
        <v>0.15</v>
      </c>
      <c r="K2721" s="506"/>
      <c r="L2721" s="506"/>
      <c r="M2721" s="506"/>
      <c r="N2721" s="506"/>
      <c r="O2721" s="506"/>
      <c r="P2721" s="506"/>
    </row>
    <row r="2722" spans="3:16" s="360" customFormat="1" ht="15" customHeight="1" x14ac:dyDescent="0.2">
      <c r="C2722" s="980" t="s">
        <v>1474</v>
      </c>
      <c r="D2722" s="712"/>
      <c r="E2722" s="848"/>
      <c r="F2722" s="848"/>
      <c r="G2722" s="848"/>
      <c r="H2722" s="848"/>
      <c r="I2722" s="848"/>
      <c r="J2722" s="849"/>
      <c r="K2722" s="506"/>
      <c r="L2722" s="506"/>
      <c r="M2722" s="506"/>
      <c r="N2722" s="506"/>
      <c r="O2722" s="506"/>
      <c r="P2722" s="506"/>
    </row>
    <row r="2723" spans="3:16" s="360" customFormat="1" ht="15" customHeight="1" x14ac:dyDescent="0.2">
      <c r="C2723" s="5036" t="s">
        <v>529</v>
      </c>
      <c r="D2723" s="4402"/>
      <c r="E2723" s="4402"/>
      <c r="F2723" s="4402"/>
      <c r="G2723" s="4402"/>
      <c r="H2723" s="4402"/>
      <c r="I2723" s="4402"/>
      <c r="J2723" s="5037"/>
      <c r="K2723" s="506"/>
      <c r="L2723" s="506"/>
      <c r="M2723" s="506"/>
      <c r="N2723" s="506"/>
      <c r="O2723" s="506"/>
      <c r="P2723" s="506"/>
    </row>
    <row r="2724" spans="3:16" s="360" customFormat="1" ht="15" customHeight="1" x14ac:dyDescent="0.2">
      <c r="C2724" s="981" t="s">
        <v>530</v>
      </c>
      <c r="D2724" s="712"/>
      <c r="E2724" s="848"/>
      <c r="F2724" s="848"/>
      <c r="G2724" s="848"/>
      <c r="H2724" s="848"/>
      <c r="I2724" s="848"/>
      <c r="J2724" s="849"/>
      <c r="K2724" s="506"/>
      <c r="L2724" s="506"/>
      <c r="M2724" s="506"/>
      <c r="N2724" s="506"/>
      <c r="O2724" s="506"/>
      <c r="P2724" s="506"/>
    </row>
    <row r="2725" spans="3:16" s="360" customFormat="1" ht="15" customHeight="1" x14ac:dyDescent="0.2">
      <c r="C2725" s="981" t="s">
        <v>531</v>
      </c>
      <c r="D2725" s="712"/>
      <c r="E2725" s="712"/>
      <c r="F2725" s="712"/>
      <c r="G2725" s="712"/>
      <c r="H2725" s="712"/>
      <c r="I2725" s="712"/>
      <c r="J2725" s="832"/>
      <c r="K2725" s="506"/>
      <c r="L2725" s="506"/>
      <c r="M2725" s="506"/>
      <c r="N2725" s="506"/>
      <c r="O2725" s="506"/>
      <c r="P2725" s="506"/>
    </row>
    <row r="2726" spans="3:16" s="360" customFormat="1" ht="15" customHeight="1" x14ac:dyDescent="0.2">
      <c r="C2726" s="5036" t="s">
        <v>532</v>
      </c>
      <c r="D2726" s="4402"/>
      <c r="E2726" s="4402"/>
      <c r="F2726" s="4402"/>
      <c r="G2726" s="4402"/>
      <c r="H2726" s="4402"/>
      <c r="I2726" s="4402"/>
      <c r="J2726" s="5037"/>
      <c r="K2726" s="506"/>
      <c r="L2726" s="506"/>
      <c r="M2726" s="506"/>
      <c r="N2726" s="506"/>
      <c r="O2726" s="506"/>
      <c r="P2726" s="506"/>
    </row>
    <row r="2727" spans="3:16" s="360" customFormat="1" ht="15" customHeight="1" thickBot="1" x14ac:dyDescent="0.25">
      <c r="C2727" s="850"/>
      <c r="D2727" s="851"/>
      <c r="E2727" s="851"/>
      <c r="F2727" s="851"/>
      <c r="G2727" s="851"/>
      <c r="H2727" s="851"/>
      <c r="I2727" s="851"/>
      <c r="J2727" s="852"/>
      <c r="K2727" s="506"/>
      <c r="L2727" s="506"/>
      <c r="M2727" s="506"/>
      <c r="N2727" s="506"/>
      <c r="O2727" s="506"/>
      <c r="P2727" s="506"/>
    </row>
    <row r="2728" spans="3:16" s="360" customFormat="1" ht="15" customHeight="1" thickTop="1" x14ac:dyDescent="0.3">
      <c r="C2728" s="1029"/>
      <c r="D2728" s="534"/>
      <c r="E2728" s="534"/>
      <c r="F2728" s="534"/>
      <c r="G2728" s="534"/>
      <c r="H2728" s="534"/>
      <c r="I2728" s="506"/>
      <c r="J2728" s="506"/>
      <c r="K2728" s="506"/>
      <c r="L2728" s="506"/>
      <c r="M2728" s="506"/>
      <c r="N2728" s="506"/>
      <c r="O2728" s="506"/>
      <c r="P2728" s="506"/>
    </row>
    <row r="2729" spans="3:16" s="360" customFormat="1" ht="15" customHeight="1" thickBot="1" x14ac:dyDescent="0.35">
      <c r="C2729" s="534"/>
      <c r="D2729" s="534"/>
      <c r="E2729" s="534"/>
      <c r="F2729" s="534"/>
      <c r="G2729" s="534"/>
      <c r="H2729" s="534"/>
      <c r="I2729" s="506"/>
      <c r="J2729" s="506"/>
      <c r="K2729" s="506"/>
      <c r="L2729" s="506"/>
      <c r="M2729" s="506"/>
      <c r="N2729" s="506"/>
      <c r="O2729" s="506"/>
      <c r="P2729" s="506"/>
    </row>
    <row r="2730" spans="3:16" s="360" customFormat="1" ht="15" customHeight="1" thickTop="1" x14ac:dyDescent="0.2">
      <c r="C2730" s="5062" t="s">
        <v>2764</v>
      </c>
      <c r="D2730" s="4962"/>
      <c r="E2730" s="4962"/>
      <c r="F2730" s="4962"/>
      <c r="G2730" s="4962"/>
      <c r="H2730" s="4962"/>
      <c r="I2730" s="4962"/>
      <c r="J2730" s="4962"/>
      <c r="K2730" s="4962"/>
      <c r="L2730" s="4962"/>
      <c r="M2730" s="4962"/>
      <c r="N2730" s="4963"/>
      <c r="O2730" s="506"/>
      <c r="P2730" s="506"/>
    </row>
    <row r="2731" spans="3:16" s="360" customFormat="1" ht="15" customHeight="1" thickBot="1" x14ac:dyDescent="0.25">
      <c r="C2731" s="831"/>
      <c r="D2731" s="712"/>
      <c r="E2731" s="712"/>
      <c r="F2731" s="712"/>
      <c r="G2731" s="712"/>
      <c r="H2731" s="712"/>
      <c r="I2731" s="712"/>
      <c r="J2731" s="712"/>
      <c r="K2731" s="712"/>
      <c r="L2731" s="712"/>
      <c r="M2731" s="712"/>
      <c r="N2731" s="832"/>
      <c r="O2731" s="506"/>
      <c r="P2731" s="506"/>
    </row>
    <row r="2732" spans="3:16" s="360" customFormat="1" ht="15" customHeight="1" thickBot="1" x14ac:dyDescent="0.25">
      <c r="C2732" s="5121" t="s">
        <v>344</v>
      </c>
      <c r="D2732" s="5109"/>
      <c r="E2732" s="5123" t="s">
        <v>2765</v>
      </c>
      <c r="F2732" s="5123"/>
      <c r="G2732" s="5123"/>
      <c r="H2732" s="5123"/>
      <c r="I2732" s="5123"/>
      <c r="J2732" s="5123"/>
      <c r="K2732" s="5123"/>
      <c r="L2732" s="5123"/>
      <c r="M2732" s="5123"/>
      <c r="N2732" s="5124"/>
      <c r="O2732" s="506"/>
      <c r="P2732" s="506"/>
    </row>
    <row r="2733" spans="3:16" s="360" customFormat="1" ht="15" customHeight="1" thickBot="1" x14ac:dyDescent="0.25">
      <c r="C2733" s="5122"/>
      <c r="D2733" s="5111"/>
      <c r="E2733" s="5063" t="s">
        <v>2766</v>
      </c>
      <c r="F2733" s="4966"/>
      <c r="G2733" s="4966"/>
      <c r="H2733" s="5063" t="s">
        <v>2767</v>
      </c>
      <c r="I2733" s="4966"/>
      <c r="J2733" s="5120"/>
      <c r="K2733" s="5063" t="s">
        <v>340</v>
      </c>
      <c r="L2733" s="4966"/>
      <c r="M2733" s="4966"/>
      <c r="N2733" s="5120"/>
      <c r="O2733" s="506"/>
      <c r="P2733" s="506"/>
    </row>
    <row r="2734" spans="3:16" s="360" customFormat="1" ht="15" customHeight="1" x14ac:dyDescent="0.2">
      <c r="C2734" s="5129" t="s">
        <v>2768</v>
      </c>
      <c r="D2734" s="5132" t="s">
        <v>2769</v>
      </c>
      <c r="E2734" s="5134" t="s">
        <v>2770</v>
      </c>
      <c r="F2734" s="5129" t="s">
        <v>2771</v>
      </c>
      <c r="G2734" s="5132" t="s">
        <v>2772</v>
      </c>
      <c r="H2734" s="5134" t="s">
        <v>2773</v>
      </c>
      <c r="I2734" s="5129" t="s">
        <v>1996</v>
      </c>
      <c r="J2734" s="5104" t="s">
        <v>2774</v>
      </c>
      <c r="K2734" s="5129" t="s">
        <v>229</v>
      </c>
      <c r="L2734" s="5129" t="s">
        <v>230</v>
      </c>
      <c r="M2734" s="5129" t="s">
        <v>2775</v>
      </c>
      <c r="N2734" s="5130" t="s">
        <v>2776</v>
      </c>
      <c r="O2734" s="506"/>
      <c r="P2734" s="506"/>
    </row>
    <row r="2735" spans="3:16" s="360" customFormat="1" ht="42" customHeight="1" x14ac:dyDescent="0.2">
      <c r="C2735" s="5033"/>
      <c r="D2735" s="5133"/>
      <c r="E2735" s="5135"/>
      <c r="F2735" s="5033"/>
      <c r="G2735" s="5133"/>
      <c r="H2735" s="5135"/>
      <c r="I2735" s="5033"/>
      <c r="J2735" s="5105"/>
      <c r="K2735" s="5033"/>
      <c r="L2735" s="5033"/>
      <c r="M2735" s="5033"/>
      <c r="N2735" s="5131"/>
      <c r="O2735" s="506"/>
      <c r="P2735" s="506"/>
    </row>
    <row r="2736" spans="3:16" s="360" customFormat="1" ht="15" customHeight="1" x14ac:dyDescent="0.2">
      <c r="C2736" s="835" t="s">
        <v>2777</v>
      </c>
      <c r="D2736" s="836">
        <v>49</v>
      </c>
      <c r="E2736" s="713" t="s">
        <v>1534</v>
      </c>
      <c r="F2736" s="975" t="s">
        <v>1534</v>
      </c>
      <c r="G2736" s="976" t="s">
        <v>1534</v>
      </c>
      <c r="H2736" s="840">
        <v>49</v>
      </c>
      <c r="I2736" s="416">
        <v>5000</v>
      </c>
      <c r="J2736" s="841">
        <v>0.1</v>
      </c>
      <c r="K2736" s="977">
        <v>0</v>
      </c>
      <c r="L2736" s="842">
        <v>50</v>
      </c>
      <c r="M2736" s="842">
        <v>0.06</v>
      </c>
      <c r="N2736" s="978">
        <v>0.1</v>
      </c>
      <c r="O2736" s="506"/>
      <c r="P2736" s="506"/>
    </row>
    <row r="2737" spans="3:16" s="360" customFormat="1" ht="15" customHeight="1" thickBot="1" x14ac:dyDescent="0.25">
      <c r="C2737" s="844"/>
      <c r="D2737" s="845"/>
      <c r="E2737" s="765"/>
      <c r="F2737" s="765"/>
      <c r="G2737" s="765"/>
      <c r="H2737" s="765"/>
      <c r="I2737" s="765"/>
      <c r="J2737" s="765"/>
      <c r="K2737" s="765"/>
      <c r="L2737" s="846"/>
      <c r="M2737" s="846"/>
      <c r="N2737" s="979"/>
      <c r="O2737" s="506"/>
      <c r="P2737" s="506"/>
    </row>
    <row r="2738" spans="3:16" s="360" customFormat="1" ht="15" customHeight="1" x14ac:dyDescent="0.2">
      <c r="C2738" s="980" t="s">
        <v>1474</v>
      </c>
      <c r="D2738" s="712"/>
      <c r="E2738" s="848"/>
      <c r="F2738" s="848"/>
      <c r="G2738" s="848"/>
      <c r="H2738" s="848"/>
      <c r="I2738" s="848"/>
      <c r="J2738" s="848"/>
      <c r="K2738" s="848"/>
      <c r="L2738" s="848"/>
      <c r="M2738" s="848"/>
      <c r="N2738" s="849"/>
      <c r="O2738" s="506"/>
      <c r="P2738" s="506"/>
    </row>
    <row r="2739" spans="3:16" s="360" customFormat="1" ht="15" customHeight="1" x14ac:dyDescent="0.2">
      <c r="C2739" s="981" t="s">
        <v>2778</v>
      </c>
      <c r="D2739" s="712"/>
      <c r="E2739" s="848"/>
      <c r="F2739" s="848"/>
      <c r="G2739" s="848"/>
      <c r="H2739" s="848"/>
      <c r="I2739" s="848"/>
      <c r="J2739" s="848"/>
      <c r="K2739" s="848"/>
      <c r="L2739" s="848"/>
      <c r="M2739" s="848"/>
      <c r="N2739" s="849"/>
      <c r="O2739" s="506"/>
      <c r="P2739" s="506"/>
    </row>
    <row r="2740" spans="3:16" s="360" customFormat="1" ht="15" customHeight="1" x14ac:dyDescent="0.2">
      <c r="C2740" s="831" t="s">
        <v>2779</v>
      </c>
      <c r="D2740" s="712"/>
      <c r="E2740" s="712"/>
      <c r="F2740" s="712"/>
      <c r="G2740" s="712"/>
      <c r="H2740" s="712"/>
      <c r="I2740" s="712"/>
      <c r="J2740" s="712"/>
      <c r="K2740" s="712"/>
      <c r="L2740" s="712"/>
      <c r="M2740" s="712"/>
      <c r="N2740" s="832"/>
      <c r="O2740" s="506"/>
      <c r="P2740" s="506"/>
    </row>
    <row r="2741" spans="3:16" s="360" customFormat="1" ht="15" customHeight="1" x14ac:dyDescent="0.2">
      <c r="C2741" s="5095" t="s">
        <v>2780</v>
      </c>
      <c r="D2741" s="4402"/>
      <c r="E2741" s="4402"/>
      <c r="F2741" s="4402"/>
      <c r="G2741" s="4402"/>
      <c r="H2741" s="4402"/>
      <c r="I2741" s="4402"/>
      <c r="J2741" s="4402"/>
      <c r="K2741" s="4402"/>
      <c r="L2741" s="4402"/>
      <c r="M2741" s="4402"/>
      <c r="N2741" s="5037"/>
      <c r="O2741" s="506"/>
      <c r="P2741" s="506"/>
    </row>
    <row r="2742" spans="3:16" s="360" customFormat="1" ht="15" customHeight="1" x14ac:dyDescent="0.2">
      <c r="C2742" s="831" t="s">
        <v>1286</v>
      </c>
      <c r="D2742" s="712"/>
      <c r="E2742" s="712"/>
      <c r="F2742" s="712"/>
      <c r="G2742" s="712"/>
      <c r="H2742" s="712"/>
      <c r="I2742" s="712"/>
      <c r="J2742" s="712"/>
      <c r="K2742" s="712"/>
      <c r="L2742" s="712"/>
      <c r="M2742" s="712"/>
      <c r="N2742" s="832"/>
      <c r="O2742" s="506"/>
      <c r="P2742" s="506"/>
    </row>
    <row r="2743" spans="3:16" s="360" customFormat="1" ht="15" customHeight="1" thickBot="1" x14ac:dyDescent="0.25">
      <c r="C2743" s="850"/>
      <c r="D2743" s="851"/>
      <c r="E2743" s="851"/>
      <c r="F2743" s="851"/>
      <c r="G2743" s="851"/>
      <c r="H2743" s="851"/>
      <c r="I2743" s="851"/>
      <c r="J2743" s="851"/>
      <c r="K2743" s="851"/>
      <c r="L2743" s="851"/>
      <c r="M2743" s="851"/>
      <c r="N2743" s="852"/>
      <c r="O2743" s="506"/>
      <c r="P2743" s="506"/>
    </row>
    <row r="2744" spans="3:16" s="360" customFormat="1" ht="15" customHeight="1" thickTop="1" x14ac:dyDescent="0.3">
      <c r="C2744" s="1029"/>
      <c r="D2744" s="534"/>
      <c r="E2744" s="534"/>
      <c r="F2744" s="534"/>
      <c r="G2744" s="534"/>
      <c r="H2744" s="534"/>
      <c r="I2744" s="506"/>
      <c r="J2744" s="506"/>
      <c r="K2744" s="506"/>
      <c r="L2744" s="506"/>
      <c r="M2744" s="506"/>
      <c r="N2744" s="506"/>
      <c r="O2744" s="506"/>
      <c r="P2744" s="506"/>
    </row>
    <row r="2745" spans="3:16" s="360" customFormat="1" ht="15" customHeight="1" thickBot="1" x14ac:dyDescent="0.35">
      <c r="C2745" s="534"/>
      <c r="D2745" s="534"/>
      <c r="E2745" s="534"/>
      <c r="F2745" s="534"/>
      <c r="G2745" s="534"/>
      <c r="H2745" s="534"/>
      <c r="I2745" s="506"/>
      <c r="J2745" s="506"/>
      <c r="K2745" s="506"/>
      <c r="L2745" s="506"/>
      <c r="M2745" s="506"/>
      <c r="N2745" s="506"/>
      <c r="O2745" s="506"/>
      <c r="P2745" s="506"/>
    </row>
    <row r="2746" spans="3:16" s="360" customFormat="1" ht="15" customHeight="1" thickTop="1" x14ac:dyDescent="0.2">
      <c r="C2746" s="5062" t="s">
        <v>343</v>
      </c>
      <c r="D2746" s="4962"/>
      <c r="E2746" s="4962"/>
      <c r="F2746" s="4962"/>
      <c r="G2746" s="4962"/>
      <c r="H2746" s="4962"/>
      <c r="I2746" s="4962"/>
      <c r="J2746" s="4962"/>
      <c r="K2746" s="4962"/>
      <c r="L2746" s="4962"/>
      <c r="M2746" s="4962"/>
      <c r="N2746" s="4962"/>
      <c r="O2746" s="4963"/>
      <c r="P2746" s="506"/>
    </row>
    <row r="2747" spans="3:16" s="360" customFormat="1" ht="15" customHeight="1" thickBot="1" x14ac:dyDescent="0.25">
      <c r="C2747" s="831"/>
      <c r="D2747" s="712"/>
      <c r="E2747" s="712"/>
      <c r="F2747" s="712"/>
      <c r="G2747" s="712"/>
      <c r="H2747" s="712"/>
      <c r="I2747" s="712"/>
      <c r="J2747" s="712"/>
      <c r="K2747" s="712"/>
      <c r="L2747" s="712"/>
      <c r="M2747" s="712"/>
      <c r="N2747" s="712"/>
      <c r="O2747" s="832"/>
      <c r="P2747" s="506"/>
    </row>
    <row r="2748" spans="3:16" s="360" customFormat="1" ht="15" customHeight="1" thickBot="1" x14ac:dyDescent="0.25">
      <c r="C2748" s="5121" t="s">
        <v>344</v>
      </c>
      <c r="D2748" s="5109"/>
      <c r="E2748" s="5123" t="s">
        <v>345</v>
      </c>
      <c r="F2748" s="5123"/>
      <c r="G2748" s="5123"/>
      <c r="H2748" s="5123"/>
      <c r="I2748" s="5123"/>
      <c r="J2748" s="5123"/>
      <c r="K2748" s="5123"/>
      <c r="L2748" s="5123"/>
      <c r="M2748" s="5123"/>
      <c r="N2748" s="5123"/>
      <c r="O2748" s="5124"/>
      <c r="P2748" s="506"/>
    </row>
    <row r="2749" spans="3:16" s="360" customFormat="1" ht="15" customHeight="1" thickBot="1" x14ac:dyDescent="0.25">
      <c r="C2749" s="5122"/>
      <c r="D2749" s="5111"/>
      <c r="E2749" s="5063" t="s">
        <v>224</v>
      </c>
      <c r="F2749" s="4966"/>
      <c r="G2749" s="4966"/>
      <c r="H2749" s="4966"/>
      <c r="I2749" s="5120"/>
      <c r="J2749" s="5063" t="s">
        <v>225</v>
      </c>
      <c r="K2749" s="4966"/>
      <c r="L2749" s="5120"/>
      <c r="M2749" s="5063" t="s">
        <v>340</v>
      </c>
      <c r="N2749" s="4966"/>
      <c r="O2749" s="5120"/>
      <c r="P2749" s="506"/>
    </row>
    <row r="2750" spans="3:16" s="360" customFormat="1" ht="15" customHeight="1" x14ac:dyDescent="0.2">
      <c r="C2750" s="5129" t="s">
        <v>346</v>
      </c>
      <c r="D2750" s="5129" t="s">
        <v>347</v>
      </c>
      <c r="E2750" s="5129" t="s">
        <v>226</v>
      </c>
      <c r="F2750" s="5129" t="s">
        <v>349</v>
      </c>
      <c r="G2750" s="5129" t="s">
        <v>350</v>
      </c>
      <c r="H2750" s="5129" t="s">
        <v>351</v>
      </c>
      <c r="I2750" s="5129" t="s">
        <v>227</v>
      </c>
      <c r="J2750" s="5129" t="s">
        <v>353</v>
      </c>
      <c r="K2750" s="5275" t="s">
        <v>228</v>
      </c>
      <c r="L2750" s="5276"/>
      <c r="M2750" s="5129" t="s">
        <v>229</v>
      </c>
      <c r="N2750" s="5129" t="s">
        <v>230</v>
      </c>
      <c r="O2750" s="5132" t="s">
        <v>231</v>
      </c>
      <c r="P2750" s="506"/>
    </row>
    <row r="2751" spans="3:16" s="360" customFormat="1" ht="84" customHeight="1" x14ac:dyDescent="0.2">
      <c r="C2751" s="5033"/>
      <c r="D2751" s="5033"/>
      <c r="E2751" s="5033"/>
      <c r="F2751" s="5033"/>
      <c r="G2751" s="5033"/>
      <c r="H2751" s="5033"/>
      <c r="I2751" s="5033"/>
      <c r="J2751" s="5033"/>
      <c r="K2751" s="834" t="s">
        <v>1735</v>
      </c>
      <c r="L2751" s="834" t="s">
        <v>1736</v>
      </c>
      <c r="M2751" s="5033"/>
      <c r="N2751" s="5033"/>
      <c r="O2751" s="5133"/>
      <c r="P2751" s="506"/>
    </row>
    <row r="2752" spans="3:16" s="360" customFormat="1" ht="15" customHeight="1" x14ac:dyDescent="0.2">
      <c r="C2752" s="835" t="s">
        <v>1737</v>
      </c>
      <c r="D2752" s="836">
        <v>23</v>
      </c>
      <c r="E2752" s="836">
        <v>8</v>
      </c>
      <c r="F2752" s="837">
        <v>100</v>
      </c>
      <c r="G2752" s="838">
        <v>0.08</v>
      </c>
      <c r="H2752" s="839">
        <v>0.19</v>
      </c>
      <c r="I2752" s="839">
        <v>0.04</v>
      </c>
      <c r="J2752" s="840">
        <v>9.99</v>
      </c>
      <c r="K2752" s="416">
        <v>30</v>
      </c>
      <c r="L2752" s="416">
        <v>1024</v>
      </c>
      <c r="M2752" s="841">
        <v>5.01</v>
      </c>
      <c r="N2752" s="842">
        <v>500</v>
      </c>
      <c r="O2752" s="843">
        <v>0.06</v>
      </c>
      <c r="P2752" s="506"/>
    </row>
    <row r="2753" spans="3:16" s="360" customFormat="1" ht="15" customHeight="1" thickBot="1" x14ac:dyDescent="0.25">
      <c r="C2753" s="844"/>
      <c r="D2753" s="845"/>
      <c r="E2753" s="765"/>
      <c r="F2753" s="765"/>
      <c r="G2753" s="765"/>
      <c r="H2753" s="765"/>
      <c r="I2753" s="765"/>
      <c r="J2753" s="765"/>
      <c r="K2753" s="765"/>
      <c r="L2753" s="765"/>
      <c r="M2753" s="765"/>
      <c r="N2753" s="846"/>
      <c r="O2753" s="847"/>
      <c r="P2753" s="506"/>
    </row>
    <row r="2754" spans="3:16" s="360" customFormat="1" ht="15" customHeight="1" x14ac:dyDescent="0.2">
      <c r="C2754" s="831" t="s">
        <v>1738</v>
      </c>
      <c r="D2754" s="712"/>
      <c r="E2754" s="848"/>
      <c r="F2754" s="848"/>
      <c r="G2754" s="848"/>
      <c r="H2754" s="848"/>
      <c r="I2754" s="848"/>
      <c r="J2754" s="848"/>
      <c r="K2754" s="848"/>
      <c r="L2754" s="848"/>
      <c r="M2754" s="848"/>
      <c r="N2754" s="848"/>
      <c r="O2754" s="849"/>
      <c r="P2754" s="506"/>
    </row>
    <row r="2755" spans="3:16" s="360" customFormat="1" ht="15" customHeight="1" x14ac:dyDescent="0.2">
      <c r="C2755" s="831" t="s">
        <v>189</v>
      </c>
      <c r="D2755" s="712"/>
      <c r="E2755" s="712"/>
      <c r="F2755" s="712"/>
      <c r="G2755" s="712"/>
      <c r="H2755" s="712"/>
      <c r="I2755" s="712"/>
      <c r="J2755" s="712"/>
      <c r="K2755" s="712"/>
      <c r="L2755" s="712"/>
      <c r="M2755" s="712"/>
      <c r="N2755" s="712"/>
      <c r="O2755" s="832"/>
      <c r="P2755" s="506"/>
    </row>
    <row r="2756" spans="3:16" s="360" customFormat="1" ht="15" customHeight="1" x14ac:dyDescent="0.2">
      <c r="C2756" s="5095" t="s">
        <v>1739</v>
      </c>
      <c r="D2756" s="4402"/>
      <c r="E2756" s="4402"/>
      <c r="F2756" s="4402"/>
      <c r="G2756" s="4402"/>
      <c r="H2756" s="4402"/>
      <c r="I2756" s="4402"/>
      <c r="J2756" s="4402"/>
      <c r="K2756" s="4402"/>
      <c r="L2756" s="4402"/>
      <c r="M2756" s="4402"/>
      <c r="N2756" s="4402"/>
      <c r="O2756" s="5037"/>
      <c r="P2756" s="506"/>
    </row>
    <row r="2757" spans="3:16" s="360" customFormat="1" ht="15" customHeight="1" x14ac:dyDescent="0.2">
      <c r="C2757" s="831" t="s">
        <v>191</v>
      </c>
      <c r="D2757" s="712"/>
      <c r="E2757" s="712"/>
      <c r="F2757" s="712"/>
      <c r="G2757" s="712"/>
      <c r="H2757" s="712"/>
      <c r="I2757" s="712"/>
      <c r="J2757" s="712"/>
      <c r="K2757" s="712"/>
      <c r="L2757" s="712"/>
      <c r="M2757" s="712"/>
      <c r="N2757" s="712"/>
      <c r="O2757" s="832"/>
      <c r="P2757" s="506"/>
    </row>
    <row r="2758" spans="3:16" s="360" customFormat="1" ht="15" customHeight="1" x14ac:dyDescent="0.2">
      <c r="C2758" s="831" t="s">
        <v>188</v>
      </c>
      <c r="D2758" s="712"/>
      <c r="E2758" s="712"/>
      <c r="F2758" s="712"/>
      <c r="G2758" s="712"/>
      <c r="H2758" s="712"/>
      <c r="I2758" s="712"/>
      <c r="J2758" s="712"/>
      <c r="K2758" s="712"/>
      <c r="L2758" s="712"/>
      <c r="M2758" s="712"/>
      <c r="N2758" s="712"/>
      <c r="O2758" s="832"/>
      <c r="P2758" s="506"/>
    </row>
    <row r="2759" spans="3:16" s="360" customFormat="1" ht="15" customHeight="1" thickBot="1" x14ac:dyDescent="0.25">
      <c r="C2759" s="850"/>
      <c r="D2759" s="851"/>
      <c r="E2759" s="851"/>
      <c r="F2759" s="851"/>
      <c r="G2759" s="851"/>
      <c r="H2759" s="851"/>
      <c r="I2759" s="851"/>
      <c r="J2759" s="851"/>
      <c r="K2759" s="851"/>
      <c r="L2759" s="851"/>
      <c r="M2759" s="851"/>
      <c r="N2759" s="851"/>
      <c r="O2759" s="852"/>
      <c r="P2759" s="506"/>
    </row>
    <row r="2760" spans="3:16" s="360" customFormat="1" ht="15" customHeight="1" thickTop="1" x14ac:dyDescent="0.3">
      <c r="C2760" s="1029"/>
      <c r="D2760" s="534"/>
      <c r="E2760" s="534"/>
      <c r="F2760" s="534"/>
      <c r="G2760" s="534"/>
      <c r="H2760" s="534"/>
      <c r="I2760" s="506"/>
      <c r="J2760" s="506"/>
      <c r="K2760" s="506"/>
      <c r="L2760" s="506"/>
      <c r="M2760" s="506"/>
      <c r="N2760" s="506"/>
      <c r="O2760" s="506"/>
      <c r="P2760" s="506"/>
    </row>
    <row r="2761" spans="3:16" s="360" customFormat="1" ht="15" customHeight="1" thickBot="1" x14ac:dyDescent="0.35">
      <c r="C2761" s="534"/>
      <c r="D2761" s="534"/>
      <c r="E2761" s="534"/>
      <c r="F2761" s="534"/>
      <c r="G2761" s="534"/>
      <c r="H2761" s="534"/>
      <c r="I2761" s="506"/>
      <c r="J2761" s="506"/>
      <c r="K2761" s="506"/>
      <c r="L2761" s="506"/>
      <c r="M2761" s="506"/>
      <c r="N2761" s="506"/>
      <c r="O2761" s="506"/>
      <c r="P2761" s="506"/>
    </row>
    <row r="2762" spans="3:16" s="360" customFormat="1" ht="15" customHeight="1" thickTop="1" thickBot="1" x14ac:dyDescent="0.25">
      <c r="C2762" s="5011" t="s">
        <v>1863</v>
      </c>
      <c r="D2762" s="5012"/>
      <c r="E2762" s="5012"/>
      <c r="F2762" s="5012"/>
      <c r="G2762" s="5012"/>
      <c r="H2762" s="5013"/>
      <c r="I2762" s="506"/>
      <c r="J2762" s="506"/>
      <c r="K2762" s="506"/>
      <c r="L2762" s="506"/>
      <c r="M2762" s="506"/>
      <c r="N2762" s="506"/>
      <c r="O2762" s="506"/>
      <c r="P2762" s="506"/>
    </row>
    <row r="2763" spans="3:16" s="360" customFormat="1" ht="15" customHeight="1" thickBot="1" x14ac:dyDescent="0.25">
      <c r="C2763" s="5274" t="s">
        <v>1864</v>
      </c>
      <c r="D2763" s="5015"/>
      <c r="E2763" s="5016" t="s">
        <v>345</v>
      </c>
      <c r="F2763" s="5017"/>
      <c r="G2763" s="5017"/>
      <c r="H2763" s="5018"/>
      <c r="I2763" s="506"/>
      <c r="J2763" s="506"/>
      <c r="K2763" s="506"/>
      <c r="L2763" s="506"/>
      <c r="M2763" s="506"/>
      <c r="N2763" s="506"/>
      <c r="O2763" s="506"/>
      <c r="P2763" s="506"/>
    </row>
    <row r="2764" spans="3:16" s="360" customFormat="1" ht="104.25" customHeight="1" x14ac:dyDescent="0.2">
      <c r="C2764" s="788" t="s">
        <v>346</v>
      </c>
      <c r="D2764" s="789" t="s">
        <v>347</v>
      </c>
      <c r="E2764" s="789" t="s">
        <v>1865</v>
      </c>
      <c r="F2764" s="789" t="s">
        <v>1866</v>
      </c>
      <c r="G2764" s="789" t="s">
        <v>1867</v>
      </c>
      <c r="H2764" s="790" t="s">
        <v>1868</v>
      </c>
      <c r="I2764" s="506"/>
      <c r="J2764" s="506"/>
      <c r="K2764" s="506"/>
      <c r="L2764" s="506"/>
      <c r="M2764" s="506"/>
      <c r="N2764" s="506"/>
      <c r="O2764" s="506"/>
      <c r="P2764" s="506"/>
    </row>
    <row r="2765" spans="3:16" s="360" customFormat="1" ht="24.75" customHeight="1" thickBot="1" x14ac:dyDescent="0.25">
      <c r="C2765" s="791" t="s">
        <v>1869</v>
      </c>
      <c r="D2765" s="792">
        <v>24.99</v>
      </c>
      <c r="E2765" s="793">
        <v>24.99</v>
      </c>
      <c r="F2765" s="794" t="s">
        <v>1726</v>
      </c>
      <c r="G2765" s="792" t="s">
        <v>1870</v>
      </c>
      <c r="H2765" s="795" t="s">
        <v>1871</v>
      </c>
      <c r="I2765" s="506"/>
      <c r="J2765" s="506"/>
      <c r="K2765" s="506"/>
      <c r="L2765" s="506"/>
      <c r="M2765" s="506"/>
      <c r="N2765" s="506"/>
      <c r="O2765" s="506"/>
      <c r="P2765" s="506"/>
    </row>
    <row r="2766" spans="3:16" s="360" customFormat="1" ht="15" customHeight="1" x14ac:dyDescent="0.2">
      <c r="C2766" s="722" t="s">
        <v>1872</v>
      </c>
      <c r="D2766" s="723"/>
      <c r="E2766" s="724"/>
      <c r="F2766" s="725"/>
      <c r="G2766" s="724"/>
      <c r="H2766" s="726"/>
      <c r="I2766" s="506"/>
      <c r="J2766" s="506"/>
      <c r="K2766" s="506"/>
      <c r="L2766" s="506"/>
      <c r="M2766" s="506"/>
      <c r="N2766" s="506"/>
      <c r="O2766" s="506"/>
      <c r="P2766" s="506"/>
    </row>
    <row r="2767" spans="3:16" s="360" customFormat="1" ht="27.75" customHeight="1" thickBot="1" x14ac:dyDescent="0.25">
      <c r="C2767" s="5285" t="s">
        <v>1873</v>
      </c>
      <c r="D2767" s="5286"/>
      <c r="E2767" s="5286"/>
      <c r="F2767" s="5286"/>
      <c r="G2767" s="5286"/>
      <c r="H2767" s="5287"/>
      <c r="I2767" s="506"/>
      <c r="J2767" s="506"/>
      <c r="K2767" s="506"/>
      <c r="L2767" s="506"/>
      <c r="M2767" s="506"/>
      <c r="N2767" s="506"/>
      <c r="O2767" s="506"/>
      <c r="P2767" s="506"/>
    </row>
    <row r="2768" spans="3:16" s="360" customFormat="1" ht="15" customHeight="1" thickTop="1" x14ac:dyDescent="0.3">
      <c r="C2768" s="1029"/>
      <c r="D2768" s="534"/>
      <c r="E2768" s="534"/>
      <c r="F2768" s="534"/>
      <c r="G2768" s="534"/>
      <c r="H2768" s="534"/>
      <c r="I2768" s="506"/>
      <c r="J2768" s="506"/>
      <c r="K2768" s="506"/>
      <c r="L2768" s="506"/>
      <c r="M2768" s="506"/>
      <c r="N2768" s="506"/>
      <c r="O2768" s="506"/>
      <c r="P2768" s="506"/>
    </row>
    <row r="2769" spans="3:16" s="360" customFormat="1" ht="15" customHeight="1" thickBot="1" x14ac:dyDescent="0.35">
      <c r="C2769" s="534"/>
      <c r="D2769" s="534"/>
      <c r="E2769" s="534"/>
      <c r="F2769" s="534"/>
      <c r="G2769" s="534"/>
      <c r="H2769" s="534"/>
      <c r="I2769" s="506"/>
      <c r="J2769" s="506"/>
      <c r="K2769" s="506"/>
      <c r="L2769" s="506"/>
      <c r="M2769" s="506"/>
      <c r="N2769" s="506"/>
      <c r="O2769" s="506"/>
      <c r="P2769" s="506"/>
    </row>
    <row r="2770" spans="3:16" s="360" customFormat="1" ht="15" customHeight="1" thickTop="1" thickBot="1" x14ac:dyDescent="0.3">
      <c r="C2770" s="5230" t="s">
        <v>1382</v>
      </c>
      <c r="D2770" s="5231"/>
      <c r="E2770" s="5231"/>
      <c r="F2770" s="5231"/>
      <c r="G2770" s="5231"/>
      <c r="H2770" s="5232"/>
      <c r="I2770" s="506"/>
      <c r="J2770" s="506"/>
      <c r="K2770" s="506"/>
      <c r="L2770" s="506"/>
      <c r="M2770" s="506"/>
      <c r="N2770" s="506"/>
      <c r="O2770" s="506"/>
      <c r="P2770" s="506"/>
    </row>
    <row r="2771" spans="3:16" s="360" customFormat="1" ht="15" customHeight="1" thickBot="1" x14ac:dyDescent="0.3">
      <c r="C2771" s="650" t="s">
        <v>1383</v>
      </c>
      <c r="D2771" s="651" t="s">
        <v>1384</v>
      </c>
      <c r="E2771" s="651" t="s">
        <v>1385</v>
      </c>
      <c r="F2771" s="651" t="s">
        <v>1386</v>
      </c>
      <c r="G2771" s="652" t="s">
        <v>946</v>
      </c>
      <c r="H2771" s="653" t="s">
        <v>947</v>
      </c>
      <c r="I2771" s="506"/>
      <c r="J2771" s="506"/>
      <c r="K2771" s="506"/>
      <c r="L2771" s="506"/>
      <c r="M2771" s="506"/>
      <c r="N2771" s="506"/>
      <c r="O2771" s="506"/>
      <c r="P2771" s="506"/>
    </row>
    <row r="2772" spans="3:16" s="360" customFormat="1" ht="30.75" customHeight="1" x14ac:dyDescent="0.2">
      <c r="C2772" s="654" t="s">
        <v>948</v>
      </c>
      <c r="D2772" s="655" t="s">
        <v>949</v>
      </c>
      <c r="E2772" s="656">
        <v>500</v>
      </c>
      <c r="F2772" s="657">
        <v>3</v>
      </c>
      <c r="G2772" s="656">
        <v>0.06</v>
      </c>
      <c r="H2772" s="658" t="s">
        <v>950</v>
      </c>
      <c r="I2772" s="506"/>
      <c r="J2772" s="506"/>
      <c r="K2772" s="506"/>
      <c r="L2772" s="506"/>
      <c r="M2772" s="506"/>
      <c r="N2772" s="506"/>
      <c r="O2772" s="506"/>
      <c r="P2772" s="506"/>
    </row>
    <row r="2773" spans="3:16" s="360" customFormat="1" ht="15" customHeight="1" thickBot="1" x14ac:dyDescent="0.25">
      <c r="C2773" s="659" t="s">
        <v>951</v>
      </c>
      <c r="D2773" s="660" t="s">
        <v>949</v>
      </c>
      <c r="E2773" s="643">
        <v>1000</v>
      </c>
      <c r="F2773" s="661">
        <v>6</v>
      </c>
      <c r="G2773" s="643">
        <v>0.06</v>
      </c>
      <c r="H2773" s="662" t="s">
        <v>371</v>
      </c>
      <c r="I2773" s="506"/>
      <c r="J2773" s="506"/>
      <c r="K2773" s="506"/>
      <c r="L2773" s="506"/>
      <c r="M2773" s="506"/>
      <c r="N2773" s="506"/>
      <c r="O2773" s="506"/>
      <c r="P2773" s="506"/>
    </row>
    <row r="2774" spans="3:16" s="360" customFormat="1" ht="15" customHeight="1" thickBot="1" x14ac:dyDescent="0.25">
      <c r="C2774" s="663" t="s">
        <v>1980</v>
      </c>
      <c r="D2774" s="664"/>
      <c r="E2774" s="664"/>
      <c r="F2774" s="664"/>
      <c r="G2774" s="664"/>
      <c r="H2774" s="665"/>
      <c r="I2774" s="506"/>
      <c r="J2774" s="506"/>
      <c r="K2774" s="506"/>
      <c r="L2774" s="506"/>
      <c r="M2774" s="506"/>
      <c r="N2774" s="506"/>
      <c r="O2774" s="506"/>
      <c r="P2774" s="506"/>
    </row>
    <row r="2775" spans="3:16" s="360" customFormat="1" ht="15" customHeight="1" thickTop="1" x14ac:dyDescent="0.3">
      <c r="C2775" s="1029">
        <f>+C2768</f>
        <v>0</v>
      </c>
      <c r="D2775" s="534"/>
      <c r="E2775" s="534"/>
      <c r="F2775" s="534"/>
      <c r="G2775" s="534"/>
      <c r="H2775" s="534"/>
      <c r="I2775" s="506"/>
      <c r="J2775" s="506"/>
      <c r="K2775" s="506"/>
      <c r="L2775" s="506"/>
      <c r="M2775" s="506"/>
      <c r="N2775" s="506"/>
      <c r="O2775" s="506"/>
      <c r="P2775" s="506"/>
    </row>
    <row r="2776" spans="3:16" s="360" customFormat="1" ht="15" customHeight="1" thickBot="1" x14ac:dyDescent="0.35">
      <c r="C2776" s="534"/>
      <c r="D2776" s="534"/>
      <c r="E2776" s="534"/>
      <c r="F2776" s="534"/>
      <c r="G2776" s="534"/>
      <c r="H2776" s="534"/>
      <c r="I2776" s="506"/>
      <c r="J2776" s="506"/>
      <c r="K2776" s="506"/>
      <c r="L2776" s="506"/>
      <c r="M2776" s="506"/>
      <c r="N2776" s="506"/>
      <c r="O2776" s="506"/>
      <c r="P2776" s="506"/>
    </row>
    <row r="2777" spans="3:16" s="360" customFormat="1" ht="15" customHeight="1" thickTop="1" x14ac:dyDescent="0.2">
      <c r="C2777" s="5282" t="s">
        <v>994</v>
      </c>
      <c r="D2777" s="5283"/>
      <c r="E2777" s="5283"/>
      <c r="F2777" s="5283"/>
      <c r="G2777" s="5283"/>
      <c r="H2777" s="5283"/>
      <c r="I2777" s="5283"/>
      <c r="J2777" s="5283"/>
      <c r="K2777" s="5283"/>
      <c r="L2777" s="5284"/>
      <c r="M2777" s="594"/>
      <c r="N2777" s="594"/>
      <c r="O2777" s="594"/>
      <c r="P2777" s="506"/>
    </row>
    <row r="2778" spans="3:16" s="360" customFormat="1" ht="15" customHeight="1" thickBot="1" x14ac:dyDescent="0.25">
      <c r="C2778" s="318"/>
      <c r="D2778" s="280"/>
      <c r="E2778" s="280"/>
      <c r="F2778" s="280"/>
      <c r="G2778" s="280"/>
      <c r="H2778" s="280"/>
      <c r="I2778" s="280"/>
      <c r="J2778" s="280"/>
      <c r="K2778" s="280"/>
      <c r="L2778" s="319"/>
      <c r="M2778" s="280"/>
      <c r="N2778" s="280"/>
      <c r="O2778" s="280"/>
      <c r="P2778" s="506"/>
    </row>
    <row r="2779" spans="3:16" s="360" customFormat="1" ht="15" customHeight="1" thickBot="1" x14ac:dyDescent="0.25">
      <c r="C2779" s="595" t="s">
        <v>995</v>
      </c>
      <c r="D2779" s="596" t="s">
        <v>996</v>
      </c>
      <c r="E2779" s="596" t="s">
        <v>997</v>
      </c>
      <c r="F2779" s="597" t="s">
        <v>998</v>
      </c>
      <c r="G2779" s="597" t="s">
        <v>999</v>
      </c>
      <c r="H2779" s="597" t="s">
        <v>1000</v>
      </c>
      <c r="I2779" s="597" t="s">
        <v>1001</v>
      </c>
      <c r="J2779" s="597" t="s">
        <v>1002</v>
      </c>
      <c r="K2779" s="597" t="s">
        <v>1003</v>
      </c>
      <c r="L2779" s="598" t="s">
        <v>1004</v>
      </c>
      <c r="M2779" s="599" t="s">
        <v>1005</v>
      </c>
      <c r="N2779" s="587" t="s">
        <v>1006</v>
      </c>
      <c r="O2779" s="587" t="s">
        <v>1007</v>
      </c>
      <c r="P2779" s="506"/>
    </row>
    <row r="2780" spans="3:16" s="360" customFormat="1" ht="15" customHeight="1" x14ac:dyDescent="0.2">
      <c r="C2780" s="600" t="s">
        <v>1008</v>
      </c>
      <c r="D2780" s="601">
        <v>15</v>
      </c>
      <c r="E2780" s="601">
        <f>+D2780*1.12</f>
        <v>16.8</v>
      </c>
      <c r="F2780" s="602">
        <v>7.4999999999999997E-2</v>
      </c>
      <c r="G2780" s="602">
        <f>+F2780*1.12</f>
        <v>8.4000000000000005E-2</v>
      </c>
      <c r="H2780" s="603">
        <v>200</v>
      </c>
      <c r="I2780" s="604">
        <v>9.7999999999999997E-5</v>
      </c>
      <c r="J2780" s="605">
        <f>+I2780*1.12</f>
        <v>1.0976000000000001E-4</v>
      </c>
      <c r="K2780" s="606">
        <v>0.1</v>
      </c>
      <c r="L2780" s="607">
        <f>+K2780*1.12</f>
        <v>0.11200000000000002</v>
      </c>
      <c r="M2780" s="608">
        <v>30</v>
      </c>
      <c r="N2780" s="609">
        <v>0.06</v>
      </c>
      <c r="O2780" s="610">
        <f>+N2780*1.12</f>
        <v>6.720000000000001E-2</v>
      </c>
      <c r="P2780" s="506"/>
    </row>
    <row r="2781" spans="3:16" s="360" customFormat="1" ht="15" customHeight="1" x14ac:dyDescent="0.2">
      <c r="C2781" s="454" t="s">
        <v>1009</v>
      </c>
      <c r="D2781" s="611">
        <v>25</v>
      </c>
      <c r="E2781" s="611">
        <f t="shared" ref="E2781:E2790" si="27">+D2781*1.12</f>
        <v>28.000000000000004</v>
      </c>
      <c r="F2781" s="323">
        <v>6.3E-2</v>
      </c>
      <c r="G2781" s="323">
        <f>+F2781*1.12</f>
        <v>7.0560000000000012E-2</v>
      </c>
      <c r="H2781" s="98">
        <v>400</v>
      </c>
      <c r="I2781" s="612">
        <v>9.7999999999999997E-5</v>
      </c>
      <c r="J2781" s="613">
        <f>+I2781*1.12</f>
        <v>1.0976000000000001E-4</v>
      </c>
      <c r="K2781" s="614">
        <v>0.1</v>
      </c>
      <c r="L2781" s="461">
        <f>+K2781*1.12</f>
        <v>0.11200000000000002</v>
      </c>
      <c r="M2781" s="615">
        <v>30</v>
      </c>
      <c r="N2781" s="324">
        <v>0.06</v>
      </c>
      <c r="O2781" s="616">
        <f t="shared" ref="O2781:O2791" si="28">+N2781*1.12</f>
        <v>6.720000000000001E-2</v>
      </c>
      <c r="P2781" s="506"/>
    </row>
    <row r="2782" spans="3:16" s="360" customFormat="1" ht="15" customHeight="1" x14ac:dyDescent="0.2">
      <c r="C2782" s="454" t="s">
        <v>1010</v>
      </c>
      <c r="D2782" s="611">
        <v>40</v>
      </c>
      <c r="E2782" s="611">
        <f t="shared" si="27"/>
        <v>44.800000000000004</v>
      </c>
      <c r="F2782" s="323">
        <v>0.05</v>
      </c>
      <c r="G2782" s="323">
        <f>+F2782*1.12</f>
        <v>5.6000000000000008E-2</v>
      </c>
      <c r="H2782" s="98">
        <v>800</v>
      </c>
      <c r="I2782" s="612">
        <v>9.7999999999999997E-5</v>
      </c>
      <c r="J2782" s="613">
        <f>+I2782*1.12</f>
        <v>1.0976000000000001E-4</v>
      </c>
      <c r="K2782" s="614">
        <v>0.1</v>
      </c>
      <c r="L2782" s="461">
        <f>+K2782*1.12</f>
        <v>0.11200000000000002</v>
      </c>
      <c r="M2782" s="615">
        <v>50</v>
      </c>
      <c r="N2782" s="324">
        <v>0.06</v>
      </c>
      <c r="O2782" s="616">
        <f t="shared" si="28"/>
        <v>6.720000000000001E-2</v>
      </c>
      <c r="P2782" s="506"/>
    </row>
    <row r="2783" spans="3:16" s="360" customFormat="1" ht="15" customHeight="1" x14ac:dyDescent="0.2">
      <c r="C2783" s="454" t="s">
        <v>1011</v>
      </c>
      <c r="D2783" s="611">
        <v>50</v>
      </c>
      <c r="E2783" s="611">
        <f t="shared" si="27"/>
        <v>56.000000000000007</v>
      </c>
      <c r="F2783" s="323">
        <v>3.3000000000000002E-2</v>
      </c>
      <c r="G2783" s="323">
        <f>+F2783*1.12</f>
        <v>3.6960000000000007E-2</v>
      </c>
      <c r="H2783" s="98">
        <v>1500</v>
      </c>
      <c r="I2783" s="612">
        <v>9.7999999999999997E-5</v>
      </c>
      <c r="J2783" s="613">
        <f>+I2783*1.12</f>
        <v>1.0976000000000001E-4</v>
      </c>
      <c r="K2783" s="614">
        <v>0.1</v>
      </c>
      <c r="L2783" s="461">
        <f>+K2783*1.12</f>
        <v>0.11200000000000002</v>
      </c>
      <c r="M2783" s="615">
        <v>50</v>
      </c>
      <c r="N2783" s="324">
        <v>0.06</v>
      </c>
      <c r="O2783" s="616">
        <f t="shared" si="28"/>
        <v>6.720000000000001E-2</v>
      </c>
      <c r="P2783" s="506"/>
    </row>
    <row r="2784" spans="3:16" s="360" customFormat="1" ht="15" customHeight="1" x14ac:dyDescent="0.2">
      <c r="C2784" s="454" t="s">
        <v>1012</v>
      </c>
      <c r="D2784" s="611">
        <v>30</v>
      </c>
      <c r="E2784" s="611">
        <f t="shared" si="27"/>
        <v>33.6</v>
      </c>
      <c r="F2784" s="323" t="s">
        <v>1534</v>
      </c>
      <c r="G2784" s="323" t="s">
        <v>1534</v>
      </c>
      <c r="H2784" s="98" t="s">
        <v>1726</v>
      </c>
      <c r="I2784" s="323" t="s">
        <v>1534</v>
      </c>
      <c r="J2784" s="323" t="s">
        <v>1534</v>
      </c>
      <c r="K2784" s="323" t="s">
        <v>1534</v>
      </c>
      <c r="L2784" s="455" t="s">
        <v>1534</v>
      </c>
      <c r="M2784" s="615">
        <v>30</v>
      </c>
      <c r="N2784" s="324">
        <v>0.06</v>
      </c>
      <c r="O2784" s="616">
        <f t="shared" si="28"/>
        <v>6.720000000000001E-2</v>
      </c>
      <c r="P2784" s="506"/>
    </row>
    <row r="2785" spans="3:16" s="360" customFormat="1" ht="15" customHeight="1" x14ac:dyDescent="0.2">
      <c r="C2785" s="454" t="s">
        <v>1013</v>
      </c>
      <c r="D2785" s="611">
        <v>40</v>
      </c>
      <c r="E2785" s="611">
        <f t="shared" si="27"/>
        <v>44.800000000000004</v>
      </c>
      <c r="F2785" s="323" t="s">
        <v>1534</v>
      </c>
      <c r="G2785" s="323" t="s">
        <v>1534</v>
      </c>
      <c r="H2785" s="98" t="s">
        <v>1726</v>
      </c>
      <c r="I2785" s="323" t="s">
        <v>1534</v>
      </c>
      <c r="J2785" s="323" t="s">
        <v>1534</v>
      </c>
      <c r="K2785" s="323" t="s">
        <v>1534</v>
      </c>
      <c r="L2785" s="455" t="s">
        <v>1534</v>
      </c>
      <c r="M2785" s="615">
        <v>50</v>
      </c>
      <c r="N2785" s="324">
        <v>0.06</v>
      </c>
      <c r="O2785" s="616">
        <f t="shared" si="28"/>
        <v>6.720000000000001E-2</v>
      </c>
      <c r="P2785" s="506"/>
    </row>
    <row r="2786" spans="3:16" s="360" customFormat="1" ht="15" customHeight="1" x14ac:dyDescent="0.2">
      <c r="C2786" s="454" t="s">
        <v>1014</v>
      </c>
      <c r="D2786" s="611">
        <v>49</v>
      </c>
      <c r="E2786" s="611">
        <f t="shared" si="27"/>
        <v>54.88</v>
      </c>
      <c r="F2786" s="323" t="s">
        <v>1534</v>
      </c>
      <c r="G2786" s="323" t="s">
        <v>1534</v>
      </c>
      <c r="H2786" s="98" t="s">
        <v>1726</v>
      </c>
      <c r="I2786" s="323" t="s">
        <v>1534</v>
      </c>
      <c r="J2786" s="323" t="s">
        <v>1534</v>
      </c>
      <c r="K2786" s="323" t="s">
        <v>1534</v>
      </c>
      <c r="L2786" s="455" t="s">
        <v>1534</v>
      </c>
      <c r="M2786" s="615">
        <v>50</v>
      </c>
      <c r="N2786" s="324">
        <v>0.06</v>
      </c>
      <c r="O2786" s="616">
        <f t="shared" si="28"/>
        <v>6.720000000000001E-2</v>
      </c>
      <c r="P2786" s="506"/>
    </row>
    <row r="2787" spans="3:16" s="360" customFormat="1" ht="15" customHeight="1" x14ac:dyDescent="0.2">
      <c r="C2787" s="454" t="s">
        <v>1015</v>
      </c>
      <c r="D2787" s="611">
        <v>0</v>
      </c>
      <c r="E2787" s="611">
        <f t="shared" si="27"/>
        <v>0</v>
      </c>
      <c r="F2787" s="323" t="s">
        <v>1534</v>
      </c>
      <c r="G2787" s="323" t="s">
        <v>1534</v>
      </c>
      <c r="H2787" s="98" t="s">
        <v>1726</v>
      </c>
      <c r="I2787" s="323" t="s">
        <v>1534</v>
      </c>
      <c r="J2787" s="323" t="s">
        <v>1534</v>
      </c>
      <c r="K2787" s="323" t="s">
        <v>1534</v>
      </c>
      <c r="L2787" s="455" t="s">
        <v>1534</v>
      </c>
      <c r="M2787" s="615">
        <v>0</v>
      </c>
      <c r="N2787" s="324">
        <v>0.06</v>
      </c>
      <c r="O2787" s="616">
        <f t="shared" si="28"/>
        <v>6.720000000000001E-2</v>
      </c>
      <c r="P2787" s="506"/>
    </row>
    <row r="2788" spans="3:16" s="360" customFormat="1" ht="15" customHeight="1" x14ac:dyDescent="0.2">
      <c r="C2788" s="454" t="s">
        <v>1016</v>
      </c>
      <c r="D2788" s="611">
        <v>34</v>
      </c>
      <c r="E2788" s="611">
        <f t="shared" si="27"/>
        <v>38.080000000000005</v>
      </c>
      <c r="F2788" s="323" t="s">
        <v>1534</v>
      </c>
      <c r="G2788" s="323" t="s">
        <v>1534</v>
      </c>
      <c r="H2788" s="98" t="s">
        <v>1726</v>
      </c>
      <c r="I2788" s="323" t="s">
        <v>1534</v>
      </c>
      <c r="J2788" s="323" t="s">
        <v>1534</v>
      </c>
      <c r="K2788" s="323" t="s">
        <v>1534</v>
      </c>
      <c r="L2788" s="455" t="s">
        <v>1534</v>
      </c>
      <c r="M2788" s="615">
        <v>50</v>
      </c>
      <c r="N2788" s="324">
        <v>0.06</v>
      </c>
      <c r="O2788" s="616">
        <f t="shared" si="28"/>
        <v>6.720000000000001E-2</v>
      </c>
      <c r="P2788" s="506"/>
    </row>
    <row r="2789" spans="3:16" s="360" customFormat="1" ht="15" customHeight="1" x14ac:dyDescent="0.2">
      <c r="C2789" s="454" t="s">
        <v>1017</v>
      </c>
      <c r="D2789" s="611">
        <v>39</v>
      </c>
      <c r="E2789" s="611">
        <f t="shared" si="27"/>
        <v>43.680000000000007</v>
      </c>
      <c r="F2789" s="323" t="s">
        <v>1534</v>
      </c>
      <c r="G2789" s="323" t="s">
        <v>1534</v>
      </c>
      <c r="H2789" s="98" t="s">
        <v>1726</v>
      </c>
      <c r="I2789" s="323" t="s">
        <v>1534</v>
      </c>
      <c r="J2789" s="323" t="s">
        <v>1534</v>
      </c>
      <c r="K2789" s="323" t="s">
        <v>1534</v>
      </c>
      <c r="L2789" s="455" t="s">
        <v>1534</v>
      </c>
      <c r="M2789" s="615">
        <v>50</v>
      </c>
      <c r="N2789" s="324">
        <v>0.06</v>
      </c>
      <c r="O2789" s="616">
        <f t="shared" si="28"/>
        <v>6.720000000000001E-2</v>
      </c>
      <c r="P2789" s="506"/>
    </row>
    <row r="2790" spans="3:16" s="360" customFormat="1" ht="15" customHeight="1" x14ac:dyDescent="0.2">
      <c r="C2790" s="454" t="s">
        <v>0</v>
      </c>
      <c r="D2790" s="611">
        <v>34</v>
      </c>
      <c r="E2790" s="611">
        <f t="shared" si="27"/>
        <v>38.080000000000005</v>
      </c>
      <c r="F2790" s="323" t="s">
        <v>1534</v>
      </c>
      <c r="G2790" s="323" t="s">
        <v>1534</v>
      </c>
      <c r="H2790" s="98" t="s">
        <v>1726</v>
      </c>
      <c r="I2790" s="323" t="s">
        <v>1534</v>
      </c>
      <c r="J2790" s="323" t="s">
        <v>1534</v>
      </c>
      <c r="K2790" s="323" t="s">
        <v>1534</v>
      </c>
      <c r="L2790" s="455" t="s">
        <v>1534</v>
      </c>
      <c r="M2790" s="615">
        <v>50</v>
      </c>
      <c r="N2790" s="324">
        <v>0.06</v>
      </c>
      <c r="O2790" s="616">
        <f t="shared" si="28"/>
        <v>6.720000000000001E-2</v>
      </c>
      <c r="P2790" s="506"/>
    </row>
    <row r="2791" spans="3:16" s="360" customFormat="1" ht="15" customHeight="1" x14ac:dyDescent="0.2">
      <c r="C2791" s="454" t="s">
        <v>1</v>
      </c>
      <c r="D2791" s="611">
        <v>39</v>
      </c>
      <c r="E2791" s="611">
        <f>+D2791*1.12</f>
        <v>43.680000000000007</v>
      </c>
      <c r="F2791" s="323" t="s">
        <v>1534</v>
      </c>
      <c r="G2791" s="323" t="s">
        <v>1534</v>
      </c>
      <c r="H2791" s="98" t="s">
        <v>1726</v>
      </c>
      <c r="I2791" s="323" t="s">
        <v>1534</v>
      </c>
      <c r="J2791" s="323" t="s">
        <v>1534</v>
      </c>
      <c r="K2791" s="323" t="s">
        <v>1534</v>
      </c>
      <c r="L2791" s="455" t="s">
        <v>1534</v>
      </c>
      <c r="M2791" s="615">
        <v>50</v>
      </c>
      <c r="N2791" s="324">
        <v>0.06</v>
      </c>
      <c r="O2791" s="616">
        <f t="shared" si="28"/>
        <v>6.720000000000001E-2</v>
      </c>
      <c r="P2791" s="506"/>
    </row>
    <row r="2792" spans="3:16" s="360" customFormat="1" ht="15" customHeight="1" thickBot="1" x14ac:dyDescent="0.25">
      <c r="C2792" s="617"/>
      <c r="D2792" s="618"/>
      <c r="E2792" s="619"/>
      <c r="F2792" s="619"/>
      <c r="G2792" s="619"/>
      <c r="H2792" s="619"/>
      <c r="I2792" s="619"/>
      <c r="J2792" s="619"/>
      <c r="K2792" s="619"/>
      <c r="L2792" s="620"/>
      <c r="M2792" s="621"/>
      <c r="N2792" s="619"/>
      <c r="O2792" s="622"/>
      <c r="P2792" s="506"/>
    </row>
    <row r="2793" spans="3:16" s="360" customFormat="1" ht="15" customHeight="1" thickBot="1" x14ac:dyDescent="0.25">
      <c r="C2793" s="318"/>
      <c r="D2793" s="280"/>
      <c r="E2793" s="623"/>
      <c r="F2793" s="623"/>
      <c r="G2793" s="623"/>
      <c r="H2793" s="623"/>
      <c r="I2793" s="623"/>
      <c r="J2793" s="623"/>
      <c r="K2793" s="623"/>
      <c r="L2793" s="289"/>
      <c r="M2793" s="289"/>
      <c r="N2793" s="289"/>
      <c r="O2793" s="289"/>
      <c r="P2793" s="506"/>
    </row>
    <row r="2794" spans="3:16" s="360" customFormat="1" ht="15" customHeight="1" thickTop="1" x14ac:dyDescent="0.2">
      <c r="C2794" s="5282" t="s">
        <v>2</v>
      </c>
      <c r="D2794" s="5283"/>
      <c r="E2794" s="5283"/>
      <c r="F2794" s="5283"/>
      <c r="G2794" s="5283"/>
      <c r="H2794" s="5283"/>
      <c r="I2794" s="5283"/>
      <c r="J2794" s="5283"/>
      <c r="K2794" s="5284"/>
      <c r="L2794" s="506"/>
      <c r="M2794" s="506"/>
      <c r="N2794" s="506"/>
      <c r="O2794" s="506"/>
      <c r="P2794" s="506"/>
    </row>
    <row r="2795" spans="3:16" s="360" customFormat="1" ht="15" customHeight="1" thickBot="1" x14ac:dyDescent="0.25">
      <c r="C2795" s="318"/>
      <c r="D2795" s="280"/>
      <c r="E2795" s="280"/>
      <c r="F2795" s="280"/>
      <c r="G2795" s="280"/>
      <c r="H2795" s="280"/>
      <c r="I2795" s="280"/>
      <c r="J2795" s="280"/>
      <c r="K2795" s="319"/>
      <c r="L2795" s="506"/>
      <c r="M2795" s="506"/>
      <c r="N2795" s="506"/>
      <c r="O2795" s="506"/>
      <c r="P2795" s="506"/>
    </row>
    <row r="2796" spans="3:16" s="360" customFormat="1" ht="48.75" customHeight="1" thickBot="1" x14ac:dyDescent="0.25">
      <c r="C2796" s="595" t="s">
        <v>995</v>
      </c>
      <c r="D2796" s="596" t="s">
        <v>996</v>
      </c>
      <c r="E2796" s="596" t="s">
        <v>997</v>
      </c>
      <c r="F2796" s="597" t="s">
        <v>3</v>
      </c>
      <c r="G2796" s="597" t="s">
        <v>4</v>
      </c>
      <c r="H2796" s="597" t="s">
        <v>1000</v>
      </c>
      <c r="I2796" s="624" t="s">
        <v>1005</v>
      </c>
      <c r="J2796" s="624" t="s">
        <v>1006</v>
      </c>
      <c r="K2796" s="625" t="s">
        <v>1007</v>
      </c>
      <c r="L2796" s="506"/>
      <c r="M2796" s="506"/>
      <c r="N2796" s="506"/>
      <c r="O2796" s="506"/>
      <c r="P2796" s="506"/>
    </row>
    <row r="2797" spans="3:16" s="360" customFormat="1" ht="15" customHeight="1" x14ac:dyDescent="0.2">
      <c r="C2797" s="600" t="s">
        <v>5</v>
      </c>
      <c r="D2797" s="601">
        <v>2.6789999999999998</v>
      </c>
      <c r="E2797" s="601">
        <f>+D2797*1.12</f>
        <v>3.00048</v>
      </c>
      <c r="F2797" s="626">
        <v>1</v>
      </c>
      <c r="G2797" s="602" t="s">
        <v>6</v>
      </c>
      <c r="H2797" s="603" t="s">
        <v>1709</v>
      </c>
      <c r="I2797" s="316">
        <v>0</v>
      </c>
      <c r="J2797" s="609">
        <v>0.06</v>
      </c>
      <c r="K2797" s="627">
        <f>+J2797*1.12</f>
        <v>6.720000000000001E-2</v>
      </c>
      <c r="L2797" s="506"/>
      <c r="M2797" s="506"/>
      <c r="N2797" s="506"/>
      <c r="O2797" s="506"/>
      <c r="P2797" s="506"/>
    </row>
    <row r="2798" spans="3:16" s="360" customFormat="1" ht="15" customHeight="1" x14ac:dyDescent="0.2">
      <c r="C2798" s="628" t="s">
        <v>7</v>
      </c>
      <c r="D2798" s="611">
        <v>16.071000000000002</v>
      </c>
      <c r="E2798" s="611">
        <f>+D2798*1.12</f>
        <v>17.999520000000004</v>
      </c>
      <c r="F2798" s="629">
        <v>7</v>
      </c>
      <c r="G2798" s="323" t="s">
        <v>6</v>
      </c>
      <c r="H2798" s="98" t="s">
        <v>1709</v>
      </c>
      <c r="I2798" s="317">
        <v>30</v>
      </c>
      <c r="J2798" s="324">
        <v>0.06</v>
      </c>
      <c r="K2798" s="630">
        <f>+J2798*1.12</f>
        <v>6.720000000000001E-2</v>
      </c>
      <c r="L2798" s="506"/>
      <c r="M2798" s="506"/>
      <c r="N2798" s="506"/>
      <c r="O2798" s="506"/>
      <c r="P2798" s="506"/>
    </row>
    <row r="2799" spans="3:16" s="360" customFormat="1" ht="15" customHeight="1" x14ac:dyDescent="0.2">
      <c r="C2799" s="628" t="s">
        <v>8</v>
      </c>
      <c r="D2799" s="611">
        <v>30.356999999999999</v>
      </c>
      <c r="E2799" s="611">
        <f>+D2799*1.12</f>
        <v>33.999839999999999</v>
      </c>
      <c r="F2799" s="629">
        <v>15</v>
      </c>
      <c r="G2799" s="323" t="s">
        <v>6</v>
      </c>
      <c r="H2799" s="98" t="s">
        <v>1709</v>
      </c>
      <c r="I2799" s="317">
        <v>30</v>
      </c>
      <c r="J2799" s="324">
        <v>0.06</v>
      </c>
      <c r="K2799" s="630">
        <f>+J2799*1.12</f>
        <v>6.720000000000001E-2</v>
      </c>
      <c r="L2799" s="506"/>
      <c r="M2799" s="506"/>
      <c r="N2799" s="506"/>
      <c r="O2799" s="506"/>
      <c r="P2799" s="506"/>
    </row>
    <row r="2800" spans="3:16" s="360" customFormat="1" ht="15" customHeight="1" x14ac:dyDescent="0.2">
      <c r="C2800" s="628" t="s">
        <v>9</v>
      </c>
      <c r="D2800" s="611">
        <v>53.570999999999998</v>
      </c>
      <c r="E2800" s="611">
        <f>+D2800*1.12</f>
        <v>59.999520000000004</v>
      </c>
      <c r="F2800" s="629">
        <v>30</v>
      </c>
      <c r="G2800" s="323" t="s">
        <v>10</v>
      </c>
      <c r="H2800" s="98" t="s">
        <v>1709</v>
      </c>
      <c r="I2800" s="317">
        <v>30</v>
      </c>
      <c r="J2800" s="324">
        <v>0.06</v>
      </c>
      <c r="K2800" s="630">
        <f>+J2800*1.12</f>
        <v>6.720000000000001E-2</v>
      </c>
      <c r="L2800" s="506"/>
      <c r="M2800" s="506"/>
      <c r="N2800" s="506"/>
      <c r="O2800" s="506"/>
      <c r="P2800" s="506"/>
    </row>
    <row r="2801" spans="2:18" s="360" customFormat="1" ht="15" customHeight="1" thickBot="1" x14ac:dyDescent="0.25">
      <c r="C2801" s="617"/>
      <c r="D2801" s="618"/>
      <c r="E2801" s="619"/>
      <c r="F2801" s="619"/>
      <c r="G2801" s="619"/>
      <c r="H2801" s="619"/>
      <c r="I2801" s="619"/>
      <c r="J2801" s="619"/>
      <c r="K2801" s="620"/>
      <c r="L2801" s="506"/>
      <c r="M2801" s="506"/>
      <c r="N2801" s="506"/>
      <c r="O2801" s="506"/>
      <c r="P2801" s="506"/>
    </row>
    <row r="2802" spans="2:18" s="360" customFormat="1" ht="15" customHeight="1" x14ac:dyDescent="0.2">
      <c r="C2802" s="318"/>
      <c r="D2802" s="280"/>
      <c r="E2802" s="623"/>
      <c r="F2802" s="623"/>
      <c r="G2802" s="623"/>
      <c r="H2802" s="623"/>
      <c r="I2802" s="623"/>
      <c r="J2802" s="623"/>
      <c r="K2802" s="631"/>
      <c r="L2802" s="506"/>
      <c r="M2802" s="506"/>
      <c r="N2802" s="506"/>
      <c r="O2802" s="506"/>
      <c r="P2802" s="506"/>
    </row>
    <row r="2803" spans="2:18" s="360" customFormat="1" ht="15" customHeight="1" x14ac:dyDescent="0.2">
      <c r="C2803" s="318" t="s">
        <v>566</v>
      </c>
      <c r="D2803" s="280"/>
      <c r="E2803" s="280"/>
      <c r="F2803" s="280"/>
      <c r="G2803" s="280"/>
      <c r="H2803" s="280"/>
      <c r="I2803" s="280"/>
      <c r="J2803" s="280"/>
      <c r="K2803" s="319"/>
      <c r="L2803" s="506"/>
      <c r="M2803" s="506"/>
      <c r="N2803" s="506"/>
      <c r="O2803" s="506"/>
      <c r="P2803" s="506"/>
    </row>
    <row r="2804" spans="2:18" s="360" customFormat="1" ht="30.75" customHeight="1" x14ac:dyDescent="0.2">
      <c r="C2804" s="5237" t="s">
        <v>567</v>
      </c>
      <c r="D2804" s="5238"/>
      <c r="E2804" s="5238"/>
      <c r="F2804" s="5238"/>
      <c r="G2804" s="5238"/>
      <c r="H2804" s="5238"/>
      <c r="I2804" s="5238"/>
      <c r="J2804" s="5238"/>
      <c r="K2804" s="5239"/>
      <c r="L2804" s="506"/>
      <c r="M2804" s="506"/>
      <c r="N2804" s="506"/>
      <c r="O2804" s="506"/>
      <c r="P2804" s="506"/>
    </row>
    <row r="2805" spans="2:18" s="360" customFormat="1" ht="15" customHeight="1" thickBot="1" x14ac:dyDescent="0.25">
      <c r="C2805" s="5240" t="s">
        <v>568</v>
      </c>
      <c r="D2805" s="5241"/>
      <c r="E2805" s="5241"/>
      <c r="F2805" s="5241"/>
      <c r="G2805" s="5241"/>
      <c r="H2805" s="5241"/>
      <c r="I2805" s="5241"/>
      <c r="J2805" s="5241"/>
      <c r="K2805" s="5242"/>
      <c r="L2805" s="506"/>
      <c r="M2805" s="506"/>
      <c r="N2805" s="506"/>
      <c r="O2805" s="506"/>
      <c r="P2805" s="506"/>
    </row>
    <row r="2806" spans="2:18" s="360" customFormat="1" ht="15" customHeight="1" thickTop="1" x14ac:dyDescent="0.2">
      <c r="C2806" s="4948"/>
      <c r="D2806" s="4948"/>
      <c r="E2806" s="4948"/>
      <c r="F2806" s="4948"/>
      <c r="G2806" s="4948"/>
      <c r="H2806" s="4948"/>
      <c r="I2806" s="4948"/>
      <c r="J2806" s="506"/>
      <c r="K2806" s="506"/>
      <c r="L2806" s="506"/>
      <c r="M2806" s="506"/>
      <c r="N2806" s="506"/>
      <c r="O2806" s="506"/>
      <c r="P2806" s="506"/>
    </row>
    <row r="2807" spans="2:18" s="360" customFormat="1" ht="15" customHeight="1" thickBot="1" x14ac:dyDescent="0.35">
      <c r="C2807" s="534"/>
      <c r="D2807" s="534"/>
      <c r="E2807" s="534"/>
      <c r="F2807" s="534"/>
      <c r="G2807" s="534"/>
      <c r="H2807" s="534"/>
      <c r="I2807" s="506"/>
      <c r="J2807" s="506"/>
      <c r="K2807" s="506"/>
      <c r="L2807" s="506"/>
      <c r="M2807" s="506"/>
      <c r="N2807" s="506"/>
      <c r="O2807" s="506"/>
      <c r="P2807" s="506"/>
    </row>
    <row r="2808" spans="2:18" s="360" customFormat="1" ht="15" customHeight="1" thickTop="1" thickBot="1" x14ac:dyDescent="0.25">
      <c r="B2808" s="535"/>
      <c r="C2808" s="5277" t="s">
        <v>1986</v>
      </c>
      <c r="D2808" s="5277"/>
      <c r="E2808" s="5277"/>
      <c r="F2808" s="5277"/>
      <c r="G2808" s="5277"/>
      <c r="H2808" s="5277"/>
      <c r="I2808" s="5277"/>
      <c r="J2808" s="5277"/>
      <c r="K2808" s="5277"/>
      <c r="L2808" s="5277"/>
      <c r="M2808" s="5277"/>
      <c r="N2808" s="5277"/>
      <c r="O2808" s="5277"/>
      <c r="P2808" s="5277"/>
      <c r="Q2808" s="5277"/>
      <c r="R2808" s="5278"/>
    </row>
    <row r="2809" spans="2:18" s="360" customFormat="1" ht="15" customHeight="1" thickBot="1" x14ac:dyDescent="0.25">
      <c r="B2809" s="536"/>
      <c r="C2809" s="347"/>
      <c r="D2809" s="347"/>
      <c r="E2809" s="347"/>
      <c r="F2809" s="537"/>
      <c r="G2809" s="537"/>
      <c r="H2809" s="347"/>
      <c r="I2809" s="280"/>
      <c r="J2809" s="280"/>
      <c r="K2809" s="280"/>
      <c r="L2809" s="280"/>
      <c r="M2809" s="4759" t="s">
        <v>1987</v>
      </c>
      <c r="N2809" s="4760"/>
      <c r="O2809" s="4760"/>
      <c r="P2809" s="4760"/>
      <c r="Q2809" s="4761"/>
      <c r="R2809" s="538"/>
    </row>
    <row r="2810" spans="2:18" s="360" customFormat="1" ht="15" customHeight="1" thickBot="1" x14ac:dyDescent="0.25">
      <c r="B2810" s="5243" t="s">
        <v>1988</v>
      </c>
      <c r="C2810" s="4754" t="s">
        <v>381</v>
      </c>
      <c r="D2810" s="4754" t="s">
        <v>1989</v>
      </c>
      <c r="E2810" s="4754" t="s">
        <v>1990</v>
      </c>
      <c r="F2810" s="4754" t="s">
        <v>1991</v>
      </c>
      <c r="G2810" s="4754" t="s">
        <v>1992</v>
      </c>
      <c r="H2810" s="4754" t="s">
        <v>1993</v>
      </c>
      <c r="I2810" s="4754" t="s">
        <v>1994</v>
      </c>
      <c r="J2810" s="4754" t="s">
        <v>1995</v>
      </c>
      <c r="K2810" s="5272" t="s">
        <v>1996</v>
      </c>
      <c r="L2810" s="5273"/>
      <c r="M2810" s="4754" t="s">
        <v>1997</v>
      </c>
      <c r="N2810" s="4754" t="s">
        <v>1998</v>
      </c>
      <c r="O2810" s="4754" t="s">
        <v>1999</v>
      </c>
      <c r="P2810" s="4754" t="s">
        <v>2000</v>
      </c>
      <c r="Q2810" s="4754" t="s">
        <v>2001</v>
      </c>
      <c r="R2810" s="5268" t="s">
        <v>2002</v>
      </c>
    </row>
    <row r="2811" spans="2:18" s="360" customFormat="1" ht="38.25" customHeight="1" thickBot="1" x14ac:dyDescent="0.25">
      <c r="B2811" s="5244"/>
      <c r="C2811" s="5245"/>
      <c r="D2811" s="5245"/>
      <c r="E2811" s="5245"/>
      <c r="F2811" s="5245"/>
      <c r="G2811" s="5245"/>
      <c r="H2811" s="5245"/>
      <c r="I2811" s="5245"/>
      <c r="J2811" s="5245"/>
      <c r="K2811" s="539" t="s">
        <v>2003</v>
      </c>
      <c r="L2811" s="539" t="s">
        <v>2004</v>
      </c>
      <c r="M2811" s="5245"/>
      <c r="N2811" s="5245"/>
      <c r="O2811" s="5245"/>
      <c r="P2811" s="5245"/>
      <c r="Q2811" s="5245"/>
      <c r="R2811" s="5269"/>
    </row>
    <row r="2812" spans="2:18" s="360" customFormat="1" ht="15" customHeight="1" x14ac:dyDescent="0.2">
      <c r="B2812" s="540">
        <v>1</v>
      </c>
      <c r="C2812" s="541">
        <v>1800</v>
      </c>
      <c r="D2812" s="542">
        <f>+E2812+H2812+J2812</f>
        <v>15</v>
      </c>
      <c r="E2812" s="542">
        <v>15</v>
      </c>
      <c r="F2812" s="543">
        <v>0</v>
      </c>
      <c r="G2812" s="543"/>
      <c r="H2812" s="542">
        <v>0</v>
      </c>
      <c r="I2812" s="544">
        <v>0</v>
      </c>
      <c r="J2812" s="545">
        <v>0</v>
      </c>
      <c r="K2812" s="5270">
        <v>0</v>
      </c>
      <c r="L2812" s="5271"/>
      <c r="M2812" s="546">
        <v>0.08</v>
      </c>
      <c r="N2812" s="546">
        <v>0.19</v>
      </c>
      <c r="O2812" s="546">
        <v>0.19</v>
      </c>
      <c r="P2812" s="546">
        <v>0.19</v>
      </c>
      <c r="Q2812" s="546">
        <v>0.19</v>
      </c>
      <c r="R2812" s="547" t="s">
        <v>2005</v>
      </c>
    </row>
    <row r="2813" spans="2:18" s="360" customFormat="1" ht="15" customHeight="1" x14ac:dyDescent="0.2">
      <c r="B2813" s="548">
        <v>2</v>
      </c>
      <c r="C2813" s="315" t="s">
        <v>2006</v>
      </c>
      <c r="D2813" s="549">
        <f>+E2813+H2813+J2813</f>
        <v>0</v>
      </c>
      <c r="E2813" s="549">
        <v>0</v>
      </c>
      <c r="F2813" s="550">
        <f>E2813/M2813</f>
        <v>0</v>
      </c>
      <c r="G2813" s="550"/>
      <c r="H2813" s="549">
        <v>0</v>
      </c>
      <c r="I2813" s="551">
        <v>0</v>
      </c>
      <c r="J2813" s="552">
        <v>0</v>
      </c>
      <c r="K2813" s="5233">
        <v>0</v>
      </c>
      <c r="L2813" s="5234"/>
      <c r="M2813" s="553">
        <v>0.22</v>
      </c>
      <c r="N2813" s="553">
        <v>0.23319999999999999</v>
      </c>
      <c r="O2813" s="553">
        <v>0.30470000000000003</v>
      </c>
      <c r="P2813" s="553">
        <v>0.23319999999999999</v>
      </c>
      <c r="Q2813" s="553">
        <v>0.30470000000000003</v>
      </c>
      <c r="R2813" s="554" t="s">
        <v>2007</v>
      </c>
    </row>
    <row r="2814" spans="2:18" s="360" customFormat="1" ht="15" customHeight="1" x14ac:dyDescent="0.2">
      <c r="B2814" s="548">
        <v>3</v>
      </c>
      <c r="C2814" s="315" t="s">
        <v>2008</v>
      </c>
      <c r="D2814" s="549">
        <f t="shared" ref="D2814:D2877" si="29">+E2814+H2814+J2814</f>
        <v>892.86</v>
      </c>
      <c r="E2814" s="549">
        <v>892.86</v>
      </c>
      <c r="F2814" s="550">
        <f t="shared" ref="F2814:F2877" si="30">E2814/M2814</f>
        <v>10516.607773851591</v>
      </c>
      <c r="G2814" s="550"/>
      <c r="H2814" s="549">
        <v>0</v>
      </c>
      <c r="I2814" s="551">
        <v>0</v>
      </c>
      <c r="J2814" s="552">
        <v>0</v>
      </c>
      <c r="K2814" s="5233">
        <v>0</v>
      </c>
      <c r="L2814" s="5234"/>
      <c r="M2814" s="553">
        <v>8.4900000000000003E-2</v>
      </c>
      <c r="N2814" s="553">
        <v>0.23319999999999999</v>
      </c>
      <c r="O2814" s="553">
        <v>0.27121732283464567</v>
      </c>
      <c r="P2814" s="553">
        <v>0.18631732283464569</v>
      </c>
      <c r="Q2814" s="553">
        <v>0.18631732283464569</v>
      </c>
      <c r="R2814" s="554" t="s">
        <v>2007</v>
      </c>
    </row>
    <row r="2815" spans="2:18" s="360" customFormat="1" ht="15" customHeight="1" x14ac:dyDescent="0.2">
      <c r="B2815" s="548">
        <v>4</v>
      </c>
      <c r="C2815" s="315" t="s">
        <v>2009</v>
      </c>
      <c r="D2815" s="549">
        <f t="shared" si="29"/>
        <v>1160.7142857142856</v>
      </c>
      <c r="E2815" s="549">
        <v>1160.7142857142856</v>
      </c>
      <c r="F2815" s="550">
        <f t="shared" si="30"/>
        <v>13671.546357058722</v>
      </c>
      <c r="G2815" s="550"/>
      <c r="H2815" s="549">
        <v>0</v>
      </c>
      <c r="I2815" s="551">
        <v>0</v>
      </c>
      <c r="J2815" s="552">
        <v>0</v>
      </c>
      <c r="K2815" s="5233">
        <v>0</v>
      </c>
      <c r="L2815" s="5234"/>
      <c r="M2815" s="553">
        <v>8.4900000000000003E-2</v>
      </c>
      <c r="N2815" s="553">
        <v>0.23319999999999999</v>
      </c>
      <c r="O2815" s="553">
        <v>0.27121732283464567</v>
      </c>
      <c r="P2815" s="553">
        <v>0.18631732283464569</v>
      </c>
      <c r="Q2815" s="553">
        <v>0.18631732283464569</v>
      </c>
      <c r="R2815" s="554" t="s">
        <v>2007</v>
      </c>
    </row>
    <row r="2816" spans="2:18" s="360" customFormat="1" ht="15" customHeight="1" x14ac:dyDescent="0.2">
      <c r="B2816" s="548">
        <v>5</v>
      </c>
      <c r="C2816" s="315" t="s">
        <v>2010</v>
      </c>
      <c r="D2816" s="549">
        <f t="shared" si="29"/>
        <v>1339.29</v>
      </c>
      <c r="E2816" s="549">
        <v>1339.29</v>
      </c>
      <c r="F2816" s="550">
        <f t="shared" si="30"/>
        <v>16029.65447563672</v>
      </c>
      <c r="G2816" s="550"/>
      <c r="H2816" s="549">
        <v>0</v>
      </c>
      <c r="I2816" s="551">
        <v>0</v>
      </c>
      <c r="J2816" s="552">
        <v>0</v>
      </c>
      <c r="K2816" s="5233">
        <v>0</v>
      </c>
      <c r="L2816" s="5234"/>
      <c r="M2816" s="553">
        <v>8.3550771604938262E-2</v>
      </c>
      <c r="N2816" s="553">
        <v>0.23319999999999999</v>
      </c>
      <c r="O2816" s="553">
        <v>0.26851886604452219</v>
      </c>
      <c r="P2816" s="553">
        <v>0.18501732283464561</v>
      </c>
      <c r="Q2816" s="553">
        <v>0.18501732283464561</v>
      </c>
      <c r="R2816" s="554" t="s">
        <v>2007</v>
      </c>
    </row>
    <row r="2817" spans="2:18" s="360" customFormat="1" ht="15" customHeight="1" x14ac:dyDescent="0.2">
      <c r="B2817" s="548">
        <v>6</v>
      </c>
      <c r="C2817" s="315" t="s">
        <v>2011</v>
      </c>
      <c r="D2817" s="549">
        <f t="shared" si="29"/>
        <v>13392.86</v>
      </c>
      <c r="E2817" s="549">
        <v>13392.86</v>
      </c>
      <c r="F2817" s="550">
        <f t="shared" si="30"/>
        <v>202199.23813340362</v>
      </c>
      <c r="G2817" s="550"/>
      <c r="H2817" s="549">
        <v>0</v>
      </c>
      <c r="I2817" s="551">
        <v>0</v>
      </c>
      <c r="J2817" s="552">
        <v>0</v>
      </c>
      <c r="K2817" s="5233">
        <v>0</v>
      </c>
      <c r="L2817" s="5234"/>
      <c r="M2817" s="553">
        <v>6.6235956790123438E-2</v>
      </c>
      <c r="N2817" s="553">
        <v>0.23319999999999999</v>
      </c>
      <c r="O2817" s="553">
        <v>0.23388923641489254</v>
      </c>
      <c r="P2817" s="553">
        <v>0.16765327962476911</v>
      </c>
      <c r="Q2817" s="553">
        <v>0.16765327962476911</v>
      </c>
      <c r="R2817" s="554" t="s">
        <v>2007</v>
      </c>
    </row>
    <row r="2818" spans="2:18" s="360" customFormat="1" ht="15" customHeight="1" x14ac:dyDescent="0.2">
      <c r="B2818" s="548">
        <v>7</v>
      </c>
      <c r="C2818" s="315" t="s">
        <v>2012</v>
      </c>
      <c r="D2818" s="549">
        <f t="shared" si="29"/>
        <v>1785.7107142857139</v>
      </c>
      <c r="E2818" s="549">
        <v>1785.7107142857139</v>
      </c>
      <c r="F2818" s="550">
        <f t="shared" si="30"/>
        <v>21611.627078622456</v>
      </c>
      <c r="G2818" s="550"/>
      <c r="H2818" s="549">
        <v>0</v>
      </c>
      <c r="I2818" s="551">
        <v>0</v>
      </c>
      <c r="J2818" s="552">
        <v>0</v>
      </c>
      <c r="K2818" s="5233">
        <v>0</v>
      </c>
      <c r="L2818" s="5234"/>
      <c r="M2818" s="553">
        <v>8.2627314814814806E-2</v>
      </c>
      <c r="N2818" s="553">
        <v>0.23319999999999999</v>
      </c>
      <c r="O2818" s="553">
        <v>0.26667195246427527</v>
      </c>
      <c r="P2818" s="553">
        <v>0.18404463764946047</v>
      </c>
      <c r="Q2818" s="553">
        <v>0.18404463764946047</v>
      </c>
      <c r="R2818" s="554" t="s">
        <v>2007</v>
      </c>
    </row>
    <row r="2819" spans="2:18" s="360" customFormat="1" ht="15" customHeight="1" x14ac:dyDescent="0.2">
      <c r="B2819" s="548">
        <v>8</v>
      </c>
      <c r="C2819" s="315" t="s">
        <v>2013</v>
      </c>
      <c r="D2819" s="549">
        <f t="shared" si="29"/>
        <v>2232.1428571428569</v>
      </c>
      <c r="E2819" s="549">
        <v>2232.1428571428569</v>
      </c>
      <c r="F2819" s="550">
        <f t="shared" si="30"/>
        <v>27214.285714285721</v>
      </c>
      <c r="G2819" s="550"/>
      <c r="H2819" s="549">
        <v>0</v>
      </c>
      <c r="I2819" s="551">
        <v>0</v>
      </c>
      <c r="J2819" s="552">
        <v>0</v>
      </c>
      <c r="K2819" s="5233">
        <v>0</v>
      </c>
      <c r="L2819" s="5234"/>
      <c r="M2819" s="553">
        <v>8.2020997375328059E-2</v>
      </c>
      <c r="N2819" s="553">
        <v>0.23319999999999999</v>
      </c>
      <c r="O2819" s="553">
        <v>0.26545931758530183</v>
      </c>
      <c r="P2819" s="553">
        <v>0.18343832020997372</v>
      </c>
      <c r="Q2819" s="553">
        <v>0.18343832020997372</v>
      </c>
      <c r="R2819" s="554" t="s">
        <v>2007</v>
      </c>
    </row>
    <row r="2820" spans="2:18" s="360" customFormat="1" ht="15" customHeight="1" x14ac:dyDescent="0.2">
      <c r="B2820" s="548">
        <v>9</v>
      </c>
      <c r="C2820" s="315" t="s">
        <v>2014</v>
      </c>
      <c r="D2820" s="549">
        <f t="shared" si="29"/>
        <v>223.21383928571424</v>
      </c>
      <c r="E2820" s="549">
        <v>223.21383928571424</v>
      </c>
      <c r="F2820" s="550">
        <f t="shared" si="30"/>
        <v>2565.6763136288992</v>
      </c>
      <c r="G2820" s="550"/>
      <c r="H2820" s="549">
        <v>0</v>
      </c>
      <c r="I2820" s="551">
        <v>0</v>
      </c>
      <c r="J2820" s="552">
        <v>0</v>
      </c>
      <c r="K2820" s="5233">
        <v>0</v>
      </c>
      <c r="L2820" s="5234"/>
      <c r="M2820" s="553">
        <v>8.7000000000000008E-2</v>
      </c>
      <c r="N2820" s="553">
        <v>0.23319999999999999</v>
      </c>
      <c r="O2820" s="553">
        <v>0.27541732283464565</v>
      </c>
      <c r="P2820" s="553">
        <v>0.18841732283464563</v>
      </c>
      <c r="Q2820" s="553">
        <v>0.18841732283464563</v>
      </c>
      <c r="R2820" s="554" t="s">
        <v>2007</v>
      </c>
    </row>
    <row r="2821" spans="2:18" s="360" customFormat="1" ht="15" customHeight="1" x14ac:dyDescent="0.2">
      <c r="B2821" s="548">
        <v>10</v>
      </c>
      <c r="C2821" s="315" t="s">
        <v>2015</v>
      </c>
      <c r="D2821" s="549">
        <f t="shared" si="29"/>
        <v>267.86</v>
      </c>
      <c r="E2821" s="549">
        <v>267.86</v>
      </c>
      <c r="F2821" s="550">
        <f t="shared" si="30"/>
        <v>3078.8505747126437</v>
      </c>
      <c r="G2821" s="550"/>
      <c r="H2821" s="549">
        <v>0</v>
      </c>
      <c r="I2821" s="551">
        <v>0</v>
      </c>
      <c r="J2821" s="552">
        <v>0</v>
      </c>
      <c r="K2821" s="5233">
        <v>0</v>
      </c>
      <c r="L2821" s="5234"/>
      <c r="M2821" s="553">
        <v>8.7000000000000008E-2</v>
      </c>
      <c r="N2821" s="553">
        <v>0.23319999999999999</v>
      </c>
      <c r="O2821" s="553">
        <v>0.27541732283464565</v>
      </c>
      <c r="P2821" s="553">
        <v>0.18841732283464563</v>
      </c>
      <c r="Q2821" s="553">
        <v>0.18841732283464563</v>
      </c>
      <c r="R2821" s="554" t="s">
        <v>2007</v>
      </c>
    </row>
    <row r="2822" spans="2:18" s="360" customFormat="1" ht="15" customHeight="1" x14ac:dyDescent="0.2">
      <c r="B2822" s="548">
        <v>11</v>
      </c>
      <c r="C2822" s="315" t="s">
        <v>2016</v>
      </c>
      <c r="D2822" s="549">
        <f t="shared" si="29"/>
        <v>357.1421428571428</v>
      </c>
      <c r="E2822" s="549">
        <v>357.1421428571428</v>
      </c>
      <c r="F2822" s="550">
        <f t="shared" si="30"/>
        <v>4152.8156146179408</v>
      </c>
      <c r="G2822" s="550"/>
      <c r="H2822" s="549">
        <v>0</v>
      </c>
      <c r="I2822" s="551">
        <v>0</v>
      </c>
      <c r="J2822" s="552">
        <v>0</v>
      </c>
      <c r="K2822" s="5233">
        <v>0</v>
      </c>
      <c r="L2822" s="5234"/>
      <c r="M2822" s="553">
        <v>8.5999999999999979E-2</v>
      </c>
      <c r="N2822" s="553">
        <v>0.23319999999999999</v>
      </c>
      <c r="O2822" s="553">
        <v>0.27341732283464565</v>
      </c>
      <c r="P2822" s="553">
        <v>0.18741732283464568</v>
      </c>
      <c r="Q2822" s="553">
        <v>0.18741732283464568</v>
      </c>
      <c r="R2822" s="554" t="s">
        <v>2007</v>
      </c>
    </row>
    <row r="2823" spans="2:18" s="360" customFormat="1" ht="15" customHeight="1" x14ac:dyDescent="0.2">
      <c r="B2823" s="548">
        <v>12</v>
      </c>
      <c r="C2823" s="315" t="s">
        <v>1952</v>
      </c>
      <c r="D2823" s="549">
        <f t="shared" si="29"/>
        <v>401.79</v>
      </c>
      <c r="E2823" s="549">
        <v>401.79</v>
      </c>
      <c r="F2823" s="550">
        <f t="shared" si="30"/>
        <v>4671.9767441860477</v>
      </c>
      <c r="G2823" s="550"/>
      <c r="H2823" s="549">
        <v>0</v>
      </c>
      <c r="I2823" s="551">
        <v>0</v>
      </c>
      <c r="J2823" s="552">
        <v>0</v>
      </c>
      <c r="K2823" s="5233">
        <v>0</v>
      </c>
      <c r="L2823" s="5234"/>
      <c r="M2823" s="553">
        <v>8.5999999999999979E-2</v>
      </c>
      <c r="N2823" s="553">
        <v>0.23319999999999999</v>
      </c>
      <c r="O2823" s="553">
        <v>0.27341732283464565</v>
      </c>
      <c r="P2823" s="553">
        <v>0.18741732283464568</v>
      </c>
      <c r="Q2823" s="553">
        <v>0.18741732283464568</v>
      </c>
      <c r="R2823" s="554" t="s">
        <v>2007</v>
      </c>
    </row>
    <row r="2824" spans="2:18" s="360" customFormat="1" ht="15" customHeight="1" x14ac:dyDescent="0.2">
      <c r="B2824" s="548">
        <v>13</v>
      </c>
      <c r="C2824" s="315" t="s">
        <v>1953</v>
      </c>
      <c r="D2824" s="549">
        <f t="shared" si="29"/>
        <v>446.43</v>
      </c>
      <c r="E2824" s="549">
        <v>446.43</v>
      </c>
      <c r="F2824" s="550">
        <f t="shared" si="30"/>
        <v>5191.0465116279083</v>
      </c>
      <c r="G2824" s="550"/>
      <c r="H2824" s="549">
        <v>0</v>
      </c>
      <c r="I2824" s="551">
        <v>0</v>
      </c>
      <c r="J2824" s="552">
        <v>0</v>
      </c>
      <c r="K2824" s="5233">
        <v>0</v>
      </c>
      <c r="L2824" s="5234"/>
      <c r="M2824" s="553">
        <v>8.5999999999999979E-2</v>
      </c>
      <c r="N2824" s="553">
        <v>0.23319999999999999</v>
      </c>
      <c r="O2824" s="553">
        <v>0.27341732283464565</v>
      </c>
      <c r="P2824" s="553">
        <v>0.18741732283464568</v>
      </c>
      <c r="Q2824" s="553">
        <v>0.18741732283464568</v>
      </c>
      <c r="R2824" s="554" t="s">
        <v>2007</v>
      </c>
    </row>
    <row r="2825" spans="2:18" s="360" customFormat="1" ht="15" customHeight="1" x14ac:dyDescent="0.2">
      <c r="B2825" s="548">
        <v>14</v>
      </c>
      <c r="C2825" s="315" t="s">
        <v>1954</v>
      </c>
      <c r="D2825" s="549">
        <f t="shared" si="29"/>
        <v>491.0714285714285</v>
      </c>
      <c r="E2825" s="549">
        <v>491.0714285714285</v>
      </c>
      <c r="F2825" s="550">
        <f t="shared" si="30"/>
        <v>5710.1328903654494</v>
      </c>
      <c r="G2825" s="550"/>
      <c r="H2825" s="549">
        <v>0</v>
      </c>
      <c r="I2825" s="551">
        <v>0</v>
      </c>
      <c r="J2825" s="552">
        <v>0</v>
      </c>
      <c r="K2825" s="5233">
        <v>0</v>
      </c>
      <c r="L2825" s="5234"/>
      <c r="M2825" s="553">
        <v>8.5999999999999979E-2</v>
      </c>
      <c r="N2825" s="553">
        <v>0.23319999999999999</v>
      </c>
      <c r="O2825" s="553">
        <v>0.27341732283464565</v>
      </c>
      <c r="P2825" s="553">
        <v>0.18741732283464568</v>
      </c>
      <c r="Q2825" s="553">
        <v>0.18741732283464568</v>
      </c>
      <c r="R2825" s="554" t="s">
        <v>2007</v>
      </c>
    </row>
    <row r="2826" spans="2:18" s="360" customFormat="1" ht="15" customHeight="1" x14ac:dyDescent="0.2">
      <c r="B2826" s="555">
        <v>15</v>
      </c>
      <c r="C2826" s="556" t="s">
        <v>1955</v>
      </c>
      <c r="D2826" s="557">
        <f t="shared" si="29"/>
        <v>535.71321428571423</v>
      </c>
      <c r="E2826" s="557">
        <v>535.71321428571423</v>
      </c>
      <c r="F2826" s="558">
        <f t="shared" si="30"/>
        <v>6302.5084033613439</v>
      </c>
      <c r="G2826" s="558"/>
      <c r="H2826" s="557">
        <v>0</v>
      </c>
      <c r="I2826" s="559">
        <v>0</v>
      </c>
      <c r="J2826" s="552">
        <v>0</v>
      </c>
      <c r="K2826" s="5235">
        <v>0</v>
      </c>
      <c r="L2826" s="5236">
        <v>0</v>
      </c>
      <c r="M2826" s="560">
        <v>8.5000000000000006E-2</v>
      </c>
      <c r="N2826" s="560">
        <v>0.23319999999999999</v>
      </c>
      <c r="O2826" s="560">
        <v>0.2714173228346457</v>
      </c>
      <c r="P2826" s="560">
        <v>0.18641732283464565</v>
      </c>
      <c r="Q2826" s="560">
        <v>0.18641732283464565</v>
      </c>
      <c r="R2826" s="561" t="s">
        <v>2007</v>
      </c>
    </row>
    <row r="2827" spans="2:18" s="360" customFormat="1" ht="15" customHeight="1" x14ac:dyDescent="0.2">
      <c r="B2827" s="548">
        <v>16</v>
      </c>
      <c r="C2827" s="315" t="s">
        <v>11</v>
      </c>
      <c r="D2827" s="549">
        <f t="shared" si="29"/>
        <v>580.36</v>
      </c>
      <c r="E2827" s="549">
        <v>580.36</v>
      </c>
      <c r="F2827" s="550">
        <f t="shared" si="30"/>
        <v>6827.7647058823522</v>
      </c>
      <c r="G2827" s="550"/>
      <c r="H2827" s="549">
        <v>0</v>
      </c>
      <c r="I2827" s="551">
        <v>0</v>
      </c>
      <c r="J2827" s="552">
        <v>0</v>
      </c>
      <c r="K2827" s="5233">
        <v>0</v>
      </c>
      <c r="L2827" s="5234">
        <v>0</v>
      </c>
      <c r="M2827" s="553">
        <v>8.5000000000000006E-2</v>
      </c>
      <c r="N2827" s="553">
        <v>0.23319999999999999</v>
      </c>
      <c r="O2827" s="553">
        <v>0.2714173228346457</v>
      </c>
      <c r="P2827" s="553">
        <v>0.18641732283464565</v>
      </c>
      <c r="Q2827" s="553">
        <v>0.18641732283464565</v>
      </c>
      <c r="R2827" s="554" t="s">
        <v>2007</v>
      </c>
    </row>
    <row r="2828" spans="2:18" s="360" customFormat="1" ht="15" customHeight="1" x14ac:dyDescent="0.2">
      <c r="B2828" s="548">
        <v>17</v>
      </c>
      <c r="C2828" s="315" t="s">
        <v>12</v>
      </c>
      <c r="D2828" s="549">
        <f t="shared" si="29"/>
        <v>625</v>
      </c>
      <c r="E2828" s="549">
        <v>625</v>
      </c>
      <c r="F2828" s="550">
        <f t="shared" si="30"/>
        <v>7352.9411764705874</v>
      </c>
      <c r="G2828" s="550"/>
      <c r="H2828" s="549">
        <v>0</v>
      </c>
      <c r="I2828" s="551">
        <v>0</v>
      </c>
      <c r="J2828" s="552">
        <v>0</v>
      </c>
      <c r="K2828" s="5233">
        <v>0</v>
      </c>
      <c r="L2828" s="5234">
        <v>0</v>
      </c>
      <c r="M2828" s="553">
        <v>8.5000000000000006E-2</v>
      </c>
      <c r="N2828" s="553">
        <v>0.23319999999999999</v>
      </c>
      <c r="O2828" s="553">
        <v>0.2714173228346457</v>
      </c>
      <c r="P2828" s="553">
        <v>0.18641732283464565</v>
      </c>
      <c r="Q2828" s="553">
        <v>0.18641732283464565</v>
      </c>
      <c r="R2828" s="554" t="s">
        <v>2007</v>
      </c>
    </row>
    <row r="2829" spans="2:18" s="360" customFormat="1" ht="15" customHeight="1" x14ac:dyDescent="0.2">
      <c r="B2829" s="548">
        <v>18</v>
      </c>
      <c r="C2829" s="315" t="s">
        <v>13</v>
      </c>
      <c r="D2829" s="549">
        <f t="shared" si="29"/>
        <v>669.64285714285711</v>
      </c>
      <c r="E2829" s="549">
        <v>669.64285714285711</v>
      </c>
      <c r="F2829" s="550">
        <f t="shared" si="30"/>
        <v>7878.1512605042008</v>
      </c>
      <c r="G2829" s="550"/>
      <c r="H2829" s="549">
        <v>0</v>
      </c>
      <c r="I2829" s="551">
        <v>0</v>
      </c>
      <c r="J2829" s="552">
        <v>0</v>
      </c>
      <c r="K2829" s="5233">
        <v>0</v>
      </c>
      <c r="L2829" s="5234">
        <v>0</v>
      </c>
      <c r="M2829" s="553">
        <v>8.5000000000000006E-2</v>
      </c>
      <c r="N2829" s="553">
        <v>0.23319999999999999</v>
      </c>
      <c r="O2829" s="553">
        <v>0.2714173228346457</v>
      </c>
      <c r="P2829" s="553">
        <v>0.18641732283464565</v>
      </c>
      <c r="Q2829" s="553">
        <v>0.18641732283464565</v>
      </c>
      <c r="R2829" s="554" t="s">
        <v>2007</v>
      </c>
    </row>
    <row r="2830" spans="2:18" s="360" customFormat="1" ht="15" customHeight="1" x14ac:dyDescent="0.2">
      <c r="B2830" s="548">
        <v>19</v>
      </c>
      <c r="C2830" s="315" t="s">
        <v>14</v>
      </c>
      <c r="D2830" s="549">
        <f t="shared" si="29"/>
        <v>714.29</v>
      </c>
      <c r="E2830" s="549">
        <v>714.29</v>
      </c>
      <c r="F2830" s="550">
        <f t="shared" si="30"/>
        <v>8413.3097762073012</v>
      </c>
      <c r="G2830" s="550"/>
      <c r="H2830" s="549">
        <v>0</v>
      </c>
      <c r="I2830" s="551">
        <v>0</v>
      </c>
      <c r="J2830" s="552">
        <v>0</v>
      </c>
      <c r="K2830" s="5233">
        <v>0</v>
      </c>
      <c r="L2830" s="5234">
        <v>0</v>
      </c>
      <c r="M2830" s="553">
        <v>8.4900000000000003E-2</v>
      </c>
      <c r="N2830" s="553">
        <v>0.23319999999999999</v>
      </c>
      <c r="O2830" s="553">
        <v>0.27121732283464567</v>
      </c>
      <c r="P2830" s="553">
        <v>0.18631732283464569</v>
      </c>
      <c r="Q2830" s="553">
        <v>0.18631732283464569</v>
      </c>
      <c r="R2830" s="554" t="s">
        <v>2007</v>
      </c>
    </row>
    <row r="2831" spans="2:18" s="360" customFormat="1" ht="15" customHeight="1" x14ac:dyDescent="0.2">
      <c r="B2831" s="548">
        <v>20</v>
      </c>
      <c r="C2831" s="315" t="s">
        <v>15</v>
      </c>
      <c r="D2831" s="549">
        <f t="shared" si="29"/>
        <v>803.57142857142844</v>
      </c>
      <c r="E2831" s="549">
        <v>803.57142857142844</v>
      </c>
      <c r="F2831" s="550">
        <f t="shared" si="30"/>
        <v>9464.9167087329606</v>
      </c>
      <c r="G2831" s="550"/>
      <c r="H2831" s="549">
        <v>0</v>
      </c>
      <c r="I2831" s="551">
        <v>0</v>
      </c>
      <c r="J2831" s="552">
        <v>0</v>
      </c>
      <c r="K2831" s="5233">
        <v>0</v>
      </c>
      <c r="L2831" s="5234">
        <v>0</v>
      </c>
      <c r="M2831" s="553">
        <v>8.4900000000000003E-2</v>
      </c>
      <c r="N2831" s="553">
        <v>0.23319999999999999</v>
      </c>
      <c r="O2831" s="553">
        <v>0.27121732283464567</v>
      </c>
      <c r="P2831" s="553">
        <v>0.18631732283464569</v>
      </c>
      <c r="Q2831" s="553">
        <v>0.18631732283464569</v>
      </c>
      <c r="R2831" s="554" t="s">
        <v>2007</v>
      </c>
    </row>
    <row r="2832" spans="2:18" s="360" customFormat="1" ht="15" customHeight="1" x14ac:dyDescent="0.2">
      <c r="B2832" s="548">
        <v>21</v>
      </c>
      <c r="C2832" s="315" t="s">
        <v>16</v>
      </c>
      <c r="D2832" s="549">
        <f t="shared" si="29"/>
        <v>223.21428571428569</v>
      </c>
      <c r="E2832" s="549">
        <v>223.21428571428569</v>
      </c>
      <c r="F2832" s="550">
        <f t="shared" si="30"/>
        <v>2565.6814449917892</v>
      </c>
      <c r="G2832" s="550"/>
      <c r="H2832" s="549">
        <v>0</v>
      </c>
      <c r="I2832" s="551">
        <v>0</v>
      </c>
      <c r="J2832" s="552">
        <v>0</v>
      </c>
      <c r="K2832" s="5233">
        <v>0</v>
      </c>
      <c r="L2832" s="5234">
        <v>0</v>
      </c>
      <c r="M2832" s="553">
        <v>8.7000000000000008E-2</v>
      </c>
      <c r="N2832" s="553">
        <v>0.23319999999999999</v>
      </c>
      <c r="O2832" s="553">
        <v>0.27541732283464565</v>
      </c>
      <c r="P2832" s="553">
        <v>0.18841732283464563</v>
      </c>
      <c r="Q2832" s="553">
        <v>0.18841732283464563</v>
      </c>
      <c r="R2832" s="554" t="s">
        <v>2007</v>
      </c>
    </row>
    <row r="2833" spans="2:18" s="360" customFormat="1" ht="15" customHeight="1" x14ac:dyDescent="0.2">
      <c r="B2833" s="548">
        <v>22</v>
      </c>
      <c r="C2833" s="315" t="s">
        <v>17</v>
      </c>
      <c r="D2833" s="549">
        <f t="shared" si="29"/>
        <v>267.86</v>
      </c>
      <c r="E2833" s="549">
        <v>267.86</v>
      </c>
      <c r="F2833" s="550">
        <f t="shared" si="30"/>
        <v>3078.8505747126437</v>
      </c>
      <c r="G2833" s="550"/>
      <c r="H2833" s="549">
        <v>0</v>
      </c>
      <c r="I2833" s="551">
        <v>0</v>
      </c>
      <c r="J2833" s="552">
        <v>0</v>
      </c>
      <c r="K2833" s="5233">
        <v>0</v>
      </c>
      <c r="L2833" s="5234">
        <v>0</v>
      </c>
      <c r="M2833" s="553">
        <v>8.7000000000000008E-2</v>
      </c>
      <c r="N2833" s="553">
        <v>0.23319999999999999</v>
      </c>
      <c r="O2833" s="553">
        <v>0.27541732283464565</v>
      </c>
      <c r="P2833" s="553">
        <v>0.18841732283464563</v>
      </c>
      <c r="Q2833" s="553">
        <v>0.18841732283464563</v>
      </c>
      <c r="R2833" s="554" t="s">
        <v>2007</v>
      </c>
    </row>
    <row r="2834" spans="2:18" s="360" customFormat="1" ht="15" customHeight="1" x14ac:dyDescent="0.2">
      <c r="B2834" s="548">
        <v>23</v>
      </c>
      <c r="C2834" s="315" t="s">
        <v>18</v>
      </c>
      <c r="D2834" s="549">
        <f t="shared" si="29"/>
        <v>357.14285714285711</v>
      </c>
      <c r="E2834" s="549">
        <v>357.14285714285711</v>
      </c>
      <c r="F2834" s="550">
        <f t="shared" si="30"/>
        <v>4152.8239202657815</v>
      </c>
      <c r="G2834" s="550"/>
      <c r="H2834" s="549">
        <v>0</v>
      </c>
      <c r="I2834" s="551">
        <v>0</v>
      </c>
      <c r="J2834" s="552">
        <v>0</v>
      </c>
      <c r="K2834" s="5233">
        <v>0</v>
      </c>
      <c r="L2834" s="5234">
        <v>0</v>
      </c>
      <c r="M2834" s="553">
        <v>8.5999999999999979E-2</v>
      </c>
      <c r="N2834" s="553">
        <v>0.23319999999999999</v>
      </c>
      <c r="O2834" s="553">
        <v>0.27341732283464565</v>
      </c>
      <c r="P2834" s="553">
        <v>0.18741732283464568</v>
      </c>
      <c r="Q2834" s="553">
        <v>0.18741732283464568</v>
      </c>
      <c r="R2834" s="554" t="s">
        <v>2007</v>
      </c>
    </row>
    <row r="2835" spans="2:18" s="360" customFormat="1" ht="15" customHeight="1" x14ac:dyDescent="0.2">
      <c r="B2835" s="548">
        <v>24</v>
      </c>
      <c r="C2835" s="315" t="s">
        <v>19</v>
      </c>
      <c r="D2835" s="549">
        <f t="shared" si="29"/>
        <v>401.79</v>
      </c>
      <c r="E2835" s="549">
        <v>401.79</v>
      </c>
      <c r="F2835" s="550">
        <f t="shared" si="30"/>
        <v>4671.9767441860477</v>
      </c>
      <c r="G2835" s="550"/>
      <c r="H2835" s="549">
        <v>0</v>
      </c>
      <c r="I2835" s="551">
        <v>0</v>
      </c>
      <c r="J2835" s="552">
        <v>0</v>
      </c>
      <c r="K2835" s="5233">
        <v>0</v>
      </c>
      <c r="L2835" s="5234">
        <v>0</v>
      </c>
      <c r="M2835" s="553">
        <v>8.5999999999999979E-2</v>
      </c>
      <c r="N2835" s="553">
        <v>0.23319999999999999</v>
      </c>
      <c r="O2835" s="553">
        <v>0.27341732283464565</v>
      </c>
      <c r="P2835" s="553">
        <v>0.18741732283464568</v>
      </c>
      <c r="Q2835" s="553">
        <v>0.18741732283464568</v>
      </c>
      <c r="R2835" s="554" t="s">
        <v>2007</v>
      </c>
    </row>
    <row r="2836" spans="2:18" s="360" customFormat="1" ht="15" customHeight="1" x14ac:dyDescent="0.2">
      <c r="B2836" s="548">
        <v>25</v>
      </c>
      <c r="C2836" s="315" t="s">
        <v>20</v>
      </c>
      <c r="D2836" s="549">
        <f t="shared" si="29"/>
        <v>446.43</v>
      </c>
      <c r="E2836" s="549">
        <v>446.43</v>
      </c>
      <c r="F2836" s="550">
        <f t="shared" si="30"/>
        <v>5191.0465116279083</v>
      </c>
      <c r="G2836" s="550"/>
      <c r="H2836" s="549">
        <v>0</v>
      </c>
      <c r="I2836" s="551">
        <v>0</v>
      </c>
      <c r="J2836" s="552">
        <v>0</v>
      </c>
      <c r="K2836" s="5233">
        <v>0</v>
      </c>
      <c r="L2836" s="5234">
        <v>0</v>
      </c>
      <c r="M2836" s="553">
        <v>8.5999999999999979E-2</v>
      </c>
      <c r="N2836" s="553">
        <v>0.23319999999999999</v>
      </c>
      <c r="O2836" s="553">
        <v>0.27341732283464565</v>
      </c>
      <c r="P2836" s="553">
        <v>0.18741732283464568</v>
      </c>
      <c r="Q2836" s="553">
        <v>0.18741732283464568</v>
      </c>
      <c r="R2836" s="554" t="s">
        <v>2007</v>
      </c>
    </row>
    <row r="2837" spans="2:18" s="360" customFormat="1" ht="15" customHeight="1" x14ac:dyDescent="0.2">
      <c r="B2837" s="548">
        <v>26</v>
      </c>
      <c r="C2837" s="315" t="s">
        <v>21</v>
      </c>
      <c r="D2837" s="549">
        <f t="shared" si="29"/>
        <v>491.0714285714285</v>
      </c>
      <c r="E2837" s="549">
        <v>491.0714285714285</v>
      </c>
      <c r="F2837" s="550">
        <f t="shared" si="30"/>
        <v>5710.1328903654494</v>
      </c>
      <c r="G2837" s="550"/>
      <c r="H2837" s="549">
        <v>0</v>
      </c>
      <c r="I2837" s="551">
        <v>0</v>
      </c>
      <c r="J2837" s="552">
        <v>0</v>
      </c>
      <c r="K2837" s="5233">
        <v>0</v>
      </c>
      <c r="L2837" s="5234">
        <v>0</v>
      </c>
      <c r="M2837" s="553">
        <v>8.5999999999999979E-2</v>
      </c>
      <c r="N2837" s="553">
        <v>0.23319999999999999</v>
      </c>
      <c r="O2837" s="553">
        <v>0.27341732283464565</v>
      </c>
      <c r="P2837" s="553">
        <v>0.18741732283464568</v>
      </c>
      <c r="Q2837" s="553">
        <v>0.18741732283464568</v>
      </c>
      <c r="R2837" s="554" t="s">
        <v>2007</v>
      </c>
    </row>
    <row r="2838" spans="2:18" s="360" customFormat="1" ht="15" customHeight="1" x14ac:dyDescent="0.2">
      <c r="B2838" s="548">
        <v>27</v>
      </c>
      <c r="C2838" s="315" t="s">
        <v>22</v>
      </c>
      <c r="D2838" s="549">
        <f t="shared" si="29"/>
        <v>535.71428571428567</v>
      </c>
      <c r="E2838" s="549">
        <v>535.71428571428567</v>
      </c>
      <c r="F2838" s="550">
        <f t="shared" si="30"/>
        <v>6302.5210084033606</v>
      </c>
      <c r="G2838" s="550"/>
      <c r="H2838" s="549">
        <v>0</v>
      </c>
      <c r="I2838" s="551">
        <v>0</v>
      </c>
      <c r="J2838" s="552">
        <v>0</v>
      </c>
      <c r="K2838" s="5233">
        <v>0</v>
      </c>
      <c r="L2838" s="5234">
        <v>0</v>
      </c>
      <c r="M2838" s="553">
        <v>8.5000000000000006E-2</v>
      </c>
      <c r="N2838" s="553">
        <v>0.23319999999999999</v>
      </c>
      <c r="O2838" s="553">
        <v>0.2714173228346457</v>
      </c>
      <c r="P2838" s="553">
        <v>0.18641732283464565</v>
      </c>
      <c r="Q2838" s="553">
        <v>0.18641732283464565</v>
      </c>
      <c r="R2838" s="554" t="s">
        <v>2007</v>
      </c>
    </row>
    <row r="2839" spans="2:18" s="360" customFormat="1" ht="15" customHeight="1" x14ac:dyDescent="0.2">
      <c r="B2839" s="548">
        <v>28</v>
      </c>
      <c r="C2839" s="315" t="s">
        <v>23</v>
      </c>
      <c r="D2839" s="549">
        <f t="shared" si="29"/>
        <v>580.36</v>
      </c>
      <c r="E2839" s="549">
        <v>580.36</v>
      </c>
      <c r="F2839" s="550">
        <f t="shared" si="30"/>
        <v>6827.7647058823522</v>
      </c>
      <c r="G2839" s="550"/>
      <c r="H2839" s="549">
        <v>0</v>
      </c>
      <c r="I2839" s="551">
        <v>0</v>
      </c>
      <c r="J2839" s="552">
        <v>0</v>
      </c>
      <c r="K2839" s="5233">
        <v>0</v>
      </c>
      <c r="L2839" s="5234">
        <v>0</v>
      </c>
      <c r="M2839" s="553">
        <v>8.5000000000000006E-2</v>
      </c>
      <c r="N2839" s="553">
        <v>0.23319999999999999</v>
      </c>
      <c r="O2839" s="553">
        <v>0.2714173228346457</v>
      </c>
      <c r="P2839" s="553">
        <v>0.18641732283464565</v>
      </c>
      <c r="Q2839" s="553">
        <v>0.18641732283464565</v>
      </c>
      <c r="R2839" s="554" t="s">
        <v>2007</v>
      </c>
    </row>
    <row r="2840" spans="2:18" s="360" customFormat="1" ht="15" customHeight="1" x14ac:dyDescent="0.2">
      <c r="B2840" s="555">
        <v>29</v>
      </c>
      <c r="C2840" s="556" t="s">
        <v>24</v>
      </c>
      <c r="D2840" s="557">
        <f t="shared" si="29"/>
        <v>625</v>
      </c>
      <c r="E2840" s="557">
        <v>625</v>
      </c>
      <c r="F2840" s="558">
        <f t="shared" si="30"/>
        <v>7352.9411764705874</v>
      </c>
      <c r="G2840" s="558"/>
      <c r="H2840" s="557">
        <v>0</v>
      </c>
      <c r="I2840" s="559">
        <v>0</v>
      </c>
      <c r="J2840" s="552">
        <v>0</v>
      </c>
      <c r="K2840" s="5235">
        <v>0</v>
      </c>
      <c r="L2840" s="5236">
        <v>0</v>
      </c>
      <c r="M2840" s="560">
        <v>8.5000000000000006E-2</v>
      </c>
      <c r="N2840" s="560">
        <v>0.23319999999999999</v>
      </c>
      <c r="O2840" s="560">
        <v>0.2714173228346457</v>
      </c>
      <c r="P2840" s="560">
        <v>0.18641732283464565</v>
      </c>
      <c r="Q2840" s="560">
        <v>0.18641732283464565</v>
      </c>
      <c r="R2840" s="561" t="s">
        <v>2007</v>
      </c>
    </row>
    <row r="2841" spans="2:18" s="360" customFormat="1" ht="15" customHeight="1" x14ac:dyDescent="0.2">
      <c r="B2841" s="548">
        <v>30</v>
      </c>
      <c r="C2841" s="315" t="s">
        <v>25</v>
      </c>
      <c r="D2841" s="549">
        <f t="shared" si="29"/>
        <v>669.64285714285711</v>
      </c>
      <c r="E2841" s="549">
        <v>669.64285714285711</v>
      </c>
      <c r="F2841" s="550">
        <f t="shared" si="30"/>
        <v>7878.1512605042008</v>
      </c>
      <c r="G2841" s="550"/>
      <c r="H2841" s="549">
        <v>0</v>
      </c>
      <c r="I2841" s="551">
        <v>0</v>
      </c>
      <c r="J2841" s="552">
        <v>0</v>
      </c>
      <c r="K2841" s="5233">
        <v>0</v>
      </c>
      <c r="L2841" s="5234">
        <v>0</v>
      </c>
      <c r="M2841" s="553">
        <v>8.5000000000000006E-2</v>
      </c>
      <c r="N2841" s="553">
        <v>0.23319999999999999</v>
      </c>
      <c r="O2841" s="553">
        <v>0.2714173228346457</v>
      </c>
      <c r="P2841" s="553">
        <v>0.18641732283464565</v>
      </c>
      <c r="Q2841" s="553">
        <v>0.18641732283464565</v>
      </c>
      <c r="R2841" s="554" t="s">
        <v>2007</v>
      </c>
    </row>
    <row r="2842" spans="2:18" s="360" customFormat="1" ht="15" customHeight="1" x14ac:dyDescent="0.2">
      <c r="B2842" s="548">
        <v>31</v>
      </c>
      <c r="C2842" s="315" t="s">
        <v>26</v>
      </c>
      <c r="D2842" s="549">
        <f t="shared" si="29"/>
        <v>714.29</v>
      </c>
      <c r="E2842" s="549">
        <v>714.29</v>
      </c>
      <c r="F2842" s="550">
        <f t="shared" si="30"/>
        <v>8413.3097762073012</v>
      </c>
      <c r="G2842" s="550"/>
      <c r="H2842" s="549">
        <v>0</v>
      </c>
      <c r="I2842" s="551">
        <v>0</v>
      </c>
      <c r="J2842" s="552">
        <v>0</v>
      </c>
      <c r="K2842" s="5233">
        <v>0</v>
      </c>
      <c r="L2842" s="5234">
        <v>0</v>
      </c>
      <c r="M2842" s="553">
        <v>8.4900000000000003E-2</v>
      </c>
      <c r="N2842" s="553">
        <v>0.23319999999999999</v>
      </c>
      <c r="O2842" s="553">
        <v>0.27121732283464567</v>
      </c>
      <c r="P2842" s="553">
        <v>0.18631732283464569</v>
      </c>
      <c r="Q2842" s="553">
        <v>0.18631732283464569</v>
      </c>
      <c r="R2842" s="554" t="s">
        <v>2007</v>
      </c>
    </row>
    <row r="2843" spans="2:18" s="360" customFormat="1" ht="15" customHeight="1" x14ac:dyDescent="0.2">
      <c r="B2843" s="548">
        <v>32</v>
      </c>
      <c r="C2843" s="315" t="s">
        <v>27</v>
      </c>
      <c r="D2843" s="549">
        <f t="shared" si="29"/>
        <v>803.57142857142844</v>
      </c>
      <c r="E2843" s="549">
        <v>803.57142857142844</v>
      </c>
      <c r="F2843" s="550">
        <f t="shared" si="30"/>
        <v>9464.9167087329606</v>
      </c>
      <c r="G2843" s="550"/>
      <c r="H2843" s="549">
        <v>0</v>
      </c>
      <c r="I2843" s="551">
        <v>0</v>
      </c>
      <c r="J2843" s="552">
        <v>0</v>
      </c>
      <c r="K2843" s="5233">
        <v>0</v>
      </c>
      <c r="L2843" s="5234">
        <v>0</v>
      </c>
      <c r="M2843" s="553">
        <v>8.4900000000000003E-2</v>
      </c>
      <c r="N2843" s="553">
        <v>0.23319999999999999</v>
      </c>
      <c r="O2843" s="553">
        <v>0.27121732283464567</v>
      </c>
      <c r="P2843" s="553">
        <v>0.18631732283464569</v>
      </c>
      <c r="Q2843" s="553">
        <v>0.18631732283464569</v>
      </c>
      <c r="R2843" s="554" t="s">
        <v>2007</v>
      </c>
    </row>
    <row r="2844" spans="2:18" s="360" customFormat="1" ht="15" customHeight="1" x14ac:dyDescent="0.2">
      <c r="B2844" s="548">
        <v>33</v>
      </c>
      <c r="C2844" s="315" t="s">
        <v>28</v>
      </c>
      <c r="D2844" s="549">
        <f t="shared" si="29"/>
        <v>140</v>
      </c>
      <c r="E2844" s="549">
        <v>140</v>
      </c>
      <c r="F2844" s="550">
        <f t="shared" si="30"/>
        <v>700.70070070070074</v>
      </c>
      <c r="G2844" s="550"/>
      <c r="H2844" s="549">
        <v>0</v>
      </c>
      <c r="I2844" s="551">
        <v>0</v>
      </c>
      <c r="J2844" s="552">
        <v>0</v>
      </c>
      <c r="K2844" s="5233">
        <v>0</v>
      </c>
      <c r="L2844" s="5234">
        <v>0</v>
      </c>
      <c r="M2844" s="553">
        <v>0.19980000000000001</v>
      </c>
      <c r="N2844" s="553">
        <v>0.23319999999999999</v>
      </c>
      <c r="O2844" s="553">
        <v>0.30470000000000003</v>
      </c>
      <c r="P2844" s="553">
        <v>0.23319999999999999</v>
      </c>
      <c r="Q2844" s="553">
        <v>0.30470000000000003</v>
      </c>
      <c r="R2844" s="554" t="s">
        <v>2007</v>
      </c>
    </row>
    <row r="2845" spans="2:18" s="360" customFormat="1" ht="15" customHeight="1" x14ac:dyDescent="0.2">
      <c r="B2845" s="548">
        <v>34</v>
      </c>
      <c r="C2845" s="315" t="s">
        <v>29</v>
      </c>
      <c r="D2845" s="549">
        <f t="shared" si="29"/>
        <v>50</v>
      </c>
      <c r="E2845" s="549">
        <v>50</v>
      </c>
      <c r="F2845" s="550">
        <f t="shared" si="30"/>
        <v>250</v>
      </c>
      <c r="G2845" s="550"/>
      <c r="H2845" s="549">
        <v>0</v>
      </c>
      <c r="I2845" s="551">
        <v>0</v>
      </c>
      <c r="J2845" s="552">
        <v>0</v>
      </c>
      <c r="K2845" s="5233">
        <v>0</v>
      </c>
      <c r="L2845" s="5234">
        <v>0</v>
      </c>
      <c r="M2845" s="560">
        <v>0.2</v>
      </c>
      <c r="N2845" s="553">
        <v>0.23319999999999999</v>
      </c>
      <c r="O2845" s="553">
        <v>0.30470000000000003</v>
      </c>
      <c r="P2845" s="553">
        <v>0.23319999999999999</v>
      </c>
      <c r="Q2845" s="553">
        <v>0.30470000000000003</v>
      </c>
      <c r="R2845" s="554" t="s">
        <v>2007</v>
      </c>
    </row>
    <row r="2846" spans="2:18" s="360" customFormat="1" ht="15" customHeight="1" x14ac:dyDescent="0.2">
      <c r="B2846" s="548">
        <v>35</v>
      </c>
      <c r="C2846" s="315" t="s">
        <v>30</v>
      </c>
      <c r="D2846" s="549">
        <f t="shared" si="29"/>
        <v>245</v>
      </c>
      <c r="E2846" s="549">
        <v>245</v>
      </c>
      <c r="F2846" s="550">
        <f t="shared" si="30"/>
        <v>1226.2262262262261</v>
      </c>
      <c r="G2846" s="550"/>
      <c r="H2846" s="549">
        <v>0</v>
      </c>
      <c r="I2846" s="551">
        <v>0</v>
      </c>
      <c r="J2846" s="552">
        <v>0</v>
      </c>
      <c r="K2846" s="5233">
        <v>0</v>
      </c>
      <c r="L2846" s="5234">
        <v>0</v>
      </c>
      <c r="M2846" s="553">
        <v>0.19980000000000001</v>
      </c>
      <c r="N2846" s="553">
        <v>0.23319999999999999</v>
      </c>
      <c r="O2846" s="553">
        <v>0.30470000000000003</v>
      </c>
      <c r="P2846" s="553">
        <v>0.23319999999999999</v>
      </c>
      <c r="Q2846" s="553">
        <v>0.30470000000000003</v>
      </c>
      <c r="R2846" s="554" t="s">
        <v>2007</v>
      </c>
    </row>
    <row r="2847" spans="2:18" s="360" customFormat="1" ht="15" customHeight="1" x14ac:dyDescent="0.2">
      <c r="B2847" s="548">
        <v>36</v>
      </c>
      <c r="C2847" s="315" t="s">
        <v>31</v>
      </c>
      <c r="D2847" s="549">
        <f t="shared" si="29"/>
        <v>50</v>
      </c>
      <c r="E2847" s="549">
        <v>50</v>
      </c>
      <c r="F2847" s="550">
        <f t="shared" si="30"/>
        <v>227.27272727272728</v>
      </c>
      <c r="G2847" s="550"/>
      <c r="H2847" s="549">
        <v>0</v>
      </c>
      <c r="I2847" s="551">
        <v>0</v>
      </c>
      <c r="J2847" s="552">
        <v>0</v>
      </c>
      <c r="K2847" s="5233">
        <v>0</v>
      </c>
      <c r="L2847" s="5234">
        <v>0</v>
      </c>
      <c r="M2847" s="553">
        <v>0.22</v>
      </c>
      <c r="N2847" s="553">
        <v>0.23319999999999999</v>
      </c>
      <c r="O2847" s="553">
        <v>0.30470000000000003</v>
      </c>
      <c r="P2847" s="553">
        <v>0.23319999999999999</v>
      </c>
      <c r="Q2847" s="553">
        <v>0.30470000000000003</v>
      </c>
      <c r="R2847" s="554" t="s">
        <v>2007</v>
      </c>
    </row>
    <row r="2848" spans="2:18" s="360" customFormat="1" ht="15" customHeight="1" x14ac:dyDescent="0.2">
      <c r="B2848" s="548">
        <v>37</v>
      </c>
      <c r="C2848" s="315" t="s">
        <v>32</v>
      </c>
      <c r="D2848" s="549">
        <f t="shared" si="29"/>
        <v>95</v>
      </c>
      <c r="E2848" s="549">
        <v>95</v>
      </c>
      <c r="F2848" s="550">
        <f t="shared" si="30"/>
        <v>431.81818181818181</v>
      </c>
      <c r="G2848" s="550"/>
      <c r="H2848" s="549">
        <v>0</v>
      </c>
      <c r="I2848" s="551">
        <v>0</v>
      </c>
      <c r="J2848" s="552">
        <v>0</v>
      </c>
      <c r="K2848" s="5233">
        <v>0</v>
      </c>
      <c r="L2848" s="5234">
        <v>0</v>
      </c>
      <c r="M2848" s="553">
        <v>0.22</v>
      </c>
      <c r="N2848" s="553">
        <v>0.23319999999999999</v>
      </c>
      <c r="O2848" s="553">
        <v>0.30470000000000003</v>
      </c>
      <c r="P2848" s="553">
        <v>0.23319999999999999</v>
      </c>
      <c r="Q2848" s="553">
        <v>0.30470000000000003</v>
      </c>
      <c r="R2848" s="554" t="s">
        <v>2007</v>
      </c>
    </row>
    <row r="2849" spans="2:18" s="360" customFormat="1" ht="15" customHeight="1" x14ac:dyDescent="0.2">
      <c r="B2849" s="548">
        <v>38</v>
      </c>
      <c r="C2849" s="315" t="s">
        <v>33</v>
      </c>
      <c r="D2849" s="549">
        <f t="shared" si="29"/>
        <v>55</v>
      </c>
      <c r="E2849" s="549">
        <v>55</v>
      </c>
      <c r="F2849" s="550">
        <f t="shared" si="30"/>
        <v>250</v>
      </c>
      <c r="G2849" s="550"/>
      <c r="H2849" s="549">
        <v>0</v>
      </c>
      <c r="I2849" s="551">
        <v>0</v>
      </c>
      <c r="J2849" s="552">
        <v>0</v>
      </c>
      <c r="K2849" s="5233">
        <v>0</v>
      </c>
      <c r="L2849" s="5234">
        <v>0</v>
      </c>
      <c r="M2849" s="553">
        <v>0.22</v>
      </c>
      <c r="N2849" s="553">
        <v>0.23319999999999999</v>
      </c>
      <c r="O2849" s="553">
        <v>0.30470000000000003</v>
      </c>
      <c r="P2849" s="553">
        <v>0.23319999999999999</v>
      </c>
      <c r="Q2849" s="553">
        <v>0.30470000000000003</v>
      </c>
      <c r="R2849" s="554" t="s">
        <v>2007</v>
      </c>
    </row>
    <row r="2850" spans="2:18" s="360" customFormat="1" ht="15" customHeight="1" x14ac:dyDescent="0.2">
      <c r="B2850" s="548">
        <v>39</v>
      </c>
      <c r="C2850" s="315" t="s">
        <v>34</v>
      </c>
      <c r="D2850" s="549">
        <f t="shared" si="29"/>
        <v>16</v>
      </c>
      <c r="E2850" s="549">
        <v>16</v>
      </c>
      <c r="F2850" s="550">
        <f t="shared" si="30"/>
        <v>72.727272727272734</v>
      </c>
      <c r="G2850" s="550"/>
      <c r="H2850" s="549">
        <v>0</v>
      </c>
      <c r="I2850" s="551">
        <v>0</v>
      </c>
      <c r="J2850" s="552">
        <v>0</v>
      </c>
      <c r="K2850" s="5233">
        <v>0</v>
      </c>
      <c r="L2850" s="5234">
        <v>0</v>
      </c>
      <c r="M2850" s="553">
        <v>0.22</v>
      </c>
      <c r="N2850" s="553">
        <v>0.23319999999999999</v>
      </c>
      <c r="O2850" s="553">
        <v>0.30470000000000003</v>
      </c>
      <c r="P2850" s="553">
        <v>0.23319999999999999</v>
      </c>
      <c r="Q2850" s="553">
        <v>0.30470000000000003</v>
      </c>
      <c r="R2850" s="554" t="s">
        <v>2007</v>
      </c>
    </row>
    <row r="2851" spans="2:18" s="360" customFormat="1" ht="15" customHeight="1" x14ac:dyDescent="0.2">
      <c r="B2851" s="548">
        <v>40</v>
      </c>
      <c r="C2851" s="315" t="s">
        <v>35</v>
      </c>
      <c r="D2851" s="549">
        <f t="shared" si="29"/>
        <v>22</v>
      </c>
      <c r="E2851" s="549">
        <v>22</v>
      </c>
      <c r="F2851" s="550">
        <f t="shared" si="30"/>
        <v>100</v>
      </c>
      <c r="G2851" s="550"/>
      <c r="H2851" s="549">
        <v>0</v>
      </c>
      <c r="I2851" s="551">
        <v>0</v>
      </c>
      <c r="J2851" s="552">
        <v>0</v>
      </c>
      <c r="K2851" s="5233">
        <v>0</v>
      </c>
      <c r="L2851" s="5234">
        <v>0</v>
      </c>
      <c r="M2851" s="553">
        <v>0.22</v>
      </c>
      <c r="N2851" s="553">
        <v>0.23319999999999999</v>
      </c>
      <c r="O2851" s="553">
        <v>0.30470000000000003</v>
      </c>
      <c r="P2851" s="553">
        <v>0.23319999999999999</v>
      </c>
      <c r="Q2851" s="553">
        <v>0.30470000000000003</v>
      </c>
      <c r="R2851" s="554" t="s">
        <v>2007</v>
      </c>
    </row>
    <row r="2852" spans="2:18" s="360" customFormat="1" ht="15" customHeight="1" x14ac:dyDescent="0.2">
      <c r="B2852" s="555">
        <v>41</v>
      </c>
      <c r="C2852" s="556" t="s">
        <v>36</v>
      </c>
      <c r="D2852" s="557">
        <f t="shared" si="29"/>
        <v>30</v>
      </c>
      <c r="E2852" s="557">
        <v>30</v>
      </c>
      <c r="F2852" s="558">
        <f t="shared" si="30"/>
        <v>136.36363636363637</v>
      </c>
      <c r="G2852" s="558"/>
      <c r="H2852" s="557">
        <v>0</v>
      </c>
      <c r="I2852" s="559">
        <v>0</v>
      </c>
      <c r="J2852" s="552">
        <v>0</v>
      </c>
      <c r="K2852" s="5235">
        <v>0</v>
      </c>
      <c r="L2852" s="5236">
        <v>0</v>
      </c>
      <c r="M2852" s="560">
        <v>0.22</v>
      </c>
      <c r="N2852" s="560">
        <v>0.23319999999999999</v>
      </c>
      <c r="O2852" s="560">
        <v>0.30470000000000003</v>
      </c>
      <c r="P2852" s="560">
        <v>0.23319999999999999</v>
      </c>
      <c r="Q2852" s="560">
        <v>0.30470000000000003</v>
      </c>
      <c r="R2852" s="561" t="s">
        <v>2007</v>
      </c>
    </row>
    <row r="2853" spans="2:18" s="360" customFormat="1" ht="15" customHeight="1" x14ac:dyDescent="0.2">
      <c r="B2853" s="548">
        <v>42</v>
      </c>
      <c r="C2853" s="315" t="s">
        <v>37</v>
      </c>
      <c r="D2853" s="549">
        <f t="shared" si="29"/>
        <v>16</v>
      </c>
      <c r="E2853" s="549">
        <v>16</v>
      </c>
      <c r="F2853" s="550">
        <f t="shared" si="30"/>
        <v>72.727272727272734</v>
      </c>
      <c r="G2853" s="550"/>
      <c r="H2853" s="549">
        <v>0</v>
      </c>
      <c r="I2853" s="551">
        <v>0</v>
      </c>
      <c r="J2853" s="552">
        <v>0</v>
      </c>
      <c r="K2853" s="5233">
        <v>0</v>
      </c>
      <c r="L2853" s="5234">
        <v>0</v>
      </c>
      <c r="M2853" s="553">
        <v>0.22</v>
      </c>
      <c r="N2853" s="553">
        <v>0.23319999999999999</v>
      </c>
      <c r="O2853" s="553">
        <v>0.30470000000000003</v>
      </c>
      <c r="P2853" s="553">
        <v>0.23319999999999999</v>
      </c>
      <c r="Q2853" s="553">
        <v>0.30470000000000003</v>
      </c>
      <c r="R2853" s="554" t="s">
        <v>2007</v>
      </c>
    </row>
    <row r="2854" spans="2:18" s="360" customFormat="1" ht="15" customHeight="1" x14ac:dyDescent="0.2">
      <c r="B2854" s="555">
        <v>43</v>
      </c>
      <c r="C2854" s="315" t="s">
        <v>38</v>
      </c>
      <c r="D2854" s="549">
        <f t="shared" si="29"/>
        <v>8</v>
      </c>
      <c r="E2854" s="549">
        <v>8</v>
      </c>
      <c r="F2854" s="550">
        <f t="shared" si="30"/>
        <v>44.444444444444443</v>
      </c>
      <c r="G2854" s="550"/>
      <c r="H2854" s="549">
        <v>0</v>
      </c>
      <c r="I2854" s="551">
        <v>0</v>
      </c>
      <c r="J2854" s="552">
        <v>0</v>
      </c>
      <c r="K2854" s="5233">
        <v>0</v>
      </c>
      <c r="L2854" s="5234">
        <v>0</v>
      </c>
      <c r="M2854" s="553">
        <v>0.18</v>
      </c>
      <c r="N2854" s="553">
        <v>0.23319999999999999</v>
      </c>
      <c r="O2854" s="553">
        <v>0.30470000000000003</v>
      </c>
      <c r="P2854" s="553">
        <v>0.23319999999999999</v>
      </c>
      <c r="Q2854" s="553">
        <v>0.30470000000000003</v>
      </c>
      <c r="R2854" s="554" t="s">
        <v>2007</v>
      </c>
    </row>
    <row r="2855" spans="2:18" s="360" customFormat="1" ht="15" customHeight="1" x14ac:dyDescent="0.2">
      <c r="B2855" s="555">
        <v>44</v>
      </c>
      <c r="C2855" s="315" t="s">
        <v>39</v>
      </c>
      <c r="D2855" s="549">
        <f t="shared" si="29"/>
        <v>35</v>
      </c>
      <c r="E2855" s="549">
        <v>35</v>
      </c>
      <c r="F2855" s="550">
        <f t="shared" si="30"/>
        <v>159.09090909090909</v>
      </c>
      <c r="G2855" s="550"/>
      <c r="H2855" s="549">
        <v>0</v>
      </c>
      <c r="I2855" s="551">
        <v>0</v>
      </c>
      <c r="J2855" s="552">
        <v>0</v>
      </c>
      <c r="K2855" s="5233">
        <v>0</v>
      </c>
      <c r="L2855" s="5234">
        <v>0</v>
      </c>
      <c r="M2855" s="553">
        <v>0.22</v>
      </c>
      <c r="N2855" s="553">
        <v>0.23319999999999999</v>
      </c>
      <c r="O2855" s="553">
        <v>0.30470000000000003</v>
      </c>
      <c r="P2855" s="553">
        <v>0.23319999999999999</v>
      </c>
      <c r="Q2855" s="553">
        <v>0.30470000000000003</v>
      </c>
      <c r="R2855" s="554" t="s">
        <v>2007</v>
      </c>
    </row>
    <row r="2856" spans="2:18" s="360" customFormat="1" ht="15" customHeight="1" x14ac:dyDescent="0.2">
      <c r="B2856" s="555">
        <v>45</v>
      </c>
      <c r="C2856" s="315" t="s">
        <v>849</v>
      </c>
      <c r="D2856" s="549">
        <f t="shared" si="29"/>
        <v>17</v>
      </c>
      <c r="E2856" s="549">
        <v>17</v>
      </c>
      <c r="F2856" s="550">
        <f t="shared" si="30"/>
        <v>77.272727272727266</v>
      </c>
      <c r="G2856" s="550"/>
      <c r="H2856" s="549">
        <v>0</v>
      </c>
      <c r="I2856" s="551">
        <v>0</v>
      </c>
      <c r="J2856" s="552">
        <v>0</v>
      </c>
      <c r="K2856" s="5233">
        <v>0</v>
      </c>
      <c r="L2856" s="5234">
        <v>0</v>
      </c>
      <c r="M2856" s="553">
        <v>0.22</v>
      </c>
      <c r="N2856" s="553">
        <v>0.23319999999999999</v>
      </c>
      <c r="O2856" s="553">
        <v>0.30470000000000003</v>
      </c>
      <c r="P2856" s="553">
        <v>0.23319999999999999</v>
      </c>
      <c r="Q2856" s="553">
        <v>0.30470000000000003</v>
      </c>
      <c r="R2856" s="554" t="s">
        <v>2007</v>
      </c>
    </row>
    <row r="2857" spans="2:18" s="360" customFormat="1" ht="15" customHeight="1" x14ac:dyDescent="0.2">
      <c r="B2857" s="548">
        <v>46</v>
      </c>
      <c r="C2857" s="315" t="s">
        <v>850</v>
      </c>
      <c r="D2857" s="549">
        <f t="shared" si="29"/>
        <v>21</v>
      </c>
      <c r="E2857" s="549">
        <v>21</v>
      </c>
      <c r="F2857" s="550">
        <f t="shared" si="30"/>
        <v>95.454545454545453</v>
      </c>
      <c r="G2857" s="550"/>
      <c r="H2857" s="549">
        <v>0</v>
      </c>
      <c r="I2857" s="551">
        <v>0</v>
      </c>
      <c r="J2857" s="552">
        <v>0</v>
      </c>
      <c r="K2857" s="5233">
        <v>0</v>
      </c>
      <c r="L2857" s="5234">
        <v>0</v>
      </c>
      <c r="M2857" s="553">
        <v>0.22</v>
      </c>
      <c r="N2857" s="553">
        <v>0.23319999999999999</v>
      </c>
      <c r="O2857" s="553">
        <v>0.30470000000000003</v>
      </c>
      <c r="P2857" s="553">
        <v>0.23319999999999999</v>
      </c>
      <c r="Q2857" s="553">
        <v>0.30470000000000003</v>
      </c>
      <c r="R2857" s="554" t="s">
        <v>2007</v>
      </c>
    </row>
    <row r="2858" spans="2:18" s="360" customFormat="1" ht="15" customHeight="1" x14ac:dyDescent="0.2">
      <c r="B2858" s="548">
        <v>47</v>
      </c>
      <c r="C2858" s="315" t="s">
        <v>851</v>
      </c>
      <c r="D2858" s="549">
        <f t="shared" si="29"/>
        <v>26</v>
      </c>
      <c r="E2858" s="549">
        <v>26</v>
      </c>
      <c r="F2858" s="550">
        <f t="shared" si="30"/>
        <v>118.18181818181819</v>
      </c>
      <c r="G2858" s="550"/>
      <c r="H2858" s="549">
        <v>0</v>
      </c>
      <c r="I2858" s="551">
        <v>0</v>
      </c>
      <c r="J2858" s="552">
        <v>0</v>
      </c>
      <c r="K2858" s="5233">
        <v>0</v>
      </c>
      <c r="L2858" s="5234">
        <v>0</v>
      </c>
      <c r="M2858" s="553">
        <v>0.22</v>
      </c>
      <c r="N2858" s="553">
        <v>0.23319999999999999</v>
      </c>
      <c r="O2858" s="553">
        <v>0.30470000000000003</v>
      </c>
      <c r="P2858" s="553">
        <v>0.23319999999999999</v>
      </c>
      <c r="Q2858" s="553">
        <v>0.30470000000000003</v>
      </c>
      <c r="R2858" s="554" t="s">
        <v>2007</v>
      </c>
    </row>
    <row r="2859" spans="2:18" s="360" customFormat="1" ht="15" customHeight="1" x14ac:dyDescent="0.2">
      <c r="B2859" s="548">
        <v>48</v>
      </c>
      <c r="C2859" s="315" t="s">
        <v>852</v>
      </c>
      <c r="D2859" s="549">
        <f t="shared" si="29"/>
        <v>30</v>
      </c>
      <c r="E2859" s="549">
        <v>30</v>
      </c>
      <c r="F2859" s="550">
        <f t="shared" si="30"/>
        <v>136.36363636363637</v>
      </c>
      <c r="G2859" s="550"/>
      <c r="H2859" s="549">
        <v>0</v>
      </c>
      <c r="I2859" s="551">
        <v>0</v>
      </c>
      <c r="J2859" s="552">
        <v>0</v>
      </c>
      <c r="K2859" s="5233">
        <v>0</v>
      </c>
      <c r="L2859" s="5234">
        <v>0</v>
      </c>
      <c r="M2859" s="553">
        <v>0.22</v>
      </c>
      <c r="N2859" s="553">
        <v>0.23319999999999999</v>
      </c>
      <c r="O2859" s="553">
        <v>0.30470000000000003</v>
      </c>
      <c r="P2859" s="553">
        <v>0.23319999999999999</v>
      </c>
      <c r="Q2859" s="553">
        <v>0.30470000000000003</v>
      </c>
      <c r="R2859" s="554" t="s">
        <v>2007</v>
      </c>
    </row>
    <row r="2860" spans="2:18" s="360" customFormat="1" ht="15" customHeight="1" x14ac:dyDescent="0.2">
      <c r="B2860" s="548">
        <v>49</v>
      </c>
      <c r="C2860" s="315" t="s">
        <v>853</v>
      </c>
      <c r="D2860" s="549">
        <f t="shared" si="29"/>
        <v>65</v>
      </c>
      <c r="E2860" s="549">
        <v>65</v>
      </c>
      <c r="F2860" s="550">
        <f t="shared" si="30"/>
        <v>450.13850415512456</v>
      </c>
      <c r="G2860" s="550"/>
      <c r="H2860" s="549">
        <v>0</v>
      </c>
      <c r="I2860" s="551">
        <v>0</v>
      </c>
      <c r="J2860" s="552">
        <v>0</v>
      </c>
      <c r="K2860" s="5233">
        <v>0</v>
      </c>
      <c r="L2860" s="5234">
        <v>0</v>
      </c>
      <c r="M2860" s="553">
        <v>0.14440000000000003</v>
      </c>
      <c r="N2860" s="553">
        <v>0.23319999999999999</v>
      </c>
      <c r="O2860" s="553">
        <v>0.2944</v>
      </c>
      <c r="P2860" s="553">
        <v>0.23319999999999999</v>
      </c>
      <c r="Q2860" s="553">
        <v>0.2944</v>
      </c>
      <c r="R2860" s="554" t="s">
        <v>2007</v>
      </c>
    </row>
    <row r="2861" spans="2:18" s="360" customFormat="1" ht="15" customHeight="1" x14ac:dyDescent="0.2">
      <c r="B2861" s="548">
        <v>50</v>
      </c>
      <c r="C2861" s="315" t="s">
        <v>854</v>
      </c>
      <c r="D2861" s="549">
        <f t="shared" si="29"/>
        <v>22</v>
      </c>
      <c r="E2861" s="549">
        <v>22</v>
      </c>
      <c r="F2861" s="550">
        <f t="shared" si="30"/>
        <v>100</v>
      </c>
      <c r="G2861" s="550"/>
      <c r="H2861" s="549">
        <v>0</v>
      </c>
      <c r="I2861" s="551">
        <v>0</v>
      </c>
      <c r="J2861" s="552">
        <v>0</v>
      </c>
      <c r="K2861" s="5233">
        <v>0</v>
      </c>
      <c r="L2861" s="5234">
        <v>0</v>
      </c>
      <c r="M2861" s="553">
        <v>0.22</v>
      </c>
      <c r="N2861" s="553">
        <v>0.23319999999999999</v>
      </c>
      <c r="O2861" s="553">
        <v>0.30470000000000003</v>
      </c>
      <c r="P2861" s="553">
        <v>0.23319999999999999</v>
      </c>
      <c r="Q2861" s="553">
        <v>0.30470000000000003</v>
      </c>
      <c r="R2861" s="554" t="s">
        <v>2007</v>
      </c>
    </row>
    <row r="2862" spans="2:18" s="360" customFormat="1" ht="15" customHeight="1" x14ac:dyDescent="0.2">
      <c r="B2862" s="548">
        <v>51</v>
      </c>
      <c r="C2862" s="315" t="s">
        <v>855</v>
      </c>
      <c r="D2862" s="549">
        <f t="shared" si="29"/>
        <v>100</v>
      </c>
      <c r="E2862" s="549">
        <v>100</v>
      </c>
      <c r="F2862" s="550">
        <f t="shared" si="30"/>
        <v>700.28011204481788</v>
      </c>
      <c r="G2862" s="550"/>
      <c r="H2862" s="549">
        <v>0</v>
      </c>
      <c r="I2862" s="551">
        <v>0</v>
      </c>
      <c r="J2862" s="552">
        <v>0</v>
      </c>
      <c r="K2862" s="5233">
        <v>0</v>
      </c>
      <c r="L2862" s="5234">
        <v>0</v>
      </c>
      <c r="M2862" s="553">
        <v>0.14280000000000001</v>
      </c>
      <c r="N2862" s="553">
        <v>0.23319999999999999</v>
      </c>
      <c r="O2862" s="553">
        <v>0.2928</v>
      </c>
      <c r="P2862" s="553">
        <v>0.23319999999999999</v>
      </c>
      <c r="Q2862" s="553">
        <v>0.29279999999999995</v>
      </c>
      <c r="R2862" s="554" t="s">
        <v>2007</v>
      </c>
    </row>
    <row r="2863" spans="2:18" s="360" customFormat="1" ht="15" customHeight="1" x14ac:dyDescent="0.2">
      <c r="B2863" s="548">
        <v>52</v>
      </c>
      <c r="C2863" s="315" t="s">
        <v>856</v>
      </c>
      <c r="D2863" s="549">
        <f t="shared" si="29"/>
        <v>31</v>
      </c>
      <c r="E2863" s="549">
        <v>31</v>
      </c>
      <c r="F2863" s="550">
        <f t="shared" si="30"/>
        <v>140.90909090909091</v>
      </c>
      <c r="G2863" s="550"/>
      <c r="H2863" s="549">
        <v>0</v>
      </c>
      <c r="I2863" s="551">
        <v>0</v>
      </c>
      <c r="J2863" s="552">
        <v>0</v>
      </c>
      <c r="K2863" s="5233">
        <v>0</v>
      </c>
      <c r="L2863" s="5234">
        <v>0</v>
      </c>
      <c r="M2863" s="553">
        <v>0.22</v>
      </c>
      <c r="N2863" s="553">
        <v>0.23319999999999999</v>
      </c>
      <c r="O2863" s="553">
        <v>0.30470000000000003</v>
      </c>
      <c r="P2863" s="553">
        <v>0.23319999999999999</v>
      </c>
      <c r="Q2863" s="553">
        <v>0.30470000000000003</v>
      </c>
      <c r="R2863" s="554" t="s">
        <v>2007</v>
      </c>
    </row>
    <row r="2864" spans="2:18" s="360" customFormat="1" ht="15" customHeight="1" x14ac:dyDescent="0.2">
      <c r="B2864" s="548">
        <v>53</v>
      </c>
      <c r="C2864" s="315" t="s">
        <v>857</v>
      </c>
      <c r="D2864" s="549">
        <f t="shared" si="29"/>
        <v>13</v>
      </c>
      <c r="E2864" s="549">
        <v>13</v>
      </c>
      <c r="F2864" s="550">
        <f t="shared" si="30"/>
        <v>59.090909090909093</v>
      </c>
      <c r="G2864" s="550"/>
      <c r="H2864" s="549">
        <v>0</v>
      </c>
      <c r="I2864" s="551">
        <v>0</v>
      </c>
      <c r="J2864" s="552">
        <v>0</v>
      </c>
      <c r="K2864" s="5233">
        <v>0</v>
      </c>
      <c r="L2864" s="5234">
        <v>0</v>
      </c>
      <c r="M2864" s="553">
        <v>0.22</v>
      </c>
      <c r="N2864" s="553">
        <v>0.23319999999999999</v>
      </c>
      <c r="O2864" s="553">
        <v>0.30470000000000003</v>
      </c>
      <c r="P2864" s="553">
        <v>0.23319999999999999</v>
      </c>
      <c r="Q2864" s="553">
        <v>0.30470000000000003</v>
      </c>
      <c r="R2864" s="554" t="s">
        <v>2007</v>
      </c>
    </row>
    <row r="2865" spans="2:18" s="360" customFormat="1" ht="15" customHeight="1" x14ac:dyDescent="0.2">
      <c r="B2865" s="548">
        <v>54</v>
      </c>
      <c r="C2865" s="315" t="s">
        <v>858</v>
      </c>
      <c r="D2865" s="549">
        <f t="shared" si="29"/>
        <v>15</v>
      </c>
      <c r="E2865" s="549">
        <v>15</v>
      </c>
      <c r="F2865" s="550">
        <f t="shared" si="30"/>
        <v>68.181818181818187</v>
      </c>
      <c r="G2865" s="550"/>
      <c r="H2865" s="549">
        <v>0</v>
      </c>
      <c r="I2865" s="551">
        <v>0</v>
      </c>
      <c r="J2865" s="552">
        <v>0</v>
      </c>
      <c r="K2865" s="5233">
        <v>0</v>
      </c>
      <c r="L2865" s="5234">
        <v>0</v>
      </c>
      <c r="M2865" s="553">
        <v>0.22</v>
      </c>
      <c r="N2865" s="553">
        <v>0.23319999999999999</v>
      </c>
      <c r="O2865" s="553">
        <v>0.30470000000000003</v>
      </c>
      <c r="P2865" s="553">
        <v>0.23319999999999999</v>
      </c>
      <c r="Q2865" s="553">
        <v>0.30470000000000003</v>
      </c>
      <c r="R2865" s="554" t="s">
        <v>2007</v>
      </c>
    </row>
    <row r="2866" spans="2:18" s="360" customFormat="1" ht="15" customHeight="1" x14ac:dyDescent="0.2">
      <c r="B2866" s="548">
        <v>55</v>
      </c>
      <c r="C2866" s="315" t="s">
        <v>859</v>
      </c>
      <c r="D2866" s="549">
        <f t="shared" si="29"/>
        <v>20</v>
      </c>
      <c r="E2866" s="557">
        <v>9.1999999999999993</v>
      </c>
      <c r="F2866" s="550">
        <f t="shared" si="30"/>
        <v>43.80952380952381</v>
      </c>
      <c r="G2866" s="550"/>
      <c r="H2866" s="557">
        <v>10.8</v>
      </c>
      <c r="I2866" s="562">
        <v>1000</v>
      </c>
      <c r="J2866" s="552">
        <v>0</v>
      </c>
      <c r="K2866" s="5233">
        <v>0</v>
      </c>
      <c r="L2866" s="5234">
        <v>0</v>
      </c>
      <c r="M2866" s="553">
        <v>0.21</v>
      </c>
      <c r="N2866" s="553">
        <v>0.23319999999999999</v>
      </c>
      <c r="O2866" s="553">
        <v>0.30470000000000003</v>
      </c>
      <c r="P2866" s="553">
        <v>0.23319999999999999</v>
      </c>
      <c r="Q2866" s="553">
        <v>0.30470000000000003</v>
      </c>
      <c r="R2866" s="554" t="s">
        <v>2007</v>
      </c>
    </row>
    <row r="2867" spans="2:18" s="360" customFormat="1" ht="15" customHeight="1" x14ac:dyDescent="0.2">
      <c r="B2867" s="555">
        <v>56</v>
      </c>
      <c r="C2867" s="556" t="s">
        <v>860</v>
      </c>
      <c r="D2867" s="557">
        <f t="shared" si="29"/>
        <v>22</v>
      </c>
      <c r="E2867" s="557">
        <v>19.25</v>
      </c>
      <c r="F2867" s="558">
        <f t="shared" si="30"/>
        <v>110</v>
      </c>
      <c r="G2867" s="558"/>
      <c r="H2867" s="557">
        <v>2.75</v>
      </c>
      <c r="I2867" s="559">
        <v>250</v>
      </c>
      <c r="J2867" s="552">
        <v>0</v>
      </c>
      <c r="K2867" s="5235">
        <v>0</v>
      </c>
      <c r="L2867" s="5236">
        <v>0</v>
      </c>
      <c r="M2867" s="560">
        <v>0.17499999999999999</v>
      </c>
      <c r="N2867" s="560">
        <v>0.23319999999999999</v>
      </c>
      <c r="O2867" s="560">
        <v>0.30470000000000003</v>
      </c>
      <c r="P2867" s="560">
        <v>0.23319999999999999</v>
      </c>
      <c r="Q2867" s="560">
        <v>0.30470000000000003</v>
      </c>
      <c r="R2867" s="561" t="s">
        <v>2007</v>
      </c>
    </row>
    <row r="2868" spans="2:18" s="360" customFormat="1" ht="15" customHeight="1" x14ac:dyDescent="0.2">
      <c r="B2868" s="548">
        <v>57</v>
      </c>
      <c r="C2868" s="315" t="s">
        <v>861</v>
      </c>
      <c r="D2868" s="549">
        <f t="shared" si="29"/>
        <v>18</v>
      </c>
      <c r="E2868" s="549">
        <v>12.6</v>
      </c>
      <c r="F2868" s="550">
        <f t="shared" si="30"/>
        <v>60</v>
      </c>
      <c r="G2868" s="550"/>
      <c r="H2868" s="549">
        <v>5.4</v>
      </c>
      <c r="I2868" s="551">
        <v>500</v>
      </c>
      <c r="J2868" s="552">
        <v>0</v>
      </c>
      <c r="K2868" s="5233">
        <v>0</v>
      </c>
      <c r="L2868" s="5234">
        <v>0</v>
      </c>
      <c r="M2868" s="553">
        <v>0.21</v>
      </c>
      <c r="N2868" s="553">
        <v>0.23319999999999999</v>
      </c>
      <c r="O2868" s="553">
        <v>0.30470000000000003</v>
      </c>
      <c r="P2868" s="553">
        <v>0.23319999999999999</v>
      </c>
      <c r="Q2868" s="553">
        <v>0.30470000000000003</v>
      </c>
      <c r="R2868" s="554" t="s">
        <v>2007</v>
      </c>
    </row>
    <row r="2869" spans="2:18" s="360" customFormat="1" ht="15" customHeight="1" x14ac:dyDescent="0.2">
      <c r="B2869" s="548">
        <v>58</v>
      </c>
      <c r="C2869" s="315" t="s">
        <v>862</v>
      </c>
      <c r="D2869" s="549">
        <f t="shared" si="29"/>
        <v>21</v>
      </c>
      <c r="E2869" s="549">
        <v>11.1</v>
      </c>
      <c r="F2869" s="550">
        <f t="shared" si="30"/>
        <v>60</v>
      </c>
      <c r="G2869" s="550"/>
      <c r="H2869" s="549">
        <v>9.9</v>
      </c>
      <c r="I2869" s="551">
        <v>5000</v>
      </c>
      <c r="J2869" s="552">
        <v>0</v>
      </c>
      <c r="K2869" s="5233">
        <v>0</v>
      </c>
      <c r="L2869" s="5234">
        <v>0</v>
      </c>
      <c r="M2869" s="553">
        <v>0.185</v>
      </c>
      <c r="N2869" s="553">
        <v>0.23319999999999999</v>
      </c>
      <c r="O2869" s="553">
        <v>0.30470000000000003</v>
      </c>
      <c r="P2869" s="553">
        <v>0.23319999999999999</v>
      </c>
      <c r="Q2869" s="553">
        <v>0.30470000000000003</v>
      </c>
      <c r="R2869" s="554" t="s">
        <v>2007</v>
      </c>
    </row>
    <row r="2870" spans="2:18" s="360" customFormat="1" ht="15" customHeight="1" x14ac:dyDescent="0.2">
      <c r="B2870" s="548">
        <v>59</v>
      </c>
      <c r="C2870" s="315" t="s">
        <v>863</v>
      </c>
      <c r="D2870" s="549">
        <f t="shared" si="29"/>
        <v>18</v>
      </c>
      <c r="E2870" s="549">
        <v>12.6</v>
      </c>
      <c r="F2870" s="550">
        <f t="shared" si="30"/>
        <v>60</v>
      </c>
      <c r="G2870" s="550"/>
      <c r="H2870" s="549">
        <v>5.4</v>
      </c>
      <c r="I2870" s="551">
        <v>500</v>
      </c>
      <c r="J2870" s="552">
        <v>0</v>
      </c>
      <c r="K2870" s="5233">
        <v>0</v>
      </c>
      <c r="L2870" s="5234">
        <v>0</v>
      </c>
      <c r="M2870" s="553">
        <v>0.21</v>
      </c>
      <c r="N2870" s="553">
        <v>0.23319999999999999</v>
      </c>
      <c r="O2870" s="553">
        <v>0.30470000000000003</v>
      </c>
      <c r="P2870" s="553">
        <v>0.23319999999999999</v>
      </c>
      <c r="Q2870" s="553">
        <v>0.30470000000000003</v>
      </c>
      <c r="R2870" s="554" t="s">
        <v>2007</v>
      </c>
    </row>
    <row r="2871" spans="2:18" s="360" customFormat="1" ht="15" customHeight="1" x14ac:dyDescent="0.2">
      <c r="B2871" s="548">
        <v>60</v>
      </c>
      <c r="C2871" s="315" t="s">
        <v>864</v>
      </c>
      <c r="D2871" s="549">
        <f t="shared" si="29"/>
        <v>22</v>
      </c>
      <c r="E2871" s="549">
        <v>19.25</v>
      </c>
      <c r="F2871" s="550">
        <f t="shared" si="30"/>
        <v>110</v>
      </c>
      <c r="G2871" s="550"/>
      <c r="H2871" s="549">
        <v>2.75</v>
      </c>
      <c r="I2871" s="551">
        <v>250</v>
      </c>
      <c r="J2871" s="552">
        <v>0</v>
      </c>
      <c r="K2871" s="5233">
        <v>0</v>
      </c>
      <c r="L2871" s="5234">
        <v>0</v>
      </c>
      <c r="M2871" s="553">
        <v>0.17499999999999999</v>
      </c>
      <c r="N2871" s="553">
        <v>0.23319999999999999</v>
      </c>
      <c r="O2871" s="553">
        <v>0.30470000000000003</v>
      </c>
      <c r="P2871" s="553">
        <v>0.23319999999999999</v>
      </c>
      <c r="Q2871" s="553">
        <v>0.30470000000000003</v>
      </c>
      <c r="R2871" s="554" t="s">
        <v>2007</v>
      </c>
    </row>
    <row r="2872" spans="2:18" s="360" customFormat="1" ht="15" customHeight="1" x14ac:dyDescent="0.2">
      <c r="B2872" s="548">
        <v>61</v>
      </c>
      <c r="C2872" s="315" t="s">
        <v>865</v>
      </c>
      <c r="D2872" s="549">
        <f t="shared" si="29"/>
        <v>16</v>
      </c>
      <c r="E2872" s="549">
        <v>16</v>
      </c>
      <c r="F2872" s="550">
        <f t="shared" si="30"/>
        <v>200.0500125031258</v>
      </c>
      <c r="G2872" s="550"/>
      <c r="H2872" s="549">
        <v>0</v>
      </c>
      <c r="I2872" s="551">
        <v>0</v>
      </c>
      <c r="J2872" s="552">
        <v>0</v>
      </c>
      <c r="K2872" s="5233">
        <v>0</v>
      </c>
      <c r="L2872" s="5234">
        <v>0</v>
      </c>
      <c r="M2872" s="553">
        <v>7.9979999999999996E-2</v>
      </c>
      <c r="N2872" s="553">
        <v>0.23319999999999999</v>
      </c>
      <c r="O2872" s="553">
        <v>0.30470000000000003</v>
      </c>
      <c r="P2872" s="553">
        <v>0.23319999999999999</v>
      </c>
      <c r="Q2872" s="553">
        <v>0.30470000000000003</v>
      </c>
      <c r="R2872" s="554" t="s">
        <v>2007</v>
      </c>
    </row>
    <row r="2873" spans="2:18" s="360" customFormat="1" ht="15" customHeight="1" x14ac:dyDescent="0.2">
      <c r="B2873" s="548">
        <v>62</v>
      </c>
      <c r="C2873" s="556" t="s">
        <v>866</v>
      </c>
      <c r="D2873" s="549">
        <f t="shared" si="29"/>
        <v>30</v>
      </c>
      <c r="E2873" s="549">
        <v>30</v>
      </c>
      <c r="F2873" s="550">
        <f t="shared" si="30"/>
        <v>375</v>
      </c>
      <c r="G2873" s="550"/>
      <c r="H2873" s="549">
        <v>0</v>
      </c>
      <c r="I2873" s="551">
        <v>0</v>
      </c>
      <c r="J2873" s="552">
        <v>0</v>
      </c>
      <c r="K2873" s="5233">
        <v>0</v>
      </c>
      <c r="L2873" s="5234">
        <v>0</v>
      </c>
      <c r="M2873" s="553">
        <v>0.08</v>
      </c>
      <c r="N2873" s="553">
        <v>0.23319999999999999</v>
      </c>
      <c r="O2873" s="553">
        <v>0.30470000000000003</v>
      </c>
      <c r="P2873" s="553">
        <v>0.23319999999999999</v>
      </c>
      <c r="Q2873" s="553">
        <v>0.30470000000000003</v>
      </c>
      <c r="R2873" s="554" t="s">
        <v>2007</v>
      </c>
    </row>
    <row r="2874" spans="2:18" s="360" customFormat="1" ht="15" customHeight="1" x14ac:dyDescent="0.2">
      <c r="B2874" s="548">
        <v>63</v>
      </c>
      <c r="C2874" s="315" t="s">
        <v>867</v>
      </c>
      <c r="D2874" s="549">
        <f t="shared" si="29"/>
        <v>44.642857142857139</v>
      </c>
      <c r="E2874" s="557">
        <v>44.642857142857139</v>
      </c>
      <c r="F2874" s="550">
        <f t="shared" si="30"/>
        <v>405.84415584415581</v>
      </c>
      <c r="G2874" s="550"/>
      <c r="H2874" s="557">
        <v>0</v>
      </c>
      <c r="I2874" s="551">
        <v>0</v>
      </c>
      <c r="J2874" s="552">
        <v>0</v>
      </c>
      <c r="K2874" s="5233">
        <v>0</v>
      </c>
      <c r="L2874" s="5234">
        <v>0</v>
      </c>
      <c r="M2874" s="560">
        <v>0.11</v>
      </c>
      <c r="N2874" s="560">
        <v>0.23319999999999999</v>
      </c>
      <c r="O2874" s="560">
        <v>0.30470000000000003</v>
      </c>
      <c r="P2874" s="560">
        <v>0.23319999999999999</v>
      </c>
      <c r="Q2874" s="560">
        <v>0.26</v>
      </c>
      <c r="R2874" s="554" t="s">
        <v>2007</v>
      </c>
    </row>
    <row r="2875" spans="2:18" s="360" customFormat="1" ht="15" customHeight="1" x14ac:dyDescent="0.2">
      <c r="B2875" s="548">
        <v>64</v>
      </c>
      <c r="C2875" s="315" t="s">
        <v>868</v>
      </c>
      <c r="D2875" s="549">
        <f t="shared" si="29"/>
        <v>89.29</v>
      </c>
      <c r="E2875" s="557">
        <v>89.29</v>
      </c>
      <c r="F2875" s="550">
        <f t="shared" si="30"/>
        <v>892.9</v>
      </c>
      <c r="G2875" s="550"/>
      <c r="H2875" s="557">
        <v>0</v>
      </c>
      <c r="I2875" s="551">
        <v>0</v>
      </c>
      <c r="J2875" s="552">
        <v>0</v>
      </c>
      <c r="K2875" s="5233">
        <v>0</v>
      </c>
      <c r="L2875" s="5234">
        <v>0</v>
      </c>
      <c r="M2875" s="560">
        <v>0.1</v>
      </c>
      <c r="N2875" s="560">
        <v>0.23319999999999999</v>
      </c>
      <c r="O2875" s="560">
        <v>0.30470000000000003</v>
      </c>
      <c r="P2875" s="560">
        <v>0.23319999999999999</v>
      </c>
      <c r="Q2875" s="560">
        <v>0.25</v>
      </c>
      <c r="R2875" s="554" t="s">
        <v>2007</v>
      </c>
    </row>
    <row r="2876" spans="2:18" s="360" customFormat="1" ht="15" customHeight="1" x14ac:dyDescent="0.2">
      <c r="B2876" s="548">
        <v>65</v>
      </c>
      <c r="C2876" s="315" t="s">
        <v>869</v>
      </c>
      <c r="D2876" s="549">
        <f t="shared" si="29"/>
        <v>95</v>
      </c>
      <c r="E2876" s="549">
        <v>95</v>
      </c>
      <c r="F2876" s="550">
        <f t="shared" si="30"/>
        <v>1187.7969492373095</v>
      </c>
      <c r="G2876" s="550"/>
      <c r="H2876" s="549">
        <v>0</v>
      </c>
      <c r="I2876" s="551">
        <v>0</v>
      </c>
      <c r="J2876" s="552">
        <v>0</v>
      </c>
      <c r="K2876" s="5233">
        <v>0</v>
      </c>
      <c r="L2876" s="5234">
        <v>0</v>
      </c>
      <c r="M2876" s="553">
        <v>7.9979999999999996E-2</v>
      </c>
      <c r="N2876" s="553">
        <v>0.23319999999999999</v>
      </c>
      <c r="O2876" s="553">
        <v>0.30470000000000003</v>
      </c>
      <c r="P2876" s="553">
        <v>0.23319999999999999</v>
      </c>
      <c r="Q2876" s="560">
        <v>0.24479999999999999</v>
      </c>
      <c r="R2876" s="554" t="s">
        <v>2007</v>
      </c>
    </row>
    <row r="2877" spans="2:18" s="360" customFormat="1" ht="15" customHeight="1" x14ac:dyDescent="0.2">
      <c r="B2877" s="548">
        <v>66</v>
      </c>
      <c r="C2877" s="315" t="s">
        <v>870</v>
      </c>
      <c r="D2877" s="549">
        <f t="shared" si="29"/>
        <v>120</v>
      </c>
      <c r="E2877" s="549">
        <v>120</v>
      </c>
      <c r="F2877" s="550">
        <f t="shared" si="30"/>
        <v>1500.3750937734435</v>
      </c>
      <c r="G2877" s="550"/>
      <c r="H2877" s="549">
        <v>0</v>
      </c>
      <c r="I2877" s="551">
        <v>0</v>
      </c>
      <c r="J2877" s="552">
        <v>0</v>
      </c>
      <c r="K2877" s="5233">
        <v>0</v>
      </c>
      <c r="L2877" s="5234">
        <v>0</v>
      </c>
      <c r="M2877" s="553">
        <v>7.9979999999999996E-2</v>
      </c>
      <c r="N2877" s="553">
        <v>0.22999979999999998</v>
      </c>
      <c r="O2877" s="553">
        <v>0.30470000000000003</v>
      </c>
      <c r="P2877" s="553">
        <v>0.23319999999999999</v>
      </c>
      <c r="Q2877" s="560">
        <v>0.2424</v>
      </c>
      <c r="R2877" s="554" t="s">
        <v>2007</v>
      </c>
    </row>
    <row r="2878" spans="2:18" s="360" customFormat="1" ht="15" customHeight="1" x14ac:dyDescent="0.2">
      <c r="B2878" s="548">
        <v>67</v>
      </c>
      <c r="C2878" s="315" t="s">
        <v>871</v>
      </c>
      <c r="D2878" s="549">
        <f t="shared" ref="D2878:D2941" si="31">+E2878+H2878+J2878</f>
        <v>25</v>
      </c>
      <c r="E2878" s="549">
        <v>25</v>
      </c>
      <c r="F2878" s="550">
        <f t="shared" ref="F2878:F2941" si="32">E2878/M2878</f>
        <v>312.57814453613406</v>
      </c>
      <c r="G2878" s="550"/>
      <c r="H2878" s="549">
        <v>0</v>
      </c>
      <c r="I2878" s="551">
        <v>0</v>
      </c>
      <c r="J2878" s="552">
        <v>0</v>
      </c>
      <c r="K2878" s="5233">
        <v>0</v>
      </c>
      <c r="L2878" s="5234">
        <v>0</v>
      </c>
      <c r="M2878" s="553">
        <v>7.9979999999999996E-2</v>
      </c>
      <c r="N2878" s="553">
        <v>0.23319999999999999</v>
      </c>
      <c r="O2878" s="553">
        <v>0.30470000000000003</v>
      </c>
      <c r="P2878" s="553">
        <v>0.23319999999999999</v>
      </c>
      <c r="Q2878" s="553">
        <v>0.30470000000000003</v>
      </c>
      <c r="R2878" s="554" t="s">
        <v>2007</v>
      </c>
    </row>
    <row r="2879" spans="2:18" s="360" customFormat="1" ht="15" customHeight="1" x14ac:dyDescent="0.2">
      <c r="B2879" s="548">
        <v>68</v>
      </c>
      <c r="C2879" s="315" t="s">
        <v>872</v>
      </c>
      <c r="D2879" s="549">
        <f t="shared" si="31"/>
        <v>34</v>
      </c>
      <c r="E2879" s="549">
        <v>34</v>
      </c>
      <c r="F2879" s="550">
        <f t="shared" si="32"/>
        <v>425.10627656914232</v>
      </c>
      <c r="G2879" s="550"/>
      <c r="H2879" s="549">
        <v>0</v>
      </c>
      <c r="I2879" s="551">
        <v>0</v>
      </c>
      <c r="J2879" s="552">
        <v>0</v>
      </c>
      <c r="K2879" s="5233">
        <v>0</v>
      </c>
      <c r="L2879" s="5234">
        <v>0</v>
      </c>
      <c r="M2879" s="553">
        <v>7.9979999999999996E-2</v>
      </c>
      <c r="N2879" s="553">
        <v>0.23319999999999999</v>
      </c>
      <c r="O2879" s="553">
        <v>0.30470000000000003</v>
      </c>
      <c r="P2879" s="553">
        <v>0.23319999999999999</v>
      </c>
      <c r="Q2879" s="560">
        <v>0.28620000000000001</v>
      </c>
      <c r="R2879" s="554" t="s">
        <v>2007</v>
      </c>
    </row>
    <row r="2880" spans="2:18" s="360" customFormat="1" ht="15" customHeight="1" x14ac:dyDescent="0.2">
      <c r="B2880" s="548">
        <v>69</v>
      </c>
      <c r="C2880" s="315" t="s">
        <v>873</v>
      </c>
      <c r="D2880" s="549">
        <f t="shared" si="31"/>
        <v>43</v>
      </c>
      <c r="E2880" s="549">
        <v>43</v>
      </c>
      <c r="F2880" s="550">
        <f t="shared" si="32"/>
        <v>537.63440860215053</v>
      </c>
      <c r="G2880" s="550"/>
      <c r="H2880" s="549">
        <v>0</v>
      </c>
      <c r="I2880" s="551">
        <v>0</v>
      </c>
      <c r="J2880" s="552">
        <v>0</v>
      </c>
      <c r="K2880" s="5233">
        <v>0</v>
      </c>
      <c r="L2880" s="5234">
        <v>0</v>
      </c>
      <c r="M2880" s="553">
        <v>7.9979999999999996E-2</v>
      </c>
      <c r="N2880" s="553">
        <v>0.23319999999999999</v>
      </c>
      <c r="O2880" s="553">
        <v>0.30470000000000003</v>
      </c>
      <c r="P2880" s="553">
        <v>0.23319999999999999</v>
      </c>
      <c r="Q2880" s="560">
        <v>0.27300000000000002</v>
      </c>
      <c r="R2880" s="554" t="s">
        <v>2007</v>
      </c>
    </row>
    <row r="2881" spans="2:18" s="360" customFormat="1" ht="15" customHeight="1" x14ac:dyDescent="0.2">
      <c r="B2881" s="548">
        <v>70</v>
      </c>
      <c r="C2881" s="315" t="s">
        <v>874</v>
      </c>
      <c r="D2881" s="549">
        <f t="shared" si="31"/>
        <v>54</v>
      </c>
      <c r="E2881" s="549">
        <v>54</v>
      </c>
      <c r="F2881" s="550">
        <f t="shared" si="32"/>
        <v>675.16879219804957</v>
      </c>
      <c r="G2881" s="550"/>
      <c r="H2881" s="549">
        <v>0</v>
      </c>
      <c r="I2881" s="551">
        <v>0</v>
      </c>
      <c r="J2881" s="552">
        <v>0</v>
      </c>
      <c r="K2881" s="5233">
        <v>0</v>
      </c>
      <c r="L2881" s="5234">
        <v>0</v>
      </c>
      <c r="M2881" s="553">
        <v>7.9979999999999996E-2</v>
      </c>
      <c r="N2881" s="553">
        <v>0.23319999999999999</v>
      </c>
      <c r="O2881" s="553">
        <v>0.30470000000000003</v>
      </c>
      <c r="P2881" s="553">
        <v>0.23319999999999999</v>
      </c>
      <c r="Q2881" s="560">
        <v>0.25800000000000001</v>
      </c>
      <c r="R2881" s="554" t="s">
        <v>2007</v>
      </c>
    </row>
    <row r="2882" spans="2:18" s="360" customFormat="1" ht="15" customHeight="1" x14ac:dyDescent="0.2">
      <c r="B2882" s="555">
        <v>71</v>
      </c>
      <c r="C2882" s="556" t="s">
        <v>1316</v>
      </c>
      <c r="D2882" s="557">
        <f t="shared" si="31"/>
        <v>67</v>
      </c>
      <c r="E2882" s="557">
        <v>67</v>
      </c>
      <c r="F2882" s="558">
        <f t="shared" si="32"/>
        <v>837.70942735683923</v>
      </c>
      <c r="G2882" s="558"/>
      <c r="H2882" s="557">
        <v>0</v>
      </c>
      <c r="I2882" s="559">
        <v>0</v>
      </c>
      <c r="J2882" s="552">
        <v>0</v>
      </c>
      <c r="K2882" s="5235">
        <v>0</v>
      </c>
      <c r="L2882" s="5236">
        <v>0</v>
      </c>
      <c r="M2882" s="560">
        <v>7.9979999999999996E-2</v>
      </c>
      <c r="N2882" s="560">
        <v>0.23319999999999999</v>
      </c>
      <c r="O2882" s="560">
        <v>0.30470000000000003</v>
      </c>
      <c r="P2882" s="560">
        <v>0.23319999999999999</v>
      </c>
      <c r="Q2882" s="560">
        <v>0.25319999999999998</v>
      </c>
      <c r="R2882" s="561" t="s">
        <v>2007</v>
      </c>
    </row>
    <row r="2883" spans="2:18" s="360" customFormat="1" ht="15" customHeight="1" x14ac:dyDescent="0.2">
      <c r="B2883" s="548">
        <v>72</v>
      </c>
      <c r="C2883" s="315" t="s">
        <v>1317</v>
      </c>
      <c r="D2883" s="549">
        <f t="shared" si="31"/>
        <v>79</v>
      </c>
      <c r="E2883" s="549">
        <v>79</v>
      </c>
      <c r="F2883" s="550">
        <f t="shared" si="32"/>
        <v>987.74693673418358</v>
      </c>
      <c r="G2883" s="550"/>
      <c r="H2883" s="549">
        <v>0</v>
      </c>
      <c r="I2883" s="551">
        <v>0</v>
      </c>
      <c r="J2883" s="552">
        <v>0</v>
      </c>
      <c r="K2883" s="5233">
        <v>0</v>
      </c>
      <c r="L2883" s="5234">
        <v>0</v>
      </c>
      <c r="M2883" s="553">
        <v>7.9979999999999996E-2</v>
      </c>
      <c r="N2883" s="553">
        <v>0.23319999999999999</v>
      </c>
      <c r="O2883" s="553">
        <v>0.30470000000000003</v>
      </c>
      <c r="P2883" s="553">
        <v>0.23319999999999999</v>
      </c>
      <c r="Q2883" s="560">
        <v>0.249</v>
      </c>
      <c r="R2883" s="554" t="s">
        <v>2007</v>
      </c>
    </row>
    <row r="2884" spans="2:18" s="360" customFormat="1" ht="15" customHeight="1" x14ac:dyDescent="0.2">
      <c r="B2884" s="548">
        <v>73</v>
      </c>
      <c r="C2884" s="315" t="s">
        <v>1318</v>
      </c>
      <c r="D2884" s="549">
        <f t="shared" si="31"/>
        <v>22</v>
      </c>
      <c r="E2884" s="549">
        <v>22</v>
      </c>
      <c r="F2884" s="550">
        <f t="shared" si="32"/>
        <v>110</v>
      </c>
      <c r="G2884" s="550"/>
      <c r="H2884" s="549">
        <v>0</v>
      </c>
      <c r="I2884" s="551">
        <v>0</v>
      </c>
      <c r="J2884" s="552">
        <v>0</v>
      </c>
      <c r="K2884" s="5233">
        <v>0</v>
      </c>
      <c r="L2884" s="5234">
        <v>0</v>
      </c>
      <c r="M2884" s="553">
        <v>0.2</v>
      </c>
      <c r="N2884" s="553">
        <v>0.23319999999999999</v>
      </c>
      <c r="O2884" s="553">
        <v>0.30470000000000003</v>
      </c>
      <c r="P2884" s="553">
        <v>0.23319999999999999</v>
      </c>
      <c r="Q2884" s="553">
        <v>0.30470000000000003</v>
      </c>
      <c r="R2884" s="554" t="s">
        <v>2007</v>
      </c>
    </row>
    <row r="2885" spans="2:18" s="360" customFormat="1" ht="15" customHeight="1" x14ac:dyDescent="0.2">
      <c r="B2885" s="548">
        <v>74</v>
      </c>
      <c r="C2885" s="315" t="s">
        <v>1319</v>
      </c>
      <c r="D2885" s="549">
        <f t="shared" si="31"/>
        <v>25</v>
      </c>
      <c r="E2885" s="549">
        <v>25</v>
      </c>
      <c r="F2885" s="550">
        <f t="shared" si="32"/>
        <v>150.06002400960381</v>
      </c>
      <c r="G2885" s="550"/>
      <c r="H2885" s="549">
        <v>0</v>
      </c>
      <c r="I2885" s="551">
        <v>0</v>
      </c>
      <c r="J2885" s="552">
        <v>0</v>
      </c>
      <c r="K2885" s="5233">
        <v>0</v>
      </c>
      <c r="L2885" s="5234">
        <v>0</v>
      </c>
      <c r="M2885" s="553">
        <v>0.16660000000000003</v>
      </c>
      <c r="N2885" s="553">
        <v>0.23319999999999999</v>
      </c>
      <c r="O2885" s="553">
        <v>0.30470000000000003</v>
      </c>
      <c r="P2885" s="553">
        <v>0.23319999999999999</v>
      </c>
      <c r="Q2885" s="553">
        <v>0.30470000000000003</v>
      </c>
      <c r="R2885" s="554" t="s">
        <v>2007</v>
      </c>
    </row>
    <row r="2886" spans="2:18" s="360" customFormat="1" ht="15" customHeight="1" x14ac:dyDescent="0.2">
      <c r="B2886" s="548">
        <v>75</v>
      </c>
      <c r="C2886" s="315" t="s">
        <v>1320</v>
      </c>
      <c r="D2886" s="549">
        <f t="shared" si="31"/>
        <v>34</v>
      </c>
      <c r="E2886" s="549">
        <v>34</v>
      </c>
      <c r="F2886" s="550">
        <f t="shared" si="32"/>
        <v>249.99999999999997</v>
      </c>
      <c r="G2886" s="550"/>
      <c r="H2886" s="549">
        <v>0</v>
      </c>
      <c r="I2886" s="551">
        <v>0</v>
      </c>
      <c r="J2886" s="552">
        <v>0</v>
      </c>
      <c r="K2886" s="5233">
        <v>0</v>
      </c>
      <c r="L2886" s="5234">
        <v>0</v>
      </c>
      <c r="M2886" s="553">
        <v>0.13600000000000001</v>
      </c>
      <c r="N2886" s="553">
        <v>0.23319999999999999</v>
      </c>
      <c r="O2886" s="553">
        <v>0.30470000000000003</v>
      </c>
      <c r="P2886" s="553">
        <v>0.23319999999999999</v>
      </c>
      <c r="Q2886" s="553">
        <v>0.28600000000000003</v>
      </c>
      <c r="R2886" s="554" t="s">
        <v>2007</v>
      </c>
    </row>
    <row r="2887" spans="2:18" s="360" customFormat="1" ht="15" customHeight="1" x14ac:dyDescent="0.2">
      <c r="B2887" s="548">
        <v>76</v>
      </c>
      <c r="C2887" s="315" t="s">
        <v>1321</v>
      </c>
      <c r="D2887" s="549">
        <f t="shared" si="31"/>
        <v>43</v>
      </c>
      <c r="E2887" s="549">
        <v>43</v>
      </c>
      <c r="F2887" s="550">
        <f t="shared" si="32"/>
        <v>350.1628664495114</v>
      </c>
      <c r="G2887" s="550"/>
      <c r="H2887" s="549">
        <v>0</v>
      </c>
      <c r="I2887" s="551">
        <v>0</v>
      </c>
      <c r="J2887" s="552">
        <v>0</v>
      </c>
      <c r="K2887" s="5233">
        <v>0</v>
      </c>
      <c r="L2887" s="5234">
        <v>0</v>
      </c>
      <c r="M2887" s="553">
        <v>0.12280000000000001</v>
      </c>
      <c r="N2887" s="553">
        <v>0.23319999999999999</v>
      </c>
      <c r="O2887" s="553">
        <v>0.30470000000000003</v>
      </c>
      <c r="P2887" s="553">
        <v>0.23319999999999999</v>
      </c>
      <c r="Q2887" s="553">
        <v>0.27279999999999993</v>
      </c>
      <c r="R2887" s="554" t="s">
        <v>2007</v>
      </c>
    </row>
    <row r="2888" spans="2:18" s="360" customFormat="1" ht="15" customHeight="1" x14ac:dyDescent="0.2">
      <c r="B2888" s="548">
        <v>77</v>
      </c>
      <c r="C2888" s="315" t="s">
        <v>1322</v>
      </c>
      <c r="D2888" s="549">
        <f t="shared" si="31"/>
        <v>54</v>
      </c>
      <c r="E2888" s="549">
        <v>54</v>
      </c>
      <c r="F2888" s="550">
        <f t="shared" si="32"/>
        <v>500</v>
      </c>
      <c r="G2888" s="550"/>
      <c r="H2888" s="549">
        <v>0</v>
      </c>
      <c r="I2888" s="551">
        <v>0</v>
      </c>
      <c r="J2888" s="552">
        <v>0</v>
      </c>
      <c r="K2888" s="5233">
        <v>0</v>
      </c>
      <c r="L2888" s="5234">
        <v>0</v>
      </c>
      <c r="M2888" s="553">
        <v>0.108</v>
      </c>
      <c r="N2888" s="553">
        <v>0.23319999999999999</v>
      </c>
      <c r="O2888" s="553">
        <v>0.30470000000000003</v>
      </c>
      <c r="P2888" s="553">
        <v>0.23319999999999999</v>
      </c>
      <c r="Q2888" s="553">
        <v>0.25799999999999995</v>
      </c>
      <c r="R2888" s="554" t="s">
        <v>2007</v>
      </c>
    </row>
    <row r="2889" spans="2:18" s="360" customFormat="1" ht="15" customHeight="1" x14ac:dyDescent="0.2">
      <c r="B2889" s="548">
        <v>78</v>
      </c>
      <c r="C2889" s="315" t="s">
        <v>1323</v>
      </c>
      <c r="D2889" s="549">
        <f t="shared" si="31"/>
        <v>18</v>
      </c>
      <c r="E2889" s="549">
        <v>18</v>
      </c>
      <c r="F2889" s="550">
        <f t="shared" si="32"/>
        <v>86.000955566172948</v>
      </c>
      <c r="G2889" s="550"/>
      <c r="H2889" s="549">
        <v>0</v>
      </c>
      <c r="I2889" s="551">
        <v>0</v>
      </c>
      <c r="J2889" s="552">
        <v>0</v>
      </c>
      <c r="K2889" s="5233">
        <v>0</v>
      </c>
      <c r="L2889" s="5234">
        <v>0</v>
      </c>
      <c r="M2889" s="553">
        <v>0.20930000000000001</v>
      </c>
      <c r="N2889" s="553">
        <v>0.23319999999999999</v>
      </c>
      <c r="O2889" s="553">
        <v>0.30470000000000003</v>
      </c>
      <c r="P2889" s="553">
        <v>0.23319999999999999</v>
      </c>
      <c r="Q2889" s="553">
        <v>0.30470000000000003</v>
      </c>
      <c r="R2889" s="554" t="s">
        <v>2007</v>
      </c>
    </row>
    <row r="2890" spans="2:18" s="360" customFormat="1" ht="15" customHeight="1" x14ac:dyDescent="0.2">
      <c r="B2890" s="548">
        <v>79</v>
      </c>
      <c r="C2890" s="315" t="s">
        <v>1324</v>
      </c>
      <c r="D2890" s="549">
        <f t="shared" si="31"/>
        <v>95</v>
      </c>
      <c r="E2890" s="549">
        <v>95</v>
      </c>
      <c r="F2890" s="550">
        <f t="shared" si="32"/>
        <v>1000</v>
      </c>
      <c r="G2890" s="550"/>
      <c r="H2890" s="549">
        <v>0</v>
      </c>
      <c r="I2890" s="551">
        <v>0</v>
      </c>
      <c r="J2890" s="552">
        <v>0</v>
      </c>
      <c r="K2890" s="5233">
        <v>0</v>
      </c>
      <c r="L2890" s="5234">
        <v>0</v>
      </c>
      <c r="M2890" s="553">
        <v>9.5000000000000001E-2</v>
      </c>
      <c r="N2890" s="553">
        <v>0.23319999999999999</v>
      </c>
      <c r="O2890" s="553">
        <v>0.30470000000000003</v>
      </c>
      <c r="P2890" s="553">
        <v>0.23319999999999999</v>
      </c>
      <c r="Q2890" s="553">
        <v>0.245</v>
      </c>
      <c r="R2890" s="554" t="s">
        <v>2007</v>
      </c>
    </row>
    <row r="2891" spans="2:18" s="360" customFormat="1" ht="15" customHeight="1" x14ac:dyDescent="0.2">
      <c r="B2891" s="548">
        <v>80</v>
      </c>
      <c r="C2891" s="315" t="s">
        <v>1325</v>
      </c>
      <c r="D2891" s="549">
        <f t="shared" si="31"/>
        <v>79</v>
      </c>
      <c r="E2891" s="549">
        <v>79</v>
      </c>
      <c r="F2891" s="550">
        <f t="shared" si="32"/>
        <v>800.40526849037485</v>
      </c>
      <c r="G2891" s="550"/>
      <c r="H2891" s="549">
        <v>0</v>
      </c>
      <c r="I2891" s="551">
        <v>0</v>
      </c>
      <c r="J2891" s="552">
        <v>0</v>
      </c>
      <c r="K2891" s="5233">
        <v>0</v>
      </c>
      <c r="L2891" s="5234">
        <v>0</v>
      </c>
      <c r="M2891" s="553">
        <v>9.8699999999999996E-2</v>
      </c>
      <c r="N2891" s="553">
        <v>0.23319999999999999</v>
      </c>
      <c r="O2891" s="553">
        <v>0.30470000000000003</v>
      </c>
      <c r="P2891" s="553">
        <v>0.23319999999999999</v>
      </c>
      <c r="Q2891" s="553">
        <v>0.24869999999999995</v>
      </c>
      <c r="R2891" s="554" t="s">
        <v>2007</v>
      </c>
    </row>
    <row r="2892" spans="2:18" s="360" customFormat="1" ht="15" customHeight="1" x14ac:dyDescent="0.2">
      <c r="B2892" s="548">
        <v>81</v>
      </c>
      <c r="C2892" s="315" t="s">
        <v>1326</v>
      </c>
      <c r="D2892" s="549">
        <f t="shared" si="31"/>
        <v>20</v>
      </c>
      <c r="E2892" s="549">
        <v>20</v>
      </c>
      <c r="F2892" s="550">
        <f t="shared" si="32"/>
        <v>95.556617295747728</v>
      </c>
      <c r="G2892" s="550"/>
      <c r="H2892" s="549">
        <v>0</v>
      </c>
      <c r="I2892" s="551">
        <v>0</v>
      </c>
      <c r="J2892" s="552">
        <v>0</v>
      </c>
      <c r="K2892" s="5233">
        <v>0</v>
      </c>
      <c r="L2892" s="5234">
        <v>0</v>
      </c>
      <c r="M2892" s="553">
        <v>0.20930000000000001</v>
      </c>
      <c r="N2892" s="553">
        <v>0.23319999999999999</v>
      </c>
      <c r="O2892" s="553">
        <v>0.30470000000000003</v>
      </c>
      <c r="P2892" s="553">
        <v>0.23319999999999999</v>
      </c>
      <c r="Q2892" s="553">
        <v>0.30470000000000003</v>
      </c>
      <c r="R2892" s="554" t="s">
        <v>2007</v>
      </c>
    </row>
    <row r="2893" spans="2:18" s="360" customFormat="1" ht="15" customHeight="1" x14ac:dyDescent="0.2">
      <c r="B2893" s="548">
        <v>82</v>
      </c>
      <c r="C2893" s="315" t="s">
        <v>1327</v>
      </c>
      <c r="D2893" s="549">
        <f t="shared" si="31"/>
        <v>27</v>
      </c>
      <c r="E2893" s="549">
        <v>27</v>
      </c>
      <c r="F2893" s="550">
        <f t="shared" si="32"/>
        <v>162.06482593037214</v>
      </c>
      <c r="G2893" s="550"/>
      <c r="H2893" s="549">
        <v>0</v>
      </c>
      <c r="I2893" s="551">
        <v>0</v>
      </c>
      <c r="J2893" s="552">
        <v>0</v>
      </c>
      <c r="K2893" s="5233">
        <v>0</v>
      </c>
      <c r="L2893" s="5234">
        <v>0</v>
      </c>
      <c r="M2893" s="553">
        <v>0.16660000000000003</v>
      </c>
      <c r="N2893" s="553">
        <v>0.23319999999999999</v>
      </c>
      <c r="O2893" s="553">
        <v>0.30470000000000003</v>
      </c>
      <c r="P2893" s="553">
        <v>0.23319999999999999</v>
      </c>
      <c r="Q2893" s="553">
        <v>0.30470000000000003</v>
      </c>
      <c r="R2893" s="554" t="s">
        <v>2007</v>
      </c>
    </row>
    <row r="2894" spans="2:18" s="360" customFormat="1" ht="15" customHeight="1" x14ac:dyDescent="0.2">
      <c r="B2894" s="555">
        <v>83</v>
      </c>
      <c r="C2894" s="556" t="s">
        <v>1328</v>
      </c>
      <c r="D2894" s="557">
        <f t="shared" si="31"/>
        <v>56</v>
      </c>
      <c r="E2894" s="557">
        <v>56</v>
      </c>
      <c r="F2894" s="558">
        <f t="shared" si="32"/>
        <v>518.51851851851848</v>
      </c>
      <c r="G2894" s="558"/>
      <c r="H2894" s="557">
        <v>0</v>
      </c>
      <c r="I2894" s="559">
        <v>0</v>
      </c>
      <c r="J2894" s="552">
        <v>0</v>
      </c>
      <c r="K2894" s="5235">
        <v>0</v>
      </c>
      <c r="L2894" s="5236">
        <v>0</v>
      </c>
      <c r="M2894" s="560">
        <v>0.108</v>
      </c>
      <c r="N2894" s="560">
        <v>0.23319999999999999</v>
      </c>
      <c r="O2894" s="560">
        <v>0.30470000000000003</v>
      </c>
      <c r="P2894" s="560">
        <v>0.23319999999999999</v>
      </c>
      <c r="Q2894" s="560">
        <v>0.25799999999999995</v>
      </c>
      <c r="R2894" s="561" t="s">
        <v>2007</v>
      </c>
    </row>
    <row r="2895" spans="2:18" s="360" customFormat="1" ht="15" customHeight="1" x14ac:dyDescent="0.2">
      <c r="B2895" s="548">
        <v>84</v>
      </c>
      <c r="C2895" s="315" t="s">
        <v>1329</v>
      </c>
      <c r="D2895" s="549">
        <f t="shared" si="31"/>
        <v>95</v>
      </c>
      <c r="E2895" s="549">
        <v>95</v>
      </c>
      <c r="F2895" s="550">
        <f t="shared" si="32"/>
        <v>1187.7969492373095</v>
      </c>
      <c r="G2895" s="550"/>
      <c r="H2895" s="549">
        <v>0</v>
      </c>
      <c r="I2895" s="551">
        <v>0</v>
      </c>
      <c r="J2895" s="552">
        <v>0</v>
      </c>
      <c r="K2895" s="5233">
        <v>0</v>
      </c>
      <c r="L2895" s="5234">
        <v>0</v>
      </c>
      <c r="M2895" s="553">
        <v>7.9979999999999996E-2</v>
      </c>
      <c r="N2895" s="553">
        <v>0.23319999999999999</v>
      </c>
      <c r="O2895" s="553">
        <v>0.30470000000000003</v>
      </c>
      <c r="P2895" s="553">
        <v>0.23319999999999999</v>
      </c>
      <c r="Q2895" s="560">
        <v>0.2364</v>
      </c>
      <c r="R2895" s="554" t="s">
        <v>2007</v>
      </c>
    </row>
    <row r="2896" spans="2:18" s="360" customFormat="1" ht="15" customHeight="1" x14ac:dyDescent="0.2">
      <c r="B2896" s="548">
        <v>85</v>
      </c>
      <c r="C2896" s="315" t="s">
        <v>1330</v>
      </c>
      <c r="D2896" s="549">
        <f t="shared" si="31"/>
        <v>120</v>
      </c>
      <c r="E2896" s="549">
        <v>120</v>
      </c>
      <c r="F2896" s="550">
        <f t="shared" si="32"/>
        <v>1500.3750937734435</v>
      </c>
      <c r="G2896" s="550"/>
      <c r="H2896" s="549">
        <v>0</v>
      </c>
      <c r="I2896" s="551">
        <v>0</v>
      </c>
      <c r="J2896" s="552">
        <v>0</v>
      </c>
      <c r="K2896" s="5233">
        <v>0</v>
      </c>
      <c r="L2896" s="5234">
        <v>0</v>
      </c>
      <c r="M2896" s="553">
        <v>7.9979999999999996E-2</v>
      </c>
      <c r="N2896" s="553">
        <v>0.23319999999999999</v>
      </c>
      <c r="O2896" s="560">
        <v>0.30470000000000003</v>
      </c>
      <c r="P2896" s="553">
        <v>0.23319999999999999</v>
      </c>
      <c r="Q2896" s="560">
        <v>0.23400000000000001</v>
      </c>
      <c r="R2896" s="554" t="s">
        <v>2007</v>
      </c>
    </row>
    <row r="2897" spans="2:18" s="360" customFormat="1" ht="15" customHeight="1" x14ac:dyDescent="0.2">
      <c r="B2897" s="555">
        <v>86</v>
      </c>
      <c r="C2897" s="556" t="s">
        <v>1331</v>
      </c>
      <c r="D2897" s="557">
        <f t="shared" si="31"/>
        <v>25</v>
      </c>
      <c r="E2897" s="557">
        <v>25</v>
      </c>
      <c r="F2897" s="558">
        <f t="shared" si="32"/>
        <v>312.57814453613406</v>
      </c>
      <c r="G2897" s="558"/>
      <c r="H2897" s="557">
        <v>0</v>
      </c>
      <c r="I2897" s="559">
        <v>0</v>
      </c>
      <c r="J2897" s="552">
        <v>0</v>
      </c>
      <c r="K2897" s="5233">
        <v>0</v>
      </c>
      <c r="L2897" s="5234">
        <v>0</v>
      </c>
      <c r="M2897" s="560">
        <v>7.9979999999999996E-2</v>
      </c>
      <c r="N2897" s="560">
        <v>0.23319999999999999</v>
      </c>
      <c r="O2897" s="560">
        <v>0.30470000000000003</v>
      </c>
      <c r="P2897" s="560">
        <v>0.23319999999999999</v>
      </c>
      <c r="Q2897" s="560">
        <v>0.30180000000000001</v>
      </c>
      <c r="R2897" s="561" t="s">
        <v>2007</v>
      </c>
    </row>
    <row r="2898" spans="2:18" s="360" customFormat="1" ht="15" customHeight="1" x14ac:dyDescent="0.2">
      <c r="B2898" s="548">
        <v>87</v>
      </c>
      <c r="C2898" s="315" t="s">
        <v>1332</v>
      </c>
      <c r="D2898" s="549">
        <f t="shared" si="31"/>
        <v>34</v>
      </c>
      <c r="E2898" s="549">
        <v>34</v>
      </c>
      <c r="F2898" s="550">
        <f t="shared" si="32"/>
        <v>425.10627656914232</v>
      </c>
      <c r="G2898" s="550"/>
      <c r="H2898" s="549">
        <v>0</v>
      </c>
      <c r="I2898" s="551">
        <v>0</v>
      </c>
      <c r="J2898" s="552">
        <v>0</v>
      </c>
      <c r="K2898" s="5233">
        <v>0</v>
      </c>
      <c r="L2898" s="5234">
        <v>0</v>
      </c>
      <c r="M2898" s="553">
        <v>7.9979999999999996E-2</v>
      </c>
      <c r="N2898" s="553">
        <v>0.23319999999999999</v>
      </c>
      <c r="O2898" s="553">
        <v>0.30470000000000003</v>
      </c>
      <c r="P2898" s="553">
        <v>0.23319999999999999</v>
      </c>
      <c r="Q2898" s="560">
        <v>0.27360000000000001</v>
      </c>
      <c r="R2898" s="554" t="s">
        <v>2007</v>
      </c>
    </row>
    <row r="2899" spans="2:18" s="360" customFormat="1" ht="15" customHeight="1" x14ac:dyDescent="0.2">
      <c r="B2899" s="548">
        <v>88</v>
      </c>
      <c r="C2899" s="315" t="s">
        <v>1333</v>
      </c>
      <c r="D2899" s="549">
        <f t="shared" si="31"/>
        <v>43</v>
      </c>
      <c r="E2899" s="549">
        <v>43</v>
      </c>
      <c r="F2899" s="550">
        <f t="shared" si="32"/>
        <v>537.63440860215053</v>
      </c>
      <c r="G2899" s="550"/>
      <c r="H2899" s="549">
        <v>0</v>
      </c>
      <c r="I2899" s="551">
        <v>0</v>
      </c>
      <c r="J2899" s="552">
        <v>0</v>
      </c>
      <c r="K2899" s="5233">
        <v>0</v>
      </c>
      <c r="L2899" s="5234">
        <v>0</v>
      </c>
      <c r="M2899" s="553">
        <v>7.9979999999999996E-2</v>
      </c>
      <c r="N2899" s="553">
        <v>0.23319999999999999</v>
      </c>
      <c r="O2899" s="553">
        <v>0.30470000000000003</v>
      </c>
      <c r="P2899" s="553">
        <v>0.23319999999999999</v>
      </c>
      <c r="Q2899" s="560">
        <v>0.2616</v>
      </c>
      <c r="R2899" s="554" t="s">
        <v>2007</v>
      </c>
    </row>
    <row r="2900" spans="2:18" s="360" customFormat="1" ht="15" customHeight="1" x14ac:dyDescent="0.2">
      <c r="B2900" s="548">
        <v>89</v>
      </c>
      <c r="C2900" s="315" t="s">
        <v>1334</v>
      </c>
      <c r="D2900" s="549">
        <f t="shared" si="31"/>
        <v>54</v>
      </c>
      <c r="E2900" s="549">
        <v>54</v>
      </c>
      <c r="F2900" s="550">
        <f t="shared" si="32"/>
        <v>675.16879219804957</v>
      </c>
      <c r="G2900" s="550"/>
      <c r="H2900" s="549">
        <v>0</v>
      </c>
      <c r="I2900" s="551">
        <v>0</v>
      </c>
      <c r="J2900" s="552">
        <v>0</v>
      </c>
      <c r="K2900" s="5233">
        <v>0</v>
      </c>
      <c r="L2900" s="5234">
        <v>0</v>
      </c>
      <c r="M2900" s="553">
        <v>7.9979999999999996E-2</v>
      </c>
      <c r="N2900" s="553">
        <v>0.23319999999999999</v>
      </c>
      <c r="O2900" s="553">
        <v>0.30470000000000003</v>
      </c>
      <c r="P2900" s="553">
        <v>0.23319999999999999</v>
      </c>
      <c r="Q2900" s="560">
        <v>0.24840000000000001</v>
      </c>
      <c r="R2900" s="554" t="s">
        <v>2007</v>
      </c>
    </row>
    <row r="2901" spans="2:18" s="360" customFormat="1" ht="15" customHeight="1" x14ac:dyDescent="0.2">
      <c r="B2901" s="548">
        <v>90</v>
      </c>
      <c r="C2901" s="315" t="s">
        <v>1335</v>
      </c>
      <c r="D2901" s="549">
        <f t="shared" si="31"/>
        <v>67</v>
      </c>
      <c r="E2901" s="549">
        <v>67</v>
      </c>
      <c r="F2901" s="550">
        <f t="shared" si="32"/>
        <v>837.70942735683923</v>
      </c>
      <c r="G2901" s="550"/>
      <c r="H2901" s="549">
        <v>0</v>
      </c>
      <c r="I2901" s="551">
        <v>0</v>
      </c>
      <c r="J2901" s="552">
        <v>0</v>
      </c>
      <c r="K2901" s="5233">
        <v>0</v>
      </c>
      <c r="L2901" s="5234">
        <v>0</v>
      </c>
      <c r="M2901" s="553">
        <v>7.9979999999999996E-2</v>
      </c>
      <c r="N2901" s="553">
        <v>0.23319999999999999</v>
      </c>
      <c r="O2901" s="553">
        <v>0.30470000000000003</v>
      </c>
      <c r="P2901" s="553">
        <v>0.23319999999999999</v>
      </c>
      <c r="Q2901" s="560">
        <v>0.24360000000000001</v>
      </c>
      <c r="R2901" s="554" t="s">
        <v>2007</v>
      </c>
    </row>
    <row r="2902" spans="2:18" s="360" customFormat="1" ht="15" customHeight="1" x14ac:dyDescent="0.2">
      <c r="B2902" s="548">
        <v>91</v>
      </c>
      <c r="C2902" s="315" t="s">
        <v>1336</v>
      </c>
      <c r="D2902" s="549">
        <f t="shared" si="31"/>
        <v>79</v>
      </c>
      <c r="E2902" s="549">
        <v>79</v>
      </c>
      <c r="F2902" s="550">
        <f t="shared" si="32"/>
        <v>987.74693673418358</v>
      </c>
      <c r="G2902" s="550"/>
      <c r="H2902" s="549">
        <v>0</v>
      </c>
      <c r="I2902" s="551">
        <v>0</v>
      </c>
      <c r="J2902" s="552">
        <v>0</v>
      </c>
      <c r="K2902" s="5233">
        <v>0</v>
      </c>
      <c r="L2902" s="5234">
        <v>0</v>
      </c>
      <c r="M2902" s="553">
        <v>7.9979999999999996E-2</v>
      </c>
      <c r="N2902" s="553">
        <v>0.23319999999999999</v>
      </c>
      <c r="O2902" s="553">
        <v>0.30470000000000003</v>
      </c>
      <c r="P2902" s="553">
        <v>0.23319999999999999</v>
      </c>
      <c r="Q2902" s="560">
        <v>0.24</v>
      </c>
      <c r="R2902" s="554" t="s">
        <v>2007</v>
      </c>
    </row>
    <row r="2903" spans="2:18" s="360" customFormat="1" ht="15" customHeight="1" x14ac:dyDescent="0.2">
      <c r="B2903" s="548">
        <v>92</v>
      </c>
      <c r="C2903" s="315" t="s">
        <v>1337</v>
      </c>
      <c r="D2903" s="549">
        <f t="shared" si="31"/>
        <v>22</v>
      </c>
      <c r="E2903" s="549">
        <v>22</v>
      </c>
      <c r="F2903" s="550">
        <f t="shared" si="32"/>
        <v>120.02182214948175</v>
      </c>
      <c r="G2903" s="550"/>
      <c r="H2903" s="549">
        <v>0</v>
      </c>
      <c r="I2903" s="551">
        <v>0</v>
      </c>
      <c r="J2903" s="552">
        <v>0</v>
      </c>
      <c r="K2903" s="5233">
        <v>0</v>
      </c>
      <c r="L2903" s="5234">
        <v>0</v>
      </c>
      <c r="M2903" s="553">
        <v>0.18329999999999996</v>
      </c>
      <c r="N2903" s="553">
        <v>0.23319999999999999</v>
      </c>
      <c r="O2903" s="553">
        <v>0.30470000000000003</v>
      </c>
      <c r="P2903" s="553">
        <v>0.23319999999999999</v>
      </c>
      <c r="Q2903" s="553">
        <v>0.30470000000000003</v>
      </c>
      <c r="R2903" s="554" t="s">
        <v>2007</v>
      </c>
    </row>
    <row r="2904" spans="2:18" s="360" customFormat="1" ht="15" customHeight="1" x14ac:dyDescent="0.2">
      <c r="B2904" s="548">
        <v>93</v>
      </c>
      <c r="C2904" s="315" t="s">
        <v>1338</v>
      </c>
      <c r="D2904" s="549">
        <f t="shared" si="31"/>
        <v>25</v>
      </c>
      <c r="E2904" s="549">
        <v>25</v>
      </c>
      <c r="F2904" s="550">
        <f t="shared" si="32"/>
        <v>165.01650165016503</v>
      </c>
      <c r="G2904" s="550"/>
      <c r="H2904" s="549">
        <v>0</v>
      </c>
      <c r="I2904" s="551">
        <v>0</v>
      </c>
      <c r="J2904" s="552">
        <v>0</v>
      </c>
      <c r="K2904" s="5233">
        <v>0</v>
      </c>
      <c r="L2904" s="5234">
        <v>0</v>
      </c>
      <c r="M2904" s="553">
        <v>0.1515</v>
      </c>
      <c r="N2904" s="553">
        <v>0.23319999999999999</v>
      </c>
      <c r="O2904" s="553">
        <v>0.30470000000000003</v>
      </c>
      <c r="P2904" s="553">
        <v>0.23319999999999999</v>
      </c>
      <c r="Q2904" s="553">
        <v>0.30149999999999993</v>
      </c>
      <c r="R2904" s="554" t="s">
        <v>2007</v>
      </c>
    </row>
    <row r="2905" spans="2:18" s="360" customFormat="1" ht="15" customHeight="1" x14ac:dyDescent="0.2">
      <c r="B2905" s="548">
        <v>94</v>
      </c>
      <c r="C2905" s="315" t="s">
        <v>1339</v>
      </c>
      <c r="D2905" s="549">
        <f t="shared" si="31"/>
        <v>34</v>
      </c>
      <c r="E2905" s="549">
        <v>34</v>
      </c>
      <c r="F2905" s="550">
        <f t="shared" si="32"/>
        <v>275.08090614886731</v>
      </c>
      <c r="G2905" s="550"/>
      <c r="H2905" s="549">
        <v>0</v>
      </c>
      <c r="I2905" s="551">
        <v>0</v>
      </c>
      <c r="J2905" s="552">
        <v>0</v>
      </c>
      <c r="K2905" s="5233">
        <v>0</v>
      </c>
      <c r="L2905" s="5234">
        <v>0</v>
      </c>
      <c r="M2905" s="553">
        <v>0.1236</v>
      </c>
      <c r="N2905" s="553">
        <v>0.23319999999999999</v>
      </c>
      <c r="O2905" s="553">
        <v>0.30470000000000003</v>
      </c>
      <c r="P2905" s="553">
        <v>0.23319999999999999</v>
      </c>
      <c r="Q2905" s="553">
        <v>0.27360000000000001</v>
      </c>
      <c r="R2905" s="554" t="s">
        <v>2007</v>
      </c>
    </row>
    <row r="2906" spans="2:18" s="360" customFormat="1" ht="15" customHeight="1" x14ac:dyDescent="0.2">
      <c r="B2906" s="548">
        <v>95</v>
      </c>
      <c r="C2906" s="315" t="s">
        <v>1340</v>
      </c>
      <c r="D2906" s="549">
        <f t="shared" si="31"/>
        <v>43</v>
      </c>
      <c r="E2906" s="549">
        <v>43</v>
      </c>
      <c r="F2906" s="550">
        <f t="shared" si="32"/>
        <v>385.30465949820791</v>
      </c>
      <c r="G2906" s="550"/>
      <c r="H2906" s="549">
        <v>0</v>
      </c>
      <c r="I2906" s="551">
        <v>0</v>
      </c>
      <c r="J2906" s="552">
        <v>0</v>
      </c>
      <c r="K2906" s="5233">
        <v>0</v>
      </c>
      <c r="L2906" s="5234">
        <v>0</v>
      </c>
      <c r="M2906" s="553">
        <v>0.11159999999999999</v>
      </c>
      <c r="N2906" s="553">
        <v>0.23319999999999999</v>
      </c>
      <c r="O2906" s="553">
        <v>0.30470000000000003</v>
      </c>
      <c r="P2906" s="553">
        <v>0.23319999999999999</v>
      </c>
      <c r="Q2906" s="553">
        <v>0.26159999999999994</v>
      </c>
      <c r="R2906" s="554" t="s">
        <v>2007</v>
      </c>
    </row>
    <row r="2907" spans="2:18" s="360" customFormat="1" ht="15" customHeight="1" x14ac:dyDescent="0.2">
      <c r="B2907" s="548">
        <v>96</v>
      </c>
      <c r="C2907" s="315" t="s">
        <v>1341</v>
      </c>
      <c r="D2907" s="549">
        <f t="shared" si="31"/>
        <v>54</v>
      </c>
      <c r="E2907" s="549">
        <v>54</v>
      </c>
      <c r="F2907" s="550">
        <f t="shared" si="32"/>
        <v>550.45871559633019</v>
      </c>
      <c r="G2907" s="550"/>
      <c r="H2907" s="549">
        <v>0</v>
      </c>
      <c r="I2907" s="551">
        <v>0</v>
      </c>
      <c r="J2907" s="552">
        <v>0</v>
      </c>
      <c r="K2907" s="5233">
        <v>0</v>
      </c>
      <c r="L2907" s="5234">
        <v>0</v>
      </c>
      <c r="M2907" s="553">
        <v>9.8100000000000007E-2</v>
      </c>
      <c r="N2907" s="553">
        <v>0.23319999999999999</v>
      </c>
      <c r="O2907" s="553">
        <v>0.30470000000000003</v>
      </c>
      <c r="P2907" s="553">
        <v>0.23319999999999999</v>
      </c>
      <c r="Q2907" s="553">
        <v>0.24809999999999999</v>
      </c>
      <c r="R2907" s="554" t="s">
        <v>2007</v>
      </c>
    </row>
    <row r="2908" spans="2:18" s="360" customFormat="1" ht="15" customHeight="1" x14ac:dyDescent="0.2">
      <c r="B2908" s="548">
        <v>97</v>
      </c>
      <c r="C2908" s="315" t="s">
        <v>1342</v>
      </c>
      <c r="D2908" s="549">
        <f t="shared" si="31"/>
        <v>27</v>
      </c>
      <c r="E2908" s="549">
        <v>27</v>
      </c>
      <c r="F2908" s="550">
        <f t="shared" si="32"/>
        <v>337.58439609902479</v>
      </c>
      <c r="G2908" s="550"/>
      <c r="H2908" s="549">
        <v>0</v>
      </c>
      <c r="I2908" s="551">
        <v>0</v>
      </c>
      <c r="J2908" s="552">
        <v>0</v>
      </c>
      <c r="K2908" s="5233">
        <v>0</v>
      </c>
      <c r="L2908" s="5234">
        <v>0</v>
      </c>
      <c r="M2908" s="553">
        <v>7.9979999999999996E-2</v>
      </c>
      <c r="N2908" s="553">
        <v>0.23319999999999999</v>
      </c>
      <c r="O2908" s="553">
        <v>0.30470000000000003</v>
      </c>
      <c r="P2908" s="553">
        <v>0.23319999999999999</v>
      </c>
      <c r="Q2908" s="553">
        <v>0.30470000000000003</v>
      </c>
      <c r="R2908" s="554" t="s">
        <v>2007</v>
      </c>
    </row>
    <row r="2909" spans="2:18" s="360" customFormat="1" ht="15" customHeight="1" x14ac:dyDescent="0.2">
      <c r="B2909" s="555">
        <v>98</v>
      </c>
      <c r="C2909" s="556" t="s">
        <v>1343</v>
      </c>
      <c r="D2909" s="557">
        <f t="shared" si="31"/>
        <v>107.14285714285714</v>
      </c>
      <c r="E2909" s="557">
        <v>107.14285714285714</v>
      </c>
      <c r="F2909" s="558">
        <f t="shared" si="32"/>
        <v>1203.852327447833</v>
      </c>
      <c r="G2909" s="558"/>
      <c r="H2909" s="557">
        <v>0</v>
      </c>
      <c r="I2909" s="559">
        <v>0</v>
      </c>
      <c r="J2909" s="552">
        <v>0</v>
      </c>
      <c r="K2909" s="5235">
        <v>0</v>
      </c>
      <c r="L2909" s="5236">
        <v>0</v>
      </c>
      <c r="M2909" s="560">
        <v>8.8999999999999996E-2</v>
      </c>
      <c r="N2909" s="560">
        <v>0.23319999999999999</v>
      </c>
      <c r="O2909" s="560">
        <v>0.27941732283464565</v>
      </c>
      <c r="P2909" s="560">
        <v>0.23319999999999999</v>
      </c>
      <c r="Q2909" s="560">
        <v>0.2794173228346456</v>
      </c>
      <c r="R2909" s="561" t="s">
        <v>2007</v>
      </c>
    </row>
    <row r="2910" spans="2:18" s="360" customFormat="1" ht="15" customHeight="1" x14ac:dyDescent="0.2">
      <c r="B2910" s="548">
        <v>99</v>
      </c>
      <c r="C2910" s="315" t="s">
        <v>1344</v>
      </c>
      <c r="D2910" s="549">
        <f t="shared" si="31"/>
        <v>178.57142857142856</v>
      </c>
      <c r="E2910" s="549">
        <v>178.57142857142856</v>
      </c>
      <c r="F2910" s="550">
        <f t="shared" si="32"/>
        <v>2029.2207792207791</v>
      </c>
      <c r="G2910" s="550"/>
      <c r="H2910" s="549">
        <v>0</v>
      </c>
      <c r="I2910" s="551">
        <v>0</v>
      </c>
      <c r="J2910" s="552">
        <v>0</v>
      </c>
      <c r="K2910" s="5233">
        <v>0</v>
      </c>
      <c r="L2910" s="5234">
        <v>0</v>
      </c>
      <c r="M2910" s="553">
        <v>8.7999999999999995E-2</v>
      </c>
      <c r="N2910" s="553">
        <v>0.23319999999999999</v>
      </c>
      <c r="O2910" s="553">
        <v>0.27741732283464565</v>
      </c>
      <c r="P2910" s="553">
        <v>0.23319999999999999</v>
      </c>
      <c r="Q2910" s="553">
        <v>0.27741732283464565</v>
      </c>
      <c r="R2910" s="554" t="s">
        <v>2007</v>
      </c>
    </row>
    <row r="2911" spans="2:18" s="360" customFormat="1" ht="15" customHeight="1" x14ac:dyDescent="0.2">
      <c r="B2911" s="548">
        <v>100</v>
      </c>
      <c r="C2911" s="315" t="s">
        <v>1345</v>
      </c>
      <c r="D2911" s="549">
        <f t="shared" si="31"/>
        <v>35</v>
      </c>
      <c r="E2911" s="549">
        <v>35</v>
      </c>
      <c r="F2911" s="550">
        <f t="shared" si="32"/>
        <v>437.60940235058769</v>
      </c>
      <c r="G2911" s="550"/>
      <c r="H2911" s="549">
        <v>0</v>
      </c>
      <c r="I2911" s="551">
        <v>0</v>
      </c>
      <c r="J2911" s="552">
        <v>0</v>
      </c>
      <c r="K2911" s="5233">
        <v>0</v>
      </c>
      <c r="L2911" s="5234">
        <v>0</v>
      </c>
      <c r="M2911" s="553">
        <v>7.9979999999999996E-2</v>
      </c>
      <c r="N2911" s="553">
        <v>0.23319999999999999</v>
      </c>
      <c r="O2911" s="553">
        <v>0.30470000000000003</v>
      </c>
      <c r="P2911" s="553">
        <v>0.23319999999999999</v>
      </c>
      <c r="Q2911" s="553">
        <v>0.3</v>
      </c>
      <c r="R2911" s="554" t="s">
        <v>2007</v>
      </c>
    </row>
    <row r="2912" spans="2:18" s="360" customFormat="1" ht="15" customHeight="1" x14ac:dyDescent="0.2">
      <c r="B2912" s="548">
        <v>101</v>
      </c>
      <c r="C2912" s="315" t="s">
        <v>1346</v>
      </c>
      <c r="D2912" s="549">
        <f t="shared" si="31"/>
        <v>55</v>
      </c>
      <c r="E2912" s="549">
        <v>55</v>
      </c>
      <c r="F2912" s="550">
        <f t="shared" si="32"/>
        <v>687.67191797949488</v>
      </c>
      <c r="G2912" s="550"/>
      <c r="H2912" s="549">
        <v>0</v>
      </c>
      <c r="I2912" s="551">
        <v>0</v>
      </c>
      <c r="J2912" s="552">
        <v>0</v>
      </c>
      <c r="K2912" s="5233">
        <v>0</v>
      </c>
      <c r="L2912" s="5234">
        <v>0</v>
      </c>
      <c r="M2912" s="560">
        <v>7.9979999999999996E-2</v>
      </c>
      <c r="N2912" s="553">
        <v>0.23319999999999999</v>
      </c>
      <c r="O2912" s="553">
        <v>0.30470000000000003</v>
      </c>
      <c r="P2912" s="553">
        <v>0.23319999999999999</v>
      </c>
      <c r="Q2912" s="553">
        <v>0.3</v>
      </c>
      <c r="R2912" s="554" t="s">
        <v>2007</v>
      </c>
    </row>
    <row r="2913" spans="2:18" s="360" customFormat="1" ht="15" customHeight="1" x14ac:dyDescent="0.2">
      <c r="B2913" s="548">
        <v>102</v>
      </c>
      <c r="C2913" s="315" t="s">
        <v>1347</v>
      </c>
      <c r="D2913" s="549">
        <f t="shared" si="31"/>
        <v>70</v>
      </c>
      <c r="E2913" s="549">
        <v>70</v>
      </c>
      <c r="F2913" s="550">
        <f t="shared" si="32"/>
        <v>875.21880470117537</v>
      </c>
      <c r="G2913" s="550"/>
      <c r="H2913" s="549">
        <v>0</v>
      </c>
      <c r="I2913" s="551">
        <v>0</v>
      </c>
      <c r="J2913" s="552">
        <v>0</v>
      </c>
      <c r="K2913" s="5233">
        <v>0</v>
      </c>
      <c r="L2913" s="5234">
        <v>0</v>
      </c>
      <c r="M2913" s="553">
        <v>7.9979999999999996E-2</v>
      </c>
      <c r="N2913" s="553">
        <v>0.23319999999999999</v>
      </c>
      <c r="O2913" s="553">
        <v>0.30470000000000003</v>
      </c>
      <c r="P2913" s="553">
        <v>0.23319999999999999</v>
      </c>
      <c r="Q2913" s="553">
        <v>0.3</v>
      </c>
      <c r="R2913" s="554" t="s">
        <v>2007</v>
      </c>
    </row>
    <row r="2914" spans="2:18" s="360" customFormat="1" ht="15" customHeight="1" x14ac:dyDescent="0.2">
      <c r="B2914" s="548">
        <v>103</v>
      </c>
      <c r="C2914" s="315" t="s">
        <v>1348</v>
      </c>
      <c r="D2914" s="549">
        <f t="shared" si="31"/>
        <v>26</v>
      </c>
      <c r="E2914" s="549">
        <v>26</v>
      </c>
      <c r="F2914" s="550">
        <f t="shared" si="32"/>
        <v>325.08127031757942</v>
      </c>
      <c r="G2914" s="550"/>
      <c r="H2914" s="549">
        <v>0</v>
      </c>
      <c r="I2914" s="551">
        <v>0</v>
      </c>
      <c r="J2914" s="552">
        <v>0</v>
      </c>
      <c r="K2914" s="5233">
        <v>0</v>
      </c>
      <c r="L2914" s="5234">
        <v>0</v>
      </c>
      <c r="M2914" s="553">
        <v>7.9979999999999996E-2</v>
      </c>
      <c r="N2914" s="553">
        <v>0.23319999999999999</v>
      </c>
      <c r="O2914" s="553">
        <v>0.30470000000000003</v>
      </c>
      <c r="P2914" s="553">
        <v>0.23319999999999999</v>
      </c>
      <c r="Q2914" s="553">
        <v>0.3</v>
      </c>
      <c r="R2914" s="554" t="s">
        <v>2007</v>
      </c>
    </row>
    <row r="2915" spans="2:18" s="360" customFormat="1" ht="15" customHeight="1" x14ac:dyDescent="0.2">
      <c r="B2915" s="548">
        <v>104</v>
      </c>
      <c r="C2915" s="315" t="s">
        <v>1349</v>
      </c>
      <c r="D2915" s="549">
        <f t="shared" si="31"/>
        <v>8</v>
      </c>
      <c r="E2915" s="549">
        <v>8</v>
      </c>
      <c r="F2915" s="550">
        <f t="shared" si="32"/>
        <v>100</v>
      </c>
      <c r="G2915" s="550"/>
      <c r="H2915" s="549">
        <v>0</v>
      </c>
      <c r="I2915" s="551">
        <v>0</v>
      </c>
      <c r="J2915" s="552">
        <v>0</v>
      </c>
      <c r="K2915" s="5233">
        <v>0</v>
      </c>
      <c r="L2915" s="5234">
        <v>0</v>
      </c>
      <c r="M2915" s="553">
        <v>0.08</v>
      </c>
      <c r="N2915" s="553">
        <v>0.23319999999999999</v>
      </c>
      <c r="O2915" s="553">
        <v>0.23319999999999999</v>
      </c>
      <c r="P2915" s="553">
        <v>0.23319999999999999</v>
      </c>
      <c r="Q2915" s="553">
        <v>0.23319999999999999</v>
      </c>
      <c r="R2915" s="554" t="s">
        <v>2005</v>
      </c>
    </row>
    <row r="2916" spans="2:18" s="360" customFormat="1" ht="15" customHeight="1" x14ac:dyDescent="0.2">
      <c r="B2916" s="548">
        <v>105</v>
      </c>
      <c r="C2916" s="315" t="s">
        <v>1350</v>
      </c>
      <c r="D2916" s="549">
        <f t="shared" si="31"/>
        <v>8</v>
      </c>
      <c r="E2916" s="549">
        <v>8</v>
      </c>
      <c r="F2916" s="550">
        <f t="shared" si="32"/>
        <v>53.333333333333336</v>
      </c>
      <c r="G2916" s="550"/>
      <c r="H2916" s="549">
        <v>0</v>
      </c>
      <c r="I2916" s="551">
        <v>0</v>
      </c>
      <c r="J2916" s="552">
        <v>0</v>
      </c>
      <c r="K2916" s="5233">
        <v>0</v>
      </c>
      <c r="L2916" s="5234">
        <v>0</v>
      </c>
      <c r="M2916" s="553">
        <v>0.15</v>
      </c>
      <c r="N2916" s="553">
        <v>0.15</v>
      </c>
      <c r="O2916" s="553">
        <v>0.15</v>
      </c>
      <c r="P2916" s="553">
        <v>0.15</v>
      </c>
      <c r="Q2916" s="553">
        <v>0.15</v>
      </c>
      <c r="R2916" s="554" t="s">
        <v>2005</v>
      </c>
    </row>
    <row r="2917" spans="2:18" s="360" customFormat="1" ht="15" customHeight="1" x14ac:dyDescent="0.2">
      <c r="B2917" s="548">
        <v>106</v>
      </c>
      <c r="C2917" s="315" t="s">
        <v>1351</v>
      </c>
      <c r="D2917" s="549">
        <f t="shared" si="31"/>
        <v>8</v>
      </c>
      <c r="E2917" s="549">
        <v>8</v>
      </c>
      <c r="F2917" s="550">
        <f t="shared" si="32"/>
        <v>100</v>
      </c>
      <c r="G2917" s="550"/>
      <c r="H2917" s="549">
        <v>0</v>
      </c>
      <c r="I2917" s="551">
        <v>0</v>
      </c>
      <c r="J2917" s="552">
        <v>0</v>
      </c>
      <c r="K2917" s="5233">
        <v>0</v>
      </c>
      <c r="L2917" s="5234">
        <v>0</v>
      </c>
      <c r="M2917" s="553">
        <v>0.08</v>
      </c>
      <c r="N2917" s="553">
        <v>0.23319999999999999</v>
      </c>
      <c r="O2917" s="553">
        <v>0.23319999999999999</v>
      </c>
      <c r="P2917" s="553">
        <v>0.23319999999999999</v>
      </c>
      <c r="Q2917" s="553">
        <v>0.23319999999999999</v>
      </c>
      <c r="R2917" s="554" t="s">
        <v>2005</v>
      </c>
    </row>
    <row r="2918" spans="2:18" s="360" customFormat="1" ht="15" customHeight="1" x14ac:dyDescent="0.2">
      <c r="B2918" s="548">
        <v>107</v>
      </c>
      <c r="C2918" s="315" t="s">
        <v>1352</v>
      </c>
      <c r="D2918" s="549">
        <f t="shared" si="31"/>
        <v>8</v>
      </c>
      <c r="E2918" s="549">
        <v>8</v>
      </c>
      <c r="F2918" s="550">
        <f t="shared" si="32"/>
        <v>100</v>
      </c>
      <c r="G2918" s="550"/>
      <c r="H2918" s="549">
        <v>0</v>
      </c>
      <c r="I2918" s="551">
        <v>0</v>
      </c>
      <c r="J2918" s="552">
        <v>0</v>
      </c>
      <c r="K2918" s="5233">
        <v>0</v>
      </c>
      <c r="L2918" s="5234">
        <v>0</v>
      </c>
      <c r="M2918" s="553">
        <v>0.08</v>
      </c>
      <c r="N2918" s="553">
        <v>0.23319999999999999</v>
      </c>
      <c r="O2918" s="553">
        <v>0.23319999999999999</v>
      </c>
      <c r="P2918" s="553">
        <v>0.23319999999999999</v>
      </c>
      <c r="Q2918" s="553">
        <v>0.23319999999999999</v>
      </c>
      <c r="R2918" s="554" t="s">
        <v>2005</v>
      </c>
    </row>
    <row r="2919" spans="2:18" s="360" customFormat="1" ht="15" customHeight="1" x14ac:dyDescent="0.2">
      <c r="B2919" s="548">
        <v>108</v>
      </c>
      <c r="C2919" s="315" t="s">
        <v>1353</v>
      </c>
      <c r="D2919" s="549">
        <f t="shared" si="31"/>
        <v>8</v>
      </c>
      <c r="E2919" s="549">
        <v>8</v>
      </c>
      <c r="F2919" s="550">
        <f t="shared" si="32"/>
        <v>100</v>
      </c>
      <c r="G2919" s="550"/>
      <c r="H2919" s="549">
        <v>0</v>
      </c>
      <c r="I2919" s="551">
        <v>0</v>
      </c>
      <c r="J2919" s="552">
        <v>0</v>
      </c>
      <c r="K2919" s="5233">
        <v>0</v>
      </c>
      <c r="L2919" s="5234">
        <v>0</v>
      </c>
      <c r="M2919" s="553">
        <v>0.08</v>
      </c>
      <c r="N2919" s="553">
        <v>0.23319999999999999</v>
      </c>
      <c r="O2919" s="553">
        <v>0.23319999999999999</v>
      </c>
      <c r="P2919" s="553">
        <v>0.23319999999999999</v>
      </c>
      <c r="Q2919" s="553">
        <v>0.23319999999999999</v>
      </c>
      <c r="R2919" s="554" t="s">
        <v>2005</v>
      </c>
    </row>
    <row r="2920" spans="2:18" s="360" customFormat="1" ht="15" customHeight="1" x14ac:dyDescent="0.2">
      <c r="B2920" s="548">
        <v>109</v>
      </c>
      <c r="C2920" s="315" t="s">
        <v>1354</v>
      </c>
      <c r="D2920" s="549">
        <f t="shared" si="31"/>
        <v>8</v>
      </c>
      <c r="E2920" s="549">
        <v>8</v>
      </c>
      <c r="F2920" s="550">
        <f t="shared" si="32"/>
        <v>100</v>
      </c>
      <c r="G2920" s="550"/>
      <c r="H2920" s="549">
        <v>0</v>
      </c>
      <c r="I2920" s="551">
        <v>0</v>
      </c>
      <c r="J2920" s="552">
        <v>0</v>
      </c>
      <c r="K2920" s="5233">
        <v>0</v>
      </c>
      <c r="L2920" s="5234">
        <v>0</v>
      </c>
      <c r="M2920" s="553">
        <v>0.08</v>
      </c>
      <c r="N2920" s="553">
        <v>0.23319999999999999</v>
      </c>
      <c r="O2920" s="553">
        <v>0.23319999999999999</v>
      </c>
      <c r="P2920" s="553">
        <v>0.23319999999999999</v>
      </c>
      <c r="Q2920" s="553">
        <v>0.23319999999999999</v>
      </c>
      <c r="R2920" s="554" t="s">
        <v>2005</v>
      </c>
    </row>
    <row r="2921" spans="2:18" s="360" customFormat="1" ht="15" customHeight="1" x14ac:dyDescent="0.2">
      <c r="B2921" s="548">
        <v>110</v>
      </c>
      <c r="C2921" s="315" t="s">
        <v>1355</v>
      </c>
      <c r="D2921" s="549">
        <f t="shared" si="31"/>
        <v>8</v>
      </c>
      <c r="E2921" s="549">
        <v>8</v>
      </c>
      <c r="F2921" s="550">
        <f t="shared" si="32"/>
        <v>100</v>
      </c>
      <c r="G2921" s="550"/>
      <c r="H2921" s="549">
        <v>0</v>
      </c>
      <c r="I2921" s="551">
        <v>0</v>
      </c>
      <c r="J2921" s="552">
        <v>0</v>
      </c>
      <c r="K2921" s="5233">
        <v>0</v>
      </c>
      <c r="L2921" s="5234">
        <v>0</v>
      </c>
      <c r="M2921" s="553">
        <v>0.08</v>
      </c>
      <c r="N2921" s="553">
        <v>0.23319999999999999</v>
      </c>
      <c r="O2921" s="553">
        <v>0.23319999999999999</v>
      </c>
      <c r="P2921" s="553">
        <v>0.23319999999999999</v>
      </c>
      <c r="Q2921" s="553">
        <v>0.23319999999999999</v>
      </c>
      <c r="R2921" s="554" t="s">
        <v>2005</v>
      </c>
    </row>
    <row r="2922" spans="2:18" s="360" customFormat="1" ht="15" customHeight="1" x14ac:dyDescent="0.2">
      <c r="B2922" s="548">
        <v>111</v>
      </c>
      <c r="C2922" s="315" t="s">
        <v>1356</v>
      </c>
      <c r="D2922" s="549">
        <f t="shared" si="31"/>
        <v>8</v>
      </c>
      <c r="E2922" s="549">
        <v>8</v>
      </c>
      <c r="F2922" s="550">
        <f t="shared" si="32"/>
        <v>100</v>
      </c>
      <c r="G2922" s="550"/>
      <c r="H2922" s="549">
        <v>0</v>
      </c>
      <c r="I2922" s="551">
        <v>0</v>
      </c>
      <c r="J2922" s="552">
        <v>0</v>
      </c>
      <c r="K2922" s="5233">
        <v>0</v>
      </c>
      <c r="L2922" s="5234">
        <v>0</v>
      </c>
      <c r="M2922" s="553">
        <v>0.08</v>
      </c>
      <c r="N2922" s="553">
        <v>0.23319999999999999</v>
      </c>
      <c r="O2922" s="553">
        <v>0.23319999999999999</v>
      </c>
      <c r="P2922" s="553">
        <v>0.23319999999999999</v>
      </c>
      <c r="Q2922" s="553">
        <v>0.23319999999999999</v>
      </c>
      <c r="R2922" s="554" t="s">
        <v>2005</v>
      </c>
    </row>
    <row r="2923" spans="2:18" s="360" customFormat="1" ht="15" customHeight="1" x14ac:dyDescent="0.2">
      <c r="B2923" s="548">
        <v>112</v>
      </c>
      <c r="C2923" s="315" t="s">
        <v>1357</v>
      </c>
      <c r="D2923" s="549">
        <f t="shared" si="31"/>
        <v>8</v>
      </c>
      <c r="E2923" s="549">
        <v>8</v>
      </c>
      <c r="F2923" s="550">
        <f t="shared" si="32"/>
        <v>100</v>
      </c>
      <c r="G2923" s="550"/>
      <c r="H2923" s="549">
        <v>0</v>
      </c>
      <c r="I2923" s="551">
        <v>0</v>
      </c>
      <c r="J2923" s="552">
        <v>0</v>
      </c>
      <c r="K2923" s="5233">
        <v>0</v>
      </c>
      <c r="L2923" s="5234">
        <v>0</v>
      </c>
      <c r="M2923" s="553">
        <v>0.08</v>
      </c>
      <c r="N2923" s="553">
        <v>0.23319999999999999</v>
      </c>
      <c r="O2923" s="553">
        <v>0.23319999999999999</v>
      </c>
      <c r="P2923" s="553">
        <v>0.23319999999999999</v>
      </c>
      <c r="Q2923" s="553">
        <v>0.23319999999999999</v>
      </c>
      <c r="R2923" s="554" t="s">
        <v>2005</v>
      </c>
    </row>
    <row r="2924" spans="2:18" s="360" customFormat="1" ht="15" customHeight="1" x14ac:dyDescent="0.2">
      <c r="B2924" s="555">
        <v>113</v>
      </c>
      <c r="C2924" s="556" t="s">
        <v>678</v>
      </c>
      <c r="D2924" s="557">
        <f t="shared" si="31"/>
        <v>8</v>
      </c>
      <c r="E2924" s="557">
        <v>8</v>
      </c>
      <c r="F2924" s="558">
        <f t="shared" si="32"/>
        <v>53.333333333333336</v>
      </c>
      <c r="G2924" s="558"/>
      <c r="H2924" s="557">
        <v>0</v>
      </c>
      <c r="I2924" s="559">
        <v>0</v>
      </c>
      <c r="J2924" s="552">
        <v>0</v>
      </c>
      <c r="K2924" s="5235">
        <v>0</v>
      </c>
      <c r="L2924" s="5236">
        <v>0</v>
      </c>
      <c r="M2924" s="560">
        <v>0.15</v>
      </c>
      <c r="N2924" s="560">
        <v>0.15</v>
      </c>
      <c r="O2924" s="560">
        <v>0.15</v>
      </c>
      <c r="P2924" s="560">
        <v>0.15</v>
      </c>
      <c r="Q2924" s="560">
        <v>0.15</v>
      </c>
      <c r="R2924" s="561" t="s">
        <v>2005</v>
      </c>
    </row>
    <row r="2925" spans="2:18" s="360" customFormat="1" ht="15" customHeight="1" x14ac:dyDescent="0.2">
      <c r="B2925" s="548">
        <v>114</v>
      </c>
      <c r="C2925" s="315" t="s">
        <v>679</v>
      </c>
      <c r="D2925" s="549">
        <f t="shared" si="31"/>
        <v>8</v>
      </c>
      <c r="E2925" s="549">
        <v>8</v>
      </c>
      <c r="F2925" s="550">
        <f t="shared" si="32"/>
        <v>53.333333333333336</v>
      </c>
      <c r="G2925" s="550"/>
      <c r="H2925" s="549">
        <v>0</v>
      </c>
      <c r="I2925" s="551">
        <v>0</v>
      </c>
      <c r="J2925" s="552">
        <v>0</v>
      </c>
      <c r="K2925" s="5233">
        <v>0</v>
      </c>
      <c r="L2925" s="5234">
        <v>0</v>
      </c>
      <c r="M2925" s="553">
        <v>0.15</v>
      </c>
      <c r="N2925" s="553">
        <v>0.15</v>
      </c>
      <c r="O2925" s="553">
        <v>0.15</v>
      </c>
      <c r="P2925" s="553">
        <v>0.15</v>
      </c>
      <c r="Q2925" s="553">
        <v>0.15</v>
      </c>
      <c r="R2925" s="554" t="s">
        <v>2005</v>
      </c>
    </row>
    <row r="2926" spans="2:18" s="360" customFormat="1" ht="15" customHeight="1" x14ac:dyDescent="0.2">
      <c r="B2926" s="548">
        <v>115</v>
      </c>
      <c r="C2926" s="315" t="s">
        <v>680</v>
      </c>
      <c r="D2926" s="549">
        <f t="shared" si="31"/>
        <v>8</v>
      </c>
      <c r="E2926" s="549">
        <v>8</v>
      </c>
      <c r="F2926" s="550">
        <f t="shared" si="32"/>
        <v>53.333333333333336</v>
      </c>
      <c r="G2926" s="550"/>
      <c r="H2926" s="549">
        <v>0</v>
      </c>
      <c r="I2926" s="551">
        <v>0</v>
      </c>
      <c r="J2926" s="552">
        <v>0</v>
      </c>
      <c r="K2926" s="5233">
        <v>0</v>
      </c>
      <c r="L2926" s="5234">
        <v>0</v>
      </c>
      <c r="M2926" s="553">
        <v>0.15</v>
      </c>
      <c r="N2926" s="553">
        <v>0.15</v>
      </c>
      <c r="O2926" s="553">
        <v>0.15</v>
      </c>
      <c r="P2926" s="553">
        <v>0.15</v>
      </c>
      <c r="Q2926" s="553">
        <v>0.15</v>
      </c>
      <c r="R2926" s="554" t="s">
        <v>2005</v>
      </c>
    </row>
    <row r="2927" spans="2:18" s="360" customFormat="1" ht="15" customHeight="1" x14ac:dyDescent="0.2">
      <c r="B2927" s="548">
        <v>116</v>
      </c>
      <c r="C2927" s="315" t="s">
        <v>681</v>
      </c>
      <c r="D2927" s="549">
        <f t="shared" si="31"/>
        <v>8</v>
      </c>
      <c r="E2927" s="549">
        <v>8</v>
      </c>
      <c r="F2927" s="550">
        <f t="shared" si="32"/>
        <v>53.333333333333336</v>
      </c>
      <c r="G2927" s="550"/>
      <c r="H2927" s="549">
        <v>0</v>
      </c>
      <c r="I2927" s="551">
        <v>0</v>
      </c>
      <c r="J2927" s="552">
        <v>0</v>
      </c>
      <c r="K2927" s="5233">
        <v>0</v>
      </c>
      <c r="L2927" s="5234">
        <v>0</v>
      </c>
      <c r="M2927" s="553">
        <v>0.15</v>
      </c>
      <c r="N2927" s="553">
        <v>0.15</v>
      </c>
      <c r="O2927" s="553">
        <v>0.15</v>
      </c>
      <c r="P2927" s="553">
        <v>0.15</v>
      </c>
      <c r="Q2927" s="553">
        <v>0.15</v>
      </c>
      <c r="R2927" s="554" t="s">
        <v>2005</v>
      </c>
    </row>
    <row r="2928" spans="2:18" s="360" customFormat="1" ht="15" customHeight="1" x14ac:dyDescent="0.2">
      <c r="B2928" s="548">
        <v>117</v>
      </c>
      <c r="C2928" s="315" t="s">
        <v>682</v>
      </c>
      <c r="D2928" s="549">
        <f t="shared" si="31"/>
        <v>8</v>
      </c>
      <c r="E2928" s="549">
        <v>8</v>
      </c>
      <c r="F2928" s="550">
        <f t="shared" si="32"/>
        <v>53.333333333333336</v>
      </c>
      <c r="G2928" s="550"/>
      <c r="H2928" s="549">
        <v>0</v>
      </c>
      <c r="I2928" s="551">
        <v>0</v>
      </c>
      <c r="J2928" s="552">
        <v>0</v>
      </c>
      <c r="K2928" s="5233">
        <v>0</v>
      </c>
      <c r="L2928" s="5234">
        <v>0</v>
      </c>
      <c r="M2928" s="553">
        <v>0.15</v>
      </c>
      <c r="N2928" s="553">
        <v>0.15</v>
      </c>
      <c r="O2928" s="553">
        <v>0.15</v>
      </c>
      <c r="P2928" s="553">
        <v>0.15</v>
      </c>
      <c r="Q2928" s="553">
        <v>0.15</v>
      </c>
      <c r="R2928" s="554" t="s">
        <v>2005</v>
      </c>
    </row>
    <row r="2929" spans="2:18" s="360" customFormat="1" ht="15" customHeight="1" x14ac:dyDescent="0.2">
      <c r="B2929" s="548">
        <v>118</v>
      </c>
      <c r="C2929" s="315" t="s">
        <v>683</v>
      </c>
      <c r="D2929" s="549">
        <f t="shared" si="31"/>
        <v>8</v>
      </c>
      <c r="E2929" s="549">
        <v>8</v>
      </c>
      <c r="F2929" s="550">
        <f t="shared" si="32"/>
        <v>53.333333333333336</v>
      </c>
      <c r="G2929" s="550"/>
      <c r="H2929" s="549">
        <v>0</v>
      </c>
      <c r="I2929" s="551">
        <v>0</v>
      </c>
      <c r="J2929" s="552">
        <v>0</v>
      </c>
      <c r="K2929" s="5233">
        <v>0</v>
      </c>
      <c r="L2929" s="5234">
        <v>0</v>
      </c>
      <c r="M2929" s="553">
        <v>0.15</v>
      </c>
      <c r="N2929" s="553">
        <v>0.15</v>
      </c>
      <c r="O2929" s="553">
        <v>0.15</v>
      </c>
      <c r="P2929" s="553">
        <v>0.15</v>
      </c>
      <c r="Q2929" s="553">
        <v>0.15</v>
      </c>
      <c r="R2929" s="554" t="s">
        <v>2005</v>
      </c>
    </row>
    <row r="2930" spans="2:18" s="360" customFormat="1" ht="15" customHeight="1" x14ac:dyDescent="0.2">
      <c r="B2930" s="548">
        <v>119</v>
      </c>
      <c r="C2930" s="315" t="s">
        <v>684</v>
      </c>
      <c r="D2930" s="549">
        <f t="shared" si="31"/>
        <v>8</v>
      </c>
      <c r="E2930" s="549">
        <v>8</v>
      </c>
      <c r="F2930" s="550">
        <f t="shared" si="32"/>
        <v>53.333333333333336</v>
      </c>
      <c r="G2930" s="550"/>
      <c r="H2930" s="549">
        <v>0</v>
      </c>
      <c r="I2930" s="551">
        <v>0</v>
      </c>
      <c r="J2930" s="552">
        <v>0</v>
      </c>
      <c r="K2930" s="5233">
        <v>0</v>
      </c>
      <c r="L2930" s="5234">
        <v>0</v>
      </c>
      <c r="M2930" s="553">
        <v>0.15</v>
      </c>
      <c r="N2930" s="553">
        <v>0.15</v>
      </c>
      <c r="O2930" s="553">
        <v>0.15</v>
      </c>
      <c r="P2930" s="553">
        <v>0.15</v>
      </c>
      <c r="Q2930" s="553">
        <v>0.15</v>
      </c>
      <c r="R2930" s="554" t="s">
        <v>2005</v>
      </c>
    </row>
    <row r="2931" spans="2:18" s="360" customFormat="1" ht="15" customHeight="1" x14ac:dyDescent="0.2">
      <c r="B2931" s="548">
        <v>120</v>
      </c>
      <c r="C2931" s="315" t="s">
        <v>685</v>
      </c>
      <c r="D2931" s="549">
        <f t="shared" si="31"/>
        <v>20</v>
      </c>
      <c r="E2931" s="549">
        <v>20</v>
      </c>
      <c r="F2931" s="550">
        <f t="shared" si="32"/>
        <v>250</v>
      </c>
      <c r="G2931" s="550"/>
      <c r="H2931" s="549">
        <v>0</v>
      </c>
      <c r="I2931" s="551">
        <v>0</v>
      </c>
      <c r="J2931" s="552">
        <v>0</v>
      </c>
      <c r="K2931" s="5233">
        <v>0</v>
      </c>
      <c r="L2931" s="5234">
        <v>0</v>
      </c>
      <c r="M2931" s="553">
        <v>0.08</v>
      </c>
      <c r="N2931" s="553">
        <v>0.23319999999999999</v>
      </c>
      <c r="O2931" s="553">
        <v>0.23319999999999999</v>
      </c>
      <c r="P2931" s="553">
        <v>0.23319999999999999</v>
      </c>
      <c r="Q2931" s="553">
        <v>0.23319999999999999</v>
      </c>
      <c r="R2931" s="554" t="s">
        <v>2005</v>
      </c>
    </row>
    <row r="2932" spans="2:18" s="360" customFormat="1" ht="15" customHeight="1" x14ac:dyDescent="0.2">
      <c r="B2932" s="548">
        <v>121</v>
      </c>
      <c r="C2932" s="315" t="s">
        <v>686</v>
      </c>
      <c r="D2932" s="549">
        <f t="shared" si="31"/>
        <v>25</v>
      </c>
      <c r="E2932" s="549">
        <v>25</v>
      </c>
      <c r="F2932" s="550">
        <f t="shared" si="32"/>
        <v>312.5</v>
      </c>
      <c r="G2932" s="550"/>
      <c r="H2932" s="549">
        <v>0</v>
      </c>
      <c r="I2932" s="551">
        <v>0</v>
      </c>
      <c r="J2932" s="552">
        <v>0</v>
      </c>
      <c r="K2932" s="5233">
        <v>0</v>
      </c>
      <c r="L2932" s="5234">
        <v>0</v>
      </c>
      <c r="M2932" s="553">
        <v>0.08</v>
      </c>
      <c r="N2932" s="553">
        <v>0.23319999999999999</v>
      </c>
      <c r="O2932" s="553">
        <v>0.23319999999999999</v>
      </c>
      <c r="P2932" s="553">
        <v>0.23319999999999999</v>
      </c>
      <c r="Q2932" s="553">
        <v>0.23319999999999999</v>
      </c>
      <c r="R2932" s="554" t="s">
        <v>2005</v>
      </c>
    </row>
    <row r="2933" spans="2:18" s="360" customFormat="1" ht="15" customHeight="1" x14ac:dyDescent="0.2">
      <c r="B2933" s="548">
        <v>122</v>
      </c>
      <c r="C2933" s="315" t="s">
        <v>687</v>
      </c>
      <c r="D2933" s="549">
        <f t="shared" si="31"/>
        <v>30</v>
      </c>
      <c r="E2933" s="549">
        <v>30</v>
      </c>
      <c r="F2933" s="550">
        <f t="shared" si="32"/>
        <v>375</v>
      </c>
      <c r="G2933" s="550"/>
      <c r="H2933" s="549">
        <v>0</v>
      </c>
      <c r="I2933" s="551">
        <v>0</v>
      </c>
      <c r="J2933" s="552">
        <v>0</v>
      </c>
      <c r="K2933" s="5233">
        <v>0</v>
      </c>
      <c r="L2933" s="5234">
        <v>0</v>
      </c>
      <c r="M2933" s="553">
        <v>0.08</v>
      </c>
      <c r="N2933" s="553">
        <v>0.23319999999999999</v>
      </c>
      <c r="O2933" s="553">
        <v>0.23319999999999999</v>
      </c>
      <c r="P2933" s="553">
        <v>0.23319999999999999</v>
      </c>
      <c r="Q2933" s="553">
        <v>0.23319999999999999</v>
      </c>
      <c r="R2933" s="554" t="s">
        <v>2005</v>
      </c>
    </row>
    <row r="2934" spans="2:18" s="360" customFormat="1" ht="15" customHeight="1" x14ac:dyDescent="0.2">
      <c r="B2934" s="548">
        <v>123</v>
      </c>
      <c r="C2934" s="315" t="s">
        <v>688</v>
      </c>
      <c r="D2934" s="549">
        <f t="shared" si="31"/>
        <v>50</v>
      </c>
      <c r="E2934" s="549">
        <v>50</v>
      </c>
      <c r="F2934" s="550">
        <f t="shared" si="32"/>
        <v>625</v>
      </c>
      <c r="G2934" s="550"/>
      <c r="H2934" s="549">
        <v>0</v>
      </c>
      <c r="I2934" s="551">
        <v>0</v>
      </c>
      <c r="J2934" s="552">
        <v>0</v>
      </c>
      <c r="K2934" s="5233">
        <v>0</v>
      </c>
      <c r="L2934" s="5234">
        <v>0</v>
      </c>
      <c r="M2934" s="553">
        <v>0.08</v>
      </c>
      <c r="N2934" s="553">
        <v>0.23319999999999999</v>
      </c>
      <c r="O2934" s="553">
        <v>0.23319999999999999</v>
      </c>
      <c r="P2934" s="553">
        <v>0.23319999999999999</v>
      </c>
      <c r="Q2934" s="553">
        <v>0.23319999999999999</v>
      </c>
      <c r="R2934" s="554" t="s">
        <v>2005</v>
      </c>
    </row>
    <row r="2935" spans="2:18" s="360" customFormat="1" ht="15" customHeight="1" x14ac:dyDescent="0.2">
      <c r="B2935" s="548">
        <v>124</v>
      </c>
      <c r="C2935" s="315" t="s">
        <v>689</v>
      </c>
      <c r="D2935" s="549">
        <f t="shared" si="31"/>
        <v>20</v>
      </c>
      <c r="E2935" s="549">
        <v>20</v>
      </c>
      <c r="F2935" s="550">
        <f t="shared" si="32"/>
        <v>133.33333333333334</v>
      </c>
      <c r="G2935" s="550"/>
      <c r="H2935" s="549">
        <v>0</v>
      </c>
      <c r="I2935" s="551">
        <v>0</v>
      </c>
      <c r="J2935" s="552">
        <v>0</v>
      </c>
      <c r="K2935" s="5233">
        <v>0</v>
      </c>
      <c r="L2935" s="5234">
        <v>0</v>
      </c>
      <c r="M2935" s="553">
        <v>0.15</v>
      </c>
      <c r="N2935" s="553">
        <v>0.15</v>
      </c>
      <c r="O2935" s="553">
        <v>0.15</v>
      </c>
      <c r="P2935" s="553">
        <v>0.15</v>
      </c>
      <c r="Q2935" s="553">
        <v>0.15</v>
      </c>
      <c r="R2935" s="554" t="s">
        <v>2005</v>
      </c>
    </row>
    <row r="2936" spans="2:18" s="360" customFormat="1" ht="15" customHeight="1" x14ac:dyDescent="0.2">
      <c r="B2936" s="555">
        <v>125</v>
      </c>
      <c r="C2936" s="556" t="s">
        <v>690</v>
      </c>
      <c r="D2936" s="557">
        <f t="shared" si="31"/>
        <v>25</v>
      </c>
      <c r="E2936" s="557">
        <v>25</v>
      </c>
      <c r="F2936" s="558">
        <f t="shared" si="32"/>
        <v>166.66666666666669</v>
      </c>
      <c r="G2936" s="558"/>
      <c r="H2936" s="557">
        <v>0</v>
      </c>
      <c r="I2936" s="559">
        <v>0</v>
      </c>
      <c r="J2936" s="552">
        <v>0</v>
      </c>
      <c r="K2936" s="5235">
        <v>0</v>
      </c>
      <c r="L2936" s="5236">
        <v>0</v>
      </c>
      <c r="M2936" s="560">
        <v>0.15</v>
      </c>
      <c r="N2936" s="560">
        <v>0.15</v>
      </c>
      <c r="O2936" s="560">
        <v>0.15</v>
      </c>
      <c r="P2936" s="560">
        <v>0.15</v>
      </c>
      <c r="Q2936" s="560">
        <v>0.15</v>
      </c>
      <c r="R2936" s="561" t="s">
        <v>2005</v>
      </c>
    </row>
    <row r="2937" spans="2:18" s="360" customFormat="1" ht="15" customHeight="1" x14ac:dyDescent="0.2">
      <c r="B2937" s="548">
        <v>126</v>
      </c>
      <c r="C2937" s="315" t="s">
        <v>691</v>
      </c>
      <c r="D2937" s="549">
        <f t="shared" si="31"/>
        <v>30</v>
      </c>
      <c r="E2937" s="549">
        <v>30</v>
      </c>
      <c r="F2937" s="550">
        <f t="shared" si="32"/>
        <v>200</v>
      </c>
      <c r="G2937" s="550"/>
      <c r="H2937" s="549">
        <v>0</v>
      </c>
      <c r="I2937" s="551">
        <v>0</v>
      </c>
      <c r="J2937" s="552">
        <v>0</v>
      </c>
      <c r="K2937" s="5233">
        <v>0</v>
      </c>
      <c r="L2937" s="5234">
        <v>0</v>
      </c>
      <c r="M2937" s="553">
        <v>0.15</v>
      </c>
      <c r="N2937" s="553">
        <v>0.15</v>
      </c>
      <c r="O2937" s="553">
        <v>0.15</v>
      </c>
      <c r="P2937" s="553">
        <v>0.15</v>
      </c>
      <c r="Q2937" s="553">
        <v>0.15</v>
      </c>
      <c r="R2937" s="554" t="s">
        <v>2005</v>
      </c>
    </row>
    <row r="2938" spans="2:18" s="360" customFormat="1" ht="15" customHeight="1" x14ac:dyDescent="0.2">
      <c r="B2938" s="548">
        <v>127</v>
      </c>
      <c r="C2938" s="315" t="s">
        <v>692</v>
      </c>
      <c r="D2938" s="549">
        <f t="shared" si="31"/>
        <v>50</v>
      </c>
      <c r="E2938" s="549">
        <v>50</v>
      </c>
      <c r="F2938" s="550">
        <f t="shared" si="32"/>
        <v>333.33333333333337</v>
      </c>
      <c r="G2938" s="550"/>
      <c r="H2938" s="549">
        <v>0</v>
      </c>
      <c r="I2938" s="551">
        <v>0</v>
      </c>
      <c r="J2938" s="552">
        <v>0</v>
      </c>
      <c r="K2938" s="5233">
        <v>0</v>
      </c>
      <c r="L2938" s="5234">
        <v>0</v>
      </c>
      <c r="M2938" s="553">
        <v>0.15</v>
      </c>
      <c r="N2938" s="553">
        <v>0.15</v>
      </c>
      <c r="O2938" s="553">
        <v>0.15</v>
      </c>
      <c r="P2938" s="553">
        <v>0.15</v>
      </c>
      <c r="Q2938" s="553">
        <v>0.15</v>
      </c>
      <c r="R2938" s="554" t="s">
        <v>2005</v>
      </c>
    </row>
    <row r="2939" spans="2:18" s="360" customFormat="1" ht="15" customHeight="1" x14ac:dyDescent="0.2">
      <c r="B2939" s="548">
        <v>128</v>
      </c>
      <c r="C2939" s="315" t="s">
        <v>693</v>
      </c>
      <c r="D2939" s="549">
        <f t="shared" si="31"/>
        <v>20</v>
      </c>
      <c r="E2939" s="549">
        <v>20</v>
      </c>
      <c r="F2939" s="550">
        <f t="shared" si="32"/>
        <v>250</v>
      </c>
      <c r="G2939" s="550"/>
      <c r="H2939" s="549">
        <v>0</v>
      </c>
      <c r="I2939" s="551">
        <v>0</v>
      </c>
      <c r="J2939" s="552">
        <v>0</v>
      </c>
      <c r="K2939" s="5233">
        <v>0</v>
      </c>
      <c r="L2939" s="5234">
        <v>0</v>
      </c>
      <c r="M2939" s="553">
        <v>0.08</v>
      </c>
      <c r="N2939" s="553">
        <v>0.23319999999999999</v>
      </c>
      <c r="O2939" s="553">
        <v>0.23319999999999999</v>
      </c>
      <c r="P2939" s="553">
        <v>0.23319999999999999</v>
      </c>
      <c r="Q2939" s="553">
        <v>0.23319999999999999</v>
      </c>
      <c r="R2939" s="554" t="s">
        <v>2005</v>
      </c>
    </row>
    <row r="2940" spans="2:18" s="360" customFormat="1" ht="15" customHeight="1" x14ac:dyDescent="0.2">
      <c r="B2940" s="548">
        <v>129</v>
      </c>
      <c r="C2940" s="315" t="s">
        <v>694</v>
      </c>
      <c r="D2940" s="549">
        <f t="shared" si="31"/>
        <v>25</v>
      </c>
      <c r="E2940" s="549">
        <v>25</v>
      </c>
      <c r="F2940" s="550">
        <f t="shared" si="32"/>
        <v>312.5</v>
      </c>
      <c r="G2940" s="550"/>
      <c r="H2940" s="549">
        <v>0</v>
      </c>
      <c r="I2940" s="551">
        <v>0</v>
      </c>
      <c r="J2940" s="552">
        <v>0</v>
      </c>
      <c r="K2940" s="5233">
        <v>0</v>
      </c>
      <c r="L2940" s="5234">
        <v>0</v>
      </c>
      <c r="M2940" s="553">
        <v>0.08</v>
      </c>
      <c r="N2940" s="553">
        <v>0.23319999999999999</v>
      </c>
      <c r="O2940" s="553">
        <v>0.23319999999999999</v>
      </c>
      <c r="P2940" s="553">
        <v>0.23319999999999999</v>
      </c>
      <c r="Q2940" s="553">
        <v>0.23319999999999999</v>
      </c>
      <c r="R2940" s="554" t="s">
        <v>2005</v>
      </c>
    </row>
    <row r="2941" spans="2:18" s="360" customFormat="1" ht="15" customHeight="1" x14ac:dyDescent="0.2">
      <c r="B2941" s="548">
        <v>130</v>
      </c>
      <c r="C2941" s="315" t="s">
        <v>695</v>
      </c>
      <c r="D2941" s="549">
        <f t="shared" si="31"/>
        <v>30</v>
      </c>
      <c r="E2941" s="549">
        <v>30</v>
      </c>
      <c r="F2941" s="550">
        <f t="shared" si="32"/>
        <v>375</v>
      </c>
      <c r="G2941" s="550"/>
      <c r="H2941" s="549">
        <v>0</v>
      </c>
      <c r="I2941" s="551">
        <v>0</v>
      </c>
      <c r="J2941" s="552">
        <v>0</v>
      </c>
      <c r="K2941" s="5233">
        <v>0</v>
      </c>
      <c r="L2941" s="5234">
        <v>0</v>
      </c>
      <c r="M2941" s="553">
        <v>0.08</v>
      </c>
      <c r="N2941" s="553">
        <v>0.23319999999999999</v>
      </c>
      <c r="O2941" s="553">
        <v>0.23319999999999999</v>
      </c>
      <c r="P2941" s="553">
        <v>0.23319999999999999</v>
      </c>
      <c r="Q2941" s="553">
        <v>0.23319999999999999</v>
      </c>
      <c r="R2941" s="554" t="s">
        <v>2005</v>
      </c>
    </row>
    <row r="2942" spans="2:18" s="360" customFormat="1" ht="15" customHeight="1" x14ac:dyDescent="0.2">
      <c r="B2942" s="548">
        <v>131</v>
      </c>
      <c r="C2942" s="315" t="s">
        <v>696</v>
      </c>
      <c r="D2942" s="549">
        <f t="shared" ref="D2942:D3005" si="33">+E2942+H2942+J2942</f>
        <v>50</v>
      </c>
      <c r="E2942" s="549">
        <v>50</v>
      </c>
      <c r="F2942" s="550">
        <f t="shared" ref="F2942:F3005" si="34">E2942/M2942</f>
        <v>625</v>
      </c>
      <c r="G2942" s="550"/>
      <c r="H2942" s="549">
        <v>0</v>
      </c>
      <c r="I2942" s="551">
        <v>0</v>
      </c>
      <c r="J2942" s="552">
        <v>0</v>
      </c>
      <c r="K2942" s="5233">
        <v>0</v>
      </c>
      <c r="L2942" s="5234">
        <v>0</v>
      </c>
      <c r="M2942" s="553">
        <v>0.08</v>
      </c>
      <c r="N2942" s="553">
        <v>0.23319999999999999</v>
      </c>
      <c r="O2942" s="553">
        <v>0.23319999999999999</v>
      </c>
      <c r="P2942" s="553">
        <v>0.23319999999999999</v>
      </c>
      <c r="Q2942" s="553">
        <v>0.23319999999999999</v>
      </c>
      <c r="R2942" s="554" t="s">
        <v>2005</v>
      </c>
    </row>
    <row r="2943" spans="2:18" s="360" customFormat="1" ht="15" customHeight="1" x14ac:dyDescent="0.2">
      <c r="B2943" s="548">
        <v>132</v>
      </c>
      <c r="C2943" s="315" t="s">
        <v>697</v>
      </c>
      <c r="D2943" s="549">
        <f t="shared" si="33"/>
        <v>20</v>
      </c>
      <c r="E2943" s="549">
        <v>20</v>
      </c>
      <c r="F2943" s="550">
        <f t="shared" si="34"/>
        <v>133.33333333333334</v>
      </c>
      <c r="G2943" s="550"/>
      <c r="H2943" s="549">
        <v>0</v>
      </c>
      <c r="I2943" s="551">
        <v>0</v>
      </c>
      <c r="J2943" s="552">
        <v>0</v>
      </c>
      <c r="K2943" s="5233">
        <v>0</v>
      </c>
      <c r="L2943" s="5234">
        <v>0</v>
      </c>
      <c r="M2943" s="553">
        <v>0.15</v>
      </c>
      <c r="N2943" s="553">
        <v>0.15</v>
      </c>
      <c r="O2943" s="553">
        <v>0.15</v>
      </c>
      <c r="P2943" s="553">
        <v>0.15</v>
      </c>
      <c r="Q2943" s="553">
        <v>0.15</v>
      </c>
      <c r="R2943" s="554" t="s">
        <v>2005</v>
      </c>
    </row>
    <row r="2944" spans="2:18" s="360" customFormat="1" ht="15" customHeight="1" x14ac:dyDescent="0.2">
      <c r="B2944" s="548">
        <v>133</v>
      </c>
      <c r="C2944" s="315" t="s">
        <v>698</v>
      </c>
      <c r="D2944" s="549">
        <f t="shared" si="33"/>
        <v>25</v>
      </c>
      <c r="E2944" s="549">
        <v>25</v>
      </c>
      <c r="F2944" s="550">
        <f t="shared" si="34"/>
        <v>166.66666666666669</v>
      </c>
      <c r="G2944" s="550"/>
      <c r="H2944" s="549">
        <v>0</v>
      </c>
      <c r="I2944" s="551">
        <v>0</v>
      </c>
      <c r="J2944" s="552">
        <v>0</v>
      </c>
      <c r="K2944" s="5233">
        <v>0</v>
      </c>
      <c r="L2944" s="5234">
        <v>0</v>
      </c>
      <c r="M2944" s="553">
        <v>0.15</v>
      </c>
      <c r="N2944" s="553">
        <v>0.15</v>
      </c>
      <c r="O2944" s="553">
        <v>0.15</v>
      </c>
      <c r="P2944" s="553">
        <v>0.15</v>
      </c>
      <c r="Q2944" s="553">
        <v>0.15</v>
      </c>
      <c r="R2944" s="554" t="s">
        <v>2005</v>
      </c>
    </row>
    <row r="2945" spans="2:18" s="360" customFormat="1" ht="15" customHeight="1" x14ac:dyDescent="0.2">
      <c r="B2945" s="548">
        <v>134</v>
      </c>
      <c r="C2945" s="315" t="s">
        <v>699</v>
      </c>
      <c r="D2945" s="549">
        <f t="shared" si="33"/>
        <v>30</v>
      </c>
      <c r="E2945" s="549">
        <v>30</v>
      </c>
      <c r="F2945" s="550">
        <f t="shared" si="34"/>
        <v>200</v>
      </c>
      <c r="G2945" s="550"/>
      <c r="H2945" s="549">
        <v>0</v>
      </c>
      <c r="I2945" s="551">
        <v>0</v>
      </c>
      <c r="J2945" s="552">
        <v>0</v>
      </c>
      <c r="K2945" s="5233">
        <v>0</v>
      </c>
      <c r="L2945" s="5234">
        <v>0</v>
      </c>
      <c r="M2945" s="553">
        <v>0.15</v>
      </c>
      <c r="N2945" s="553">
        <v>0.15</v>
      </c>
      <c r="O2945" s="553">
        <v>0.15</v>
      </c>
      <c r="P2945" s="553">
        <v>0.15</v>
      </c>
      <c r="Q2945" s="553">
        <v>0.15</v>
      </c>
      <c r="R2945" s="554" t="s">
        <v>2005</v>
      </c>
    </row>
    <row r="2946" spans="2:18" s="360" customFormat="1" ht="15" customHeight="1" x14ac:dyDescent="0.2">
      <c r="B2946" s="548">
        <v>135</v>
      </c>
      <c r="C2946" s="315" t="s">
        <v>700</v>
      </c>
      <c r="D2946" s="549">
        <f t="shared" si="33"/>
        <v>50</v>
      </c>
      <c r="E2946" s="549">
        <v>50</v>
      </c>
      <c r="F2946" s="550">
        <f t="shared" si="34"/>
        <v>333.33333333333337</v>
      </c>
      <c r="G2946" s="550"/>
      <c r="H2946" s="549">
        <v>0</v>
      </c>
      <c r="I2946" s="551">
        <v>0</v>
      </c>
      <c r="J2946" s="552">
        <v>0</v>
      </c>
      <c r="K2946" s="5233">
        <v>0</v>
      </c>
      <c r="L2946" s="5234">
        <v>0</v>
      </c>
      <c r="M2946" s="553">
        <v>0.15</v>
      </c>
      <c r="N2946" s="553">
        <v>0.15</v>
      </c>
      <c r="O2946" s="553">
        <v>0.15</v>
      </c>
      <c r="P2946" s="553">
        <v>0.15</v>
      </c>
      <c r="Q2946" s="553">
        <v>0.15</v>
      </c>
      <c r="R2946" s="554" t="s">
        <v>2005</v>
      </c>
    </row>
    <row r="2947" spans="2:18" s="360" customFormat="1" ht="15" customHeight="1" x14ac:dyDescent="0.2">
      <c r="B2947" s="548">
        <v>136</v>
      </c>
      <c r="C2947" s="315" t="s">
        <v>701</v>
      </c>
      <c r="D2947" s="549">
        <f t="shared" si="33"/>
        <v>5</v>
      </c>
      <c r="E2947" s="549">
        <v>5</v>
      </c>
      <c r="F2947" s="550">
        <f t="shared" si="34"/>
        <v>50</v>
      </c>
      <c r="G2947" s="550"/>
      <c r="H2947" s="549">
        <v>0</v>
      </c>
      <c r="I2947" s="551">
        <v>0</v>
      </c>
      <c r="J2947" s="552">
        <v>0</v>
      </c>
      <c r="K2947" s="5233">
        <v>0</v>
      </c>
      <c r="L2947" s="5234">
        <v>0</v>
      </c>
      <c r="M2947" s="560">
        <v>0.1</v>
      </c>
      <c r="N2947" s="553">
        <v>0.23319999999999999</v>
      </c>
      <c r="O2947" s="553">
        <v>0.30470000000000003</v>
      </c>
      <c r="P2947" s="553">
        <v>0.23319999999999999</v>
      </c>
      <c r="Q2947" s="553">
        <v>0.30470000000000003</v>
      </c>
      <c r="R2947" s="554" t="s">
        <v>2007</v>
      </c>
    </row>
    <row r="2948" spans="2:18" s="360" customFormat="1" ht="15" customHeight="1" x14ac:dyDescent="0.2">
      <c r="B2948" s="548">
        <v>137</v>
      </c>
      <c r="C2948" s="315" t="s">
        <v>702</v>
      </c>
      <c r="D2948" s="549">
        <f t="shared" si="33"/>
        <v>10</v>
      </c>
      <c r="E2948" s="549">
        <v>10</v>
      </c>
      <c r="F2948" s="550">
        <f t="shared" si="34"/>
        <v>125</v>
      </c>
      <c r="G2948" s="550">
        <v>250</v>
      </c>
      <c r="H2948" s="549">
        <v>0</v>
      </c>
      <c r="I2948" s="562">
        <v>250</v>
      </c>
      <c r="J2948" s="552">
        <v>0</v>
      </c>
      <c r="K2948" s="5233">
        <v>0</v>
      </c>
      <c r="L2948" s="5234">
        <v>0</v>
      </c>
      <c r="M2948" s="553">
        <v>0.08</v>
      </c>
      <c r="N2948" s="553">
        <v>0.19</v>
      </c>
      <c r="O2948" s="553">
        <v>0.19</v>
      </c>
      <c r="P2948" s="553">
        <v>0.19</v>
      </c>
      <c r="Q2948" s="553">
        <v>0.19</v>
      </c>
      <c r="R2948" s="554" t="s">
        <v>2005</v>
      </c>
    </row>
    <row r="2949" spans="2:18" s="360" customFormat="1" ht="15" customHeight="1" x14ac:dyDescent="0.2">
      <c r="B2949" s="548">
        <v>138</v>
      </c>
      <c r="C2949" s="315" t="s">
        <v>703</v>
      </c>
      <c r="D2949" s="549">
        <f t="shared" si="33"/>
        <v>100</v>
      </c>
      <c r="E2949" s="549">
        <v>100</v>
      </c>
      <c r="F2949" s="550">
        <f t="shared" si="34"/>
        <v>1250</v>
      </c>
      <c r="G2949" s="550">
        <v>2500</v>
      </c>
      <c r="H2949" s="549">
        <v>0</v>
      </c>
      <c r="I2949" s="562">
        <v>2500</v>
      </c>
      <c r="J2949" s="552">
        <v>0</v>
      </c>
      <c r="K2949" s="5233">
        <v>0</v>
      </c>
      <c r="L2949" s="5234">
        <v>0</v>
      </c>
      <c r="M2949" s="553">
        <v>0.08</v>
      </c>
      <c r="N2949" s="553">
        <v>0.19</v>
      </c>
      <c r="O2949" s="553">
        <v>0.19</v>
      </c>
      <c r="P2949" s="553">
        <v>0.19</v>
      </c>
      <c r="Q2949" s="553">
        <v>0.19</v>
      </c>
      <c r="R2949" s="554" t="s">
        <v>2005</v>
      </c>
    </row>
    <row r="2950" spans="2:18" s="360" customFormat="1" ht="15" customHeight="1" x14ac:dyDescent="0.2">
      <c r="B2950" s="548">
        <v>139</v>
      </c>
      <c r="C2950" s="315" t="s">
        <v>704</v>
      </c>
      <c r="D2950" s="549">
        <f t="shared" si="33"/>
        <v>12</v>
      </c>
      <c r="E2950" s="549">
        <v>12</v>
      </c>
      <c r="F2950" s="550">
        <f t="shared" si="34"/>
        <v>150</v>
      </c>
      <c r="G2950" s="550">
        <v>300</v>
      </c>
      <c r="H2950" s="549">
        <v>0</v>
      </c>
      <c r="I2950" s="562">
        <v>300</v>
      </c>
      <c r="J2950" s="552">
        <v>0</v>
      </c>
      <c r="K2950" s="5233">
        <v>0</v>
      </c>
      <c r="L2950" s="5234">
        <v>0</v>
      </c>
      <c r="M2950" s="553">
        <v>0.08</v>
      </c>
      <c r="N2950" s="553">
        <v>0.19</v>
      </c>
      <c r="O2950" s="553">
        <v>0.19</v>
      </c>
      <c r="P2950" s="553">
        <v>0.19</v>
      </c>
      <c r="Q2950" s="553">
        <v>0.19</v>
      </c>
      <c r="R2950" s="554" t="s">
        <v>2005</v>
      </c>
    </row>
    <row r="2951" spans="2:18" s="360" customFormat="1" ht="15" customHeight="1" x14ac:dyDescent="0.2">
      <c r="B2951" s="555">
        <v>140</v>
      </c>
      <c r="C2951" s="556" t="s">
        <v>705</v>
      </c>
      <c r="D2951" s="557">
        <f t="shared" si="33"/>
        <v>15</v>
      </c>
      <c r="E2951" s="557">
        <v>15</v>
      </c>
      <c r="F2951" s="558">
        <f t="shared" si="34"/>
        <v>187.5</v>
      </c>
      <c r="G2951" s="558">
        <v>375</v>
      </c>
      <c r="H2951" s="557">
        <v>0</v>
      </c>
      <c r="I2951" s="563">
        <v>375</v>
      </c>
      <c r="J2951" s="552">
        <v>0</v>
      </c>
      <c r="K2951" s="5235">
        <v>0</v>
      </c>
      <c r="L2951" s="5236">
        <v>0</v>
      </c>
      <c r="M2951" s="560">
        <v>0.08</v>
      </c>
      <c r="N2951" s="560">
        <v>0.19</v>
      </c>
      <c r="O2951" s="560">
        <v>0.19</v>
      </c>
      <c r="P2951" s="560">
        <v>0.19</v>
      </c>
      <c r="Q2951" s="560">
        <v>0.19</v>
      </c>
      <c r="R2951" s="561" t="s">
        <v>2005</v>
      </c>
    </row>
    <row r="2952" spans="2:18" s="360" customFormat="1" ht="15" customHeight="1" x14ac:dyDescent="0.2">
      <c r="B2952" s="548">
        <v>141</v>
      </c>
      <c r="C2952" s="315" t="s">
        <v>706</v>
      </c>
      <c r="D2952" s="549">
        <f t="shared" si="33"/>
        <v>20</v>
      </c>
      <c r="E2952" s="549">
        <v>20</v>
      </c>
      <c r="F2952" s="550">
        <f t="shared" si="34"/>
        <v>250</v>
      </c>
      <c r="G2952" s="550">
        <v>500</v>
      </c>
      <c r="H2952" s="549">
        <v>0</v>
      </c>
      <c r="I2952" s="562">
        <v>500</v>
      </c>
      <c r="J2952" s="552">
        <v>0</v>
      </c>
      <c r="K2952" s="5233">
        <v>0</v>
      </c>
      <c r="L2952" s="5234">
        <v>0</v>
      </c>
      <c r="M2952" s="553">
        <v>0.08</v>
      </c>
      <c r="N2952" s="553">
        <v>0.19</v>
      </c>
      <c r="O2952" s="553">
        <v>0.19</v>
      </c>
      <c r="P2952" s="553">
        <v>0.19</v>
      </c>
      <c r="Q2952" s="553">
        <v>0.19</v>
      </c>
      <c r="R2952" s="554" t="s">
        <v>2005</v>
      </c>
    </row>
    <row r="2953" spans="2:18" s="360" customFormat="1" ht="15" customHeight="1" x14ac:dyDescent="0.2">
      <c r="B2953" s="548">
        <v>142</v>
      </c>
      <c r="C2953" s="315" t="s">
        <v>707</v>
      </c>
      <c r="D2953" s="549">
        <f t="shared" si="33"/>
        <v>200</v>
      </c>
      <c r="E2953" s="549">
        <v>200</v>
      </c>
      <c r="F2953" s="550">
        <f t="shared" si="34"/>
        <v>2500</v>
      </c>
      <c r="G2953" s="550">
        <v>5000</v>
      </c>
      <c r="H2953" s="549">
        <v>0</v>
      </c>
      <c r="I2953" s="562">
        <v>5000</v>
      </c>
      <c r="J2953" s="552">
        <v>0</v>
      </c>
      <c r="K2953" s="5233">
        <v>0</v>
      </c>
      <c r="L2953" s="5234">
        <v>0</v>
      </c>
      <c r="M2953" s="553">
        <v>0.08</v>
      </c>
      <c r="N2953" s="553">
        <v>0.19</v>
      </c>
      <c r="O2953" s="553">
        <v>0.19</v>
      </c>
      <c r="P2953" s="553">
        <v>0.19</v>
      </c>
      <c r="Q2953" s="553">
        <v>0.19</v>
      </c>
      <c r="R2953" s="554" t="s">
        <v>2005</v>
      </c>
    </row>
    <row r="2954" spans="2:18" s="360" customFormat="1" ht="15" customHeight="1" x14ac:dyDescent="0.2">
      <c r="B2954" s="548">
        <v>143</v>
      </c>
      <c r="C2954" s="315" t="s">
        <v>708</v>
      </c>
      <c r="D2954" s="549">
        <f t="shared" si="33"/>
        <v>25</v>
      </c>
      <c r="E2954" s="549">
        <v>25</v>
      </c>
      <c r="F2954" s="550">
        <f t="shared" si="34"/>
        <v>312.5</v>
      </c>
      <c r="G2954" s="550">
        <v>625</v>
      </c>
      <c r="H2954" s="549">
        <v>0</v>
      </c>
      <c r="I2954" s="562">
        <v>625</v>
      </c>
      <c r="J2954" s="552">
        <v>0</v>
      </c>
      <c r="K2954" s="5233">
        <v>0</v>
      </c>
      <c r="L2954" s="5234">
        <v>0</v>
      </c>
      <c r="M2954" s="553">
        <v>0.08</v>
      </c>
      <c r="N2954" s="553">
        <v>0.19</v>
      </c>
      <c r="O2954" s="553">
        <v>0.19</v>
      </c>
      <c r="P2954" s="553">
        <v>0.19</v>
      </c>
      <c r="Q2954" s="553">
        <v>0.19</v>
      </c>
      <c r="R2954" s="554" t="s">
        <v>2005</v>
      </c>
    </row>
    <row r="2955" spans="2:18" s="360" customFormat="1" ht="15" customHeight="1" x14ac:dyDescent="0.2">
      <c r="B2955" s="548">
        <v>144</v>
      </c>
      <c r="C2955" s="315" t="s">
        <v>709</v>
      </c>
      <c r="D2955" s="549">
        <f t="shared" si="33"/>
        <v>30</v>
      </c>
      <c r="E2955" s="549">
        <v>30</v>
      </c>
      <c r="F2955" s="550">
        <f t="shared" si="34"/>
        <v>375</v>
      </c>
      <c r="G2955" s="550">
        <v>750</v>
      </c>
      <c r="H2955" s="549">
        <v>0</v>
      </c>
      <c r="I2955" s="562">
        <v>750</v>
      </c>
      <c r="J2955" s="552">
        <v>0</v>
      </c>
      <c r="K2955" s="5233">
        <v>0</v>
      </c>
      <c r="L2955" s="5234">
        <v>0</v>
      </c>
      <c r="M2955" s="553">
        <v>0.08</v>
      </c>
      <c r="N2955" s="553">
        <v>0.19</v>
      </c>
      <c r="O2955" s="553">
        <v>0.19</v>
      </c>
      <c r="P2955" s="553">
        <v>0.19</v>
      </c>
      <c r="Q2955" s="553">
        <v>0.19</v>
      </c>
      <c r="R2955" s="554" t="s">
        <v>2005</v>
      </c>
    </row>
    <row r="2956" spans="2:18" s="360" customFormat="1" ht="15" customHeight="1" x14ac:dyDescent="0.2">
      <c r="B2956" s="548">
        <v>145</v>
      </c>
      <c r="C2956" s="315" t="s">
        <v>710</v>
      </c>
      <c r="D2956" s="549">
        <f t="shared" si="33"/>
        <v>300</v>
      </c>
      <c r="E2956" s="549">
        <v>300</v>
      </c>
      <c r="F2956" s="550">
        <f t="shared" si="34"/>
        <v>3750</v>
      </c>
      <c r="G2956" s="550">
        <v>7500</v>
      </c>
      <c r="H2956" s="549">
        <v>0</v>
      </c>
      <c r="I2956" s="562">
        <v>7500</v>
      </c>
      <c r="J2956" s="552">
        <v>0</v>
      </c>
      <c r="K2956" s="5233">
        <v>0</v>
      </c>
      <c r="L2956" s="5234">
        <v>0</v>
      </c>
      <c r="M2956" s="553">
        <v>0.08</v>
      </c>
      <c r="N2956" s="553">
        <v>0.19</v>
      </c>
      <c r="O2956" s="553">
        <v>0.19</v>
      </c>
      <c r="P2956" s="553">
        <v>0.19</v>
      </c>
      <c r="Q2956" s="553">
        <v>0.19</v>
      </c>
      <c r="R2956" s="554" t="s">
        <v>2005</v>
      </c>
    </row>
    <row r="2957" spans="2:18" s="360" customFormat="1" ht="15" customHeight="1" x14ac:dyDescent="0.2">
      <c r="B2957" s="548">
        <v>146</v>
      </c>
      <c r="C2957" s="315" t="s">
        <v>711</v>
      </c>
      <c r="D2957" s="549">
        <f t="shared" si="33"/>
        <v>40</v>
      </c>
      <c r="E2957" s="549">
        <v>40</v>
      </c>
      <c r="F2957" s="550">
        <f t="shared" si="34"/>
        <v>500</v>
      </c>
      <c r="G2957" s="550">
        <v>1000</v>
      </c>
      <c r="H2957" s="549">
        <v>0</v>
      </c>
      <c r="I2957" s="562">
        <v>1000</v>
      </c>
      <c r="J2957" s="552">
        <v>0</v>
      </c>
      <c r="K2957" s="5233">
        <v>0</v>
      </c>
      <c r="L2957" s="5234">
        <v>0</v>
      </c>
      <c r="M2957" s="553">
        <v>0.08</v>
      </c>
      <c r="N2957" s="553">
        <v>0.19</v>
      </c>
      <c r="O2957" s="553">
        <v>0.19</v>
      </c>
      <c r="P2957" s="553">
        <v>0.19</v>
      </c>
      <c r="Q2957" s="553">
        <v>0.19</v>
      </c>
      <c r="R2957" s="554" t="s">
        <v>2005</v>
      </c>
    </row>
    <row r="2958" spans="2:18" s="360" customFormat="1" ht="15" customHeight="1" x14ac:dyDescent="0.2">
      <c r="B2958" s="548">
        <v>147</v>
      </c>
      <c r="C2958" s="315" t="s">
        <v>712</v>
      </c>
      <c r="D2958" s="549">
        <f t="shared" si="33"/>
        <v>50</v>
      </c>
      <c r="E2958" s="549">
        <v>50</v>
      </c>
      <c r="F2958" s="550">
        <f t="shared" si="34"/>
        <v>625</v>
      </c>
      <c r="G2958" s="550">
        <v>1250</v>
      </c>
      <c r="H2958" s="549">
        <v>0</v>
      </c>
      <c r="I2958" s="562">
        <v>1250</v>
      </c>
      <c r="J2958" s="552">
        <v>0</v>
      </c>
      <c r="K2958" s="5233">
        <v>0</v>
      </c>
      <c r="L2958" s="5234">
        <v>0</v>
      </c>
      <c r="M2958" s="553">
        <v>0.08</v>
      </c>
      <c r="N2958" s="553">
        <v>0.19</v>
      </c>
      <c r="O2958" s="553">
        <v>0.19</v>
      </c>
      <c r="P2958" s="553">
        <v>0.19</v>
      </c>
      <c r="Q2958" s="553">
        <v>0.19</v>
      </c>
      <c r="R2958" s="554" t="s">
        <v>2005</v>
      </c>
    </row>
    <row r="2959" spans="2:18" s="360" customFormat="1" ht="15" customHeight="1" x14ac:dyDescent="0.2">
      <c r="B2959" s="548">
        <v>148</v>
      </c>
      <c r="C2959" s="315" t="s">
        <v>713</v>
      </c>
      <c r="D2959" s="549">
        <f t="shared" si="33"/>
        <v>70</v>
      </c>
      <c r="E2959" s="549">
        <v>70</v>
      </c>
      <c r="F2959" s="550">
        <f t="shared" si="34"/>
        <v>875</v>
      </c>
      <c r="G2959" s="550">
        <v>1570</v>
      </c>
      <c r="H2959" s="549">
        <v>0</v>
      </c>
      <c r="I2959" s="562">
        <v>1570</v>
      </c>
      <c r="J2959" s="552">
        <v>0</v>
      </c>
      <c r="K2959" s="5233">
        <v>0</v>
      </c>
      <c r="L2959" s="5234">
        <v>0</v>
      </c>
      <c r="M2959" s="553">
        <v>0.08</v>
      </c>
      <c r="N2959" s="553">
        <v>0.19</v>
      </c>
      <c r="O2959" s="553">
        <v>0.19</v>
      </c>
      <c r="P2959" s="553">
        <v>0.19</v>
      </c>
      <c r="Q2959" s="553">
        <v>0.19</v>
      </c>
      <c r="R2959" s="554" t="s">
        <v>2005</v>
      </c>
    </row>
    <row r="2960" spans="2:18" s="360" customFormat="1" ht="15" customHeight="1" x14ac:dyDescent="0.2">
      <c r="B2960" s="548">
        <v>149</v>
      </c>
      <c r="C2960" s="315" t="s">
        <v>714</v>
      </c>
      <c r="D2960" s="549">
        <f t="shared" si="33"/>
        <v>155</v>
      </c>
      <c r="E2960" s="549">
        <v>155</v>
      </c>
      <c r="F2960" s="550">
        <f t="shared" si="34"/>
        <v>1108.7267525035766</v>
      </c>
      <c r="G2960" s="550"/>
      <c r="H2960" s="549">
        <v>0</v>
      </c>
      <c r="I2960" s="551">
        <v>0</v>
      </c>
      <c r="J2960" s="552">
        <v>0</v>
      </c>
      <c r="K2960" s="5233">
        <v>0</v>
      </c>
      <c r="L2960" s="5234">
        <v>0</v>
      </c>
      <c r="M2960" s="553">
        <v>0.13980000000000001</v>
      </c>
      <c r="N2960" s="553">
        <v>0.21479999999999999</v>
      </c>
      <c r="O2960" s="553">
        <v>0.30470000000000003</v>
      </c>
      <c r="P2960" s="553">
        <v>0.21479999999999999</v>
      </c>
      <c r="Q2960" s="553">
        <v>0.30470000000000003</v>
      </c>
      <c r="R2960" s="554" t="s">
        <v>2007</v>
      </c>
    </row>
    <row r="2961" spans="2:18" s="360" customFormat="1" ht="15" customHeight="1" x14ac:dyDescent="0.2">
      <c r="B2961" s="548">
        <v>150</v>
      </c>
      <c r="C2961" s="315" t="s">
        <v>715</v>
      </c>
      <c r="D2961" s="549">
        <f t="shared" si="33"/>
        <v>1462</v>
      </c>
      <c r="E2961" s="549">
        <v>1462</v>
      </c>
      <c r="F2961" s="550">
        <f t="shared" si="34"/>
        <v>11126.331811263319</v>
      </c>
      <c r="G2961" s="550"/>
      <c r="H2961" s="549">
        <v>0</v>
      </c>
      <c r="I2961" s="551">
        <v>0</v>
      </c>
      <c r="J2961" s="552">
        <v>0</v>
      </c>
      <c r="K2961" s="5233">
        <v>0</v>
      </c>
      <c r="L2961" s="5234">
        <v>0</v>
      </c>
      <c r="M2961" s="553">
        <v>0.13139999999999999</v>
      </c>
      <c r="N2961" s="553">
        <v>0.2064</v>
      </c>
      <c r="O2961" s="553">
        <v>0.2964</v>
      </c>
      <c r="P2961" s="553">
        <v>0.2064</v>
      </c>
      <c r="Q2961" s="553">
        <v>0.2964</v>
      </c>
      <c r="R2961" s="554" t="s">
        <v>2007</v>
      </c>
    </row>
    <row r="2962" spans="2:18" s="360" customFormat="1" ht="15" customHeight="1" x14ac:dyDescent="0.2">
      <c r="B2962" s="548">
        <v>151</v>
      </c>
      <c r="C2962" s="315" t="s">
        <v>716</v>
      </c>
      <c r="D2962" s="549">
        <f t="shared" si="33"/>
        <v>447</v>
      </c>
      <c r="E2962" s="549">
        <v>447</v>
      </c>
      <c r="F2962" s="550">
        <f t="shared" si="34"/>
        <v>3325.8928571428573</v>
      </c>
      <c r="G2962" s="550"/>
      <c r="H2962" s="549">
        <v>0</v>
      </c>
      <c r="I2962" s="551">
        <v>0</v>
      </c>
      <c r="J2962" s="552">
        <v>0</v>
      </c>
      <c r="K2962" s="5233">
        <v>0</v>
      </c>
      <c r="L2962" s="5234">
        <v>0</v>
      </c>
      <c r="M2962" s="553">
        <v>0.13439999999999999</v>
      </c>
      <c r="N2962" s="553">
        <v>0.20879999999999999</v>
      </c>
      <c r="O2962" s="553">
        <v>0.29879999999999995</v>
      </c>
      <c r="P2962" s="553">
        <v>0.20879999999999999</v>
      </c>
      <c r="Q2962" s="553">
        <v>0.29879999999999995</v>
      </c>
      <c r="R2962" s="554" t="s">
        <v>2007</v>
      </c>
    </row>
    <row r="2963" spans="2:18" s="360" customFormat="1" ht="15" customHeight="1" x14ac:dyDescent="0.2">
      <c r="B2963" s="548">
        <v>152</v>
      </c>
      <c r="C2963" s="315" t="s">
        <v>717</v>
      </c>
      <c r="D2963" s="549">
        <f t="shared" si="33"/>
        <v>741</v>
      </c>
      <c r="E2963" s="549">
        <v>741</v>
      </c>
      <c r="F2963" s="550">
        <f t="shared" si="34"/>
        <v>5563.0630630630621</v>
      </c>
      <c r="G2963" s="550"/>
      <c r="H2963" s="549">
        <v>0</v>
      </c>
      <c r="I2963" s="551">
        <v>0</v>
      </c>
      <c r="J2963" s="552">
        <v>0</v>
      </c>
      <c r="K2963" s="5233">
        <v>0</v>
      </c>
      <c r="L2963" s="5234">
        <v>0</v>
      </c>
      <c r="M2963" s="553">
        <v>0.13320000000000001</v>
      </c>
      <c r="N2963" s="553">
        <v>0.2082</v>
      </c>
      <c r="O2963" s="553">
        <v>0.29820000000000002</v>
      </c>
      <c r="P2963" s="553">
        <v>0.2082</v>
      </c>
      <c r="Q2963" s="553">
        <v>0.29820000000000002</v>
      </c>
      <c r="R2963" s="554" t="s">
        <v>2007</v>
      </c>
    </row>
    <row r="2964" spans="2:18" s="360" customFormat="1" ht="15" customHeight="1" x14ac:dyDescent="0.2">
      <c r="B2964" s="548">
        <v>153</v>
      </c>
      <c r="C2964" s="315" t="s">
        <v>718</v>
      </c>
      <c r="D2964" s="549">
        <f t="shared" si="33"/>
        <v>360</v>
      </c>
      <c r="E2964" s="549">
        <v>360</v>
      </c>
      <c r="F2964" s="550">
        <f t="shared" si="34"/>
        <v>1801.8018018018017</v>
      </c>
      <c r="G2964" s="550"/>
      <c r="H2964" s="549">
        <v>0</v>
      </c>
      <c r="I2964" s="551">
        <v>0</v>
      </c>
      <c r="J2964" s="552">
        <v>0</v>
      </c>
      <c r="K2964" s="5233">
        <v>0</v>
      </c>
      <c r="L2964" s="5234">
        <v>0</v>
      </c>
      <c r="M2964" s="553">
        <v>0.19980000000000001</v>
      </c>
      <c r="N2964" s="553">
        <v>0.23319999999999999</v>
      </c>
      <c r="O2964" s="553">
        <v>0.30470000000000003</v>
      </c>
      <c r="P2964" s="553">
        <v>0.23319999999999999</v>
      </c>
      <c r="Q2964" s="553">
        <v>0.30470000000000003</v>
      </c>
      <c r="R2964" s="554" t="s">
        <v>2007</v>
      </c>
    </row>
    <row r="2965" spans="2:18" s="360" customFormat="1" ht="15" customHeight="1" x14ac:dyDescent="0.2">
      <c r="B2965" s="548">
        <v>154</v>
      </c>
      <c r="C2965" s="315" t="s">
        <v>719</v>
      </c>
      <c r="D2965" s="549">
        <f t="shared" si="33"/>
        <v>600</v>
      </c>
      <c r="E2965" s="549">
        <v>600</v>
      </c>
      <c r="F2965" s="550">
        <f t="shared" si="34"/>
        <v>3003.003003003003</v>
      </c>
      <c r="G2965" s="550"/>
      <c r="H2965" s="549">
        <v>0</v>
      </c>
      <c r="I2965" s="551">
        <v>0</v>
      </c>
      <c r="J2965" s="552">
        <v>0</v>
      </c>
      <c r="K2965" s="5233">
        <v>0</v>
      </c>
      <c r="L2965" s="5234">
        <v>0</v>
      </c>
      <c r="M2965" s="553">
        <v>0.19980000000000001</v>
      </c>
      <c r="N2965" s="553">
        <v>0.23319999999999999</v>
      </c>
      <c r="O2965" s="553">
        <v>0.30470000000000003</v>
      </c>
      <c r="P2965" s="553">
        <v>0.23319999999999999</v>
      </c>
      <c r="Q2965" s="553">
        <v>0.30470000000000003</v>
      </c>
      <c r="R2965" s="554" t="s">
        <v>2007</v>
      </c>
    </row>
    <row r="2966" spans="2:18" s="360" customFormat="1" ht="15" customHeight="1" x14ac:dyDescent="0.2">
      <c r="B2966" s="555">
        <v>155</v>
      </c>
      <c r="C2966" s="556" t="s">
        <v>720</v>
      </c>
      <c r="D2966" s="557">
        <f t="shared" si="33"/>
        <v>0</v>
      </c>
      <c r="E2966" s="557">
        <v>0</v>
      </c>
      <c r="F2966" s="558">
        <f t="shared" si="34"/>
        <v>0</v>
      </c>
      <c r="G2966" s="558"/>
      <c r="H2966" s="557">
        <v>0</v>
      </c>
      <c r="I2966" s="559">
        <v>0</v>
      </c>
      <c r="J2966" s="552">
        <v>0</v>
      </c>
      <c r="K2966" s="5235">
        <v>0</v>
      </c>
      <c r="L2966" s="5236">
        <v>0</v>
      </c>
      <c r="M2966" s="560">
        <v>0.2</v>
      </c>
      <c r="N2966" s="560">
        <v>0.23319999999999999</v>
      </c>
      <c r="O2966" s="560">
        <v>0.30470000000000003</v>
      </c>
      <c r="P2966" s="560">
        <v>0.23319999999999999</v>
      </c>
      <c r="Q2966" s="560">
        <v>0.30470000000000003</v>
      </c>
      <c r="R2966" s="561" t="s">
        <v>2007</v>
      </c>
    </row>
    <row r="2967" spans="2:18" s="360" customFormat="1" ht="15" customHeight="1" x14ac:dyDescent="0.2">
      <c r="B2967" s="548">
        <v>156</v>
      </c>
      <c r="C2967" s="315" t="s">
        <v>721</v>
      </c>
      <c r="D2967" s="549">
        <f t="shared" si="33"/>
        <v>1440</v>
      </c>
      <c r="E2967" s="549">
        <v>1440</v>
      </c>
      <c r="F2967" s="550">
        <f t="shared" si="34"/>
        <v>18045.112781954889</v>
      </c>
      <c r="G2967" s="550"/>
      <c r="H2967" s="549">
        <v>0</v>
      </c>
      <c r="I2967" s="551">
        <v>0</v>
      </c>
      <c r="J2967" s="552">
        <v>0</v>
      </c>
      <c r="K2967" s="5233">
        <v>0</v>
      </c>
      <c r="L2967" s="5234">
        <v>0</v>
      </c>
      <c r="M2967" s="553">
        <v>7.9799999999999996E-2</v>
      </c>
      <c r="N2967" s="553">
        <v>0.22020000000000001</v>
      </c>
      <c r="O2967" s="553">
        <v>0.30470000000000003</v>
      </c>
      <c r="P2967" s="553">
        <v>0.13980000000000001</v>
      </c>
      <c r="Q2967" s="553">
        <v>0.2298</v>
      </c>
      <c r="R2967" s="554" t="s">
        <v>2007</v>
      </c>
    </row>
    <row r="2968" spans="2:18" s="360" customFormat="1" ht="15" customHeight="1" x14ac:dyDescent="0.2">
      <c r="B2968" s="548">
        <v>157</v>
      </c>
      <c r="C2968" s="315" t="s">
        <v>722</v>
      </c>
      <c r="D2968" s="549">
        <f t="shared" si="33"/>
        <v>167</v>
      </c>
      <c r="E2968" s="549">
        <v>167</v>
      </c>
      <c r="F2968" s="550">
        <f t="shared" si="34"/>
        <v>2002.3980815347722</v>
      </c>
      <c r="G2968" s="550"/>
      <c r="H2968" s="549">
        <v>0</v>
      </c>
      <c r="I2968" s="551">
        <v>0</v>
      </c>
      <c r="J2968" s="552">
        <v>0</v>
      </c>
      <c r="K2968" s="5233">
        <v>0</v>
      </c>
      <c r="L2968" s="5234">
        <v>0</v>
      </c>
      <c r="M2968" s="553">
        <v>8.3400000000000002E-2</v>
      </c>
      <c r="N2968" s="553">
        <v>0.2268</v>
      </c>
      <c r="O2968" s="553">
        <v>0.30470000000000003</v>
      </c>
      <c r="P2968" s="553">
        <v>0.1434</v>
      </c>
      <c r="Q2968" s="553">
        <v>0.2334</v>
      </c>
      <c r="R2968" s="554" t="s">
        <v>2007</v>
      </c>
    </row>
    <row r="2969" spans="2:18" s="360" customFormat="1" ht="15" customHeight="1" x14ac:dyDescent="0.2">
      <c r="B2969" s="548">
        <v>158</v>
      </c>
      <c r="C2969" s="315" t="s">
        <v>1893</v>
      </c>
      <c r="D2969" s="549">
        <f t="shared" si="33"/>
        <v>2212</v>
      </c>
      <c r="E2969" s="549">
        <v>2212</v>
      </c>
      <c r="F2969" s="550">
        <f t="shared" si="34"/>
        <v>27929.292929292926</v>
      </c>
      <c r="G2969" s="550"/>
      <c r="H2969" s="549">
        <v>0</v>
      </c>
      <c r="I2969" s="551">
        <v>0</v>
      </c>
      <c r="J2969" s="552">
        <v>0</v>
      </c>
      <c r="K2969" s="5233">
        <v>0</v>
      </c>
      <c r="L2969" s="5234">
        <v>0</v>
      </c>
      <c r="M2969" s="553">
        <v>7.9200000000000007E-2</v>
      </c>
      <c r="N2969" s="553">
        <v>0.21779999999999999</v>
      </c>
      <c r="O2969" s="553">
        <v>0.30470000000000003</v>
      </c>
      <c r="P2969" s="553">
        <v>0.13919999999999999</v>
      </c>
      <c r="Q2969" s="553">
        <v>0.22919999999999999</v>
      </c>
      <c r="R2969" s="554" t="s">
        <v>2007</v>
      </c>
    </row>
    <row r="2970" spans="2:18" s="360" customFormat="1" ht="15" customHeight="1" x14ac:dyDescent="0.2">
      <c r="B2970" s="548">
        <v>159</v>
      </c>
      <c r="C2970" s="315" t="s">
        <v>1894</v>
      </c>
      <c r="D2970" s="549">
        <f t="shared" si="33"/>
        <v>2926</v>
      </c>
      <c r="E2970" s="549">
        <v>2926</v>
      </c>
      <c r="F2970" s="550">
        <f t="shared" si="34"/>
        <v>38098.958333333336</v>
      </c>
      <c r="G2970" s="550"/>
      <c r="H2970" s="549">
        <v>0</v>
      </c>
      <c r="I2970" s="551">
        <v>0</v>
      </c>
      <c r="J2970" s="552">
        <v>0</v>
      </c>
      <c r="K2970" s="5233">
        <v>0</v>
      </c>
      <c r="L2970" s="5234">
        <v>0</v>
      </c>
      <c r="M2970" s="553">
        <v>7.6799999999999993E-2</v>
      </c>
      <c r="N2970" s="553">
        <v>0.2142</v>
      </c>
      <c r="O2970" s="553">
        <v>0.30420000000000003</v>
      </c>
      <c r="P2970" s="553">
        <v>0.1368</v>
      </c>
      <c r="Q2970" s="553">
        <v>0.2268</v>
      </c>
      <c r="R2970" s="554" t="s">
        <v>2007</v>
      </c>
    </row>
    <row r="2971" spans="2:18" s="360" customFormat="1" ht="15" customHeight="1" x14ac:dyDescent="0.2">
      <c r="B2971" s="548">
        <v>160</v>
      </c>
      <c r="C2971" s="315" t="s">
        <v>1895</v>
      </c>
      <c r="D2971" s="549">
        <f t="shared" si="33"/>
        <v>492</v>
      </c>
      <c r="E2971" s="549">
        <v>492</v>
      </c>
      <c r="F2971" s="550">
        <f t="shared" si="34"/>
        <v>5985.4014598540152</v>
      </c>
      <c r="G2971" s="550"/>
      <c r="H2971" s="549">
        <v>0</v>
      </c>
      <c r="I2971" s="551">
        <v>0</v>
      </c>
      <c r="J2971" s="552">
        <v>0</v>
      </c>
      <c r="K2971" s="5233">
        <v>0</v>
      </c>
      <c r="L2971" s="5234">
        <v>0</v>
      </c>
      <c r="M2971" s="553">
        <v>8.2199999999999995E-2</v>
      </c>
      <c r="N2971" s="553">
        <v>0.2238</v>
      </c>
      <c r="O2971" s="553">
        <v>0.30470000000000003</v>
      </c>
      <c r="P2971" s="553">
        <v>0.14219999999999999</v>
      </c>
      <c r="Q2971" s="553">
        <v>0.23219999999999999</v>
      </c>
      <c r="R2971" s="554" t="s">
        <v>2007</v>
      </c>
    </row>
    <row r="2972" spans="2:18" s="360" customFormat="1" ht="15" customHeight="1" x14ac:dyDescent="0.2">
      <c r="B2972" s="548">
        <v>161</v>
      </c>
      <c r="C2972" s="315" t="s">
        <v>1896</v>
      </c>
      <c r="D2972" s="549">
        <f t="shared" si="33"/>
        <v>737</v>
      </c>
      <c r="E2972" s="549">
        <v>737</v>
      </c>
      <c r="F2972" s="550">
        <f t="shared" si="34"/>
        <v>8965.936739659368</v>
      </c>
      <c r="G2972" s="550"/>
      <c r="H2972" s="549">
        <v>0</v>
      </c>
      <c r="I2972" s="551">
        <v>0</v>
      </c>
      <c r="J2972" s="552">
        <v>0</v>
      </c>
      <c r="K2972" s="5233">
        <v>0</v>
      </c>
      <c r="L2972" s="5234">
        <v>0</v>
      </c>
      <c r="M2972" s="553">
        <v>8.2199999999999995E-2</v>
      </c>
      <c r="N2972" s="553">
        <v>0.2238</v>
      </c>
      <c r="O2972" s="553">
        <v>0.30470000000000003</v>
      </c>
      <c r="P2972" s="553">
        <v>0.14219999999999999</v>
      </c>
      <c r="Q2972" s="553">
        <v>0.23219999999999999</v>
      </c>
      <c r="R2972" s="554" t="s">
        <v>2007</v>
      </c>
    </row>
    <row r="2973" spans="2:18" s="360" customFormat="1" ht="15" customHeight="1" x14ac:dyDescent="0.2">
      <c r="B2973" s="548">
        <v>162</v>
      </c>
      <c r="C2973" s="315" t="s">
        <v>1897</v>
      </c>
      <c r="D2973" s="549">
        <f t="shared" si="33"/>
        <v>1440</v>
      </c>
      <c r="E2973" s="549">
        <v>1440</v>
      </c>
      <c r="F2973" s="550">
        <f t="shared" si="34"/>
        <v>18897.63779527559</v>
      </c>
      <c r="G2973" s="550"/>
      <c r="H2973" s="549">
        <v>0</v>
      </c>
      <c r="I2973" s="551">
        <v>0</v>
      </c>
      <c r="J2973" s="552">
        <v>0</v>
      </c>
      <c r="K2973" s="5233">
        <v>0</v>
      </c>
      <c r="L2973" s="5234">
        <v>0</v>
      </c>
      <c r="M2973" s="553">
        <v>7.6200000000000004E-2</v>
      </c>
      <c r="N2973" s="553">
        <v>0.21240000000000001</v>
      </c>
      <c r="O2973" s="553">
        <v>0.3024</v>
      </c>
      <c r="P2973" s="553">
        <v>0.13619999999999999</v>
      </c>
      <c r="Q2973" s="553">
        <v>0.22620000000000001</v>
      </c>
      <c r="R2973" s="554" t="s">
        <v>2007</v>
      </c>
    </row>
    <row r="2974" spans="2:18" s="360" customFormat="1" ht="15" customHeight="1" x14ac:dyDescent="0.2">
      <c r="B2974" s="548">
        <v>163</v>
      </c>
      <c r="C2974" s="315" t="s">
        <v>1898</v>
      </c>
      <c r="D2974" s="549">
        <f t="shared" si="33"/>
        <v>167</v>
      </c>
      <c r="E2974" s="549">
        <v>167</v>
      </c>
      <c r="F2974" s="550">
        <f t="shared" si="34"/>
        <v>2141.0256410256411</v>
      </c>
      <c r="G2974" s="550"/>
      <c r="H2974" s="549">
        <v>0</v>
      </c>
      <c r="I2974" s="551">
        <v>0</v>
      </c>
      <c r="J2974" s="552">
        <v>0</v>
      </c>
      <c r="K2974" s="5233">
        <v>0</v>
      </c>
      <c r="L2974" s="5234">
        <v>0</v>
      </c>
      <c r="M2974" s="553">
        <v>7.8E-2</v>
      </c>
      <c r="N2974" s="553">
        <v>0.21540000000000001</v>
      </c>
      <c r="O2974" s="553">
        <v>0.30470000000000003</v>
      </c>
      <c r="P2974" s="553">
        <v>0.13800000000000001</v>
      </c>
      <c r="Q2974" s="553">
        <v>0.22800000000000001</v>
      </c>
      <c r="R2974" s="554" t="s">
        <v>2007</v>
      </c>
    </row>
    <row r="2975" spans="2:18" s="360" customFormat="1" ht="15" customHeight="1" x14ac:dyDescent="0.2">
      <c r="B2975" s="548">
        <v>164</v>
      </c>
      <c r="C2975" s="315" t="s">
        <v>1899</v>
      </c>
      <c r="D2975" s="549">
        <f t="shared" si="33"/>
        <v>2212</v>
      </c>
      <c r="E2975" s="549">
        <v>2212</v>
      </c>
      <c r="F2975" s="550">
        <f t="shared" si="34"/>
        <v>29493.333333333336</v>
      </c>
      <c r="G2975" s="550"/>
      <c r="H2975" s="549">
        <v>0</v>
      </c>
      <c r="I2975" s="551">
        <v>0</v>
      </c>
      <c r="J2975" s="552">
        <v>0</v>
      </c>
      <c r="K2975" s="5233">
        <v>0</v>
      </c>
      <c r="L2975" s="5234">
        <v>0</v>
      </c>
      <c r="M2975" s="553">
        <v>7.4999999999999997E-2</v>
      </c>
      <c r="N2975" s="553">
        <v>0.21</v>
      </c>
      <c r="O2975" s="553">
        <v>0.3</v>
      </c>
      <c r="P2975" s="553">
        <v>0.13500000000000001</v>
      </c>
      <c r="Q2975" s="553">
        <v>0.22500000000000001</v>
      </c>
      <c r="R2975" s="554" t="s">
        <v>2007</v>
      </c>
    </row>
    <row r="2976" spans="2:18" s="360" customFormat="1" ht="15" customHeight="1" x14ac:dyDescent="0.2">
      <c r="B2976" s="548">
        <v>165</v>
      </c>
      <c r="C2976" s="315" t="s">
        <v>1900</v>
      </c>
      <c r="D2976" s="549">
        <f t="shared" si="33"/>
        <v>2926</v>
      </c>
      <c r="E2976" s="549">
        <v>2926</v>
      </c>
      <c r="F2976" s="550">
        <f t="shared" si="34"/>
        <v>39327.956989247316</v>
      </c>
      <c r="G2976" s="550"/>
      <c r="H2976" s="549">
        <v>0</v>
      </c>
      <c r="I2976" s="551">
        <v>0</v>
      </c>
      <c r="J2976" s="552">
        <v>0</v>
      </c>
      <c r="K2976" s="5233">
        <v>0</v>
      </c>
      <c r="L2976" s="5234">
        <v>0</v>
      </c>
      <c r="M2976" s="553">
        <v>7.4399999999999994E-2</v>
      </c>
      <c r="N2976" s="553">
        <v>0.2082</v>
      </c>
      <c r="O2976" s="553">
        <v>0.29820000000000002</v>
      </c>
      <c r="P2976" s="553">
        <v>0.13439999999999999</v>
      </c>
      <c r="Q2976" s="553">
        <v>0.22439999999999999</v>
      </c>
      <c r="R2976" s="554" t="s">
        <v>2007</v>
      </c>
    </row>
    <row r="2977" spans="2:18" s="360" customFormat="1" ht="15" customHeight="1" x14ac:dyDescent="0.2">
      <c r="B2977" s="548">
        <v>166</v>
      </c>
      <c r="C2977" s="315" t="s">
        <v>1901</v>
      </c>
      <c r="D2977" s="549">
        <f t="shared" si="33"/>
        <v>492</v>
      </c>
      <c r="E2977" s="549">
        <v>492</v>
      </c>
      <c r="F2977" s="550">
        <f t="shared" si="34"/>
        <v>6307.6923076923076</v>
      </c>
      <c r="G2977" s="550"/>
      <c r="H2977" s="549">
        <v>0</v>
      </c>
      <c r="I2977" s="551">
        <v>0</v>
      </c>
      <c r="J2977" s="552">
        <v>0</v>
      </c>
      <c r="K2977" s="5233">
        <v>0</v>
      </c>
      <c r="L2977" s="5234">
        <v>0</v>
      </c>
      <c r="M2977" s="553">
        <v>7.8E-2</v>
      </c>
      <c r="N2977" s="553">
        <v>0.216</v>
      </c>
      <c r="O2977" s="553">
        <v>0.30470000000000003</v>
      </c>
      <c r="P2977" s="553">
        <v>0.13800000000000001</v>
      </c>
      <c r="Q2977" s="553">
        <v>0.22800000000000001</v>
      </c>
      <c r="R2977" s="554" t="s">
        <v>2007</v>
      </c>
    </row>
    <row r="2978" spans="2:18" s="360" customFormat="1" ht="15" customHeight="1" x14ac:dyDescent="0.2">
      <c r="B2978" s="555">
        <v>167</v>
      </c>
      <c r="C2978" s="556" t="s">
        <v>1902</v>
      </c>
      <c r="D2978" s="557">
        <f t="shared" si="33"/>
        <v>737</v>
      </c>
      <c r="E2978" s="557">
        <v>737</v>
      </c>
      <c r="F2978" s="558">
        <f t="shared" si="34"/>
        <v>9521.9638242894052</v>
      </c>
      <c r="G2978" s="558"/>
      <c r="H2978" s="557">
        <v>0</v>
      </c>
      <c r="I2978" s="559">
        <v>0</v>
      </c>
      <c r="J2978" s="564">
        <v>0</v>
      </c>
      <c r="K2978" s="5235">
        <v>0</v>
      </c>
      <c r="L2978" s="5236">
        <v>0</v>
      </c>
      <c r="M2978" s="560">
        <v>7.7399999999999997E-2</v>
      </c>
      <c r="N2978" s="560">
        <v>0.21540000000000001</v>
      </c>
      <c r="O2978" s="560">
        <v>0.30470000000000003</v>
      </c>
      <c r="P2978" s="560">
        <v>0.13739999999999999</v>
      </c>
      <c r="Q2978" s="560">
        <v>0.22739999999999999</v>
      </c>
      <c r="R2978" s="561" t="s">
        <v>2007</v>
      </c>
    </row>
    <row r="2979" spans="2:18" s="360" customFormat="1" ht="15" customHeight="1" x14ac:dyDescent="0.2">
      <c r="B2979" s="548">
        <v>168</v>
      </c>
      <c r="C2979" s="315" t="s">
        <v>1903</v>
      </c>
      <c r="D2979" s="549">
        <f t="shared" si="33"/>
        <v>17</v>
      </c>
      <c r="E2979" s="549">
        <v>17</v>
      </c>
      <c r="F2979" s="550">
        <f t="shared" si="34"/>
        <v>77.272727272727266</v>
      </c>
      <c r="G2979" s="550"/>
      <c r="H2979" s="549">
        <v>0</v>
      </c>
      <c r="I2979" s="551">
        <v>0</v>
      </c>
      <c r="J2979" s="552">
        <v>0</v>
      </c>
      <c r="K2979" s="5233">
        <v>0</v>
      </c>
      <c r="L2979" s="5234">
        <v>0</v>
      </c>
      <c r="M2979" s="553">
        <v>0.22</v>
      </c>
      <c r="N2979" s="553">
        <v>0.23319999999999999</v>
      </c>
      <c r="O2979" s="553">
        <v>0.30470000000000003</v>
      </c>
      <c r="P2979" s="553">
        <v>0.23319999999999999</v>
      </c>
      <c r="Q2979" s="553">
        <v>0.30470000000000003</v>
      </c>
      <c r="R2979" s="554" t="s">
        <v>2007</v>
      </c>
    </row>
    <row r="2980" spans="2:18" s="360" customFormat="1" ht="15" customHeight="1" x14ac:dyDescent="0.2">
      <c r="B2980" s="548">
        <v>169</v>
      </c>
      <c r="C2980" s="315" t="s">
        <v>1904</v>
      </c>
      <c r="D2980" s="549">
        <f t="shared" si="33"/>
        <v>22</v>
      </c>
      <c r="E2980" s="549">
        <v>22</v>
      </c>
      <c r="F2980" s="550">
        <f t="shared" si="34"/>
        <v>100</v>
      </c>
      <c r="G2980" s="550"/>
      <c r="H2980" s="549">
        <v>0</v>
      </c>
      <c r="I2980" s="551">
        <v>0</v>
      </c>
      <c r="J2980" s="552">
        <v>0</v>
      </c>
      <c r="K2980" s="5233">
        <v>0</v>
      </c>
      <c r="L2980" s="5234">
        <v>0</v>
      </c>
      <c r="M2980" s="553">
        <v>0.22</v>
      </c>
      <c r="N2980" s="553">
        <v>0.23319999999999999</v>
      </c>
      <c r="O2980" s="553">
        <v>0.30470000000000003</v>
      </c>
      <c r="P2980" s="553">
        <v>0.23319999999999999</v>
      </c>
      <c r="Q2980" s="553">
        <v>0.30470000000000003</v>
      </c>
      <c r="R2980" s="554" t="s">
        <v>2007</v>
      </c>
    </row>
    <row r="2981" spans="2:18" s="360" customFormat="1" ht="15" customHeight="1" x14ac:dyDescent="0.2">
      <c r="B2981" s="548">
        <v>170</v>
      </c>
      <c r="C2981" s="315" t="s">
        <v>1905</v>
      </c>
      <c r="D2981" s="549">
        <f t="shared" si="33"/>
        <v>787.40157480314963</v>
      </c>
      <c r="E2981" s="549">
        <v>787.40157480314963</v>
      </c>
      <c r="F2981" s="550">
        <f t="shared" si="34"/>
        <v>8881.6658787679426</v>
      </c>
      <c r="G2981" s="550"/>
      <c r="H2981" s="549">
        <v>0</v>
      </c>
      <c r="I2981" s="551">
        <v>0</v>
      </c>
      <c r="J2981" s="552">
        <v>0</v>
      </c>
      <c r="K2981" s="5233">
        <v>0</v>
      </c>
      <c r="L2981" s="5234">
        <v>0</v>
      </c>
      <c r="M2981" s="553">
        <v>8.8654716981132073E-2</v>
      </c>
      <c r="N2981" s="553">
        <v>0.23319999999999999</v>
      </c>
      <c r="O2981" s="553">
        <v>0.27121732283464567</v>
      </c>
      <c r="P2981" s="553">
        <v>0.23319999999999999</v>
      </c>
      <c r="Q2981" s="553">
        <v>0.27121732283464561</v>
      </c>
      <c r="R2981" s="554" t="s">
        <v>2007</v>
      </c>
    </row>
    <row r="2982" spans="2:18" s="360" customFormat="1" ht="15" customHeight="1" x14ac:dyDescent="0.2">
      <c r="B2982" s="548">
        <v>171</v>
      </c>
      <c r="C2982" s="315" t="s">
        <v>1906</v>
      </c>
      <c r="D2982" s="549">
        <f t="shared" si="33"/>
        <v>1968.5039370078739</v>
      </c>
      <c r="E2982" s="549">
        <v>1968.5039370078739</v>
      </c>
      <c r="F2982" s="550">
        <f t="shared" si="34"/>
        <v>23087.243644473878</v>
      </c>
      <c r="G2982" s="550"/>
      <c r="H2982" s="549">
        <v>0</v>
      </c>
      <c r="I2982" s="551">
        <v>0</v>
      </c>
      <c r="J2982" s="552">
        <v>0</v>
      </c>
      <c r="K2982" s="5233">
        <v>0</v>
      </c>
      <c r="L2982" s="5234">
        <v>0</v>
      </c>
      <c r="M2982" s="553">
        <v>8.5263705244391599E-2</v>
      </c>
      <c r="N2982" s="553">
        <v>0.23319999999999999</v>
      </c>
      <c r="O2982" s="553">
        <v>0.26543307086614176</v>
      </c>
      <c r="P2982" s="553">
        <v>0.23319999999999999</v>
      </c>
      <c r="Q2982" s="553">
        <v>0.26543307086614176</v>
      </c>
      <c r="R2982" s="554" t="s">
        <v>2007</v>
      </c>
    </row>
    <row r="2983" spans="2:18" s="360" customFormat="1" ht="15" customHeight="1" x14ac:dyDescent="0.2">
      <c r="B2983" s="548">
        <v>172</v>
      </c>
      <c r="C2983" s="315" t="s">
        <v>1907</v>
      </c>
      <c r="D2983" s="549">
        <f t="shared" si="33"/>
        <v>590.55118110236219</v>
      </c>
      <c r="E2983" s="549">
        <v>590.55118110236219</v>
      </c>
      <c r="F2983" s="550">
        <f t="shared" si="34"/>
        <v>6648.8249560926652</v>
      </c>
      <c r="G2983" s="550"/>
      <c r="H2983" s="549">
        <v>0</v>
      </c>
      <c r="I2983" s="551">
        <v>0</v>
      </c>
      <c r="J2983" s="552">
        <v>0</v>
      </c>
      <c r="K2983" s="5233">
        <v>0</v>
      </c>
      <c r="L2983" s="5234">
        <v>0</v>
      </c>
      <c r="M2983" s="553">
        <v>8.882038330114396E-2</v>
      </c>
      <c r="N2983" s="553">
        <v>0.23319999999999999</v>
      </c>
      <c r="O2983" s="553">
        <v>0.27141732283464565</v>
      </c>
      <c r="P2983" s="553">
        <v>0.23319999999999999</v>
      </c>
      <c r="Q2983" s="553">
        <v>0.27141732283464565</v>
      </c>
      <c r="R2983" s="554" t="s">
        <v>2007</v>
      </c>
    </row>
    <row r="2984" spans="2:18" s="360" customFormat="1" ht="15" customHeight="1" x14ac:dyDescent="0.2">
      <c r="B2984" s="548">
        <v>173</v>
      </c>
      <c r="C2984" s="315" t="s">
        <v>1908</v>
      </c>
      <c r="D2984" s="549">
        <f t="shared" si="33"/>
        <v>100</v>
      </c>
      <c r="E2984" s="557">
        <v>80</v>
      </c>
      <c r="F2984" s="550">
        <f t="shared" si="34"/>
        <v>1000</v>
      </c>
      <c r="G2984" s="550"/>
      <c r="H2984" s="549">
        <v>0.01</v>
      </c>
      <c r="I2984" s="551">
        <v>50</v>
      </c>
      <c r="J2984" s="552">
        <v>19.989999999999998</v>
      </c>
      <c r="K2984" s="5233">
        <v>5000</v>
      </c>
      <c r="L2984" s="5234">
        <v>0</v>
      </c>
      <c r="M2984" s="553">
        <v>0.08</v>
      </c>
      <c r="N2984" s="553">
        <v>0.23319999999999999</v>
      </c>
      <c r="O2984" s="553">
        <v>0.23319999999999999</v>
      </c>
      <c r="P2984" s="553">
        <v>0.23319999999999999</v>
      </c>
      <c r="Q2984" s="553">
        <v>0.23319999999999999</v>
      </c>
      <c r="R2984" s="554" t="s">
        <v>2005</v>
      </c>
    </row>
    <row r="2985" spans="2:18" s="360" customFormat="1" ht="15" customHeight="1" x14ac:dyDescent="0.2">
      <c r="B2985" s="548">
        <v>174</v>
      </c>
      <c r="C2985" s="315" t="s">
        <v>1909</v>
      </c>
      <c r="D2985" s="549">
        <f t="shared" si="33"/>
        <v>100</v>
      </c>
      <c r="E2985" s="557">
        <v>80</v>
      </c>
      <c r="F2985" s="550">
        <f t="shared" si="34"/>
        <v>533.33333333333337</v>
      </c>
      <c r="G2985" s="550"/>
      <c r="H2985" s="549">
        <v>0.01</v>
      </c>
      <c r="I2985" s="551">
        <v>50</v>
      </c>
      <c r="J2985" s="552">
        <v>19.989999999999998</v>
      </c>
      <c r="K2985" s="5233">
        <v>5000</v>
      </c>
      <c r="L2985" s="5234">
        <v>0</v>
      </c>
      <c r="M2985" s="553">
        <v>0.15</v>
      </c>
      <c r="N2985" s="553">
        <v>0.15</v>
      </c>
      <c r="O2985" s="553">
        <v>0.15</v>
      </c>
      <c r="P2985" s="553">
        <v>0.15</v>
      </c>
      <c r="Q2985" s="553">
        <v>0.15</v>
      </c>
      <c r="R2985" s="554" t="s">
        <v>2005</v>
      </c>
    </row>
    <row r="2986" spans="2:18" s="360" customFormat="1" ht="15" customHeight="1" x14ac:dyDescent="0.2">
      <c r="B2986" s="548">
        <v>175</v>
      </c>
      <c r="C2986" s="315" t="s">
        <v>1910</v>
      </c>
      <c r="D2986" s="549">
        <f t="shared" si="33"/>
        <v>120</v>
      </c>
      <c r="E2986" s="557">
        <v>100</v>
      </c>
      <c r="F2986" s="550">
        <f t="shared" si="34"/>
        <v>1250</v>
      </c>
      <c r="G2986" s="550"/>
      <c r="H2986" s="549">
        <v>0.01</v>
      </c>
      <c r="I2986" s="551">
        <v>50</v>
      </c>
      <c r="J2986" s="552">
        <v>19.989999999999998</v>
      </c>
      <c r="K2986" s="5233">
        <v>5000</v>
      </c>
      <c r="L2986" s="5234">
        <v>0</v>
      </c>
      <c r="M2986" s="553">
        <v>0.08</v>
      </c>
      <c r="N2986" s="553">
        <v>0.23319999999999999</v>
      </c>
      <c r="O2986" s="553">
        <v>0.23319999999999999</v>
      </c>
      <c r="P2986" s="553">
        <v>0.23319999999999999</v>
      </c>
      <c r="Q2986" s="553">
        <v>0.23319999999999999</v>
      </c>
      <c r="R2986" s="554" t="s">
        <v>2005</v>
      </c>
    </row>
    <row r="2987" spans="2:18" s="360" customFormat="1" ht="15" customHeight="1" x14ac:dyDescent="0.2">
      <c r="B2987" s="548">
        <v>176</v>
      </c>
      <c r="C2987" s="315" t="s">
        <v>1911</v>
      </c>
      <c r="D2987" s="549">
        <f t="shared" si="33"/>
        <v>120</v>
      </c>
      <c r="E2987" s="557">
        <v>100</v>
      </c>
      <c r="F2987" s="550">
        <f t="shared" si="34"/>
        <v>666.66666666666674</v>
      </c>
      <c r="G2987" s="550"/>
      <c r="H2987" s="549">
        <v>0.01</v>
      </c>
      <c r="I2987" s="551">
        <v>50</v>
      </c>
      <c r="J2987" s="552">
        <v>19.989999999999998</v>
      </c>
      <c r="K2987" s="5233">
        <v>5000</v>
      </c>
      <c r="L2987" s="5234">
        <v>0</v>
      </c>
      <c r="M2987" s="553">
        <v>0.15</v>
      </c>
      <c r="N2987" s="553">
        <v>0.15</v>
      </c>
      <c r="O2987" s="553">
        <v>0.15</v>
      </c>
      <c r="P2987" s="553">
        <v>0.15</v>
      </c>
      <c r="Q2987" s="553">
        <v>0.15</v>
      </c>
      <c r="R2987" s="554" t="s">
        <v>2005</v>
      </c>
    </row>
    <row r="2988" spans="2:18" s="360" customFormat="1" ht="15" customHeight="1" x14ac:dyDescent="0.2">
      <c r="B2988" s="548">
        <v>177</v>
      </c>
      <c r="C2988" s="315" t="s">
        <v>1912</v>
      </c>
      <c r="D2988" s="549">
        <f t="shared" si="33"/>
        <v>35</v>
      </c>
      <c r="E2988" s="557">
        <v>20</v>
      </c>
      <c r="F2988" s="550">
        <f t="shared" si="34"/>
        <v>250</v>
      </c>
      <c r="G2988" s="550"/>
      <c r="H2988" s="549">
        <v>0.01</v>
      </c>
      <c r="I2988" s="551">
        <v>50</v>
      </c>
      <c r="J2988" s="552">
        <v>14.99</v>
      </c>
      <c r="K2988" s="551">
        <v>60</v>
      </c>
      <c r="L2988" s="551">
        <v>30</v>
      </c>
      <c r="M2988" s="553">
        <v>0.08</v>
      </c>
      <c r="N2988" s="553">
        <v>0.23319999999999999</v>
      </c>
      <c r="O2988" s="553">
        <v>0.23319999999999999</v>
      </c>
      <c r="P2988" s="553">
        <v>0.23319999999999999</v>
      </c>
      <c r="Q2988" s="553">
        <v>0.23319999999999999</v>
      </c>
      <c r="R2988" s="554" t="s">
        <v>2005</v>
      </c>
    </row>
    <row r="2989" spans="2:18" s="360" customFormat="1" ht="15" customHeight="1" x14ac:dyDescent="0.2">
      <c r="B2989" s="548">
        <v>178</v>
      </c>
      <c r="C2989" s="315" t="s">
        <v>1913</v>
      </c>
      <c r="D2989" s="549">
        <f t="shared" si="33"/>
        <v>35</v>
      </c>
      <c r="E2989" s="557">
        <v>20</v>
      </c>
      <c r="F2989" s="550">
        <f t="shared" si="34"/>
        <v>133.33333333333334</v>
      </c>
      <c r="G2989" s="550"/>
      <c r="H2989" s="549">
        <v>0.01</v>
      </c>
      <c r="I2989" s="551">
        <v>50</v>
      </c>
      <c r="J2989" s="552">
        <v>14.99</v>
      </c>
      <c r="K2989" s="551">
        <v>60</v>
      </c>
      <c r="L2989" s="551">
        <v>30</v>
      </c>
      <c r="M2989" s="553">
        <v>0.15</v>
      </c>
      <c r="N2989" s="553">
        <v>0.15</v>
      </c>
      <c r="O2989" s="553">
        <v>0.15</v>
      </c>
      <c r="P2989" s="553">
        <v>0.15</v>
      </c>
      <c r="Q2989" s="553">
        <v>0.15</v>
      </c>
      <c r="R2989" s="554" t="s">
        <v>2005</v>
      </c>
    </row>
    <row r="2990" spans="2:18" s="360" customFormat="1" ht="15" customHeight="1" x14ac:dyDescent="0.2">
      <c r="B2990" s="548">
        <v>179</v>
      </c>
      <c r="C2990" s="315" t="s">
        <v>1914</v>
      </c>
      <c r="D2990" s="549">
        <f t="shared" si="33"/>
        <v>40</v>
      </c>
      <c r="E2990" s="557">
        <v>25</v>
      </c>
      <c r="F2990" s="550">
        <f t="shared" si="34"/>
        <v>312.5</v>
      </c>
      <c r="G2990" s="550"/>
      <c r="H2990" s="549">
        <v>0.01</v>
      </c>
      <c r="I2990" s="551">
        <v>50</v>
      </c>
      <c r="J2990" s="552">
        <v>14.99</v>
      </c>
      <c r="K2990" s="551">
        <v>60</v>
      </c>
      <c r="L2990" s="551">
        <v>30</v>
      </c>
      <c r="M2990" s="553">
        <v>0.08</v>
      </c>
      <c r="N2990" s="553">
        <v>0.23319999999999999</v>
      </c>
      <c r="O2990" s="553">
        <v>0.23319999999999999</v>
      </c>
      <c r="P2990" s="553">
        <v>0.23319999999999999</v>
      </c>
      <c r="Q2990" s="553">
        <v>0.23319999999999999</v>
      </c>
      <c r="R2990" s="554" t="s">
        <v>2005</v>
      </c>
    </row>
    <row r="2991" spans="2:18" s="360" customFormat="1" ht="15" customHeight="1" x14ac:dyDescent="0.2">
      <c r="B2991" s="548">
        <v>180</v>
      </c>
      <c r="C2991" s="315" t="s">
        <v>1915</v>
      </c>
      <c r="D2991" s="549">
        <f t="shared" si="33"/>
        <v>40</v>
      </c>
      <c r="E2991" s="557">
        <v>25</v>
      </c>
      <c r="F2991" s="550">
        <f t="shared" si="34"/>
        <v>166.66666666666669</v>
      </c>
      <c r="G2991" s="550"/>
      <c r="H2991" s="549">
        <v>0.01</v>
      </c>
      <c r="I2991" s="551">
        <v>50</v>
      </c>
      <c r="J2991" s="552">
        <v>14.99</v>
      </c>
      <c r="K2991" s="551">
        <v>60</v>
      </c>
      <c r="L2991" s="551">
        <v>30</v>
      </c>
      <c r="M2991" s="553">
        <v>0.15</v>
      </c>
      <c r="N2991" s="553">
        <v>0.15</v>
      </c>
      <c r="O2991" s="553">
        <v>0.15</v>
      </c>
      <c r="P2991" s="553">
        <v>0.15</v>
      </c>
      <c r="Q2991" s="553">
        <v>0.15</v>
      </c>
      <c r="R2991" s="554" t="s">
        <v>2005</v>
      </c>
    </row>
    <row r="2992" spans="2:18" s="360" customFormat="1" ht="15" customHeight="1" x14ac:dyDescent="0.2">
      <c r="B2992" s="548">
        <v>181</v>
      </c>
      <c r="C2992" s="315" t="s">
        <v>1916</v>
      </c>
      <c r="D2992" s="549">
        <f t="shared" si="33"/>
        <v>55</v>
      </c>
      <c r="E2992" s="557">
        <v>35</v>
      </c>
      <c r="F2992" s="550">
        <f t="shared" si="34"/>
        <v>437.5</v>
      </c>
      <c r="G2992" s="550"/>
      <c r="H2992" s="549">
        <v>0.01</v>
      </c>
      <c r="I2992" s="551">
        <v>50</v>
      </c>
      <c r="J2992" s="552">
        <v>19.989999999999998</v>
      </c>
      <c r="K2992" s="5233">
        <v>5000</v>
      </c>
      <c r="L2992" s="5234">
        <v>0</v>
      </c>
      <c r="M2992" s="553">
        <v>0.08</v>
      </c>
      <c r="N2992" s="553">
        <v>0.23319999999999999</v>
      </c>
      <c r="O2992" s="553">
        <v>0.23319999999999999</v>
      </c>
      <c r="P2992" s="553">
        <v>0.23319999999999999</v>
      </c>
      <c r="Q2992" s="553">
        <v>0.23319999999999999</v>
      </c>
      <c r="R2992" s="554" t="s">
        <v>2005</v>
      </c>
    </row>
    <row r="2993" spans="2:18" s="360" customFormat="1" ht="15" customHeight="1" x14ac:dyDescent="0.2">
      <c r="B2993" s="555">
        <v>182</v>
      </c>
      <c r="C2993" s="556" t="s">
        <v>1917</v>
      </c>
      <c r="D2993" s="557">
        <f t="shared" si="33"/>
        <v>55</v>
      </c>
      <c r="E2993" s="557">
        <v>35</v>
      </c>
      <c r="F2993" s="558">
        <f t="shared" si="34"/>
        <v>233.33333333333334</v>
      </c>
      <c r="G2993" s="558"/>
      <c r="H2993" s="557">
        <v>0.01</v>
      </c>
      <c r="I2993" s="559">
        <v>50</v>
      </c>
      <c r="J2993" s="564">
        <v>19.989999999999998</v>
      </c>
      <c r="K2993" s="5235">
        <v>5000</v>
      </c>
      <c r="L2993" s="5236">
        <v>0</v>
      </c>
      <c r="M2993" s="560">
        <v>0.15</v>
      </c>
      <c r="N2993" s="560">
        <v>0.15</v>
      </c>
      <c r="O2993" s="560">
        <v>0.15</v>
      </c>
      <c r="P2993" s="560">
        <v>0.15</v>
      </c>
      <c r="Q2993" s="560">
        <v>0.15</v>
      </c>
      <c r="R2993" s="561" t="s">
        <v>2005</v>
      </c>
    </row>
    <row r="2994" spans="2:18" s="360" customFormat="1" ht="15" customHeight="1" x14ac:dyDescent="0.2">
      <c r="B2994" s="548">
        <v>183</v>
      </c>
      <c r="C2994" s="315" t="s">
        <v>1918</v>
      </c>
      <c r="D2994" s="549">
        <f t="shared" si="33"/>
        <v>65</v>
      </c>
      <c r="E2994" s="557">
        <v>45</v>
      </c>
      <c r="F2994" s="550">
        <f t="shared" si="34"/>
        <v>562.5</v>
      </c>
      <c r="G2994" s="550"/>
      <c r="H2994" s="549">
        <v>0.01</v>
      </c>
      <c r="I2994" s="551">
        <v>50</v>
      </c>
      <c r="J2994" s="552">
        <v>19.989999999999998</v>
      </c>
      <c r="K2994" s="5233">
        <v>5000</v>
      </c>
      <c r="L2994" s="5234">
        <v>0</v>
      </c>
      <c r="M2994" s="553">
        <v>0.08</v>
      </c>
      <c r="N2994" s="553">
        <v>0.23319999999999999</v>
      </c>
      <c r="O2994" s="553">
        <v>0.23319999999999999</v>
      </c>
      <c r="P2994" s="553">
        <v>0.23319999999999999</v>
      </c>
      <c r="Q2994" s="553">
        <v>0.23319999999999999</v>
      </c>
      <c r="R2994" s="554" t="s">
        <v>2005</v>
      </c>
    </row>
    <row r="2995" spans="2:18" s="360" customFormat="1" ht="15" customHeight="1" x14ac:dyDescent="0.2">
      <c r="B2995" s="548">
        <v>184</v>
      </c>
      <c r="C2995" s="315" t="s">
        <v>1919</v>
      </c>
      <c r="D2995" s="549">
        <f t="shared" si="33"/>
        <v>65</v>
      </c>
      <c r="E2995" s="557">
        <v>45</v>
      </c>
      <c r="F2995" s="550">
        <f t="shared" si="34"/>
        <v>300</v>
      </c>
      <c r="G2995" s="550"/>
      <c r="H2995" s="549">
        <v>0.01</v>
      </c>
      <c r="I2995" s="551">
        <v>50</v>
      </c>
      <c r="J2995" s="552">
        <v>19.989999999999998</v>
      </c>
      <c r="K2995" s="5233">
        <v>5000</v>
      </c>
      <c r="L2995" s="5234">
        <v>0</v>
      </c>
      <c r="M2995" s="553">
        <v>0.15</v>
      </c>
      <c r="N2995" s="553">
        <v>0.15</v>
      </c>
      <c r="O2995" s="553">
        <v>0.15</v>
      </c>
      <c r="P2995" s="553">
        <v>0.15</v>
      </c>
      <c r="Q2995" s="553">
        <v>0.15</v>
      </c>
      <c r="R2995" s="554" t="s">
        <v>2005</v>
      </c>
    </row>
    <row r="2996" spans="2:18" s="360" customFormat="1" ht="15" customHeight="1" x14ac:dyDescent="0.2">
      <c r="B2996" s="548">
        <v>185</v>
      </c>
      <c r="C2996" s="315" t="s">
        <v>1920</v>
      </c>
      <c r="D2996" s="549">
        <f t="shared" si="33"/>
        <v>80</v>
      </c>
      <c r="E2996" s="557">
        <v>60</v>
      </c>
      <c r="F2996" s="550">
        <f t="shared" si="34"/>
        <v>750</v>
      </c>
      <c r="G2996" s="550"/>
      <c r="H2996" s="549">
        <v>0.01</v>
      </c>
      <c r="I2996" s="551">
        <v>50</v>
      </c>
      <c r="J2996" s="552">
        <v>19.989999999999998</v>
      </c>
      <c r="K2996" s="5233">
        <v>5000</v>
      </c>
      <c r="L2996" s="5234">
        <v>0</v>
      </c>
      <c r="M2996" s="553">
        <v>0.08</v>
      </c>
      <c r="N2996" s="553">
        <v>0.23319999999999999</v>
      </c>
      <c r="O2996" s="553">
        <v>0.23319999999999999</v>
      </c>
      <c r="P2996" s="553">
        <v>0.23319999999999999</v>
      </c>
      <c r="Q2996" s="553">
        <v>0.23319999999999999</v>
      </c>
      <c r="R2996" s="554" t="s">
        <v>2005</v>
      </c>
    </row>
    <row r="2997" spans="2:18" s="360" customFormat="1" ht="15" customHeight="1" x14ac:dyDescent="0.2">
      <c r="B2997" s="548">
        <v>186</v>
      </c>
      <c r="C2997" s="315" t="s">
        <v>1921</v>
      </c>
      <c r="D2997" s="549">
        <f t="shared" si="33"/>
        <v>80</v>
      </c>
      <c r="E2997" s="557">
        <v>60</v>
      </c>
      <c r="F2997" s="550">
        <f t="shared" si="34"/>
        <v>400</v>
      </c>
      <c r="G2997" s="550"/>
      <c r="H2997" s="549">
        <v>0.01</v>
      </c>
      <c r="I2997" s="551">
        <v>50</v>
      </c>
      <c r="J2997" s="552">
        <v>19.989999999999998</v>
      </c>
      <c r="K2997" s="5233">
        <v>5000</v>
      </c>
      <c r="L2997" s="5234">
        <v>0</v>
      </c>
      <c r="M2997" s="553">
        <v>0.15</v>
      </c>
      <c r="N2997" s="553">
        <v>0.15</v>
      </c>
      <c r="O2997" s="553">
        <v>0.15</v>
      </c>
      <c r="P2997" s="553">
        <v>0.15</v>
      </c>
      <c r="Q2997" s="553">
        <v>0.15</v>
      </c>
      <c r="R2997" s="554" t="s">
        <v>2005</v>
      </c>
    </row>
    <row r="2998" spans="2:18" s="360" customFormat="1" ht="15" customHeight="1" x14ac:dyDescent="0.2">
      <c r="B2998" s="548">
        <v>187</v>
      </c>
      <c r="C2998" s="556" t="s">
        <v>1922</v>
      </c>
      <c r="D2998" s="549">
        <f t="shared" si="33"/>
        <v>35</v>
      </c>
      <c r="E2998" s="557">
        <v>20</v>
      </c>
      <c r="F2998" s="550">
        <f t="shared" si="34"/>
        <v>250</v>
      </c>
      <c r="G2998" s="550"/>
      <c r="H2998" s="549">
        <v>0.01</v>
      </c>
      <c r="I2998" s="551">
        <v>50</v>
      </c>
      <c r="J2998" s="565">
        <v>14.99</v>
      </c>
      <c r="K2998" s="551">
        <v>60</v>
      </c>
      <c r="L2998" s="551">
        <v>30</v>
      </c>
      <c r="M2998" s="553">
        <v>0.08</v>
      </c>
      <c r="N2998" s="553">
        <v>0.23319999999999999</v>
      </c>
      <c r="O2998" s="553">
        <v>0.23319999999999999</v>
      </c>
      <c r="P2998" s="553">
        <v>0.23319999999999999</v>
      </c>
      <c r="Q2998" s="553">
        <v>0.23319999999999999</v>
      </c>
      <c r="R2998" s="554" t="s">
        <v>2005</v>
      </c>
    </row>
    <row r="2999" spans="2:18" s="360" customFormat="1" ht="15" customHeight="1" x14ac:dyDescent="0.2">
      <c r="B2999" s="548">
        <v>188</v>
      </c>
      <c r="C2999" s="556" t="s">
        <v>1923</v>
      </c>
      <c r="D2999" s="549">
        <f t="shared" si="33"/>
        <v>35</v>
      </c>
      <c r="E2999" s="557">
        <v>20</v>
      </c>
      <c r="F2999" s="550">
        <f t="shared" si="34"/>
        <v>133.33333333333334</v>
      </c>
      <c r="G2999" s="550"/>
      <c r="H2999" s="549">
        <v>0.01</v>
      </c>
      <c r="I2999" s="551">
        <v>50</v>
      </c>
      <c r="J2999" s="565">
        <v>14.99</v>
      </c>
      <c r="K2999" s="551">
        <v>60</v>
      </c>
      <c r="L2999" s="551">
        <v>30</v>
      </c>
      <c r="M2999" s="553">
        <v>0.15</v>
      </c>
      <c r="N2999" s="553">
        <v>0.15</v>
      </c>
      <c r="O2999" s="553">
        <v>0.15</v>
      </c>
      <c r="P2999" s="553">
        <v>0.15</v>
      </c>
      <c r="Q2999" s="553">
        <v>0.15</v>
      </c>
      <c r="R2999" s="554" t="s">
        <v>2005</v>
      </c>
    </row>
    <row r="3000" spans="2:18" s="360" customFormat="1" ht="15" customHeight="1" x14ac:dyDescent="0.2">
      <c r="B3000" s="548">
        <v>189</v>
      </c>
      <c r="C3000" s="556" t="s">
        <v>1924</v>
      </c>
      <c r="D3000" s="549">
        <f t="shared" si="33"/>
        <v>40</v>
      </c>
      <c r="E3000" s="557">
        <v>25</v>
      </c>
      <c r="F3000" s="550">
        <f t="shared" si="34"/>
        <v>312.5</v>
      </c>
      <c r="G3000" s="550"/>
      <c r="H3000" s="549">
        <v>0.01</v>
      </c>
      <c r="I3000" s="551">
        <v>50</v>
      </c>
      <c r="J3000" s="565">
        <v>14.99</v>
      </c>
      <c r="K3000" s="551">
        <v>60</v>
      </c>
      <c r="L3000" s="551">
        <v>30</v>
      </c>
      <c r="M3000" s="553">
        <v>0.08</v>
      </c>
      <c r="N3000" s="553">
        <v>0.23319999999999999</v>
      </c>
      <c r="O3000" s="553">
        <v>0.23319999999999999</v>
      </c>
      <c r="P3000" s="553">
        <v>0.23319999999999999</v>
      </c>
      <c r="Q3000" s="553">
        <v>0.23319999999999999</v>
      </c>
      <c r="R3000" s="554" t="s">
        <v>2005</v>
      </c>
    </row>
    <row r="3001" spans="2:18" s="360" customFormat="1" ht="15" customHeight="1" x14ac:dyDescent="0.2">
      <c r="B3001" s="548">
        <v>190</v>
      </c>
      <c r="C3001" s="556" t="s">
        <v>1925</v>
      </c>
      <c r="D3001" s="549">
        <f t="shared" si="33"/>
        <v>40</v>
      </c>
      <c r="E3001" s="557">
        <v>25</v>
      </c>
      <c r="F3001" s="550">
        <f t="shared" si="34"/>
        <v>166.66666666666669</v>
      </c>
      <c r="G3001" s="550"/>
      <c r="H3001" s="549">
        <v>0.01</v>
      </c>
      <c r="I3001" s="551">
        <v>50</v>
      </c>
      <c r="J3001" s="565">
        <v>14.99</v>
      </c>
      <c r="K3001" s="551">
        <v>60</v>
      </c>
      <c r="L3001" s="551">
        <v>30</v>
      </c>
      <c r="M3001" s="553">
        <v>0.15</v>
      </c>
      <c r="N3001" s="553">
        <v>0.15</v>
      </c>
      <c r="O3001" s="553">
        <v>0.15</v>
      </c>
      <c r="P3001" s="553">
        <v>0.15</v>
      </c>
      <c r="Q3001" s="553">
        <v>0.15</v>
      </c>
      <c r="R3001" s="554" t="s">
        <v>2005</v>
      </c>
    </row>
    <row r="3002" spans="2:18" s="360" customFormat="1" ht="15" customHeight="1" x14ac:dyDescent="0.2">
      <c r="B3002" s="548">
        <v>191</v>
      </c>
      <c r="C3002" s="556" t="s">
        <v>1926</v>
      </c>
      <c r="D3002" s="549">
        <f t="shared" si="33"/>
        <v>8</v>
      </c>
      <c r="E3002" s="549">
        <v>8</v>
      </c>
      <c r="F3002" s="550">
        <f t="shared" si="34"/>
        <v>53.333333333333336</v>
      </c>
      <c r="G3002" s="550"/>
      <c r="H3002" s="549">
        <v>0</v>
      </c>
      <c r="I3002" s="565">
        <v>0</v>
      </c>
      <c r="J3002" s="565">
        <v>0</v>
      </c>
      <c r="K3002" s="5233">
        <v>0</v>
      </c>
      <c r="L3002" s="5234"/>
      <c r="M3002" s="553">
        <v>0.15</v>
      </c>
      <c r="N3002" s="553">
        <v>0.19019999999999998</v>
      </c>
      <c r="O3002" s="553">
        <v>0.3</v>
      </c>
      <c r="P3002" s="553">
        <v>0.19019999999999998</v>
      </c>
      <c r="Q3002" s="553">
        <v>0.3</v>
      </c>
      <c r="R3002" s="554" t="s">
        <v>2007</v>
      </c>
    </row>
    <row r="3003" spans="2:18" s="360" customFormat="1" ht="15" customHeight="1" x14ac:dyDescent="0.2">
      <c r="B3003" s="548">
        <v>192</v>
      </c>
      <c r="C3003" s="556" t="s">
        <v>1927</v>
      </c>
      <c r="D3003" s="549">
        <f t="shared" si="33"/>
        <v>8</v>
      </c>
      <c r="E3003" s="549">
        <v>8</v>
      </c>
      <c r="F3003" s="550">
        <f t="shared" si="34"/>
        <v>100.000250000625</v>
      </c>
      <c r="G3003" s="550"/>
      <c r="H3003" s="549">
        <v>0</v>
      </c>
      <c r="I3003" s="565">
        <v>0</v>
      </c>
      <c r="J3003" s="565">
        <v>0</v>
      </c>
      <c r="K3003" s="5233">
        <v>0</v>
      </c>
      <c r="L3003" s="5234"/>
      <c r="M3003" s="553">
        <v>7.9999799999999996E-2</v>
      </c>
      <c r="N3003" s="553">
        <v>0.23319999999999999</v>
      </c>
      <c r="O3003" s="553">
        <v>0.30470000000000003</v>
      </c>
      <c r="P3003" s="553">
        <v>0.23319999999999999</v>
      </c>
      <c r="Q3003" s="553">
        <v>0.30470000000000003</v>
      </c>
      <c r="R3003" s="554" t="s">
        <v>2007</v>
      </c>
    </row>
    <row r="3004" spans="2:18" s="360" customFormat="1" ht="15" customHeight="1" x14ac:dyDescent="0.2">
      <c r="B3004" s="548">
        <v>193</v>
      </c>
      <c r="C3004" s="556" t="s">
        <v>1928</v>
      </c>
      <c r="D3004" s="549">
        <f t="shared" si="33"/>
        <v>20</v>
      </c>
      <c r="E3004" s="549">
        <v>9.1999999999999993</v>
      </c>
      <c r="F3004" s="550">
        <f t="shared" si="34"/>
        <v>114.99999999999999</v>
      </c>
      <c r="G3004" s="550"/>
      <c r="H3004" s="549">
        <v>10.8</v>
      </c>
      <c r="I3004" s="551">
        <v>1000</v>
      </c>
      <c r="J3004" s="565">
        <v>0</v>
      </c>
      <c r="K3004" s="5233">
        <v>0</v>
      </c>
      <c r="L3004" s="5234"/>
      <c r="M3004" s="553">
        <v>0.08</v>
      </c>
      <c r="N3004" s="553">
        <v>0.23319999999999999</v>
      </c>
      <c r="O3004" s="553">
        <v>0.30470000000000003</v>
      </c>
      <c r="P3004" s="553">
        <v>0.23319999999999999</v>
      </c>
      <c r="Q3004" s="553">
        <v>0.30470000000000003</v>
      </c>
      <c r="R3004" s="554" t="s">
        <v>2007</v>
      </c>
    </row>
    <row r="3005" spans="2:18" s="360" customFormat="1" ht="15" customHeight="1" x14ac:dyDescent="0.2">
      <c r="B3005" s="548">
        <v>194</v>
      </c>
      <c r="C3005" s="556" t="s">
        <v>1929</v>
      </c>
      <c r="D3005" s="549">
        <f t="shared" si="33"/>
        <v>22</v>
      </c>
      <c r="E3005" s="549">
        <v>19.25</v>
      </c>
      <c r="F3005" s="550">
        <f t="shared" si="34"/>
        <v>240.625</v>
      </c>
      <c r="G3005" s="550"/>
      <c r="H3005" s="549">
        <v>2.75</v>
      </c>
      <c r="I3005" s="551">
        <v>250</v>
      </c>
      <c r="J3005" s="565">
        <v>0</v>
      </c>
      <c r="K3005" s="5233">
        <v>0</v>
      </c>
      <c r="L3005" s="5234"/>
      <c r="M3005" s="553">
        <v>0.08</v>
      </c>
      <c r="N3005" s="553">
        <v>0.23319999999999999</v>
      </c>
      <c r="O3005" s="553">
        <v>0.30470000000000003</v>
      </c>
      <c r="P3005" s="553">
        <v>0.23319999999999999</v>
      </c>
      <c r="Q3005" s="553">
        <v>0.30470000000000003</v>
      </c>
      <c r="R3005" s="554" t="s">
        <v>2007</v>
      </c>
    </row>
    <row r="3006" spans="2:18" s="360" customFormat="1" ht="15" customHeight="1" x14ac:dyDescent="0.2">
      <c r="B3006" s="548">
        <v>195</v>
      </c>
      <c r="C3006" s="556" t="s">
        <v>1930</v>
      </c>
      <c r="D3006" s="549">
        <f t="shared" ref="D3006:D3032" si="35">+E3006+H3006+J3006</f>
        <v>18</v>
      </c>
      <c r="E3006" s="549">
        <v>12.6</v>
      </c>
      <c r="F3006" s="550">
        <f t="shared" ref="F3006:F3022" si="36">E3006/M3006</f>
        <v>157.5</v>
      </c>
      <c r="G3006" s="550"/>
      <c r="H3006" s="549">
        <v>5.4</v>
      </c>
      <c r="I3006" s="551">
        <v>500</v>
      </c>
      <c r="J3006" s="565">
        <v>0</v>
      </c>
      <c r="K3006" s="5233">
        <v>0</v>
      </c>
      <c r="L3006" s="5234"/>
      <c r="M3006" s="553">
        <v>0.08</v>
      </c>
      <c r="N3006" s="553">
        <v>0.23319999999999999</v>
      </c>
      <c r="O3006" s="553">
        <v>0.30470000000000003</v>
      </c>
      <c r="P3006" s="553">
        <v>0.23319999999999999</v>
      </c>
      <c r="Q3006" s="553">
        <v>0.30470000000000003</v>
      </c>
      <c r="R3006" s="554" t="s">
        <v>2007</v>
      </c>
    </row>
    <row r="3007" spans="2:18" s="360" customFormat="1" ht="15" customHeight="1" x14ac:dyDescent="0.2">
      <c r="B3007" s="548">
        <v>196</v>
      </c>
      <c r="C3007" s="556" t="s">
        <v>1931</v>
      </c>
      <c r="D3007" s="549">
        <f t="shared" si="35"/>
        <v>21</v>
      </c>
      <c r="E3007" s="549">
        <v>11.1</v>
      </c>
      <c r="F3007" s="550">
        <f t="shared" si="36"/>
        <v>138.75</v>
      </c>
      <c r="G3007" s="550"/>
      <c r="H3007" s="549">
        <v>9.9</v>
      </c>
      <c r="I3007" s="551">
        <v>5000</v>
      </c>
      <c r="J3007" s="565">
        <v>0</v>
      </c>
      <c r="K3007" s="5233">
        <v>0</v>
      </c>
      <c r="L3007" s="5234"/>
      <c r="M3007" s="553">
        <v>0.08</v>
      </c>
      <c r="N3007" s="553">
        <v>0.23319999999999999</v>
      </c>
      <c r="O3007" s="553">
        <v>0.30470000000000003</v>
      </c>
      <c r="P3007" s="553">
        <v>0.23319999999999999</v>
      </c>
      <c r="Q3007" s="553">
        <v>0.30470000000000003</v>
      </c>
      <c r="R3007" s="554" t="s">
        <v>2007</v>
      </c>
    </row>
    <row r="3008" spans="2:18" s="360" customFormat="1" ht="15" customHeight="1" x14ac:dyDescent="0.2">
      <c r="B3008" s="555">
        <v>197</v>
      </c>
      <c r="C3008" s="556" t="s">
        <v>1932</v>
      </c>
      <c r="D3008" s="557">
        <f t="shared" si="35"/>
        <v>44.642857142857139</v>
      </c>
      <c r="E3008" s="557">
        <v>44.642857142857139</v>
      </c>
      <c r="F3008" s="558">
        <f t="shared" si="36"/>
        <v>558.03571428571422</v>
      </c>
      <c r="G3008" s="558"/>
      <c r="H3008" s="557">
        <v>0</v>
      </c>
      <c r="I3008" s="566">
        <v>0</v>
      </c>
      <c r="J3008" s="566">
        <v>0</v>
      </c>
      <c r="K3008" s="5235">
        <v>0</v>
      </c>
      <c r="L3008" s="5236"/>
      <c r="M3008" s="560">
        <v>0.08</v>
      </c>
      <c r="N3008" s="560">
        <v>0.23319999999999999</v>
      </c>
      <c r="O3008" s="560">
        <v>0.30470000000000003</v>
      </c>
      <c r="P3008" s="560">
        <v>0.23319999999999999</v>
      </c>
      <c r="Q3008" s="560">
        <v>0.26</v>
      </c>
      <c r="R3008" s="561" t="s">
        <v>2007</v>
      </c>
    </row>
    <row r="3009" spans="2:18" s="360" customFormat="1" ht="15" customHeight="1" x14ac:dyDescent="0.2">
      <c r="B3009" s="548">
        <v>198</v>
      </c>
      <c r="C3009" s="556" t="s">
        <v>1250</v>
      </c>
      <c r="D3009" s="549">
        <f t="shared" si="35"/>
        <v>89.29</v>
      </c>
      <c r="E3009" s="549">
        <v>89.29</v>
      </c>
      <c r="F3009" s="550">
        <f t="shared" si="36"/>
        <v>1116.125</v>
      </c>
      <c r="G3009" s="550"/>
      <c r="H3009" s="549">
        <v>0</v>
      </c>
      <c r="I3009" s="551">
        <v>0</v>
      </c>
      <c r="J3009" s="565">
        <v>0</v>
      </c>
      <c r="K3009" s="5233">
        <v>0</v>
      </c>
      <c r="L3009" s="5234"/>
      <c r="M3009" s="553">
        <v>0.08</v>
      </c>
      <c r="N3009" s="553">
        <v>0.23319999999999999</v>
      </c>
      <c r="O3009" s="553">
        <v>0.30470000000000003</v>
      </c>
      <c r="P3009" s="553">
        <v>0.23319999999999999</v>
      </c>
      <c r="Q3009" s="553">
        <v>0.25</v>
      </c>
      <c r="R3009" s="554" t="s">
        <v>2007</v>
      </c>
    </row>
    <row r="3010" spans="2:18" s="360" customFormat="1" ht="15" customHeight="1" x14ac:dyDescent="0.2">
      <c r="B3010" s="548">
        <v>199</v>
      </c>
      <c r="C3010" s="556" t="s">
        <v>1251</v>
      </c>
      <c r="D3010" s="549">
        <f t="shared" si="35"/>
        <v>95</v>
      </c>
      <c r="E3010" s="549">
        <v>95</v>
      </c>
      <c r="F3010" s="550">
        <f t="shared" si="36"/>
        <v>1187.5</v>
      </c>
      <c r="G3010" s="550"/>
      <c r="H3010" s="549">
        <v>0</v>
      </c>
      <c r="I3010" s="551">
        <v>0</v>
      </c>
      <c r="J3010" s="565">
        <v>0</v>
      </c>
      <c r="K3010" s="5233">
        <v>0</v>
      </c>
      <c r="L3010" s="5234"/>
      <c r="M3010" s="553">
        <v>0.08</v>
      </c>
      <c r="N3010" s="560">
        <v>0.23319999999999999</v>
      </c>
      <c r="O3010" s="560">
        <v>0.30470000000000003</v>
      </c>
      <c r="P3010" s="553">
        <v>0.23319999999999999</v>
      </c>
      <c r="Q3010" s="553">
        <v>0.245</v>
      </c>
      <c r="R3010" s="554" t="s">
        <v>2007</v>
      </c>
    </row>
    <row r="3011" spans="2:18" s="360" customFormat="1" ht="15" customHeight="1" x14ac:dyDescent="0.2">
      <c r="B3011" s="548">
        <v>200</v>
      </c>
      <c r="C3011" s="556" t="s">
        <v>1252</v>
      </c>
      <c r="D3011" s="549">
        <f t="shared" si="35"/>
        <v>22</v>
      </c>
      <c r="E3011" s="549">
        <v>22</v>
      </c>
      <c r="F3011" s="550">
        <f t="shared" si="36"/>
        <v>275</v>
      </c>
      <c r="G3011" s="550"/>
      <c r="H3011" s="549">
        <v>0</v>
      </c>
      <c r="I3011" s="551">
        <v>0</v>
      </c>
      <c r="J3011" s="565">
        <v>0</v>
      </c>
      <c r="K3011" s="5233">
        <v>0</v>
      </c>
      <c r="L3011" s="5234"/>
      <c r="M3011" s="553">
        <v>0.08</v>
      </c>
      <c r="N3011" s="553">
        <v>0.23319999999999999</v>
      </c>
      <c r="O3011" s="553">
        <v>0.30470000000000003</v>
      </c>
      <c r="P3011" s="553">
        <v>0.23319999999999999</v>
      </c>
      <c r="Q3011" s="553">
        <v>0.30470000000000003</v>
      </c>
      <c r="R3011" s="554" t="s">
        <v>2007</v>
      </c>
    </row>
    <row r="3012" spans="2:18" s="360" customFormat="1" ht="15" customHeight="1" x14ac:dyDescent="0.2">
      <c r="B3012" s="548">
        <v>201</v>
      </c>
      <c r="C3012" s="556" t="s">
        <v>1253</v>
      </c>
      <c r="D3012" s="549">
        <f t="shared" si="35"/>
        <v>25</v>
      </c>
      <c r="E3012" s="549">
        <v>25</v>
      </c>
      <c r="F3012" s="550">
        <f t="shared" si="36"/>
        <v>312.5</v>
      </c>
      <c r="G3012" s="550"/>
      <c r="H3012" s="549">
        <v>0</v>
      </c>
      <c r="I3012" s="551">
        <v>0</v>
      </c>
      <c r="J3012" s="565">
        <v>0</v>
      </c>
      <c r="K3012" s="5233">
        <v>0</v>
      </c>
      <c r="L3012" s="5234"/>
      <c r="M3012" s="553">
        <v>0.08</v>
      </c>
      <c r="N3012" s="553">
        <v>0.23319999999999999</v>
      </c>
      <c r="O3012" s="553">
        <v>0.30470000000000003</v>
      </c>
      <c r="P3012" s="553">
        <v>0.23319999999999999</v>
      </c>
      <c r="Q3012" s="553">
        <v>0.30470000000000003</v>
      </c>
      <c r="R3012" s="554" t="s">
        <v>2007</v>
      </c>
    </row>
    <row r="3013" spans="2:18" s="360" customFormat="1" ht="15" customHeight="1" x14ac:dyDescent="0.2">
      <c r="B3013" s="548">
        <v>202</v>
      </c>
      <c r="C3013" s="556" t="s">
        <v>2681</v>
      </c>
      <c r="D3013" s="549">
        <f t="shared" si="35"/>
        <v>34</v>
      </c>
      <c r="E3013" s="549">
        <v>34</v>
      </c>
      <c r="F3013" s="550">
        <f t="shared" si="36"/>
        <v>425</v>
      </c>
      <c r="G3013" s="550"/>
      <c r="H3013" s="549">
        <v>0</v>
      </c>
      <c r="I3013" s="551">
        <v>0</v>
      </c>
      <c r="J3013" s="565">
        <v>0</v>
      </c>
      <c r="K3013" s="5233">
        <v>0</v>
      </c>
      <c r="L3013" s="5234"/>
      <c r="M3013" s="553">
        <v>0.08</v>
      </c>
      <c r="N3013" s="553">
        <v>0.23319999999999999</v>
      </c>
      <c r="O3013" s="553">
        <v>0.30470000000000003</v>
      </c>
      <c r="P3013" s="553">
        <v>0.23319999999999999</v>
      </c>
      <c r="Q3013" s="553">
        <v>0.28600000000000003</v>
      </c>
      <c r="R3013" s="554" t="s">
        <v>2007</v>
      </c>
    </row>
    <row r="3014" spans="2:18" s="360" customFormat="1" ht="15" customHeight="1" x14ac:dyDescent="0.2">
      <c r="B3014" s="548">
        <v>203</v>
      </c>
      <c r="C3014" s="556" t="s">
        <v>2682</v>
      </c>
      <c r="D3014" s="549">
        <f t="shared" si="35"/>
        <v>43</v>
      </c>
      <c r="E3014" s="549">
        <v>43</v>
      </c>
      <c r="F3014" s="550">
        <f t="shared" si="36"/>
        <v>537.5</v>
      </c>
      <c r="G3014" s="550"/>
      <c r="H3014" s="549">
        <v>0</v>
      </c>
      <c r="I3014" s="551">
        <v>0</v>
      </c>
      <c r="J3014" s="565">
        <v>0</v>
      </c>
      <c r="K3014" s="5233">
        <v>0</v>
      </c>
      <c r="L3014" s="5234"/>
      <c r="M3014" s="553">
        <v>0.08</v>
      </c>
      <c r="N3014" s="560">
        <v>0.23319999999999999</v>
      </c>
      <c r="O3014" s="560">
        <v>0.30470000000000003</v>
      </c>
      <c r="P3014" s="553">
        <v>0.23319999999999999</v>
      </c>
      <c r="Q3014" s="553">
        <v>0.27279999999999993</v>
      </c>
      <c r="R3014" s="554" t="s">
        <v>2007</v>
      </c>
    </row>
    <row r="3015" spans="2:18" s="360" customFormat="1" ht="15" customHeight="1" x14ac:dyDescent="0.2">
      <c r="B3015" s="548">
        <v>204</v>
      </c>
      <c r="C3015" s="556" t="s">
        <v>2683</v>
      </c>
      <c r="D3015" s="549">
        <f t="shared" si="35"/>
        <v>54</v>
      </c>
      <c r="E3015" s="549">
        <v>54</v>
      </c>
      <c r="F3015" s="550">
        <f t="shared" si="36"/>
        <v>675</v>
      </c>
      <c r="G3015" s="550"/>
      <c r="H3015" s="549">
        <v>0</v>
      </c>
      <c r="I3015" s="551">
        <v>0</v>
      </c>
      <c r="J3015" s="565">
        <v>0</v>
      </c>
      <c r="K3015" s="5233">
        <v>0</v>
      </c>
      <c r="L3015" s="5234"/>
      <c r="M3015" s="553">
        <v>0.08</v>
      </c>
      <c r="N3015" s="560">
        <v>0.23319999999999999</v>
      </c>
      <c r="O3015" s="560">
        <v>0.30470000000000003</v>
      </c>
      <c r="P3015" s="553">
        <v>0.23319999999999999</v>
      </c>
      <c r="Q3015" s="553">
        <v>0.25799999999999995</v>
      </c>
      <c r="R3015" s="554" t="s">
        <v>2007</v>
      </c>
    </row>
    <row r="3016" spans="2:18" s="360" customFormat="1" ht="15" customHeight="1" x14ac:dyDescent="0.2">
      <c r="B3016" s="548">
        <v>205</v>
      </c>
      <c r="C3016" s="556" t="s">
        <v>2684</v>
      </c>
      <c r="D3016" s="549">
        <f t="shared" si="35"/>
        <v>79</v>
      </c>
      <c r="E3016" s="549">
        <v>79</v>
      </c>
      <c r="F3016" s="550">
        <f t="shared" si="36"/>
        <v>987.5</v>
      </c>
      <c r="G3016" s="550"/>
      <c r="H3016" s="549">
        <v>0</v>
      </c>
      <c r="I3016" s="551">
        <v>0</v>
      </c>
      <c r="J3016" s="565">
        <v>0</v>
      </c>
      <c r="K3016" s="5233">
        <v>0</v>
      </c>
      <c r="L3016" s="5234"/>
      <c r="M3016" s="553">
        <v>0.08</v>
      </c>
      <c r="N3016" s="560">
        <v>0.23319999999999999</v>
      </c>
      <c r="O3016" s="560">
        <v>0.30470000000000003</v>
      </c>
      <c r="P3016" s="553">
        <v>0.23319999999999999</v>
      </c>
      <c r="Q3016" s="553">
        <v>0.24869999999999995</v>
      </c>
      <c r="R3016" s="554" t="s">
        <v>2007</v>
      </c>
    </row>
    <row r="3017" spans="2:18" s="360" customFormat="1" ht="15" customHeight="1" x14ac:dyDescent="0.2">
      <c r="B3017" s="555">
        <v>206</v>
      </c>
      <c r="C3017" s="556" t="s">
        <v>2685</v>
      </c>
      <c r="D3017" s="557">
        <f t="shared" si="35"/>
        <v>18</v>
      </c>
      <c r="E3017" s="557">
        <v>18</v>
      </c>
      <c r="F3017" s="558">
        <f t="shared" si="36"/>
        <v>225</v>
      </c>
      <c r="G3017" s="558"/>
      <c r="H3017" s="557">
        <v>0</v>
      </c>
      <c r="I3017" s="559">
        <v>0</v>
      </c>
      <c r="J3017" s="566">
        <v>0</v>
      </c>
      <c r="K3017" s="5235">
        <v>0</v>
      </c>
      <c r="L3017" s="5236"/>
      <c r="M3017" s="560">
        <v>0.08</v>
      </c>
      <c r="N3017" s="560">
        <v>0.23319999999999999</v>
      </c>
      <c r="O3017" s="560">
        <v>0.30470000000000003</v>
      </c>
      <c r="P3017" s="560">
        <v>0.23319999999999999</v>
      </c>
      <c r="Q3017" s="560">
        <v>0.30470000000000003</v>
      </c>
      <c r="R3017" s="561" t="s">
        <v>2007</v>
      </c>
    </row>
    <row r="3018" spans="2:18" s="360" customFormat="1" ht="15" customHeight="1" x14ac:dyDescent="0.2">
      <c r="B3018" s="548">
        <v>207</v>
      </c>
      <c r="C3018" s="556" t="s">
        <v>2686</v>
      </c>
      <c r="D3018" s="549">
        <f t="shared" si="35"/>
        <v>22</v>
      </c>
      <c r="E3018" s="549">
        <v>22</v>
      </c>
      <c r="F3018" s="550">
        <f t="shared" si="36"/>
        <v>275</v>
      </c>
      <c r="G3018" s="550"/>
      <c r="H3018" s="549">
        <v>0</v>
      </c>
      <c r="I3018" s="551">
        <v>0</v>
      </c>
      <c r="J3018" s="565">
        <v>0</v>
      </c>
      <c r="K3018" s="5233">
        <v>0</v>
      </c>
      <c r="L3018" s="5234"/>
      <c r="M3018" s="553">
        <v>0.08</v>
      </c>
      <c r="N3018" s="560">
        <v>0.23319999999999999</v>
      </c>
      <c r="O3018" s="560">
        <v>0.30470000000000003</v>
      </c>
      <c r="P3018" s="553">
        <v>0.23319999999999999</v>
      </c>
      <c r="Q3018" s="553">
        <v>0.30470000000000003</v>
      </c>
      <c r="R3018" s="554" t="s">
        <v>2007</v>
      </c>
    </row>
    <row r="3019" spans="2:18" s="360" customFormat="1" ht="15" customHeight="1" x14ac:dyDescent="0.2">
      <c r="B3019" s="548">
        <v>208</v>
      </c>
      <c r="C3019" s="556" t="s">
        <v>2687</v>
      </c>
      <c r="D3019" s="549">
        <f t="shared" si="35"/>
        <v>25</v>
      </c>
      <c r="E3019" s="549">
        <v>25</v>
      </c>
      <c r="F3019" s="550">
        <f t="shared" si="36"/>
        <v>312.5</v>
      </c>
      <c r="G3019" s="550"/>
      <c r="H3019" s="549">
        <v>0</v>
      </c>
      <c r="I3019" s="551">
        <v>0</v>
      </c>
      <c r="J3019" s="565">
        <v>0</v>
      </c>
      <c r="K3019" s="5233">
        <v>0</v>
      </c>
      <c r="L3019" s="5234"/>
      <c r="M3019" s="553">
        <v>0.08</v>
      </c>
      <c r="N3019" s="560">
        <v>0.23319999999999999</v>
      </c>
      <c r="O3019" s="560">
        <v>0.30470000000000003</v>
      </c>
      <c r="P3019" s="553">
        <v>0.23319999999999999</v>
      </c>
      <c r="Q3019" s="553">
        <v>0.30149999999999993</v>
      </c>
      <c r="R3019" s="554" t="s">
        <v>2007</v>
      </c>
    </row>
    <row r="3020" spans="2:18" s="360" customFormat="1" ht="15" customHeight="1" x14ac:dyDescent="0.2">
      <c r="B3020" s="548">
        <v>209</v>
      </c>
      <c r="C3020" s="556" t="s">
        <v>2688</v>
      </c>
      <c r="D3020" s="549">
        <f t="shared" si="35"/>
        <v>34</v>
      </c>
      <c r="E3020" s="549">
        <v>34</v>
      </c>
      <c r="F3020" s="550">
        <f t="shared" si="36"/>
        <v>425</v>
      </c>
      <c r="G3020" s="550"/>
      <c r="H3020" s="549">
        <v>0</v>
      </c>
      <c r="I3020" s="551">
        <v>0</v>
      </c>
      <c r="J3020" s="565">
        <v>0</v>
      </c>
      <c r="K3020" s="5233">
        <v>0</v>
      </c>
      <c r="L3020" s="5234"/>
      <c r="M3020" s="553">
        <v>0.08</v>
      </c>
      <c r="N3020" s="553">
        <v>0.23319999999999999</v>
      </c>
      <c r="O3020" s="553">
        <v>0.30470000000000003</v>
      </c>
      <c r="P3020" s="553">
        <v>0.23319999999999999</v>
      </c>
      <c r="Q3020" s="553">
        <v>0.27360000000000001</v>
      </c>
      <c r="R3020" s="554" t="s">
        <v>2007</v>
      </c>
    </row>
    <row r="3021" spans="2:18" s="360" customFormat="1" ht="15" customHeight="1" x14ac:dyDescent="0.2">
      <c r="B3021" s="548">
        <v>210</v>
      </c>
      <c r="C3021" s="556" t="s">
        <v>2689</v>
      </c>
      <c r="D3021" s="549">
        <f t="shared" si="35"/>
        <v>43</v>
      </c>
      <c r="E3021" s="549">
        <v>43</v>
      </c>
      <c r="F3021" s="550">
        <f t="shared" si="36"/>
        <v>537.5</v>
      </c>
      <c r="G3021" s="550"/>
      <c r="H3021" s="549">
        <v>0</v>
      </c>
      <c r="I3021" s="551">
        <v>0</v>
      </c>
      <c r="J3021" s="565">
        <v>0</v>
      </c>
      <c r="K3021" s="5233">
        <v>0</v>
      </c>
      <c r="L3021" s="5234"/>
      <c r="M3021" s="553">
        <v>0.08</v>
      </c>
      <c r="N3021" s="553">
        <v>0.23319999999999999</v>
      </c>
      <c r="O3021" s="553">
        <v>0.30470000000000003</v>
      </c>
      <c r="P3021" s="553">
        <v>0.23319999999999999</v>
      </c>
      <c r="Q3021" s="553">
        <v>0.26159999999999994</v>
      </c>
      <c r="R3021" s="554" t="s">
        <v>2007</v>
      </c>
    </row>
    <row r="3022" spans="2:18" s="360" customFormat="1" ht="15" customHeight="1" x14ac:dyDescent="0.2">
      <c r="B3022" s="548">
        <v>211</v>
      </c>
      <c r="C3022" s="556" t="s">
        <v>2690</v>
      </c>
      <c r="D3022" s="549">
        <f t="shared" si="35"/>
        <v>54</v>
      </c>
      <c r="E3022" s="549">
        <v>54</v>
      </c>
      <c r="F3022" s="550">
        <f t="shared" si="36"/>
        <v>675</v>
      </c>
      <c r="G3022" s="550"/>
      <c r="H3022" s="549">
        <v>0</v>
      </c>
      <c r="I3022" s="551">
        <v>0</v>
      </c>
      <c r="J3022" s="565">
        <v>0</v>
      </c>
      <c r="K3022" s="5233">
        <v>0</v>
      </c>
      <c r="L3022" s="5234"/>
      <c r="M3022" s="553">
        <v>0.08</v>
      </c>
      <c r="N3022" s="553">
        <v>0.23319999999999999</v>
      </c>
      <c r="O3022" s="553">
        <v>0.30470000000000003</v>
      </c>
      <c r="P3022" s="553">
        <v>0.23319999999999999</v>
      </c>
      <c r="Q3022" s="553">
        <v>0.24809999999999999</v>
      </c>
      <c r="R3022" s="554" t="s">
        <v>2007</v>
      </c>
    </row>
    <row r="3023" spans="2:18" s="360" customFormat="1" ht="15" customHeight="1" x14ac:dyDescent="0.2">
      <c r="B3023" s="548">
        <v>211</v>
      </c>
      <c r="C3023" s="556" t="s">
        <v>2691</v>
      </c>
      <c r="D3023" s="549">
        <f t="shared" si="35"/>
        <v>25</v>
      </c>
      <c r="E3023" s="549">
        <v>10</v>
      </c>
      <c r="F3023" s="550">
        <v>125</v>
      </c>
      <c r="G3023" s="550">
        <v>250</v>
      </c>
      <c r="H3023" s="549">
        <v>0.01</v>
      </c>
      <c r="I3023" s="551">
        <v>20</v>
      </c>
      <c r="J3023" s="565">
        <v>14.99</v>
      </c>
      <c r="K3023" s="551">
        <v>60</v>
      </c>
      <c r="L3023" s="551">
        <v>30</v>
      </c>
      <c r="M3023" s="553">
        <v>0.08</v>
      </c>
      <c r="N3023" s="553">
        <v>0.19</v>
      </c>
      <c r="O3023" s="553">
        <v>0.19</v>
      </c>
      <c r="P3023" s="553">
        <v>0.19</v>
      </c>
      <c r="Q3023" s="553">
        <v>0.19</v>
      </c>
      <c r="R3023" s="554" t="s">
        <v>2005</v>
      </c>
    </row>
    <row r="3024" spans="2:18" s="360" customFormat="1" ht="15" customHeight="1" x14ac:dyDescent="0.2">
      <c r="B3024" s="548">
        <v>211</v>
      </c>
      <c r="C3024" s="556" t="s">
        <v>111</v>
      </c>
      <c r="D3024" s="549">
        <f t="shared" si="35"/>
        <v>30</v>
      </c>
      <c r="E3024" s="549">
        <v>15</v>
      </c>
      <c r="F3024" s="550">
        <v>188</v>
      </c>
      <c r="G3024" s="550">
        <v>375</v>
      </c>
      <c r="H3024" s="549">
        <v>0.01</v>
      </c>
      <c r="I3024" s="551">
        <v>20</v>
      </c>
      <c r="J3024" s="565">
        <v>14.99</v>
      </c>
      <c r="K3024" s="551">
        <v>60</v>
      </c>
      <c r="L3024" s="551">
        <v>30</v>
      </c>
      <c r="M3024" s="553">
        <v>0.08</v>
      </c>
      <c r="N3024" s="553">
        <v>0.19</v>
      </c>
      <c r="O3024" s="553">
        <v>0.19</v>
      </c>
      <c r="P3024" s="553">
        <v>0.19</v>
      </c>
      <c r="Q3024" s="553">
        <v>0.19</v>
      </c>
      <c r="R3024" s="554" t="s">
        <v>2005</v>
      </c>
    </row>
    <row r="3025" spans="2:18" s="360" customFormat="1" ht="15" customHeight="1" x14ac:dyDescent="0.2">
      <c r="B3025" s="548">
        <v>211</v>
      </c>
      <c r="C3025" s="556" t="s">
        <v>112</v>
      </c>
      <c r="D3025" s="549">
        <f t="shared" si="35"/>
        <v>35</v>
      </c>
      <c r="E3025" s="549">
        <v>20</v>
      </c>
      <c r="F3025" s="550">
        <v>250</v>
      </c>
      <c r="G3025" s="550">
        <v>500</v>
      </c>
      <c r="H3025" s="549">
        <v>0.01</v>
      </c>
      <c r="I3025" s="551">
        <v>20</v>
      </c>
      <c r="J3025" s="565">
        <v>14.99</v>
      </c>
      <c r="K3025" s="551">
        <v>60</v>
      </c>
      <c r="L3025" s="551">
        <v>30</v>
      </c>
      <c r="M3025" s="553">
        <v>0.08</v>
      </c>
      <c r="N3025" s="553">
        <v>0.19</v>
      </c>
      <c r="O3025" s="553">
        <v>0.19</v>
      </c>
      <c r="P3025" s="553">
        <v>0.19</v>
      </c>
      <c r="Q3025" s="553">
        <v>0.19</v>
      </c>
      <c r="R3025" s="554" t="s">
        <v>2005</v>
      </c>
    </row>
    <row r="3026" spans="2:18" s="360" customFormat="1" ht="15" customHeight="1" x14ac:dyDescent="0.2">
      <c r="B3026" s="548">
        <v>211</v>
      </c>
      <c r="C3026" s="556" t="s">
        <v>113</v>
      </c>
      <c r="D3026" s="549">
        <f t="shared" si="35"/>
        <v>40</v>
      </c>
      <c r="E3026" s="549">
        <v>25</v>
      </c>
      <c r="F3026" s="550">
        <v>313</v>
      </c>
      <c r="G3026" s="550">
        <v>625</v>
      </c>
      <c r="H3026" s="549">
        <v>0.01</v>
      </c>
      <c r="I3026" s="551">
        <v>20</v>
      </c>
      <c r="J3026" s="565">
        <v>14.99</v>
      </c>
      <c r="K3026" s="551">
        <v>60</v>
      </c>
      <c r="L3026" s="551">
        <v>30</v>
      </c>
      <c r="M3026" s="553">
        <v>0.08</v>
      </c>
      <c r="N3026" s="553">
        <v>0.19</v>
      </c>
      <c r="O3026" s="553">
        <v>0.19</v>
      </c>
      <c r="P3026" s="553">
        <v>0.19</v>
      </c>
      <c r="Q3026" s="553">
        <v>0.19</v>
      </c>
      <c r="R3026" s="554" t="s">
        <v>2005</v>
      </c>
    </row>
    <row r="3027" spans="2:18" s="360" customFormat="1" ht="15" customHeight="1" x14ac:dyDescent="0.2">
      <c r="B3027" s="548">
        <v>211</v>
      </c>
      <c r="C3027" s="556" t="s">
        <v>114</v>
      </c>
      <c r="D3027" s="549">
        <f t="shared" si="35"/>
        <v>55</v>
      </c>
      <c r="E3027" s="549">
        <v>35</v>
      </c>
      <c r="F3027" s="550">
        <v>438</v>
      </c>
      <c r="G3027" s="550">
        <v>875</v>
      </c>
      <c r="H3027" s="549">
        <v>0.01</v>
      </c>
      <c r="I3027" s="551">
        <v>20</v>
      </c>
      <c r="J3027" s="565">
        <v>19.989999999999998</v>
      </c>
      <c r="K3027" s="5233">
        <v>5000</v>
      </c>
      <c r="L3027" s="5234"/>
      <c r="M3027" s="553">
        <v>0.08</v>
      </c>
      <c r="N3027" s="553">
        <v>0.19</v>
      </c>
      <c r="O3027" s="553">
        <v>0.19</v>
      </c>
      <c r="P3027" s="553">
        <v>0.19</v>
      </c>
      <c r="Q3027" s="553">
        <v>0.19</v>
      </c>
      <c r="R3027" s="554" t="s">
        <v>2005</v>
      </c>
    </row>
    <row r="3028" spans="2:18" s="360" customFormat="1" ht="15" customHeight="1" x14ac:dyDescent="0.2">
      <c r="B3028" s="548">
        <v>211</v>
      </c>
      <c r="C3028" s="556" t="s">
        <v>115</v>
      </c>
      <c r="D3028" s="549">
        <f t="shared" si="35"/>
        <v>60</v>
      </c>
      <c r="E3028" s="549">
        <v>40</v>
      </c>
      <c r="F3028" s="550">
        <v>500</v>
      </c>
      <c r="G3028" s="550">
        <v>1000</v>
      </c>
      <c r="H3028" s="549">
        <v>0.01</v>
      </c>
      <c r="I3028" s="551">
        <v>20</v>
      </c>
      <c r="J3028" s="565">
        <v>19.989999999999998</v>
      </c>
      <c r="K3028" s="5233">
        <v>5000</v>
      </c>
      <c r="L3028" s="5234"/>
      <c r="M3028" s="553">
        <v>0.08</v>
      </c>
      <c r="N3028" s="553">
        <v>0.19</v>
      </c>
      <c r="O3028" s="553">
        <v>0.19</v>
      </c>
      <c r="P3028" s="553">
        <v>0.19</v>
      </c>
      <c r="Q3028" s="553">
        <v>0.19</v>
      </c>
      <c r="R3028" s="554" t="s">
        <v>2005</v>
      </c>
    </row>
    <row r="3029" spans="2:18" s="360" customFormat="1" ht="15" customHeight="1" x14ac:dyDescent="0.2">
      <c r="B3029" s="548">
        <v>211</v>
      </c>
      <c r="C3029" s="556" t="s">
        <v>116</v>
      </c>
      <c r="D3029" s="549">
        <f t="shared" si="35"/>
        <v>65</v>
      </c>
      <c r="E3029" s="549">
        <v>45</v>
      </c>
      <c r="F3029" s="550">
        <v>563</v>
      </c>
      <c r="G3029" s="550">
        <v>1125</v>
      </c>
      <c r="H3029" s="549">
        <v>0.01</v>
      </c>
      <c r="I3029" s="551">
        <v>20</v>
      </c>
      <c r="J3029" s="565">
        <v>19.989999999999998</v>
      </c>
      <c r="K3029" s="5233">
        <v>5000</v>
      </c>
      <c r="L3029" s="5234"/>
      <c r="M3029" s="553">
        <v>0.08</v>
      </c>
      <c r="N3029" s="553">
        <v>0.19</v>
      </c>
      <c r="O3029" s="553">
        <v>0.19</v>
      </c>
      <c r="P3029" s="553">
        <v>0.19</v>
      </c>
      <c r="Q3029" s="553">
        <v>0.19</v>
      </c>
      <c r="R3029" s="554" t="s">
        <v>2005</v>
      </c>
    </row>
    <row r="3030" spans="2:18" s="360" customFormat="1" ht="15" customHeight="1" x14ac:dyDescent="0.2">
      <c r="B3030" s="548">
        <v>211</v>
      </c>
      <c r="C3030" s="556" t="s">
        <v>117</v>
      </c>
      <c r="D3030" s="549">
        <f t="shared" si="35"/>
        <v>80</v>
      </c>
      <c r="E3030" s="549">
        <v>60</v>
      </c>
      <c r="F3030" s="550">
        <v>750</v>
      </c>
      <c r="G3030" s="550">
        <v>1500</v>
      </c>
      <c r="H3030" s="549">
        <v>0.01</v>
      </c>
      <c r="I3030" s="551">
        <v>20</v>
      </c>
      <c r="J3030" s="565">
        <v>19.989999999999998</v>
      </c>
      <c r="K3030" s="5233">
        <v>5000</v>
      </c>
      <c r="L3030" s="5234"/>
      <c r="M3030" s="553">
        <v>0.08</v>
      </c>
      <c r="N3030" s="553">
        <v>0.19</v>
      </c>
      <c r="O3030" s="553">
        <v>0.19</v>
      </c>
      <c r="P3030" s="553">
        <v>0.19</v>
      </c>
      <c r="Q3030" s="553">
        <v>0.19</v>
      </c>
      <c r="R3030" s="554" t="s">
        <v>2005</v>
      </c>
    </row>
    <row r="3031" spans="2:18" s="360" customFormat="1" ht="15" customHeight="1" x14ac:dyDescent="0.2">
      <c r="B3031" s="548">
        <v>211</v>
      </c>
      <c r="C3031" s="556" t="s">
        <v>118</v>
      </c>
      <c r="D3031" s="549">
        <f t="shared" si="35"/>
        <v>100</v>
      </c>
      <c r="E3031" s="549">
        <v>80</v>
      </c>
      <c r="F3031" s="550">
        <v>1000</v>
      </c>
      <c r="G3031" s="550">
        <v>2000</v>
      </c>
      <c r="H3031" s="549">
        <v>0.01</v>
      </c>
      <c r="I3031" s="551">
        <v>20</v>
      </c>
      <c r="J3031" s="565">
        <v>19.989999999999998</v>
      </c>
      <c r="K3031" s="5233">
        <v>5000</v>
      </c>
      <c r="L3031" s="5234"/>
      <c r="M3031" s="553">
        <v>0.08</v>
      </c>
      <c r="N3031" s="553">
        <v>0.19</v>
      </c>
      <c r="O3031" s="553">
        <v>0.19</v>
      </c>
      <c r="P3031" s="553">
        <v>0.19</v>
      </c>
      <c r="Q3031" s="553">
        <v>0.19</v>
      </c>
      <c r="R3031" s="554" t="s">
        <v>2005</v>
      </c>
    </row>
    <row r="3032" spans="2:18" s="360" customFormat="1" ht="15" customHeight="1" thickBot="1" x14ac:dyDescent="0.25">
      <c r="B3032" s="567">
        <v>211</v>
      </c>
      <c r="C3032" s="568" t="s">
        <v>119</v>
      </c>
      <c r="D3032" s="549">
        <f t="shared" si="35"/>
        <v>120</v>
      </c>
      <c r="E3032" s="569">
        <v>100</v>
      </c>
      <c r="F3032" s="570">
        <v>1250</v>
      </c>
      <c r="G3032" s="570">
        <v>2500</v>
      </c>
      <c r="H3032" s="549">
        <v>0.01</v>
      </c>
      <c r="I3032" s="551">
        <v>20</v>
      </c>
      <c r="J3032" s="565">
        <v>19.989999999999998</v>
      </c>
      <c r="K3032" s="5233">
        <v>5000</v>
      </c>
      <c r="L3032" s="5234"/>
      <c r="M3032" s="553">
        <v>0.08</v>
      </c>
      <c r="N3032" s="553">
        <v>0.19</v>
      </c>
      <c r="O3032" s="553">
        <v>0.19</v>
      </c>
      <c r="P3032" s="553">
        <v>0.19</v>
      </c>
      <c r="Q3032" s="553">
        <v>0.19</v>
      </c>
      <c r="R3032" s="554" t="s">
        <v>2005</v>
      </c>
    </row>
    <row r="3033" spans="2:18" s="360" customFormat="1" ht="15" customHeight="1" x14ac:dyDescent="0.2">
      <c r="B3033" s="571"/>
      <c r="C3033" s="280"/>
      <c r="D3033" s="280"/>
      <c r="E3033" s="280"/>
      <c r="F3033" s="280"/>
      <c r="G3033" s="280"/>
      <c r="H3033" s="280"/>
      <c r="I3033" s="280"/>
      <c r="J3033" s="280"/>
      <c r="K3033" s="280"/>
      <c r="L3033" s="280"/>
      <c r="M3033" s="300"/>
      <c r="N3033" s="300"/>
      <c r="O3033" s="300"/>
      <c r="P3033" s="300"/>
      <c r="Q3033" s="300"/>
      <c r="R3033" s="538"/>
    </row>
    <row r="3034" spans="2:18" s="360" customFormat="1" ht="15" customHeight="1" x14ac:dyDescent="0.2">
      <c r="B3034" s="571" t="s">
        <v>120</v>
      </c>
      <c r="C3034" s="280" t="s">
        <v>121</v>
      </c>
      <c r="D3034" s="280"/>
      <c r="E3034" s="280"/>
      <c r="F3034" s="280"/>
      <c r="G3034" s="280"/>
      <c r="H3034" s="280"/>
      <c r="I3034" s="280"/>
      <c r="J3034" s="280"/>
      <c r="K3034" s="280"/>
      <c r="L3034" s="280"/>
      <c r="M3034" s="300"/>
      <c r="N3034" s="300"/>
      <c r="O3034" s="300"/>
      <c r="P3034" s="300"/>
      <c r="Q3034" s="300"/>
      <c r="R3034" s="538"/>
    </row>
    <row r="3035" spans="2:18" s="360" customFormat="1" ht="15" customHeight="1" x14ac:dyDescent="0.2">
      <c r="B3035" s="572" t="s">
        <v>122</v>
      </c>
      <c r="C3035" s="280" t="s">
        <v>123</v>
      </c>
      <c r="D3035" s="280"/>
      <c r="E3035" s="280"/>
      <c r="F3035" s="280"/>
      <c r="G3035" s="280"/>
      <c r="H3035" s="280"/>
      <c r="I3035" s="280"/>
      <c r="J3035" s="280"/>
      <c r="K3035" s="280"/>
      <c r="L3035" s="280"/>
      <c r="M3035" s="300"/>
      <c r="N3035" s="300"/>
      <c r="O3035" s="300"/>
      <c r="P3035" s="300"/>
      <c r="Q3035" s="300"/>
      <c r="R3035" s="538"/>
    </row>
    <row r="3036" spans="2:18" s="360" customFormat="1" ht="15" customHeight="1" x14ac:dyDescent="0.2">
      <c r="B3036" s="572" t="s">
        <v>124</v>
      </c>
      <c r="C3036" s="280" t="s">
        <v>125</v>
      </c>
      <c r="D3036" s="280"/>
      <c r="E3036" s="280"/>
      <c r="F3036" s="280"/>
      <c r="G3036" s="280"/>
      <c r="H3036" s="280"/>
      <c r="I3036" s="280"/>
      <c r="J3036" s="280"/>
      <c r="K3036" s="280"/>
      <c r="L3036" s="280"/>
      <c r="M3036" s="300"/>
      <c r="N3036" s="300"/>
      <c r="O3036" s="300"/>
      <c r="P3036" s="300"/>
      <c r="Q3036" s="300"/>
      <c r="R3036" s="538"/>
    </row>
    <row r="3037" spans="2:18" s="360" customFormat="1" ht="15" customHeight="1" x14ac:dyDescent="0.2">
      <c r="B3037" s="572" t="s">
        <v>126</v>
      </c>
      <c r="C3037" s="280" t="s">
        <v>127</v>
      </c>
      <c r="D3037" s="280"/>
      <c r="E3037" s="280"/>
      <c r="F3037" s="280"/>
      <c r="G3037" s="280"/>
      <c r="H3037" s="280"/>
      <c r="I3037" s="280"/>
      <c r="J3037" s="280"/>
      <c r="K3037" s="280"/>
      <c r="L3037" s="280"/>
      <c r="M3037" s="300"/>
      <c r="N3037" s="300"/>
      <c r="O3037" s="300"/>
      <c r="P3037" s="300"/>
      <c r="Q3037" s="300"/>
      <c r="R3037" s="538"/>
    </row>
    <row r="3038" spans="2:18" s="360" customFormat="1" ht="15" customHeight="1" x14ac:dyDescent="0.2">
      <c r="B3038" s="572" t="s">
        <v>128</v>
      </c>
      <c r="C3038" s="280" t="s">
        <v>820</v>
      </c>
      <c r="D3038" s="280"/>
      <c r="E3038" s="280"/>
      <c r="F3038" s="280"/>
      <c r="G3038" s="280"/>
      <c r="H3038" s="280"/>
      <c r="I3038" s="280"/>
      <c r="J3038" s="280"/>
      <c r="K3038" s="280"/>
      <c r="L3038" s="280"/>
      <c r="M3038" s="300"/>
      <c r="N3038" s="300"/>
      <c r="O3038" s="300"/>
      <c r="P3038" s="300"/>
      <c r="Q3038" s="300"/>
      <c r="R3038" s="538"/>
    </row>
    <row r="3039" spans="2:18" s="360" customFormat="1" ht="15" customHeight="1" x14ac:dyDescent="0.2">
      <c r="B3039" s="572" t="s">
        <v>821</v>
      </c>
      <c r="C3039" s="280" t="s">
        <v>822</v>
      </c>
      <c r="D3039" s="280"/>
      <c r="E3039" s="280"/>
      <c r="F3039" s="280"/>
      <c r="G3039" s="280"/>
      <c r="H3039" s="280"/>
      <c r="I3039" s="280"/>
      <c r="J3039" s="280"/>
      <c r="K3039" s="280"/>
      <c r="L3039" s="280"/>
      <c r="M3039" s="300"/>
      <c r="N3039" s="300"/>
      <c r="O3039" s="300"/>
      <c r="P3039" s="300"/>
      <c r="Q3039" s="300"/>
      <c r="R3039" s="538"/>
    </row>
    <row r="3040" spans="2:18" s="360" customFormat="1" ht="15" customHeight="1" x14ac:dyDescent="0.2">
      <c r="B3040" s="572" t="s">
        <v>2005</v>
      </c>
      <c r="C3040" s="280" t="s">
        <v>823</v>
      </c>
      <c r="D3040" s="280"/>
      <c r="E3040" s="280"/>
      <c r="F3040" s="280"/>
      <c r="G3040" s="280"/>
      <c r="H3040" s="280"/>
      <c r="I3040" s="280"/>
      <c r="J3040" s="280"/>
      <c r="K3040" s="280"/>
      <c r="L3040" s="280"/>
      <c r="M3040" s="300"/>
      <c r="N3040" s="300"/>
      <c r="O3040" s="300"/>
      <c r="P3040" s="300"/>
      <c r="Q3040" s="300"/>
      <c r="R3040" s="538"/>
    </row>
    <row r="3041" spans="2:18" s="360" customFormat="1" ht="15" customHeight="1" x14ac:dyDescent="0.2">
      <c r="B3041" s="572" t="s">
        <v>2007</v>
      </c>
      <c r="C3041" s="280" t="s">
        <v>824</v>
      </c>
      <c r="D3041" s="280"/>
      <c r="E3041" s="280"/>
      <c r="F3041" s="280"/>
      <c r="G3041" s="280"/>
      <c r="H3041" s="280"/>
      <c r="I3041" s="280"/>
      <c r="J3041" s="280"/>
      <c r="K3041" s="280"/>
      <c r="L3041" s="280"/>
      <c r="M3041" s="300"/>
      <c r="N3041" s="300"/>
      <c r="O3041" s="300"/>
      <c r="P3041" s="300"/>
      <c r="Q3041" s="300"/>
      <c r="R3041" s="538"/>
    </row>
    <row r="3042" spans="2:18" s="360" customFormat="1" ht="15" customHeight="1" thickBot="1" x14ac:dyDescent="0.25">
      <c r="B3042" s="573"/>
      <c r="C3042" s="574"/>
      <c r="D3042" s="574"/>
      <c r="E3042" s="574"/>
      <c r="F3042" s="574"/>
      <c r="G3042" s="574"/>
      <c r="H3042" s="574"/>
      <c r="I3042" s="574"/>
      <c r="J3042" s="574"/>
      <c r="K3042" s="574"/>
      <c r="L3042" s="574"/>
      <c r="M3042" s="575"/>
      <c r="N3042" s="575"/>
      <c r="O3042" s="575"/>
      <c r="P3042" s="575"/>
      <c r="Q3042" s="575"/>
      <c r="R3042" s="576"/>
    </row>
    <row r="3043" spans="2:18" s="360" customFormat="1" ht="15" customHeight="1" thickTop="1" x14ac:dyDescent="0.2">
      <c r="B3043" s="249"/>
      <c r="C3043"/>
      <c r="D3043"/>
      <c r="E3043"/>
      <c r="F3043"/>
      <c r="G3043"/>
      <c r="H3043"/>
      <c r="I3043"/>
      <c r="J3043"/>
      <c r="K3043"/>
      <c r="L3043"/>
      <c r="M3043" s="314"/>
      <c r="N3043" s="314"/>
      <c r="O3043" s="314"/>
      <c r="P3043" s="314"/>
      <c r="Q3043" s="314"/>
      <c r="R3043"/>
    </row>
    <row r="3044" spans="2:18" s="360" customFormat="1" ht="15" customHeight="1" x14ac:dyDescent="0.3">
      <c r="C3044" s="534"/>
      <c r="D3044" s="534"/>
      <c r="E3044" s="534"/>
      <c r="F3044" s="534"/>
      <c r="G3044" s="534"/>
      <c r="H3044" s="534"/>
      <c r="I3044" s="506"/>
      <c r="J3044" s="506"/>
      <c r="K3044" s="506"/>
      <c r="L3044" s="506"/>
      <c r="M3044" s="506"/>
      <c r="N3044" s="506"/>
      <c r="O3044" s="506"/>
      <c r="P3044" s="506"/>
    </row>
    <row r="3045" spans="2:18" ht="13.5" thickBot="1" x14ac:dyDescent="0.25">
      <c r="C3045" s="6"/>
      <c r="D3045" s="2"/>
      <c r="E3045" s="2"/>
      <c r="F3045" s="2"/>
      <c r="G3045" s="2"/>
      <c r="H3045" s="2"/>
      <c r="I3045" s="2"/>
      <c r="J3045" s="2"/>
      <c r="K3045" s="2"/>
      <c r="L3045" s="2"/>
      <c r="M3045" s="2"/>
      <c r="N3045" s="2"/>
      <c r="O3045" s="2"/>
      <c r="P3045" s="2"/>
    </row>
    <row r="3046" spans="2:18" ht="13.5" thickTop="1" x14ac:dyDescent="0.2">
      <c r="C3046" s="5265" t="s">
        <v>559</v>
      </c>
      <c r="D3046" s="5266"/>
      <c r="E3046" s="5266"/>
      <c r="F3046" s="5266"/>
      <c r="G3046" s="5266"/>
      <c r="H3046" s="5267"/>
      <c r="I3046" s="2"/>
      <c r="J3046" s="2"/>
      <c r="K3046" s="2"/>
      <c r="L3046" s="2"/>
      <c r="M3046" s="2"/>
      <c r="N3046" s="2"/>
      <c r="O3046" s="2"/>
      <c r="P3046" s="2"/>
    </row>
    <row r="3047" spans="2:18" x14ac:dyDescent="0.2">
      <c r="C3047" s="5251" t="s">
        <v>560</v>
      </c>
      <c r="D3047" s="5252"/>
      <c r="E3047" s="5253" t="s">
        <v>345</v>
      </c>
      <c r="F3047" s="5254"/>
      <c r="G3047" s="5254"/>
      <c r="H3047" s="5255"/>
      <c r="I3047" s="2"/>
      <c r="J3047" s="2"/>
      <c r="K3047" s="2"/>
      <c r="L3047" s="2"/>
      <c r="M3047" s="2"/>
      <c r="N3047" s="2"/>
      <c r="O3047" s="2"/>
      <c r="P3047" s="2"/>
    </row>
    <row r="3048" spans="2:18" ht="63.75" x14ac:dyDescent="0.2">
      <c r="C3048" s="452" t="s">
        <v>346</v>
      </c>
      <c r="D3048" s="389" t="s">
        <v>561</v>
      </c>
      <c r="E3048" s="385" t="s">
        <v>2020</v>
      </c>
      <c r="F3048" s="385" t="s">
        <v>562</v>
      </c>
      <c r="G3048" s="385" t="s">
        <v>563</v>
      </c>
      <c r="H3048" s="453" t="s">
        <v>564</v>
      </c>
      <c r="I3048" s="2"/>
      <c r="J3048" s="2"/>
      <c r="K3048" s="2"/>
      <c r="L3048" s="2"/>
      <c r="M3048" s="2"/>
      <c r="N3048" s="2"/>
      <c r="O3048" s="2"/>
      <c r="P3048" s="2"/>
    </row>
    <row r="3049" spans="2:18" x14ac:dyDescent="0.2">
      <c r="C3049" s="454" t="s">
        <v>559</v>
      </c>
      <c r="D3049" s="324">
        <v>100</v>
      </c>
      <c r="E3049" s="320">
        <v>100</v>
      </c>
      <c r="F3049" s="19">
        <v>1250</v>
      </c>
      <c r="G3049" s="323">
        <v>0.08</v>
      </c>
      <c r="H3049" s="455">
        <v>0.23300000000000001</v>
      </c>
      <c r="I3049" s="2"/>
      <c r="J3049" s="2"/>
      <c r="K3049" s="2"/>
      <c r="L3049" s="2"/>
      <c r="M3049" s="2"/>
      <c r="N3049" s="2"/>
      <c r="O3049" s="2"/>
      <c r="P3049" s="2"/>
    </row>
    <row r="3050" spans="2:18" ht="12.75" customHeight="1" x14ac:dyDescent="0.2">
      <c r="C3050" s="5262" t="s">
        <v>565</v>
      </c>
      <c r="D3050" s="5263"/>
      <c r="E3050" s="5263"/>
      <c r="F3050" s="5263"/>
      <c r="G3050" s="5263"/>
      <c r="H3050" s="5264"/>
      <c r="I3050" s="2"/>
      <c r="J3050" s="2"/>
      <c r="K3050" s="2"/>
      <c r="L3050" s="2"/>
      <c r="M3050" s="2"/>
      <c r="N3050" s="2"/>
      <c r="O3050" s="2"/>
      <c r="P3050" s="2"/>
    </row>
    <row r="3051" spans="2:18" x14ac:dyDescent="0.2">
      <c r="C3051" s="318" t="s">
        <v>2122</v>
      </c>
      <c r="D3051" s="280"/>
      <c r="E3051" s="280"/>
      <c r="F3051" s="280"/>
      <c r="G3051" s="280"/>
      <c r="H3051" s="319"/>
      <c r="I3051" s="2"/>
      <c r="J3051" s="2"/>
      <c r="K3051" s="2"/>
      <c r="L3051" s="2"/>
      <c r="M3051" s="2"/>
      <c r="N3051" s="2"/>
      <c r="O3051" s="2"/>
      <c r="P3051" s="2"/>
    </row>
    <row r="3052" spans="2:18" ht="13.5" thickBot="1" x14ac:dyDescent="0.25">
      <c r="C3052" s="325" t="str">
        <f>+C3087</f>
        <v>No esta incluido el valor de los impuestos</v>
      </c>
      <c r="D3052" s="326"/>
      <c r="E3052" s="326"/>
      <c r="F3052" s="326"/>
      <c r="G3052" s="326"/>
      <c r="H3052" s="327"/>
      <c r="I3052" s="2"/>
      <c r="J3052" s="2"/>
      <c r="K3052" s="2"/>
      <c r="L3052" s="2"/>
      <c r="M3052" s="2"/>
      <c r="N3052" s="2"/>
      <c r="O3052" s="2"/>
      <c r="P3052" s="2"/>
    </row>
    <row r="3053" spans="2:18" ht="13.5" thickTop="1" x14ac:dyDescent="0.2">
      <c r="C3053" s="249"/>
      <c r="D3053" s="2"/>
      <c r="E3053" s="2"/>
      <c r="F3053" s="2"/>
      <c r="G3053" s="2"/>
      <c r="H3053" s="2"/>
      <c r="I3053" s="2"/>
      <c r="J3053" s="2"/>
      <c r="K3053" s="2"/>
      <c r="L3053" s="2"/>
      <c r="M3053" s="2"/>
      <c r="N3053" s="2"/>
      <c r="O3053" s="2"/>
      <c r="P3053" s="2"/>
    </row>
    <row r="3054" spans="2:18" ht="13.5" thickBot="1" x14ac:dyDescent="0.25">
      <c r="C3054" s="6"/>
      <c r="D3054" s="2"/>
      <c r="E3054" s="2"/>
      <c r="F3054" s="2"/>
      <c r="G3054" s="2"/>
      <c r="H3054" s="2"/>
      <c r="I3054" s="2"/>
      <c r="J3054" s="2"/>
      <c r="K3054" s="2"/>
      <c r="L3054" s="2"/>
      <c r="M3054" s="2"/>
      <c r="N3054" s="2"/>
      <c r="O3054" s="2"/>
      <c r="P3054" s="2"/>
    </row>
    <row r="3055" spans="2:18" ht="13.5" thickTop="1" x14ac:dyDescent="0.2">
      <c r="C3055" s="5265" t="s">
        <v>343</v>
      </c>
      <c r="D3055" s="5266"/>
      <c r="E3055" s="5266"/>
      <c r="F3055" s="5266"/>
      <c r="G3055" s="5266"/>
      <c r="H3055" s="5266"/>
      <c r="I3055" s="5266"/>
      <c r="J3055" s="5266"/>
      <c r="K3055" s="5266"/>
      <c r="L3055" s="5267"/>
      <c r="M3055" s="2"/>
      <c r="N3055" s="2"/>
      <c r="O3055" s="2"/>
      <c r="P3055" s="2"/>
    </row>
    <row r="3056" spans="2:18" x14ac:dyDescent="0.2">
      <c r="C3056" s="5251" t="s">
        <v>344</v>
      </c>
      <c r="D3056" s="5252"/>
      <c r="E3056" s="5279" t="s">
        <v>345</v>
      </c>
      <c r="F3056" s="5280"/>
      <c r="G3056" s="5280"/>
      <c r="H3056" s="5281"/>
      <c r="I3056" s="456"/>
      <c r="J3056" s="456"/>
      <c r="K3056" s="456"/>
      <c r="L3056" s="458"/>
      <c r="M3056" s="2"/>
      <c r="N3056" s="2"/>
      <c r="O3056" s="2"/>
      <c r="P3056" s="2"/>
    </row>
    <row r="3057" spans="3:16" ht="76.5" x14ac:dyDescent="0.2">
      <c r="C3057" s="459" t="s">
        <v>346</v>
      </c>
      <c r="D3057" s="457" t="s">
        <v>347</v>
      </c>
      <c r="E3057" s="389" t="s">
        <v>348</v>
      </c>
      <c r="F3057" s="389" t="s">
        <v>349</v>
      </c>
      <c r="G3057" s="389" t="s">
        <v>350</v>
      </c>
      <c r="H3057" s="389" t="s">
        <v>351</v>
      </c>
      <c r="I3057" s="389" t="s">
        <v>352</v>
      </c>
      <c r="J3057" s="389" t="s">
        <v>353</v>
      </c>
      <c r="K3057" s="389" t="s">
        <v>354</v>
      </c>
      <c r="L3057" s="460" t="s">
        <v>355</v>
      </c>
      <c r="M3057" s="2"/>
      <c r="N3057" s="2"/>
      <c r="O3057" s="2"/>
      <c r="P3057" s="2"/>
    </row>
    <row r="3058" spans="3:16" x14ac:dyDescent="0.2">
      <c r="C3058" s="454" t="s">
        <v>356</v>
      </c>
      <c r="D3058" s="320">
        <f>+E3058+J3058</f>
        <v>0</v>
      </c>
      <c r="E3058" s="320">
        <v>0</v>
      </c>
      <c r="F3058" s="321">
        <v>0</v>
      </c>
      <c r="G3058" s="322">
        <v>0.08</v>
      </c>
      <c r="H3058" s="323">
        <v>0.19</v>
      </c>
      <c r="I3058" s="323">
        <v>0.04</v>
      </c>
      <c r="J3058" s="317"/>
      <c r="K3058" s="317"/>
      <c r="L3058" s="461"/>
      <c r="M3058" s="2"/>
      <c r="N3058" s="2"/>
      <c r="O3058" s="2"/>
      <c r="P3058" s="2"/>
    </row>
    <row r="3059" spans="3:16" x14ac:dyDescent="0.2">
      <c r="C3059" s="454" t="s">
        <v>357</v>
      </c>
      <c r="D3059" s="320">
        <f>+E3059+J3059</f>
        <v>6</v>
      </c>
      <c r="E3059" s="320">
        <v>6</v>
      </c>
      <c r="F3059" s="321">
        <v>75</v>
      </c>
      <c r="G3059" s="322">
        <v>0.08</v>
      </c>
      <c r="H3059" s="323">
        <v>0.19</v>
      </c>
      <c r="I3059" s="323">
        <v>0.04</v>
      </c>
      <c r="J3059" s="317"/>
      <c r="K3059" s="317"/>
      <c r="L3059" s="461"/>
      <c r="M3059" s="2"/>
      <c r="N3059" s="2"/>
      <c r="O3059" s="2"/>
      <c r="P3059" s="2"/>
    </row>
    <row r="3060" spans="3:16" x14ac:dyDescent="0.2">
      <c r="C3060" s="454" t="s">
        <v>358</v>
      </c>
      <c r="D3060" s="320">
        <f t="shared" ref="D3060:D3082" si="37">+E3060+J3060</f>
        <v>8</v>
      </c>
      <c r="E3060" s="320">
        <v>8</v>
      </c>
      <c r="F3060" s="321">
        <v>100</v>
      </c>
      <c r="G3060" s="322">
        <v>0.08</v>
      </c>
      <c r="H3060" s="323">
        <v>0.19</v>
      </c>
      <c r="I3060" s="323">
        <v>0.04</v>
      </c>
      <c r="J3060" s="317"/>
      <c r="K3060" s="317"/>
      <c r="L3060" s="461"/>
      <c r="M3060" s="2"/>
      <c r="N3060" s="2"/>
      <c r="O3060" s="2"/>
      <c r="P3060" s="2"/>
    </row>
    <row r="3061" spans="3:16" x14ac:dyDescent="0.2">
      <c r="C3061" s="454" t="s">
        <v>2440</v>
      </c>
      <c r="D3061" s="320">
        <f t="shared" si="37"/>
        <v>10</v>
      </c>
      <c r="E3061" s="320">
        <v>10</v>
      </c>
      <c r="F3061" s="321">
        <v>125</v>
      </c>
      <c r="G3061" s="322">
        <v>0.08</v>
      </c>
      <c r="H3061" s="323">
        <v>0.19</v>
      </c>
      <c r="I3061" s="323">
        <v>0.04</v>
      </c>
      <c r="J3061" s="317"/>
      <c r="K3061" s="317"/>
      <c r="L3061" s="461"/>
      <c r="M3061" s="2"/>
      <c r="N3061" s="2"/>
      <c r="O3061" s="2"/>
      <c r="P3061" s="2"/>
    </row>
    <row r="3062" spans="3:16" x14ac:dyDescent="0.2">
      <c r="C3062" s="454" t="s">
        <v>2441</v>
      </c>
      <c r="D3062" s="320">
        <f t="shared" si="37"/>
        <v>12</v>
      </c>
      <c r="E3062" s="320">
        <v>12</v>
      </c>
      <c r="F3062" s="321">
        <v>150</v>
      </c>
      <c r="G3062" s="322">
        <v>0.08</v>
      </c>
      <c r="H3062" s="323">
        <v>0.19</v>
      </c>
      <c r="I3062" s="323">
        <v>0.04</v>
      </c>
      <c r="J3062" s="317"/>
      <c r="K3062" s="317"/>
      <c r="L3062" s="461"/>
      <c r="M3062" s="2"/>
      <c r="N3062" s="2"/>
      <c r="O3062" s="2"/>
      <c r="P3062" s="2"/>
    </row>
    <row r="3063" spans="3:16" x14ac:dyDescent="0.2">
      <c r="C3063" s="454" t="s">
        <v>906</v>
      </c>
      <c r="D3063" s="320">
        <f t="shared" si="37"/>
        <v>15</v>
      </c>
      <c r="E3063" s="320">
        <v>15</v>
      </c>
      <c r="F3063" s="321">
        <v>188</v>
      </c>
      <c r="G3063" s="322">
        <v>0.08</v>
      </c>
      <c r="H3063" s="323">
        <v>0.19</v>
      </c>
      <c r="I3063" s="323">
        <v>0.04</v>
      </c>
      <c r="J3063" s="317"/>
      <c r="K3063" s="317"/>
      <c r="L3063" s="461"/>
      <c r="M3063" s="2"/>
      <c r="N3063" s="2"/>
      <c r="O3063" s="2"/>
      <c r="P3063" s="2"/>
    </row>
    <row r="3064" spans="3:16" x14ac:dyDescent="0.2">
      <c r="C3064" s="454" t="s">
        <v>907</v>
      </c>
      <c r="D3064" s="320">
        <f t="shared" si="37"/>
        <v>20</v>
      </c>
      <c r="E3064" s="320">
        <v>20</v>
      </c>
      <c r="F3064" s="321">
        <v>250</v>
      </c>
      <c r="G3064" s="322">
        <v>0.08</v>
      </c>
      <c r="H3064" s="323">
        <v>0.19</v>
      </c>
      <c r="I3064" s="323">
        <v>0.04</v>
      </c>
      <c r="J3064" s="317"/>
      <c r="K3064" s="317"/>
      <c r="L3064" s="461"/>
      <c r="M3064" s="2"/>
      <c r="N3064" s="2"/>
      <c r="O3064" s="2"/>
      <c r="P3064" s="2"/>
    </row>
    <row r="3065" spans="3:16" x14ac:dyDescent="0.2">
      <c r="C3065" s="454" t="s">
        <v>908</v>
      </c>
      <c r="D3065" s="320">
        <f t="shared" si="37"/>
        <v>25</v>
      </c>
      <c r="E3065" s="320">
        <v>25</v>
      </c>
      <c r="F3065" s="321">
        <v>313</v>
      </c>
      <c r="G3065" s="322">
        <v>0.08</v>
      </c>
      <c r="H3065" s="323">
        <v>0.19</v>
      </c>
      <c r="I3065" s="323">
        <v>0.04</v>
      </c>
      <c r="J3065" s="317"/>
      <c r="K3065" s="317"/>
      <c r="L3065" s="461"/>
      <c r="M3065" s="2"/>
      <c r="N3065" s="2"/>
      <c r="O3065" s="2"/>
      <c r="P3065" s="2"/>
    </row>
    <row r="3066" spans="3:16" x14ac:dyDescent="0.2">
      <c r="C3066" s="454" t="s">
        <v>909</v>
      </c>
      <c r="D3066" s="320">
        <f t="shared" si="37"/>
        <v>30</v>
      </c>
      <c r="E3066" s="320">
        <v>30</v>
      </c>
      <c r="F3066" s="321">
        <v>375</v>
      </c>
      <c r="G3066" s="322">
        <v>0.08</v>
      </c>
      <c r="H3066" s="323">
        <v>0.19</v>
      </c>
      <c r="I3066" s="323">
        <v>0.04</v>
      </c>
      <c r="J3066" s="317"/>
      <c r="K3066" s="317"/>
      <c r="L3066" s="461"/>
      <c r="M3066" s="2"/>
      <c r="N3066" s="2"/>
      <c r="O3066" s="2"/>
      <c r="P3066" s="2"/>
    </row>
    <row r="3067" spans="3:16" x14ac:dyDescent="0.2">
      <c r="C3067" s="454" t="s">
        <v>910</v>
      </c>
      <c r="D3067" s="320">
        <f t="shared" si="37"/>
        <v>40</v>
      </c>
      <c r="E3067" s="320">
        <v>40</v>
      </c>
      <c r="F3067" s="321">
        <v>500</v>
      </c>
      <c r="G3067" s="322">
        <v>0.08</v>
      </c>
      <c r="H3067" s="323">
        <v>0.19</v>
      </c>
      <c r="I3067" s="323">
        <v>0.04</v>
      </c>
      <c r="J3067" s="317"/>
      <c r="K3067" s="317"/>
      <c r="L3067" s="461"/>
      <c r="M3067" s="2"/>
      <c r="N3067" s="2"/>
      <c r="O3067" s="2"/>
      <c r="P3067" s="2"/>
    </row>
    <row r="3068" spans="3:16" x14ac:dyDescent="0.2">
      <c r="C3068" s="454" t="s">
        <v>911</v>
      </c>
      <c r="D3068" s="320">
        <f t="shared" si="37"/>
        <v>50</v>
      </c>
      <c r="E3068" s="320">
        <v>50</v>
      </c>
      <c r="F3068" s="321">
        <v>625</v>
      </c>
      <c r="G3068" s="322">
        <v>0.08</v>
      </c>
      <c r="H3068" s="323">
        <v>0.19</v>
      </c>
      <c r="I3068" s="323">
        <v>0.04</v>
      </c>
      <c r="J3068" s="317"/>
      <c r="K3068" s="317"/>
      <c r="L3068" s="461"/>
      <c r="M3068" s="2"/>
      <c r="N3068" s="2"/>
      <c r="O3068" s="2"/>
      <c r="P3068" s="2"/>
    </row>
    <row r="3069" spans="3:16" x14ac:dyDescent="0.2">
      <c r="C3069" s="454" t="s">
        <v>912</v>
      </c>
      <c r="D3069" s="320">
        <f t="shared" si="37"/>
        <v>70</v>
      </c>
      <c r="E3069" s="320">
        <v>70</v>
      </c>
      <c r="F3069" s="321">
        <v>875</v>
      </c>
      <c r="G3069" s="322">
        <v>0.08</v>
      </c>
      <c r="H3069" s="323">
        <v>0.19</v>
      </c>
      <c r="I3069" s="323">
        <v>0.04</v>
      </c>
      <c r="J3069" s="317"/>
      <c r="K3069" s="317"/>
      <c r="L3069" s="461"/>
      <c r="M3069" s="2"/>
      <c r="N3069" s="2"/>
      <c r="O3069" s="2"/>
      <c r="P3069" s="2"/>
    </row>
    <row r="3070" spans="3:16" x14ac:dyDescent="0.2">
      <c r="C3070" s="454" t="s">
        <v>913</v>
      </c>
      <c r="D3070" s="320">
        <f t="shared" si="37"/>
        <v>100</v>
      </c>
      <c r="E3070" s="320">
        <v>100</v>
      </c>
      <c r="F3070" s="321">
        <v>1250</v>
      </c>
      <c r="G3070" s="322">
        <v>0.08</v>
      </c>
      <c r="H3070" s="323">
        <v>0.19</v>
      </c>
      <c r="I3070" s="323">
        <v>0.04</v>
      </c>
      <c r="J3070" s="317"/>
      <c r="K3070" s="317"/>
      <c r="L3070" s="461"/>
      <c r="M3070" s="2"/>
      <c r="N3070" s="2"/>
      <c r="O3070" s="2"/>
      <c r="P3070" s="2"/>
    </row>
    <row r="3071" spans="3:16" x14ac:dyDescent="0.2">
      <c r="C3071" s="454" t="s">
        <v>914</v>
      </c>
      <c r="D3071" s="320">
        <f t="shared" si="37"/>
        <v>200</v>
      </c>
      <c r="E3071" s="320">
        <v>200</v>
      </c>
      <c r="F3071" s="321">
        <v>2500</v>
      </c>
      <c r="G3071" s="322">
        <v>0.08</v>
      </c>
      <c r="H3071" s="323">
        <v>0.19</v>
      </c>
      <c r="I3071" s="323">
        <v>0.04</v>
      </c>
      <c r="J3071" s="317"/>
      <c r="K3071" s="317"/>
      <c r="L3071" s="461"/>
      <c r="M3071" s="2"/>
      <c r="N3071" s="2"/>
      <c r="O3071" s="2"/>
      <c r="P3071" s="2"/>
    </row>
    <row r="3072" spans="3:16" x14ac:dyDescent="0.2">
      <c r="C3072" s="454" t="s">
        <v>915</v>
      </c>
      <c r="D3072" s="320">
        <f t="shared" si="37"/>
        <v>300</v>
      </c>
      <c r="E3072" s="320">
        <v>300</v>
      </c>
      <c r="F3072" s="321">
        <v>3750</v>
      </c>
      <c r="G3072" s="322">
        <v>0.08</v>
      </c>
      <c r="H3072" s="323">
        <v>0.19</v>
      </c>
      <c r="I3072" s="323">
        <v>0.04</v>
      </c>
      <c r="J3072" s="317"/>
      <c r="K3072" s="317"/>
      <c r="L3072" s="461"/>
      <c r="M3072" s="2"/>
      <c r="N3072" s="2"/>
      <c r="O3072" s="2"/>
      <c r="P3072" s="2"/>
    </row>
    <row r="3073" spans="3:16" x14ac:dyDescent="0.2">
      <c r="C3073" s="454" t="s">
        <v>916</v>
      </c>
      <c r="D3073" s="320">
        <f t="shared" si="37"/>
        <v>25</v>
      </c>
      <c r="E3073" s="320">
        <v>10</v>
      </c>
      <c r="F3073" s="321">
        <v>125</v>
      </c>
      <c r="G3073" s="322">
        <v>0.08</v>
      </c>
      <c r="H3073" s="323">
        <v>0.19</v>
      </c>
      <c r="I3073" s="323">
        <v>0.04</v>
      </c>
      <c r="J3073" s="324">
        <v>15</v>
      </c>
      <c r="K3073" s="317">
        <v>60</v>
      </c>
      <c r="L3073" s="462">
        <v>0.01</v>
      </c>
      <c r="M3073" s="2"/>
      <c r="N3073" s="2"/>
      <c r="O3073" s="2"/>
      <c r="P3073" s="2"/>
    </row>
    <row r="3074" spans="3:16" x14ac:dyDescent="0.2">
      <c r="C3074" s="454" t="s">
        <v>917</v>
      </c>
      <c r="D3074" s="320">
        <f t="shared" si="37"/>
        <v>30</v>
      </c>
      <c r="E3074" s="320">
        <v>15</v>
      </c>
      <c r="F3074" s="321">
        <v>188</v>
      </c>
      <c r="G3074" s="322">
        <v>0.08</v>
      </c>
      <c r="H3074" s="323">
        <v>0.19</v>
      </c>
      <c r="I3074" s="323">
        <v>0.04</v>
      </c>
      <c r="J3074" s="324">
        <v>15</v>
      </c>
      <c r="K3074" s="317">
        <v>60</v>
      </c>
      <c r="L3074" s="462">
        <v>0.01</v>
      </c>
      <c r="M3074" s="2"/>
      <c r="N3074" s="2"/>
      <c r="O3074" s="2"/>
      <c r="P3074" s="2"/>
    </row>
    <row r="3075" spans="3:16" x14ac:dyDescent="0.2">
      <c r="C3075" s="454" t="s">
        <v>918</v>
      </c>
      <c r="D3075" s="320">
        <f t="shared" si="37"/>
        <v>35</v>
      </c>
      <c r="E3075" s="320">
        <v>20</v>
      </c>
      <c r="F3075" s="321">
        <v>250</v>
      </c>
      <c r="G3075" s="322">
        <v>0.08</v>
      </c>
      <c r="H3075" s="323">
        <v>0.19</v>
      </c>
      <c r="I3075" s="323">
        <v>0.04</v>
      </c>
      <c r="J3075" s="324">
        <v>15</v>
      </c>
      <c r="K3075" s="317">
        <v>60</v>
      </c>
      <c r="L3075" s="462">
        <v>0.01</v>
      </c>
      <c r="M3075" s="2"/>
      <c r="N3075" s="2"/>
      <c r="O3075" s="2"/>
      <c r="P3075" s="2"/>
    </row>
    <row r="3076" spans="3:16" x14ac:dyDescent="0.2">
      <c r="C3076" s="454" t="s">
        <v>919</v>
      </c>
      <c r="D3076" s="320">
        <f t="shared" si="37"/>
        <v>40</v>
      </c>
      <c r="E3076" s="320">
        <v>25</v>
      </c>
      <c r="F3076" s="321">
        <v>313</v>
      </c>
      <c r="G3076" s="322">
        <v>0.08</v>
      </c>
      <c r="H3076" s="323">
        <v>0.19</v>
      </c>
      <c r="I3076" s="323">
        <v>0.04</v>
      </c>
      <c r="J3076" s="324">
        <v>15</v>
      </c>
      <c r="K3076" s="317">
        <v>60</v>
      </c>
      <c r="L3076" s="462">
        <v>0.01</v>
      </c>
      <c r="M3076" s="2"/>
      <c r="N3076" s="2"/>
      <c r="O3076" s="2"/>
      <c r="P3076" s="2"/>
    </row>
    <row r="3077" spans="3:16" x14ac:dyDescent="0.2">
      <c r="C3077" s="454" t="s">
        <v>920</v>
      </c>
      <c r="D3077" s="320">
        <f t="shared" si="37"/>
        <v>55</v>
      </c>
      <c r="E3077" s="320">
        <v>35</v>
      </c>
      <c r="F3077" s="321">
        <v>438</v>
      </c>
      <c r="G3077" s="322">
        <v>0.08</v>
      </c>
      <c r="H3077" s="323">
        <v>0.19</v>
      </c>
      <c r="I3077" s="323">
        <v>0.04</v>
      </c>
      <c r="J3077" s="324">
        <v>20</v>
      </c>
      <c r="K3077" s="317">
        <v>5000</v>
      </c>
      <c r="L3077" s="462">
        <v>0.01</v>
      </c>
      <c r="M3077" s="2"/>
      <c r="N3077" s="2"/>
      <c r="O3077" s="2"/>
      <c r="P3077" s="2"/>
    </row>
    <row r="3078" spans="3:16" x14ac:dyDescent="0.2">
      <c r="C3078" s="454" t="s">
        <v>921</v>
      </c>
      <c r="D3078" s="320">
        <f t="shared" si="37"/>
        <v>60</v>
      </c>
      <c r="E3078" s="320">
        <v>40</v>
      </c>
      <c r="F3078" s="321">
        <v>500</v>
      </c>
      <c r="G3078" s="322">
        <v>0.08</v>
      </c>
      <c r="H3078" s="323">
        <v>0.19</v>
      </c>
      <c r="I3078" s="323">
        <v>0.04</v>
      </c>
      <c r="J3078" s="324">
        <v>20</v>
      </c>
      <c r="K3078" s="317">
        <v>5000</v>
      </c>
      <c r="L3078" s="462">
        <v>0.01</v>
      </c>
      <c r="M3078" s="2"/>
      <c r="N3078" s="2"/>
      <c r="O3078" s="2"/>
      <c r="P3078" s="2"/>
    </row>
    <row r="3079" spans="3:16" x14ac:dyDescent="0.2">
      <c r="C3079" s="454" t="s">
        <v>922</v>
      </c>
      <c r="D3079" s="320">
        <f t="shared" si="37"/>
        <v>65</v>
      </c>
      <c r="E3079" s="320">
        <v>45</v>
      </c>
      <c r="F3079" s="321">
        <v>563</v>
      </c>
      <c r="G3079" s="322">
        <v>0.08</v>
      </c>
      <c r="H3079" s="323">
        <v>0.19</v>
      </c>
      <c r="I3079" s="323">
        <v>0.04</v>
      </c>
      <c r="J3079" s="324">
        <v>20</v>
      </c>
      <c r="K3079" s="317">
        <v>5000</v>
      </c>
      <c r="L3079" s="462">
        <v>0.01</v>
      </c>
      <c r="M3079" s="2"/>
      <c r="N3079" s="2"/>
      <c r="O3079" s="2"/>
      <c r="P3079" s="2"/>
    </row>
    <row r="3080" spans="3:16" x14ac:dyDescent="0.2">
      <c r="C3080" s="454" t="s">
        <v>923</v>
      </c>
      <c r="D3080" s="320">
        <f t="shared" si="37"/>
        <v>80</v>
      </c>
      <c r="E3080" s="320">
        <v>60</v>
      </c>
      <c r="F3080" s="321">
        <v>750</v>
      </c>
      <c r="G3080" s="322">
        <v>0.08</v>
      </c>
      <c r="H3080" s="323">
        <v>0.19</v>
      </c>
      <c r="I3080" s="323">
        <v>0.04</v>
      </c>
      <c r="J3080" s="324">
        <v>20</v>
      </c>
      <c r="K3080" s="317">
        <v>5000</v>
      </c>
      <c r="L3080" s="462">
        <v>0.01</v>
      </c>
      <c r="M3080" s="2"/>
      <c r="N3080" s="2"/>
      <c r="O3080" s="2"/>
      <c r="P3080" s="2"/>
    </row>
    <row r="3081" spans="3:16" x14ac:dyDescent="0.2">
      <c r="C3081" s="454" t="s">
        <v>924</v>
      </c>
      <c r="D3081" s="320">
        <f t="shared" si="37"/>
        <v>100</v>
      </c>
      <c r="E3081" s="320">
        <v>80</v>
      </c>
      <c r="F3081" s="321">
        <v>1000</v>
      </c>
      <c r="G3081" s="322">
        <v>0.08</v>
      </c>
      <c r="H3081" s="323">
        <v>0.19</v>
      </c>
      <c r="I3081" s="323">
        <v>0.04</v>
      </c>
      <c r="J3081" s="324">
        <v>20</v>
      </c>
      <c r="K3081" s="317">
        <v>5000</v>
      </c>
      <c r="L3081" s="462">
        <v>0.01</v>
      </c>
      <c r="M3081" s="2"/>
      <c r="N3081" s="2"/>
      <c r="O3081" s="2"/>
      <c r="P3081" s="2"/>
    </row>
    <row r="3082" spans="3:16" x14ac:dyDescent="0.2">
      <c r="C3082" s="454" t="s">
        <v>925</v>
      </c>
      <c r="D3082" s="320">
        <f t="shared" si="37"/>
        <v>120</v>
      </c>
      <c r="E3082" s="320">
        <v>100</v>
      </c>
      <c r="F3082" s="321">
        <v>1250</v>
      </c>
      <c r="G3082" s="322">
        <v>0.08</v>
      </c>
      <c r="H3082" s="323">
        <v>0.19</v>
      </c>
      <c r="I3082" s="323">
        <v>0.04</v>
      </c>
      <c r="J3082" s="324">
        <v>20</v>
      </c>
      <c r="K3082" s="317">
        <v>5000</v>
      </c>
      <c r="L3082" s="462">
        <v>0.01</v>
      </c>
      <c r="M3082" s="2"/>
      <c r="N3082" s="2"/>
      <c r="O3082" s="2"/>
      <c r="P3082" s="2"/>
    </row>
    <row r="3083" spans="3:16" ht="27.75" customHeight="1" x14ac:dyDescent="0.2">
      <c r="C3083" s="5262" t="s">
        <v>189</v>
      </c>
      <c r="D3083" s="5263"/>
      <c r="E3083" s="5263"/>
      <c r="F3083" s="5263"/>
      <c r="G3083" s="5263"/>
      <c r="H3083" s="5263"/>
      <c r="I3083" s="5263"/>
      <c r="J3083" s="5263"/>
      <c r="K3083" s="5263"/>
      <c r="L3083" s="5264"/>
      <c r="M3083" s="2"/>
      <c r="N3083" s="2"/>
      <c r="O3083" s="2"/>
      <c r="P3083" s="2"/>
    </row>
    <row r="3084" spans="3:16" ht="12.75" customHeight="1" x14ac:dyDescent="0.2">
      <c r="C3084" s="5259" t="s">
        <v>190</v>
      </c>
      <c r="D3084" s="5260"/>
      <c r="E3084" s="5260"/>
      <c r="F3084" s="5260"/>
      <c r="G3084" s="5260"/>
      <c r="H3084" s="5260"/>
      <c r="I3084" s="5260"/>
      <c r="J3084" s="5260"/>
      <c r="K3084" s="5260"/>
      <c r="L3084" s="5261"/>
      <c r="M3084" s="2"/>
      <c r="N3084" s="2"/>
      <c r="O3084" s="2"/>
      <c r="P3084" s="2"/>
    </row>
    <row r="3085" spans="3:16" x14ac:dyDescent="0.2">
      <c r="C3085" s="318" t="s">
        <v>191</v>
      </c>
      <c r="D3085" s="280"/>
      <c r="E3085" s="280"/>
      <c r="F3085" s="280"/>
      <c r="G3085" s="280"/>
      <c r="H3085" s="280"/>
      <c r="I3085" s="280"/>
      <c r="J3085" s="280"/>
      <c r="K3085" s="280"/>
      <c r="L3085" s="319"/>
      <c r="M3085" s="2"/>
      <c r="N3085" s="2"/>
      <c r="O3085" s="2"/>
      <c r="P3085" s="2"/>
    </row>
    <row r="3086" spans="3:16" x14ac:dyDescent="0.2">
      <c r="C3086" s="318" t="s">
        <v>557</v>
      </c>
      <c r="D3086" s="280"/>
      <c r="E3086" s="280"/>
      <c r="F3086" s="280"/>
      <c r="G3086" s="280"/>
      <c r="H3086" s="280"/>
      <c r="I3086" s="280"/>
      <c r="J3086" s="280"/>
      <c r="K3086" s="280"/>
      <c r="L3086" s="319"/>
      <c r="M3086" s="2"/>
      <c r="N3086" s="2"/>
      <c r="O3086" s="2"/>
      <c r="P3086" s="2"/>
    </row>
    <row r="3087" spans="3:16" ht="13.5" thickBot="1" x14ac:dyDescent="0.25">
      <c r="C3087" s="325" t="s">
        <v>558</v>
      </c>
      <c r="D3087" s="326"/>
      <c r="E3087" s="326"/>
      <c r="F3087" s="326"/>
      <c r="G3087" s="326"/>
      <c r="H3087" s="326"/>
      <c r="I3087" s="326"/>
      <c r="J3087" s="326"/>
      <c r="K3087" s="326"/>
      <c r="L3087" s="327"/>
      <c r="M3087" s="2"/>
      <c r="N3087" s="2"/>
      <c r="O3087" s="2"/>
      <c r="P3087" s="2"/>
    </row>
    <row r="3088" spans="3:16" ht="13.5" thickTop="1" x14ac:dyDescent="0.2">
      <c r="C3088" s="249"/>
      <c r="D3088" s="280"/>
      <c r="E3088" s="280"/>
      <c r="F3088" s="280"/>
      <c r="G3088" s="280"/>
      <c r="H3088" s="280"/>
      <c r="I3088" s="280"/>
      <c r="J3088" s="280"/>
      <c r="K3088" s="280"/>
      <c r="L3088" s="280"/>
      <c r="M3088" s="2"/>
      <c r="N3088" s="2"/>
      <c r="O3088" s="2"/>
      <c r="P3088" s="2"/>
    </row>
    <row r="3089" spans="3:16" x14ac:dyDescent="0.2">
      <c r="C3089" s="6"/>
      <c r="D3089" s="2"/>
      <c r="E3089" s="2"/>
      <c r="F3089" s="2"/>
      <c r="G3089" s="2"/>
      <c r="H3089" s="2"/>
      <c r="I3089" s="2"/>
      <c r="J3089" s="2"/>
      <c r="K3089" s="2"/>
      <c r="L3089" s="2"/>
      <c r="M3089" s="2"/>
      <c r="N3089" s="2"/>
      <c r="O3089" s="2"/>
      <c r="P3089" s="2"/>
    </row>
    <row r="3090" spans="3:16" ht="5.25" customHeight="1" x14ac:dyDescent="0.2">
      <c r="C3090" s="328"/>
      <c r="D3090" s="329"/>
      <c r="E3090" s="329"/>
      <c r="F3090" s="329"/>
      <c r="G3090" s="2"/>
      <c r="H3090" s="2"/>
      <c r="I3090" s="2"/>
      <c r="J3090" s="2"/>
      <c r="K3090" s="2"/>
      <c r="L3090" s="2"/>
      <c r="M3090" s="2"/>
      <c r="N3090" s="2"/>
      <c r="O3090" s="2"/>
      <c r="P3090" s="2"/>
    </row>
    <row r="3091" spans="3:16" ht="13.5" thickBot="1" x14ac:dyDescent="0.25"/>
    <row r="3092" spans="3:16" ht="13.5" thickTop="1" x14ac:dyDescent="0.2">
      <c r="C3092" s="5248" t="s">
        <v>1453</v>
      </c>
      <c r="D3092" s="5249"/>
      <c r="E3092" s="5249"/>
      <c r="F3092" s="5249"/>
      <c r="G3092" s="5250"/>
    </row>
    <row r="3093" spans="3:16" ht="12.75" customHeight="1" x14ac:dyDescent="0.2">
      <c r="C3093" s="466"/>
      <c r="D3093" s="463"/>
      <c r="E3093" s="5256" t="s">
        <v>333</v>
      </c>
      <c r="F3093" s="5257"/>
      <c r="G3093" s="5258"/>
    </row>
    <row r="3094" spans="3:16" ht="25.5" x14ac:dyDescent="0.2">
      <c r="C3094" s="467" t="s">
        <v>1218</v>
      </c>
      <c r="D3094" s="359" t="s">
        <v>381</v>
      </c>
      <c r="E3094" s="359" t="s">
        <v>1607</v>
      </c>
      <c r="F3094" s="359" t="s">
        <v>1608</v>
      </c>
      <c r="G3094" s="468" t="s">
        <v>1609</v>
      </c>
    </row>
    <row r="3095" spans="3:16" x14ac:dyDescent="0.2">
      <c r="C3095" s="216" t="s">
        <v>165</v>
      </c>
      <c r="D3095" s="464" t="s">
        <v>334</v>
      </c>
      <c r="E3095" s="217">
        <v>0.08</v>
      </c>
      <c r="F3095" s="465">
        <v>0.23319999999999999</v>
      </c>
      <c r="G3095" s="218">
        <v>0.23319999999999999</v>
      </c>
    </row>
    <row r="3096" spans="3:16" x14ac:dyDescent="0.2">
      <c r="C3096" s="216" t="s">
        <v>165</v>
      </c>
      <c r="D3096" s="66" t="s">
        <v>335</v>
      </c>
      <c r="E3096" s="217">
        <v>0.15</v>
      </c>
      <c r="F3096" s="465">
        <v>0.15</v>
      </c>
      <c r="G3096" s="218">
        <v>0.15</v>
      </c>
    </row>
    <row r="3097" spans="3:16" ht="13.5" thickBot="1" x14ac:dyDescent="0.25">
      <c r="C3097" s="5246" t="s">
        <v>52</v>
      </c>
      <c r="D3097" s="5247"/>
      <c r="E3097" s="5247"/>
      <c r="F3097" s="220"/>
      <c r="G3097" s="221"/>
    </row>
    <row r="3098" spans="3:16" ht="13.5" thickTop="1" x14ac:dyDescent="0.2">
      <c r="C3098" s="249"/>
    </row>
    <row r="3100" spans="3:16" x14ac:dyDescent="0.2">
      <c r="G3100" s="246"/>
    </row>
  </sheetData>
  <sheetProtection algorithmName="SHA-512" hashValue="9NQRNhO+1dJt7Iy76pe5OgtGYCx4kq4H/7m1GfQTeDkoCX1mUt0rnqqyhWzZt36V6qbKTlITea9RCQEkSxF0/A==" saltValue="ZcX7FQhiYu5VxL5vAQYFCQ==" spinCount="100000" sheet="1" objects="1" scenarios="1"/>
  <mergeCells count="4372">
    <mergeCell ref="B714:C714"/>
    <mergeCell ref="B716:C716"/>
    <mergeCell ref="D716:H716"/>
    <mergeCell ref="B717:C717"/>
    <mergeCell ref="D717:G717"/>
    <mergeCell ref="B718:C718"/>
    <mergeCell ref="D718:G718"/>
    <mergeCell ref="AD711:AG711"/>
    <mergeCell ref="AH711:AJ711"/>
    <mergeCell ref="F712:F713"/>
    <mergeCell ref="G712:G713"/>
    <mergeCell ref="H712:H713"/>
    <mergeCell ref="I712:I713"/>
    <mergeCell ref="J712:J713"/>
    <mergeCell ref="K712:K713"/>
    <mergeCell ref="L712:L713"/>
    <mergeCell ref="M712:N712"/>
    <mergeCell ref="O712:O713"/>
    <mergeCell ref="P712:P713"/>
    <mergeCell ref="Q712:Q713"/>
    <mergeCell ref="R712:R713"/>
    <mergeCell ref="S712:S713"/>
    <mergeCell ref="T712:T713"/>
    <mergeCell ref="U712:U713"/>
    <mergeCell ref="V712:V713"/>
    <mergeCell ref="W712:W713"/>
    <mergeCell ref="X712:X713"/>
    <mergeCell ref="Y712:Y713"/>
    <mergeCell ref="Z712:Z713"/>
    <mergeCell ref="AA712:AA713"/>
    <mergeCell ref="AB712:AB713"/>
    <mergeCell ref="AC712:AC713"/>
    <mergeCell ref="AD712:AD713"/>
    <mergeCell ref="AE712:AE713"/>
    <mergeCell ref="AF712:AF713"/>
    <mergeCell ref="AG712:AG713"/>
    <mergeCell ref="AH712:AH713"/>
    <mergeCell ref="AI712:AI713"/>
    <mergeCell ref="AJ712:AJ713"/>
    <mergeCell ref="B104:D104"/>
    <mergeCell ref="B704:AK704"/>
    <mergeCell ref="D706:I706"/>
    <mergeCell ref="B707:C707"/>
    <mergeCell ref="D707:E707"/>
    <mergeCell ref="B708:C708"/>
    <mergeCell ref="D708:Q708"/>
    <mergeCell ref="B709:C709"/>
    <mergeCell ref="D709:Q709"/>
    <mergeCell ref="T22:T23"/>
    <mergeCell ref="U22:U23"/>
    <mergeCell ref="V22:V23"/>
    <mergeCell ref="W22:W23"/>
    <mergeCell ref="X22:X23"/>
    <mergeCell ref="Y22:Y23"/>
    <mergeCell ref="Z22:Z23"/>
    <mergeCell ref="AA22:AA23"/>
    <mergeCell ref="AB22:AB23"/>
    <mergeCell ref="AC22:AC23"/>
    <mergeCell ref="AD22:AD23"/>
    <mergeCell ref="AE22:AE23"/>
    <mergeCell ref="B24:C24"/>
    <mergeCell ref="B26:C26"/>
    <mergeCell ref="D26:H26"/>
    <mergeCell ref="B27:C27"/>
    <mergeCell ref="D27:H27"/>
    <mergeCell ref="AD40:AD41"/>
    <mergeCell ref="AE40:AE41"/>
    <mergeCell ref="B45:C45"/>
    <mergeCell ref="D45:H45"/>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O22:O23"/>
    <mergeCell ref="P22:P23"/>
    <mergeCell ref="Q22:Q23"/>
    <mergeCell ref="R22:R23"/>
    <mergeCell ref="S22:S23"/>
    <mergeCell ref="B44:C44"/>
    <mergeCell ref="D44:H44"/>
    <mergeCell ref="B31:AF31"/>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J40:J41"/>
    <mergeCell ref="K40:L40"/>
    <mergeCell ref="M40:M41"/>
    <mergeCell ref="N40:N41"/>
    <mergeCell ref="O40:O41"/>
    <mergeCell ref="P40:P41"/>
    <mergeCell ref="Q40:Q41"/>
    <mergeCell ref="R40:R41"/>
    <mergeCell ref="S40:S41"/>
    <mergeCell ref="T40:T41"/>
    <mergeCell ref="U40:U41"/>
    <mergeCell ref="V40:V41"/>
    <mergeCell ref="W40:W41"/>
    <mergeCell ref="X40:X41"/>
    <mergeCell ref="B42:C42"/>
    <mergeCell ref="B34:C34"/>
    <mergeCell ref="D34:F34"/>
    <mergeCell ref="Y40:Y41"/>
    <mergeCell ref="Z40:Z41"/>
    <mergeCell ref="AA40:AA41"/>
    <mergeCell ref="AB40:AB41"/>
    <mergeCell ref="AC40:AC41"/>
    <mergeCell ref="Z58:Z59"/>
    <mergeCell ref="AA58:AA59"/>
    <mergeCell ref="AB58:AB59"/>
    <mergeCell ref="AC58:AC59"/>
    <mergeCell ref="AD58:AD59"/>
    <mergeCell ref="AE58:AE59"/>
    <mergeCell ref="B60:C60"/>
    <mergeCell ref="B62:C62"/>
    <mergeCell ref="D62:H62"/>
    <mergeCell ref="W58:W59"/>
    <mergeCell ref="X58:X59"/>
    <mergeCell ref="Y58:Y59"/>
    <mergeCell ref="D33:F33"/>
    <mergeCell ref="B35:C35"/>
    <mergeCell ref="B63:C63"/>
    <mergeCell ref="D63:H63"/>
    <mergeCell ref="B49:AF49"/>
    <mergeCell ref="D51:F51"/>
    <mergeCell ref="B52:C52"/>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V76:V77"/>
    <mergeCell ref="W76:W77"/>
    <mergeCell ref="X76:X77"/>
    <mergeCell ref="Y76:Y77"/>
    <mergeCell ref="Z76:Z77"/>
    <mergeCell ref="AA76:AA77"/>
    <mergeCell ref="AB76:AB77"/>
    <mergeCell ref="AC76:AC77"/>
    <mergeCell ref="AD76:AD77"/>
    <mergeCell ref="AE76:AE77"/>
    <mergeCell ref="B78:C78"/>
    <mergeCell ref="B80:C80"/>
    <mergeCell ref="D80:H80"/>
    <mergeCell ref="B81:C81"/>
    <mergeCell ref="D81:H81"/>
    <mergeCell ref="D52:F52"/>
    <mergeCell ref="B53:C53"/>
    <mergeCell ref="D53:F53"/>
    <mergeCell ref="B100:C100"/>
    <mergeCell ref="D100:H100"/>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J76:J77"/>
    <mergeCell ref="K76:L76"/>
    <mergeCell ref="M76:M77"/>
    <mergeCell ref="N76:N77"/>
    <mergeCell ref="O76:O77"/>
    <mergeCell ref="P76:P77"/>
    <mergeCell ref="Q76:Q77"/>
    <mergeCell ref="R76:R77"/>
    <mergeCell ref="S76:S77"/>
    <mergeCell ref="T76:T77"/>
    <mergeCell ref="U76:U77"/>
    <mergeCell ref="B85:AF85"/>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B97:C97"/>
    <mergeCell ref="B99:C99"/>
    <mergeCell ref="D99:H99"/>
    <mergeCell ref="AA94:AA95"/>
    <mergeCell ref="AB94:AB95"/>
    <mergeCell ref="AC94:AC95"/>
    <mergeCell ref="AD94:AD95"/>
    <mergeCell ref="AE94:AE95"/>
    <mergeCell ref="B96:C96"/>
    <mergeCell ref="AE130:AE131"/>
    <mergeCell ref="B132:C132"/>
    <mergeCell ref="B135:C135"/>
    <mergeCell ref="D135:H135"/>
    <mergeCell ref="D87:F87"/>
    <mergeCell ref="B88:C88"/>
    <mergeCell ref="D88:F88"/>
    <mergeCell ref="N130:N131"/>
    <mergeCell ref="O130:O131"/>
    <mergeCell ref="P130:P131"/>
    <mergeCell ref="Q130:Q131"/>
    <mergeCell ref="R130:R131"/>
    <mergeCell ref="S130:S131"/>
    <mergeCell ref="T130:T131"/>
    <mergeCell ref="U130:U131"/>
    <mergeCell ref="V130:V131"/>
    <mergeCell ref="W130:W131"/>
    <mergeCell ref="X130:X131"/>
    <mergeCell ref="Y130:Y131"/>
    <mergeCell ref="Z130:Z131"/>
    <mergeCell ref="AA130:AA131"/>
    <mergeCell ref="AB130:AB131"/>
    <mergeCell ref="AC130:AC131"/>
    <mergeCell ref="AD130:AD131"/>
    <mergeCell ref="B134:C134"/>
    <mergeCell ref="D134:H134"/>
    <mergeCell ref="B121:AF121"/>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G130:G131"/>
    <mergeCell ref="H130:H131"/>
    <mergeCell ref="I130:I131"/>
    <mergeCell ref="J130:J131"/>
    <mergeCell ref="K130:L130"/>
    <mergeCell ref="M130:M131"/>
    <mergeCell ref="D123:F123"/>
    <mergeCell ref="B124:C124"/>
    <mergeCell ref="D124:F124"/>
    <mergeCell ref="C528:D528"/>
    <mergeCell ref="E528:AF528"/>
    <mergeCell ref="E513:G513"/>
    <mergeCell ref="B510:AF510"/>
    <mergeCell ref="E512:G512"/>
    <mergeCell ref="C514:D514"/>
    <mergeCell ref="E514:G514"/>
    <mergeCell ref="C515:D515"/>
    <mergeCell ref="E515:G515"/>
    <mergeCell ref="C517:D517"/>
    <mergeCell ref="B768:C768"/>
    <mergeCell ref="B769:C769"/>
    <mergeCell ref="B721:AK721"/>
    <mergeCell ref="D723:I723"/>
    <mergeCell ref="B724:C724"/>
    <mergeCell ref="D724:E724"/>
    <mergeCell ref="B725:C725"/>
    <mergeCell ref="D725:Q725"/>
    <mergeCell ref="B726:C726"/>
    <mergeCell ref="D726:Q726"/>
    <mergeCell ref="F728:R728"/>
    <mergeCell ref="S728:AC728"/>
    <mergeCell ref="AD728:AG728"/>
    <mergeCell ref="AH728:AJ728"/>
    <mergeCell ref="B750:C750"/>
    <mergeCell ref="S747:S748"/>
    <mergeCell ref="T747:T748"/>
    <mergeCell ref="B711:C713"/>
    <mergeCell ref="D711:D713"/>
    <mergeCell ref="E711:E713"/>
    <mergeCell ref="F711:R711"/>
    <mergeCell ref="S711:AC711"/>
    <mergeCell ref="B770:C770"/>
    <mergeCell ref="B771:C771"/>
    <mergeCell ref="B772:C772"/>
    <mergeCell ref="B773:C773"/>
    <mergeCell ref="T729:T730"/>
    <mergeCell ref="U729:U730"/>
    <mergeCell ref="V729:V730"/>
    <mergeCell ref="W729:W730"/>
    <mergeCell ref="X729:X730"/>
    <mergeCell ref="Y729:Y730"/>
    <mergeCell ref="Z729:Z730"/>
    <mergeCell ref="AA729:AA730"/>
    <mergeCell ref="AB729:AB730"/>
    <mergeCell ref="AD747:AD748"/>
    <mergeCell ref="AE747:AE748"/>
    <mergeCell ref="AF747:AF748"/>
    <mergeCell ref="AG747:AG748"/>
    <mergeCell ref="G765:G766"/>
    <mergeCell ref="H765:H766"/>
    <mergeCell ref="I765:I766"/>
    <mergeCell ref="J765:J766"/>
    <mergeCell ref="AH747:AH748"/>
    <mergeCell ref="AI729:AI730"/>
    <mergeCell ref="AJ729:AJ730"/>
    <mergeCell ref="B731:C731"/>
    <mergeCell ref="B734:C734"/>
    <mergeCell ref="D734:H734"/>
    <mergeCell ref="B735:C735"/>
    <mergeCell ref="D735:G735"/>
    <mergeCell ref="B736:C736"/>
    <mergeCell ref="D736:G736"/>
    <mergeCell ref="K729:K730"/>
    <mergeCell ref="L729:L730"/>
    <mergeCell ref="M729:N729"/>
    <mergeCell ref="O729:O730"/>
    <mergeCell ref="P729:P730"/>
    <mergeCell ref="Q729:Q730"/>
    <mergeCell ref="R729:R730"/>
    <mergeCell ref="S729:S730"/>
    <mergeCell ref="B732:C732"/>
    <mergeCell ref="J729:J730"/>
    <mergeCell ref="F729:F730"/>
    <mergeCell ref="G729:G730"/>
    <mergeCell ref="H729:H730"/>
    <mergeCell ref="I729:I730"/>
    <mergeCell ref="B774:C774"/>
    <mergeCell ref="B775:C775"/>
    <mergeCell ref="B776:C776"/>
    <mergeCell ref="B777:C777"/>
    <mergeCell ref="B778:C778"/>
    <mergeCell ref="B779:C779"/>
    <mergeCell ref="B780:C780"/>
    <mergeCell ref="B781:C781"/>
    <mergeCell ref="B782:C782"/>
    <mergeCell ref="AC729:AC730"/>
    <mergeCell ref="AD729:AD730"/>
    <mergeCell ref="AE729:AE730"/>
    <mergeCell ref="AF729:AF730"/>
    <mergeCell ref="AG729:AG730"/>
    <mergeCell ref="AH729:AH730"/>
    <mergeCell ref="W747:W748"/>
    <mergeCell ref="X747:X748"/>
    <mergeCell ref="K747:K748"/>
    <mergeCell ref="L747:L748"/>
    <mergeCell ref="M747:N747"/>
    <mergeCell ref="O747:O748"/>
    <mergeCell ref="P747:P748"/>
    <mergeCell ref="Q747:Q748"/>
    <mergeCell ref="B754:C754"/>
    <mergeCell ref="D754:G754"/>
    <mergeCell ref="R747:R748"/>
    <mergeCell ref="B728:C730"/>
    <mergeCell ref="D728:D730"/>
    <mergeCell ref="E728:E730"/>
    <mergeCell ref="D752:H752"/>
    <mergeCell ref="B753:C753"/>
    <mergeCell ref="D761:Q761"/>
    <mergeCell ref="AI765:AI766"/>
    <mergeCell ref="AJ765:AJ766"/>
    <mergeCell ref="B767:C767"/>
    <mergeCell ref="D784:H784"/>
    <mergeCell ref="B786:C786"/>
    <mergeCell ref="D786:G786"/>
    <mergeCell ref="B739:AK739"/>
    <mergeCell ref="D741:I741"/>
    <mergeCell ref="B742:C742"/>
    <mergeCell ref="D742:E742"/>
    <mergeCell ref="B743:C743"/>
    <mergeCell ref="D743:Q743"/>
    <mergeCell ref="B744:C744"/>
    <mergeCell ref="D744:Q744"/>
    <mergeCell ref="B746:C748"/>
    <mergeCell ref="D746:D748"/>
    <mergeCell ref="E746:E748"/>
    <mergeCell ref="F746:R746"/>
    <mergeCell ref="S746:AC746"/>
    <mergeCell ref="AD746:AG746"/>
    <mergeCell ref="AH746:AJ746"/>
    <mergeCell ref="F747:F748"/>
    <mergeCell ref="G747:G748"/>
    <mergeCell ref="H747:H748"/>
    <mergeCell ref="I747:I748"/>
    <mergeCell ref="J747:J748"/>
    <mergeCell ref="AI747:AI748"/>
    <mergeCell ref="AJ747:AJ748"/>
    <mergeCell ref="U747:U748"/>
    <mergeCell ref="V747:V748"/>
    <mergeCell ref="B749:C749"/>
    <mergeCell ref="B752:C752"/>
    <mergeCell ref="V765:V766"/>
    <mergeCell ref="W765:W766"/>
    <mergeCell ref="X765:X766"/>
    <mergeCell ref="Y765:Y766"/>
    <mergeCell ref="Z765:Z766"/>
    <mergeCell ref="AA765:AA766"/>
    <mergeCell ref="AB765:AB766"/>
    <mergeCell ref="AC765:AC766"/>
    <mergeCell ref="AD765:AD766"/>
    <mergeCell ref="AE765:AE766"/>
    <mergeCell ref="AF765:AF766"/>
    <mergeCell ref="AG765:AG766"/>
    <mergeCell ref="AH765:AH766"/>
    <mergeCell ref="M797:N797"/>
    <mergeCell ref="O797:O798"/>
    <mergeCell ref="X797:X798"/>
    <mergeCell ref="Y797:Y798"/>
    <mergeCell ref="Z797:Z798"/>
    <mergeCell ref="AA797:AA798"/>
    <mergeCell ref="AF797:AF798"/>
    <mergeCell ref="B802:C802"/>
    <mergeCell ref="D802:G802"/>
    <mergeCell ref="B803:C803"/>
    <mergeCell ref="D803:G803"/>
    <mergeCell ref="C659:D659"/>
    <mergeCell ref="E659:G659"/>
    <mergeCell ref="C661:D661"/>
    <mergeCell ref="E661:AF661"/>
    <mergeCell ref="C664:D664"/>
    <mergeCell ref="E664:AF664"/>
    <mergeCell ref="Z676:AB676"/>
    <mergeCell ref="V677:V678"/>
    <mergeCell ref="B784:C784"/>
    <mergeCell ref="B789:AK789"/>
    <mergeCell ref="D791:I791"/>
    <mergeCell ref="B792:C792"/>
    <mergeCell ref="D792:E792"/>
    <mergeCell ref="B793:C793"/>
    <mergeCell ref="D793:Q793"/>
    <mergeCell ref="B794:C794"/>
    <mergeCell ref="D794:Q794"/>
    <mergeCell ref="B796:C798"/>
    <mergeCell ref="D796:D798"/>
    <mergeCell ref="E796:E798"/>
    <mergeCell ref="F796:R796"/>
    <mergeCell ref="S796:AC796"/>
    <mergeCell ref="AD796:AG796"/>
    <mergeCell ref="AH796:AJ796"/>
    <mergeCell ref="F797:F798"/>
    <mergeCell ref="AG797:AG798"/>
    <mergeCell ref="AH797:AH798"/>
    <mergeCell ref="K765:K766"/>
    <mergeCell ref="B760:C760"/>
    <mergeCell ref="B761:C761"/>
    <mergeCell ref="E676:P676"/>
    <mergeCell ref="W677:W678"/>
    <mergeCell ref="X677:X678"/>
    <mergeCell ref="Y677:Y678"/>
    <mergeCell ref="Z677:Z678"/>
    <mergeCell ref="AC677:AC678"/>
    <mergeCell ref="E656:G656"/>
    <mergeCell ref="E657:G657"/>
    <mergeCell ref="C658:D658"/>
    <mergeCell ref="E658:G658"/>
    <mergeCell ref="AA677:AA678"/>
    <mergeCell ref="AB677:AB678"/>
    <mergeCell ref="AI797:AI798"/>
    <mergeCell ref="B785:C785"/>
    <mergeCell ref="D785:G785"/>
    <mergeCell ref="B757:AK757"/>
    <mergeCell ref="D759:I759"/>
    <mergeCell ref="D760:E760"/>
    <mergeCell ref="B762:C762"/>
    <mergeCell ref="D762:Q762"/>
    <mergeCell ref="B764:C766"/>
    <mergeCell ref="D764:D766"/>
    <mergeCell ref="E764:E766"/>
    <mergeCell ref="F764:R764"/>
    <mergeCell ref="S764:AC764"/>
    <mergeCell ref="AD764:AG764"/>
    <mergeCell ref="AH764:AJ764"/>
    <mergeCell ref="F765:F766"/>
    <mergeCell ref="AJ797:AJ798"/>
    <mergeCell ref="H797:H798"/>
    <mergeCell ref="M677:M678"/>
    <mergeCell ref="N677:N678"/>
    <mergeCell ref="Q676:Y676"/>
    <mergeCell ref="E695:E696"/>
    <mergeCell ref="F695:F696"/>
    <mergeCell ref="B650:C650"/>
    <mergeCell ref="B642:C642"/>
    <mergeCell ref="B682:C682"/>
    <mergeCell ref="B671:C671"/>
    <mergeCell ref="B672:C672"/>
    <mergeCell ref="B674:C674"/>
    <mergeCell ref="Y645:Y646"/>
    <mergeCell ref="Z645:Z646"/>
    <mergeCell ref="AA645:AA646"/>
    <mergeCell ref="AB645:AB646"/>
    <mergeCell ref="W645:W646"/>
    <mergeCell ref="X645:X646"/>
    <mergeCell ref="P677:P678"/>
    <mergeCell ref="Q677:Q678"/>
    <mergeCell ref="D682:H682"/>
    <mergeCell ref="O677:O678"/>
    <mergeCell ref="R677:R678"/>
    <mergeCell ref="S677:S678"/>
    <mergeCell ref="T677:T678"/>
    <mergeCell ref="U677:U678"/>
    <mergeCell ref="B654:AF654"/>
    <mergeCell ref="AC676:AE676"/>
    <mergeCell ref="D670:F670"/>
    <mergeCell ref="D671:F671"/>
    <mergeCell ref="D672:F672"/>
    <mergeCell ref="D674:Q674"/>
    <mergeCell ref="D676:D678"/>
    <mergeCell ref="B699:C699"/>
    <mergeCell ref="D699:H699"/>
    <mergeCell ref="M695:M696"/>
    <mergeCell ref="D848:D850"/>
    <mergeCell ref="E848:E850"/>
    <mergeCell ref="F848:R848"/>
    <mergeCell ref="S848:AC848"/>
    <mergeCell ref="Z695:Z696"/>
    <mergeCell ref="I695:I696"/>
    <mergeCell ref="J695:J696"/>
    <mergeCell ref="K695:L695"/>
    <mergeCell ref="B700:C700"/>
    <mergeCell ref="D700:H700"/>
    <mergeCell ref="Y832:Y833"/>
    <mergeCell ref="Z832:Z833"/>
    <mergeCell ref="B845:C845"/>
    <mergeCell ref="D845:Q845"/>
    <mergeCell ref="Q695:Q696"/>
    <mergeCell ref="R695:R696"/>
    <mergeCell ref="AC695:AC696"/>
    <mergeCell ref="B697:C697"/>
    <mergeCell ref="AB695:AB696"/>
    <mergeCell ref="AA695:AA696"/>
    <mergeCell ref="B694:C696"/>
    <mergeCell ref="D694:D696"/>
    <mergeCell ref="E694:P694"/>
    <mergeCell ref="Q694:Y694"/>
    <mergeCell ref="Z694:AB694"/>
    <mergeCell ref="AC694:AE694"/>
    <mergeCell ref="B799:C799"/>
    <mergeCell ref="B801:C801"/>
    <mergeCell ref="D801:H801"/>
    <mergeCell ref="G695:G696"/>
    <mergeCell ref="H695:H696"/>
    <mergeCell ref="AD695:AD696"/>
    <mergeCell ref="AE695:AE696"/>
    <mergeCell ref="U695:U696"/>
    <mergeCell ref="V695:V696"/>
    <mergeCell ref="W695:W696"/>
    <mergeCell ref="X695:X696"/>
    <mergeCell ref="O695:O696"/>
    <mergeCell ref="P695:P696"/>
    <mergeCell ref="P797:P798"/>
    <mergeCell ref="Q797:Q798"/>
    <mergeCell ref="R797:R798"/>
    <mergeCell ref="S797:S798"/>
    <mergeCell ref="D753:G753"/>
    <mergeCell ref="Y747:Y748"/>
    <mergeCell ref="Z747:Z748"/>
    <mergeCell ref="AA747:AA748"/>
    <mergeCell ref="AB747:AB748"/>
    <mergeCell ref="AC747:AC748"/>
    <mergeCell ref="G797:G798"/>
    <mergeCell ref="I797:I798"/>
    <mergeCell ref="J797:J798"/>
    <mergeCell ref="L765:L766"/>
    <mergeCell ref="M765:N765"/>
    <mergeCell ref="O765:O766"/>
    <mergeCell ref="P765:P766"/>
    <mergeCell ref="Q765:Q766"/>
    <mergeCell ref="R765:R766"/>
    <mergeCell ref="S765:S766"/>
    <mergeCell ref="T765:T766"/>
    <mergeCell ref="U765:U766"/>
    <mergeCell ref="G849:G850"/>
    <mergeCell ref="H849:H850"/>
    <mergeCell ref="AA849:AA850"/>
    <mergeCell ref="AB849:AB850"/>
    <mergeCell ref="AC849:AC850"/>
    <mergeCell ref="AD849:AD850"/>
    <mergeCell ref="D843:I843"/>
    <mergeCell ref="B834:C834"/>
    <mergeCell ref="B836:C836"/>
    <mergeCell ref="D836:H836"/>
    <mergeCell ref="AA814:AA815"/>
    <mergeCell ref="D829:Q829"/>
    <mergeCell ref="B831:C833"/>
    <mergeCell ref="H814:H815"/>
    <mergeCell ref="I814:I815"/>
    <mergeCell ref="Q832:Q833"/>
    <mergeCell ref="R832:R833"/>
    <mergeCell ref="E831:E833"/>
    <mergeCell ref="F831:R831"/>
    <mergeCell ref="S831:AC831"/>
    <mergeCell ref="AD831:AG831"/>
    <mergeCell ref="AF832:AF833"/>
    <mergeCell ref="B819:C819"/>
    <mergeCell ref="D819:H819"/>
    <mergeCell ref="B820:C820"/>
    <mergeCell ref="D820:G820"/>
    <mergeCell ref="AG832:AG833"/>
    <mergeCell ref="AG814:AG815"/>
    <mergeCell ref="AF814:AF815"/>
    <mergeCell ref="X814:X815"/>
    <mergeCell ref="AB814:AB815"/>
    <mergeCell ref="O832:O833"/>
    <mergeCell ref="AJ988:AJ989"/>
    <mergeCell ref="B980:AK980"/>
    <mergeCell ref="D982:F982"/>
    <mergeCell ref="S987:AC987"/>
    <mergeCell ref="AD987:AG987"/>
    <mergeCell ref="AH987:AJ987"/>
    <mergeCell ref="O961:O962"/>
    <mergeCell ref="P961:P962"/>
    <mergeCell ref="Q961:Q962"/>
    <mergeCell ref="AB797:AB798"/>
    <mergeCell ref="AC797:AC798"/>
    <mergeCell ref="AD797:AD798"/>
    <mergeCell ref="AE797:AE798"/>
    <mergeCell ref="T797:T798"/>
    <mergeCell ref="U797:U798"/>
    <mergeCell ref="V797:V798"/>
    <mergeCell ref="W797:W798"/>
    <mergeCell ref="K797:K798"/>
    <mergeCell ref="L797:L798"/>
    <mergeCell ref="D958:Q958"/>
    <mergeCell ref="U944:U945"/>
    <mergeCell ref="V944:V945"/>
    <mergeCell ref="W944:W945"/>
    <mergeCell ref="X944:X945"/>
    <mergeCell ref="D983:E983"/>
    <mergeCell ref="AD988:AD989"/>
    <mergeCell ref="B972:C972"/>
    <mergeCell ref="B975:C975"/>
    <mergeCell ref="Y961:Y962"/>
    <mergeCell ref="B951:C951"/>
    <mergeCell ref="B939:C939"/>
    <mergeCell ref="F849:F850"/>
    <mergeCell ref="B1014:C1014"/>
    <mergeCell ref="B992:C992"/>
    <mergeCell ref="B984:C984"/>
    <mergeCell ref="D984:Q984"/>
    <mergeCell ref="B985:C985"/>
    <mergeCell ref="D985:Q985"/>
    <mergeCell ref="B987:C989"/>
    <mergeCell ref="D987:D989"/>
    <mergeCell ref="E987:E989"/>
    <mergeCell ref="F987:R987"/>
    <mergeCell ref="B857:C857"/>
    <mergeCell ref="D857:G857"/>
    <mergeCell ref="B858:C858"/>
    <mergeCell ref="D858:G858"/>
    <mergeCell ref="B851:C851"/>
    <mergeCell ref="B848:C850"/>
    <mergeCell ref="B957:C957"/>
    <mergeCell ref="B958:C958"/>
    <mergeCell ref="B953:AK953"/>
    <mergeCell ref="D955:F955"/>
    <mergeCell ref="B1013:C1013"/>
    <mergeCell ref="B1003:C1003"/>
    <mergeCell ref="B1002:C1002"/>
    <mergeCell ref="D976:G976"/>
    <mergeCell ref="D975:H975"/>
    <mergeCell ref="D956:E956"/>
    <mergeCell ref="B963:C963"/>
    <mergeCell ref="B964:C964"/>
    <mergeCell ref="B965:C965"/>
    <mergeCell ref="B973:C973"/>
    <mergeCell ref="B967:C967"/>
    <mergeCell ref="D1013:G1013"/>
    <mergeCell ref="B977:C977"/>
    <mergeCell ref="D977:G977"/>
    <mergeCell ref="B960:C962"/>
    <mergeCell ref="D960:D962"/>
    <mergeCell ref="E960:E962"/>
    <mergeCell ref="F960:R960"/>
    <mergeCell ref="R961:R962"/>
    <mergeCell ref="S961:S962"/>
    <mergeCell ref="I988:I989"/>
    <mergeCell ref="J988:J989"/>
    <mergeCell ref="K988:K989"/>
    <mergeCell ref="L988:L989"/>
    <mergeCell ref="T988:T989"/>
    <mergeCell ref="U988:U989"/>
    <mergeCell ref="D1011:G1011"/>
    <mergeCell ref="D1012:G1012"/>
    <mergeCell ref="B1012:C1012"/>
    <mergeCell ref="H988:H989"/>
    <mergeCell ref="M988:N988"/>
    <mergeCell ref="O988:O989"/>
    <mergeCell ref="P988:P989"/>
    <mergeCell ref="Q988:Q989"/>
    <mergeCell ref="R988:R989"/>
    <mergeCell ref="B983:C983"/>
    <mergeCell ref="B1011:C1011"/>
    <mergeCell ref="F988:F989"/>
    <mergeCell ref="G988:G989"/>
    <mergeCell ref="B1001:C1001"/>
    <mergeCell ref="B990:C990"/>
    <mergeCell ref="B991:C991"/>
    <mergeCell ref="AG961:AG962"/>
    <mergeCell ref="AH961:AH962"/>
    <mergeCell ref="AI961:AI962"/>
    <mergeCell ref="B997:C997"/>
    <mergeCell ref="B998:C998"/>
    <mergeCell ref="B993:C993"/>
    <mergeCell ref="B1009:C1009"/>
    <mergeCell ref="B1004:C1004"/>
    <mergeCell ref="B1005:C1005"/>
    <mergeCell ref="B994:C994"/>
    <mergeCell ref="B995:C995"/>
    <mergeCell ref="B996:C996"/>
    <mergeCell ref="S988:S989"/>
    <mergeCell ref="B978:C978"/>
    <mergeCell ref="B968:C968"/>
    <mergeCell ref="B969:C969"/>
    <mergeCell ref="B970:C970"/>
    <mergeCell ref="B971:C971"/>
    <mergeCell ref="B966:C966"/>
    <mergeCell ref="AE988:AE989"/>
    <mergeCell ref="AF988:AF989"/>
    <mergeCell ref="AG988:AG989"/>
    <mergeCell ref="AH988:AH989"/>
    <mergeCell ref="AI988:AI989"/>
    <mergeCell ref="B1007:C1007"/>
    <mergeCell ref="B1008:C1008"/>
    <mergeCell ref="B999:C999"/>
    <mergeCell ref="B1000:C1000"/>
    <mergeCell ref="V988:V989"/>
    <mergeCell ref="W988:W989"/>
    <mergeCell ref="B1006:C1006"/>
    <mergeCell ref="B976:C976"/>
    <mergeCell ref="B956:C956"/>
    <mergeCell ref="D957:Q957"/>
    <mergeCell ref="S960:AC960"/>
    <mergeCell ref="AD960:AG960"/>
    <mergeCell ref="AH960:AJ960"/>
    <mergeCell ref="F961:F962"/>
    <mergeCell ref="G961:G962"/>
    <mergeCell ref="H961:H962"/>
    <mergeCell ref="I961:I962"/>
    <mergeCell ref="J961:J962"/>
    <mergeCell ref="K961:K962"/>
    <mergeCell ref="L961:L962"/>
    <mergeCell ref="M961:N961"/>
    <mergeCell ref="Y849:Y850"/>
    <mergeCell ref="Z849:Z850"/>
    <mergeCell ref="X849:X850"/>
    <mergeCell ref="W906:W907"/>
    <mergeCell ref="X906:X907"/>
    <mergeCell ref="Y906:Y907"/>
    <mergeCell ref="Z906:Z907"/>
    <mergeCell ref="S869:S870"/>
    <mergeCell ref="AJ961:AJ962"/>
    <mergeCell ref="AE849:AE850"/>
    <mergeCell ref="AF849:AF850"/>
    <mergeCell ref="AG849:AG850"/>
    <mergeCell ref="AH849:AH850"/>
    <mergeCell ref="B936:AK936"/>
    <mergeCell ref="D938:F938"/>
    <mergeCell ref="D939:E939"/>
    <mergeCell ref="B943:C945"/>
    <mergeCell ref="D943:D945"/>
    <mergeCell ref="E943:E945"/>
    <mergeCell ref="Z961:Z962"/>
    <mergeCell ref="AA961:AA962"/>
    <mergeCell ref="AB961:AB962"/>
    <mergeCell ref="AC961:AC962"/>
    <mergeCell ref="AD961:AD962"/>
    <mergeCell ref="AE961:AE962"/>
    <mergeCell ref="AF961:AF962"/>
    <mergeCell ref="T961:T962"/>
    <mergeCell ref="U961:U962"/>
    <mergeCell ref="V961:V962"/>
    <mergeCell ref="W961:W962"/>
    <mergeCell ref="X961:X962"/>
    <mergeCell ref="X988:X989"/>
    <mergeCell ref="Y988:Y989"/>
    <mergeCell ref="Z988:Z989"/>
    <mergeCell ref="AA988:AA989"/>
    <mergeCell ref="AB988:AB989"/>
    <mergeCell ref="AC988:AC989"/>
    <mergeCell ref="D1180:Q1180"/>
    <mergeCell ref="D1142:Q1142"/>
    <mergeCell ref="D1122:Q1122"/>
    <mergeCell ref="D1102:Q1102"/>
    <mergeCell ref="D1085:Q1085"/>
    <mergeCell ref="D1064:Q1064"/>
    <mergeCell ref="D1037:Q1037"/>
    <mergeCell ref="S1068:S1069"/>
    <mergeCell ref="T1068:T1069"/>
    <mergeCell ref="U1068:U1069"/>
    <mergeCell ref="V1068:V1069"/>
    <mergeCell ref="B1016:AK1016"/>
    <mergeCell ref="D1018:F1018"/>
    <mergeCell ref="B1019:C1019"/>
    <mergeCell ref="B1020:C1020"/>
    <mergeCell ref="D1020:Q1020"/>
    <mergeCell ref="B1021:C1021"/>
    <mergeCell ref="D1021:Q1021"/>
    <mergeCell ref="B1023:C1025"/>
    <mergeCell ref="D1023:D1025"/>
    <mergeCell ref="E1023:E1025"/>
    <mergeCell ref="F1023:R1023"/>
    <mergeCell ref="S1023:AC1023"/>
    <mergeCell ref="AD1023:AG1023"/>
    <mergeCell ref="AH1023:AJ1023"/>
    <mergeCell ref="F1024:F1025"/>
    <mergeCell ref="AH1040:AJ1040"/>
    <mergeCell ref="F1041:F1042"/>
    <mergeCell ref="AD1024:AD1025"/>
    <mergeCell ref="B1058:C1058"/>
    <mergeCell ref="D1019:E1019"/>
    <mergeCell ref="D1028:G1028"/>
    <mergeCell ref="D1076:H1076"/>
    <mergeCell ref="D1077:H1077"/>
    <mergeCell ref="D1036:E1036"/>
    <mergeCell ref="B1044:C1044"/>
    <mergeCell ref="B1045:C1045"/>
    <mergeCell ref="B1046:C1046"/>
    <mergeCell ref="B1048:C1048"/>
    <mergeCell ref="B1052:C1052"/>
    <mergeCell ref="B1053:C1053"/>
    <mergeCell ref="D1056:G1056"/>
    <mergeCell ref="B1057:C1057"/>
    <mergeCell ref="D1057:G1057"/>
    <mergeCell ref="B1047:C1047"/>
    <mergeCell ref="B1063:C1063"/>
    <mergeCell ref="B1064:C1064"/>
    <mergeCell ref="B1065:C1065"/>
    <mergeCell ref="D1065:Q1065"/>
    <mergeCell ref="B1067:C1069"/>
    <mergeCell ref="D1067:D1069"/>
    <mergeCell ref="E1067:E1069"/>
    <mergeCell ref="F1067:R1067"/>
    <mergeCell ref="B1049:C1049"/>
    <mergeCell ref="B1050:C1050"/>
    <mergeCell ref="B1051:C1051"/>
    <mergeCell ref="B1076:C1076"/>
    <mergeCell ref="B1077:C1077"/>
    <mergeCell ref="R1041:R1042"/>
    <mergeCell ref="B1036:C1036"/>
    <mergeCell ref="E1040:E1042"/>
    <mergeCell ref="F1040:R1040"/>
    <mergeCell ref="H1041:H1042"/>
    <mergeCell ref="I1041:I1042"/>
    <mergeCell ref="AH1067:AJ1067"/>
    <mergeCell ref="F1068:F1069"/>
    <mergeCell ref="G1068:G1069"/>
    <mergeCell ref="H1068:H1069"/>
    <mergeCell ref="I1068:I1069"/>
    <mergeCell ref="J1068:J1069"/>
    <mergeCell ref="K1068:K1069"/>
    <mergeCell ref="L1068:L1069"/>
    <mergeCell ref="AE1068:AE1069"/>
    <mergeCell ref="AF1068:AF1069"/>
    <mergeCell ref="AG1068:AG1069"/>
    <mergeCell ref="AH1068:AH1069"/>
    <mergeCell ref="AI1068:AI1069"/>
    <mergeCell ref="AJ1068:AJ1069"/>
    <mergeCell ref="W1068:W1069"/>
    <mergeCell ref="X1068:X1069"/>
    <mergeCell ref="Y1068:Y1069"/>
    <mergeCell ref="Z1068:Z1069"/>
    <mergeCell ref="AA1068:AA1069"/>
    <mergeCell ref="AD1068:AD1069"/>
    <mergeCell ref="O1068:O1069"/>
    <mergeCell ref="P1068:P1069"/>
    <mergeCell ref="AD1067:AG1067"/>
    <mergeCell ref="AA1041:AA1042"/>
    <mergeCell ref="AB1041:AB1042"/>
    <mergeCell ref="AC1041:AC1042"/>
    <mergeCell ref="AH1024:AH1025"/>
    <mergeCell ref="AI1024:AI1025"/>
    <mergeCell ref="B1031:C1031"/>
    <mergeCell ref="AJ1024:AJ1025"/>
    <mergeCell ref="V1024:V1025"/>
    <mergeCell ref="W1024:W1025"/>
    <mergeCell ref="X1024:X1025"/>
    <mergeCell ref="O1041:O1042"/>
    <mergeCell ref="P1041:P1042"/>
    <mergeCell ref="AE1041:AE1042"/>
    <mergeCell ref="AF1041:AF1042"/>
    <mergeCell ref="B1040:C1042"/>
    <mergeCell ref="D1040:D1042"/>
    <mergeCell ref="AD1040:AG1040"/>
    <mergeCell ref="J1024:J1025"/>
    <mergeCell ref="K1024:K1025"/>
    <mergeCell ref="G1024:G1025"/>
    <mergeCell ref="H1024:H1025"/>
    <mergeCell ref="I1024:I1025"/>
    <mergeCell ref="B1029:C1029"/>
    <mergeCell ref="T1024:T1025"/>
    <mergeCell ref="U1024:U1025"/>
    <mergeCell ref="AE1024:AE1025"/>
    <mergeCell ref="AF1024:AF1025"/>
    <mergeCell ref="AG1024:AG1025"/>
    <mergeCell ref="D1038:Q1038"/>
    <mergeCell ref="AD1041:AD1042"/>
    <mergeCell ref="L1024:L1025"/>
    <mergeCell ref="M1024:N1024"/>
    <mergeCell ref="Y1024:Y1025"/>
    <mergeCell ref="O1024:O1025"/>
    <mergeCell ref="P1024:P1025"/>
    <mergeCell ref="Q1024:Q1025"/>
    <mergeCell ref="R1024:R1025"/>
    <mergeCell ref="S1024:S1025"/>
    <mergeCell ref="B1037:C1037"/>
    <mergeCell ref="B1038:C1038"/>
    <mergeCell ref="B1030:C1030"/>
    <mergeCell ref="D1030:G1030"/>
    <mergeCell ref="B1033:AK1033"/>
    <mergeCell ref="AI1041:AI1042"/>
    <mergeCell ref="AC1024:AC1025"/>
    <mergeCell ref="D1035:F1035"/>
    <mergeCell ref="J1041:J1042"/>
    <mergeCell ref="D1029:G1029"/>
    <mergeCell ref="AJ1041:AJ1042"/>
    <mergeCell ref="AG1041:AG1042"/>
    <mergeCell ref="AH1041:AH1042"/>
    <mergeCell ref="T1041:T1042"/>
    <mergeCell ref="U1041:U1042"/>
    <mergeCell ref="V1041:V1042"/>
    <mergeCell ref="W1041:W1042"/>
    <mergeCell ref="Z1041:Z1042"/>
    <mergeCell ref="B1098:AK1098"/>
    <mergeCell ref="B940:C940"/>
    <mergeCell ref="D940:Q940"/>
    <mergeCell ref="S944:S945"/>
    <mergeCell ref="T944:T945"/>
    <mergeCell ref="B1074:C1074"/>
    <mergeCell ref="M1068:N1068"/>
    <mergeCell ref="Q1068:Q1069"/>
    <mergeCell ref="R1068:R1069"/>
    <mergeCell ref="B1055:C1055"/>
    <mergeCell ref="D1055:G1055"/>
    <mergeCell ref="B1056:C1056"/>
    <mergeCell ref="AB1068:AB1069"/>
    <mergeCell ref="Q1041:Q1042"/>
    <mergeCell ref="S1067:AC1067"/>
    <mergeCell ref="B1043:C1043"/>
    <mergeCell ref="S1040:AC1040"/>
    <mergeCell ref="S1041:S1042"/>
    <mergeCell ref="L1041:L1042"/>
    <mergeCell ref="G1041:G1042"/>
    <mergeCell ref="K1041:K1042"/>
    <mergeCell ref="X1041:X1042"/>
    <mergeCell ref="Y1041:Y1042"/>
    <mergeCell ref="M1041:N1041"/>
    <mergeCell ref="D1063:E1063"/>
    <mergeCell ref="B1071:C1071"/>
    <mergeCell ref="B1072:C1072"/>
    <mergeCell ref="B1028:C1028"/>
    <mergeCell ref="Z1024:Z1025"/>
    <mergeCell ref="AA1024:AA1025"/>
    <mergeCell ref="AB1024:AB1025"/>
    <mergeCell ref="B1073:C1073"/>
    <mergeCell ref="AI1106:AI1107"/>
    <mergeCell ref="K1089:K1090"/>
    <mergeCell ref="L1089:L1090"/>
    <mergeCell ref="M1089:N1089"/>
    <mergeCell ref="AA1106:AA1107"/>
    <mergeCell ref="AE1106:AE1107"/>
    <mergeCell ref="AF1106:AF1107"/>
    <mergeCell ref="B1078:C1078"/>
    <mergeCell ref="D1078:G1078"/>
    <mergeCell ref="B1070:C1070"/>
    <mergeCell ref="B1060:AK1060"/>
    <mergeCell ref="D1062:F1062"/>
    <mergeCell ref="AC1068:AC1069"/>
    <mergeCell ref="AA944:AA945"/>
    <mergeCell ref="P944:P945"/>
    <mergeCell ref="Q944:Q945"/>
    <mergeCell ref="AD944:AD945"/>
    <mergeCell ref="D948:H948"/>
    <mergeCell ref="B950:C950"/>
    <mergeCell ref="D950:G950"/>
    <mergeCell ref="B946:C946"/>
    <mergeCell ref="B948:C948"/>
    <mergeCell ref="B949:C949"/>
    <mergeCell ref="D949:G949"/>
    <mergeCell ref="AF1089:AF1090"/>
    <mergeCell ref="AD1088:AG1088"/>
    <mergeCell ref="AJ1089:AJ1090"/>
    <mergeCell ref="Q1089:Q1090"/>
    <mergeCell ref="R1089:R1090"/>
    <mergeCell ref="AJ1106:AJ1107"/>
    <mergeCell ref="B1094:C1094"/>
    <mergeCell ref="D1095:G1095"/>
    <mergeCell ref="B1081:AK1081"/>
    <mergeCell ref="D1083:F1083"/>
    <mergeCell ref="B1084:C1084"/>
    <mergeCell ref="B1085:C1085"/>
    <mergeCell ref="D1086:Q1086"/>
    <mergeCell ref="S1089:S1090"/>
    <mergeCell ref="T1089:T1090"/>
    <mergeCell ref="U1089:U1090"/>
    <mergeCell ref="V1089:V1090"/>
    <mergeCell ref="B1095:C1095"/>
    <mergeCell ref="B1086:C1086"/>
    <mergeCell ref="B1091:C1091"/>
    <mergeCell ref="W1089:W1090"/>
    <mergeCell ref="X1089:X1090"/>
    <mergeCell ref="Y1089:Y1090"/>
    <mergeCell ref="Z1089:Z1090"/>
    <mergeCell ref="AA1089:AA1090"/>
    <mergeCell ref="AB1089:AB1090"/>
    <mergeCell ref="AC1089:AC1090"/>
    <mergeCell ref="J1089:J1090"/>
    <mergeCell ref="B1093:C1093"/>
    <mergeCell ref="D1093:G1093"/>
    <mergeCell ref="AG1106:AG1107"/>
    <mergeCell ref="AH1106:AH1107"/>
    <mergeCell ref="D1113:G1113"/>
    <mergeCell ref="D1105:D1107"/>
    <mergeCell ref="J1106:J1107"/>
    <mergeCell ref="K1106:K1107"/>
    <mergeCell ref="L1106:L1107"/>
    <mergeCell ref="M1106:N1106"/>
    <mergeCell ref="O1106:O1107"/>
    <mergeCell ref="Z1106:Z1107"/>
    <mergeCell ref="U1126:U1127"/>
    <mergeCell ref="B1123:C1123"/>
    <mergeCell ref="D1123:Q1123"/>
    <mergeCell ref="AH1088:AJ1088"/>
    <mergeCell ref="F1089:F1090"/>
    <mergeCell ref="G1089:G1090"/>
    <mergeCell ref="H1089:H1090"/>
    <mergeCell ref="I1089:I1090"/>
    <mergeCell ref="D1094:G1094"/>
    <mergeCell ref="U1106:U1107"/>
    <mergeCell ref="V1106:V1107"/>
    <mergeCell ref="W1106:W1107"/>
    <mergeCell ref="X1106:X1107"/>
    <mergeCell ref="Y1106:Y1107"/>
    <mergeCell ref="AD1089:AD1090"/>
    <mergeCell ref="AE1089:AE1090"/>
    <mergeCell ref="AG1089:AG1090"/>
    <mergeCell ref="AH1089:AH1090"/>
    <mergeCell ref="AI1089:AI1090"/>
    <mergeCell ref="D1100:F1100"/>
    <mergeCell ref="B1103:C1103"/>
    <mergeCell ref="R1106:R1107"/>
    <mergeCell ref="B1115:C1115"/>
    <mergeCell ref="D1115:G1115"/>
    <mergeCell ref="B1118:AK1118"/>
    <mergeCell ref="D1120:F1120"/>
    <mergeCell ref="AD1125:AG1125"/>
    <mergeCell ref="AD1105:AG1105"/>
    <mergeCell ref="B1109:C1109"/>
    <mergeCell ref="D1114:G1114"/>
    <mergeCell ref="AH1105:AJ1105"/>
    <mergeCell ref="F1106:F1107"/>
    <mergeCell ref="G1106:G1107"/>
    <mergeCell ref="H1106:H1107"/>
    <mergeCell ref="I1106:I1107"/>
    <mergeCell ref="AB1106:AB1107"/>
    <mergeCell ref="AC1106:AC1107"/>
    <mergeCell ref="AD1106:AD1107"/>
    <mergeCell ref="T1106:T1107"/>
    <mergeCell ref="AH1125:AJ1125"/>
    <mergeCell ref="B1113:C1113"/>
    <mergeCell ref="B1125:C1127"/>
    <mergeCell ref="D1125:D1127"/>
    <mergeCell ref="B1114:C1114"/>
    <mergeCell ref="S1106:S1107"/>
    <mergeCell ref="S1105:AC1105"/>
    <mergeCell ref="S1125:AC1125"/>
    <mergeCell ref="AG1126:AG1127"/>
    <mergeCell ref="AH1126:AH1127"/>
    <mergeCell ref="Y1126:Y1127"/>
    <mergeCell ref="AC1126:AC1127"/>
    <mergeCell ref="AD1126:AD1127"/>
    <mergeCell ref="AE1126:AE1127"/>
    <mergeCell ref="AF1126:AF1127"/>
    <mergeCell ref="L1168:L1169"/>
    <mergeCell ref="M1168:N1168"/>
    <mergeCell ref="O1168:O1169"/>
    <mergeCell ref="P1168:P1169"/>
    <mergeCell ref="Q1168:Q1169"/>
    <mergeCell ref="R1168:R1169"/>
    <mergeCell ref="S1168:S1169"/>
    <mergeCell ref="T1168:T1169"/>
    <mergeCell ref="U1168:U1169"/>
    <mergeCell ref="V1168:V1169"/>
    <mergeCell ref="W1168:W1169"/>
    <mergeCell ref="B1151:C1151"/>
    <mergeCell ref="B1152:C1152"/>
    <mergeCell ref="E1125:E1127"/>
    <mergeCell ref="F1125:R1125"/>
    <mergeCell ref="B1088:C1090"/>
    <mergeCell ref="D1088:D1090"/>
    <mergeCell ref="E1088:E1090"/>
    <mergeCell ref="F1088:R1088"/>
    <mergeCell ref="P1106:P1107"/>
    <mergeCell ref="Q1106:Q1107"/>
    <mergeCell ref="D1103:Q1103"/>
    <mergeCell ref="B1108:C1108"/>
    <mergeCell ref="B1110:C1110"/>
    <mergeCell ref="B1111:C1111"/>
    <mergeCell ref="B1105:C1107"/>
    <mergeCell ref="E1105:E1107"/>
    <mergeCell ref="F1105:R1105"/>
    <mergeCell ref="B1101:C1101"/>
    <mergeCell ref="B1102:C1102"/>
    <mergeCell ref="O1089:O1090"/>
    <mergeCell ref="P1089:P1090"/>
    <mergeCell ref="B1158:C1158"/>
    <mergeCell ref="AG1168:AG1169"/>
    <mergeCell ref="AH1168:AH1169"/>
    <mergeCell ref="AI1168:AI1169"/>
    <mergeCell ref="AJ1168:AJ1169"/>
    <mergeCell ref="B1170:C1170"/>
    <mergeCell ref="B1153:C1153"/>
    <mergeCell ref="D1157:G1157"/>
    <mergeCell ref="O1146:O1147"/>
    <mergeCell ref="P1146:P1147"/>
    <mergeCell ref="Q1146:Q1147"/>
    <mergeCell ref="R1146:R1147"/>
    <mergeCell ref="B1149:C1149"/>
    <mergeCell ref="B1150:C1150"/>
    <mergeCell ref="B1172:C1172"/>
    <mergeCell ref="D1172:G1172"/>
    <mergeCell ref="B1173:C1173"/>
    <mergeCell ref="D1173:G1173"/>
    <mergeCell ref="B1157:C1157"/>
    <mergeCell ref="B1167:C1169"/>
    <mergeCell ref="D1167:D1169"/>
    <mergeCell ref="E1167:E1169"/>
    <mergeCell ref="F1167:R1167"/>
    <mergeCell ref="S1167:AC1167"/>
    <mergeCell ref="AD1167:AG1167"/>
    <mergeCell ref="AH1167:AJ1167"/>
    <mergeCell ref="F1168:F1169"/>
    <mergeCell ref="G1168:G1169"/>
    <mergeCell ref="H1168:H1169"/>
    <mergeCell ref="I1168:I1169"/>
    <mergeCell ref="J1168:J1169"/>
    <mergeCell ref="K1168:K1169"/>
    <mergeCell ref="B1148:C1148"/>
    <mergeCell ref="X1168:X1169"/>
    <mergeCell ref="Y1168:Y1169"/>
    <mergeCell ref="Z1168:Z1169"/>
    <mergeCell ref="AA1168:AA1169"/>
    <mergeCell ref="AB1168:AB1169"/>
    <mergeCell ref="AC1168:AC1169"/>
    <mergeCell ref="AD1168:AD1169"/>
    <mergeCell ref="AE1168:AE1169"/>
    <mergeCell ref="AF1146:AF1147"/>
    <mergeCell ref="AG1146:AG1147"/>
    <mergeCell ref="AH1146:AH1147"/>
    <mergeCell ref="AI1146:AI1147"/>
    <mergeCell ref="S1146:S1147"/>
    <mergeCell ref="T1146:T1147"/>
    <mergeCell ref="U1146:U1147"/>
    <mergeCell ref="V1146:V1147"/>
    <mergeCell ref="W1146:W1147"/>
    <mergeCell ref="X1146:X1147"/>
    <mergeCell ref="D1158:G1158"/>
    <mergeCell ref="B1161:AK1161"/>
    <mergeCell ref="Y1146:Y1147"/>
    <mergeCell ref="Z1146:Z1147"/>
    <mergeCell ref="AA1146:AA1147"/>
    <mergeCell ref="AB1146:AB1147"/>
    <mergeCell ref="AC1146:AC1147"/>
    <mergeCell ref="AD1146:AD1147"/>
    <mergeCell ref="AE1146:AE1147"/>
    <mergeCell ref="AF1168:AF1169"/>
    <mergeCell ref="B1154:C1154"/>
    <mergeCell ref="B1156:C1156"/>
    <mergeCell ref="D1156:G1156"/>
    <mergeCell ref="B1134:C1134"/>
    <mergeCell ref="B1135:C1135"/>
    <mergeCell ref="AD1145:AG1145"/>
    <mergeCell ref="AH1145:AJ1145"/>
    <mergeCell ref="F1146:F1147"/>
    <mergeCell ref="G1146:G1147"/>
    <mergeCell ref="H1146:H1147"/>
    <mergeCell ref="I1146:I1147"/>
    <mergeCell ref="J1146:J1147"/>
    <mergeCell ref="K1146:K1147"/>
    <mergeCell ref="L1146:L1147"/>
    <mergeCell ref="M1146:N1146"/>
    <mergeCell ref="V1126:V1127"/>
    <mergeCell ref="W1126:W1127"/>
    <mergeCell ref="X1126:X1127"/>
    <mergeCell ref="B1131:C1131"/>
    <mergeCell ref="B1128:C1128"/>
    <mergeCell ref="B1130:C1130"/>
    <mergeCell ref="AJ1146:AJ1147"/>
    <mergeCell ref="B1141:C1141"/>
    <mergeCell ref="S1145:AC1145"/>
    <mergeCell ref="AI1126:AI1127"/>
    <mergeCell ref="AJ1126:AJ1127"/>
    <mergeCell ref="F1126:F1127"/>
    <mergeCell ref="G1126:G1127"/>
    <mergeCell ref="H1126:H1127"/>
    <mergeCell ref="I1126:I1127"/>
    <mergeCell ref="J1126:J1127"/>
    <mergeCell ref="K1126:K1127"/>
    <mergeCell ref="Z1126:Z1127"/>
    <mergeCell ref="AA1126:AA1127"/>
    <mergeCell ref="AB1126:AB1127"/>
    <mergeCell ref="D1178:F1178"/>
    <mergeCell ref="B1179:C1179"/>
    <mergeCell ref="D1179:E1179"/>
    <mergeCell ref="B1142:C1142"/>
    <mergeCell ref="L1126:L1127"/>
    <mergeCell ref="M1126:N1126"/>
    <mergeCell ref="O1126:O1127"/>
    <mergeCell ref="B1121:C1121"/>
    <mergeCell ref="B1122:C1122"/>
    <mergeCell ref="D1135:G1135"/>
    <mergeCell ref="B1129:C1129"/>
    <mergeCell ref="D1134:G1134"/>
    <mergeCell ref="P1126:P1127"/>
    <mergeCell ref="Q1126:Q1127"/>
    <mergeCell ref="R1126:R1127"/>
    <mergeCell ref="S1126:S1127"/>
    <mergeCell ref="T1126:T1127"/>
    <mergeCell ref="B1138:AK1138"/>
    <mergeCell ref="D1140:F1140"/>
    <mergeCell ref="B1143:C1143"/>
    <mergeCell ref="D1143:Q1143"/>
    <mergeCell ref="B1133:C1133"/>
    <mergeCell ref="D1133:G1133"/>
    <mergeCell ref="D1163:F1163"/>
    <mergeCell ref="B1164:C1164"/>
    <mergeCell ref="D1164:E1164"/>
    <mergeCell ref="B1166:C1166"/>
    <mergeCell ref="D1166:Q1166"/>
    <mergeCell ref="B1145:C1147"/>
    <mergeCell ref="D1145:D1147"/>
    <mergeCell ref="E1145:E1147"/>
    <mergeCell ref="F1145:R1145"/>
    <mergeCell ref="B1180:C1180"/>
    <mergeCell ref="B1181:C1181"/>
    <mergeCell ref="D1181:Q1181"/>
    <mergeCell ref="B1182:C1184"/>
    <mergeCell ref="D1182:D1184"/>
    <mergeCell ref="T1183:T1184"/>
    <mergeCell ref="U1183:U1184"/>
    <mergeCell ref="V1183:V1184"/>
    <mergeCell ref="W1183:W1184"/>
    <mergeCell ref="X1183:X1184"/>
    <mergeCell ref="Y1183:Y1184"/>
    <mergeCell ref="S1088:AC1088"/>
    <mergeCell ref="G1324:G1325"/>
    <mergeCell ref="D1325:F1325"/>
    <mergeCell ref="G1326:G1329"/>
    <mergeCell ref="G1330:G1331"/>
    <mergeCell ref="C1333:G1333"/>
    <mergeCell ref="B1311:C1311"/>
    <mergeCell ref="B1280:C1280"/>
    <mergeCell ref="B1297:C1297"/>
    <mergeCell ref="B1298:C1298"/>
    <mergeCell ref="B1299:C1299"/>
    <mergeCell ref="D1299:G1299"/>
    <mergeCell ref="B1295:C1295"/>
    <mergeCell ref="B1281:C1281"/>
    <mergeCell ref="B1282:C1282"/>
    <mergeCell ref="B1283:C1283"/>
    <mergeCell ref="B1284:C1284"/>
    <mergeCell ref="B1285:C1285"/>
    <mergeCell ref="B1286:C1286"/>
    <mergeCell ref="B1287:C1287"/>
    <mergeCell ref="B1288:C1288"/>
    <mergeCell ref="C1334:G1334"/>
    <mergeCell ref="E1182:E1184"/>
    <mergeCell ref="F1182:R1182"/>
    <mergeCell ref="S1182:AC1182"/>
    <mergeCell ref="AD1182:AG1182"/>
    <mergeCell ref="B1185:C1185"/>
    <mergeCell ref="B1186:C1186"/>
    <mergeCell ref="B1187:C1187"/>
    <mergeCell ref="B1189:C1189"/>
    <mergeCell ref="D1189:G1189"/>
    <mergeCell ref="B1190:C1190"/>
    <mergeCell ref="B1191:C1191"/>
    <mergeCell ref="D1191:G1191"/>
    <mergeCell ref="C1323:G1323"/>
    <mergeCell ref="AC1278:AC1279"/>
    <mergeCell ref="AD1278:AD1279"/>
    <mergeCell ref="AE1278:AE1279"/>
    <mergeCell ref="AF1278:AF1279"/>
    <mergeCell ref="B1271:AK1271"/>
    <mergeCell ref="Y1201:Y1202"/>
    <mergeCell ref="Z1201:Z1202"/>
    <mergeCell ref="M1183:N1183"/>
    <mergeCell ref="O1183:O1184"/>
    <mergeCell ref="P1183:P1184"/>
    <mergeCell ref="Q1183:Q1184"/>
    <mergeCell ref="R1183:R1184"/>
    <mergeCell ref="S1183:S1184"/>
    <mergeCell ref="Z1183:Z1184"/>
    <mergeCell ref="AA1183:AA1184"/>
    <mergeCell ref="AB1183:AB1184"/>
    <mergeCell ref="AC1183:AC1184"/>
    <mergeCell ref="AD1183:AD1184"/>
    <mergeCell ref="C1335:G1335"/>
    <mergeCell ref="C1336:G1336"/>
    <mergeCell ref="C1337:G1337"/>
    <mergeCell ref="C1338:G1338"/>
    <mergeCell ref="C1339:G1339"/>
    <mergeCell ref="C1340:D1340"/>
    <mergeCell ref="B1176:AK1176"/>
    <mergeCell ref="C1348:J1348"/>
    <mergeCell ref="C1349:J1349"/>
    <mergeCell ref="C1350:J1350"/>
    <mergeCell ref="C1351:J1351"/>
    <mergeCell ref="C1352:J1352"/>
    <mergeCell ref="C1353:J1353"/>
    <mergeCell ref="C1354:J1354"/>
    <mergeCell ref="C1355:J1355"/>
    <mergeCell ref="C1356:J1356"/>
    <mergeCell ref="C1357:J1357"/>
    <mergeCell ref="C1342:J1342"/>
    <mergeCell ref="C1343:C1344"/>
    <mergeCell ref="D1343:D1344"/>
    <mergeCell ref="E1343:G1343"/>
    <mergeCell ref="H1343:J1343"/>
    <mergeCell ref="C1346:J1346"/>
    <mergeCell ref="C1347:J1347"/>
    <mergeCell ref="AH1182:AJ1182"/>
    <mergeCell ref="F1183:F1184"/>
    <mergeCell ref="G1183:G1184"/>
    <mergeCell ref="H1183:H1184"/>
    <mergeCell ref="I1183:I1184"/>
    <mergeCell ref="J1183:J1184"/>
    <mergeCell ref="K1183:K1184"/>
    <mergeCell ref="L1183:L1184"/>
    <mergeCell ref="C1358:D1358"/>
    <mergeCell ref="C1360:P1360"/>
    <mergeCell ref="C1362:D1362"/>
    <mergeCell ref="E1362:P1362"/>
    <mergeCell ref="C1363:C1365"/>
    <mergeCell ref="D1363:D1365"/>
    <mergeCell ref="E1363:L1364"/>
    <mergeCell ref="M1363:N1364"/>
    <mergeCell ref="O1363:P1363"/>
    <mergeCell ref="O1364:O1365"/>
    <mergeCell ref="C1376:P1376"/>
    <mergeCell ref="C1377:P1377"/>
    <mergeCell ref="C1385:D1385"/>
    <mergeCell ref="C1378:P1378"/>
    <mergeCell ref="C1379:P1379"/>
    <mergeCell ref="C1380:P1380"/>
    <mergeCell ref="C1381:P1381"/>
    <mergeCell ref="C1382:P1382"/>
    <mergeCell ref="C1383:P1383"/>
    <mergeCell ref="C1432:F1432"/>
    <mergeCell ref="C1433:F1433"/>
    <mergeCell ref="C1435:D1435"/>
    <mergeCell ref="C1387:G1387"/>
    <mergeCell ref="C1389:D1389"/>
    <mergeCell ref="E1389:G1389"/>
    <mergeCell ref="C1390:C1391"/>
    <mergeCell ref="D1390:D1391"/>
    <mergeCell ref="E1390:G1390"/>
    <mergeCell ref="C1408:G1408"/>
    <mergeCell ref="C1409:G1409"/>
    <mergeCell ref="C1410:G1410"/>
    <mergeCell ref="C1411:G1411"/>
    <mergeCell ref="C1412:G1412"/>
    <mergeCell ref="C1413:G1413"/>
    <mergeCell ref="C1414:G1414"/>
    <mergeCell ref="C1415:G1415"/>
    <mergeCell ref="C1416:G1416"/>
    <mergeCell ref="C1417:G1417"/>
    <mergeCell ref="C1419:D1419"/>
    <mergeCell ref="C1781:E1781"/>
    <mergeCell ref="C1854:F1854"/>
    <mergeCell ref="C1855:C1856"/>
    <mergeCell ref="D1855:F1855"/>
    <mergeCell ref="E1841:G1841"/>
    <mergeCell ref="C1822:N1822"/>
    <mergeCell ref="C1824:D1824"/>
    <mergeCell ref="K1825:N1825"/>
    <mergeCell ref="C1735:E1735"/>
    <mergeCell ref="C1666:E1666"/>
    <mergeCell ref="C1719:D1719"/>
    <mergeCell ref="C1705:E1705"/>
    <mergeCell ref="C1690:D1690"/>
    <mergeCell ref="C1676:E1676"/>
    <mergeCell ref="C1721:N1721"/>
    <mergeCell ref="C1723:D1723"/>
    <mergeCell ref="E1723:N1723"/>
    <mergeCell ref="D1724:D1725"/>
    <mergeCell ref="E1802:J1803"/>
    <mergeCell ref="K1802:M1803"/>
    <mergeCell ref="N1803:N1804"/>
    <mergeCell ref="N1787:N1788"/>
    <mergeCell ref="C1794:N1794"/>
    <mergeCell ref="E1787:E1788"/>
    <mergeCell ref="F1787:F1788"/>
    <mergeCell ref="G1787:G1788"/>
    <mergeCell ref="H1787:H1788"/>
    <mergeCell ref="I1787:I1788"/>
    <mergeCell ref="J1787:J1788"/>
    <mergeCell ref="L1787:L1788"/>
    <mergeCell ref="M1787:M1788"/>
    <mergeCell ref="C1820:E1820"/>
    <mergeCell ref="C1909:M1909"/>
    <mergeCell ref="J1900:L1900"/>
    <mergeCell ref="M1900:M1901"/>
    <mergeCell ref="N1900:O1900"/>
    <mergeCell ref="C1892:G1892"/>
    <mergeCell ref="C1893:G1893"/>
    <mergeCell ref="C1878:M1878"/>
    <mergeCell ref="C1900:C1901"/>
    <mergeCell ref="C1895:G1895"/>
    <mergeCell ref="C1884:G1884"/>
    <mergeCell ref="E1886:G1886"/>
    <mergeCell ref="C1862:F1862"/>
    <mergeCell ref="C1863:F1863"/>
    <mergeCell ref="C1894:G1894"/>
    <mergeCell ref="C1882:D1882"/>
    <mergeCell ref="C1877:M1877"/>
    <mergeCell ref="E1885:G1885"/>
    <mergeCell ref="C1870:D1870"/>
    <mergeCell ref="E1870:N1870"/>
    <mergeCell ref="C1871:C1872"/>
    <mergeCell ref="D1871:D1872"/>
    <mergeCell ref="D1941:F1941"/>
    <mergeCell ref="D1942:F1942"/>
    <mergeCell ref="D1943:F1943"/>
    <mergeCell ref="C1929:F1929"/>
    <mergeCell ref="C1933:C1939"/>
    <mergeCell ref="C1941:C1943"/>
    <mergeCell ref="D1932:F1932"/>
    <mergeCell ref="E1871:G1871"/>
    <mergeCell ref="C1946:E1946"/>
    <mergeCell ref="C1916:G1916"/>
    <mergeCell ref="C1917:C1918"/>
    <mergeCell ref="D1917:G1917"/>
    <mergeCell ref="C1921:G1921"/>
    <mergeCell ref="C1922:G1922"/>
    <mergeCell ref="C1923:G1923"/>
    <mergeCell ref="C1924:G1924"/>
    <mergeCell ref="C1925:G1925"/>
    <mergeCell ref="C1879:M1879"/>
    <mergeCell ref="C1880:M1880"/>
    <mergeCell ref="C1881:N1881"/>
    <mergeCell ref="C1885:D1885"/>
    <mergeCell ref="C1886:C1887"/>
    <mergeCell ref="D1886:D1887"/>
    <mergeCell ref="C1913:O1913"/>
    <mergeCell ref="C1907:M1907"/>
    <mergeCell ref="C1896:E1896"/>
    <mergeCell ref="C1898:O1898"/>
    <mergeCell ref="C1899:D1899"/>
    <mergeCell ref="E1899:O1899"/>
    <mergeCell ref="D1900:D1901"/>
    <mergeCell ref="E1900:I1900"/>
    <mergeCell ref="C1908:M1908"/>
    <mergeCell ref="C1980:E1980"/>
    <mergeCell ref="C1981:E1981"/>
    <mergeCell ref="C1982:E1982"/>
    <mergeCell ref="C1866:E1866"/>
    <mergeCell ref="C1970:E1970"/>
    <mergeCell ref="C1975:E1975"/>
    <mergeCell ref="C1977:E1977"/>
    <mergeCell ref="C1978:E1978"/>
    <mergeCell ref="C1979:E1979"/>
    <mergeCell ref="C1868:N1868"/>
    <mergeCell ref="H1871:J1871"/>
    <mergeCell ref="K1871:N1871"/>
    <mergeCell ref="C1964:I1964"/>
    <mergeCell ref="C1967:I1967"/>
    <mergeCell ref="C1950:D1950"/>
    <mergeCell ref="E1950:I1950"/>
    <mergeCell ref="C1951:C1952"/>
    <mergeCell ref="D1951:D1952"/>
    <mergeCell ref="E1951:E1952"/>
    <mergeCell ref="F1951:F1952"/>
    <mergeCell ref="G1951:G1952"/>
    <mergeCell ref="H1951:H1952"/>
    <mergeCell ref="I1951:I1952"/>
    <mergeCell ref="D1933:F1933"/>
    <mergeCell ref="D1934:F1934"/>
    <mergeCell ref="D1935:F1935"/>
    <mergeCell ref="D1936:F1936"/>
    <mergeCell ref="D1937:F1937"/>
    <mergeCell ref="C1948:I1948"/>
    <mergeCell ref="D1939:F1939"/>
    <mergeCell ref="C1926:G1926"/>
    <mergeCell ref="D1940:F1940"/>
    <mergeCell ref="H1988:H1989"/>
    <mergeCell ref="I1988:I1989"/>
    <mergeCell ref="C2010:E2010"/>
    <mergeCell ref="C2025:E2025"/>
    <mergeCell ref="C2041:E2041"/>
    <mergeCell ref="C2012:G2012"/>
    <mergeCell ref="C2014:C2015"/>
    <mergeCell ref="D2014:D2015"/>
    <mergeCell ref="E2014:G2014"/>
    <mergeCell ref="J1988:J1989"/>
    <mergeCell ref="K1988:K1989"/>
    <mergeCell ref="C1995:E1995"/>
    <mergeCell ref="C1985:K1985"/>
    <mergeCell ref="C1987:D1987"/>
    <mergeCell ref="E1987:K1987"/>
    <mergeCell ref="C1988:C1989"/>
    <mergeCell ref="D1988:D1989"/>
    <mergeCell ref="E1988:E1989"/>
    <mergeCell ref="F1988:F1989"/>
    <mergeCell ref="C2033:D2033"/>
    <mergeCell ref="C2034:D2034"/>
    <mergeCell ref="C2035:D2035"/>
    <mergeCell ref="C2036:D2036"/>
    <mergeCell ref="C2037:D2037"/>
    <mergeCell ref="C2038:D2038"/>
    <mergeCell ref="C2053:E2053"/>
    <mergeCell ref="C1997:G1997"/>
    <mergeCell ref="C1999:C2000"/>
    <mergeCell ref="D1999:D2000"/>
    <mergeCell ref="E1999:G1999"/>
    <mergeCell ref="C2006:G2006"/>
    <mergeCell ref="C2007:G2007"/>
    <mergeCell ref="C2039:D2039"/>
    <mergeCell ref="C2040:D2040"/>
    <mergeCell ref="C2021:G2021"/>
    <mergeCell ref="G1988:G1989"/>
    <mergeCell ref="C2267:M2267"/>
    <mergeCell ref="C2251:G2251"/>
    <mergeCell ref="C2252:G2252"/>
    <mergeCell ref="C2253:G2253"/>
    <mergeCell ref="C2254:G2254"/>
    <mergeCell ref="C2125:H2125"/>
    <mergeCell ref="C2126:D2126"/>
    <mergeCell ref="C2256:G2256"/>
    <mergeCell ref="C2073:E2073"/>
    <mergeCell ref="C2076:E2076"/>
    <mergeCell ref="C2055:E2055"/>
    <mergeCell ref="D2107:E2107"/>
    <mergeCell ref="C2108:E2108"/>
    <mergeCell ref="C2123:E2123"/>
    <mergeCell ref="C2078:E2078"/>
    <mergeCell ref="C2110:N2110"/>
    <mergeCell ref="E2112:N2112"/>
    <mergeCell ref="E2113:G2113"/>
    <mergeCell ref="C2074:E2074"/>
    <mergeCell ref="C2075:D2075"/>
    <mergeCell ref="C2068:D2068"/>
    <mergeCell ref="C2069:E2069"/>
    <mergeCell ref="C2070:E2070"/>
    <mergeCell ref="C2071:E2071"/>
    <mergeCell ref="C2072:E2072"/>
    <mergeCell ref="C2257:G2257"/>
    <mergeCell ref="C2263:F2263"/>
    <mergeCell ref="C2264:G2264"/>
    <mergeCell ref="C2243:I2243"/>
    <mergeCell ref="C2250:G2250"/>
    <mergeCell ref="C2245:I2245"/>
    <mergeCell ref="C2246:I2246"/>
    <mergeCell ref="C2289:C2290"/>
    <mergeCell ref="D2289:D2290"/>
    <mergeCell ref="E2289:E2290"/>
    <mergeCell ref="F2289:F2290"/>
    <mergeCell ref="G2289:G2290"/>
    <mergeCell ref="C2321:K2321"/>
    <mergeCell ref="E2300:G2300"/>
    <mergeCell ref="C2295:E2295"/>
    <mergeCell ref="H2289:H2290"/>
    <mergeCell ref="I2289:I2290"/>
    <mergeCell ref="C2269:D2270"/>
    <mergeCell ref="H2271:H2272"/>
    <mergeCell ref="J2271:J2272"/>
    <mergeCell ref="I2271:I2272"/>
    <mergeCell ref="C2286:I2286"/>
    <mergeCell ref="C2288:D2288"/>
    <mergeCell ref="E2288:I2288"/>
    <mergeCell ref="E2269:Q2269"/>
    <mergeCell ref="E2270:J2270"/>
    <mergeCell ref="K2270:M2270"/>
    <mergeCell ref="N2270:Q2270"/>
    <mergeCell ref="L2271:M2271"/>
    <mergeCell ref="O2271:Q2271"/>
    <mergeCell ref="E2271:E2272"/>
    <mergeCell ref="F2271:F2272"/>
    <mergeCell ref="G2271:G2272"/>
    <mergeCell ref="H2300:L2300"/>
    <mergeCell ref="C2320:K2320"/>
    <mergeCell ref="J2329:M2329"/>
    <mergeCell ref="C2334:M2334"/>
    <mergeCell ref="C2335:M2335"/>
    <mergeCell ref="C2336:M2336"/>
    <mergeCell ref="K2302:K2304"/>
    <mergeCell ref="C2307:L2307"/>
    <mergeCell ref="C2337:M2337"/>
    <mergeCell ref="C2297:L2297"/>
    <mergeCell ref="C2299:D2299"/>
    <mergeCell ref="E2299:L2299"/>
    <mergeCell ref="C2300:C2301"/>
    <mergeCell ref="D2300:D2301"/>
    <mergeCell ref="C2306:L2306"/>
    <mergeCell ref="C2322:K2322"/>
    <mergeCell ref="C2324:E2324"/>
    <mergeCell ref="C2323:K2323"/>
    <mergeCell ref="C2314:K2314"/>
    <mergeCell ref="C2316:D2316"/>
    <mergeCell ref="E2316:K2316"/>
    <mergeCell ref="C2308:L2308"/>
    <mergeCell ref="C2309:L2309"/>
    <mergeCell ref="C2310:L2310"/>
    <mergeCell ref="C2311:L2311"/>
    <mergeCell ref="D2343:N2343"/>
    <mergeCell ref="C2344:C2345"/>
    <mergeCell ref="D2344:F2344"/>
    <mergeCell ref="G2344:J2344"/>
    <mergeCell ref="K2344:N2344"/>
    <mergeCell ref="C2350:M2350"/>
    <mergeCell ref="C2348:M2348"/>
    <mergeCell ref="C2349:M2349"/>
    <mergeCell ref="C2402:E2402"/>
    <mergeCell ref="C2351:M2351"/>
    <mergeCell ref="C2352:M2352"/>
    <mergeCell ref="C2353:E2353"/>
    <mergeCell ref="C2400:M2400"/>
    <mergeCell ref="C2326:M2326"/>
    <mergeCell ref="D2328:M2328"/>
    <mergeCell ref="C2329:C2330"/>
    <mergeCell ref="D2329:F2329"/>
    <mergeCell ref="G2329:I2329"/>
    <mergeCell ref="C2338:M2338"/>
    <mergeCell ref="C2341:N2341"/>
    <mergeCell ref="C2377:N2377"/>
    <mergeCell ref="C2379:D2379"/>
    <mergeCell ref="E2379:N2379"/>
    <mergeCell ref="E2393:G2393"/>
    <mergeCell ref="H2393:J2393"/>
    <mergeCell ref="K2393:N2393"/>
    <mergeCell ref="C2384:M2384"/>
    <mergeCell ref="C2385:M2385"/>
    <mergeCell ref="C2386:M2386"/>
    <mergeCell ref="C2387:M2387"/>
    <mergeCell ref="C2401:M2401"/>
    <mergeCell ref="C2375:E2375"/>
    <mergeCell ref="C2397:M2397"/>
    <mergeCell ref="C2398:M2398"/>
    <mergeCell ref="C2399:M2399"/>
    <mergeCell ref="E2392:N2392"/>
    <mergeCell ref="C2393:C2394"/>
    <mergeCell ref="C2390:N2390"/>
    <mergeCell ref="C2392:D2392"/>
    <mergeCell ref="D2393:D2394"/>
    <mergeCell ref="C2416:G2416"/>
    <mergeCell ref="C2467:E2467"/>
    <mergeCell ref="C2447:G2447"/>
    <mergeCell ref="C2448:G2448"/>
    <mergeCell ref="D2449:E2449"/>
    <mergeCell ref="C2450:F2450"/>
    <mergeCell ref="C2465:N2465"/>
    <mergeCell ref="C2463:N2463"/>
    <mergeCell ref="C2464:G2464"/>
    <mergeCell ref="C2453:N2453"/>
    <mergeCell ref="C2417:N2417"/>
    <mergeCell ref="D2456:D2457"/>
    <mergeCell ref="C2355:N2355"/>
    <mergeCell ref="C2357:D2357"/>
    <mergeCell ref="E2357:N2357"/>
    <mergeCell ref="C2358:C2359"/>
    <mergeCell ref="D2358:D2359"/>
    <mergeCell ref="E2358:G2358"/>
    <mergeCell ref="H2358:J2358"/>
    <mergeCell ref="C2369:M2369"/>
    <mergeCell ref="C2370:M2370"/>
    <mergeCell ref="C2371:M2371"/>
    <mergeCell ref="C2372:M2372"/>
    <mergeCell ref="K2358:N2358"/>
    <mergeCell ref="C2366:M2366"/>
    <mergeCell ref="C2367:M2367"/>
    <mergeCell ref="C2368:M2368"/>
    <mergeCell ref="C2380:C2381"/>
    <mergeCell ref="D2380:D2381"/>
    <mergeCell ref="E2380:J2380"/>
    <mergeCell ref="K2380:N2380"/>
    <mergeCell ref="C2373:M2373"/>
    <mergeCell ref="C2374:M2374"/>
    <mergeCell ref="E2667:M2667"/>
    <mergeCell ref="C2442:E2442"/>
    <mergeCell ref="E2456:G2456"/>
    <mergeCell ref="H2456:J2456"/>
    <mergeCell ref="C2451:E2451"/>
    <mergeCell ref="C2444:G2444"/>
    <mergeCell ref="C2446:G2446"/>
    <mergeCell ref="K2668:K2669"/>
    <mergeCell ref="C2678:M2678"/>
    <mergeCell ref="F2668:F2669"/>
    <mergeCell ref="G2668:G2669"/>
    <mergeCell ref="L2668:L2669"/>
    <mergeCell ref="M2668:M2669"/>
    <mergeCell ref="D2668:D2669"/>
    <mergeCell ref="C2661:J2661"/>
    <mergeCell ref="C2663:D2663"/>
    <mergeCell ref="H2626:H2627"/>
    <mergeCell ref="I2626:I2627"/>
    <mergeCell ref="J2626:J2627"/>
    <mergeCell ref="C2658:J2658"/>
    <mergeCell ref="C2623:J2623"/>
    <mergeCell ref="C2625:D2625"/>
    <mergeCell ref="E2625:J2625"/>
    <mergeCell ref="C2626:C2627"/>
    <mergeCell ref="D2626:D2627"/>
    <mergeCell ref="E2626:E2627"/>
    <mergeCell ref="F2626:F2627"/>
    <mergeCell ref="G2626:G2627"/>
    <mergeCell ref="H2668:H2669"/>
    <mergeCell ref="I2668:I2669"/>
    <mergeCell ref="J2668:J2669"/>
    <mergeCell ref="C2507:I2507"/>
    <mergeCell ref="C2777:L2777"/>
    <mergeCell ref="C2794:K2794"/>
    <mergeCell ref="C2732:D2733"/>
    <mergeCell ref="C2767:H2767"/>
    <mergeCell ref="G2810:G2811"/>
    <mergeCell ref="H2733:J2733"/>
    <mergeCell ref="K2733:N2733"/>
    <mergeCell ref="F2750:F2751"/>
    <mergeCell ref="H2750:H2751"/>
    <mergeCell ref="N2734:N2735"/>
    <mergeCell ref="C2665:M2665"/>
    <mergeCell ref="C2667:D2667"/>
    <mergeCell ref="G2697:G2698"/>
    <mergeCell ref="I2697:I2698"/>
    <mergeCell ref="J2697:J2698"/>
    <mergeCell ref="C2697:C2698"/>
    <mergeCell ref="E2668:E2669"/>
    <mergeCell ref="D2697:D2698"/>
    <mergeCell ref="E2697:E2698"/>
    <mergeCell ref="C2676:E2676"/>
    <mergeCell ref="F2697:F2698"/>
    <mergeCell ref="C2696:D2696"/>
    <mergeCell ref="E2696:J2696"/>
    <mergeCell ref="M2734:M2735"/>
    <mergeCell ref="D2734:D2735"/>
    <mergeCell ref="E2734:E2735"/>
    <mergeCell ref="F2734:F2735"/>
    <mergeCell ref="C2730:N2730"/>
    <mergeCell ref="G2734:G2735"/>
    <mergeCell ref="C2750:C2751"/>
    <mergeCell ref="D2750:D2751"/>
    <mergeCell ref="E2750:E2751"/>
    <mergeCell ref="R2810:R2811"/>
    <mergeCell ref="O2810:O2811"/>
    <mergeCell ref="Q2810:Q2811"/>
    <mergeCell ref="K2812:L2812"/>
    <mergeCell ref="M2810:M2811"/>
    <mergeCell ref="N2810:N2811"/>
    <mergeCell ref="P2810:P2811"/>
    <mergeCell ref="K2810:L2810"/>
    <mergeCell ref="C3083:L3083"/>
    <mergeCell ref="C2756:O2756"/>
    <mergeCell ref="C2763:D2763"/>
    <mergeCell ref="E2763:H2763"/>
    <mergeCell ref="I2750:I2751"/>
    <mergeCell ref="J2750:J2751"/>
    <mergeCell ref="K2750:L2750"/>
    <mergeCell ref="M2750:M2751"/>
    <mergeCell ref="N2750:N2751"/>
    <mergeCell ref="K2849:L2849"/>
    <mergeCell ref="K2816:L2816"/>
    <mergeCell ref="C2762:H2762"/>
    <mergeCell ref="C2808:R2808"/>
    <mergeCell ref="M2809:Q2809"/>
    <mergeCell ref="F2810:F2811"/>
    <mergeCell ref="C3055:L3055"/>
    <mergeCell ref="C3056:D3056"/>
    <mergeCell ref="E3056:H3056"/>
    <mergeCell ref="H2810:H2811"/>
    <mergeCell ref="I2810:I2811"/>
    <mergeCell ref="J2810:J2811"/>
    <mergeCell ref="K2815:L2815"/>
    <mergeCell ref="K2814:L2814"/>
    <mergeCell ref="C2806:I2806"/>
    <mergeCell ref="K2820:L2820"/>
    <mergeCell ref="K2837:L2837"/>
    <mergeCell ref="K2838:L2838"/>
    <mergeCell ref="K2827:L2827"/>
    <mergeCell ref="K2828:L2828"/>
    <mergeCell ref="K2830:L2830"/>
    <mergeCell ref="K2823:L2823"/>
    <mergeCell ref="C3050:H3050"/>
    <mergeCell ref="K2864:L2864"/>
    <mergeCell ref="K2877:L2877"/>
    <mergeCell ref="K2876:L2876"/>
    <mergeCell ref="K2850:L2850"/>
    <mergeCell ref="K2813:L2813"/>
    <mergeCell ref="K2826:L2826"/>
    <mergeCell ref="K2836:L2836"/>
    <mergeCell ref="K2840:L2840"/>
    <mergeCell ref="C3046:H3046"/>
    <mergeCell ref="K2817:L2817"/>
    <mergeCell ref="K2818:L2818"/>
    <mergeCell ref="K2841:L2841"/>
    <mergeCell ref="K2842:L2842"/>
    <mergeCell ref="K2835:L2835"/>
    <mergeCell ref="K2829:L2829"/>
    <mergeCell ref="K2819:L2819"/>
    <mergeCell ref="K2824:L2824"/>
    <mergeCell ref="K2825:L2825"/>
    <mergeCell ref="K2821:L2821"/>
    <mergeCell ref="K2822:L2822"/>
    <mergeCell ref="K2853:L2853"/>
    <mergeCell ref="K2854:L2854"/>
    <mergeCell ref="K2843:L2843"/>
    <mergeCell ref="K2844:L2844"/>
    <mergeCell ref="K2845:L2845"/>
    <mergeCell ref="K2846:L2846"/>
    <mergeCell ref="K2848:L2848"/>
    <mergeCell ref="K2847:L2847"/>
    <mergeCell ref="C3097:E3097"/>
    <mergeCell ref="C3092:G3092"/>
    <mergeCell ref="K2831:L2831"/>
    <mergeCell ref="K2832:L2832"/>
    <mergeCell ref="K2858:L2858"/>
    <mergeCell ref="K2833:L2833"/>
    <mergeCell ref="K2834:L2834"/>
    <mergeCell ref="K2857:L2857"/>
    <mergeCell ref="K2859:L2859"/>
    <mergeCell ref="C3047:D3047"/>
    <mergeCell ref="E3047:H3047"/>
    <mergeCell ref="K2839:L2839"/>
    <mergeCell ref="E3093:G3093"/>
    <mergeCell ref="C3084:L3084"/>
    <mergeCell ref="K2878:L2878"/>
    <mergeCell ref="K2867:L2867"/>
    <mergeCell ref="K2868:L2868"/>
    <mergeCell ref="K2869:L2869"/>
    <mergeCell ref="K2870:L2870"/>
    <mergeCell ref="K2871:L2871"/>
    <mergeCell ref="K2872:L2872"/>
    <mergeCell ref="K2873:L2873"/>
    <mergeCell ref="K2874:L2874"/>
    <mergeCell ref="K2875:L2875"/>
    <mergeCell ref="K2851:L2851"/>
    <mergeCell ref="K2852:L2852"/>
    <mergeCell ref="K2865:L2865"/>
    <mergeCell ref="K2866:L2866"/>
    <mergeCell ref="K2855:L2855"/>
    <mergeCell ref="K2856:L2856"/>
    <mergeCell ref="K2860:L2860"/>
    <mergeCell ref="K2861:L2861"/>
    <mergeCell ref="K2862:L2862"/>
    <mergeCell ref="K2863:L2863"/>
    <mergeCell ref="K2889:L2889"/>
    <mergeCell ref="K2890:L2890"/>
    <mergeCell ref="K2914:L2914"/>
    <mergeCell ref="K2903:L2903"/>
    <mergeCell ref="K2904:L2904"/>
    <mergeCell ref="K2905:L2905"/>
    <mergeCell ref="K2906:L2906"/>
    <mergeCell ref="K2892:L2892"/>
    <mergeCell ref="K2893:L2893"/>
    <mergeCell ref="K2901:L2901"/>
    <mergeCell ref="K2887:L2887"/>
    <mergeCell ref="K2888:L2888"/>
    <mergeCell ref="K2885:L2885"/>
    <mergeCell ref="K2886:L2886"/>
    <mergeCell ref="K2891:L2891"/>
    <mergeCell ref="K2879:L2879"/>
    <mergeCell ref="K2880:L2880"/>
    <mergeCell ref="K2881:L2881"/>
    <mergeCell ref="K2882:L2882"/>
    <mergeCell ref="K2883:L2883"/>
    <mergeCell ref="K2884:L2884"/>
    <mergeCell ref="K2922:L2922"/>
    <mergeCell ref="K2915:L2915"/>
    <mergeCell ref="K2916:L2916"/>
    <mergeCell ref="K2917:L2917"/>
    <mergeCell ref="K2918:L2918"/>
    <mergeCell ref="K2937:L2937"/>
    <mergeCell ref="K2925:L2925"/>
    <mergeCell ref="K2926:L2926"/>
    <mergeCell ref="K2920:L2920"/>
    <mergeCell ref="K2921:L2921"/>
    <mergeCell ref="K2902:L2902"/>
    <mergeCell ref="K2912:L2912"/>
    <mergeCell ref="K2894:L2894"/>
    <mergeCell ref="K2895:L2895"/>
    <mergeCell ref="K2896:L2896"/>
    <mergeCell ref="K2907:L2907"/>
    <mergeCell ref="K2908:L2908"/>
    <mergeCell ref="K2911:L2911"/>
    <mergeCell ref="K2950:L2950"/>
    <mergeCell ref="K2939:L2939"/>
    <mergeCell ref="K2940:L2940"/>
    <mergeCell ref="K2941:L2941"/>
    <mergeCell ref="K2942:L2942"/>
    <mergeCell ref="K2943:L2943"/>
    <mergeCell ref="K2944:L2944"/>
    <mergeCell ref="K2947:L2947"/>
    <mergeCell ref="K2948:L2948"/>
    <mergeCell ref="K2938:L2938"/>
    <mergeCell ref="K2927:L2927"/>
    <mergeCell ref="K2928:L2928"/>
    <mergeCell ref="K2929:L2929"/>
    <mergeCell ref="K2930:L2930"/>
    <mergeCell ref="K2931:L2931"/>
    <mergeCell ref="K2932:L2932"/>
    <mergeCell ref="K2933:L2933"/>
    <mergeCell ref="K2934:L2934"/>
    <mergeCell ref="B2810:B2811"/>
    <mergeCell ref="C2810:C2811"/>
    <mergeCell ref="D2810:D2811"/>
    <mergeCell ref="E2810:E2811"/>
    <mergeCell ref="K2923:L2923"/>
    <mergeCell ref="K2924:L2924"/>
    <mergeCell ref="K3021:L3021"/>
    <mergeCell ref="K3010:L3010"/>
    <mergeCell ref="K3011:L3011"/>
    <mergeCell ref="K3012:L3012"/>
    <mergeCell ref="K3013:L3013"/>
    <mergeCell ref="K3014:L3014"/>
    <mergeCell ref="K3015:L3015"/>
    <mergeCell ref="K3016:L3016"/>
    <mergeCell ref="K3017:L3017"/>
    <mergeCell ref="K3018:L3018"/>
    <mergeCell ref="K3032:L3032"/>
    <mergeCell ref="K3022:L3022"/>
    <mergeCell ref="K3027:L3027"/>
    <mergeCell ref="K3028:L3028"/>
    <mergeCell ref="K3029:L3029"/>
    <mergeCell ref="K3030:L3030"/>
    <mergeCell ref="K3031:L3031"/>
    <mergeCell ref="K3002:L3002"/>
    <mergeCell ref="K3003:L3003"/>
    <mergeCell ref="K2992:L2992"/>
    <mergeCell ref="K2993:L2993"/>
    <mergeCell ref="K2994:L2994"/>
    <mergeCell ref="K2995:L2995"/>
    <mergeCell ref="K2996:L2996"/>
    <mergeCell ref="K2997:L2997"/>
    <mergeCell ref="K2982:L2982"/>
    <mergeCell ref="K2986:L2986"/>
    <mergeCell ref="K2987:L2987"/>
    <mergeCell ref="K2960:L2960"/>
    <mergeCell ref="K2953:L2953"/>
    <mergeCell ref="K2974:L2974"/>
    <mergeCell ref="K2954:L2954"/>
    <mergeCell ref="K2955:L2955"/>
    <mergeCell ref="K2956:L2956"/>
    <mergeCell ref="K2957:L2957"/>
    <mergeCell ref="K2975:L2975"/>
    <mergeCell ref="K3019:L3019"/>
    <mergeCell ref="K3020:L3020"/>
    <mergeCell ref="K3004:L3004"/>
    <mergeCell ref="K3005:L3005"/>
    <mergeCell ref="K3006:L3006"/>
    <mergeCell ref="K3007:L3007"/>
    <mergeCell ref="K3008:L3008"/>
    <mergeCell ref="K3009:L3009"/>
    <mergeCell ref="K2958:L2958"/>
    <mergeCell ref="K2959:L2959"/>
    <mergeCell ref="K2983:L2983"/>
    <mergeCell ref="K2984:L2984"/>
    <mergeCell ref="K2985:L2985"/>
    <mergeCell ref="K2978:L2978"/>
    <mergeCell ref="K2979:L2979"/>
    <mergeCell ref="K2980:L2980"/>
    <mergeCell ref="K2981:L2981"/>
    <mergeCell ref="K2977:L2977"/>
    <mergeCell ref="K2965:L2965"/>
    <mergeCell ref="K2966:L2966"/>
    <mergeCell ref="K2967:L2967"/>
    <mergeCell ref="K2968:L2968"/>
    <mergeCell ref="O2750:O2751"/>
    <mergeCell ref="C2748:D2749"/>
    <mergeCell ref="G2750:G2751"/>
    <mergeCell ref="E2748:O2748"/>
    <mergeCell ref="C2770:H2770"/>
    <mergeCell ref="K2976:L2976"/>
    <mergeCell ref="K2963:L2963"/>
    <mergeCell ref="K2964:L2964"/>
    <mergeCell ref="K2935:L2935"/>
    <mergeCell ref="K2936:L2936"/>
    <mergeCell ref="K2961:L2961"/>
    <mergeCell ref="K2962:L2962"/>
    <mergeCell ref="K2945:L2945"/>
    <mergeCell ref="K2946:L2946"/>
    <mergeCell ref="C2804:K2804"/>
    <mergeCell ref="C2805:K2805"/>
    <mergeCell ref="K2919:L2919"/>
    <mergeCell ref="K2897:L2897"/>
    <mergeCell ref="K2898:L2898"/>
    <mergeCell ref="K2899:L2899"/>
    <mergeCell ref="K2900:L2900"/>
    <mergeCell ref="K2913:L2913"/>
    <mergeCell ref="K2909:L2909"/>
    <mergeCell ref="K2910:L2910"/>
    <mergeCell ref="K2951:L2951"/>
    <mergeCell ref="K2952:L2952"/>
    <mergeCell ref="K2969:L2969"/>
    <mergeCell ref="K2970:L2970"/>
    <mergeCell ref="K2971:L2971"/>
    <mergeCell ref="K2972:L2972"/>
    <mergeCell ref="K2973:L2973"/>
    <mergeCell ref="K2949:L2949"/>
    <mergeCell ref="C2694:J2694"/>
    <mergeCell ref="E2682:E2683"/>
    <mergeCell ref="D2682:D2683"/>
    <mergeCell ref="C2690:M2690"/>
    <mergeCell ref="G2682:G2683"/>
    <mergeCell ref="M2682:M2683"/>
    <mergeCell ref="H2682:H2683"/>
    <mergeCell ref="I2682:I2683"/>
    <mergeCell ref="C2682:C2683"/>
    <mergeCell ref="E2680:M2680"/>
    <mergeCell ref="E2681:I2681"/>
    <mergeCell ref="J2681:K2681"/>
    <mergeCell ref="L2681:M2681"/>
    <mergeCell ref="J2682:J2683"/>
    <mergeCell ref="F2682:F2683"/>
    <mergeCell ref="L2682:L2683"/>
    <mergeCell ref="E2749:I2749"/>
    <mergeCell ref="J2749:L2749"/>
    <mergeCell ref="M2749:O2749"/>
    <mergeCell ref="F2513:F2514"/>
    <mergeCell ref="I2513:J2513"/>
    <mergeCell ref="K2513:L2513"/>
    <mergeCell ref="Y2513:Y2514"/>
    <mergeCell ref="X2513:X2514"/>
    <mergeCell ref="S2513:W2513"/>
    <mergeCell ref="B2609:D2609"/>
    <mergeCell ref="B2610:K2610"/>
    <mergeCell ref="M2513:R2513"/>
    <mergeCell ref="C2613:I2613"/>
    <mergeCell ref="B2513:B2514"/>
    <mergeCell ref="C2513:C2514"/>
    <mergeCell ref="D2513:D2514"/>
    <mergeCell ref="E2513:E2514"/>
    <mergeCell ref="G2513:H2513"/>
    <mergeCell ref="C2500:I2500"/>
    <mergeCell ref="C2746:O2746"/>
    <mergeCell ref="E2732:N2732"/>
    <mergeCell ref="E2733:G2733"/>
    <mergeCell ref="C2741:N2741"/>
    <mergeCell ref="C2692:D2692"/>
    <mergeCell ref="H2734:H2735"/>
    <mergeCell ref="I2734:I2735"/>
    <mergeCell ref="J2734:J2735"/>
    <mergeCell ref="K2734:K2735"/>
    <mergeCell ref="L2734:L2735"/>
    <mergeCell ref="C2668:C2669"/>
    <mergeCell ref="C2734:C2735"/>
    <mergeCell ref="C2723:J2723"/>
    <mergeCell ref="H2697:H2698"/>
    <mergeCell ref="C2680:D2681"/>
    <mergeCell ref="C2726:J2726"/>
    <mergeCell ref="D2487:D2488"/>
    <mergeCell ref="E2487:G2487"/>
    <mergeCell ref="H2487:J2487"/>
    <mergeCell ref="C2494:M2494"/>
    <mergeCell ref="C2495:G2495"/>
    <mergeCell ref="C2496:M2496"/>
    <mergeCell ref="C2501:D2501"/>
    <mergeCell ref="E2501:I2501"/>
    <mergeCell ref="C2502:C2503"/>
    <mergeCell ref="D2502:D2503"/>
    <mergeCell ref="E2502:E2503"/>
    <mergeCell ref="F2502:F2503"/>
    <mergeCell ref="G2502:G2503"/>
    <mergeCell ref="H2502:H2503"/>
    <mergeCell ref="I2502:I2503"/>
    <mergeCell ref="C2498:E2498"/>
    <mergeCell ref="C2512:Y2512"/>
    <mergeCell ref="C2247:I2247"/>
    <mergeCell ref="C2248:E2248"/>
    <mergeCell ref="C2479:G2479"/>
    <mergeCell ref="C2480:G2480"/>
    <mergeCell ref="C2486:D2486"/>
    <mergeCell ref="E2486:M2486"/>
    <mergeCell ref="C2487:C2488"/>
    <mergeCell ref="C2255:G2255"/>
    <mergeCell ref="D2271:D2272"/>
    <mergeCell ref="C2271:C2272"/>
    <mergeCell ref="C2455:D2455"/>
    <mergeCell ref="E2455:N2455"/>
    <mergeCell ref="C2421:G2421"/>
    <mergeCell ref="C2423:G2423"/>
    <mergeCell ref="C2425:G2425"/>
    <mergeCell ref="C2432:G2432"/>
    <mergeCell ref="C2404:O2404"/>
    <mergeCell ref="C2406:D2406"/>
    <mergeCell ref="E2406:N2406"/>
    <mergeCell ref="C2407:C2408"/>
    <mergeCell ref="D2407:D2408"/>
    <mergeCell ref="E2407:G2407"/>
    <mergeCell ref="H2407:J2407"/>
    <mergeCell ref="C2415:N2415"/>
    <mergeCell ref="C2265:E2265"/>
    <mergeCell ref="C2456:C2457"/>
    <mergeCell ref="C2469:G2469"/>
    <mergeCell ref="C2472:C2473"/>
    <mergeCell ref="D2472:G2472"/>
    <mergeCell ref="C2481:G2481"/>
    <mergeCell ref="D2471:G2471"/>
    <mergeCell ref="C2484:M2484"/>
    <mergeCell ref="H2190:H2191"/>
    <mergeCell ref="I2190:I2191"/>
    <mergeCell ref="J2190:J2191"/>
    <mergeCell ref="C2214:J2214"/>
    <mergeCell ref="C2224:D2224"/>
    <mergeCell ref="E2224:M2224"/>
    <mergeCell ref="C2225:C2226"/>
    <mergeCell ref="D2225:D2226"/>
    <mergeCell ref="E2225:F2225"/>
    <mergeCell ref="G2225:I2225"/>
    <mergeCell ref="J2225:M2225"/>
    <mergeCell ref="C2237:I2237"/>
    <mergeCell ref="C2238:C2239"/>
    <mergeCell ref="D2238:G2238"/>
    <mergeCell ref="H2238:I2238"/>
    <mergeCell ref="C2229:M2229"/>
    <mergeCell ref="C2232:M2232"/>
    <mergeCell ref="C2233:M2233"/>
    <mergeCell ref="C2234:M2234"/>
    <mergeCell ref="C2235:E2235"/>
    <mergeCell ref="C2222:M2222"/>
    <mergeCell ref="C2163:E2163"/>
    <mergeCell ref="C2164:E2164"/>
    <mergeCell ref="C2165:E2165"/>
    <mergeCell ref="C2166:D2166"/>
    <mergeCell ref="C2185:E2185"/>
    <mergeCell ref="C2220:E2220"/>
    <mergeCell ref="C2168:G2168"/>
    <mergeCell ref="C2171:F2171"/>
    <mergeCell ref="C2215:J2215"/>
    <mergeCell ref="C1619:D1619"/>
    <mergeCell ref="C2173:D2173"/>
    <mergeCell ref="C2175:G2175"/>
    <mergeCell ref="C2177:C2178"/>
    <mergeCell ref="D2177:G2177"/>
    <mergeCell ref="C2151:E2151"/>
    <mergeCell ref="C2152:C2153"/>
    <mergeCell ref="D2152:E2152"/>
    <mergeCell ref="C2162:E2162"/>
    <mergeCell ref="C2148:G2148"/>
    <mergeCell ref="C2161:D2161"/>
    <mergeCell ref="C2187:J2187"/>
    <mergeCell ref="C2189:D2189"/>
    <mergeCell ref="E2189:J2189"/>
    <mergeCell ref="C2190:C2191"/>
    <mergeCell ref="D2190:D2191"/>
    <mergeCell ref="E2190:E2191"/>
    <mergeCell ref="F2190:F2191"/>
    <mergeCell ref="G2190:G2191"/>
    <mergeCell ref="C2172:G2172"/>
    <mergeCell ref="C2217:J2217"/>
    <mergeCell ref="C2147:F2147"/>
    <mergeCell ref="D2145:G2145"/>
    <mergeCell ref="C1818:Q1818"/>
    <mergeCell ref="E2126:H2126"/>
    <mergeCell ref="C2130:H2130"/>
    <mergeCell ref="C2131:H2131"/>
    <mergeCell ref="C2133:E2133"/>
    <mergeCell ref="C1850:M1850"/>
    <mergeCell ref="C2112:D2113"/>
    <mergeCell ref="C2149:E2149"/>
    <mergeCell ref="C2135:G2135"/>
    <mergeCell ref="D2137:G2137"/>
    <mergeCell ref="D2139:G2139"/>
    <mergeCell ref="D2140:G2140"/>
    <mergeCell ref="C2142:C2145"/>
    <mergeCell ref="D2142:G2142"/>
    <mergeCell ref="D2143:G2143"/>
    <mergeCell ref="D2144:G2144"/>
    <mergeCell ref="H2113:J2113"/>
    <mergeCell ref="K2113:N2113"/>
    <mergeCell ref="D2046:D2047"/>
    <mergeCell ref="E2046:E2047"/>
    <mergeCell ref="F2046:F2047"/>
    <mergeCell ref="C2027:D2027"/>
    <mergeCell ref="H2046:H2047"/>
    <mergeCell ref="G2046:G2047"/>
    <mergeCell ref="I2046:I2047"/>
    <mergeCell ref="J2046:J2047"/>
    <mergeCell ref="K2046:K2047"/>
    <mergeCell ref="C2043:K2043"/>
    <mergeCell ref="C2045:D2045"/>
    <mergeCell ref="E2045:K2045"/>
    <mergeCell ref="C1835:M1835"/>
    <mergeCell ref="C2046:C2047"/>
    <mergeCell ref="C1849:G1849"/>
    <mergeCell ref="C1838:M1838"/>
    <mergeCell ref="C1840:D1840"/>
    <mergeCell ref="E1840:M1840"/>
    <mergeCell ref="C1841:C1842"/>
    <mergeCell ref="H1841:J1841"/>
    <mergeCell ref="C1836:E1836"/>
    <mergeCell ref="E1824:N1824"/>
    <mergeCell ref="C1825:C1826"/>
    <mergeCell ref="D1825:D1826"/>
    <mergeCell ref="E1825:G1825"/>
    <mergeCell ref="H1825:J1825"/>
    <mergeCell ref="C1848:M1848"/>
    <mergeCell ref="D1841:D1842"/>
    <mergeCell ref="C1832:M1832"/>
    <mergeCell ref="C1833:M1833"/>
    <mergeCell ref="C1834:M1834"/>
    <mergeCell ref="C1831:M1831"/>
    <mergeCell ref="C1783:N1783"/>
    <mergeCell ref="C1785:D1786"/>
    <mergeCell ref="E1785:N1785"/>
    <mergeCell ref="E1786:G1786"/>
    <mergeCell ref="H1786:J1786"/>
    <mergeCell ref="K1786:N1786"/>
    <mergeCell ref="C1787:C1788"/>
    <mergeCell ref="D1787:D1788"/>
    <mergeCell ref="N1802:Q1802"/>
    <mergeCell ref="C1816:Q1816"/>
    <mergeCell ref="C1817:Q1817"/>
    <mergeCell ref="C1811:Q1811"/>
    <mergeCell ref="C1812:Q1812"/>
    <mergeCell ref="C1813:Q1813"/>
    <mergeCell ref="C1814:Q1814"/>
    <mergeCell ref="C1815:Q1815"/>
    <mergeCell ref="C1799:Q1799"/>
    <mergeCell ref="C1801:D1801"/>
    <mergeCell ref="E1801:Q1801"/>
    <mergeCell ref="C1802:C1804"/>
    <mergeCell ref="D1802:D1804"/>
    <mergeCell ref="O1803:P1803"/>
    <mergeCell ref="Q1803:Q1804"/>
    <mergeCell ref="C1797:E1797"/>
    <mergeCell ref="C1766:E1766"/>
    <mergeCell ref="D1757:D1758"/>
    <mergeCell ref="E1757:E1758"/>
    <mergeCell ref="H1756:J1756"/>
    <mergeCell ref="K1756:N1756"/>
    <mergeCell ref="C1776:M1776"/>
    <mergeCell ref="C1777:M1777"/>
    <mergeCell ref="F1757:F1758"/>
    <mergeCell ref="G1757:G1758"/>
    <mergeCell ref="J1771:M1771"/>
    <mergeCell ref="C1778:M1778"/>
    <mergeCell ref="C1779:M1779"/>
    <mergeCell ref="C1780:M1780"/>
    <mergeCell ref="C1757:C1758"/>
    <mergeCell ref="I1757:I1758"/>
    <mergeCell ref="C1771:C1772"/>
    <mergeCell ref="D1771:F1771"/>
    <mergeCell ref="G1771:I1771"/>
    <mergeCell ref="H1757:H1758"/>
    <mergeCell ref="C1732:M1732"/>
    <mergeCell ref="C1852:E1852"/>
    <mergeCell ref="J1757:J1758"/>
    <mergeCell ref="E1739:N1739"/>
    <mergeCell ref="E1740:G1740"/>
    <mergeCell ref="C1713:C1715"/>
    <mergeCell ref="C1737:N1737"/>
    <mergeCell ref="C1724:C1725"/>
    <mergeCell ref="C1733:M1733"/>
    <mergeCell ref="C1739:D1740"/>
    <mergeCell ref="C2620:I2620"/>
    <mergeCell ref="E1724:G1724"/>
    <mergeCell ref="H1724:J1724"/>
    <mergeCell ref="K1724:N1724"/>
    <mergeCell ref="C1730:M1730"/>
    <mergeCell ref="C1731:M1731"/>
    <mergeCell ref="K1740:N1740"/>
    <mergeCell ref="C1734:N1734"/>
    <mergeCell ref="H1740:J1740"/>
    <mergeCell ref="C1753:N1753"/>
    <mergeCell ref="C1755:D1756"/>
    <mergeCell ref="E1755:N1755"/>
    <mergeCell ref="E1756:G1756"/>
    <mergeCell ref="C1764:N1764"/>
    <mergeCell ref="C1751:E1751"/>
    <mergeCell ref="C1768:M1768"/>
    <mergeCell ref="D1770:M1770"/>
    <mergeCell ref="K1757:K1758"/>
    <mergeCell ref="L1757:L1758"/>
    <mergeCell ref="M1757:M1758"/>
    <mergeCell ref="N1757:N1758"/>
    <mergeCell ref="K1787:K1788"/>
    <mergeCell ref="C1707:F1707"/>
    <mergeCell ref="C1692:N1692"/>
    <mergeCell ref="C1694:D1694"/>
    <mergeCell ref="E1694:N1694"/>
    <mergeCell ref="C1695:C1696"/>
    <mergeCell ref="D1695:D1696"/>
    <mergeCell ref="E1695:G1695"/>
    <mergeCell ref="H1695:J1695"/>
    <mergeCell ref="K1695:N1695"/>
    <mergeCell ref="C1702:N1702"/>
    <mergeCell ref="D1708:F1708"/>
    <mergeCell ref="D1715:F1715"/>
    <mergeCell ref="D1714:F1714"/>
    <mergeCell ref="D1716:F1716"/>
    <mergeCell ref="D1717:F1717"/>
    <mergeCell ref="D1718:F1718"/>
    <mergeCell ref="D1709:F1709"/>
    <mergeCell ref="D1710:F1710"/>
    <mergeCell ref="D1712:F1712"/>
    <mergeCell ref="D1713:F1713"/>
    <mergeCell ref="D1711:F1711"/>
    <mergeCell ref="C1660:G1660"/>
    <mergeCell ref="C1661:G1661"/>
    <mergeCell ref="C1662:G1662"/>
    <mergeCell ref="C1663:G1663"/>
    <mergeCell ref="C1664:G1664"/>
    <mergeCell ref="C1668:E1668"/>
    <mergeCell ref="C1672:E1672"/>
    <mergeCell ref="C1674:E1674"/>
    <mergeCell ref="C1675:E1675"/>
    <mergeCell ref="C1648:G1648"/>
    <mergeCell ref="E1649:G1649"/>
    <mergeCell ref="C1656:G1656"/>
    <mergeCell ref="C1657:G1657"/>
    <mergeCell ref="C1658:G1658"/>
    <mergeCell ref="C1665:G1665"/>
    <mergeCell ref="C1703:E1703"/>
    <mergeCell ref="C1678:G1678"/>
    <mergeCell ref="C1680:D1680"/>
    <mergeCell ref="E1680:G1680"/>
    <mergeCell ref="C1681:C1682"/>
    <mergeCell ref="D1681:D1682"/>
    <mergeCell ref="E1681:G1681"/>
    <mergeCell ref="C1686:G1686"/>
    <mergeCell ref="C1687:G1687"/>
    <mergeCell ref="C1688:G1688"/>
    <mergeCell ref="C1641:N1641"/>
    <mergeCell ref="C1642:N1642"/>
    <mergeCell ref="C1643:N1643"/>
    <mergeCell ref="C1644:N1644"/>
    <mergeCell ref="C1646:E1646"/>
    <mergeCell ref="C1633:N1633"/>
    <mergeCell ref="C1634:N1634"/>
    <mergeCell ref="C1637:N1637"/>
    <mergeCell ref="C1638:N1638"/>
    <mergeCell ref="C1639:N1639"/>
    <mergeCell ref="C1640:N1640"/>
    <mergeCell ref="C1629:N1629"/>
    <mergeCell ref="C1630:N1630"/>
    <mergeCell ref="E1632:F1632"/>
    <mergeCell ref="H1632:I1632"/>
    <mergeCell ref="J1632:N1632"/>
    <mergeCell ref="C1659:G1659"/>
    <mergeCell ref="C1561:K1561"/>
    <mergeCell ref="C1621:N1621"/>
    <mergeCell ref="C1622:N1622"/>
    <mergeCell ref="C1623:N1623"/>
    <mergeCell ref="C1624:N1624"/>
    <mergeCell ref="C1625:N1625"/>
    <mergeCell ref="E1533:E1535"/>
    <mergeCell ref="F1533:F1535"/>
    <mergeCell ref="G1533:G1535"/>
    <mergeCell ref="H1533:H1535"/>
    <mergeCell ref="I1533:I1535"/>
    <mergeCell ref="C1627:E1627"/>
    <mergeCell ref="C1620:N1620"/>
    <mergeCell ref="C1603:N1603"/>
    <mergeCell ref="C1605:D1605"/>
    <mergeCell ref="E1605:N1605"/>
    <mergeCell ref="C1606:C1608"/>
    <mergeCell ref="D1606:D1608"/>
    <mergeCell ref="E1606:J1607"/>
    <mergeCell ref="K1606:L1607"/>
    <mergeCell ref="M1606:N1606"/>
    <mergeCell ref="M1607:M1608"/>
    <mergeCell ref="C1596:N1596"/>
    <mergeCell ref="C1597:N1597"/>
    <mergeCell ref="C1598:N1598"/>
    <mergeCell ref="C1599:N1599"/>
    <mergeCell ref="C1601:D1601"/>
    <mergeCell ref="C1526:K1526"/>
    <mergeCell ref="C1529:D1529"/>
    <mergeCell ref="C1575:L1575"/>
    <mergeCell ref="C1576:L1576"/>
    <mergeCell ref="C1577:D1577"/>
    <mergeCell ref="C1595:D1595"/>
    <mergeCell ref="C1563:D1563"/>
    <mergeCell ref="C1531:K1531"/>
    <mergeCell ref="C1532:C1535"/>
    <mergeCell ref="D1532:D1535"/>
    <mergeCell ref="E1532:H1532"/>
    <mergeCell ref="I1532:K1532"/>
    <mergeCell ref="C1574:L1574"/>
    <mergeCell ref="C1565:L1565"/>
    <mergeCell ref="C1566:C1567"/>
    <mergeCell ref="D1566:E1566"/>
    <mergeCell ref="F1566:H1566"/>
    <mergeCell ref="I1566:L1566"/>
    <mergeCell ref="C1570:L1570"/>
    <mergeCell ref="C1571:L1571"/>
    <mergeCell ref="C1579:N1579"/>
    <mergeCell ref="C1581:D1581"/>
    <mergeCell ref="E1581:N1581"/>
    <mergeCell ref="C1582:C1584"/>
    <mergeCell ref="D1582:D1584"/>
    <mergeCell ref="E1582:J1583"/>
    <mergeCell ref="K1582:L1583"/>
    <mergeCell ref="M1582:N1582"/>
    <mergeCell ref="M1583:M1584"/>
    <mergeCell ref="K1533:K1535"/>
    <mergeCell ref="J1534:J1535"/>
    <mergeCell ref="C1560:K1560"/>
    <mergeCell ref="H1490:H1492"/>
    <mergeCell ref="C1459:G1459"/>
    <mergeCell ref="C1460:G1460"/>
    <mergeCell ref="C1461:G1461"/>
    <mergeCell ref="C1462:G1462"/>
    <mergeCell ref="C1463:G1463"/>
    <mergeCell ref="C1464:G1464"/>
    <mergeCell ref="K1471:L1471"/>
    <mergeCell ref="C1478:L1478"/>
    <mergeCell ref="C1477:L1477"/>
    <mergeCell ref="C1480:L1480"/>
    <mergeCell ref="C1481:J1481"/>
    <mergeCell ref="C1482:L1482"/>
    <mergeCell ref="C1479:L1479"/>
    <mergeCell ref="C1469:L1469"/>
    <mergeCell ref="C1470:D1470"/>
    <mergeCell ref="E1470:L1470"/>
    <mergeCell ref="D1471:D1472"/>
    <mergeCell ref="E1471:G1471"/>
    <mergeCell ref="C1467:D1467"/>
    <mergeCell ref="I1471:J1471"/>
    <mergeCell ref="C1483:G1483"/>
    <mergeCell ref="C1484:L1484"/>
    <mergeCell ref="C1486:D1486"/>
    <mergeCell ref="K1491:K1492"/>
    <mergeCell ref="D1489:D1492"/>
    <mergeCell ref="E1489:G1489"/>
    <mergeCell ref="H1489:K1489"/>
    <mergeCell ref="E1490:E1492"/>
    <mergeCell ref="F1490:F1492"/>
    <mergeCell ref="AH1278:AH1279"/>
    <mergeCell ref="AI1278:AI1279"/>
    <mergeCell ref="AJ1278:AJ1279"/>
    <mergeCell ref="V1278:V1279"/>
    <mergeCell ref="C1448:D1448"/>
    <mergeCell ref="C1437:E1437"/>
    <mergeCell ref="C1443:E1443"/>
    <mergeCell ref="C1444:E1444"/>
    <mergeCell ref="C1445:E1445"/>
    <mergeCell ref="C1446:E1446"/>
    <mergeCell ref="C1447:E1447"/>
    <mergeCell ref="I1490:J1490"/>
    <mergeCell ref="I1491:I1492"/>
    <mergeCell ref="J1491:J1492"/>
    <mergeCell ref="C1450:G1450"/>
    <mergeCell ref="C1452:D1452"/>
    <mergeCell ref="E1452:G1452"/>
    <mergeCell ref="C1453:C1454"/>
    <mergeCell ref="D1453:D1454"/>
    <mergeCell ref="E1453:G1453"/>
    <mergeCell ref="C1421:F1421"/>
    <mergeCell ref="C1422:D1422"/>
    <mergeCell ref="E1422:F1422"/>
    <mergeCell ref="D1423:D1424"/>
    <mergeCell ref="E1423:F1423"/>
    <mergeCell ref="C1429:F1429"/>
    <mergeCell ref="C1430:F1430"/>
    <mergeCell ref="C1431:F1431"/>
    <mergeCell ref="C1465:G1465"/>
    <mergeCell ref="C1488:K1488"/>
    <mergeCell ref="C1489:C1492"/>
    <mergeCell ref="G1490:G1492"/>
    <mergeCell ref="B1203:C1203"/>
    <mergeCell ref="B1204:C1204"/>
    <mergeCell ref="B1211:C1211"/>
    <mergeCell ref="B1213:C1213"/>
    <mergeCell ref="K1201:K1202"/>
    <mergeCell ref="L1201:L1202"/>
    <mergeCell ref="M1201:N1201"/>
    <mergeCell ref="AE1183:AE1184"/>
    <mergeCell ref="AF1183:AF1184"/>
    <mergeCell ref="AG1183:AG1184"/>
    <mergeCell ref="AH1183:AH1184"/>
    <mergeCell ref="AI1183:AI1184"/>
    <mergeCell ref="AJ1183:AJ1184"/>
    <mergeCell ref="AB1201:AB1202"/>
    <mergeCell ref="AC1201:AC1202"/>
    <mergeCell ref="G1278:G1279"/>
    <mergeCell ref="H1278:H1279"/>
    <mergeCell ref="I1278:I1279"/>
    <mergeCell ref="J1278:J1279"/>
    <mergeCell ref="K1278:K1279"/>
    <mergeCell ref="L1278:L1279"/>
    <mergeCell ref="M1278:N1278"/>
    <mergeCell ref="O1278:O1279"/>
    <mergeCell ref="O1201:O1202"/>
    <mergeCell ref="P1201:P1202"/>
    <mergeCell ref="Q1201:Q1202"/>
    <mergeCell ref="R1201:R1202"/>
    <mergeCell ref="S1201:S1202"/>
    <mergeCell ref="T1201:T1202"/>
    <mergeCell ref="U1201:U1202"/>
    <mergeCell ref="V1201:V1202"/>
    <mergeCell ref="W1201:W1202"/>
    <mergeCell ref="D1190:G1190"/>
    <mergeCell ref="B1194:AK1194"/>
    <mergeCell ref="D1196:F1196"/>
    <mergeCell ref="B1197:C1197"/>
    <mergeCell ref="D1197:E1197"/>
    <mergeCell ref="B1198:C1198"/>
    <mergeCell ref="B1199:C1199"/>
    <mergeCell ref="D1199:Q1199"/>
    <mergeCell ref="B1200:C1202"/>
    <mergeCell ref="D1200:D1202"/>
    <mergeCell ref="E1200:E1202"/>
    <mergeCell ref="F1200:R1200"/>
    <mergeCell ref="S1200:AC1200"/>
    <mergeCell ref="AD1200:AG1200"/>
    <mergeCell ref="AH1200:AJ1200"/>
    <mergeCell ref="F1201:F1202"/>
    <mergeCell ref="G1201:G1202"/>
    <mergeCell ref="H1201:H1202"/>
    <mergeCell ref="D1198:Q1198"/>
    <mergeCell ref="J1201:J1202"/>
    <mergeCell ref="B1218:AK1218"/>
    <mergeCell ref="D1220:F1220"/>
    <mergeCell ref="Y1225:Y1226"/>
    <mergeCell ref="Z1225:Z1226"/>
    <mergeCell ref="AA1225:AA1226"/>
    <mergeCell ref="AB1225:AB1226"/>
    <mergeCell ref="U1225:U1226"/>
    <mergeCell ref="V1225:V1226"/>
    <mergeCell ref="W1225:W1226"/>
    <mergeCell ref="Y1244:Y1245"/>
    <mergeCell ref="K1261:K1262"/>
    <mergeCell ref="AH1201:AH1202"/>
    <mergeCell ref="AD1277:AG1277"/>
    <mergeCell ref="AH1277:AJ1277"/>
    <mergeCell ref="I1201:I1202"/>
    <mergeCell ref="AE1225:AE1226"/>
    <mergeCell ref="AF1225:AF1226"/>
    <mergeCell ref="AG1225:AG1226"/>
    <mergeCell ref="D1213:G1213"/>
    <mergeCell ref="B1214:C1214"/>
    <mergeCell ref="B1215:C1215"/>
    <mergeCell ref="D1215:G1215"/>
    <mergeCell ref="B1205:C1205"/>
    <mergeCell ref="B1206:C1206"/>
    <mergeCell ref="B1207:C1207"/>
    <mergeCell ref="B1208:C1208"/>
    <mergeCell ref="B1209:C1209"/>
    <mergeCell ref="B1210:C1210"/>
    <mergeCell ref="AH1244:AH1245"/>
    <mergeCell ref="D1222:Q1222"/>
    <mergeCell ref="B1221:C1221"/>
    <mergeCell ref="D1221:E1221"/>
    <mergeCell ref="B1234:C1234"/>
    <mergeCell ref="D1234:G1234"/>
    <mergeCell ref="B1228:C1228"/>
    <mergeCell ref="D1233:G1233"/>
    <mergeCell ref="B1222:C1222"/>
    <mergeCell ref="B1223:C1223"/>
    <mergeCell ref="D1223:Q1223"/>
    <mergeCell ref="O1225:O1226"/>
    <mergeCell ref="P1225:P1226"/>
    <mergeCell ref="Q1225:Q1226"/>
    <mergeCell ref="G1244:G1245"/>
    <mergeCell ref="H1244:H1245"/>
    <mergeCell ref="I1244:I1245"/>
    <mergeCell ref="J1244:J1245"/>
    <mergeCell ref="X1225:X1226"/>
    <mergeCell ref="H1225:H1226"/>
    <mergeCell ref="I1225:I1226"/>
    <mergeCell ref="J1225:J1226"/>
    <mergeCell ref="K1225:K1226"/>
    <mergeCell ref="L1225:L1226"/>
    <mergeCell ref="M1225:N1225"/>
    <mergeCell ref="B1241:C1241"/>
    <mergeCell ref="B1242:C1242"/>
    <mergeCell ref="D1242:Q1242"/>
    <mergeCell ref="K1244:K1245"/>
    <mergeCell ref="L1244:L1245"/>
    <mergeCell ref="AJ1225:AJ1226"/>
    <mergeCell ref="B1227:C1227"/>
    <mergeCell ref="B1229:C1229"/>
    <mergeCell ref="B1230:C1230"/>
    <mergeCell ref="B1232:C1232"/>
    <mergeCell ref="D1232:G1232"/>
    <mergeCell ref="B1233:C1233"/>
    <mergeCell ref="AH1243:AJ1243"/>
    <mergeCell ref="R1225:R1226"/>
    <mergeCell ref="AI1201:AI1202"/>
    <mergeCell ref="AJ1201:AJ1202"/>
    <mergeCell ref="AD1201:AD1202"/>
    <mergeCell ref="AE1201:AE1202"/>
    <mergeCell ref="AF1201:AF1202"/>
    <mergeCell ref="AG1201:AG1202"/>
    <mergeCell ref="X1201:X1202"/>
    <mergeCell ref="AA1201:AA1202"/>
    <mergeCell ref="AH1225:AH1226"/>
    <mergeCell ref="AI1225:AI1226"/>
    <mergeCell ref="D1214:G1214"/>
    <mergeCell ref="B1237:AK1237"/>
    <mergeCell ref="D1239:F1239"/>
    <mergeCell ref="B1224:C1226"/>
    <mergeCell ref="D1224:D1226"/>
    <mergeCell ref="E1224:E1226"/>
    <mergeCell ref="F1224:R1224"/>
    <mergeCell ref="S1224:AC1224"/>
    <mergeCell ref="AD1224:AG1224"/>
    <mergeCell ref="AH1224:AJ1224"/>
    <mergeCell ref="F1225:F1226"/>
    <mergeCell ref="G1225:G1226"/>
    <mergeCell ref="D1241:Q1241"/>
    <mergeCell ref="AC1225:AC1226"/>
    <mergeCell ref="AD1225:AD1226"/>
    <mergeCell ref="E1243:E1245"/>
    <mergeCell ref="F1243:R1243"/>
    <mergeCell ref="S1243:AC1243"/>
    <mergeCell ref="AD1243:AG1243"/>
    <mergeCell ref="D1256:F1256"/>
    <mergeCell ref="B1257:C1257"/>
    <mergeCell ref="S1244:S1245"/>
    <mergeCell ref="T1244:T1245"/>
    <mergeCell ref="U1244:U1245"/>
    <mergeCell ref="V1244:V1245"/>
    <mergeCell ref="W1244:W1245"/>
    <mergeCell ref="X1244:X1245"/>
    <mergeCell ref="AE1244:AE1245"/>
    <mergeCell ref="AF1244:AF1245"/>
    <mergeCell ref="AA1244:AA1245"/>
    <mergeCell ref="AB1244:AB1245"/>
    <mergeCell ref="AC1244:AC1245"/>
    <mergeCell ref="AD1244:AD1245"/>
    <mergeCell ref="F1244:F1245"/>
    <mergeCell ref="M1244:N1244"/>
    <mergeCell ref="O1244:O1245"/>
    <mergeCell ref="P1244:P1245"/>
    <mergeCell ref="Q1244:Q1245"/>
    <mergeCell ref="R1244:R1245"/>
    <mergeCell ref="Z1244:Z1245"/>
    <mergeCell ref="AG1244:AG1245"/>
    <mergeCell ref="S1225:S1226"/>
    <mergeCell ref="T1225:T1226"/>
    <mergeCell ref="B1240:C1240"/>
    <mergeCell ref="D1240:E1240"/>
    <mergeCell ref="AJ1244:AJ1245"/>
    <mergeCell ref="B1246:C1246"/>
    <mergeCell ref="B1247:C1247"/>
    <mergeCell ref="B1249:C1249"/>
    <mergeCell ref="D1249:G1249"/>
    <mergeCell ref="AA1261:AA1262"/>
    <mergeCell ref="AB1261:AB1262"/>
    <mergeCell ref="AC1261:AC1262"/>
    <mergeCell ref="AD1261:AD1262"/>
    <mergeCell ref="AE1261:AE1262"/>
    <mergeCell ref="AF1261:AF1262"/>
    <mergeCell ref="AG1261:AG1262"/>
    <mergeCell ref="AH1261:AH1262"/>
    <mergeCell ref="AI1261:AI1262"/>
    <mergeCell ref="AJ1261:AJ1262"/>
    <mergeCell ref="B1250:C1250"/>
    <mergeCell ref="B1251:C1251"/>
    <mergeCell ref="D1251:G1251"/>
    <mergeCell ref="D1250:G1250"/>
    <mergeCell ref="B1254:AK1254"/>
    <mergeCell ref="D1257:E1257"/>
    <mergeCell ref="Y1261:Y1262"/>
    <mergeCell ref="Z1261:Z1262"/>
    <mergeCell ref="L1261:L1262"/>
    <mergeCell ref="M1261:N1261"/>
    <mergeCell ref="AI1244:AI1245"/>
    <mergeCell ref="D1258:Q1258"/>
    <mergeCell ref="I1261:I1262"/>
    <mergeCell ref="J1261:J1262"/>
    <mergeCell ref="B1243:C1245"/>
    <mergeCell ref="D1243:D1245"/>
    <mergeCell ref="D1275:Q1275"/>
    <mergeCell ref="B1258:C1258"/>
    <mergeCell ref="B1259:C1259"/>
    <mergeCell ref="D1259:Q1259"/>
    <mergeCell ref="B1260:C1262"/>
    <mergeCell ref="D1260:D1262"/>
    <mergeCell ref="E1260:E1262"/>
    <mergeCell ref="F1260:R1260"/>
    <mergeCell ref="S1260:AC1260"/>
    <mergeCell ref="AD1260:AG1260"/>
    <mergeCell ref="AH1260:AJ1260"/>
    <mergeCell ref="F1261:F1262"/>
    <mergeCell ref="G1261:G1262"/>
    <mergeCell ref="H1261:H1262"/>
    <mergeCell ref="W1278:W1279"/>
    <mergeCell ref="B1263:C1263"/>
    <mergeCell ref="B1264:C1264"/>
    <mergeCell ref="B1266:C1266"/>
    <mergeCell ref="D1266:G1266"/>
    <mergeCell ref="B1267:C1267"/>
    <mergeCell ref="B1268:C1268"/>
    <mergeCell ref="D1268:G1268"/>
    <mergeCell ref="D1267:G1267"/>
    <mergeCell ref="T1261:T1262"/>
    <mergeCell ref="U1261:U1262"/>
    <mergeCell ref="V1261:V1262"/>
    <mergeCell ref="W1261:W1262"/>
    <mergeCell ref="X1261:X1262"/>
    <mergeCell ref="S1277:AC1277"/>
    <mergeCell ref="B1277:C1279"/>
    <mergeCell ref="D1276:Q1276"/>
    <mergeCell ref="AG1278:AG1279"/>
    <mergeCell ref="B1319:C1319"/>
    <mergeCell ref="B1308:C1310"/>
    <mergeCell ref="D1308:D1310"/>
    <mergeCell ref="E1308:E1310"/>
    <mergeCell ref="F1308:R1308"/>
    <mergeCell ref="S1308:AC1308"/>
    <mergeCell ref="AD1308:AG1308"/>
    <mergeCell ref="B1312:C1312"/>
    <mergeCell ref="O1261:O1262"/>
    <mergeCell ref="P1261:P1262"/>
    <mergeCell ref="Q1261:Q1262"/>
    <mergeCell ref="R1261:R1262"/>
    <mergeCell ref="S1261:S1262"/>
    <mergeCell ref="D1273:F1273"/>
    <mergeCell ref="B1274:C1274"/>
    <mergeCell ref="D1274:E1274"/>
    <mergeCell ref="B1275:C1275"/>
    <mergeCell ref="B1276:C1276"/>
    <mergeCell ref="B1302:AK1302"/>
    <mergeCell ref="D1304:F1304"/>
    <mergeCell ref="B1305:C1305"/>
    <mergeCell ref="D1305:E1305"/>
    <mergeCell ref="B1306:C1306"/>
    <mergeCell ref="D1306:P1306"/>
    <mergeCell ref="D1297:AK1297"/>
    <mergeCell ref="D1298:AK1298"/>
    <mergeCell ref="B1289:C1289"/>
    <mergeCell ref="B1290:C1290"/>
    <mergeCell ref="B1291:C1291"/>
    <mergeCell ref="B1292:C1292"/>
    <mergeCell ref="B1293:C1293"/>
    <mergeCell ref="B1294:C1294"/>
    <mergeCell ref="D1319:G1319"/>
    <mergeCell ref="Q1309:Q1310"/>
    <mergeCell ref="R1309:R1310"/>
    <mergeCell ref="S1309:S1310"/>
    <mergeCell ref="T1309:T1310"/>
    <mergeCell ref="U1309:U1310"/>
    <mergeCell ref="V1309:V1310"/>
    <mergeCell ref="W1309:W1310"/>
    <mergeCell ref="X1309:X1310"/>
    <mergeCell ref="Y1309:Y1310"/>
    <mergeCell ref="Z1309:Z1310"/>
    <mergeCell ref="AA1309:AA1310"/>
    <mergeCell ref="AB1309:AB1310"/>
    <mergeCell ref="AA1278:AA1279"/>
    <mergeCell ref="AC1309:AC1310"/>
    <mergeCell ref="AD1309:AD1310"/>
    <mergeCell ref="P1278:P1279"/>
    <mergeCell ref="Q1278:Q1279"/>
    <mergeCell ref="R1278:R1279"/>
    <mergeCell ref="S1278:S1279"/>
    <mergeCell ref="T1278:T1279"/>
    <mergeCell ref="U1278:U1279"/>
    <mergeCell ref="AB1278:AB1279"/>
    <mergeCell ref="F1278:F1279"/>
    <mergeCell ref="X1278:X1279"/>
    <mergeCell ref="Y1278:Y1279"/>
    <mergeCell ref="Z1278:Z1279"/>
    <mergeCell ref="D1277:D1279"/>
    <mergeCell ref="E1277:E1279"/>
    <mergeCell ref="F1277:R1277"/>
    <mergeCell ref="AE1309:AE1310"/>
    <mergeCell ref="B1313:C1313"/>
    <mergeCell ref="D1318:G1318"/>
    <mergeCell ref="AH1309:AH1310"/>
    <mergeCell ref="B1307:C1307"/>
    <mergeCell ref="D1307:Q1307"/>
    <mergeCell ref="AH1308:AJ1308"/>
    <mergeCell ref="F1309:F1310"/>
    <mergeCell ref="G1309:G1310"/>
    <mergeCell ref="H1309:H1310"/>
    <mergeCell ref="I1309:I1310"/>
    <mergeCell ref="J1309:J1310"/>
    <mergeCell ref="K1309:K1310"/>
    <mergeCell ref="L1309:L1310"/>
    <mergeCell ref="M1309:N1309"/>
    <mergeCell ref="O1309:O1310"/>
    <mergeCell ref="P1309:P1310"/>
    <mergeCell ref="AJ1309:AJ1310"/>
    <mergeCell ref="B1314:C1314"/>
    <mergeCell ref="B1315:C1315"/>
    <mergeCell ref="B1317:C1317"/>
    <mergeCell ref="D1317:G1317"/>
    <mergeCell ref="AG1309:AG1310"/>
    <mergeCell ref="B1318:C1318"/>
    <mergeCell ref="AI1309:AI1310"/>
    <mergeCell ref="AF1309:AF1310"/>
    <mergeCell ref="AF924:AF925"/>
    <mergeCell ref="AG924:AG925"/>
    <mergeCell ref="AH924:AH925"/>
    <mergeCell ref="F943:R943"/>
    <mergeCell ref="S943:AC943"/>
    <mergeCell ref="AD943:AG943"/>
    <mergeCell ref="AH943:AJ943"/>
    <mergeCell ref="F944:F945"/>
    <mergeCell ref="G944:G945"/>
    <mergeCell ref="H944:H945"/>
    <mergeCell ref="I944:I945"/>
    <mergeCell ref="J944:J945"/>
    <mergeCell ref="K944:K945"/>
    <mergeCell ref="R944:R945"/>
    <mergeCell ref="B941:C941"/>
    <mergeCell ref="D941:Q941"/>
    <mergeCell ref="AB944:AB945"/>
    <mergeCell ref="AC944:AC945"/>
    <mergeCell ref="L944:L945"/>
    <mergeCell ref="M944:N944"/>
    <mergeCell ref="O944:O945"/>
    <mergeCell ref="AE944:AE945"/>
    <mergeCell ref="AF944:AF945"/>
    <mergeCell ref="AG944:AG945"/>
    <mergeCell ref="AH944:AH945"/>
    <mergeCell ref="AI944:AI945"/>
    <mergeCell ref="AJ944:AJ945"/>
    <mergeCell ref="Y944:Y945"/>
    <mergeCell ref="Z944:Z945"/>
    <mergeCell ref="AA924:AA925"/>
    <mergeCell ref="AB924:AB925"/>
    <mergeCell ref="S924:S925"/>
    <mergeCell ref="AG906:AG907"/>
    <mergeCell ref="B934:C934"/>
    <mergeCell ref="B916:AK916"/>
    <mergeCell ref="D918:F918"/>
    <mergeCell ref="B919:C919"/>
    <mergeCell ref="D919:E919"/>
    <mergeCell ref="B920:C920"/>
    <mergeCell ref="D920:Q920"/>
    <mergeCell ref="B921:C921"/>
    <mergeCell ref="D921:Q921"/>
    <mergeCell ref="B923:C925"/>
    <mergeCell ref="D923:D925"/>
    <mergeCell ref="E923:E925"/>
    <mergeCell ref="F923:R923"/>
    <mergeCell ref="S923:AC923"/>
    <mergeCell ref="AD923:AG923"/>
    <mergeCell ref="AH923:AJ923"/>
    <mergeCell ref="F924:F925"/>
    <mergeCell ref="G924:G925"/>
    <mergeCell ref="H924:H925"/>
    <mergeCell ref="B927:C927"/>
    <mergeCell ref="B928:C928"/>
    <mergeCell ref="D931:H931"/>
    <mergeCell ref="D932:G932"/>
    <mergeCell ref="B933:C933"/>
    <mergeCell ref="D933:G933"/>
    <mergeCell ref="B929:C929"/>
    <mergeCell ref="B931:C931"/>
    <mergeCell ref="B932:C932"/>
    <mergeCell ref="AE924:AE925"/>
    <mergeCell ref="Q924:Q925"/>
    <mergeCell ref="R924:R925"/>
    <mergeCell ref="T924:T925"/>
    <mergeCell ref="B926:C926"/>
    <mergeCell ref="U924:U925"/>
    <mergeCell ref="V924:V925"/>
    <mergeCell ref="W924:W925"/>
    <mergeCell ref="X924:X925"/>
    <mergeCell ref="Y924:Y925"/>
    <mergeCell ref="Z924:Z925"/>
    <mergeCell ref="Q906:Q907"/>
    <mergeCell ref="R906:R907"/>
    <mergeCell ref="S906:S907"/>
    <mergeCell ref="T906:T907"/>
    <mergeCell ref="B908:C908"/>
    <mergeCell ref="U906:U907"/>
    <mergeCell ref="V906:V907"/>
    <mergeCell ref="B914:C914"/>
    <mergeCell ref="H906:H907"/>
    <mergeCell ref="I906:I907"/>
    <mergeCell ref="O906:O907"/>
    <mergeCell ref="P906:P907"/>
    <mergeCell ref="AE906:AE907"/>
    <mergeCell ref="AF906:AF907"/>
    <mergeCell ref="K869:K870"/>
    <mergeCell ref="L869:L870"/>
    <mergeCell ref="M869:N869"/>
    <mergeCell ref="O869:O870"/>
    <mergeCell ref="P869:P870"/>
    <mergeCell ref="Q869:Q870"/>
    <mergeCell ref="R869:R870"/>
    <mergeCell ref="B889:C889"/>
    <mergeCell ref="B890:C890"/>
    <mergeCell ref="B891:C891"/>
    <mergeCell ref="B895:C895"/>
    <mergeCell ref="D895:G895"/>
    <mergeCell ref="B872:C872"/>
    <mergeCell ref="B884:C884"/>
    <mergeCell ref="B885:C885"/>
    <mergeCell ref="B886:C886"/>
    <mergeCell ref="B883:C883"/>
    <mergeCell ref="AA869:AA870"/>
    <mergeCell ref="AC869:AC870"/>
    <mergeCell ref="T869:T870"/>
    <mergeCell ref="U869:U870"/>
    <mergeCell ref="AJ906:AJ907"/>
    <mergeCell ref="B909:C909"/>
    <mergeCell ref="D911:H911"/>
    <mergeCell ref="B913:C913"/>
    <mergeCell ref="D913:G913"/>
    <mergeCell ref="B911:C911"/>
    <mergeCell ref="B912:C912"/>
    <mergeCell ref="D912:G912"/>
    <mergeCell ref="B898:AK898"/>
    <mergeCell ref="D900:F900"/>
    <mergeCell ref="D901:E901"/>
    <mergeCell ref="B903:C903"/>
    <mergeCell ref="D903:Q903"/>
    <mergeCell ref="B905:C907"/>
    <mergeCell ref="D905:D907"/>
    <mergeCell ref="E905:E907"/>
    <mergeCell ref="F905:R905"/>
    <mergeCell ref="AD905:AG905"/>
    <mergeCell ref="AH905:AJ905"/>
    <mergeCell ref="F906:F907"/>
    <mergeCell ref="G906:G907"/>
    <mergeCell ref="B901:C901"/>
    <mergeCell ref="B902:C902"/>
    <mergeCell ref="D902:Q902"/>
    <mergeCell ref="J906:J907"/>
    <mergeCell ref="AH906:AH907"/>
    <mergeCell ref="L906:L907"/>
    <mergeCell ref="M906:N906"/>
    <mergeCell ref="AI906:AI907"/>
    <mergeCell ref="AB906:AB907"/>
    <mergeCell ref="AC906:AC907"/>
    <mergeCell ref="AD906:AD907"/>
    <mergeCell ref="AI924:AI925"/>
    <mergeCell ref="AJ924:AJ925"/>
    <mergeCell ref="AA906:AA907"/>
    <mergeCell ref="S905:AC905"/>
    <mergeCell ref="I924:I925"/>
    <mergeCell ref="J924:J925"/>
    <mergeCell ref="K924:K925"/>
    <mergeCell ref="L924:L925"/>
    <mergeCell ref="M924:N924"/>
    <mergeCell ref="O924:O925"/>
    <mergeCell ref="P924:P925"/>
    <mergeCell ref="AC924:AC925"/>
    <mergeCell ref="AD924:AD925"/>
    <mergeCell ref="D865:Q865"/>
    <mergeCell ref="B866:C866"/>
    <mergeCell ref="D866:Q866"/>
    <mergeCell ref="B868:C870"/>
    <mergeCell ref="D868:D870"/>
    <mergeCell ref="E868:E870"/>
    <mergeCell ref="F868:R868"/>
    <mergeCell ref="K906:K907"/>
    <mergeCell ref="AB869:AB870"/>
    <mergeCell ref="AF869:AF870"/>
    <mergeCell ref="B871:C871"/>
    <mergeCell ref="B893:C893"/>
    <mergeCell ref="D893:H893"/>
    <mergeCell ref="B894:C894"/>
    <mergeCell ref="D894:G894"/>
    <mergeCell ref="AD868:AG868"/>
    <mergeCell ref="AH868:AJ868"/>
    <mergeCell ref="F869:F870"/>
    <mergeCell ref="G869:G870"/>
    <mergeCell ref="S868:AC868"/>
    <mergeCell ref="B873:C873"/>
    <mergeCell ref="B874:C874"/>
    <mergeCell ref="B875:C875"/>
    <mergeCell ref="AD869:AD870"/>
    <mergeCell ref="AE869:AE870"/>
    <mergeCell ref="AH832:AH833"/>
    <mergeCell ref="AI832:AI833"/>
    <mergeCell ref="AJ832:AJ833"/>
    <mergeCell ref="U832:U833"/>
    <mergeCell ref="J832:J833"/>
    <mergeCell ref="K832:K833"/>
    <mergeCell ref="L832:L833"/>
    <mergeCell ref="B837:C837"/>
    <mergeCell ref="B854:C854"/>
    <mergeCell ref="AD848:AG848"/>
    <mergeCell ref="D856:H856"/>
    <mergeCell ref="I849:I850"/>
    <mergeCell ref="J849:J850"/>
    <mergeCell ref="K849:K850"/>
    <mergeCell ref="L849:L850"/>
    <mergeCell ref="M849:N849"/>
    <mergeCell ref="O849:O850"/>
    <mergeCell ref="P849:P850"/>
    <mergeCell ref="Q849:Q850"/>
    <mergeCell ref="R849:R850"/>
    <mergeCell ref="Z869:Z870"/>
    <mergeCell ref="B841:AK841"/>
    <mergeCell ref="B844:C844"/>
    <mergeCell ref="D844:E844"/>
    <mergeCell ref="B861:AK861"/>
    <mergeCell ref="D863:F863"/>
    <mergeCell ref="B864:C864"/>
    <mergeCell ref="D864:E864"/>
    <mergeCell ref="B821:C821"/>
    <mergeCell ref="D827:E827"/>
    <mergeCell ref="B828:C828"/>
    <mergeCell ref="D828:Q828"/>
    <mergeCell ref="B829:C829"/>
    <mergeCell ref="B880:C880"/>
    <mergeCell ref="B881:C881"/>
    <mergeCell ref="B882:C882"/>
    <mergeCell ref="B852:C852"/>
    <mergeCell ref="B853:C853"/>
    <mergeCell ref="D846:Q846"/>
    <mergeCell ref="B846:C846"/>
    <mergeCell ref="AH848:AJ848"/>
    <mergeCell ref="B856:C856"/>
    <mergeCell ref="AI849:AI850"/>
    <mergeCell ref="AJ849:AJ850"/>
    <mergeCell ref="T849:T850"/>
    <mergeCell ref="U849:U850"/>
    <mergeCell ref="V849:V850"/>
    <mergeCell ref="W849:W850"/>
    <mergeCell ref="S849:S850"/>
    <mergeCell ref="P832:P833"/>
    <mergeCell ref="F832:F833"/>
    <mergeCell ref="G832:G833"/>
    <mergeCell ref="H832:H833"/>
    <mergeCell ref="I832:I833"/>
    <mergeCell ref="AH831:AJ831"/>
    <mergeCell ref="M832:N832"/>
    <mergeCell ref="AG869:AG870"/>
    <mergeCell ref="AH869:AH870"/>
    <mergeCell ref="AI869:AI870"/>
    <mergeCell ref="AJ869:AJ870"/>
    <mergeCell ref="B887:C887"/>
    <mergeCell ref="B888:C888"/>
    <mergeCell ref="B876:C876"/>
    <mergeCell ref="B877:C877"/>
    <mergeCell ref="B878:C878"/>
    <mergeCell ref="B879:C879"/>
    <mergeCell ref="B865:C865"/>
    <mergeCell ref="D826:I826"/>
    <mergeCell ref="B824:AK824"/>
    <mergeCell ref="B827:C827"/>
    <mergeCell ref="B816:C816"/>
    <mergeCell ref="AH814:AH815"/>
    <mergeCell ref="AI814:AI815"/>
    <mergeCell ref="AJ814:AJ815"/>
    <mergeCell ref="H869:H870"/>
    <mergeCell ref="I869:I870"/>
    <mergeCell ref="J869:J870"/>
    <mergeCell ref="V869:V870"/>
    <mergeCell ref="W869:W870"/>
    <mergeCell ref="X869:X870"/>
    <mergeCell ref="Y869:Y870"/>
    <mergeCell ref="Q814:Q815"/>
    <mergeCell ref="R814:R815"/>
    <mergeCell ref="S814:S815"/>
    <mergeCell ref="T814:T815"/>
    <mergeCell ref="Y814:Y815"/>
    <mergeCell ref="Z814:Z815"/>
    <mergeCell ref="D837:G837"/>
    <mergeCell ref="D821:G821"/>
    <mergeCell ref="S832:S833"/>
    <mergeCell ref="T832:T833"/>
    <mergeCell ref="V832:V833"/>
    <mergeCell ref="W832:W833"/>
    <mergeCell ref="X832:X833"/>
    <mergeCell ref="AC832:AC833"/>
    <mergeCell ref="AA832:AA833"/>
    <mergeCell ref="AB832:AB833"/>
    <mergeCell ref="U814:U815"/>
    <mergeCell ref="V814:V815"/>
    <mergeCell ref="W814:W815"/>
    <mergeCell ref="B838:C838"/>
    <mergeCell ref="D838:G838"/>
    <mergeCell ref="B806:AK806"/>
    <mergeCell ref="D808:I808"/>
    <mergeCell ref="B809:C809"/>
    <mergeCell ref="D809:E809"/>
    <mergeCell ref="B810:C810"/>
    <mergeCell ref="D810:Q810"/>
    <mergeCell ref="B811:C811"/>
    <mergeCell ref="D811:Q811"/>
    <mergeCell ref="B813:C815"/>
    <mergeCell ref="D813:D815"/>
    <mergeCell ref="E813:E815"/>
    <mergeCell ref="F813:R813"/>
    <mergeCell ref="S813:AC813"/>
    <mergeCell ref="AD813:AG813"/>
    <mergeCell ref="AH813:AJ813"/>
    <mergeCell ref="F814:F815"/>
    <mergeCell ref="G814:G815"/>
    <mergeCell ref="J814:J815"/>
    <mergeCell ref="AC814:AC815"/>
    <mergeCell ref="AD814:AD815"/>
    <mergeCell ref="AE814:AE815"/>
    <mergeCell ref="B817:C817"/>
    <mergeCell ref="K814:K815"/>
    <mergeCell ref="L814:L815"/>
    <mergeCell ref="M814:N814"/>
    <mergeCell ref="O814:O815"/>
    <mergeCell ref="P814:P815"/>
    <mergeCell ref="AD832:AD833"/>
    <mergeCell ref="AE832:AE833"/>
    <mergeCell ref="D831:D833"/>
    <mergeCell ref="B647:C647"/>
    <mergeCell ref="B649:C649"/>
    <mergeCell ref="D649:H649"/>
    <mergeCell ref="D650:H650"/>
    <mergeCell ref="B668:AF668"/>
    <mergeCell ref="AC645:AC646"/>
    <mergeCell ref="AD645:AD646"/>
    <mergeCell ref="B676:C678"/>
    <mergeCell ref="E677:E678"/>
    <mergeCell ref="F677:F678"/>
    <mergeCell ref="G677:G678"/>
    <mergeCell ref="H677:H678"/>
    <mergeCell ref="Y695:Y696"/>
    <mergeCell ref="S695:S696"/>
    <mergeCell ref="T695:T696"/>
    <mergeCell ref="N695:N696"/>
    <mergeCell ref="B679:C679"/>
    <mergeCell ref="B681:C681"/>
    <mergeCell ref="D681:H681"/>
    <mergeCell ref="I677:I678"/>
    <mergeCell ref="J677:J678"/>
    <mergeCell ref="K677:L677"/>
    <mergeCell ref="B686:AF686"/>
    <mergeCell ref="D688:F688"/>
    <mergeCell ref="B689:C689"/>
    <mergeCell ref="D689:F689"/>
    <mergeCell ref="B690:C690"/>
    <mergeCell ref="D690:F690"/>
    <mergeCell ref="B692:C692"/>
    <mergeCell ref="D692:Q692"/>
    <mergeCell ref="AD677:AD678"/>
    <mergeCell ref="AE677:AE678"/>
    <mergeCell ref="D638:F638"/>
    <mergeCell ref="D639:F639"/>
    <mergeCell ref="B640:C640"/>
    <mergeCell ref="D640:F640"/>
    <mergeCell ref="D642:Q642"/>
    <mergeCell ref="B644:C646"/>
    <mergeCell ref="D644:D646"/>
    <mergeCell ref="E644:P644"/>
    <mergeCell ref="Q644:Y644"/>
    <mergeCell ref="Z644:AB644"/>
    <mergeCell ref="AC644:AE644"/>
    <mergeCell ref="E645:E646"/>
    <mergeCell ref="F645:F646"/>
    <mergeCell ref="G645:G646"/>
    <mergeCell ref="H645:H646"/>
    <mergeCell ref="I645:I646"/>
    <mergeCell ref="J645:J646"/>
    <mergeCell ref="K645:L645"/>
    <mergeCell ref="M645:M646"/>
    <mergeCell ref="AE645:AE646"/>
    <mergeCell ref="N645:N646"/>
    <mergeCell ref="O645:O646"/>
    <mergeCell ref="P645:P646"/>
    <mergeCell ref="Q645:Q646"/>
    <mergeCell ref="R645:R646"/>
    <mergeCell ref="S645:S646"/>
    <mergeCell ref="T645:T646"/>
    <mergeCell ref="U645:U646"/>
    <mergeCell ref="V645:V646"/>
    <mergeCell ref="B639:C639"/>
    <mergeCell ref="D624:Q624"/>
    <mergeCell ref="B626:C628"/>
    <mergeCell ref="D626:D628"/>
    <mergeCell ref="E626:P626"/>
    <mergeCell ref="Q626:Y626"/>
    <mergeCell ref="Z626:AB626"/>
    <mergeCell ref="AC626:AE626"/>
    <mergeCell ref="E627:E628"/>
    <mergeCell ref="F627:F628"/>
    <mergeCell ref="G627:G628"/>
    <mergeCell ref="H627:H628"/>
    <mergeCell ref="I627:I628"/>
    <mergeCell ref="J627:J628"/>
    <mergeCell ref="K627:L627"/>
    <mergeCell ref="M627:M628"/>
    <mergeCell ref="B636:AF636"/>
    <mergeCell ref="AE627:AE628"/>
    <mergeCell ref="B631:C631"/>
    <mergeCell ref="D631:H631"/>
    <mergeCell ref="B632:C632"/>
    <mergeCell ref="D632:H632"/>
    <mergeCell ref="AB627:AB628"/>
    <mergeCell ref="AC627:AC628"/>
    <mergeCell ref="AD627:AD628"/>
    <mergeCell ref="B629:C629"/>
    <mergeCell ref="D603:F603"/>
    <mergeCell ref="B604:C604"/>
    <mergeCell ref="D604:F604"/>
    <mergeCell ref="N627:N628"/>
    <mergeCell ref="O627:O628"/>
    <mergeCell ref="P627:P628"/>
    <mergeCell ref="Q627:Q628"/>
    <mergeCell ref="R627:R628"/>
    <mergeCell ref="S627:S628"/>
    <mergeCell ref="T627:T628"/>
    <mergeCell ref="U627:U628"/>
    <mergeCell ref="V627:V628"/>
    <mergeCell ref="W627:W628"/>
    <mergeCell ref="X627:X628"/>
    <mergeCell ref="Y627:Y628"/>
    <mergeCell ref="Z627:Z628"/>
    <mergeCell ref="AA627:AA628"/>
    <mergeCell ref="B618:AF618"/>
    <mergeCell ref="D620:F620"/>
    <mergeCell ref="D621:F621"/>
    <mergeCell ref="B622:C622"/>
    <mergeCell ref="D622:F622"/>
    <mergeCell ref="B624:C624"/>
    <mergeCell ref="S609:S610"/>
    <mergeCell ref="T609:T610"/>
    <mergeCell ref="U609:U610"/>
    <mergeCell ref="V609:V610"/>
    <mergeCell ref="W609:W610"/>
    <mergeCell ref="X609:X610"/>
    <mergeCell ref="Y609:Y610"/>
    <mergeCell ref="Z609:Z610"/>
    <mergeCell ref="B614:C614"/>
    <mergeCell ref="D614:H614"/>
    <mergeCell ref="AA609:AA610"/>
    <mergeCell ref="AB609:AB610"/>
    <mergeCell ref="AC609:AC610"/>
    <mergeCell ref="AD609:AD610"/>
    <mergeCell ref="AE609:AE610"/>
    <mergeCell ref="B611:C611"/>
    <mergeCell ref="B613:C613"/>
    <mergeCell ref="D613:H613"/>
    <mergeCell ref="B621:C621"/>
    <mergeCell ref="Q591:Q592"/>
    <mergeCell ref="R591:R592"/>
    <mergeCell ref="S591:S592"/>
    <mergeCell ref="T591:T592"/>
    <mergeCell ref="B600:AF600"/>
    <mergeCell ref="D602:F602"/>
    <mergeCell ref="B603:C603"/>
    <mergeCell ref="B606:C606"/>
    <mergeCell ref="D606:Q606"/>
    <mergeCell ref="B608:C610"/>
    <mergeCell ref="D608:D610"/>
    <mergeCell ref="E608:P608"/>
    <mergeCell ref="Q608:Y608"/>
    <mergeCell ref="Z608:AB608"/>
    <mergeCell ref="AC608:AE608"/>
    <mergeCell ref="E609:E610"/>
    <mergeCell ref="F609:F610"/>
    <mergeCell ref="G609:G610"/>
    <mergeCell ref="H609:H610"/>
    <mergeCell ref="I609:I610"/>
    <mergeCell ref="J609:J610"/>
    <mergeCell ref="K609:L609"/>
    <mergeCell ref="M609:M610"/>
    <mergeCell ref="N609:N610"/>
    <mergeCell ref="O609:O610"/>
    <mergeCell ref="P609:P610"/>
    <mergeCell ref="Q609:Q610"/>
    <mergeCell ref="R609:R610"/>
    <mergeCell ref="X591:X592"/>
    <mergeCell ref="Y591:Y592"/>
    <mergeCell ref="Z591:Z592"/>
    <mergeCell ref="AA591:AA592"/>
    <mergeCell ref="AB591:AB592"/>
    <mergeCell ref="AC591:AC592"/>
    <mergeCell ref="AD591:AD592"/>
    <mergeCell ref="AE591:AE592"/>
    <mergeCell ref="B596:C596"/>
    <mergeCell ref="D596:H596"/>
    <mergeCell ref="B582:AF582"/>
    <mergeCell ref="D584:F584"/>
    <mergeCell ref="B585:C585"/>
    <mergeCell ref="B588:C588"/>
    <mergeCell ref="D588:Q588"/>
    <mergeCell ref="B590:C592"/>
    <mergeCell ref="D590:D592"/>
    <mergeCell ref="E590:P590"/>
    <mergeCell ref="Q590:Y590"/>
    <mergeCell ref="Z590:AB590"/>
    <mergeCell ref="AC590:AE590"/>
    <mergeCell ref="E591:E592"/>
    <mergeCell ref="F591:F592"/>
    <mergeCell ref="G591:G592"/>
    <mergeCell ref="H591:H592"/>
    <mergeCell ref="I591:I592"/>
    <mergeCell ref="J591:J592"/>
    <mergeCell ref="K591:L591"/>
    <mergeCell ref="M591:M592"/>
    <mergeCell ref="D585:F585"/>
    <mergeCell ref="B593:C593"/>
    <mergeCell ref="N591:N592"/>
    <mergeCell ref="O591:O592"/>
    <mergeCell ref="P591:P592"/>
    <mergeCell ref="B564:AF564"/>
    <mergeCell ref="D566:F566"/>
    <mergeCell ref="B567:C567"/>
    <mergeCell ref="D567:F567"/>
    <mergeCell ref="B568:C568"/>
    <mergeCell ref="D568:F568"/>
    <mergeCell ref="B570:C570"/>
    <mergeCell ref="D570:Q570"/>
    <mergeCell ref="AB573:AB574"/>
    <mergeCell ref="AC573:AC574"/>
    <mergeCell ref="B575:C575"/>
    <mergeCell ref="U591:U592"/>
    <mergeCell ref="V591:V592"/>
    <mergeCell ref="W591:W592"/>
    <mergeCell ref="B586:C586"/>
    <mergeCell ref="D586:F586"/>
    <mergeCell ref="B595:C595"/>
    <mergeCell ref="D595:H595"/>
    <mergeCell ref="D572:D574"/>
    <mergeCell ref="E572:P572"/>
    <mergeCell ref="Q572:Y572"/>
    <mergeCell ref="Z572:AB572"/>
    <mergeCell ref="AC572:AE572"/>
    <mergeCell ref="E573:E574"/>
    <mergeCell ref="F573:F574"/>
    <mergeCell ref="G573:G574"/>
    <mergeCell ref="H573:H574"/>
    <mergeCell ref="I573:I574"/>
    <mergeCell ref="J573:J574"/>
    <mergeCell ref="K573:L573"/>
    <mergeCell ref="M573:M574"/>
    <mergeCell ref="B577:C577"/>
    <mergeCell ref="D577:H577"/>
    <mergeCell ref="B578:C578"/>
    <mergeCell ref="D578:H578"/>
    <mergeCell ref="N573:N574"/>
    <mergeCell ref="X573:X574"/>
    <mergeCell ref="Y573:Y574"/>
    <mergeCell ref="Z573:Z574"/>
    <mergeCell ref="AA573:AA574"/>
    <mergeCell ref="B373:AF373"/>
    <mergeCell ref="B394:C394"/>
    <mergeCell ref="B395:C395"/>
    <mergeCell ref="B366:C366"/>
    <mergeCell ref="B369:C369"/>
    <mergeCell ref="B391:AF391"/>
    <mergeCell ref="B412:C412"/>
    <mergeCell ref="B413:C413"/>
    <mergeCell ref="B384:C384"/>
    <mergeCell ref="B387:C387"/>
    <mergeCell ref="B431:C431"/>
    <mergeCell ref="B402:C402"/>
    <mergeCell ref="B405:C405"/>
    <mergeCell ref="B430:C430"/>
    <mergeCell ref="AD573:AD574"/>
    <mergeCell ref="AE573:AE574"/>
    <mergeCell ref="O573:O574"/>
    <mergeCell ref="P573:P574"/>
    <mergeCell ref="Q573:Q574"/>
    <mergeCell ref="R573:R574"/>
    <mergeCell ref="B550:E550"/>
    <mergeCell ref="S573:S574"/>
    <mergeCell ref="T573:T574"/>
    <mergeCell ref="U573:U574"/>
    <mergeCell ref="V573:V574"/>
    <mergeCell ref="W573:W574"/>
    <mergeCell ref="B572:C574"/>
    <mergeCell ref="D552:E552"/>
    <mergeCell ref="D553:E553"/>
    <mergeCell ref="D554:E554"/>
    <mergeCell ref="D556:E556"/>
    <mergeCell ref="D558:E558"/>
    <mergeCell ref="D560:E560"/>
    <mergeCell ref="B376:C376"/>
    <mergeCell ref="B377:C377"/>
    <mergeCell ref="B532:AF532"/>
    <mergeCell ref="D534:F534"/>
    <mergeCell ref="B535:C535"/>
    <mergeCell ref="D535:F535"/>
    <mergeCell ref="B536:C536"/>
    <mergeCell ref="D536:F536"/>
    <mergeCell ref="B538:C538"/>
    <mergeCell ref="D538:Q538"/>
    <mergeCell ref="B540:C542"/>
    <mergeCell ref="D540:D542"/>
    <mergeCell ref="E540:P540"/>
    <mergeCell ref="Q540:Y540"/>
    <mergeCell ref="Z540:AB540"/>
    <mergeCell ref="AC540:AE540"/>
    <mergeCell ref="E541:E542"/>
    <mergeCell ref="F541:F542"/>
    <mergeCell ref="G541:G542"/>
    <mergeCell ref="H541:H542"/>
    <mergeCell ref="I541:I542"/>
    <mergeCell ref="J541:J542"/>
    <mergeCell ref="K541:L541"/>
    <mergeCell ref="E517:AF517"/>
    <mergeCell ref="B521:AF521"/>
    <mergeCell ref="E523:G523"/>
    <mergeCell ref="AD541:AD542"/>
    <mergeCell ref="AE541:AE542"/>
    <mergeCell ref="B543:C543"/>
    <mergeCell ref="B545:C545"/>
    <mergeCell ref="D545:H545"/>
    <mergeCell ref="B546:C546"/>
    <mergeCell ref="D546:H546"/>
    <mergeCell ref="M541:M542"/>
    <mergeCell ref="N541:N542"/>
    <mergeCell ref="O541:O542"/>
    <mergeCell ref="P541:P542"/>
    <mergeCell ref="Q541:Q542"/>
    <mergeCell ref="R541:R542"/>
    <mergeCell ref="S541:S542"/>
    <mergeCell ref="T541:T542"/>
    <mergeCell ref="U541:U542"/>
    <mergeCell ref="V541:V542"/>
    <mergeCell ref="W541:W542"/>
    <mergeCell ref="X541:X542"/>
    <mergeCell ref="Y541:Y542"/>
    <mergeCell ref="Z541:Z542"/>
    <mergeCell ref="AA541:AA542"/>
    <mergeCell ref="AB541:AB542"/>
    <mergeCell ref="AC541:AC542"/>
    <mergeCell ref="E524:G524"/>
    <mergeCell ref="C525:D525"/>
    <mergeCell ref="E525:G525"/>
    <mergeCell ref="C526:D526"/>
    <mergeCell ref="E526:G526"/>
    <mergeCell ref="B494:C494"/>
    <mergeCell ref="D494:H494"/>
    <mergeCell ref="AB490:AB491"/>
    <mergeCell ref="AC490:AC491"/>
    <mergeCell ref="AD490:AD491"/>
    <mergeCell ref="AE490:AE491"/>
    <mergeCell ref="B492:C492"/>
    <mergeCell ref="B495:C495"/>
    <mergeCell ref="D495:H495"/>
    <mergeCell ref="B489:C491"/>
    <mergeCell ref="D489:D491"/>
    <mergeCell ref="E489:P489"/>
    <mergeCell ref="Q489:Y489"/>
    <mergeCell ref="Z489:AB489"/>
    <mergeCell ref="AC489:AE489"/>
    <mergeCell ref="E490:E491"/>
    <mergeCell ref="F490:F491"/>
    <mergeCell ref="G490:G491"/>
    <mergeCell ref="H490:H491"/>
    <mergeCell ref="I490:I491"/>
    <mergeCell ref="J490:J491"/>
    <mergeCell ref="K490:L490"/>
    <mergeCell ref="M490:M491"/>
    <mergeCell ref="N490:N491"/>
    <mergeCell ref="O490:O491"/>
    <mergeCell ref="P490:P491"/>
    <mergeCell ref="Q490:Q491"/>
    <mergeCell ref="R490:R491"/>
    <mergeCell ref="S490:S491"/>
    <mergeCell ref="T490:T491"/>
    <mergeCell ref="U490:U491"/>
    <mergeCell ref="V490:V491"/>
    <mergeCell ref="W490:W491"/>
    <mergeCell ref="X490:X491"/>
    <mergeCell ref="Z490:Z491"/>
    <mergeCell ref="AA490:AA491"/>
    <mergeCell ref="Y490:Y491"/>
    <mergeCell ref="B481:AF481"/>
    <mergeCell ref="B485:C485"/>
    <mergeCell ref="D485:F485"/>
    <mergeCell ref="B487:C487"/>
    <mergeCell ref="D487:Q487"/>
    <mergeCell ref="X472:X473"/>
    <mergeCell ref="Y472:Y473"/>
    <mergeCell ref="Z472:Z473"/>
    <mergeCell ref="AA472:AA473"/>
    <mergeCell ref="AB472:AB473"/>
    <mergeCell ref="AC472:AC473"/>
    <mergeCell ref="AD472:AD473"/>
    <mergeCell ref="AE472:AE473"/>
    <mergeCell ref="B474:C474"/>
    <mergeCell ref="B476:C476"/>
    <mergeCell ref="D476:H476"/>
    <mergeCell ref="B477:C477"/>
    <mergeCell ref="D477:H477"/>
    <mergeCell ref="D483:F483"/>
    <mergeCell ref="B484:C484"/>
    <mergeCell ref="D484:F484"/>
    <mergeCell ref="B467:C467"/>
    <mergeCell ref="D467:F467"/>
    <mergeCell ref="B469:C469"/>
    <mergeCell ref="D469:Q469"/>
    <mergeCell ref="B471:C473"/>
    <mergeCell ref="D471:D473"/>
    <mergeCell ref="E471:P471"/>
    <mergeCell ref="Q471:Y471"/>
    <mergeCell ref="Z471:AB471"/>
    <mergeCell ref="AC471:AE471"/>
    <mergeCell ref="E472:E473"/>
    <mergeCell ref="F472:F473"/>
    <mergeCell ref="G472:G473"/>
    <mergeCell ref="H472:H473"/>
    <mergeCell ref="I472:I473"/>
    <mergeCell ref="J472:J473"/>
    <mergeCell ref="K472:L472"/>
    <mergeCell ref="M472:M473"/>
    <mergeCell ref="N472:N473"/>
    <mergeCell ref="O472:O473"/>
    <mergeCell ref="P472:P473"/>
    <mergeCell ref="Q472:Q473"/>
    <mergeCell ref="R472:R473"/>
    <mergeCell ref="S472:S473"/>
    <mergeCell ref="T472:T473"/>
    <mergeCell ref="U472:U473"/>
    <mergeCell ref="V472:V473"/>
    <mergeCell ref="W472:W473"/>
    <mergeCell ref="AB454:AB455"/>
    <mergeCell ref="AC454:AC455"/>
    <mergeCell ref="AD454:AD455"/>
    <mergeCell ref="AE454:AE455"/>
    <mergeCell ref="B456:C456"/>
    <mergeCell ref="D448:F448"/>
    <mergeCell ref="D449:F449"/>
    <mergeCell ref="D447:F447"/>
    <mergeCell ref="B449:C449"/>
    <mergeCell ref="B463:AF463"/>
    <mergeCell ref="D465:F465"/>
    <mergeCell ref="B466:C466"/>
    <mergeCell ref="D466:F466"/>
    <mergeCell ref="B458:C458"/>
    <mergeCell ref="D458:H458"/>
    <mergeCell ref="B459:C459"/>
    <mergeCell ref="D459:H459"/>
    <mergeCell ref="B445:AF445"/>
    <mergeCell ref="B448:C448"/>
    <mergeCell ref="B451:C451"/>
    <mergeCell ref="D451:Q451"/>
    <mergeCell ref="B453:C455"/>
    <mergeCell ref="D453:D455"/>
    <mergeCell ref="E453:P453"/>
    <mergeCell ref="Q453:Y453"/>
    <mergeCell ref="Z453:AB453"/>
    <mergeCell ref="AC453:AE453"/>
    <mergeCell ref="E454:E455"/>
    <mergeCell ref="F454:F455"/>
    <mergeCell ref="G454:G455"/>
    <mergeCell ref="H454:H455"/>
    <mergeCell ref="I454:I455"/>
    <mergeCell ref="J454:J455"/>
    <mergeCell ref="K454:L454"/>
    <mergeCell ref="M454:M455"/>
    <mergeCell ref="N454:N455"/>
    <mergeCell ref="O454:O455"/>
    <mergeCell ref="P454:P455"/>
    <mergeCell ref="Q454:Q455"/>
    <mergeCell ref="R454:R455"/>
    <mergeCell ref="S454:S455"/>
    <mergeCell ref="T454:T455"/>
    <mergeCell ref="U454:U455"/>
    <mergeCell ref="V454:V455"/>
    <mergeCell ref="W454:W455"/>
    <mergeCell ref="X454:X455"/>
    <mergeCell ref="Y454:Y455"/>
    <mergeCell ref="Z454:Z455"/>
    <mergeCell ref="AA454:AA455"/>
    <mergeCell ref="AB436:AB437"/>
    <mergeCell ref="AC436:AC437"/>
    <mergeCell ref="B438:C438"/>
    <mergeCell ref="B427:AF427"/>
    <mergeCell ref="D429:F429"/>
    <mergeCell ref="D430:F430"/>
    <mergeCell ref="D431:F431"/>
    <mergeCell ref="B433:C433"/>
    <mergeCell ref="D433:Q433"/>
    <mergeCell ref="B435:C437"/>
    <mergeCell ref="D435:D437"/>
    <mergeCell ref="E435:P435"/>
    <mergeCell ref="Q435:Y435"/>
    <mergeCell ref="Z435:AB435"/>
    <mergeCell ref="AC435:AE435"/>
    <mergeCell ref="E436:E437"/>
    <mergeCell ref="F436:F437"/>
    <mergeCell ref="G436:G437"/>
    <mergeCell ref="H436:H437"/>
    <mergeCell ref="I436:I437"/>
    <mergeCell ref="J436:J437"/>
    <mergeCell ref="K436:L436"/>
    <mergeCell ref="B423:C423"/>
    <mergeCell ref="D423:H423"/>
    <mergeCell ref="AB418:AB419"/>
    <mergeCell ref="AC418:AC419"/>
    <mergeCell ref="AD418:AD419"/>
    <mergeCell ref="AE418:AE419"/>
    <mergeCell ref="B420:C420"/>
    <mergeCell ref="B422:C422"/>
    <mergeCell ref="D422:H422"/>
    <mergeCell ref="AD436:AD437"/>
    <mergeCell ref="AE436:AE437"/>
    <mergeCell ref="B440:C440"/>
    <mergeCell ref="D440:H440"/>
    <mergeCell ref="B441:C441"/>
    <mergeCell ref="D441:H441"/>
    <mergeCell ref="D412:F412"/>
    <mergeCell ref="D413:F413"/>
    <mergeCell ref="M436:M437"/>
    <mergeCell ref="N436:N437"/>
    <mergeCell ref="O436:O437"/>
    <mergeCell ref="P436:P437"/>
    <mergeCell ref="Q436:Q437"/>
    <mergeCell ref="R436:R437"/>
    <mergeCell ref="S436:S437"/>
    <mergeCell ref="T436:T437"/>
    <mergeCell ref="U436:U437"/>
    <mergeCell ref="V436:V437"/>
    <mergeCell ref="W436:W437"/>
    <mergeCell ref="X436:X437"/>
    <mergeCell ref="Y436:Y437"/>
    <mergeCell ref="Z436:Z437"/>
    <mergeCell ref="AA436:AA437"/>
    <mergeCell ref="D411:F411"/>
    <mergeCell ref="B415:C415"/>
    <mergeCell ref="D415:Q415"/>
    <mergeCell ref="B417:C419"/>
    <mergeCell ref="D417:D419"/>
    <mergeCell ref="E417:P417"/>
    <mergeCell ref="Q417:Y417"/>
    <mergeCell ref="Z417:AB417"/>
    <mergeCell ref="AC417:AE417"/>
    <mergeCell ref="E418:E419"/>
    <mergeCell ref="F418:F419"/>
    <mergeCell ref="G418:G419"/>
    <mergeCell ref="H418:H419"/>
    <mergeCell ref="I418:I419"/>
    <mergeCell ref="J418:J419"/>
    <mergeCell ref="K418:L418"/>
    <mergeCell ref="M418:M419"/>
    <mergeCell ref="N418:N419"/>
    <mergeCell ref="O418:O419"/>
    <mergeCell ref="P418:P419"/>
    <mergeCell ref="Q418:Q419"/>
    <mergeCell ref="R418:R419"/>
    <mergeCell ref="S418:S419"/>
    <mergeCell ref="T418:T419"/>
    <mergeCell ref="U418:U419"/>
    <mergeCell ref="V418:V419"/>
    <mergeCell ref="W418:W419"/>
    <mergeCell ref="X418:X419"/>
    <mergeCell ref="Y418:Y419"/>
    <mergeCell ref="Z418:Z419"/>
    <mergeCell ref="AA418:AA419"/>
    <mergeCell ref="J400:J401"/>
    <mergeCell ref="K400:L400"/>
    <mergeCell ref="M400:M401"/>
    <mergeCell ref="N400:N401"/>
    <mergeCell ref="O400:O401"/>
    <mergeCell ref="P400:P401"/>
    <mergeCell ref="Q400:Q401"/>
    <mergeCell ref="R400:R401"/>
    <mergeCell ref="S400:S401"/>
    <mergeCell ref="T400:T401"/>
    <mergeCell ref="U400:U401"/>
    <mergeCell ref="V400:V401"/>
    <mergeCell ref="W400:W401"/>
    <mergeCell ref="X400:X401"/>
    <mergeCell ref="Y400:Y401"/>
    <mergeCell ref="Z400:Z401"/>
    <mergeCell ref="B409:AF409"/>
    <mergeCell ref="D387:H387"/>
    <mergeCell ref="AC382:AC383"/>
    <mergeCell ref="AD382:AD383"/>
    <mergeCell ref="AE382:AE383"/>
    <mergeCell ref="B386:C386"/>
    <mergeCell ref="D386:H386"/>
    <mergeCell ref="AA400:AA401"/>
    <mergeCell ref="AB400:AB401"/>
    <mergeCell ref="AC400:AC401"/>
    <mergeCell ref="AD400:AD401"/>
    <mergeCell ref="AE400:AE401"/>
    <mergeCell ref="B404:C404"/>
    <mergeCell ref="D404:H404"/>
    <mergeCell ref="D405:H405"/>
    <mergeCell ref="D376:F376"/>
    <mergeCell ref="D377:F377"/>
    <mergeCell ref="D393:F393"/>
    <mergeCell ref="D394:F394"/>
    <mergeCell ref="D395:F395"/>
    <mergeCell ref="B397:C397"/>
    <mergeCell ref="D397:Q397"/>
    <mergeCell ref="B399:C401"/>
    <mergeCell ref="D399:D401"/>
    <mergeCell ref="E399:P399"/>
    <mergeCell ref="Q399:Y399"/>
    <mergeCell ref="Z399:AB399"/>
    <mergeCell ref="AC399:AE399"/>
    <mergeCell ref="E400:E401"/>
    <mergeCell ref="F400:F401"/>
    <mergeCell ref="G400:G401"/>
    <mergeCell ref="H400:H401"/>
    <mergeCell ref="I400:I401"/>
    <mergeCell ref="D375:F375"/>
    <mergeCell ref="B379:C379"/>
    <mergeCell ref="D379:Q379"/>
    <mergeCell ref="B381:C383"/>
    <mergeCell ref="D381:D383"/>
    <mergeCell ref="E381:P381"/>
    <mergeCell ref="Q381:Y381"/>
    <mergeCell ref="Z381:AB381"/>
    <mergeCell ref="AC381:AE381"/>
    <mergeCell ref="E382:E383"/>
    <mergeCell ref="F382:F383"/>
    <mergeCell ref="G382:G383"/>
    <mergeCell ref="H382:H383"/>
    <mergeCell ref="I382:I383"/>
    <mergeCell ref="J382:J383"/>
    <mergeCell ref="K382:L382"/>
    <mergeCell ref="M382:M383"/>
    <mergeCell ref="N382:N383"/>
    <mergeCell ref="O382:O383"/>
    <mergeCell ref="P382:P383"/>
    <mergeCell ref="Q382:Q383"/>
    <mergeCell ref="R382:R383"/>
    <mergeCell ref="S382:S383"/>
    <mergeCell ref="T382:T383"/>
    <mergeCell ref="U382:U383"/>
    <mergeCell ref="V382:V383"/>
    <mergeCell ref="W382:W383"/>
    <mergeCell ref="X382:X383"/>
    <mergeCell ref="Y382:Y383"/>
    <mergeCell ref="Z382:Z383"/>
    <mergeCell ref="AA382:AA383"/>
    <mergeCell ref="AB382:AB383"/>
    <mergeCell ref="Y364:Y365"/>
    <mergeCell ref="B351:C351"/>
    <mergeCell ref="D351:H351"/>
    <mergeCell ref="B350:C350"/>
    <mergeCell ref="D350:H350"/>
    <mergeCell ref="Z364:Z365"/>
    <mergeCell ref="AA364:AA365"/>
    <mergeCell ref="AB364:AB365"/>
    <mergeCell ref="AC364:AC365"/>
    <mergeCell ref="AD364:AD365"/>
    <mergeCell ref="AE364:AE365"/>
    <mergeCell ref="B355:AF355"/>
    <mergeCell ref="B358:C358"/>
    <mergeCell ref="D358:F358"/>
    <mergeCell ref="D359:F359"/>
    <mergeCell ref="B361:C361"/>
    <mergeCell ref="D361:Q361"/>
    <mergeCell ref="B363:C365"/>
    <mergeCell ref="D363:D365"/>
    <mergeCell ref="E363:P363"/>
    <mergeCell ref="Q363:Y363"/>
    <mergeCell ref="Z363:AB363"/>
    <mergeCell ref="AC363:AE363"/>
    <mergeCell ref="E364:E365"/>
    <mergeCell ref="F364:F365"/>
    <mergeCell ref="G364:G365"/>
    <mergeCell ref="H364:H365"/>
    <mergeCell ref="I364:I365"/>
    <mergeCell ref="J364:J365"/>
    <mergeCell ref="K364:L364"/>
    <mergeCell ref="M364:M365"/>
    <mergeCell ref="N364:N365"/>
    <mergeCell ref="B348:C348"/>
    <mergeCell ref="B368:C368"/>
    <mergeCell ref="D368:H368"/>
    <mergeCell ref="D369:H369"/>
    <mergeCell ref="D340:F340"/>
    <mergeCell ref="B341:C341"/>
    <mergeCell ref="D341:F341"/>
    <mergeCell ref="O364:O365"/>
    <mergeCell ref="P364:P365"/>
    <mergeCell ref="Q364:Q365"/>
    <mergeCell ref="R364:R365"/>
    <mergeCell ref="S364:S365"/>
    <mergeCell ref="T364:T365"/>
    <mergeCell ref="U364:U365"/>
    <mergeCell ref="V364:V365"/>
    <mergeCell ref="W364:W365"/>
    <mergeCell ref="X364:X365"/>
    <mergeCell ref="D357:F357"/>
    <mergeCell ref="B359:C359"/>
    <mergeCell ref="D321:F321"/>
    <mergeCell ref="B322:C322"/>
    <mergeCell ref="D322:F322"/>
    <mergeCell ref="J346:J347"/>
    <mergeCell ref="K346:L346"/>
    <mergeCell ref="M346:M347"/>
    <mergeCell ref="N346:N347"/>
    <mergeCell ref="O346:O347"/>
    <mergeCell ref="P346:P347"/>
    <mergeCell ref="Q346:Q347"/>
    <mergeCell ref="R346:R347"/>
    <mergeCell ref="S346:S347"/>
    <mergeCell ref="T346:T347"/>
    <mergeCell ref="U346:U347"/>
    <mergeCell ref="T328:T329"/>
    <mergeCell ref="U328:U329"/>
    <mergeCell ref="V328:V329"/>
    <mergeCell ref="B337:AF337"/>
    <mergeCell ref="D339:F339"/>
    <mergeCell ref="B340:C340"/>
    <mergeCell ref="B343:C343"/>
    <mergeCell ref="D343:Q343"/>
    <mergeCell ref="B345:C347"/>
    <mergeCell ref="D345:D347"/>
    <mergeCell ref="E345:P345"/>
    <mergeCell ref="Q345:Y345"/>
    <mergeCell ref="Z345:AB345"/>
    <mergeCell ref="AC345:AE345"/>
    <mergeCell ref="E346:E347"/>
    <mergeCell ref="F346:F347"/>
    <mergeCell ref="G346:G347"/>
    <mergeCell ref="H346:H347"/>
    <mergeCell ref="AD328:AD329"/>
    <mergeCell ref="AE328:AE329"/>
    <mergeCell ref="B330:C330"/>
    <mergeCell ref="AB346:AB347"/>
    <mergeCell ref="AC346:AC347"/>
    <mergeCell ref="AD346:AD347"/>
    <mergeCell ref="AE346:AE347"/>
    <mergeCell ref="V346:V347"/>
    <mergeCell ref="W346:W347"/>
    <mergeCell ref="X346:X347"/>
    <mergeCell ref="Y346:Y347"/>
    <mergeCell ref="Z346:Z347"/>
    <mergeCell ref="AA346:AA347"/>
    <mergeCell ref="B333:C333"/>
    <mergeCell ref="D333:H333"/>
    <mergeCell ref="I346:I347"/>
    <mergeCell ref="B332:C332"/>
    <mergeCell ref="D332:H332"/>
    <mergeCell ref="B319:AF319"/>
    <mergeCell ref="B323:C323"/>
    <mergeCell ref="D323:F323"/>
    <mergeCell ref="B325:C325"/>
    <mergeCell ref="D325:Q325"/>
    <mergeCell ref="B327:C329"/>
    <mergeCell ref="D327:D329"/>
    <mergeCell ref="E327:P327"/>
    <mergeCell ref="Q327:Y327"/>
    <mergeCell ref="Z327:AB327"/>
    <mergeCell ref="AC327:AE327"/>
    <mergeCell ref="E328:E329"/>
    <mergeCell ref="F328:F329"/>
    <mergeCell ref="G328:G329"/>
    <mergeCell ref="H328:H329"/>
    <mergeCell ref="I328:I329"/>
    <mergeCell ref="J328:J329"/>
    <mergeCell ref="K328:L328"/>
    <mergeCell ref="M328:M329"/>
    <mergeCell ref="N328:N329"/>
    <mergeCell ref="O328:O329"/>
    <mergeCell ref="P328:P329"/>
    <mergeCell ref="Q328:Q329"/>
    <mergeCell ref="R328:R329"/>
    <mergeCell ref="S328:S329"/>
    <mergeCell ref="W328:W329"/>
    <mergeCell ref="X328:X329"/>
    <mergeCell ref="Y328:Y329"/>
    <mergeCell ref="Z328:Z329"/>
    <mergeCell ref="AA328:AA329"/>
    <mergeCell ref="AB328:AB329"/>
    <mergeCell ref="AC328:AC329"/>
    <mergeCell ref="B314:C314"/>
    <mergeCell ref="D314:H314"/>
    <mergeCell ref="B301:AF301"/>
    <mergeCell ref="B305:C305"/>
    <mergeCell ref="D305:F305"/>
    <mergeCell ref="B307:C307"/>
    <mergeCell ref="D307:Q307"/>
    <mergeCell ref="B309:C311"/>
    <mergeCell ref="D309:D311"/>
    <mergeCell ref="E309:P309"/>
    <mergeCell ref="Q309:Y309"/>
    <mergeCell ref="Z309:AB309"/>
    <mergeCell ref="AC309:AE309"/>
    <mergeCell ref="E310:E311"/>
    <mergeCell ref="F310:F311"/>
    <mergeCell ref="G310:G311"/>
    <mergeCell ref="H310:H311"/>
    <mergeCell ref="I310:I311"/>
    <mergeCell ref="J310:J311"/>
    <mergeCell ref="D303:F303"/>
    <mergeCell ref="B304:C304"/>
    <mergeCell ref="D304:F304"/>
    <mergeCell ref="AA310:AA311"/>
    <mergeCell ref="AB310:AB311"/>
    <mergeCell ref="P292:P293"/>
    <mergeCell ref="Q292:Q293"/>
    <mergeCell ref="K310:L310"/>
    <mergeCell ref="M310:M311"/>
    <mergeCell ref="N310:N311"/>
    <mergeCell ref="O310:O311"/>
    <mergeCell ref="P310:P311"/>
    <mergeCell ref="Q310:Q311"/>
    <mergeCell ref="R310:R311"/>
    <mergeCell ref="S310:S311"/>
    <mergeCell ref="T310:T311"/>
    <mergeCell ref="U310:U311"/>
    <mergeCell ref="V310:V311"/>
    <mergeCell ref="W310:W311"/>
    <mergeCell ref="X310:X311"/>
    <mergeCell ref="Y310:Y311"/>
    <mergeCell ref="Z310:Z311"/>
    <mergeCell ref="B296:C296"/>
    <mergeCell ref="D296:H296"/>
    <mergeCell ref="AC310:AC311"/>
    <mergeCell ref="AD310:AD311"/>
    <mergeCell ref="AE310:AE311"/>
    <mergeCell ref="B312:C312"/>
    <mergeCell ref="B315:C315"/>
    <mergeCell ref="D315:H315"/>
    <mergeCell ref="B283:AF283"/>
    <mergeCell ref="D285:F285"/>
    <mergeCell ref="B286:C286"/>
    <mergeCell ref="D286:F286"/>
    <mergeCell ref="B287:C287"/>
    <mergeCell ref="D287:F287"/>
    <mergeCell ref="B289:C289"/>
    <mergeCell ref="D289:Q289"/>
    <mergeCell ref="B291:C293"/>
    <mergeCell ref="D291:D293"/>
    <mergeCell ref="E291:P291"/>
    <mergeCell ref="Q291:Y291"/>
    <mergeCell ref="Z291:AB291"/>
    <mergeCell ref="AC291:AE291"/>
    <mergeCell ref="E292:E293"/>
    <mergeCell ref="F292:F293"/>
    <mergeCell ref="G292:G293"/>
    <mergeCell ref="H292:H293"/>
    <mergeCell ref="I292:I293"/>
    <mergeCell ref="J292:J293"/>
    <mergeCell ref="K292:L292"/>
    <mergeCell ref="M292:M293"/>
    <mergeCell ref="N292:N293"/>
    <mergeCell ref="O292:O293"/>
    <mergeCell ref="D273:D275"/>
    <mergeCell ref="E273:P273"/>
    <mergeCell ref="Q273:Y273"/>
    <mergeCell ref="Z273:AB273"/>
    <mergeCell ref="AC273:AE273"/>
    <mergeCell ref="E274:E275"/>
    <mergeCell ref="F274:F275"/>
    <mergeCell ref="G274:G275"/>
    <mergeCell ref="H274:H275"/>
    <mergeCell ref="I274:I275"/>
    <mergeCell ref="J274:J275"/>
    <mergeCell ref="K274:L274"/>
    <mergeCell ref="M274:M275"/>
    <mergeCell ref="N274:N275"/>
    <mergeCell ref="O274:O275"/>
    <mergeCell ref="P274:P275"/>
    <mergeCell ref="Q274:Q275"/>
    <mergeCell ref="R274:R275"/>
    <mergeCell ref="S274:S275"/>
    <mergeCell ref="T274:T275"/>
    <mergeCell ref="U274:U275"/>
    <mergeCell ref="V274:V275"/>
    <mergeCell ref="W274:W275"/>
    <mergeCell ref="C504:D504"/>
    <mergeCell ref="E504:G504"/>
    <mergeCell ref="C506:D506"/>
    <mergeCell ref="E506:AF506"/>
    <mergeCell ref="D250:F250"/>
    <mergeCell ref="B251:C251"/>
    <mergeCell ref="D251:F251"/>
    <mergeCell ref="X274:X275"/>
    <mergeCell ref="Y274:Y275"/>
    <mergeCell ref="Z274:Z275"/>
    <mergeCell ref="AA274:AA275"/>
    <mergeCell ref="AB274:AB275"/>
    <mergeCell ref="AC274:AC275"/>
    <mergeCell ref="AD274:AD275"/>
    <mergeCell ref="AE274:AE275"/>
    <mergeCell ref="B276:C276"/>
    <mergeCell ref="B278:C278"/>
    <mergeCell ref="D278:H278"/>
    <mergeCell ref="B279:C279"/>
    <mergeCell ref="D279:H279"/>
    <mergeCell ref="B297:C297"/>
    <mergeCell ref="D297:H297"/>
    <mergeCell ref="R292:R293"/>
    <mergeCell ref="S292:S293"/>
    <mergeCell ref="T292:T293"/>
    <mergeCell ref="U292:U293"/>
    <mergeCell ref="V292:V293"/>
    <mergeCell ref="W292:W293"/>
    <mergeCell ref="X292:X293"/>
    <mergeCell ref="Y292:Y293"/>
    <mergeCell ref="Z292:Z293"/>
    <mergeCell ref="AA292:AA293"/>
    <mergeCell ref="S256:S257"/>
    <mergeCell ref="T256:T257"/>
    <mergeCell ref="U256:U257"/>
    <mergeCell ref="V256:V257"/>
    <mergeCell ref="W256:W257"/>
    <mergeCell ref="X256:X257"/>
    <mergeCell ref="Y256:Y257"/>
    <mergeCell ref="Z256:Z257"/>
    <mergeCell ref="AA256:AA257"/>
    <mergeCell ref="AB256:AB257"/>
    <mergeCell ref="AC256:AC257"/>
    <mergeCell ref="AD256:AD257"/>
    <mergeCell ref="AE256:AE257"/>
    <mergeCell ref="B499:AF499"/>
    <mergeCell ref="E501:G501"/>
    <mergeCell ref="E502:G502"/>
    <mergeCell ref="C503:D503"/>
    <mergeCell ref="E503:G503"/>
    <mergeCell ref="AB292:AB293"/>
    <mergeCell ref="AC292:AC293"/>
    <mergeCell ref="AD292:AD293"/>
    <mergeCell ref="AE292:AE293"/>
    <mergeCell ref="B294:C294"/>
    <mergeCell ref="B265:AF265"/>
    <mergeCell ref="D267:F267"/>
    <mergeCell ref="B268:C268"/>
    <mergeCell ref="D268:F268"/>
    <mergeCell ref="B269:C269"/>
    <mergeCell ref="D269:F269"/>
    <mergeCell ref="B271:C271"/>
    <mergeCell ref="D271:Q271"/>
    <mergeCell ref="B273:C275"/>
    <mergeCell ref="B258:C258"/>
    <mergeCell ref="B260:C260"/>
    <mergeCell ref="D260:H260"/>
    <mergeCell ref="D232:F232"/>
    <mergeCell ref="B233:C233"/>
    <mergeCell ref="D233:F233"/>
    <mergeCell ref="B261:C261"/>
    <mergeCell ref="D261:H261"/>
    <mergeCell ref="B247:AF247"/>
    <mergeCell ref="D249:F249"/>
    <mergeCell ref="B250:C250"/>
    <mergeCell ref="B253:C253"/>
    <mergeCell ref="D253:Q253"/>
    <mergeCell ref="B255:C257"/>
    <mergeCell ref="D255:D257"/>
    <mergeCell ref="E255:P255"/>
    <mergeCell ref="Q255:Y255"/>
    <mergeCell ref="Z255:AB255"/>
    <mergeCell ref="AC255:AE255"/>
    <mergeCell ref="E256:E257"/>
    <mergeCell ref="F256:F257"/>
    <mergeCell ref="G256:G257"/>
    <mergeCell ref="H256:H257"/>
    <mergeCell ref="I256:I257"/>
    <mergeCell ref="J256:J257"/>
    <mergeCell ref="K256:L256"/>
    <mergeCell ref="M256:M257"/>
    <mergeCell ref="N256:N257"/>
    <mergeCell ref="O256:O257"/>
    <mergeCell ref="P256:P257"/>
    <mergeCell ref="Q256:Q257"/>
    <mergeCell ref="R256:R257"/>
    <mergeCell ref="P238:P239"/>
    <mergeCell ref="Q238:Q239"/>
    <mergeCell ref="R238:R239"/>
    <mergeCell ref="S238:S239"/>
    <mergeCell ref="T238:T239"/>
    <mergeCell ref="U238:U239"/>
    <mergeCell ref="V238:V239"/>
    <mergeCell ref="U220:U221"/>
    <mergeCell ref="V220:V221"/>
    <mergeCell ref="B243:C243"/>
    <mergeCell ref="D243:H243"/>
    <mergeCell ref="B229:AF229"/>
    <mergeCell ref="D231:F231"/>
    <mergeCell ref="B232:C232"/>
    <mergeCell ref="B235:C235"/>
    <mergeCell ref="D235:Q235"/>
    <mergeCell ref="B237:C239"/>
    <mergeCell ref="D237:D239"/>
    <mergeCell ref="E237:P237"/>
    <mergeCell ref="Q237:Y237"/>
    <mergeCell ref="Z237:AB237"/>
    <mergeCell ref="AC237:AE237"/>
    <mergeCell ref="E238:E239"/>
    <mergeCell ref="F238:F239"/>
    <mergeCell ref="G238:G239"/>
    <mergeCell ref="H238:H239"/>
    <mergeCell ref="I238:I239"/>
    <mergeCell ref="B242:C242"/>
    <mergeCell ref="D242:H242"/>
    <mergeCell ref="B224:C224"/>
    <mergeCell ref="D224:H224"/>
    <mergeCell ref="B204:C204"/>
    <mergeCell ref="D206:H206"/>
    <mergeCell ref="W220:W221"/>
    <mergeCell ref="X220:X221"/>
    <mergeCell ref="Y220:Y221"/>
    <mergeCell ref="Z220:Z221"/>
    <mergeCell ref="AA220:AA221"/>
    <mergeCell ref="AB220:AB221"/>
    <mergeCell ref="AC220:AC221"/>
    <mergeCell ref="AD220:AD221"/>
    <mergeCell ref="AE220:AE221"/>
    <mergeCell ref="B222:C222"/>
    <mergeCell ref="AB238:AB239"/>
    <mergeCell ref="AC238:AC239"/>
    <mergeCell ref="AD238:AD239"/>
    <mergeCell ref="AE238:AE239"/>
    <mergeCell ref="B240:C240"/>
    <mergeCell ref="W238:W239"/>
    <mergeCell ref="X238:X239"/>
    <mergeCell ref="Y238:Y239"/>
    <mergeCell ref="Z238:Z239"/>
    <mergeCell ref="AA238:AA239"/>
    <mergeCell ref="B225:C225"/>
    <mergeCell ref="D225:H225"/>
    <mergeCell ref="D213:F213"/>
    <mergeCell ref="B214:C214"/>
    <mergeCell ref="D214:F214"/>
    <mergeCell ref="J238:J239"/>
    <mergeCell ref="K238:L238"/>
    <mergeCell ref="M238:M239"/>
    <mergeCell ref="N238:N239"/>
    <mergeCell ref="O238:O239"/>
    <mergeCell ref="B211:AF211"/>
    <mergeCell ref="B215:C215"/>
    <mergeCell ref="D215:F215"/>
    <mergeCell ref="B217:C217"/>
    <mergeCell ref="D217:Q217"/>
    <mergeCell ref="B219:C221"/>
    <mergeCell ref="D219:D221"/>
    <mergeCell ref="E219:P219"/>
    <mergeCell ref="Q219:Y219"/>
    <mergeCell ref="Z219:AB219"/>
    <mergeCell ref="AC219:AE219"/>
    <mergeCell ref="E220:E221"/>
    <mergeCell ref="F220:F221"/>
    <mergeCell ref="G220:G221"/>
    <mergeCell ref="H220:H221"/>
    <mergeCell ref="I220:I221"/>
    <mergeCell ref="J220:J221"/>
    <mergeCell ref="K220:L220"/>
    <mergeCell ref="M220:M221"/>
    <mergeCell ref="N220:N221"/>
    <mergeCell ref="O220:O221"/>
    <mergeCell ref="P220:P221"/>
    <mergeCell ref="Q220:Q221"/>
    <mergeCell ref="R220:R221"/>
    <mergeCell ref="S220:S221"/>
    <mergeCell ref="T220:T221"/>
    <mergeCell ref="B207:C207"/>
    <mergeCell ref="D207:H207"/>
    <mergeCell ref="D178:F178"/>
    <mergeCell ref="B179:C179"/>
    <mergeCell ref="D179:F179"/>
    <mergeCell ref="J202:J203"/>
    <mergeCell ref="K202:L202"/>
    <mergeCell ref="M202:M203"/>
    <mergeCell ref="N202:N203"/>
    <mergeCell ref="O202:O203"/>
    <mergeCell ref="P202:P203"/>
    <mergeCell ref="Q202:Q203"/>
    <mergeCell ref="R202:R203"/>
    <mergeCell ref="S202:S203"/>
    <mergeCell ref="T202:T203"/>
    <mergeCell ref="B206:C206"/>
    <mergeCell ref="B193:AF193"/>
    <mergeCell ref="D195:F195"/>
    <mergeCell ref="B196:C196"/>
    <mergeCell ref="D196:F196"/>
    <mergeCell ref="B197:C197"/>
    <mergeCell ref="D199:Q199"/>
    <mergeCell ref="B201:C203"/>
    <mergeCell ref="D201:D203"/>
    <mergeCell ref="E201:P201"/>
    <mergeCell ref="Q201:Y201"/>
    <mergeCell ref="Z201:AB201"/>
    <mergeCell ref="AC201:AE201"/>
    <mergeCell ref="E202:E203"/>
    <mergeCell ref="F202:F203"/>
    <mergeCell ref="T184:T185"/>
    <mergeCell ref="U184:U185"/>
    <mergeCell ref="AC184:AC185"/>
    <mergeCell ref="AD184:AD185"/>
    <mergeCell ref="AE184:AE185"/>
    <mergeCell ref="B186:C186"/>
    <mergeCell ref="AB202:AB203"/>
    <mergeCell ref="AC202:AC203"/>
    <mergeCell ref="AD202:AD203"/>
    <mergeCell ref="AE202:AE203"/>
    <mergeCell ref="U202:U203"/>
    <mergeCell ref="V202:V203"/>
    <mergeCell ref="W202:W203"/>
    <mergeCell ref="X202:X203"/>
    <mergeCell ref="Y202:Y203"/>
    <mergeCell ref="Z202:Z203"/>
    <mergeCell ref="AA202:AA203"/>
    <mergeCell ref="G202:G203"/>
    <mergeCell ref="H202:H203"/>
    <mergeCell ref="I202:I203"/>
    <mergeCell ref="B188:C188"/>
    <mergeCell ref="D188:H188"/>
    <mergeCell ref="D197:F197"/>
    <mergeCell ref="B199:C199"/>
    <mergeCell ref="B189:C189"/>
    <mergeCell ref="D189:H189"/>
    <mergeCell ref="B175:AF175"/>
    <mergeCell ref="D177:F177"/>
    <mergeCell ref="B178:C178"/>
    <mergeCell ref="B181:C181"/>
    <mergeCell ref="D181:Q181"/>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N184:N185"/>
    <mergeCell ref="O184:O185"/>
    <mergeCell ref="P184:P185"/>
    <mergeCell ref="Q184:Q185"/>
    <mergeCell ref="R184:R185"/>
    <mergeCell ref="S184:S185"/>
    <mergeCell ref="V184:V185"/>
    <mergeCell ref="W184:W185"/>
    <mergeCell ref="X184:X185"/>
    <mergeCell ref="Y184:Y185"/>
    <mergeCell ref="Z184:Z185"/>
    <mergeCell ref="AA184:AA185"/>
    <mergeCell ref="AB184:AB185"/>
    <mergeCell ref="AA166:AA167"/>
    <mergeCell ref="AB166:AB167"/>
    <mergeCell ref="B171:C171"/>
    <mergeCell ref="D171:H171"/>
    <mergeCell ref="B157:AF157"/>
    <mergeCell ref="D159:F159"/>
    <mergeCell ref="B160:C160"/>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D160:F160"/>
    <mergeCell ref="B161:C161"/>
    <mergeCell ref="D161:F161"/>
    <mergeCell ref="Y166:Y167"/>
    <mergeCell ref="Z166:Z167"/>
    <mergeCell ref="D152:H152"/>
    <mergeCell ref="B143:C143"/>
    <mergeCell ref="D143:F143"/>
    <mergeCell ref="Y148:Y149"/>
    <mergeCell ref="Z148:Z149"/>
    <mergeCell ref="AA148:AA149"/>
    <mergeCell ref="AB148:AB149"/>
    <mergeCell ref="AC148:AC149"/>
    <mergeCell ref="AD148:AD149"/>
    <mergeCell ref="AE148:AE149"/>
    <mergeCell ref="AC166:AC167"/>
    <mergeCell ref="AD166:AD167"/>
    <mergeCell ref="AE166:AE167"/>
    <mergeCell ref="B168:C168"/>
    <mergeCell ref="B170:C170"/>
    <mergeCell ref="D170:H170"/>
    <mergeCell ref="D141:F141"/>
    <mergeCell ref="B142:C142"/>
    <mergeCell ref="D142:F142"/>
    <mergeCell ref="K166:L166"/>
    <mergeCell ref="M166:M167"/>
    <mergeCell ref="N166:N167"/>
    <mergeCell ref="O166:O167"/>
    <mergeCell ref="P166:P167"/>
    <mergeCell ref="Q166:Q167"/>
    <mergeCell ref="R166:R167"/>
    <mergeCell ref="S166:S167"/>
    <mergeCell ref="T166:T167"/>
    <mergeCell ref="U166:U167"/>
    <mergeCell ref="V166:V167"/>
    <mergeCell ref="W166:W167"/>
    <mergeCell ref="X166:X167"/>
    <mergeCell ref="B150:C150"/>
    <mergeCell ref="B153:C153"/>
    <mergeCell ref="D153:H153"/>
    <mergeCell ref="B139:AF139"/>
    <mergeCell ref="B145:C145"/>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N148:N149"/>
    <mergeCell ref="O148:O149"/>
    <mergeCell ref="P148:P149"/>
    <mergeCell ref="Q148:Q149"/>
    <mergeCell ref="R148:R149"/>
    <mergeCell ref="S148:S149"/>
    <mergeCell ref="T148:T149"/>
    <mergeCell ref="U148:U149"/>
    <mergeCell ref="V148:V149"/>
    <mergeCell ref="W148:W149"/>
    <mergeCell ref="X148:X149"/>
    <mergeCell ref="B152:C152"/>
  </mergeCells>
  <phoneticPr fontId="0" type="noConversion"/>
  <dataValidations count="18">
    <dataValidation type="date" operator="greaterThan" allowBlank="1" showInputMessage="1" showErrorMessage="1" sqref="D939 D639 D621 D603 D178 D484 D466 D448 D430 D412 D394 D376 D358 D340 D322 D304 D286 D268 D250 D232 D214 D196 D160 D142 D707 D88 D70 D52 D34">
      <formula1>E22</formula1>
    </dataValidation>
    <dataValidation type="date" operator="greaterThan" allowBlank="1" showInputMessage="1" showErrorMessage="1" sqref="D640 D622 D604 D179 D485 D467 D449 D431 D413 D395 D377 D359 D341 D323 D305 D287 D269 D251 D233 D215 D197 D161 D143 D89 D71 D53 D35">
      <formula1>E24</formula1>
    </dataValidation>
    <dataValidation type="date" operator="greaterThan" allowBlank="1" showInputMessage="1" showErrorMessage="1" sqref="D956 D983 D1019 D1036 D919 D901 D864 D809 D844 D671:D672 D689:D690 E658:E659 D724 E514:E515 E525:E526 D585:D586 D567:D568 E503:E504 D535:D536 D792">
      <formula1>#REF!</formula1>
    </dataValidation>
    <dataValidation type="decimal" operator="greaterThan" showInputMessage="1" showErrorMessage="1" sqref="E1280:F1293 K1280:M1293 H1280:H1293">
      <formula1>XEM1298</formula1>
    </dataValidation>
    <dataValidation type="decimal" operator="greaterThan" showInputMessage="1" showErrorMessage="1" sqref="E1294:F1295 K1294:M1295 H1294:H1295">
      <formula1>XEM1314</formula1>
    </dataValidation>
    <dataValidation type="decimal" operator="greaterThan" showInputMessage="1" showErrorMessage="1" sqref="O1280:R1295">
      <formula1>A1298</formula1>
    </dataValidation>
    <dataValidation type="decimal" operator="greaterThan" allowBlank="1" showInputMessage="1" showErrorMessage="1" sqref="AD1280:AG1293">
      <formula1>AD1298</formula1>
    </dataValidation>
    <dataValidation type="decimal" operator="greaterThan" allowBlank="1" showInputMessage="1" showErrorMessage="1" sqref="AD1294:AG1295">
      <formula1>AD1314</formula1>
    </dataValidation>
    <dataValidation type="decimal" operator="greaterThan" showInputMessage="1" showErrorMessage="1" sqref="S1280:AB1293">
      <formula1>S1298</formula1>
    </dataValidation>
    <dataValidation type="decimal" operator="greaterThan" showInputMessage="1" showErrorMessage="1" sqref="S1294:AB1295">
      <formula1>S1314</formula1>
    </dataValidation>
    <dataValidation type="decimal" operator="greaterThan" showInputMessage="1" showErrorMessage="1" sqref="AJ1280:AJ1295">
      <formula1>AD1298</formula1>
    </dataValidation>
    <dataValidation type="date" operator="greaterThan" allowBlank="1" showInputMessage="1" showErrorMessage="1" sqref="D1063">
      <formula1>E1041</formula1>
    </dataValidation>
    <dataValidation type="date" operator="greaterThan" allowBlank="1" showInputMessage="1" showErrorMessage="1" sqref="D827">
      <formula1>E817</formula1>
    </dataValidation>
    <dataValidation type="date" operator="greaterThan" allowBlank="1" showInputMessage="1" showErrorMessage="1" sqref="D760">
      <formula1>E747</formula1>
    </dataValidation>
    <dataValidation type="date" operator="greaterThan" allowBlank="1" showInputMessage="1" showErrorMessage="1" sqref="D124">
      <formula1>E94</formula1>
    </dataValidation>
    <dataValidation type="date" operator="greaterThan" allowBlank="1" showInputMessage="1" showErrorMessage="1" sqref="D125">
      <formula1>E96</formula1>
    </dataValidation>
    <dataValidation type="date" operator="greaterThan" allowBlank="1" showInputMessage="1" showErrorMessage="1" sqref="D742 D16">
      <formula1>#REF!</formula1>
    </dataValidation>
    <dataValidation type="date" operator="greaterThan" allowBlank="1" showInputMessage="1" showErrorMessage="1" sqref="D17">
      <formula1>#REF!</formula1>
    </dataValidation>
  </dataValidations>
  <printOptions horizontalCentered="1"/>
  <pageMargins left="0.75" right="0.75" top="1.1811023622047245" bottom="1" header="0" footer="0"/>
  <pageSetup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S2346"/>
  <sheetViews>
    <sheetView showGridLines="0" zoomScaleNormal="100" workbookViewId="0">
      <selection activeCell="K1" sqref="K1"/>
    </sheetView>
  </sheetViews>
  <sheetFormatPr baseColWidth="10" defaultRowHeight="12.75" x14ac:dyDescent="0.2"/>
  <cols>
    <col min="1" max="1" width="3.28515625" style="2403" customWidth="1"/>
    <col min="2" max="2" width="13.85546875" customWidth="1"/>
    <col min="3" max="3" width="36.28515625" customWidth="1"/>
    <col min="4" max="4" width="22.140625" customWidth="1"/>
    <col min="5" max="5" width="17.5703125" customWidth="1"/>
    <col min="6" max="6" width="16.7109375" customWidth="1"/>
    <col min="7" max="7" width="16.28515625" customWidth="1"/>
    <col min="8" max="8" width="12.5703125" customWidth="1"/>
    <col min="9" max="9" width="16.140625" customWidth="1"/>
    <col min="10" max="10" width="12.140625" bestFit="1" customWidth="1"/>
    <col min="11" max="11" width="15.7109375" customWidth="1"/>
  </cols>
  <sheetData>
    <row r="1" spans="2:32" s="2403" customFormat="1" x14ac:dyDescent="0.2">
      <c r="B1" s="2513"/>
      <c r="C1" s="2513"/>
      <c r="D1" s="2513"/>
      <c r="E1" s="2513"/>
      <c r="F1" s="2513"/>
      <c r="G1" s="2513"/>
      <c r="H1" s="2513"/>
      <c r="I1" s="2513"/>
      <c r="J1" s="2516"/>
      <c r="K1" s="2516"/>
      <c r="L1" s="2516"/>
      <c r="M1" s="2516"/>
      <c r="N1" s="2516"/>
      <c r="O1" s="2516"/>
      <c r="P1" s="2516"/>
      <c r="Q1" s="2516"/>
      <c r="R1" s="2516"/>
      <c r="S1" s="2516"/>
      <c r="T1" s="2516"/>
    </row>
    <row r="2" spans="2:32" s="2403" customFormat="1" ht="18" x14ac:dyDescent="0.25">
      <c r="B2" s="2479" t="s">
        <v>4971</v>
      </c>
      <c r="C2" s="2513"/>
      <c r="D2" s="2513"/>
      <c r="E2" s="2513"/>
      <c r="F2" s="2513"/>
      <c r="G2" s="2513"/>
      <c r="H2" s="2513"/>
      <c r="I2" s="2513"/>
      <c r="J2" s="2513"/>
      <c r="K2" s="2513"/>
      <c r="L2" s="2513"/>
      <c r="M2" s="2513"/>
      <c r="N2" s="2513"/>
      <c r="O2" s="2513"/>
      <c r="P2" s="2513"/>
      <c r="Q2" s="2513"/>
      <c r="R2" s="2513"/>
      <c r="S2" s="2513"/>
      <c r="T2" s="2513"/>
    </row>
    <row r="3" spans="2:32" s="2403" customFormat="1" ht="14.25" x14ac:dyDescent="0.2">
      <c r="B3" s="2478" t="s">
        <v>4976</v>
      </c>
      <c r="C3" s="2513"/>
      <c r="D3" s="2513"/>
      <c r="E3" s="2513"/>
      <c r="F3" s="2513"/>
      <c r="G3" s="2513"/>
      <c r="H3" s="2513"/>
      <c r="I3" s="2513"/>
      <c r="J3" s="2513"/>
      <c r="K3" s="2513"/>
      <c r="L3" s="2513"/>
      <c r="M3" s="2513"/>
      <c r="N3" s="2513"/>
      <c r="O3" s="2513"/>
      <c r="P3" s="2513"/>
      <c r="Q3" s="2513"/>
      <c r="R3" s="2513"/>
      <c r="S3" s="2513"/>
      <c r="T3" s="2513"/>
    </row>
    <row r="4" spans="2:32" s="2403" customFormat="1" ht="14.25" x14ac:dyDescent="0.2">
      <c r="B4" s="2476"/>
      <c r="C4" s="2513"/>
      <c r="D4" s="2513"/>
      <c r="E4" s="2513"/>
      <c r="F4" s="2513"/>
      <c r="G4" s="2513"/>
      <c r="H4" s="2513"/>
      <c r="I4" s="2513"/>
      <c r="J4" s="2513"/>
      <c r="K4" s="2513"/>
      <c r="L4" s="2513"/>
      <c r="M4" s="2513"/>
      <c r="N4" s="2513"/>
      <c r="O4" s="2513"/>
      <c r="P4" s="2513"/>
      <c r="Q4" s="2513"/>
      <c r="R4" s="2513"/>
      <c r="S4" s="2513"/>
      <c r="T4" s="2513"/>
    </row>
    <row r="5" spans="2:32" s="2403" customFormat="1" ht="14.25" x14ac:dyDescent="0.2">
      <c r="B5" s="2476"/>
      <c r="C5" s="2513"/>
      <c r="D5" s="2513"/>
      <c r="E5" s="2513"/>
      <c r="F5" s="2513"/>
      <c r="G5" s="2513"/>
      <c r="H5" s="2513"/>
      <c r="I5" s="2513"/>
      <c r="J5" s="2513"/>
      <c r="K5" s="2513"/>
      <c r="L5" s="2513"/>
      <c r="M5" s="2513"/>
      <c r="N5" s="2513"/>
      <c r="O5" s="2513"/>
      <c r="P5" s="2513"/>
      <c r="Q5" s="2513"/>
      <c r="R5" s="2513"/>
      <c r="S5" s="2513"/>
      <c r="T5" s="2513"/>
    </row>
    <row r="6" spans="2:32" s="2403" customFormat="1" ht="14.25" x14ac:dyDescent="0.2">
      <c r="B6" s="2477"/>
      <c r="C6" s="2513"/>
      <c r="D6" s="2513"/>
      <c r="E6" s="2513"/>
      <c r="F6" s="2513"/>
      <c r="G6" s="2513"/>
      <c r="H6" s="2513"/>
      <c r="I6" s="2513"/>
      <c r="J6" s="2513"/>
      <c r="K6" s="2513"/>
      <c r="L6" s="2513"/>
      <c r="M6" s="2513"/>
      <c r="N6" s="2513"/>
      <c r="O6" s="2513"/>
      <c r="P6" s="2513"/>
      <c r="Q6" s="2513"/>
      <c r="R6" s="2513"/>
      <c r="S6" s="2513"/>
      <c r="T6" s="2513"/>
    </row>
    <row r="7" spans="2:32" s="2403" customFormat="1" ht="14.25" x14ac:dyDescent="0.2">
      <c r="B7" s="2477"/>
      <c r="C7" s="2513"/>
      <c r="D7" s="2513"/>
      <c r="E7" s="2513"/>
      <c r="F7" s="2513"/>
      <c r="G7" s="2513"/>
      <c r="H7" s="2513"/>
      <c r="I7" s="2513"/>
      <c r="J7" s="2513"/>
      <c r="K7" s="2513"/>
      <c r="L7" s="2513"/>
      <c r="M7" s="2513"/>
      <c r="N7" s="2513"/>
      <c r="O7" s="2513"/>
      <c r="P7" s="2513"/>
      <c r="Q7" s="2513"/>
      <c r="R7" s="2513"/>
      <c r="S7" s="2513"/>
      <c r="T7" s="2513"/>
    </row>
    <row r="8" spans="2:32" s="2403" customFormat="1" x14ac:dyDescent="0.2">
      <c r="B8" s="2480" t="str">
        <f>+Inicio!B8</f>
        <v xml:space="preserve">          Fecha de publicación: Julio de 2014</v>
      </c>
      <c r="C8" s="2513"/>
      <c r="D8" s="2513"/>
      <c r="E8" s="2513"/>
      <c r="F8" s="2513"/>
      <c r="G8" s="2513"/>
      <c r="H8" s="2513"/>
      <c r="I8" s="2513"/>
      <c r="J8" s="2513"/>
      <c r="K8" s="2513"/>
      <c r="L8" s="2513"/>
      <c r="M8" s="2513"/>
      <c r="N8" s="2513"/>
      <c r="O8" s="2513"/>
      <c r="P8" s="2513"/>
      <c r="Q8" s="2513"/>
      <c r="R8" s="2513"/>
      <c r="S8" s="2513"/>
      <c r="T8" s="2513"/>
    </row>
    <row r="9" spans="2:32" s="2403" customFormat="1" x14ac:dyDescent="0.2">
      <c r="B9" s="2513"/>
      <c r="C9" s="2513"/>
      <c r="D9" s="2513"/>
      <c r="E9" s="2513"/>
      <c r="F9" s="2513"/>
      <c r="G9" s="2513"/>
      <c r="H9" s="2513"/>
      <c r="I9" s="2513"/>
      <c r="J9" s="2513"/>
      <c r="K9" s="2513"/>
      <c r="L9" s="2513"/>
      <c r="M9" s="2513"/>
      <c r="N9" s="2513"/>
      <c r="O9" s="2513"/>
      <c r="P9" s="2513"/>
      <c r="Q9" s="2513"/>
      <c r="R9" s="2513"/>
      <c r="S9" s="2513"/>
      <c r="T9" s="2513"/>
    </row>
    <row r="10" spans="2:32" s="2403" customFormat="1" x14ac:dyDescent="0.2">
      <c r="B10" s="2513"/>
      <c r="C10" s="2513"/>
      <c r="D10" s="2513"/>
      <c r="E10" s="2513"/>
      <c r="F10" s="2513"/>
      <c r="G10" s="2513"/>
      <c r="H10" s="2513"/>
      <c r="I10" s="2513"/>
      <c r="J10" s="2513"/>
      <c r="K10" s="2513"/>
      <c r="L10" s="2513"/>
      <c r="M10" s="2513"/>
      <c r="N10" s="2513"/>
      <c r="O10" s="2513"/>
      <c r="P10" s="2513"/>
      <c r="Q10" s="2513"/>
      <c r="R10" s="2513"/>
      <c r="S10" s="2513"/>
      <c r="T10" s="2513"/>
    </row>
    <row r="11" spans="2:32" x14ac:dyDescent="0.2">
      <c r="B11" s="5752"/>
      <c r="C11" s="5752"/>
      <c r="D11" s="5752"/>
      <c r="E11" s="5752"/>
      <c r="F11" s="5752"/>
      <c r="G11" s="2517"/>
      <c r="H11" s="2518"/>
      <c r="I11" s="2519"/>
      <c r="J11" s="2519"/>
      <c r="K11" s="3541"/>
      <c r="L11" s="3541"/>
      <c r="M11" s="3541"/>
      <c r="N11" s="3541"/>
      <c r="O11" s="3541"/>
      <c r="P11" s="3541"/>
      <c r="Q11" s="3541"/>
      <c r="R11" s="3541"/>
      <c r="S11" s="3541"/>
      <c r="T11" s="3541"/>
    </row>
    <row r="12" spans="2:32" s="2452" customFormat="1" ht="13.5" thickBot="1" x14ac:dyDescent="0.25">
      <c r="B12" s="2874"/>
      <c r="C12" s="2874"/>
      <c r="D12" s="2874"/>
      <c r="E12" s="2874"/>
      <c r="F12" s="2874"/>
      <c r="G12" s="2875"/>
      <c r="H12" s="2876"/>
      <c r="I12" s="2874"/>
      <c r="J12" s="2874"/>
      <c r="K12" s="2874"/>
      <c r="L12" s="2874"/>
      <c r="M12" s="2874"/>
      <c r="N12" s="2874"/>
      <c r="O12" s="2874"/>
      <c r="P12" s="2874"/>
      <c r="Q12" s="2874"/>
      <c r="R12" s="2874"/>
      <c r="S12" s="2874"/>
      <c r="T12" s="2874"/>
    </row>
    <row r="13" spans="2:32" s="2452" customFormat="1" ht="20.25" x14ac:dyDescent="0.2">
      <c r="B13" s="5451" t="s">
        <v>5065</v>
      </c>
      <c r="C13" s="5452"/>
      <c r="D13" s="5452"/>
      <c r="E13" s="5452"/>
      <c r="F13" s="5452"/>
      <c r="G13" s="5452"/>
      <c r="H13" s="5452"/>
      <c r="I13" s="5452"/>
      <c r="J13" s="5452"/>
      <c r="K13" s="5452"/>
      <c r="L13" s="5452"/>
      <c r="M13" s="5452"/>
      <c r="N13" s="5452"/>
      <c r="O13" s="5452"/>
      <c r="P13" s="5452"/>
      <c r="Q13" s="5452"/>
      <c r="R13" s="5452"/>
      <c r="S13" s="5452"/>
      <c r="T13" s="5452"/>
      <c r="U13" s="5452"/>
      <c r="V13" s="5452"/>
      <c r="W13" s="5452"/>
      <c r="X13" s="5452"/>
      <c r="Y13" s="5452"/>
      <c r="Z13" s="5452"/>
      <c r="AA13" s="5452"/>
      <c r="AB13" s="5452"/>
      <c r="AC13" s="5452"/>
      <c r="AD13" s="5452"/>
      <c r="AE13" s="5452"/>
      <c r="AF13" s="5453"/>
    </row>
    <row r="14" spans="2:32" s="2452" customFormat="1" x14ac:dyDescent="0.2">
      <c r="B14" s="3890"/>
      <c r="C14" s="3891"/>
      <c r="D14" s="3891"/>
      <c r="E14" s="3891"/>
      <c r="F14" s="3891"/>
      <c r="G14" s="3624"/>
      <c r="H14" s="3624"/>
      <c r="I14" s="3624"/>
      <c r="J14" s="3624"/>
      <c r="K14" s="3624"/>
      <c r="L14" s="3624"/>
      <c r="M14" s="3624"/>
      <c r="N14" s="3624"/>
      <c r="O14" s="3624"/>
      <c r="P14" s="3624"/>
      <c r="Q14" s="3624"/>
      <c r="R14" s="3624"/>
      <c r="S14" s="3624"/>
      <c r="T14" s="3624"/>
      <c r="U14" s="3624"/>
      <c r="V14" s="3624"/>
      <c r="W14" s="3624"/>
      <c r="X14" s="3624"/>
      <c r="Y14" s="3624"/>
      <c r="Z14" s="3624"/>
      <c r="AA14" s="3624"/>
      <c r="AB14" s="3624"/>
      <c r="AC14" s="3624"/>
      <c r="AD14" s="3624"/>
      <c r="AE14" s="3624"/>
      <c r="AF14" s="3625"/>
    </row>
    <row r="15" spans="2:32" s="2452" customFormat="1" x14ac:dyDescent="0.2">
      <c r="B15" s="3706" t="s">
        <v>5085</v>
      </c>
      <c r="C15" s="3891"/>
      <c r="D15" s="5454" t="s">
        <v>6345</v>
      </c>
      <c r="E15" s="5454"/>
      <c r="F15" s="5454"/>
      <c r="G15" s="3624"/>
      <c r="H15" s="3624"/>
      <c r="I15" s="3624"/>
      <c r="J15" s="3624"/>
      <c r="K15" s="3624"/>
      <c r="L15" s="3624"/>
      <c r="M15" s="3624"/>
      <c r="N15" s="3624"/>
      <c r="O15" s="3624"/>
      <c r="P15" s="3624"/>
      <c r="Q15" s="3624"/>
      <c r="R15" s="3624"/>
      <c r="S15" s="3624"/>
      <c r="T15" s="3624"/>
      <c r="U15" s="3624"/>
      <c r="V15" s="3624"/>
      <c r="W15" s="3624"/>
      <c r="X15" s="3624"/>
      <c r="Y15" s="3624"/>
      <c r="Z15" s="3624"/>
      <c r="AA15" s="3624"/>
      <c r="AB15" s="3624"/>
      <c r="AC15" s="3624"/>
      <c r="AD15" s="3624"/>
      <c r="AE15" s="3624"/>
      <c r="AF15" s="3625"/>
    </row>
    <row r="16" spans="2:32" s="2452" customFormat="1" x14ac:dyDescent="0.2">
      <c r="B16" s="5455" t="s">
        <v>5068</v>
      </c>
      <c r="C16" s="5456"/>
      <c r="D16" s="3962">
        <v>41835</v>
      </c>
      <c r="E16" s="3962"/>
      <c r="F16" s="3962"/>
      <c r="G16" s="3624"/>
      <c r="H16" s="3624"/>
      <c r="I16" s="3624"/>
      <c r="J16" s="3624"/>
      <c r="K16" s="3624"/>
      <c r="L16" s="3624"/>
      <c r="M16" s="3624"/>
      <c r="N16" s="3624"/>
      <c r="O16" s="3624"/>
      <c r="P16" s="3624"/>
      <c r="Q16" s="3624"/>
      <c r="R16" s="3624"/>
      <c r="S16" s="3624"/>
      <c r="T16" s="3624"/>
      <c r="U16" s="3624"/>
      <c r="V16" s="3624"/>
      <c r="W16" s="3624"/>
      <c r="X16" s="3624"/>
      <c r="Y16" s="3624"/>
      <c r="Z16" s="3624"/>
      <c r="AA16" s="3624"/>
      <c r="AB16" s="3624"/>
      <c r="AC16" s="3624"/>
      <c r="AD16" s="3624"/>
      <c r="AE16" s="3624"/>
      <c r="AF16" s="3625"/>
    </row>
    <row r="17" spans="2:32" s="2452" customFormat="1" x14ac:dyDescent="0.2">
      <c r="B17" s="5457" t="s">
        <v>5066</v>
      </c>
      <c r="C17" s="5458"/>
      <c r="D17" s="3965">
        <v>41836</v>
      </c>
      <c r="E17" s="3965"/>
      <c r="F17" s="3965"/>
      <c r="G17" s="3624"/>
      <c r="H17" s="3624"/>
      <c r="I17" s="3624"/>
      <c r="J17" s="3624"/>
      <c r="K17" s="3624"/>
      <c r="L17" s="3624"/>
      <c r="M17" s="3624"/>
      <c r="N17" s="3624"/>
      <c r="O17" s="3624"/>
      <c r="P17" s="3624"/>
      <c r="Q17" s="3624"/>
      <c r="R17" s="3624"/>
      <c r="S17" s="3624"/>
      <c r="T17" s="3624"/>
      <c r="U17" s="3624"/>
      <c r="V17" s="3624"/>
      <c r="W17" s="3624"/>
      <c r="X17" s="3624"/>
      <c r="Y17" s="3624"/>
      <c r="Z17" s="3624"/>
      <c r="AA17" s="3624"/>
      <c r="AB17" s="3624"/>
      <c r="AC17" s="3624"/>
      <c r="AD17" s="3624"/>
      <c r="AE17" s="3624"/>
      <c r="AF17" s="3625"/>
    </row>
    <row r="18" spans="2:32" s="2452" customFormat="1" ht="13.5" thickBot="1" x14ac:dyDescent="0.25">
      <c r="B18" s="3890"/>
      <c r="C18" s="3891"/>
      <c r="D18" s="3891"/>
      <c r="E18" s="3891"/>
      <c r="F18" s="3891"/>
      <c r="G18" s="3624"/>
      <c r="H18" s="3624"/>
      <c r="I18" s="3624"/>
      <c r="J18" s="3624"/>
      <c r="K18" s="3624"/>
      <c r="L18" s="3624"/>
      <c r="M18" s="3624"/>
      <c r="N18" s="3624"/>
      <c r="O18" s="3624"/>
      <c r="P18" s="3624"/>
      <c r="Q18" s="3624"/>
      <c r="R18" s="3624"/>
      <c r="S18" s="3624"/>
      <c r="T18" s="3624"/>
      <c r="U18" s="3624"/>
      <c r="V18" s="3624"/>
      <c r="W18" s="3624"/>
      <c r="X18" s="3624"/>
      <c r="Y18" s="3624"/>
      <c r="Z18" s="3624"/>
      <c r="AA18" s="3624"/>
      <c r="AB18" s="3624"/>
      <c r="AC18" s="3624"/>
      <c r="AD18" s="3624"/>
      <c r="AE18" s="3624"/>
      <c r="AF18" s="3625"/>
    </row>
    <row r="19" spans="2:32" s="2452" customFormat="1" ht="55.5" customHeight="1" thickBot="1" x14ac:dyDescent="0.25">
      <c r="B19" s="5459" t="s">
        <v>5067</v>
      </c>
      <c r="C19" s="5460"/>
      <c r="D19" s="5461" t="s">
        <v>6665</v>
      </c>
      <c r="E19" s="5462"/>
      <c r="F19" s="5462"/>
      <c r="G19" s="5462"/>
      <c r="H19" s="5462"/>
      <c r="I19" s="5462"/>
      <c r="J19" s="5462"/>
      <c r="K19" s="5462"/>
      <c r="L19" s="5462"/>
      <c r="M19" s="5462"/>
      <c r="N19" s="5462"/>
      <c r="O19" s="5462"/>
      <c r="P19" s="5462"/>
      <c r="Q19" s="5463"/>
      <c r="R19" s="3624"/>
      <c r="S19" s="3624"/>
      <c r="T19" s="3624"/>
      <c r="U19" s="3624"/>
      <c r="V19" s="3624"/>
      <c r="W19" s="3624"/>
      <c r="X19" s="3624"/>
      <c r="Y19" s="3624"/>
      <c r="Z19" s="3624"/>
      <c r="AA19" s="3624"/>
      <c r="AB19" s="3624"/>
      <c r="AC19" s="3624"/>
      <c r="AD19" s="3624"/>
      <c r="AE19" s="3624"/>
      <c r="AF19" s="3625"/>
    </row>
    <row r="20" spans="2:32" s="2452" customFormat="1" ht="13.5" thickBot="1" x14ac:dyDescent="0.25">
      <c r="B20" s="3890"/>
      <c r="C20" s="3891"/>
      <c r="D20" s="3891"/>
      <c r="E20" s="3891"/>
      <c r="F20" s="3891"/>
      <c r="G20" s="3624"/>
      <c r="H20" s="3624"/>
      <c r="I20" s="3624"/>
      <c r="J20" s="3624"/>
      <c r="K20" s="3624"/>
      <c r="L20" s="3624"/>
      <c r="M20" s="3624"/>
      <c r="N20" s="3624"/>
      <c r="O20" s="3624"/>
      <c r="P20" s="3624"/>
      <c r="Q20" s="3624"/>
      <c r="R20" s="3707"/>
      <c r="S20" s="3624"/>
      <c r="T20" s="3624"/>
      <c r="U20" s="3624"/>
      <c r="V20" s="3624"/>
      <c r="W20" s="3624"/>
      <c r="X20" s="3624"/>
      <c r="Y20" s="3624"/>
      <c r="Z20" s="3624"/>
      <c r="AA20" s="3624"/>
      <c r="AB20" s="3624"/>
      <c r="AC20" s="3624"/>
      <c r="AD20" s="3624"/>
      <c r="AE20" s="3624"/>
      <c r="AF20" s="3625"/>
    </row>
    <row r="21" spans="2:32" s="2452" customFormat="1" ht="13.5" thickBot="1" x14ac:dyDescent="0.25">
      <c r="B21" s="5464" t="s">
        <v>5069</v>
      </c>
      <c r="C21" s="5465"/>
      <c r="D21" s="5444" t="s">
        <v>5070</v>
      </c>
      <c r="E21" s="5471" t="s">
        <v>224</v>
      </c>
      <c r="F21" s="5472"/>
      <c r="G21" s="5472"/>
      <c r="H21" s="5472"/>
      <c r="I21" s="5472"/>
      <c r="J21" s="5472"/>
      <c r="K21" s="5472"/>
      <c r="L21" s="5472"/>
      <c r="M21" s="5472"/>
      <c r="N21" s="5472"/>
      <c r="O21" s="5472"/>
      <c r="P21" s="5473"/>
      <c r="Q21" s="5471" t="s">
        <v>340</v>
      </c>
      <c r="R21" s="5472"/>
      <c r="S21" s="5472"/>
      <c r="T21" s="5472"/>
      <c r="U21" s="5472"/>
      <c r="V21" s="5472"/>
      <c r="W21" s="5472"/>
      <c r="X21" s="5472"/>
      <c r="Y21" s="5473"/>
      <c r="Z21" s="5471" t="s">
        <v>225</v>
      </c>
      <c r="AA21" s="5472"/>
      <c r="AB21" s="5473"/>
      <c r="AC21" s="5474" t="s">
        <v>4989</v>
      </c>
      <c r="AD21" s="5475"/>
      <c r="AE21" s="5476"/>
      <c r="AF21" s="3625"/>
    </row>
    <row r="22" spans="2:32" s="2452" customFormat="1" ht="13.5" thickBot="1" x14ac:dyDescent="0.25">
      <c r="B22" s="5466"/>
      <c r="C22" s="5467"/>
      <c r="D22" s="5470"/>
      <c r="E22" s="5444" t="s">
        <v>5007</v>
      </c>
      <c r="F22" s="5444" t="s">
        <v>5008</v>
      </c>
      <c r="G22" s="5448" t="s">
        <v>5010</v>
      </c>
      <c r="H22" s="5448" t="s">
        <v>5071</v>
      </c>
      <c r="I22" s="5448" t="s">
        <v>5072</v>
      </c>
      <c r="J22" s="5448" t="s">
        <v>5073</v>
      </c>
      <c r="K22" s="5450" t="s">
        <v>5013</v>
      </c>
      <c r="L22" s="5450"/>
      <c r="M22" s="5448" t="s">
        <v>5074</v>
      </c>
      <c r="N22" s="5448" t="s">
        <v>5075</v>
      </c>
      <c r="O22" s="5448" t="s">
        <v>5076</v>
      </c>
      <c r="P22" s="5448" t="s">
        <v>5077</v>
      </c>
      <c r="Q22" s="5444" t="s">
        <v>5019</v>
      </c>
      <c r="R22" s="5444" t="s">
        <v>5020</v>
      </c>
      <c r="S22" s="5444" t="s">
        <v>5021</v>
      </c>
      <c r="T22" s="5444" t="s">
        <v>5078</v>
      </c>
      <c r="U22" s="5444" t="s">
        <v>5079</v>
      </c>
      <c r="V22" s="5444" t="s">
        <v>5024</v>
      </c>
      <c r="W22" s="5444" t="s">
        <v>5026</v>
      </c>
      <c r="X22" s="5448" t="s">
        <v>5080</v>
      </c>
      <c r="Y22" s="5448" t="s">
        <v>5081</v>
      </c>
      <c r="Z22" s="5444" t="s">
        <v>5082</v>
      </c>
      <c r="AA22" s="5444" t="s">
        <v>5083</v>
      </c>
      <c r="AB22" s="5444" t="s">
        <v>5084</v>
      </c>
      <c r="AC22" s="5444" t="s">
        <v>1154</v>
      </c>
      <c r="AD22" s="5444" t="s">
        <v>4990</v>
      </c>
      <c r="AE22" s="5444" t="s">
        <v>4991</v>
      </c>
      <c r="AF22" s="3625"/>
    </row>
    <row r="23" spans="2:32" s="2452" customFormat="1" ht="13.5" thickBot="1" x14ac:dyDescent="0.25">
      <c r="B23" s="5468"/>
      <c r="C23" s="5469"/>
      <c r="D23" s="5445"/>
      <c r="E23" s="5445"/>
      <c r="F23" s="5445"/>
      <c r="G23" s="5449"/>
      <c r="H23" s="5449"/>
      <c r="I23" s="5449"/>
      <c r="J23" s="5449"/>
      <c r="K23" s="3886" t="s">
        <v>5033</v>
      </c>
      <c r="L23" s="3887" t="s">
        <v>2798</v>
      </c>
      <c r="M23" s="5449"/>
      <c r="N23" s="5449"/>
      <c r="O23" s="5449"/>
      <c r="P23" s="5449"/>
      <c r="Q23" s="5445"/>
      <c r="R23" s="5445"/>
      <c r="S23" s="5445"/>
      <c r="T23" s="5445"/>
      <c r="U23" s="5445"/>
      <c r="V23" s="5445"/>
      <c r="W23" s="5445"/>
      <c r="X23" s="5449"/>
      <c r="Y23" s="5449"/>
      <c r="Z23" s="5445"/>
      <c r="AA23" s="5445"/>
      <c r="AB23" s="5445"/>
      <c r="AC23" s="5445"/>
      <c r="AD23" s="5445"/>
      <c r="AE23" s="5445"/>
      <c r="AF23" s="3625"/>
    </row>
    <row r="24" spans="2:32" s="2452" customFormat="1" ht="13.5" thickBot="1" x14ac:dyDescent="0.25">
      <c r="B24" s="3954" t="s">
        <v>6328</v>
      </c>
      <c r="C24" s="3955"/>
      <c r="D24" s="3152" t="s">
        <v>6346</v>
      </c>
      <c r="E24" s="3134" t="s">
        <v>1534</v>
      </c>
      <c r="F24" s="3153" t="s">
        <v>1534</v>
      </c>
      <c r="G24" s="3400" t="s">
        <v>1534</v>
      </c>
      <c r="H24" s="3400" t="s">
        <v>1534</v>
      </c>
      <c r="I24" s="3134" t="s">
        <v>1534</v>
      </c>
      <c r="J24" s="3134" t="s">
        <v>1534</v>
      </c>
      <c r="K24" s="3153" t="s">
        <v>1534</v>
      </c>
      <c r="L24" s="3400" t="s">
        <v>1534</v>
      </c>
      <c r="M24" s="3400" t="s">
        <v>1534</v>
      </c>
      <c r="N24" s="3400" t="s">
        <v>1534</v>
      </c>
      <c r="O24" s="3400" t="s">
        <v>1534</v>
      </c>
      <c r="P24" s="3400" t="s">
        <v>1534</v>
      </c>
      <c r="Q24" s="3400" t="s">
        <v>1534</v>
      </c>
      <c r="R24" s="3400" t="s">
        <v>1534</v>
      </c>
      <c r="S24" s="3400" t="s">
        <v>1534</v>
      </c>
      <c r="T24" s="3400" t="s">
        <v>1534</v>
      </c>
      <c r="U24" s="3400" t="s">
        <v>1534</v>
      </c>
      <c r="V24" s="3400" t="s">
        <v>1534</v>
      </c>
      <c r="W24" s="3400" t="s">
        <v>1534</v>
      </c>
      <c r="X24" s="3400" t="s">
        <v>1534</v>
      </c>
      <c r="Y24" s="3400" t="s">
        <v>1534</v>
      </c>
      <c r="Z24" s="3400" t="s">
        <v>1534</v>
      </c>
      <c r="AA24" s="3400" t="s">
        <v>1534</v>
      </c>
      <c r="AB24" s="3400" t="s">
        <v>1534</v>
      </c>
      <c r="AC24" s="3400" t="s">
        <v>1534</v>
      </c>
      <c r="AD24" s="3400" t="s">
        <v>1534</v>
      </c>
      <c r="AE24" s="3400" t="s">
        <v>1534</v>
      </c>
      <c r="AF24" s="3625"/>
    </row>
    <row r="25" spans="2:32" s="2452" customFormat="1" x14ac:dyDescent="0.2">
      <c r="B25" s="3713"/>
      <c r="C25" s="3660"/>
      <c r="D25" s="3660"/>
      <c r="E25" s="3660"/>
      <c r="F25" s="3660"/>
      <c r="G25" s="3662"/>
      <c r="H25" s="3662"/>
      <c r="I25" s="3662"/>
      <c r="J25" s="3662"/>
      <c r="K25" s="3660"/>
      <c r="L25" s="3662"/>
      <c r="M25" s="3662"/>
      <c r="N25" s="3662"/>
      <c r="O25" s="3662"/>
      <c r="P25" s="3662"/>
      <c r="Q25" s="3714"/>
      <c r="R25" s="3714"/>
      <c r="S25" s="3714"/>
      <c r="T25" s="3714"/>
      <c r="U25" s="3714"/>
      <c r="V25" s="3714"/>
      <c r="W25" s="3714"/>
      <c r="X25" s="3714"/>
      <c r="Y25" s="3714"/>
      <c r="Z25" s="3714"/>
      <c r="AA25" s="3714"/>
      <c r="AB25" s="3714"/>
      <c r="AC25" s="3714"/>
      <c r="AD25" s="3714"/>
      <c r="AE25" s="3714"/>
      <c r="AF25" s="3625"/>
    </row>
    <row r="26" spans="2:32" s="2452" customFormat="1" x14ac:dyDescent="0.2">
      <c r="B26" s="5446" t="s">
        <v>4992</v>
      </c>
      <c r="C26" s="5447"/>
      <c r="D26" s="4042" t="s">
        <v>6347</v>
      </c>
      <c r="E26" s="4042"/>
      <c r="F26" s="4042"/>
      <c r="G26" s="4042"/>
      <c r="H26" s="4042"/>
      <c r="I26" s="3715"/>
      <c r="J26" s="3715"/>
      <c r="K26" s="3715"/>
      <c r="L26" s="3715"/>
      <c r="M26" s="3715"/>
      <c r="N26" s="3715"/>
      <c r="O26" s="3715"/>
      <c r="P26" s="3715"/>
      <c r="Q26" s="3714"/>
      <c r="R26" s="3714"/>
      <c r="S26" s="3714"/>
      <c r="T26" s="3714"/>
      <c r="U26" s="3714"/>
      <c r="V26" s="3714"/>
      <c r="W26" s="3714"/>
      <c r="X26" s="3714"/>
      <c r="Y26" s="3714"/>
      <c r="Z26" s="3714"/>
      <c r="AA26" s="3714"/>
      <c r="AB26" s="3714"/>
      <c r="AC26" s="3714"/>
      <c r="AD26" s="3714"/>
      <c r="AE26" s="3714"/>
      <c r="AF26" s="3625"/>
    </row>
    <row r="27" spans="2:32" s="2452" customFormat="1" x14ac:dyDescent="0.2">
      <c r="B27" s="5446" t="s">
        <v>4993</v>
      </c>
      <c r="C27" s="5447"/>
      <c r="D27" s="4042" t="s">
        <v>6347</v>
      </c>
      <c r="E27" s="4042"/>
      <c r="F27" s="4042"/>
      <c r="G27" s="4042"/>
      <c r="H27" s="4042"/>
      <c r="I27" s="3715"/>
      <c r="J27" s="3715"/>
      <c r="K27" s="3715"/>
      <c r="L27" s="3715"/>
      <c r="M27" s="3715"/>
      <c r="N27" s="3715"/>
      <c r="O27" s="3715"/>
      <c r="P27" s="3715"/>
      <c r="Q27" s="3714"/>
      <c r="R27" s="3714"/>
      <c r="S27" s="3714"/>
      <c r="T27" s="3714"/>
      <c r="U27" s="3714"/>
      <c r="V27" s="3714"/>
      <c r="W27" s="3714"/>
      <c r="X27" s="3714"/>
      <c r="Y27" s="3714"/>
      <c r="Z27" s="3714"/>
      <c r="AA27" s="3714"/>
      <c r="AB27" s="3714"/>
      <c r="AC27" s="3714"/>
      <c r="AD27" s="3714"/>
      <c r="AE27" s="3714"/>
      <c r="AF27" s="3625"/>
    </row>
    <row r="28" spans="2:32" s="2452" customFormat="1" ht="13.5" thickBot="1" x14ac:dyDescent="0.25">
      <c r="B28" s="3888"/>
      <c r="C28" s="3889"/>
      <c r="D28" s="3889"/>
      <c r="E28" s="3889"/>
      <c r="F28" s="3889"/>
      <c r="G28" s="3707"/>
      <c r="H28" s="3707"/>
      <c r="I28" s="3707"/>
      <c r="J28" s="3707"/>
      <c r="K28" s="3707"/>
      <c r="L28" s="3707"/>
      <c r="M28" s="3707"/>
      <c r="N28" s="3707"/>
      <c r="O28" s="3707"/>
      <c r="P28" s="3707"/>
      <c r="Q28" s="3707"/>
      <c r="R28" s="3707"/>
      <c r="S28" s="3707"/>
      <c r="T28" s="3707"/>
      <c r="U28" s="3707"/>
      <c r="V28" s="3707"/>
      <c r="W28" s="3707"/>
      <c r="X28" s="3707"/>
      <c r="Y28" s="3707"/>
      <c r="Z28" s="3707"/>
      <c r="AA28" s="3707"/>
      <c r="AB28" s="3707"/>
      <c r="AC28" s="3707"/>
      <c r="AD28" s="3707"/>
      <c r="AE28" s="3707"/>
      <c r="AF28" s="3666"/>
    </row>
    <row r="29" spans="2:32" s="2452" customFormat="1" x14ac:dyDescent="0.2">
      <c r="B29" s="2874"/>
      <c r="C29" s="2874"/>
      <c r="D29" s="2874"/>
      <c r="E29" s="2874"/>
      <c r="F29" s="2874"/>
      <c r="G29" s="2875"/>
      <c r="H29" s="2876"/>
      <c r="I29" s="2874"/>
      <c r="J29" s="2874"/>
      <c r="K29" s="2874"/>
      <c r="L29" s="2874"/>
      <c r="M29" s="2874"/>
      <c r="N29" s="2874"/>
      <c r="O29" s="2874"/>
      <c r="P29" s="2874"/>
      <c r="Q29" s="2874"/>
      <c r="R29" s="2874"/>
      <c r="S29" s="2874"/>
      <c r="T29" s="2874"/>
    </row>
    <row r="30" spans="2:32" s="2452" customFormat="1" ht="13.5" thickBot="1" x14ac:dyDescent="0.25">
      <c r="B30" s="2874"/>
      <c r="C30" s="2874"/>
      <c r="D30" s="2874"/>
      <c r="E30" s="2874"/>
      <c r="F30" s="2874"/>
      <c r="G30" s="2875"/>
      <c r="H30" s="2876"/>
      <c r="I30" s="2874"/>
      <c r="J30" s="2874"/>
      <c r="K30" s="2874"/>
      <c r="L30" s="2874"/>
      <c r="M30" s="2874"/>
      <c r="N30" s="2874"/>
      <c r="O30" s="2874"/>
      <c r="P30" s="2874"/>
      <c r="Q30" s="2874"/>
      <c r="R30" s="2874"/>
      <c r="S30" s="2874"/>
      <c r="T30" s="2874"/>
    </row>
    <row r="31" spans="2:32" s="2452" customFormat="1" ht="20.25" x14ac:dyDescent="0.2">
      <c r="B31" s="5451" t="s">
        <v>5065</v>
      </c>
      <c r="C31" s="5452"/>
      <c r="D31" s="5452"/>
      <c r="E31" s="5452"/>
      <c r="F31" s="5452"/>
      <c r="G31" s="5452"/>
      <c r="H31" s="5452"/>
      <c r="I31" s="5452"/>
      <c r="J31" s="5452"/>
      <c r="K31" s="5452"/>
      <c r="L31" s="5452"/>
      <c r="M31" s="5452"/>
      <c r="N31" s="5452"/>
      <c r="O31" s="5452"/>
      <c r="P31" s="5452"/>
      <c r="Q31" s="5452"/>
      <c r="R31" s="5452"/>
      <c r="S31" s="5452"/>
      <c r="T31" s="5452"/>
      <c r="U31" s="5452"/>
      <c r="V31" s="5452"/>
      <c r="W31" s="5452"/>
      <c r="X31" s="5452"/>
      <c r="Y31" s="5452"/>
      <c r="Z31" s="5452"/>
      <c r="AA31" s="5452"/>
      <c r="AB31" s="5452"/>
      <c r="AC31" s="5452"/>
      <c r="AD31" s="5452"/>
      <c r="AE31" s="5452"/>
      <c r="AF31" s="5453"/>
    </row>
    <row r="32" spans="2:32" s="2452" customFormat="1" x14ac:dyDescent="0.2">
      <c r="B32" s="3890"/>
      <c r="C32" s="3891"/>
      <c r="D32" s="3891"/>
      <c r="E32" s="3891"/>
      <c r="F32" s="3891"/>
      <c r="G32" s="3624"/>
      <c r="H32" s="3624"/>
      <c r="I32" s="3624"/>
      <c r="J32" s="3624"/>
      <c r="K32" s="3624"/>
      <c r="L32" s="3624"/>
      <c r="M32" s="3624"/>
      <c r="N32" s="3624"/>
      <c r="O32" s="3624"/>
      <c r="P32" s="3624"/>
      <c r="Q32" s="3624"/>
      <c r="R32" s="3624"/>
      <c r="S32" s="3624"/>
      <c r="T32" s="3624"/>
      <c r="U32" s="3624"/>
      <c r="V32" s="3624"/>
      <c r="W32" s="3624"/>
      <c r="X32" s="3624"/>
      <c r="Y32" s="3624"/>
      <c r="Z32" s="3624"/>
      <c r="AA32" s="3624"/>
      <c r="AB32" s="3624"/>
      <c r="AC32" s="3624"/>
      <c r="AD32" s="3624"/>
      <c r="AE32" s="3624"/>
      <c r="AF32" s="3625"/>
    </row>
    <row r="33" spans="2:32" s="2452" customFormat="1" x14ac:dyDescent="0.2">
      <c r="B33" s="3706" t="s">
        <v>5085</v>
      </c>
      <c r="C33" s="3891"/>
      <c r="D33" s="5454" t="s">
        <v>7151</v>
      </c>
      <c r="E33" s="5454"/>
      <c r="F33" s="5454"/>
      <c r="G33" s="3624"/>
      <c r="H33" s="3624"/>
      <c r="I33" s="3624"/>
      <c r="J33" s="3624"/>
      <c r="K33" s="3624"/>
      <c r="L33" s="3624"/>
      <c r="M33" s="3624"/>
      <c r="N33" s="3624"/>
      <c r="O33" s="3624"/>
      <c r="P33" s="3624"/>
      <c r="Q33" s="3624"/>
      <c r="R33" s="3624"/>
      <c r="S33" s="3624"/>
      <c r="T33" s="3624"/>
      <c r="U33" s="3624"/>
      <c r="V33" s="3624"/>
      <c r="W33" s="3624"/>
      <c r="X33" s="3624"/>
      <c r="Y33" s="3624"/>
      <c r="Z33" s="3624"/>
      <c r="AA33" s="3624"/>
      <c r="AB33" s="3624"/>
      <c r="AC33" s="3624"/>
      <c r="AD33" s="3624"/>
      <c r="AE33" s="3624"/>
      <c r="AF33" s="3625"/>
    </row>
    <row r="34" spans="2:32" s="2452" customFormat="1" x14ac:dyDescent="0.2">
      <c r="B34" s="5455" t="s">
        <v>5068</v>
      </c>
      <c r="C34" s="5456"/>
      <c r="D34" s="3962">
        <v>41821</v>
      </c>
      <c r="E34" s="3962"/>
      <c r="F34" s="3962"/>
      <c r="G34" s="3624"/>
      <c r="H34" s="3624"/>
      <c r="I34" s="3624"/>
      <c r="J34" s="3624"/>
      <c r="K34" s="3624"/>
      <c r="L34" s="3624"/>
      <c r="M34" s="3624"/>
      <c r="N34" s="3624"/>
      <c r="O34" s="3624"/>
      <c r="P34" s="3624"/>
      <c r="Q34" s="3624"/>
      <c r="R34" s="3624"/>
      <c r="S34" s="3624"/>
      <c r="T34" s="3624"/>
      <c r="U34" s="3624"/>
      <c r="V34" s="3624"/>
      <c r="W34" s="3624"/>
      <c r="X34" s="3624"/>
      <c r="Y34" s="3624"/>
      <c r="Z34" s="3624"/>
      <c r="AA34" s="3624"/>
      <c r="AB34" s="3624"/>
      <c r="AC34" s="3624"/>
      <c r="AD34" s="3624"/>
      <c r="AE34" s="3624"/>
      <c r="AF34" s="3625"/>
    </row>
    <row r="35" spans="2:32" s="2452" customFormat="1" x14ac:dyDescent="0.2">
      <c r="B35" s="5457" t="s">
        <v>5066</v>
      </c>
      <c r="C35" s="5458"/>
      <c r="D35" s="3965">
        <v>41912</v>
      </c>
      <c r="E35" s="3965"/>
      <c r="F35" s="3965"/>
      <c r="G35" s="3624"/>
      <c r="H35" s="3624"/>
      <c r="I35" s="3624"/>
      <c r="J35" s="3624"/>
      <c r="K35" s="3624"/>
      <c r="L35" s="3624"/>
      <c r="M35" s="3624"/>
      <c r="N35" s="3624"/>
      <c r="O35" s="3624"/>
      <c r="P35" s="3624"/>
      <c r="Q35" s="3624"/>
      <c r="R35" s="3624"/>
      <c r="S35" s="3624"/>
      <c r="T35" s="3624"/>
      <c r="U35" s="3624"/>
      <c r="V35" s="3624"/>
      <c r="W35" s="3624"/>
      <c r="X35" s="3624"/>
      <c r="Y35" s="3624"/>
      <c r="Z35" s="3624"/>
      <c r="AA35" s="3624"/>
      <c r="AB35" s="3624"/>
      <c r="AC35" s="3624"/>
      <c r="AD35" s="3624"/>
      <c r="AE35" s="3624"/>
      <c r="AF35" s="3625"/>
    </row>
    <row r="36" spans="2:32" s="2452" customFormat="1" ht="13.5" thickBot="1" x14ac:dyDescent="0.25">
      <c r="B36" s="3890"/>
      <c r="C36" s="3891"/>
      <c r="D36" s="3891"/>
      <c r="E36" s="3891"/>
      <c r="F36" s="3891"/>
      <c r="G36" s="3624"/>
      <c r="H36" s="3624"/>
      <c r="I36" s="3624"/>
      <c r="J36" s="3624"/>
      <c r="K36" s="3624"/>
      <c r="L36" s="3624"/>
      <c r="M36" s="3624"/>
      <c r="N36" s="3624"/>
      <c r="O36" s="3624"/>
      <c r="P36" s="3624"/>
      <c r="Q36" s="3624"/>
      <c r="R36" s="3624"/>
      <c r="S36" s="3624"/>
      <c r="T36" s="3624"/>
      <c r="U36" s="3624"/>
      <c r="V36" s="3624"/>
      <c r="W36" s="3624"/>
      <c r="X36" s="3624"/>
      <c r="Y36" s="3624"/>
      <c r="Z36" s="3624"/>
      <c r="AA36" s="3624"/>
      <c r="AB36" s="3624"/>
      <c r="AC36" s="3624"/>
      <c r="AD36" s="3624"/>
      <c r="AE36" s="3624"/>
      <c r="AF36" s="3625"/>
    </row>
    <row r="37" spans="2:32" s="2452" customFormat="1" ht="51.75" customHeight="1" thickBot="1" x14ac:dyDescent="0.25">
      <c r="B37" s="5459" t="s">
        <v>5067</v>
      </c>
      <c r="C37" s="5460"/>
      <c r="D37" s="5461" t="s">
        <v>7152</v>
      </c>
      <c r="E37" s="5462"/>
      <c r="F37" s="5462"/>
      <c r="G37" s="5462"/>
      <c r="H37" s="5462"/>
      <c r="I37" s="5462"/>
      <c r="J37" s="5462"/>
      <c r="K37" s="5462"/>
      <c r="L37" s="5462"/>
      <c r="M37" s="5462"/>
      <c r="N37" s="5462"/>
      <c r="O37" s="5462"/>
      <c r="P37" s="5462"/>
      <c r="Q37" s="5463"/>
      <c r="R37" s="3624"/>
      <c r="S37" s="3624"/>
      <c r="T37" s="3624"/>
      <c r="U37" s="3624"/>
      <c r="V37" s="3624"/>
      <c r="W37" s="3624"/>
      <c r="X37" s="3624"/>
      <c r="Y37" s="3624"/>
      <c r="Z37" s="3624"/>
      <c r="AA37" s="3624"/>
      <c r="AB37" s="3624"/>
      <c r="AC37" s="3624"/>
      <c r="AD37" s="3624"/>
      <c r="AE37" s="3624"/>
      <c r="AF37" s="3625"/>
    </row>
    <row r="38" spans="2:32" s="2452" customFormat="1" ht="13.5" thickBot="1" x14ac:dyDescent="0.25">
      <c r="B38" s="3890"/>
      <c r="C38" s="3891"/>
      <c r="D38" s="3891"/>
      <c r="E38" s="3891"/>
      <c r="F38" s="3891"/>
      <c r="G38" s="3624"/>
      <c r="H38" s="3624"/>
      <c r="I38" s="3624"/>
      <c r="J38" s="3624"/>
      <c r="K38" s="3624"/>
      <c r="L38" s="3624"/>
      <c r="M38" s="3624"/>
      <c r="N38" s="3624"/>
      <c r="O38" s="3624"/>
      <c r="P38" s="3624"/>
      <c r="Q38" s="3624"/>
      <c r="R38" s="3707"/>
      <c r="S38" s="3624"/>
      <c r="T38" s="3624"/>
      <c r="U38" s="3624"/>
      <c r="V38" s="3624"/>
      <c r="W38" s="3624"/>
      <c r="X38" s="3624"/>
      <c r="Y38" s="3624"/>
      <c r="Z38" s="3624"/>
      <c r="AA38" s="3624"/>
      <c r="AB38" s="3624"/>
      <c r="AC38" s="3624"/>
      <c r="AD38" s="3624"/>
      <c r="AE38" s="3624"/>
      <c r="AF38" s="3625"/>
    </row>
    <row r="39" spans="2:32" s="2452" customFormat="1" ht="13.5" thickBot="1" x14ac:dyDescent="0.25">
      <c r="B39" s="5464" t="s">
        <v>5069</v>
      </c>
      <c r="C39" s="5465"/>
      <c r="D39" s="5444" t="s">
        <v>5070</v>
      </c>
      <c r="E39" s="5471" t="s">
        <v>224</v>
      </c>
      <c r="F39" s="5472"/>
      <c r="G39" s="5472"/>
      <c r="H39" s="5472"/>
      <c r="I39" s="5472"/>
      <c r="J39" s="5472"/>
      <c r="K39" s="5472"/>
      <c r="L39" s="5472"/>
      <c r="M39" s="5472"/>
      <c r="N39" s="5472"/>
      <c r="O39" s="5472"/>
      <c r="P39" s="5473"/>
      <c r="Q39" s="5471" t="s">
        <v>340</v>
      </c>
      <c r="R39" s="5472"/>
      <c r="S39" s="5472"/>
      <c r="T39" s="5472"/>
      <c r="U39" s="5472"/>
      <c r="V39" s="5472"/>
      <c r="W39" s="5472"/>
      <c r="X39" s="5472"/>
      <c r="Y39" s="5473"/>
      <c r="Z39" s="5471" t="s">
        <v>225</v>
      </c>
      <c r="AA39" s="5472"/>
      <c r="AB39" s="5473"/>
      <c r="AC39" s="5474" t="s">
        <v>4989</v>
      </c>
      <c r="AD39" s="5475"/>
      <c r="AE39" s="5476"/>
      <c r="AF39" s="3625"/>
    </row>
    <row r="40" spans="2:32" s="2452" customFormat="1" ht="13.5" thickBot="1" x14ac:dyDescent="0.25">
      <c r="B40" s="5466"/>
      <c r="C40" s="5467"/>
      <c r="D40" s="5470"/>
      <c r="E40" s="5444" t="s">
        <v>5007</v>
      </c>
      <c r="F40" s="5444" t="s">
        <v>5008</v>
      </c>
      <c r="G40" s="5448" t="s">
        <v>5010</v>
      </c>
      <c r="H40" s="5448" t="s">
        <v>5071</v>
      </c>
      <c r="I40" s="5448" t="s">
        <v>5072</v>
      </c>
      <c r="J40" s="5448" t="s">
        <v>5073</v>
      </c>
      <c r="K40" s="5450" t="s">
        <v>5013</v>
      </c>
      <c r="L40" s="5450"/>
      <c r="M40" s="5448" t="s">
        <v>5074</v>
      </c>
      <c r="N40" s="5448" t="s">
        <v>5075</v>
      </c>
      <c r="O40" s="5448" t="s">
        <v>5076</v>
      </c>
      <c r="P40" s="5448" t="s">
        <v>5077</v>
      </c>
      <c r="Q40" s="5444" t="s">
        <v>5019</v>
      </c>
      <c r="R40" s="5444" t="s">
        <v>5020</v>
      </c>
      <c r="S40" s="5444" t="s">
        <v>5021</v>
      </c>
      <c r="T40" s="5444" t="s">
        <v>5078</v>
      </c>
      <c r="U40" s="5444" t="s">
        <v>5079</v>
      </c>
      <c r="V40" s="5444" t="s">
        <v>5024</v>
      </c>
      <c r="W40" s="5444" t="s">
        <v>5026</v>
      </c>
      <c r="X40" s="5448" t="s">
        <v>5080</v>
      </c>
      <c r="Y40" s="5448" t="s">
        <v>5081</v>
      </c>
      <c r="Z40" s="5444" t="s">
        <v>5082</v>
      </c>
      <c r="AA40" s="5444" t="s">
        <v>5083</v>
      </c>
      <c r="AB40" s="5444" t="s">
        <v>5084</v>
      </c>
      <c r="AC40" s="5444" t="s">
        <v>1154</v>
      </c>
      <c r="AD40" s="5444" t="s">
        <v>4990</v>
      </c>
      <c r="AE40" s="5444" t="s">
        <v>4991</v>
      </c>
      <c r="AF40" s="3625"/>
    </row>
    <row r="41" spans="2:32" s="2452" customFormat="1" ht="13.5" thickBot="1" x14ac:dyDescent="0.25">
      <c r="B41" s="5468"/>
      <c r="C41" s="5469"/>
      <c r="D41" s="5445"/>
      <c r="E41" s="5445"/>
      <c r="F41" s="5445"/>
      <c r="G41" s="5449"/>
      <c r="H41" s="5449"/>
      <c r="I41" s="5449"/>
      <c r="J41" s="5449"/>
      <c r="K41" s="3886" t="s">
        <v>5033</v>
      </c>
      <c r="L41" s="3887" t="s">
        <v>2798</v>
      </c>
      <c r="M41" s="5449"/>
      <c r="N41" s="5449"/>
      <c r="O41" s="5449"/>
      <c r="P41" s="5449"/>
      <c r="Q41" s="5445"/>
      <c r="R41" s="5445"/>
      <c r="S41" s="5445"/>
      <c r="T41" s="5445"/>
      <c r="U41" s="5445"/>
      <c r="V41" s="5445"/>
      <c r="W41" s="5445"/>
      <c r="X41" s="5449"/>
      <c r="Y41" s="5449"/>
      <c r="Z41" s="5445"/>
      <c r="AA41" s="5445"/>
      <c r="AB41" s="5445"/>
      <c r="AC41" s="5445"/>
      <c r="AD41" s="5445"/>
      <c r="AE41" s="5445"/>
      <c r="AF41" s="3625"/>
    </row>
    <row r="42" spans="2:32" s="2452" customFormat="1" ht="41.25" customHeight="1" x14ac:dyDescent="0.2">
      <c r="B42" s="5985" t="s">
        <v>7153</v>
      </c>
      <c r="C42" s="5986"/>
      <c r="D42" s="3146" t="s">
        <v>1534</v>
      </c>
      <c r="E42" s="3147" t="s">
        <v>1534</v>
      </c>
      <c r="F42" s="3148" t="s">
        <v>1534</v>
      </c>
      <c r="G42" s="2732" t="s">
        <v>1534</v>
      </c>
      <c r="H42" s="3931" t="s">
        <v>7154</v>
      </c>
      <c r="I42" s="3147" t="s">
        <v>7155</v>
      </c>
      <c r="J42" s="3147" t="s">
        <v>7155</v>
      </c>
      <c r="K42" s="3148" t="s">
        <v>1534</v>
      </c>
      <c r="L42" s="2732" t="s">
        <v>1534</v>
      </c>
      <c r="M42" s="3147" t="s">
        <v>7155</v>
      </c>
      <c r="N42" s="3147" t="s">
        <v>7155</v>
      </c>
      <c r="O42" s="3147" t="s">
        <v>7155</v>
      </c>
      <c r="P42" s="3147" t="s">
        <v>7155</v>
      </c>
      <c r="Q42" s="3147" t="s">
        <v>1534</v>
      </c>
      <c r="R42" s="3147" t="s">
        <v>1534</v>
      </c>
      <c r="S42" s="3148" t="s">
        <v>1534</v>
      </c>
      <c r="T42" s="3147" t="s">
        <v>1534</v>
      </c>
      <c r="U42" s="3147" t="s">
        <v>1534</v>
      </c>
      <c r="V42" s="3148" t="s">
        <v>1534</v>
      </c>
      <c r="W42" s="3148" t="s">
        <v>1534</v>
      </c>
      <c r="X42" s="3147" t="s">
        <v>1534</v>
      </c>
      <c r="Y42" s="3147" t="s">
        <v>1534</v>
      </c>
      <c r="Z42" s="3148" t="s">
        <v>1534</v>
      </c>
      <c r="AA42" s="3147" t="s">
        <v>1534</v>
      </c>
      <c r="AB42" s="3147" t="s">
        <v>1534</v>
      </c>
      <c r="AC42" s="2668" t="s">
        <v>1534</v>
      </c>
      <c r="AD42" s="2668" t="s">
        <v>1534</v>
      </c>
      <c r="AE42" s="2668" t="s">
        <v>1534</v>
      </c>
      <c r="AF42" s="3625"/>
    </row>
    <row r="43" spans="2:32" s="2452" customFormat="1" x14ac:dyDescent="0.2">
      <c r="B43" s="3713"/>
      <c r="C43" s="3660"/>
      <c r="D43" s="3660"/>
      <c r="E43" s="3660"/>
      <c r="F43" s="3660"/>
      <c r="G43" s="3662"/>
      <c r="H43" s="3662"/>
      <c r="I43" s="3662"/>
      <c r="J43" s="3662"/>
      <c r="K43" s="3660"/>
      <c r="L43" s="3662"/>
      <c r="M43" s="3662"/>
      <c r="N43" s="3662"/>
      <c r="O43" s="3662"/>
      <c r="P43" s="3662"/>
      <c r="Q43" s="3714"/>
      <c r="R43" s="3714"/>
      <c r="S43" s="3714"/>
      <c r="T43" s="3714"/>
      <c r="U43" s="3714"/>
      <c r="V43" s="3714"/>
      <c r="W43" s="3714"/>
      <c r="X43" s="3714"/>
      <c r="Y43" s="3714"/>
      <c r="Z43" s="3714"/>
      <c r="AA43" s="3714"/>
      <c r="AB43" s="3714"/>
      <c r="AC43" s="3714"/>
      <c r="AD43" s="3714"/>
      <c r="AE43" s="3714"/>
      <c r="AF43" s="3625"/>
    </row>
    <row r="44" spans="2:32" s="2452" customFormat="1" x14ac:dyDescent="0.2">
      <c r="B44" s="5446" t="s">
        <v>4992</v>
      </c>
      <c r="C44" s="5447"/>
      <c r="D44" s="4042" t="s">
        <v>1534</v>
      </c>
      <c r="E44" s="4042"/>
      <c r="F44" s="4042"/>
      <c r="G44" s="4042"/>
      <c r="H44" s="4042"/>
      <c r="I44" s="3715"/>
      <c r="J44" s="3715"/>
      <c r="K44" s="3715"/>
      <c r="L44" s="3715"/>
      <c r="M44" s="3715"/>
      <c r="N44" s="3715"/>
      <c r="O44" s="3715"/>
      <c r="P44" s="3715"/>
      <c r="Q44" s="3714"/>
      <c r="R44" s="3714"/>
      <c r="S44" s="3714"/>
      <c r="T44" s="3714"/>
      <c r="U44" s="3714"/>
      <c r="V44" s="3714"/>
      <c r="W44" s="3714"/>
      <c r="X44" s="3714"/>
      <c r="Y44" s="3714"/>
      <c r="Z44" s="3714"/>
      <c r="AA44" s="3714"/>
      <c r="AB44" s="3714"/>
      <c r="AC44" s="3714"/>
      <c r="AD44" s="3714"/>
      <c r="AE44" s="3714"/>
      <c r="AF44" s="3625"/>
    </row>
    <row r="45" spans="2:32" s="2452" customFormat="1" x14ac:dyDescent="0.2">
      <c r="B45" s="5446" t="s">
        <v>4993</v>
      </c>
      <c r="C45" s="5447"/>
      <c r="D45" s="4042" t="s">
        <v>1534</v>
      </c>
      <c r="E45" s="4042"/>
      <c r="F45" s="4042"/>
      <c r="G45" s="4042"/>
      <c r="H45" s="4042"/>
      <c r="I45" s="3715"/>
      <c r="J45" s="3715"/>
      <c r="K45" s="3715"/>
      <c r="L45" s="3715"/>
      <c r="M45" s="3715"/>
      <c r="N45" s="3715"/>
      <c r="O45" s="3715"/>
      <c r="P45" s="3715"/>
      <c r="Q45" s="3714"/>
      <c r="R45" s="3714"/>
      <c r="S45" s="3714"/>
      <c r="T45" s="3714"/>
      <c r="U45" s="3714"/>
      <c r="V45" s="3714"/>
      <c r="W45" s="3714"/>
      <c r="X45" s="3714"/>
      <c r="Y45" s="3714"/>
      <c r="Z45" s="3714"/>
      <c r="AA45" s="3714"/>
      <c r="AB45" s="3714"/>
      <c r="AC45" s="3714"/>
      <c r="AD45" s="3714"/>
      <c r="AE45" s="3714"/>
      <c r="AF45" s="3625"/>
    </row>
    <row r="46" spans="2:32" s="2452" customFormat="1" ht="13.5" thickBot="1" x14ac:dyDescent="0.25">
      <c r="B46" s="3888"/>
      <c r="C46" s="3889"/>
      <c r="D46" s="3889"/>
      <c r="E46" s="3889"/>
      <c r="F46" s="3889"/>
      <c r="G46" s="3707"/>
      <c r="H46" s="3707"/>
      <c r="I46" s="3707"/>
      <c r="J46" s="3707"/>
      <c r="K46" s="3707"/>
      <c r="L46" s="3707"/>
      <c r="M46" s="3707"/>
      <c r="N46" s="3707"/>
      <c r="O46" s="3707"/>
      <c r="P46" s="3707"/>
      <c r="Q46" s="3707"/>
      <c r="R46" s="3707"/>
      <c r="S46" s="3707"/>
      <c r="T46" s="3707"/>
      <c r="U46" s="3707"/>
      <c r="V46" s="3707"/>
      <c r="W46" s="3707"/>
      <c r="X46" s="3707"/>
      <c r="Y46" s="3707"/>
      <c r="Z46" s="3707"/>
      <c r="AA46" s="3707"/>
      <c r="AB46" s="3707"/>
      <c r="AC46" s="3707"/>
      <c r="AD46" s="3707"/>
      <c r="AE46" s="3707"/>
      <c r="AF46" s="3666"/>
    </row>
    <row r="47" spans="2:32" s="2452" customFormat="1" x14ac:dyDescent="0.2">
      <c r="B47" s="2874"/>
      <c r="C47" s="2874"/>
      <c r="D47" s="2874"/>
      <c r="E47" s="2874"/>
      <c r="F47" s="2874"/>
      <c r="G47" s="2875"/>
      <c r="H47" s="2876"/>
      <c r="I47" s="2874"/>
      <c r="J47" s="2874"/>
      <c r="K47" s="2874"/>
      <c r="L47" s="2874"/>
      <c r="M47" s="2874"/>
      <c r="N47" s="2874"/>
      <c r="O47" s="2874"/>
      <c r="P47" s="2874"/>
      <c r="Q47" s="2874"/>
      <c r="R47" s="2874"/>
      <c r="S47" s="2874"/>
      <c r="T47" s="2874"/>
    </row>
    <row r="48" spans="2:32" s="2452" customFormat="1" ht="13.5" thickBot="1" x14ac:dyDescent="0.25">
      <c r="B48" s="2874"/>
      <c r="C48" s="2874"/>
      <c r="D48" s="2874"/>
      <c r="E48" s="2874"/>
      <c r="F48" s="2874"/>
      <c r="G48" s="2875"/>
      <c r="H48" s="2876"/>
      <c r="I48" s="2874"/>
      <c r="J48" s="2874"/>
      <c r="K48" s="2874"/>
      <c r="L48" s="2874"/>
      <c r="M48" s="2874"/>
      <c r="N48" s="2874"/>
      <c r="O48" s="2874"/>
      <c r="P48" s="2874"/>
      <c r="Q48" s="2874"/>
      <c r="R48" s="2874"/>
      <c r="S48" s="2874"/>
      <c r="T48" s="2874"/>
    </row>
    <row r="49" spans="2:32" s="2452" customFormat="1" ht="20.25" x14ac:dyDescent="0.2">
      <c r="B49" s="5451" t="s">
        <v>5065</v>
      </c>
      <c r="C49" s="5452"/>
      <c r="D49" s="5452"/>
      <c r="E49" s="5452"/>
      <c r="F49" s="5452"/>
      <c r="G49" s="5452"/>
      <c r="H49" s="5452"/>
      <c r="I49" s="5452"/>
      <c r="J49" s="5452"/>
      <c r="K49" s="5452"/>
      <c r="L49" s="5452"/>
      <c r="M49" s="5452"/>
      <c r="N49" s="5452"/>
      <c r="O49" s="5452"/>
      <c r="P49" s="5452"/>
      <c r="Q49" s="5452"/>
      <c r="R49" s="5452"/>
      <c r="S49" s="5452"/>
      <c r="T49" s="5452"/>
      <c r="U49" s="5452"/>
      <c r="V49" s="5452"/>
      <c r="W49" s="5452"/>
      <c r="X49" s="5452"/>
      <c r="Y49" s="5452"/>
      <c r="Z49" s="5452"/>
      <c r="AA49" s="5452"/>
      <c r="AB49" s="5452"/>
      <c r="AC49" s="5452"/>
      <c r="AD49" s="5452"/>
      <c r="AE49" s="5452"/>
      <c r="AF49" s="5453"/>
    </row>
    <row r="50" spans="2:32" s="2452" customFormat="1" x14ac:dyDescent="0.2">
      <c r="B50" s="3890"/>
      <c r="C50" s="3891"/>
      <c r="D50" s="3891"/>
      <c r="E50" s="3891"/>
      <c r="F50" s="3891"/>
      <c r="G50" s="3624"/>
      <c r="H50" s="3624"/>
      <c r="I50" s="3624"/>
      <c r="J50" s="3624"/>
      <c r="K50" s="3624"/>
      <c r="L50" s="3624"/>
      <c r="M50" s="3624"/>
      <c r="N50" s="3624"/>
      <c r="O50" s="3624"/>
      <c r="P50" s="3624"/>
      <c r="Q50" s="3624"/>
      <c r="R50" s="3624"/>
      <c r="S50" s="3624"/>
      <c r="T50" s="3624"/>
      <c r="U50" s="3624"/>
      <c r="V50" s="3624"/>
      <c r="W50" s="3624"/>
      <c r="X50" s="3624"/>
      <c r="Y50" s="3624"/>
      <c r="Z50" s="3624"/>
      <c r="AA50" s="3624"/>
      <c r="AB50" s="3624"/>
      <c r="AC50" s="3624"/>
      <c r="AD50" s="3624"/>
      <c r="AE50" s="3624"/>
      <c r="AF50" s="3625"/>
    </row>
    <row r="51" spans="2:32" s="2452" customFormat="1" x14ac:dyDescent="0.2">
      <c r="B51" s="3706" t="s">
        <v>5085</v>
      </c>
      <c r="C51" s="3891"/>
      <c r="D51" s="5454" t="s">
        <v>7148</v>
      </c>
      <c r="E51" s="5454"/>
      <c r="F51" s="5454"/>
      <c r="G51" s="3624"/>
      <c r="H51" s="3624"/>
      <c r="I51" s="3624"/>
      <c r="J51" s="3624"/>
      <c r="K51" s="3624"/>
      <c r="L51" s="3624"/>
      <c r="M51" s="3624"/>
      <c r="N51" s="3624"/>
      <c r="O51" s="3624"/>
      <c r="P51" s="3624"/>
      <c r="Q51" s="3624"/>
      <c r="R51" s="3624"/>
      <c r="S51" s="3624"/>
      <c r="T51" s="3624"/>
      <c r="U51" s="3624"/>
      <c r="V51" s="3624"/>
      <c r="W51" s="3624"/>
      <c r="X51" s="3624"/>
      <c r="Y51" s="3624"/>
      <c r="Z51" s="3624"/>
      <c r="AA51" s="3624"/>
      <c r="AB51" s="3624"/>
      <c r="AC51" s="3624"/>
      <c r="AD51" s="3624"/>
      <c r="AE51" s="3624"/>
      <c r="AF51" s="3625"/>
    </row>
    <row r="52" spans="2:32" s="2452" customFormat="1" x14ac:dyDescent="0.2">
      <c r="B52" s="5455" t="s">
        <v>5068</v>
      </c>
      <c r="C52" s="5456"/>
      <c r="D52" s="3965">
        <v>41827</v>
      </c>
      <c r="E52" s="3965"/>
      <c r="F52" s="3965"/>
      <c r="G52" s="3730" t="s">
        <v>7149</v>
      </c>
      <c r="H52" s="3624"/>
      <c r="I52" s="3624"/>
      <c r="J52" s="3624"/>
      <c r="K52" s="3624"/>
      <c r="L52" s="3624"/>
      <c r="M52" s="3624"/>
      <c r="N52" s="3624"/>
      <c r="O52" s="3624"/>
      <c r="P52" s="3624"/>
      <c r="Q52" s="3624"/>
      <c r="R52" s="3624"/>
      <c r="S52" s="3624"/>
      <c r="T52" s="3624"/>
      <c r="U52" s="3624"/>
      <c r="V52" s="3624"/>
      <c r="W52" s="3624"/>
      <c r="X52" s="3624"/>
      <c r="Y52" s="3624"/>
      <c r="Z52" s="3624"/>
      <c r="AA52" s="3624"/>
      <c r="AB52" s="3624"/>
      <c r="AC52" s="3624"/>
      <c r="AD52" s="3624"/>
      <c r="AE52" s="3624"/>
      <c r="AF52" s="3625"/>
    </row>
    <row r="53" spans="2:32" s="2452" customFormat="1" x14ac:dyDescent="0.2">
      <c r="B53" s="5457" t="s">
        <v>5066</v>
      </c>
      <c r="C53" s="5458"/>
      <c r="D53" s="3965">
        <v>42002</v>
      </c>
      <c r="E53" s="3965"/>
      <c r="F53" s="3965"/>
      <c r="G53" s="3730" t="s">
        <v>7149</v>
      </c>
      <c r="H53" s="3624"/>
      <c r="I53" s="3624"/>
      <c r="J53" s="3624"/>
      <c r="K53" s="3624"/>
      <c r="L53" s="3624"/>
      <c r="M53" s="3624"/>
      <c r="N53" s="3624"/>
      <c r="O53" s="3624"/>
      <c r="P53" s="3624"/>
      <c r="Q53" s="3624"/>
      <c r="R53" s="3624"/>
      <c r="S53" s="3624"/>
      <c r="T53" s="3624"/>
      <c r="U53" s="3624"/>
      <c r="V53" s="3624"/>
      <c r="W53" s="3624"/>
      <c r="X53" s="3624"/>
      <c r="Y53" s="3624"/>
      <c r="Z53" s="3624"/>
      <c r="AA53" s="3624"/>
      <c r="AB53" s="3624"/>
      <c r="AC53" s="3624"/>
      <c r="AD53" s="3624"/>
      <c r="AE53" s="3624"/>
      <c r="AF53" s="3625"/>
    </row>
    <row r="54" spans="2:32" s="2452" customFormat="1" ht="13.5" thickBot="1" x14ac:dyDescent="0.25">
      <c r="B54" s="3890"/>
      <c r="C54" s="3891"/>
      <c r="D54" s="3891"/>
      <c r="E54" s="3891"/>
      <c r="F54" s="3891"/>
      <c r="G54" s="3624"/>
      <c r="H54" s="3624"/>
      <c r="I54" s="3624"/>
      <c r="J54" s="3624"/>
      <c r="K54" s="3624"/>
      <c r="L54" s="3624"/>
      <c r="M54" s="3624"/>
      <c r="N54" s="3624"/>
      <c r="O54" s="3624"/>
      <c r="P54" s="3624"/>
      <c r="Q54" s="3624"/>
      <c r="R54" s="3624"/>
      <c r="S54" s="3624"/>
      <c r="T54" s="3624"/>
      <c r="U54" s="3624"/>
      <c r="V54" s="3624"/>
      <c r="W54" s="3624"/>
      <c r="X54" s="3624"/>
      <c r="Y54" s="3624"/>
      <c r="Z54" s="3624"/>
      <c r="AA54" s="3624"/>
      <c r="AB54" s="3624"/>
      <c r="AC54" s="3624"/>
      <c r="AD54" s="3624"/>
      <c r="AE54" s="3624"/>
      <c r="AF54" s="3625"/>
    </row>
    <row r="55" spans="2:32" s="2452" customFormat="1" ht="30" customHeight="1" thickBot="1" x14ac:dyDescent="0.25">
      <c r="B55" s="5459" t="s">
        <v>5067</v>
      </c>
      <c r="C55" s="5460"/>
      <c r="D55" s="5461" t="s">
        <v>7150</v>
      </c>
      <c r="E55" s="5462"/>
      <c r="F55" s="5462"/>
      <c r="G55" s="5462"/>
      <c r="H55" s="5462"/>
      <c r="I55" s="5462"/>
      <c r="J55" s="5462"/>
      <c r="K55" s="5462"/>
      <c r="L55" s="5462"/>
      <c r="M55" s="5462"/>
      <c r="N55" s="5462"/>
      <c r="O55" s="5462"/>
      <c r="P55" s="5462"/>
      <c r="Q55" s="5463"/>
      <c r="R55" s="3624"/>
      <c r="S55" s="3624"/>
      <c r="T55" s="3624"/>
      <c r="U55" s="3624"/>
      <c r="V55" s="3624"/>
      <c r="W55" s="3624"/>
      <c r="X55" s="3624"/>
      <c r="Y55" s="3624"/>
      <c r="Z55" s="3624"/>
      <c r="AA55" s="3624"/>
      <c r="AB55" s="3624"/>
      <c r="AC55" s="3624"/>
      <c r="AD55" s="3624"/>
      <c r="AE55" s="3624"/>
      <c r="AF55" s="3625"/>
    </row>
    <row r="56" spans="2:32" s="2452" customFormat="1" ht="13.5" thickBot="1" x14ac:dyDescent="0.25">
      <c r="B56" s="3890"/>
      <c r="C56" s="3891"/>
      <c r="D56" s="3891"/>
      <c r="E56" s="3891"/>
      <c r="F56" s="3891"/>
      <c r="G56" s="3624"/>
      <c r="H56" s="3624"/>
      <c r="I56" s="3624"/>
      <c r="J56" s="3624"/>
      <c r="K56" s="3624"/>
      <c r="L56" s="3624"/>
      <c r="M56" s="3624"/>
      <c r="N56" s="3624"/>
      <c r="O56" s="3624"/>
      <c r="P56" s="3624"/>
      <c r="Q56" s="3624"/>
      <c r="R56" s="3707"/>
      <c r="S56" s="3624"/>
      <c r="T56" s="3624"/>
      <c r="U56" s="3624"/>
      <c r="V56" s="3624"/>
      <c r="W56" s="3624"/>
      <c r="X56" s="3624"/>
      <c r="Y56" s="3624"/>
      <c r="Z56" s="3624"/>
      <c r="AA56" s="3624"/>
      <c r="AB56" s="3624"/>
      <c r="AC56" s="3624"/>
      <c r="AD56" s="3624"/>
      <c r="AE56" s="3624"/>
      <c r="AF56" s="3625"/>
    </row>
    <row r="57" spans="2:32" s="2452" customFormat="1" ht="13.5" thickBot="1" x14ac:dyDescent="0.25">
      <c r="B57" s="5464" t="s">
        <v>5069</v>
      </c>
      <c r="C57" s="5465"/>
      <c r="D57" s="5444" t="s">
        <v>5070</v>
      </c>
      <c r="E57" s="5471" t="s">
        <v>224</v>
      </c>
      <c r="F57" s="5472"/>
      <c r="G57" s="5472"/>
      <c r="H57" s="5472"/>
      <c r="I57" s="5472"/>
      <c r="J57" s="5472"/>
      <c r="K57" s="5472"/>
      <c r="L57" s="5472"/>
      <c r="M57" s="5472"/>
      <c r="N57" s="5472"/>
      <c r="O57" s="5472"/>
      <c r="P57" s="5473"/>
      <c r="Q57" s="5471" t="s">
        <v>340</v>
      </c>
      <c r="R57" s="5472"/>
      <c r="S57" s="5472"/>
      <c r="T57" s="5472"/>
      <c r="U57" s="5472"/>
      <c r="V57" s="5472"/>
      <c r="W57" s="5472"/>
      <c r="X57" s="5472"/>
      <c r="Y57" s="5473"/>
      <c r="Z57" s="5471" t="s">
        <v>225</v>
      </c>
      <c r="AA57" s="5472"/>
      <c r="AB57" s="5473"/>
      <c r="AC57" s="5474" t="s">
        <v>4989</v>
      </c>
      <c r="AD57" s="5475"/>
      <c r="AE57" s="5476"/>
      <c r="AF57" s="3625"/>
    </row>
    <row r="58" spans="2:32" s="2452" customFormat="1" ht="13.5" thickBot="1" x14ac:dyDescent="0.25">
      <c r="B58" s="5466"/>
      <c r="C58" s="5467"/>
      <c r="D58" s="5470"/>
      <c r="E58" s="5444" t="s">
        <v>5007</v>
      </c>
      <c r="F58" s="5444" t="s">
        <v>5008</v>
      </c>
      <c r="G58" s="5448" t="s">
        <v>5010</v>
      </c>
      <c r="H58" s="5448" t="s">
        <v>5071</v>
      </c>
      <c r="I58" s="5448" t="s">
        <v>5072</v>
      </c>
      <c r="J58" s="5448" t="s">
        <v>5073</v>
      </c>
      <c r="K58" s="5450" t="s">
        <v>5013</v>
      </c>
      <c r="L58" s="5450"/>
      <c r="M58" s="5448" t="s">
        <v>5074</v>
      </c>
      <c r="N58" s="5448" t="s">
        <v>5075</v>
      </c>
      <c r="O58" s="5448" t="s">
        <v>5076</v>
      </c>
      <c r="P58" s="5448" t="s">
        <v>5077</v>
      </c>
      <c r="Q58" s="5444" t="s">
        <v>5019</v>
      </c>
      <c r="R58" s="5444" t="s">
        <v>5020</v>
      </c>
      <c r="S58" s="5444" t="s">
        <v>5021</v>
      </c>
      <c r="T58" s="5444" t="s">
        <v>5078</v>
      </c>
      <c r="U58" s="5444" t="s">
        <v>5079</v>
      </c>
      <c r="V58" s="5444" t="s">
        <v>5024</v>
      </c>
      <c r="W58" s="5444" t="s">
        <v>5026</v>
      </c>
      <c r="X58" s="5448" t="s">
        <v>5080</v>
      </c>
      <c r="Y58" s="5448" t="s">
        <v>5081</v>
      </c>
      <c r="Z58" s="5444" t="s">
        <v>5082</v>
      </c>
      <c r="AA58" s="5444" t="s">
        <v>5083</v>
      </c>
      <c r="AB58" s="5444" t="s">
        <v>5084</v>
      </c>
      <c r="AC58" s="5444" t="s">
        <v>1154</v>
      </c>
      <c r="AD58" s="5444" t="s">
        <v>4990</v>
      </c>
      <c r="AE58" s="5444" t="s">
        <v>4991</v>
      </c>
      <c r="AF58" s="3625"/>
    </row>
    <row r="59" spans="2:32" s="2452" customFormat="1" ht="13.5" thickBot="1" x14ac:dyDescent="0.25">
      <c r="B59" s="5468"/>
      <c r="C59" s="5469"/>
      <c r="D59" s="5445"/>
      <c r="E59" s="5445"/>
      <c r="F59" s="5445"/>
      <c r="G59" s="5449"/>
      <c r="H59" s="5449"/>
      <c r="I59" s="5449"/>
      <c r="J59" s="5449"/>
      <c r="K59" s="3886" t="s">
        <v>5033</v>
      </c>
      <c r="L59" s="3887" t="s">
        <v>2798</v>
      </c>
      <c r="M59" s="5449"/>
      <c r="N59" s="5449"/>
      <c r="O59" s="5449"/>
      <c r="P59" s="5449"/>
      <c r="Q59" s="5445"/>
      <c r="R59" s="5445"/>
      <c r="S59" s="5445"/>
      <c r="T59" s="5445"/>
      <c r="U59" s="5445"/>
      <c r="V59" s="5445"/>
      <c r="W59" s="5445"/>
      <c r="X59" s="5449"/>
      <c r="Y59" s="5449"/>
      <c r="Z59" s="5445"/>
      <c r="AA59" s="5445"/>
      <c r="AB59" s="5445"/>
      <c r="AC59" s="5445"/>
      <c r="AD59" s="5445"/>
      <c r="AE59" s="5445"/>
      <c r="AF59" s="3625"/>
    </row>
    <row r="60" spans="2:32" s="2452" customFormat="1" ht="13.5" thickBot="1" x14ac:dyDescent="0.25">
      <c r="B60" s="3954" t="s">
        <v>6328</v>
      </c>
      <c r="C60" s="3955"/>
      <c r="D60" s="3152"/>
      <c r="E60" s="3134" t="s">
        <v>1534</v>
      </c>
      <c r="F60" s="3153" t="s">
        <v>1534</v>
      </c>
      <c r="G60" s="3400" t="s">
        <v>1534</v>
      </c>
      <c r="H60" s="3400" t="s">
        <v>1534</v>
      </c>
      <c r="I60" s="3134" t="s">
        <v>1534</v>
      </c>
      <c r="J60" s="3134" t="s">
        <v>1534</v>
      </c>
      <c r="K60" s="3153" t="s">
        <v>1534</v>
      </c>
      <c r="L60" s="3400" t="s">
        <v>1534</v>
      </c>
      <c r="M60" s="3400" t="s">
        <v>1534</v>
      </c>
      <c r="N60" s="3400" t="s">
        <v>1534</v>
      </c>
      <c r="O60" s="3400" t="s">
        <v>1534</v>
      </c>
      <c r="P60" s="3400" t="s">
        <v>1534</v>
      </c>
      <c r="Q60" s="3400" t="s">
        <v>1534</v>
      </c>
      <c r="R60" s="3400" t="s">
        <v>1534</v>
      </c>
      <c r="S60" s="3400" t="s">
        <v>1534</v>
      </c>
      <c r="T60" s="3400" t="s">
        <v>1534</v>
      </c>
      <c r="U60" s="3400" t="s">
        <v>1534</v>
      </c>
      <c r="V60" s="3400" t="s">
        <v>1534</v>
      </c>
      <c r="W60" s="3400" t="s">
        <v>1534</v>
      </c>
      <c r="X60" s="3400" t="s">
        <v>1534</v>
      </c>
      <c r="Y60" s="3400" t="s">
        <v>1534</v>
      </c>
      <c r="Z60" s="3400" t="s">
        <v>1534</v>
      </c>
      <c r="AA60" s="3400" t="s">
        <v>1534</v>
      </c>
      <c r="AB60" s="3400" t="s">
        <v>1534</v>
      </c>
      <c r="AC60" s="3400" t="s">
        <v>1534</v>
      </c>
      <c r="AD60" s="3400" t="s">
        <v>1534</v>
      </c>
      <c r="AE60" s="3400" t="s">
        <v>1534</v>
      </c>
      <c r="AF60" s="3625"/>
    </row>
    <row r="61" spans="2:32" s="2452" customFormat="1" x14ac:dyDescent="0.2">
      <c r="B61" s="3713"/>
      <c r="C61" s="3660"/>
      <c r="D61" s="3660"/>
      <c r="E61" s="3660"/>
      <c r="F61" s="3660"/>
      <c r="G61" s="3662"/>
      <c r="H61" s="3662"/>
      <c r="I61" s="3662"/>
      <c r="J61" s="3662"/>
      <c r="K61" s="3660"/>
      <c r="L61" s="3662"/>
      <c r="M61" s="3662"/>
      <c r="N61" s="3662"/>
      <c r="O61" s="3662"/>
      <c r="P61" s="3662"/>
      <c r="Q61" s="3714"/>
      <c r="R61" s="3714"/>
      <c r="S61" s="3714"/>
      <c r="T61" s="3714"/>
      <c r="U61" s="3714"/>
      <c r="V61" s="3714"/>
      <c r="W61" s="3714"/>
      <c r="X61" s="3714"/>
      <c r="Y61" s="3714"/>
      <c r="Z61" s="3714"/>
      <c r="AA61" s="3714"/>
      <c r="AB61" s="3714"/>
      <c r="AC61" s="3714"/>
      <c r="AD61" s="3714"/>
      <c r="AE61" s="3714"/>
      <c r="AF61" s="3625"/>
    </row>
    <row r="62" spans="2:32" s="2452" customFormat="1" x14ac:dyDescent="0.2">
      <c r="B62" s="5446" t="s">
        <v>4992</v>
      </c>
      <c r="C62" s="5447"/>
      <c r="D62" s="4042" t="s">
        <v>5173</v>
      </c>
      <c r="E62" s="4042"/>
      <c r="F62" s="4042"/>
      <c r="G62" s="4042"/>
      <c r="H62" s="4042"/>
      <c r="I62" s="3715"/>
      <c r="J62" s="3715"/>
      <c r="K62" s="3715"/>
      <c r="L62" s="3715"/>
      <c r="M62" s="3715"/>
      <c r="N62" s="3715"/>
      <c r="O62" s="3715"/>
      <c r="P62" s="3715"/>
      <c r="Q62" s="3714"/>
      <c r="R62" s="3714"/>
      <c r="S62" s="3714"/>
      <c r="T62" s="3714"/>
      <c r="U62" s="3714"/>
      <c r="V62" s="3714"/>
      <c r="W62" s="3714"/>
      <c r="X62" s="3714"/>
      <c r="Y62" s="3714"/>
      <c r="Z62" s="3714"/>
      <c r="AA62" s="3714"/>
      <c r="AB62" s="3714"/>
      <c r="AC62" s="3714"/>
      <c r="AD62" s="3714"/>
      <c r="AE62" s="3714"/>
      <c r="AF62" s="3625"/>
    </row>
    <row r="63" spans="2:32" s="2452" customFormat="1" x14ac:dyDescent="0.2">
      <c r="B63" s="5446" t="s">
        <v>4993</v>
      </c>
      <c r="C63" s="5447"/>
      <c r="D63" s="4042" t="s">
        <v>5173</v>
      </c>
      <c r="E63" s="4042"/>
      <c r="F63" s="4042"/>
      <c r="G63" s="4042"/>
      <c r="H63" s="4042"/>
      <c r="I63" s="3715"/>
      <c r="J63" s="3715"/>
      <c r="K63" s="3715"/>
      <c r="L63" s="3715"/>
      <c r="M63" s="3715"/>
      <c r="N63" s="3715"/>
      <c r="O63" s="3715"/>
      <c r="P63" s="3715"/>
      <c r="Q63" s="3714"/>
      <c r="R63" s="3714"/>
      <c r="S63" s="3714"/>
      <c r="T63" s="3714"/>
      <c r="U63" s="3714"/>
      <c r="V63" s="3714"/>
      <c r="W63" s="3714"/>
      <c r="X63" s="3714"/>
      <c r="Y63" s="3714"/>
      <c r="Z63" s="3714"/>
      <c r="AA63" s="3714"/>
      <c r="AB63" s="3714"/>
      <c r="AC63" s="3714"/>
      <c r="AD63" s="3714"/>
      <c r="AE63" s="3714"/>
      <c r="AF63" s="3625"/>
    </row>
    <row r="64" spans="2:32" s="2452" customFormat="1" ht="13.5" thickBot="1" x14ac:dyDescent="0.25">
      <c r="B64" s="3888"/>
      <c r="C64" s="3889"/>
      <c r="D64" s="3889"/>
      <c r="E64" s="3889"/>
      <c r="F64" s="3889"/>
      <c r="G64" s="3707"/>
      <c r="H64" s="3707"/>
      <c r="I64" s="3707"/>
      <c r="J64" s="3707"/>
      <c r="K64" s="3707"/>
      <c r="L64" s="3707"/>
      <c r="M64" s="3707"/>
      <c r="N64" s="3707"/>
      <c r="O64" s="3707"/>
      <c r="P64" s="3707"/>
      <c r="Q64" s="3707"/>
      <c r="R64" s="3707"/>
      <c r="S64" s="3707"/>
      <c r="T64" s="3707"/>
      <c r="U64" s="3707"/>
      <c r="V64" s="3707"/>
      <c r="W64" s="3707"/>
      <c r="X64" s="3707"/>
      <c r="Y64" s="3707"/>
      <c r="Z64" s="3707"/>
      <c r="AA64" s="3707"/>
      <c r="AB64" s="3707"/>
      <c r="AC64" s="3707"/>
      <c r="AD64" s="3707"/>
      <c r="AE64" s="3707"/>
      <c r="AF64" s="3666"/>
    </row>
    <row r="65" spans="2:32" s="2452" customFormat="1" x14ac:dyDescent="0.2">
      <c r="B65" s="2874"/>
      <c r="C65" s="2874"/>
      <c r="D65" s="2874"/>
      <c r="E65" s="2874"/>
      <c r="F65" s="2874"/>
      <c r="G65" s="2875"/>
      <c r="H65" s="2876"/>
      <c r="I65" s="2874"/>
      <c r="J65" s="2874"/>
      <c r="K65" s="2874"/>
      <c r="L65" s="2874"/>
      <c r="M65" s="2874"/>
      <c r="N65" s="2874"/>
      <c r="O65" s="2874"/>
      <c r="P65" s="2874"/>
      <c r="Q65" s="2874"/>
      <c r="R65" s="2874"/>
      <c r="S65" s="2874"/>
      <c r="T65" s="2874"/>
    </row>
    <row r="66" spans="2:32" s="2452" customFormat="1" ht="13.5" thickBot="1" x14ac:dyDescent="0.25">
      <c r="B66" s="2874"/>
      <c r="C66" s="2874"/>
      <c r="D66" s="2874"/>
      <c r="E66" s="2874"/>
      <c r="F66" s="2874"/>
      <c r="G66" s="2875"/>
      <c r="H66" s="2876"/>
      <c r="I66" s="2874"/>
      <c r="J66" s="2874"/>
      <c r="K66" s="2874"/>
      <c r="L66" s="2874"/>
      <c r="M66" s="2874"/>
      <c r="N66" s="2874"/>
      <c r="O66" s="2874"/>
      <c r="P66" s="2874"/>
      <c r="Q66" s="2874"/>
      <c r="R66" s="2874"/>
      <c r="S66" s="2874"/>
      <c r="T66" s="2874"/>
    </row>
    <row r="67" spans="2:32" s="2452" customFormat="1" ht="20.25" x14ac:dyDescent="0.2">
      <c r="B67" s="5451" t="s">
        <v>5065</v>
      </c>
      <c r="C67" s="5452"/>
      <c r="D67" s="5452"/>
      <c r="E67" s="5452"/>
      <c r="F67" s="5452"/>
      <c r="G67" s="5452"/>
      <c r="H67" s="5452"/>
      <c r="I67" s="5452"/>
      <c r="J67" s="5452"/>
      <c r="K67" s="5452"/>
      <c r="L67" s="5452"/>
      <c r="M67" s="5452"/>
      <c r="N67" s="5452"/>
      <c r="O67" s="5452"/>
      <c r="P67" s="5452"/>
      <c r="Q67" s="5452"/>
      <c r="R67" s="5452"/>
      <c r="S67" s="5452"/>
      <c r="T67" s="5452"/>
      <c r="U67" s="5452"/>
      <c r="V67" s="5452"/>
      <c r="W67" s="5452"/>
      <c r="X67" s="5452"/>
      <c r="Y67" s="5452"/>
      <c r="Z67" s="5452"/>
      <c r="AA67" s="5452"/>
      <c r="AB67" s="5452"/>
      <c r="AC67" s="5452"/>
      <c r="AD67" s="5452"/>
      <c r="AE67" s="5452"/>
      <c r="AF67" s="5453"/>
    </row>
    <row r="68" spans="2:32" s="2452" customFormat="1" x14ac:dyDescent="0.2">
      <c r="B68" s="3854"/>
      <c r="C68" s="3855"/>
      <c r="D68" s="3855"/>
      <c r="E68" s="3855"/>
      <c r="F68" s="3855"/>
      <c r="G68" s="3624"/>
      <c r="H68" s="3624"/>
      <c r="I68" s="3624"/>
      <c r="J68" s="3624"/>
      <c r="K68" s="3624"/>
      <c r="L68" s="3624"/>
      <c r="M68" s="3624"/>
      <c r="N68" s="3624"/>
      <c r="O68" s="3624"/>
      <c r="P68" s="3624"/>
      <c r="Q68" s="3624"/>
      <c r="R68" s="3624"/>
      <c r="S68" s="3624"/>
      <c r="T68" s="3624"/>
      <c r="U68" s="3624"/>
      <c r="V68" s="3624"/>
      <c r="W68" s="3624"/>
      <c r="X68" s="3624"/>
      <c r="Y68" s="3624"/>
      <c r="Z68" s="3624"/>
      <c r="AA68" s="3624"/>
      <c r="AB68" s="3624"/>
      <c r="AC68" s="3624"/>
      <c r="AD68" s="3624"/>
      <c r="AE68" s="3624"/>
      <c r="AF68" s="3625"/>
    </row>
    <row r="69" spans="2:32" s="2452" customFormat="1" x14ac:dyDescent="0.2">
      <c r="B69" s="3706" t="s">
        <v>5085</v>
      </c>
      <c r="C69" s="3855"/>
      <c r="D69" s="5454" t="s">
        <v>6345</v>
      </c>
      <c r="E69" s="5454"/>
      <c r="F69" s="5454"/>
      <c r="G69" s="3624"/>
      <c r="H69" s="3624"/>
      <c r="I69" s="3624"/>
      <c r="J69" s="3624"/>
      <c r="K69" s="3624"/>
      <c r="L69" s="3624"/>
      <c r="M69" s="3624"/>
      <c r="N69" s="3624"/>
      <c r="O69" s="3624"/>
      <c r="P69" s="3624"/>
      <c r="Q69" s="3624"/>
      <c r="R69" s="3624"/>
      <c r="S69" s="3624"/>
      <c r="T69" s="3624"/>
      <c r="U69" s="3624"/>
      <c r="V69" s="3624"/>
      <c r="W69" s="3624"/>
      <c r="X69" s="3624"/>
      <c r="Y69" s="3624"/>
      <c r="Z69" s="3624"/>
      <c r="AA69" s="3624"/>
      <c r="AB69" s="3624"/>
      <c r="AC69" s="3624"/>
      <c r="AD69" s="3624"/>
      <c r="AE69" s="3624"/>
      <c r="AF69" s="3625"/>
    </row>
    <row r="70" spans="2:32" s="2452" customFormat="1" x14ac:dyDescent="0.2">
      <c r="B70" s="5455" t="s">
        <v>5068</v>
      </c>
      <c r="C70" s="5456"/>
      <c r="D70" s="3962">
        <v>41806</v>
      </c>
      <c r="E70" s="3962"/>
      <c r="F70" s="3962"/>
      <c r="G70" s="3624"/>
      <c r="H70" s="3624"/>
      <c r="I70" s="3624"/>
      <c r="J70" s="3624"/>
      <c r="K70" s="3624"/>
      <c r="L70" s="3624"/>
      <c r="M70" s="3624"/>
      <c r="N70" s="3624"/>
      <c r="O70" s="3624"/>
      <c r="P70" s="3624"/>
      <c r="Q70" s="3624"/>
      <c r="R70" s="3624"/>
      <c r="S70" s="3624"/>
      <c r="T70" s="3624"/>
      <c r="U70" s="3624"/>
      <c r="V70" s="3624"/>
      <c r="W70" s="3624"/>
      <c r="X70" s="3624"/>
      <c r="Y70" s="3624"/>
      <c r="Z70" s="3624"/>
      <c r="AA70" s="3624"/>
      <c r="AB70" s="3624"/>
      <c r="AC70" s="3624"/>
      <c r="AD70" s="3624"/>
      <c r="AE70" s="3624"/>
      <c r="AF70" s="3625"/>
    </row>
    <row r="71" spans="2:32" s="2452" customFormat="1" x14ac:dyDescent="0.2">
      <c r="B71" s="5457" t="s">
        <v>5066</v>
      </c>
      <c r="C71" s="5458"/>
      <c r="D71" s="3965">
        <v>41807</v>
      </c>
      <c r="E71" s="3965"/>
      <c r="F71" s="3965"/>
      <c r="G71" s="3624"/>
      <c r="H71" s="3624"/>
      <c r="I71" s="3624"/>
      <c r="J71" s="3624"/>
      <c r="K71" s="3624"/>
      <c r="L71" s="3624"/>
      <c r="M71" s="3624"/>
      <c r="N71" s="3624"/>
      <c r="O71" s="3624"/>
      <c r="P71" s="3624"/>
      <c r="Q71" s="3624"/>
      <c r="R71" s="3624"/>
      <c r="S71" s="3624"/>
      <c r="T71" s="3624"/>
      <c r="U71" s="3624"/>
      <c r="V71" s="3624"/>
      <c r="W71" s="3624"/>
      <c r="X71" s="3624"/>
      <c r="Y71" s="3624"/>
      <c r="Z71" s="3624"/>
      <c r="AA71" s="3624"/>
      <c r="AB71" s="3624"/>
      <c r="AC71" s="3624"/>
      <c r="AD71" s="3624"/>
      <c r="AE71" s="3624"/>
      <c r="AF71" s="3625"/>
    </row>
    <row r="72" spans="2:32" s="2452" customFormat="1" ht="13.5" thickBot="1" x14ac:dyDescent="0.25">
      <c r="B72" s="3854"/>
      <c r="C72" s="3855"/>
      <c r="D72" s="3855"/>
      <c r="E72" s="3855"/>
      <c r="F72" s="3855"/>
      <c r="G72" s="3624"/>
      <c r="H72" s="3624"/>
      <c r="I72" s="3624"/>
      <c r="J72" s="3624"/>
      <c r="K72" s="3624"/>
      <c r="L72" s="3624"/>
      <c r="M72" s="3624"/>
      <c r="N72" s="3624"/>
      <c r="O72" s="3624"/>
      <c r="P72" s="3624"/>
      <c r="Q72" s="3624"/>
      <c r="R72" s="3624"/>
      <c r="S72" s="3624"/>
      <c r="T72" s="3624"/>
      <c r="U72" s="3624"/>
      <c r="V72" s="3624"/>
      <c r="W72" s="3624"/>
      <c r="X72" s="3624"/>
      <c r="Y72" s="3624"/>
      <c r="Z72" s="3624"/>
      <c r="AA72" s="3624"/>
      <c r="AB72" s="3624"/>
      <c r="AC72" s="3624"/>
      <c r="AD72" s="3624"/>
      <c r="AE72" s="3624"/>
      <c r="AF72" s="3625"/>
    </row>
    <row r="73" spans="2:32" s="2452" customFormat="1" ht="39" customHeight="1" thickBot="1" x14ac:dyDescent="0.25">
      <c r="B73" s="5459" t="s">
        <v>5067</v>
      </c>
      <c r="C73" s="5460"/>
      <c r="D73" s="5461" t="s">
        <v>6665</v>
      </c>
      <c r="E73" s="5462"/>
      <c r="F73" s="5462"/>
      <c r="G73" s="5462"/>
      <c r="H73" s="5462"/>
      <c r="I73" s="5462"/>
      <c r="J73" s="5462"/>
      <c r="K73" s="5462"/>
      <c r="L73" s="5462"/>
      <c r="M73" s="5462"/>
      <c r="N73" s="5462"/>
      <c r="O73" s="5462"/>
      <c r="P73" s="5462"/>
      <c r="Q73" s="5463"/>
      <c r="R73" s="3624"/>
      <c r="S73" s="3624"/>
      <c r="T73" s="3624"/>
      <c r="U73" s="3624"/>
      <c r="V73" s="3624"/>
      <c r="W73" s="3624"/>
      <c r="X73" s="3624"/>
      <c r="Y73" s="3624"/>
      <c r="Z73" s="3624"/>
      <c r="AA73" s="3624"/>
      <c r="AB73" s="3624"/>
      <c r="AC73" s="3624"/>
      <c r="AD73" s="3624"/>
      <c r="AE73" s="3624"/>
      <c r="AF73" s="3625"/>
    </row>
    <row r="74" spans="2:32" s="2452" customFormat="1" ht="13.5" thickBot="1" x14ac:dyDescent="0.25">
      <c r="B74" s="3854"/>
      <c r="C74" s="3855"/>
      <c r="D74" s="3855"/>
      <c r="E74" s="3855"/>
      <c r="F74" s="3855"/>
      <c r="G74" s="3624"/>
      <c r="H74" s="3624"/>
      <c r="I74" s="3624"/>
      <c r="J74" s="3624"/>
      <c r="K74" s="3624"/>
      <c r="L74" s="3624"/>
      <c r="M74" s="3624"/>
      <c r="N74" s="3624"/>
      <c r="O74" s="3624"/>
      <c r="P74" s="3624"/>
      <c r="Q74" s="3624"/>
      <c r="R74" s="3707"/>
      <c r="S74" s="3624"/>
      <c r="T74" s="3624"/>
      <c r="U74" s="3624"/>
      <c r="V74" s="3624"/>
      <c r="W74" s="3624"/>
      <c r="X74" s="3624"/>
      <c r="Y74" s="3624"/>
      <c r="Z74" s="3624"/>
      <c r="AA74" s="3624"/>
      <c r="AB74" s="3624"/>
      <c r="AC74" s="3624"/>
      <c r="AD74" s="3624"/>
      <c r="AE74" s="3624"/>
      <c r="AF74" s="3625"/>
    </row>
    <row r="75" spans="2:32" s="2452" customFormat="1" ht="13.5" thickBot="1" x14ac:dyDescent="0.25">
      <c r="B75" s="5464" t="s">
        <v>5069</v>
      </c>
      <c r="C75" s="5465"/>
      <c r="D75" s="5444" t="s">
        <v>5070</v>
      </c>
      <c r="E75" s="5471" t="s">
        <v>224</v>
      </c>
      <c r="F75" s="5472"/>
      <c r="G75" s="5472"/>
      <c r="H75" s="5472"/>
      <c r="I75" s="5472"/>
      <c r="J75" s="5472"/>
      <c r="K75" s="5472"/>
      <c r="L75" s="5472"/>
      <c r="M75" s="5472"/>
      <c r="N75" s="5472"/>
      <c r="O75" s="5472"/>
      <c r="P75" s="5473"/>
      <c r="Q75" s="5471" t="s">
        <v>340</v>
      </c>
      <c r="R75" s="5472"/>
      <c r="S75" s="5472"/>
      <c r="T75" s="5472"/>
      <c r="U75" s="5472"/>
      <c r="V75" s="5472"/>
      <c r="W75" s="5472"/>
      <c r="X75" s="5472"/>
      <c r="Y75" s="5473"/>
      <c r="Z75" s="5471" t="s">
        <v>225</v>
      </c>
      <c r="AA75" s="5472"/>
      <c r="AB75" s="5473"/>
      <c r="AC75" s="5474" t="s">
        <v>4989</v>
      </c>
      <c r="AD75" s="5475"/>
      <c r="AE75" s="5476"/>
      <c r="AF75" s="3625"/>
    </row>
    <row r="76" spans="2:32" s="2452" customFormat="1" ht="13.5" thickBot="1" x14ac:dyDescent="0.25">
      <c r="B76" s="5466"/>
      <c r="C76" s="5467"/>
      <c r="D76" s="5470"/>
      <c r="E76" s="5444" t="s">
        <v>5007</v>
      </c>
      <c r="F76" s="5444" t="s">
        <v>5008</v>
      </c>
      <c r="G76" s="5448" t="s">
        <v>5010</v>
      </c>
      <c r="H76" s="5448" t="s">
        <v>5071</v>
      </c>
      <c r="I76" s="5448" t="s">
        <v>5072</v>
      </c>
      <c r="J76" s="5448" t="s">
        <v>5073</v>
      </c>
      <c r="K76" s="5450" t="s">
        <v>5013</v>
      </c>
      <c r="L76" s="5450"/>
      <c r="M76" s="5448" t="s">
        <v>5074</v>
      </c>
      <c r="N76" s="5448" t="s">
        <v>5075</v>
      </c>
      <c r="O76" s="5448" t="s">
        <v>5076</v>
      </c>
      <c r="P76" s="5448" t="s">
        <v>5077</v>
      </c>
      <c r="Q76" s="5444" t="s">
        <v>5019</v>
      </c>
      <c r="R76" s="5444" t="s">
        <v>5020</v>
      </c>
      <c r="S76" s="5444" t="s">
        <v>5021</v>
      </c>
      <c r="T76" s="5444" t="s">
        <v>5078</v>
      </c>
      <c r="U76" s="5444" t="s">
        <v>5079</v>
      </c>
      <c r="V76" s="5444" t="s">
        <v>5024</v>
      </c>
      <c r="W76" s="5444" t="s">
        <v>5026</v>
      </c>
      <c r="X76" s="5448" t="s">
        <v>5080</v>
      </c>
      <c r="Y76" s="5448" t="s">
        <v>5081</v>
      </c>
      <c r="Z76" s="5444" t="s">
        <v>5082</v>
      </c>
      <c r="AA76" s="5444" t="s">
        <v>5083</v>
      </c>
      <c r="AB76" s="5444" t="s">
        <v>5084</v>
      </c>
      <c r="AC76" s="5444" t="s">
        <v>1154</v>
      </c>
      <c r="AD76" s="5444" t="s">
        <v>4990</v>
      </c>
      <c r="AE76" s="5444" t="s">
        <v>4991</v>
      </c>
      <c r="AF76" s="3625"/>
    </row>
    <row r="77" spans="2:32" s="2452" customFormat="1" ht="13.5" thickBot="1" x14ac:dyDescent="0.25">
      <c r="B77" s="5468"/>
      <c r="C77" s="5469"/>
      <c r="D77" s="5445"/>
      <c r="E77" s="5445"/>
      <c r="F77" s="5445"/>
      <c r="G77" s="5449"/>
      <c r="H77" s="5449"/>
      <c r="I77" s="5449"/>
      <c r="J77" s="5449"/>
      <c r="K77" s="3850" t="s">
        <v>5033</v>
      </c>
      <c r="L77" s="3851" t="s">
        <v>2798</v>
      </c>
      <c r="M77" s="5449"/>
      <c r="N77" s="5449"/>
      <c r="O77" s="5449"/>
      <c r="P77" s="5449"/>
      <c r="Q77" s="5445"/>
      <c r="R77" s="5445"/>
      <c r="S77" s="5445"/>
      <c r="T77" s="5445"/>
      <c r="U77" s="5445"/>
      <c r="V77" s="5445"/>
      <c r="W77" s="5445"/>
      <c r="X77" s="5449"/>
      <c r="Y77" s="5449"/>
      <c r="Z77" s="5445"/>
      <c r="AA77" s="5445"/>
      <c r="AB77" s="5445"/>
      <c r="AC77" s="5445"/>
      <c r="AD77" s="5445"/>
      <c r="AE77" s="5445"/>
      <c r="AF77" s="3625"/>
    </row>
    <row r="78" spans="2:32" s="2452" customFormat="1" ht="13.5" thickBot="1" x14ac:dyDescent="0.25">
      <c r="B78" s="3954" t="s">
        <v>6328</v>
      </c>
      <c r="C78" s="3955"/>
      <c r="D78" s="3152" t="s">
        <v>6346</v>
      </c>
      <c r="E78" s="3134" t="s">
        <v>1534</v>
      </c>
      <c r="F78" s="3153" t="s">
        <v>1534</v>
      </c>
      <c r="G78" s="3400" t="s">
        <v>1534</v>
      </c>
      <c r="H78" s="3400" t="s">
        <v>1534</v>
      </c>
      <c r="I78" s="3134" t="s">
        <v>1534</v>
      </c>
      <c r="J78" s="3134" t="s">
        <v>1534</v>
      </c>
      <c r="K78" s="3153" t="s">
        <v>1534</v>
      </c>
      <c r="L78" s="3400" t="s">
        <v>1534</v>
      </c>
      <c r="M78" s="3400" t="s">
        <v>1534</v>
      </c>
      <c r="N78" s="3400" t="s">
        <v>1534</v>
      </c>
      <c r="O78" s="3400" t="s">
        <v>1534</v>
      </c>
      <c r="P78" s="3400" t="s">
        <v>1534</v>
      </c>
      <c r="Q78" s="3400" t="s">
        <v>1534</v>
      </c>
      <c r="R78" s="3400" t="s">
        <v>1534</v>
      </c>
      <c r="S78" s="3400" t="s">
        <v>1534</v>
      </c>
      <c r="T78" s="3400" t="s">
        <v>1534</v>
      </c>
      <c r="U78" s="3400" t="s">
        <v>1534</v>
      </c>
      <c r="V78" s="3400" t="s">
        <v>1534</v>
      </c>
      <c r="W78" s="3400" t="s">
        <v>1534</v>
      </c>
      <c r="X78" s="3400" t="s">
        <v>1534</v>
      </c>
      <c r="Y78" s="3400" t="s">
        <v>1534</v>
      </c>
      <c r="Z78" s="3400" t="s">
        <v>1534</v>
      </c>
      <c r="AA78" s="3400" t="s">
        <v>1534</v>
      </c>
      <c r="AB78" s="3400" t="s">
        <v>1534</v>
      </c>
      <c r="AC78" s="3400" t="s">
        <v>1534</v>
      </c>
      <c r="AD78" s="3400" t="s">
        <v>1534</v>
      </c>
      <c r="AE78" s="3400" t="s">
        <v>1534</v>
      </c>
      <c r="AF78" s="3625"/>
    </row>
    <row r="79" spans="2:32" s="2452" customFormat="1" x14ac:dyDescent="0.2">
      <c r="B79" s="3713"/>
      <c r="C79" s="3660"/>
      <c r="D79" s="3660"/>
      <c r="E79" s="3660"/>
      <c r="F79" s="3660"/>
      <c r="G79" s="3662"/>
      <c r="H79" s="3662"/>
      <c r="I79" s="3662"/>
      <c r="J79" s="3662"/>
      <c r="K79" s="3660"/>
      <c r="L79" s="3662"/>
      <c r="M79" s="3662"/>
      <c r="N79" s="3662"/>
      <c r="O79" s="3662"/>
      <c r="P79" s="3662"/>
      <c r="Q79" s="3714"/>
      <c r="R79" s="3714"/>
      <c r="S79" s="3714"/>
      <c r="T79" s="3714"/>
      <c r="U79" s="3714"/>
      <c r="V79" s="3714"/>
      <c r="W79" s="3714"/>
      <c r="X79" s="3714"/>
      <c r="Y79" s="3714"/>
      <c r="Z79" s="3714"/>
      <c r="AA79" s="3714"/>
      <c r="AB79" s="3714"/>
      <c r="AC79" s="3714"/>
      <c r="AD79" s="3714"/>
      <c r="AE79" s="3714"/>
      <c r="AF79" s="3625"/>
    </row>
    <row r="80" spans="2:32" s="2452" customFormat="1" x14ac:dyDescent="0.2">
      <c r="B80" s="5446" t="s">
        <v>4992</v>
      </c>
      <c r="C80" s="5447"/>
      <c r="D80" s="4042" t="s">
        <v>6347</v>
      </c>
      <c r="E80" s="4042"/>
      <c r="F80" s="4042"/>
      <c r="G80" s="4042"/>
      <c r="H80" s="4042"/>
      <c r="I80" s="3715"/>
      <c r="J80" s="3715"/>
      <c r="K80" s="3715"/>
      <c r="L80" s="3715"/>
      <c r="M80" s="3715"/>
      <c r="N80" s="3715"/>
      <c r="O80" s="3715"/>
      <c r="P80" s="3715"/>
      <c r="Q80" s="3714"/>
      <c r="R80" s="3714"/>
      <c r="S80" s="3714"/>
      <c r="T80" s="3714"/>
      <c r="U80" s="3714"/>
      <c r="V80" s="3714"/>
      <c r="W80" s="3714"/>
      <c r="X80" s="3714"/>
      <c r="Y80" s="3714"/>
      <c r="Z80" s="3714"/>
      <c r="AA80" s="3714"/>
      <c r="AB80" s="3714"/>
      <c r="AC80" s="3714"/>
      <c r="AD80" s="3714"/>
      <c r="AE80" s="3714"/>
      <c r="AF80" s="3625"/>
    </row>
    <row r="81" spans="2:32" s="2452" customFormat="1" x14ac:dyDescent="0.2">
      <c r="B81" s="5446" t="s">
        <v>4993</v>
      </c>
      <c r="C81" s="5447"/>
      <c r="D81" s="4042" t="s">
        <v>6347</v>
      </c>
      <c r="E81" s="4042"/>
      <c r="F81" s="4042"/>
      <c r="G81" s="4042"/>
      <c r="H81" s="4042"/>
      <c r="I81" s="3715"/>
      <c r="J81" s="3715"/>
      <c r="K81" s="3715"/>
      <c r="L81" s="3715"/>
      <c r="M81" s="3715"/>
      <c r="N81" s="3715"/>
      <c r="O81" s="3715"/>
      <c r="P81" s="3715"/>
      <c r="Q81" s="3714"/>
      <c r="R81" s="3714"/>
      <c r="S81" s="3714"/>
      <c r="T81" s="3714"/>
      <c r="U81" s="3714"/>
      <c r="V81" s="3714"/>
      <c r="W81" s="3714"/>
      <c r="X81" s="3714"/>
      <c r="Y81" s="3714"/>
      <c r="Z81" s="3714"/>
      <c r="AA81" s="3714"/>
      <c r="AB81" s="3714"/>
      <c r="AC81" s="3714"/>
      <c r="AD81" s="3714"/>
      <c r="AE81" s="3714"/>
      <c r="AF81" s="3625"/>
    </row>
    <row r="82" spans="2:32" s="2452" customFormat="1" ht="13.5" thickBot="1" x14ac:dyDescent="0.25">
      <c r="B82" s="3852"/>
      <c r="C82" s="3853"/>
      <c r="D82" s="3853"/>
      <c r="E82" s="3853"/>
      <c r="F82" s="3853"/>
      <c r="G82" s="3707"/>
      <c r="H82" s="3707"/>
      <c r="I82" s="3707"/>
      <c r="J82" s="3707"/>
      <c r="K82" s="3707"/>
      <c r="L82" s="3707"/>
      <c r="M82" s="3707"/>
      <c r="N82" s="3707"/>
      <c r="O82" s="3707"/>
      <c r="P82" s="3707"/>
      <c r="Q82" s="3707"/>
      <c r="R82" s="3707"/>
      <c r="S82" s="3707"/>
      <c r="T82" s="3707"/>
      <c r="U82" s="3707"/>
      <c r="V82" s="3707"/>
      <c r="W82" s="3707"/>
      <c r="X82" s="3707"/>
      <c r="Y82" s="3707"/>
      <c r="Z82" s="3707"/>
      <c r="AA82" s="3707"/>
      <c r="AB82" s="3707"/>
      <c r="AC82" s="3707"/>
      <c r="AD82" s="3707"/>
      <c r="AE82" s="3707"/>
      <c r="AF82" s="3666"/>
    </row>
    <row r="83" spans="2:32" s="2452" customFormat="1" x14ac:dyDescent="0.2">
      <c r="B83" s="2874"/>
      <c r="C83" s="2874"/>
      <c r="D83" s="2874"/>
      <c r="E83" s="2874"/>
      <c r="F83" s="2874"/>
      <c r="G83" s="2875"/>
      <c r="H83" s="2876"/>
      <c r="I83" s="2874"/>
      <c r="J83" s="2874"/>
      <c r="K83" s="2874"/>
      <c r="L83" s="2874"/>
      <c r="M83" s="2874"/>
      <c r="N83" s="2874"/>
      <c r="O83" s="2874"/>
      <c r="P83" s="2874"/>
      <c r="Q83" s="2874"/>
      <c r="R83" s="2874"/>
      <c r="S83" s="2874"/>
      <c r="T83" s="2874"/>
    </row>
    <row r="84" spans="2:32" s="2452" customFormat="1" ht="13.5" thickBot="1" x14ac:dyDescent="0.25">
      <c r="B84" s="2874"/>
      <c r="C84" s="2874"/>
      <c r="D84" s="2874"/>
      <c r="E84" s="2874"/>
      <c r="F84" s="2874"/>
      <c r="G84" s="2875"/>
      <c r="H84" s="2876"/>
      <c r="I84" s="2874"/>
      <c r="J84" s="2874"/>
      <c r="K84" s="2874"/>
      <c r="L84" s="2874"/>
      <c r="M84" s="2874"/>
      <c r="N84" s="2874"/>
      <c r="O84" s="2874"/>
      <c r="P84" s="2874"/>
      <c r="Q84" s="2874"/>
      <c r="R84" s="2874"/>
      <c r="S84" s="2874"/>
      <c r="T84" s="2874"/>
    </row>
    <row r="85" spans="2:32" s="2452" customFormat="1" ht="20.25" x14ac:dyDescent="0.2">
      <c r="B85" s="5451" t="s">
        <v>5065</v>
      </c>
      <c r="C85" s="5452"/>
      <c r="D85" s="5452"/>
      <c r="E85" s="5452"/>
      <c r="F85" s="5452"/>
      <c r="G85" s="5452"/>
      <c r="H85" s="5452"/>
      <c r="I85" s="5452"/>
      <c r="J85" s="5452"/>
      <c r="K85" s="5452"/>
      <c r="L85" s="5452"/>
      <c r="M85" s="5452"/>
      <c r="N85" s="5452"/>
      <c r="O85" s="5452"/>
      <c r="P85" s="5452"/>
      <c r="Q85" s="5452"/>
      <c r="R85" s="5452"/>
      <c r="S85" s="5452"/>
      <c r="T85" s="5452"/>
      <c r="U85" s="5452"/>
      <c r="V85" s="5452"/>
      <c r="W85" s="5452"/>
      <c r="X85" s="5452"/>
      <c r="Y85" s="5452"/>
      <c r="Z85" s="5452"/>
      <c r="AA85" s="5452"/>
      <c r="AB85" s="5452"/>
      <c r="AC85" s="5452"/>
      <c r="AD85" s="5452"/>
      <c r="AE85" s="5452"/>
      <c r="AF85" s="5453"/>
    </row>
    <row r="86" spans="2:32" s="2452" customFormat="1" x14ac:dyDescent="0.2">
      <c r="B86" s="3854"/>
      <c r="C86" s="3855"/>
      <c r="D86" s="3855"/>
      <c r="E86" s="3855"/>
      <c r="F86" s="3855"/>
      <c r="G86" s="3624"/>
      <c r="H86" s="3624"/>
      <c r="I86" s="3624"/>
      <c r="J86" s="3624"/>
      <c r="K86" s="3624"/>
      <c r="L86" s="3624"/>
      <c r="M86" s="3624"/>
      <c r="N86" s="3624"/>
      <c r="O86" s="3624"/>
      <c r="P86" s="3624"/>
      <c r="Q86" s="3624"/>
      <c r="R86" s="3624"/>
      <c r="S86" s="3624"/>
      <c r="T86" s="3624"/>
      <c r="U86" s="3624"/>
      <c r="V86" s="3624"/>
      <c r="W86" s="3624"/>
      <c r="X86" s="3624"/>
      <c r="Y86" s="3624"/>
      <c r="Z86" s="3624"/>
      <c r="AA86" s="3624"/>
      <c r="AB86" s="3624"/>
      <c r="AC86" s="3624"/>
      <c r="AD86" s="3624"/>
      <c r="AE86" s="3624"/>
      <c r="AF86" s="3625"/>
    </row>
    <row r="87" spans="2:32" s="2452" customFormat="1" x14ac:dyDescent="0.2">
      <c r="B87" s="3706" t="s">
        <v>5085</v>
      </c>
      <c r="C87" s="3855"/>
      <c r="D87" s="5454" t="s">
        <v>6345</v>
      </c>
      <c r="E87" s="5454"/>
      <c r="F87" s="5454"/>
      <c r="G87" s="3624"/>
      <c r="H87" s="3624"/>
      <c r="I87" s="3624"/>
      <c r="J87" s="3624"/>
      <c r="K87" s="3624"/>
      <c r="L87" s="3624"/>
      <c r="M87" s="3624"/>
      <c r="N87" s="3624"/>
      <c r="O87" s="3624"/>
      <c r="P87" s="3624"/>
      <c r="Q87" s="3624"/>
      <c r="R87" s="3624"/>
      <c r="S87" s="3624"/>
      <c r="T87" s="3624"/>
      <c r="U87" s="3624"/>
      <c r="V87" s="3624"/>
      <c r="W87" s="3624"/>
      <c r="X87" s="3624"/>
      <c r="Y87" s="3624"/>
      <c r="Z87" s="3624"/>
      <c r="AA87" s="3624"/>
      <c r="AB87" s="3624"/>
      <c r="AC87" s="3624"/>
      <c r="AD87" s="3624"/>
      <c r="AE87" s="3624"/>
      <c r="AF87" s="3625"/>
    </row>
    <row r="88" spans="2:32" s="2452" customFormat="1" x14ac:dyDescent="0.2">
      <c r="B88" s="5455" t="s">
        <v>5068</v>
      </c>
      <c r="C88" s="5456"/>
      <c r="D88" s="3962">
        <v>41850</v>
      </c>
      <c r="E88" s="3962"/>
      <c r="F88" s="3962"/>
      <c r="G88" s="3624"/>
      <c r="H88" s="3624"/>
      <c r="I88" s="3624"/>
      <c r="J88" s="3624"/>
      <c r="K88" s="3624"/>
      <c r="L88" s="3624"/>
      <c r="M88" s="3624"/>
      <c r="N88" s="3624"/>
      <c r="O88" s="3624"/>
      <c r="P88" s="3624"/>
      <c r="Q88" s="3624"/>
      <c r="R88" s="3624"/>
      <c r="S88" s="3624"/>
      <c r="T88" s="3624"/>
      <c r="U88" s="3624"/>
      <c r="V88" s="3624"/>
      <c r="W88" s="3624"/>
      <c r="X88" s="3624"/>
      <c r="Y88" s="3624"/>
      <c r="Z88" s="3624"/>
      <c r="AA88" s="3624"/>
      <c r="AB88" s="3624"/>
      <c r="AC88" s="3624"/>
      <c r="AD88" s="3624"/>
      <c r="AE88" s="3624"/>
      <c r="AF88" s="3625"/>
    </row>
    <row r="89" spans="2:32" s="2452" customFormat="1" x14ac:dyDescent="0.2">
      <c r="B89" s="5457" t="s">
        <v>5066</v>
      </c>
      <c r="C89" s="5458"/>
      <c r="D89" s="3965">
        <v>41851</v>
      </c>
      <c r="E89" s="3965"/>
      <c r="F89" s="3965"/>
      <c r="G89" s="3624"/>
      <c r="H89" s="3624"/>
      <c r="I89" s="3624"/>
      <c r="J89" s="3624"/>
      <c r="K89" s="3624"/>
      <c r="L89" s="3624"/>
      <c r="M89" s="3624"/>
      <c r="N89" s="3624"/>
      <c r="O89" s="3624"/>
      <c r="P89" s="3624"/>
      <c r="Q89" s="3624"/>
      <c r="R89" s="3624"/>
      <c r="S89" s="3624"/>
      <c r="T89" s="3624"/>
      <c r="U89" s="3624"/>
      <c r="V89" s="3624"/>
      <c r="W89" s="3624"/>
      <c r="X89" s="3624"/>
      <c r="Y89" s="3624"/>
      <c r="Z89" s="3624"/>
      <c r="AA89" s="3624"/>
      <c r="AB89" s="3624"/>
      <c r="AC89" s="3624"/>
      <c r="AD89" s="3624"/>
      <c r="AE89" s="3624"/>
      <c r="AF89" s="3625"/>
    </row>
    <row r="90" spans="2:32" s="2452" customFormat="1" ht="13.5" thickBot="1" x14ac:dyDescent="0.25">
      <c r="B90" s="3854"/>
      <c r="C90" s="3855"/>
      <c r="D90" s="3855"/>
      <c r="E90" s="3855"/>
      <c r="F90" s="3855"/>
      <c r="G90" s="3624"/>
      <c r="H90" s="3624"/>
      <c r="I90" s="3624"/>
      <c r="J90" s="3624"/>
      <c r="K90" s="3624"/>
      <c r="L90" s="3624"/>
      <c r="M90" s="3624"/>
      <c r="N90" s="3624"/>
      <c r="O90" s="3624"/>
      <c r="P90" s="3624"/>
      <c r="Q90" s="3624"/>
      <c r="R90" s="3624"/>
      <c r="S90" s="3624"/>
      <c r="T90" s="3624"/>
      <c r="U90" s="3624"/>
      <c r="V90" s="3624"/>
      <c r="W90" s="3624"/>
      <c r="X90" s="3624"/>
      <c r="Y90" s="3624"/>
      <c r="Z90" s="3624"/>
      <c r="AA90" s="3624"/>
      <c r="AB90" s="3624"/>
      <c r="AC90" s="3624"/>
      <c r="AD90" s="3624"/>
      <c r="AE90" s="3624"/>
      <c r="AF90" s="3625"/>
    </row>
    <row r="91" spans="2:32" s="2452" customFormat="1" ht="25.5" customHeight="1" thickBot="1" x14ac:dyDescent="0.25">
      <c r="B91" s="5459" t="s">
        <v>5067</v>
      </c>
      <c r="C91" s="5460"/>
      <c r="D91" s="5461" t="s">
        <v>6665</v>
      </c>
      <c r="E91" s="5462"/>
      <c r="F91" s="5462"/>
      <c r="G91" s="5462"/>
      <c r="H91" s="5462"/>
      <c r="I91" s="5462"/>
      <c r="J91" s="5462"/>
      <c r="K91" s="5462"/>
      <c r="L91" s="5462"/>
      <c r="M91" s="5462"/>
      <c r="N91" s="5462"/>
      <c r="O91" s="5462"/>
      <c r="P91" s="5462"/>
      <c r="Q91" s="5463"/>
      <c r="R91" s="3624"/>
      <c r="S91" s="3624"/>
      <c r="T91" s="3624"/>
      <c r="U91" s="3624"/>
      <c r="V91" s="3624"/>
      <c r="W91" s="3624"/>
      <c r="X91" s="3624"/>
      <c r="Y91" s="3624"/>
      <c r="Z91" s="3624"/>
      <c r="AA91" s="3624"/>
      <c r="AB91" s="3624"/>
      <c r="AC91" s="3624"/>
      <c r="AD91" s="3624"/>
      <c r="AE91" s="3624"/>
      <c r="AF91" s="3625"/>
    </row>
    <row r="92" spans="2:32" s="2452" customFormat="1" ht="13.5" thickBot="1" x14ac:dyDescent="0.25">
      <c r="B92" s="3854"/>
      <c r="C92" s="3855"/>
      <c r="D92" s="3855"/>
      <c r="E92" s="3855"/>
      <c r="F92" s="3855"/>
      <c r="G92" s="3624"/>
      <c r="H92" s="3624"/>
      <c r="I92" s="3624"/>
      <c r="J92" s="3624"/>
      <c r="K92" s="3624"/>
      <c r="L92" s="3624"/>
      <c r="M92" s="3624"/>
      <c r="N92" s="3624"/>
      <c r="O92" s="3624"/>
      <c r="P92" s="3624"/>
      <c r="Q92" s="3624"/>
      <c r="R92" s="3707"/>
      <c r="S92" s="3624"/>
      <c r="T92" s="3624"/>
      <c r="U92" s="3624"/>
      <c r="V92" s="3624"/>
      <c r="W92" s="3624"/>
      <c r="X92" s="3624"/>
      <c r="Y92" s="3624"/>
      <c r="Z92" s="3624"/>
      <c r="AA92" s="3624"/>
      <c r="AB92" s="3624"/>
      <c r="AC92" s="3624"/>
      <c r="AD92" s="3624"/>
      <c r="AE92" s="3624"/>
      <c r="AF92" s="3625"/>
    </row>
    <row r="93" spans="2:32" s="2452" customFormat="1" ht="13.5" thickBot="1" x14ac:dyDescent="0.25">
      <c r="B93" s="5464" t="s">
        <v>5069</v>
      </c>
      <c r="C93" s="5465"/>
      <c r="D93" s="5444" t="s">
        <v>5070</v>
      </c>
      <c r="E93" s="5471" t="s">
        <v>224</v>
      </c>
      <c r="F93" s="5472"/>
      <c r="G93" s="5472"/>
      <c r="H93" s="5472"/>
      <c r="I93" s="5472"/>
      <c r="J93" s="5472"/>
      <c r="K93" s="5472"/>
      <c r="L93" s="5472"/>
      <c r="M93" s="5472"/>
      <c r="N93" s="5472"/>
      <c r="O93" s="5472"/>
      <c r="P93" s="5473"/>
      <c r="Q93" s="5471" t="s">
        <v>340</v>
      </c>
      <c r="R93" s="5472"/>
      <c r="S93" s="5472"/>
      <c r="T93" s="5472"/>
      <c r="U93" s="5472"/>
      <c r="V93" s="5472"/>
      <c r="W93" s="5472"/>
      <c r="X93" s="5472"/>
      <c r="Y93" s="5473"/>
      <c r="Z93" s="5471" t="s">
        <v>225</v>
      </c>
      <c r="AA93" s="5472"/>
      <c r="AB93" s="5473"/>
      <c r="AC93" s="5474" t="s">
        <v>4989</v>
      </c>
      <c r="AD93" s="5475"/>
      <c r="AE93" s="5476"/>
      <c r="AF93" s="3625"/>
    </row>
    <row r="94" spans="2:32" s="2452" customFormat="1" ht="13.5" thickBot="1" x14ac:dyDescent="0.25">
      <c r="B94" s="5466"/>
      <c r="C94" s="5467"/>
      <c r="D94" s="5470"/>
      <c r="E94" s="5444" t="s">
        <v>5007</v>
      </c>
      <c r="F94" s="5444" t="s">
        <v>5008</v>
      </c>
      <c r="G94" s="5448" t="s">
        <v>5010</v>
      </c>
      <c r="H94" s="5448" t="s">
        <v>5071</v>
      </c>
      <c r="I94" s="5448" t="s">
        <v>5072</v>
      </c>
      <c r="J94" s="5448" t="s">
        <v>5073</v>
      </c>
      <c r="K94" s="5450" t="s">
        <v>5013</v>
      </c>
      <c r="L94" s="5450"/>
      <c r="M94" s="5448" t="s">
        <v>5074</v>
      </c>
      <c r="N94" s="5448" t="s">
        <v>5075</v>
      </c>
      <c r="O94" s="5448" t="s">
        <v>5076</v>
      </c>
      <c r="P94" s="5448" t="s">
        <v>5077</v>
      </c>
      <c r="Q94" s="5444" t="s">
        <v>5019</v>
      </c>
      <c r="R94" s="5444" t="s">
        <v>5020</v>
      </c>
      <c r="S94" s="5444" t="s">
        <v>5021</v>
      </c>
      <c r="T94" s="5444" t="s">
        <v>5078</v>
      </c>
      <c r="U94" s="5444" t="s">
        <v>5079</v>
      </c>
      <c r="V94" s="5444" t="s">
        <v>5024</v>
      </c>
      <c r="W94" s="5444" t="s">
        <v>5026</v>
      </c>
      <c r="X94" s="5448" t="s">
        <v>5080</v>
      </c>
      <c r="Y94" s="5448" t="s">
        <v>5081</v>
      </c>
      <c r="Z94" s="5444" t="s">
        <v>5082</v>
      </c>
      <c r="AA94" s="5444" t="s">
        <v>5083</v>
      </c>
      <c r="AB94" s="5444" t="s">
        <v>5084</v>
      </c>
      <c r="AC94" s="5444" t="s">
        <v>1154</v>
      </c>
      <c r="AD94" s="5444" t="s">
        <v>4990</v>
      </c>
      <c r="AE94" s="5444" t="s">
        <v>4991</v>
      </c>
      <c r="AF94" s="3625"/>
    </row>
    <row r="95" spans="2:32" s="2452" customFormat="1" ht="13.5" thickBot="1" x14ac:dyDescent="0.25">
      <c r="B95" s="5468"/>
      <c r="C95" s="5469"/>
      <c r="D95" s="5445"/>
      <c r="E95" s="5445"/>
      <c r="F95" s="5445"/>
      <c r="G95" s="5449"/>
      <c r="H95" s="5449"/>
      <c r="I95" s="5449"/>
      <c r="J95" s="5449"/>
      <c r="K95" s="3850" t="s">
        <v>5033</v>
      </c>
      <c r="L95" s="3851" t="s">
        <v>2798</v>
      </c>
      <c r="M95" s="5449"/>
      <c r="N95" s="5449"/>
      <c r="O95" s="5449"/>
      <c r="P95" s="5449"/>
      <c r="Q95" s="5445"/>
      <c r="R95" s="5445"/>
      <c r="S95" s="5445"/>
      <c r="T95" s="5445"/>
      <c r="U95" s="5445"/>
      <c r="V95" s="5445"/>
      <c r="W95" s="5445"/>
      <c r="X95" s="5449"/>
      <c r="Y95" s="5449"/>
      <c r="Z95" s="5445"/>
      <c r="AA95" s="5445"/>
      <c r="AB95" s="5445"/>
      <c r="AC95" s="5445"/>
      <c r="AD95" s="5445"/>
      <c r="AE95" s="5445"/>
      <c r="AF95" s="3625"/>
    </row>
    <row r="96" spans="2:32" s="2452" customFormat="1" ht="13.5" thickBot="1" x14ac:dyDescent="0.25">
      <c r="B96" s="3954" t="s">
        <v>6328</v>
      </c>
      <c r="C96" s="3955"/>
      <c r="D96" s="3152" t="s">
        <v>6346</v>
      </c>
      <c r="E96" s="3134" t="s">
        <v>1534</v>
      </c>
      <c r="F96" s="3153" t="s">
        <v>1534</v>
      </c>
      <c r="G96" s="3400" t="s">
        <v>1534</v>
      </c>
      <c r="H96" s="3400" t="s">
        <v>1534</v>
      </c>
      <c r="I96" s="3134" t="s">
        <v>1534</v>
      </c>
      <c r="J96" s="3134" t="s">
        <v>1534</v>
      </c>
      <c r="K96" s="3153" t="s">
        <v>1534</v>
      </c>
      <c r="L96" s="3400" t="s">
        <v>1534</v>
      </c>
      <c r="M96" s="3400" t="s">
        <v>1534</v>
      </c>
      <c r="N96" s="3400" t="s">
        <v>1534</v>
      </c>
      <c r="O96" s="3400" t="s">
        <v>1534</v>
      </c>
      <c r="P96" s="3400" t="s">
        <v>1534</v>
      </c>
      <c r="Q96" s="3400" t="s">
        <v>1534</v>
      </c>
      <c r="R96" s="3400" t="s">
        <v>1534</v>
      </c>
      <c r="S96" s="3400" t="s">
        <v>1534</v>
      </c>
      <c r="T96" s="3400" t="s">
        <v>1534</v>
      </c>
      <c r="U96" s="3400" t="s">
        <v>1534</v>
      </c>
      <c r="V96" s="3400" t="s">
        <v>1534</v>
      </c>
      <c r="W96" s="3400" t="s">
        <v>1534</v>
      </c>
      <c r="X96" s="3400" t="s">
        <v>1534</v>
      </c>
      <c r="Y96" s="3400" t="s">
        <v>1534</v>
      </c>
      <c r="Z96" s="3400" t="s">
        <v>1534</v>
      </c>
      <c r="AA96" s="3400" t="s">
        <v>1534</v>
      </c>
      <c r="AB96" s="3400" t="s">
        <v>1534</v>
      </c>
      <c r="AC96" s="3400" t="s">
        <v>1534</v>
      </c>
      <c r="AD96" s="3400" t="s">
        <v>1534</v>
      </c>
      <c r="AE96" s="3400" t="s">
        <v>1534</v>
      </c>
      <c r="AF96" s="3625"/>
    </row>
    <row r="97" spans="2:32" s="2452" customFormat="1" x14ac:dyDescent="0.2">
      <c r="B97" s="3713"/>
      <c r="C97" s="3660"/>
      <c r="D97" s="3660"/>
      <c r="E97" s="3660"/>
      <c r="F97" s="3660"/>
      <c r="G97" s="3662"/>
      <c r="H97" s="3662"/>
      <c r="I97" s="3662"/>
      <c r="J97" s="3662"/>
      <c r="K97" s="3660"/>
      <c r="L97" s="3662"/>
      <c r="M97" s="3662"/>
      <c r="N97" s="3662"/>
      <c r="O97" s="3662"/>
      <c r="P97" s="3662"/>
      <c r="Q97" s="3714"/>
      <c r="R97" s="3714"/>
      <c r="S97" s="3714"/>
      <c r="T97" s="3714"/>
      <c r="U97" s="3714"/>
      <c r="V97" s="3714"/>
      <c r="W97" s="3714"/>
      <c r="X97" s="3714"/>
      <c r="Y97" s="3714"/>
      <c r="Z97" s="3714"/>
      <c r="AA97" s="3714"/>
      <c r="AB97" s="3714"/>
      <c r="AC97" s="3714"/>
      <c r="AD97" s="3714"/>
      <c r="AE97" s="3714"/>
      <c r="AF97" s="3625"/>
    </row>
    <row r="98" spans="2:32" s="2452" customFormat="1" x14ac:dyDescent="0.2">
      <c r="B98" s="5446" t="s">
        <v>4992</v>
      </c>
      <c r="C98" s="5447"/>
      <c r="D98" s="4042" t="s">
        <v>6347</v>
      </c>
      <c r="E98" s="4042"/>
      <c r="F98" s="4042"/>
      <c r="G98" s="4042"/>
      <c r="H98" s="4042"/>
      <c r="I98" s="3715"/>
      <c r="J98" s="3715"/>
      <c r="K98" s="3715"/>
      <c r="L98" s="3715"/>
      <c r="M98" s="3715"/>
      <c r="N98" s="3715"/>
      <c r="O98" s="3715"/>
      <c r="P98" s="3715"/>
      <c r="Q98" s="3714"/>
      <c r="R98" s="3714"/>
      <c r="S98" s="3714"/>
      <c r="T98" s="3714"/>
      <c r="U98" s="3714"/>
      <c r="V98" s="3714"/>
      <c r="W98" s="3714"/>
      <c r="X98" s="3714"/>
      <c r="Y98" s="3714"/>
      <c r="Z98" s="3714"/>
      <c r="AA98" s="3714"/>
      <c r="AB98" s="3714"/>
      <c r="AC98" s="3714"/>
      <c r="AD98" s="3714"/>
      <c r="AE98" s="3714"/>
      <c r="AF98" s="3625"/>
    </row>
    <row r="99" spans="2:32" s="2452" customFormat="1" x14ac:dyDescent="0.2">
      <c r="B99" s="5446" t="s">
        <v>4993</v>
      </c>
      <c r="C99" s="5447"/>
      <c r="D99" s="4042" t="s">
        <v>6347</v>
      </c>
      <c r="E99" s="4042"/>
      <c r="F99" s="4042"/>
      <c r="G99" s="4042"/>
      <c r="H99" s="4042"/>
      <c r="I99" s="3715"/>
      <c r="J99" s="3715"/>
      <c r="K99" s="3715"/>
      <c r="L99" s="3715"/>
      <c r="M99" s="3715"/>
      <c r="N99" s="3715"/>
      <c r="O99" s="3715"/>
      <c r="P99" s="3715"/>
      <c r="Q99" s="3714"/>
      <c r="R99" s="3714"/>
      <c r="S99" s="3714"/>
      <c r="T99" s="3714"/>
      <c r="U99" s="3714"/>
      <c r="V99" s="3714"/>
      <c r="W99" s="3714"/>
      <c r="X99" s="3714"/>
      <c r="Y99" s="3714"/>
      <c r="Z99" s="3714"/>
      <c r="AA99" s="3714"/>
      <c r="AB99" s="3714"/>
      <c r="AC99" s="3714"/>
      <c r="AD99" s="3714"/>
      <c r="AE99" s="3714"/>
      <c r="AF99" s="3625"/>
    </row>
    <row r="100" spans="2:32" s="2452" customFormat="1" ht="13.5" thickBot="1" x14ac:dyDescent="0.25">
      <c r="B100" s="3852"/>
      <c r="C100" s="3853"/>
      <c r="D100" s="3853"/>
      <c r="E100" s="3853"/>
      <c r="F100" s="3853"/>
      <c r="G100" s="3707"/>
      <c r="H100" s="3707"/>
      <c r="I100" s="3707"/>
      <c r="J100" s="3707"/>
      <c r="K100" s="3707"/>
      <c r="L100" s="3707"/>
      <c r="M100" s="3707"/>
      <c r="N100" s="3707"/>
      <c r="O100" s="3707"/>
      <c r="P100" s="3707"/>
      <c r="Q100" s="3707"/>
      <c r="R100" s="3707"/>
      <c r="S100" s="3707"/>
      <c r="T100" s="3707"/>
      <c r="U100" s="3707"/>
      <c r="V100" s="3707"/>
      <c r="W100" s="3707"/>
      <c r="X100" s="3707"/>
      <c r="Y100" s="3707"/>
      <c r="Z100" s="3707"/>
      <c r="AA100" s="3707"/>
      <c r="AB100" s="3707"/>
      <c r="AC100" s="3707"/>
      <c r="AD100" s="3707"/>
      <c r="AE100" s="3707"/>
      <c r="AF100" s="3666"/>
    </row>
    <row r="101" spans="2:32" s="2452" customFormat="1" x14ac:dyDescent="0.2">
      <c r="B101" s="2874"/>
      <c r="C101" s="2874"/>
      <c r="D101" s="2874"/>
      <c r="E101" s="2874"/>
      <c r="F101" s="2874"/>
      <c r="G101" s="2875"/>
      <c r="H101" s="2876"/>
      <c r="I101" s="2874"/>
      <c r="J101" s="2874"/>
      <c r="K101" s="2874"/>
      <c r="L101" s="2874"/>
      <c r="M101" s="2874"/>
      <c r="N101" s="2874"/>
      <c r="O101" s="2874"/>
      <c r="P101" s="2874"/>
      <c r="Q101" s="2874"/>
      <c r="R101" s="2874"/>
      <c r="S101" s="2874"/>
      <c r="T101" s="2874"/>
    </row>
    <row r="102" spans="2:32" s="2452" customFormat="1" ht="13.5" thickBot="1" x14ac:dyDescent="0.25">
      <c r="B102" s="2874"/>
      <c r="C102" s="2874"/>
      <c r="D102" s="2874"/>
      <c r="E102" s="2874"/>
      <c r="F102" s="2874"/>
      <c r="G102" s="2875"/>
      <c r="H102" s="2876"/>
      <c r="I102" s="2874"/>
      <c r="J102" s="2874"/>
    </row>
    <row r="103" spans="2:32" s="2452" customFormat="1" ht="20.25" x14ac:dyDescent="0.2">
      <c r="B103" s="5451" t="s">
        <v>5065</v>
      </c>
      <c r="C103" s="5452"/>
      <c r="D103" s="5452"/>
      <c r="E103" s="5452"/>
      <c r="F103" s="5452"/>
      <c r="G103" s="5452"/>
      <c r="H103" s="5452"/>
      <c r="I103" s="5452"/>
      <c r="J103" s="5452"/>
      <c r="K103" s="5452"/>
      <c r="L103" s="5452"/>
      <c r="M103" s="5452"/>
      <c r="N103" s="5452"/>
      <c r="O103" s="5452"/>
      <c r="P103" s="5452"/>
      <c r="Q103" s="5452"/>
      <c r="R103" s="5452"/>
      <c r="S103" s="5452"/>
      <c r="T103" s="5452"/>
      <c r="U103" s="5452"/>
      <c r="V103" s="5452"/>
      <c r="W103" s="5452"/>
      <c r="X103" s="5452"/>
      <c r="Y103" s="5452"/>
      <c r="Z103" s="5452"/>
      <c r="AA103" s="5452"/>
      <c r="AB103" s="5452"/>
      <c r="AC103" s="5452"/>
      <c r="AD103" s="5452"/>
      <c r="AE103" s="5452"/>
      <c r="AF103" s="5453"/>
    </row>
    <row r="104" spans="2:32" s="2452" customFormat="1" x14ac:dyDescent="0.2">
      <c r="B104" s="3774"/>
      <c r="C104" s="3775"/>
      <c r="D104" s="3775"/>
      <c r="E104" s="3775"/>
      <c r="F104" s="3775"/>
      <c r="G104" s="3624"/>
      <c r="H104" s="3624"/>
      <c r="I104" s="3624"/>
      <c r="J104" s="3624"/>
      <c r="K104" s="3624"/>
      <c r="L104" s="3624"/>
      <c r="M104" s="3624"/>
      <c r="N104" s="3624"/>
      <c r="O104" s="3624"/>
      <c r="P104" s="3624"/>
      <c r="Q104" s="3624"/>
      <c r="R104" s="3624"/>
      <c r="S104" s="3624"/>
      <c r="T104" s="3624"/>
      <c r="U104" s="3624"/>
      <c r="V104" s="3624"/>
      <c r="W104" s="3624"/>
      <c r="X104" s="3624"/>
      <c r="Y104" s="3624"/>
      <c r="Z104" s="3624"/>
      <c r="AA104" s="3624"/>
      <c r="AB104" s="3624"/>
      <c r="AC104" s="3624"/>
      <c r="AD104" s="3624"/>
      <c r="AE104" s="3624"/>
      <c r="AF104" s="3625"/>
    </row>
    <row r="105" spans="2:32" s="2452" customFormat="1" ht="12.75" customHeight="1" x14ac:dyDescent="0.2">
      <c r="B105" s="3706" t="s">
        <v>5085</v>
      </c>
      <c r="C105" s="3775"/>
      <c r="D105" s="5454" t="s">
        <v>6666</v>
      </c>
      <c r="E105" s="5454"/>
      <c r="F105" s="5454"/>
      <c r="G105" s="3624"/>
      <c r="H105" s="3624"/>
      <c r="I105" s="3624"/>
      <c r="J105" s="3624"/>
      <c r="K105" s="3624"/>
      <c r="L105" s="3624"/>
      <c r="M105" s="3624"/>
      <c r="N105" s="3624"/>
      <c r="O105" s="3624"/>
      <c r="P105" s="3624"/>
      <c r="Q105" s="3624"/>
      <c r="R105" s="3624"/>
      <c r="S105" s="3624"/>
      <c r="T105" s="3624"/>
      <c r="U105" s="3624"/>
      <c r="V105" s="3624"/>
      <c r="W105" s="3624"/>
      <c r="X105" s="3624"/>
      <c r="Y105" s="3624"/>
      <c r="Z105" s="3624"/>
      <c r="AA105" s="3624"/>
      <c r="AB105" s="3624"/>
      <c r="AC105" s="3624"/>
      <c r="AD105" s="3624"/>
      <c r="AE105" s="3624"/>
      <c r="AF105" s="3625"/>
    </row>
    <row r="106" spans="2:32" s="2452" customFormat="1" ht="12.75" customHeight="1" x14ac:dyDescent="0.2">
      <c r="B106" s="5455" t="s">
        <v>5068</v>
      </c>
      <c r="C106" s="5456"/>
      <c r="D106" s="3965">
        <v>41793</v>
      </c>
      <c r="E106" s="3965"/>
      <c r="F106" s="3965"/>
      <c r="G106" s="3624"/>
      <c r="H106" s="3624"/>
      <c r="I106" s="3624"/>
      <c r="J106" s="3624"/>
      <c r="K106" s="3624"/>
      <c r="L106" s="3624"/>
      <c r="M106" s="3624"/>
      <c r="N106" s="3624"/>
      <c r="O106" s="3624"/>
      <c r="P106" s="3624"/>
      <c r="Q106" s="3624"/>
      <c r="R106" s="3624"/>
      <c r="S106" s="3624"/>
      <c r="T106" s="3624"/>
      <c r="U106" s="3624"/>
      <c r="V106" s="3624"/>
      <c r="W106" s="3624"/>
      <c r="X106" s="3624"/>
      <c r="Y106" s="3624"/>
      <c r="Z106" s="3624"/>
      <c r="AA106" s="3624"/>
      <c r="AB106" s="3624"/>
      <c r="AC106" s="3624"/>
      <c r="AD106" s="3624"/>
      <c r="AE106" s="3624"/>
      <c r="AF106" s="3625"/>
    </row>
    <row r="107" spans="2:32" s="2452" customFormat="1" x14ac:dyDescent="0.2">
      <c r="B107" s="5457" t="s">
        <v>5066</v>
      </c>
      <c r="C107" s="5458"/>
      <c r="D107" s="3965">
        <v>42002</v>
      </c>
      <c r="E107" s="3965"/>
      <c r="F107" s="3965"/>
      <c r="G107" s="3624"/>
      <c r="H107" s="3624"/>
      <c r="I107" s="3624"/>
      <c r="J107" s="3624"/>
      <c r="K107" s="3624"/>
      <c r="L107" s="3624"/>
      <c r="M107" s="3624"/>
      <c r="N107" s="3624"/>
      <c r="O107" s="3624"/>
      <c r="P107" s="3624"/>
      <c r="Q107" s="3624"/>
      <c r="R107" s="3624"/>
      <c r="S107" s="3624"/>
      <c r="T107" s="3624"/>
      <c r="U107" s="3624"/>
      <c r="V107" s="3624"/>
      <c r="W107" s="3624"/>
      <c r="X107" s="3624"/>
      <c r="Y107" s="3624"/>
      <c r="Z107" s="3624"/>
      <c r="AA107" s="3624"/>
      <c r="AB107" s="3624"/>
      <c r="AC107" s="3624"/>
      <c r="AD107" s="3624"/>
      <c r="AE107" s="3624"/>
      <c r="AF107" s="3625"/>
    </row>
    <row r="108" spans="2:32" s="2452" customFormat="1" ht="13.5" customHeight="1" thickBot="1" x14ac:dyDescent="0.25">
      <c r="B108" s="3774"/>
      <c r="C108" s="3775"/>
      <c r="D108" s="3775"/>
      <c r="E108" s="3775"/>
      <c r="F108" s="3775"/>
      <c r="G108" s="3624"/>
      <c r="H108" s="3624"/>
      <c r="I108" s="3624"/>
      <c r="J108" s="3624"/>
      <c r="K108" s="3624"/>
      <c r="L108" s="3624"/>
      <c r="M108" s="3624"/>
      <c r="N108" s="3624"/>
      <c r="O108" s="3624"/>
      <c r="P108" s="3624"/>
      <c r="Q108" s="3624"/>
      <c r="R108" s="3624"/>
      <c r="S108" s="3624"/>
      <c r="T108" s="3624"/>
      <c r="U108" s="3624"/>
      <c r="V108" s="3624"/>
      <c r="W108" s="3624"/>
      <c r="X108" s="3624"/>
      <c r="Y108" s="3624"/>
      <c r="Z108" s="3624"/>
      <c r="AA108" s="3624"/>
      <c r="AB108" s="3624"/>
      <c r="AC108" s="3624"/>
      <c r="AD108" s="3624"/>
      <c r="AE108" s="3624"/>
      <c r="AF108" s="3625"/>
    </row>
    <row r="109" spans="2:32" s="2452" customFormat="1" ht="37.5" customHeight="1" thickBot="1" x14ac:dyDescent="0.25">
      <c r="B109" s="5459" t="s">
        <v>5067</v>
      </c>
      <c r="C109" s="5460"/>
      <c r="D109" s="5461" t="s">
        <v>6327</v>
      </c>
      <c r="E109" s="5462"/>
      <c r="F109" s="5462"/>
      <c r="G109" s="5462"/>
      <c r="H109" s="5462"/>
      <c r="I109" s="5462"/>
      <c r="J109" s="5462"/>
      <c r="K109" s="5462"/>
      <c r="L109" s="5462"/>
      <c r="M109" s="5462"/>
      <c r="N109" s="5462"/>
      <c r="O109" s="5462"/>
      <c r="P109" s="5462"/>
      <c r="Q109" s="5463"/>
      <c r="R109" s="3624"/>
      <c r="S109" s="3624"/>
      <c r="T109" s="3624"/>
      <c r="U109" s="3624"/>
      <c r="V109" s="3624"/>
      <c r="W109" s="3624"/>
      <c r="X109" s="3624"/>
      <c r="Y109" s="3624"/>
      <c r="Z109" s="3624"/>
      <c r="AA109" s="3624"/>
      <c r="AB109" s="3624"/>
      <c r="AC109" s="3624"/>
      <c r="AD109" s="3624"/>
      <c r="AE109" s="3624"/>
      <c r="AF109" s="3625"/>
    </row>
    <row r="110" spans="2:32" s="2452" customFormat="1" ht="13.5" customHeight="1" thickBot="1" x14ac:dyDescent="0.25">
      <c r="B110" s="3774"/>
      <c r="C110" s="3775"/>
      <c r="D110" s="3775"/>
      <c r="E110" s="3775"/>
      <c r="F110" s="3775"/>
      <c r="G110" s="3624"/>
      <c r="H110" s="3624"/>
      <c r="I110" s="3624"/>
      <c r="J110" s="3624"/>
      <c r="K110" s="3624"/>
      <c r="L110" s="3624"/>
      <c r="M110" s="3624"/>
      <c r="N110" s="3624"/>
      <c r="O110" s="3624"/>
      <c r="P110" s="3624"/>
      <c r="Q110" s="3624"/>
      <c r="R110" s="3707"/>
      <c r="S110" s="3624"/>
      <c r="T110" s="3624"/>
      <c r="U110" s="3624"/>
      <c r="V110" s="3624"/>
      <c r="W110" s="3624"/>
      <c r="X110" s="3624"/>
      <c r="Y110" s="3624"/>
      <c r="Z110" s="3624"/>
      <c r="AA110" s="3624"/>
      <c r="AB110" s="3624"/>
      <c r="AC110" s="3624"/>
      <c r="AD110" s="3624"/>
      <c r="AE110" s="3624"/>
      <c r="AF110" s="3625"/>
    </row>
    <row r="111" spans="2:32" s="2452" customFormat="1" ht="13.5" customHeight="1" thickBot="1" x14ac:dyDescent="0.25">
      <c r="B111" s="5464" t="s">
        <v>5069</v>
      </c>
      <c r="C111" s="5465"/>
      <c r="D111" s="5444" t="s">
        <v>5070</v>
      </c>
      <c r="E111" s="5471" t="s">
        <v>224</v>
      </c>
      <c r="F111" s="5472"/>
      <c r="G111" s="5472"/>
      <c r="H111" s="5472"/>
      <c r="I111" s="5472"/>
      <c r="J111" s="5472"/>
      <c r="K111" s="5472"/>
      <c r="L111" s="5472"/>
      <c r="M111" s="5472"/>
      <c r="N111" s="5472"/>
      <c r="O111" s="5472"/>
      <c r="P111" s="5473"/>
      <c r="Q111" s="5471" t="s">
        <v>340</v>
      </c>
      <c r="R111" s="5472"/>
      <c r="S111" s="5472"/>
      <c r="T111" s="5472"/>
      <c r="U111" s="5472"/>
      <c r="V111" s="5472"/>
      <c r="W111" s="5472"/>
      <c r="X111" s="5472"/>
      <c r="Y111" s="5473"/>
      <c r="Z111" s="5471" t="s">
        <v>225</v>
      </c>
      <c r="AA111" s="5472"/>
      <c r="AB111" s="5473"/>
      <c r="AC111" s="5474" t="s">
        <v>4989</v>
      </c>
      <c r="AD111" s="5475"/>
      <c r="AE111" s="5476"/>
      <c r="AF111" s="3625"/>
    </row>
    <row r="112" spans="2:32" s="2452" customFormat="1" ht="13.5" thickBot="1" x14ac:dyDescent="0.25">
      <c r="B112" s="5466"/>
      <c r="C112" s="5467"/>
      <c r="D112" s="5470"/>
      <c r="E112" s="5444" t="s">
        <v>5007</v>
      </c>
      <c r="F112" s="5444" t="s">
        <v>5008</v>
      </c>
      <c r="G112" s="5448" t="s">
        <v>5010</v>
      </c>
      <c r="H112" s="5448" t="s">
        <v>5071</v>
      </c>
      <c r="I112" s="5448" t="s">
        <v>5072</v>
      </c>
      <c r="J112" s="5448" t="s">
        <v>5073</v>
      </c>
      <c r="K112" s="5450" t="s">
        <v>5013</v>
      </c>
      <c r="L112" s="5450"/>
      <c r="M112" s="5448" t="s">
        <v>5074</v>
      </c>
      <c r="N112" s="5448" t="s">
        <v>5075</v>
      </c>
      <c r="O112" s="5448" t="s">
        <v>5076</v>
      </c>
      <c r="P112" s="5448" t="s">
        <v>5077</v>
      </c>
      <c r="Q112" s="5444" t="s">
        <v>5019</v>
      </c>
      <c r="R112" s="5444" t="s">
        <v>5020</v>
      </c>
      <c r="S112" s="5444" t="s">
        <v>5021</v>
      </c>
      <c r="T112" s="5444" t="s">
        <v>5078</v>
      </c>
      <c r="U112" s="5444" t="s">
        <v>5079</v>
      </c>
      <c r="V112" s="5444" t="s">
        <v>5024</v>
      </c>
      <c r="W112" s="5444" t="s">
        <v>5026</v>
      </c>
      <c r="X112" s="5448" t="s">
        <v>5080</v>
      </c>
      <c r="Y112" s="5448" t="s">
        <v>5081</v>
      </c>
      <c r="Z112" s="5444" t="s">
        <v>5082</v>
      </c>
      <c r="AA112" s="5444" t="s">
        <v>5083</v>
      </c>
      <c r="AB112" s="5444" t="s">
        <v>5084</v>
      </c>
      <c r="AC112" s="5444" t="s">
        <v>1154</v>
      </c>
      <c r="AD112" s="5444" t="s">
        <v>4990</v>
      </c>
      <c r="AE112" s="5444" t="s">
        <v>4991</v>
      </c>
      <c r="AF112" s="3625"/>
    </row>
    <row r="113" spans="2:32" s="2452" customFormat="1" ht="13.5" thickBot="1" x14ac:dyDescent="0.25">
      <c r="B113" s="5468"/>
      <c r="C113" s="5469"/>
      <c r="D113" s="5445"/>
      <c r="E113" s="5445"/>
      <c r="F113" s="5445"/>
      <c r="G113" s="5449"/>
      <c r="H113" s="5449"/>
      <c r="I113" s="5449"/>
      <c r="J113" s="5449"/>
      <c r="K113" s="3772" t="s">
        <v>5033</v>
      </c>
      <c r="L113" s="3773" t="s">
        <v>2798</v>
      </c>
      <c r="M113" s="5449"/>
      <c r="N113" s="5449"/>
      <c r="O113" s="5449"/>
      <c r="P113" s="5449"/>
      <c r="Q113" s="5445"/>
      <c r="R113" s="5445"/>
      <c r="S113" s="5445"/>
      <c r="T113" s="5445"/>
      <c r="U113" s="5445"/>
      <c r="V113" s="5445"/>
      <c r="W113" s="5445"/>
      <c r="X113" s="5449"/>
      <c r="Y113" s="5449"/>
      <c r="Z113" s="5445"/>
      <c r="AA113" s="5445"/>
      <c r="AB113" s="5445"/>
      <c r="AC113" s="5445"/>
      <c r="AD113" s="5445"/>
      <c r="AE113" s="5445"/>
      <c r="AF113" s="3625"/>
    </row>
    <row r="114" spans="2:32" s="2452" customFormat="1" ht="13.5" thickBot="1" x14ac:dyDescent="0.25">
      <c r="B114" s="3954" t="s">
        <v>6328</v>
      </c>
      <c r="C114" s="3955"/>
      <c r="D114" s="3152"/>
      <c r="E114" s="3134" t="s">
        <v>1534</v>
      </c>
      <c r="F114" s="3153" t="s">
        <v>1534</v>
      </c>
      <c r="G114" s="3400" t="s">
        <v>1534</v>
      </c>
      <c r="H114" s="3400" t="s">
        <v>1534</v>
      </c>
      <c r="I114" s="3134" t="s">
        <v>1534</v>
      </c>
      <c r="J114" s="3134" t="s">
        <v>1534</v>
      </c>
      <c r="K114" s="3153" t="s">
        <v>1534</v>
      </c>
      <c r="L114" s="3400" t="s">
        <v>1534</v>
      </c>
      <c r="M114" s="3400" t="s">
        <v>1534</v>
      </c>
      <c r="N114" s="3400" t="s">
        <v>1534</v>
      </c>
      <c r="O114" s="3400" t="s">
        <v>1534</v>
      </c>
      <c r="P114" s="3400" t="s">
        <v>1534</v>
      </c>
      <c r="Q114" s="3400" t="s">
        <v>1534</v>
      </c>
      <c r="R114" s="3400" t="s">
        <v>1534</v>
      </c>
      <c r="S114" s="3400" t="s">
        <v>1534</v>
      </c>
      <c r="T114" s="3400" t="s">
        <v>1534</v>
      </c>
      <c r="U114" s="3400" t="s">
        <v>1534</v>
      </c>
      <c r="V114" s="3400" t="s">
        <v>1534</v>
      </c>
      <c r="W114" s="3400" t="s">
        <v>1534</v>
      </c>
      <c r="X114" s="3400" t="s">
        <v>1534</v>
      </c>
      <c r="Y114" s="3400" t="s">
        <v>1534</v>
      </c>
      <c r="Z114" s="3400" t="s">
        <v>1534</v>
      </c>
      <c r="AA114" s="3400" t="s">
        <v>1534</v>
      </c>
      <c r="AB114" s="3400" t="s">
        <v>1534</v>
      </c>
      <c r="AC114" s="3400" t="s">
        <v>1534</v>
      </c>
      <c r="AD114" s="3400" t="s">
        <v>1534</v>
      </c>
      <c r="AE114" s="3400" t="s">
        <v>1534</v>
      </c>
      <c r="AF114" s="3625"/>
    </row>
    <row r="115" spans="2:32" s="2452" customFormat="1" x14ac:dyDescent="0.2">
      <c r="B115" s="3713"/>
      <c r="C115" s="3660"/>
      <c r="D115" s="3660"/>
      <c r="E115" s="3660"/>
      <c r="F115" s="3660"/>
      <c r="G115" s="3662"/>
      <c r="H115" s="3662"/>
      <c r="I115" s="3662"/>
      <c r="J115" s="3662"/>
      <c r="K115" s="3660"/>
      <c r="L115" s="3662"/>
      <c r="M115" s="3662"/>
      <c r="N115" s="3662"/>
      <c r="O115" s="3662"/>
      <c r="P115" s="3662"/>
      <c r="Q115" s="3714"/>
      <c r="R115" s="3714"/>
      <c r="S115" s="3714"/>
      <c r="T115" s="3714"/>
      <c r="U115" s="3714"/>
      <c r="V115" s="3714"/>
      <c r="W115" s="3714"/>
      <c r="X115" s="3714"/>
      <c r="Y115" s="3714"/>
      <c r="Z115" s="3714"/>
      <c r="AA115" s="3714"/>
      <c r="AB115" s="3714"/>
      <c r="AC115" s="3714"/>
      <c r="AD115" s="3714"/>
      <c r="AE115" s="3714"/>
      <c r="AF115" s="3625"/>
    </row>
    <row r="116" spans="2:32" s="2452" customFormat="1" x14ac:dyDescent="0.2">
      <c r="B116" s="5446" t="s">
        <v>4992</v>
      </c>
      <c r="C116" s="5447"/>
      <c r="D116" s="4042" t="s">
        <v>6329</v>
      </c>
      <c r="E116" s="4042"/>
      <c r="F116" s="4042"/>
      <c r="G116" s="4042"/>
      <c r="H116" s="4042"/>
      <c r="I116" s="3715"/>
      <c r="J116" s="3715"/>
      <c r="K116" s="3715"/>
      <c r="L116" s="3715"/>
      <c r="M116" s="3715"/>
      <c r="N116" s="3715"/>
      <c r="O116" s="3715"/>
      <c r="P116" s="3715"/>
      <c r="Q116" s="3714"/>
      <c r="R116" s="3714"/>
      <c r="S116" s="3714"/>
      <c r="T116" s="3714"/>
      <c r="U116" s="3714"/>
      <c r="V116" s="3714"/>
      <c r="W116" s="3714"/>
      <c r="X116" s="3714"/>
      <c r="Y116" s="3714"/>
      <c r="Z116" s="3714"/>
      <c r="AA116" s="3714"/>
      <c r="AB116" s="3714"/>
      <c r="AC116" s="3714"/>
      <c r="AD116" s="3714"/>
      <c r="AE116" s="3714"/>
      <c r="AF116" s="3625"/>
    </row>
    <row r="117" spans="2:32" s="2452" customFormat="1" x14ac:dyDescent="0.2">
      <c r="B117" s="5446" t="s">
        <v>4993</v>
      </c>
      <c r="C117" s="5447"/>
      <c r="D117" s="4042" t="s">
        <v>6329</v>
      </c>
      <c r="E117" s="4042"/>
      <c r="F117" s="4042"/>
      <c r="G117" s="4042"/>
      <c r="H117" s="4042"/>
      <c r="I117" s="3715"/>
      <c r="J117" s="3715"/>
      <c r="K117" s="3715"/>
      <c r="L117" s="3715"/>
      <c r="M117" s="3715"/>
      <c r="N117" s="3715"/>
      <c r="O117" s="3715"/>
      <c r="P117" s="3715"/>
      <c r="Q117" s="3714"/>
      <c r="R117" s="3714"/>
      <c r="S117" s="3714"/>
      <c r="T117" s="3714"/>
      <c r="U117" s="3714"/>
      <c r="V117" s="3714"/>
      <c r="W117" s="3714"/>
      <c r="X117" s="3714"/>
      <c r="Y117" s="3714"/>
      <c r="Z117" s="3714"/>
      <c r="AA117" s="3714"/>
      <c r="AB117" s="3714"/>
      <c r="AC117" s="3714"/>
      <c r="AD117" s="3714"/>
      <c r="AE117" s="3714"/>
      <c r="AF117" s="3625"/>
    </row>
    <row r="118" spans="2:32" s="2452" customFormat="1" ht="13.5" thickBot="1" x14ac:dyDescent="0.25">
      <c r="B118" s="3776"/>
      <c r="C118" s="3777"/>
      <c r="D118" s="3777"/>
      <c r="E118" s="3777"/>
      <c r="F118" s="3777"/>
      <c r="G118" s="3707"/>
      <c r="H118" s="3707"/>
      <c r="I118" s="3707"/>
      <c r="J118" s="3707"/>
      <c r="K118" s="3707"/>
      <c r="L118" s="3707"/>
      <c r="M118" s="3707"/>
      <c r="N118" s="3707"/>
      <c r="O118" s="3707"/>
      <c r="P118" s="3707"/>
      <c r="Q118" s="3707"/>
      <c r="R118" s="3707"/>
      <c r="S118" s="3707"/>
      <c r="T118" s="3707"/>
      <c r="U118" s="3707"/>
      <c r="V118" s="3707"/>
      <c r="W118" s="3707"/>
      <c r="X118" s="3707"/>
      <c r="Y118" s="3707"/>
      <c r="Z118" s="3707"/>
      <c r="AA118" s="3707"/>
      <c r="AB118" s="3707"/>
      <c r="AC118" s="3707"/>
      <c r="AD118" s="3707"/>
      <c r="AE118" s="3707"/>
      <c r="AF118" s="3666"/>
    </row>
    <row r="119" spans="2:32" s="2452" customFormat="1" x14ac:dyDescent="0.2">
      <c r="B119" s="2874"/>
      <c r="C119" s="2874"/>
      <c r="D119" s="2874"/>
      <c r="E119" s="2874"/>
      <c r="F119" s="2874"/>
      <c r="G119" s="2875"/>
      <c r="H119" s="2876"/>
      <c r="I119" s="2874"/>
      <c r="J119" s="2874"/>
    </row>
    <row r="120" spans="2:32" s="2452" customFormat="1" ht="13.5" thickBot="1" x14ac:dyDescent="0.25">
      <c r="B120" s="2874"/>
      <c r="C120" s="2874"/>
      <c r="D120" s="2874"/>
      <c r="E120" s="2874"/>
      <c r="F120" s="2874"/>
      <c r="G120" s="2875"/>
      <c r="H120" s="2876"/>
      <c r="I120" s="2874"/>
      <c r="J120" s="2874"/>
    </row>
    <row r="121" spans="2:32" s="2452" customFormat="1" ht="20.25" x14ac:dyDescent="0.2">
      <c r="B121" s="5451" t="s">
        <v>5065</v>
      </c>
      <c r="C121" s="5452"/>
      <c r="D121" s="5452"/>
      <c r="E121" s="5452"/>
      <c r="F121" s="5452"/>
      <c r="G121" s="5452"/>
      <c r="H121" s="5452"/>
      <c r="I121" s="5452"/>
      <c r="J121" s="5452"/>
      <c r="K121" s="5452"/>
      <c r="L121" s="5452"/>
      <c r="M121" s="5452"/>
      <c r="N121" s="5452"/>
      <c r="O121" s="5452"/>
      <c r="P121" s="5452"/>
      <c r="Q121" s="5452"/>
      <c r="R121" s="5452"/>
      <c r="S121" s="5452"/>
      <c r="T121" s="5452"/>
      <c r="U121" s="5452"/>
      <c r="V121" s="5452"/>
      <c r="W121" s="5452"/>
      <c r="X121" s="5452"/>
      <c r="Y121" s="5452"/>
      <c r="Z121" s="5452"/>
      <c r="AA121" s="5452"/>
      <c r="AB121" s="5452"/>
      <c r="AC121" s="5452"/>
      <c r="AD121" s="5452"/>
      <c r="AE121" s="5452"/>
      <c r="AF121" s="5453"/>
    </row>
    <row r="122" spans="2:32" s="2452" customFormat="1" x14ac:dyDescent="0.2">
      <c r="B122" s="3705"/>
      <c r="C122" s="3623"/>
      <c r="D122" s="3623"/>
      <c r="E122" s="3623"/>
      <c r="F122" s="3623"/>
      <c r="G122" s="3624"/>
      <c r="H122" s="3624"/>
      <c r="I122" s="3624"/>
      <c r="J122" s="3624"/>
      <c r="K122" s="3624"/>
      <c r="L122" s="3624"/>
      <c r="M122" s="3624"/>
      <c r="N122" s="3624"/>
      <c r="O122" s="3624"/>
      <c r="P122" s="3624"/>
      <c r="Q122" s="3624"/>
      <c r="R122" s="3624"/>
      <c r="S122" s="3624"/>
      <c r="T122" s="3624"/>
      <c r="U122" s="3624"/>
      <c r="V122" s="3624"/>
      <c r="W122" s="3624"/>
      <c r="X122" s="3624"/>
      <c r="Y122" s="3624"/>
      <c r="Z122" s="3624"/>
      <c r="AA122" s="3624"/>
      <c r="AB122" s="3624"/>
      <c r="AC122" s="3624"/>
      <c r="AD122" s="3624"/>
      <c r="AE122" s="3624"/>
      <c r="AF122" s="3625"/>
    </row>
    <row r="123" spans="2:32" s="2452" customFormat="1" x14ac:dyDescent="0.2">
      <c r="B123" s="3706" t="s">
        <v>5085</v>
      </c>
      <c r="C123" s="3623"/>
      <c r="D123" s="5454" t="s">
        <v>6345</v>
      </c>
      <c r="E123" s="5454"/>
      <c r="F123" s="5454"/>
      <c r="G123" s="3624"/>
      <c r="H123" s="3624"/>
      <c r="I123" s="3624"/>
      <c r="J123" s="3624"/>
      <c r="K123" s="3624"/>
      <c r="L123" s="3624"/>
      <c r="M123" s="3624"/>
      <c r="N123" s="3624"/>
      <c r="O123" s="3624"/>
      <c r="P123" s="3624"/>
      <c r="Q123" s="3624"/>
      <c r="R123" s="3624"/>
      <c r="S123" s="3624"/>
      <c r="T123" s="3624"/>
      <c r="U123" s="3624"/>
      <c r="V123" s="3624"/>
      <c r="W123" s="3624"/>
      <c r="X123" s="3624"/>
      <c r="Y123" s="3624"/>
      <c r="Z123" s="3624"/>
      <c r="AA123" s="3624"/>
      <c r="AB123" s="3624"/>
      <c r="AC123" s="3624"/>
      <c r="AD123" s="3624"/>
      <c r="AE123" s="3624"/>
      <c r="AF123" s="3625"/>
    </row>
    <row r="124" spans="2:32" s="2452" customFormat="1" x14ac:dyDescent="0.2">
      <c r="B124" s="5455" t="s">
        <v>5068</v>
      </c>
      <c r="C124" s="5456"/>
      <c r="D124" s="3962">
        <v>41820</v>
      </c>
      <c r="E124" s="3962"/>
      <c r="F124" s="3962"/>
      <c r="G124" s="3624"/>
      <c r="H124" s="3624"/>
      <c r="I124" s="3624"/>
      <c r="J124" s="3624"/>
      <c r="K124" s="3624"/>
      <c r="L124" s="3624"/>
      <c r="M124" s="3624"/>
      <c r="N124" s="3624"/>
      <c r="O124" s="3624"/>
      <c r="P124" s="3624"/>
      <c r="Q124" s="3624"/>
      <c r="R124" s="3624"/>
      <c r="S124" s="3624"/>
      <c r="T124" s="3624"/>
      <c r="U124" s="3624"/>
      <c r="V124" s="3624"/>
      <c r="W124" s="3624"/>
      <c r="X124" s="3624"/>
      <c r="Y124" s="3624"/>
      <c r="Z124" s="3624"/>
      <c r="AA124" s="3624"/>
      <c r="AB124" s="3624"/>
      <c r="AC124" s="3624"/>
      <c r="AD124" s="3624"/>
      <c r="AE124" s="3624"/>
      <c r="AF124" s="3625"/>
    </row>
    <row r="125" spans="2:32" s="2452" customFormat="1" x14ac:dyDescent="0.2">
      <c r="B125" s="5457" t="s">
        <v>5066</v>
      </c>
      <c r="C125" s="5458"/>
      <c r="D125" s="3965">
        <v>41821</v>
      </c>
      <c r="E125" s="3965"/>
      <c r="F125" s="3965"/>
      <c r="G125" s="3624"/>
      <c r="H125" s="3624"/>
      <c r="I125" s="3624"/>
      <c r="J125" s="3624"/>
      <c r="K125" s="3624"/>
      <c r="L125" s="3624"/>
      <c r="M125" s="3624"/>
      <c r="N125" s="3624"/>
      <c r="O125" s="3624"/>
      <c r="P125" s="3624"/>
      <c r="Q125" s="3624"/>
      <c r="R125" s="3624"/>
      <c r="S125" s="3624"/>
      <c r="T125" s="3624"/>
      <c r="U125" s="3624"/>
      <c r="V125" s="3624"/>
      <c r="W125" s="3624"/>
      <c r="X125" s="3624"/>
      <c r="Y125" s="3624"/>
      <c r="Z125" s="3624"/>
      <c r="AA125" s="3624"/>
      <c r="AB125" s="3624"/>
      <c r="AC125" s="3624"/>
      <c r="AD125" s="3624"/>
      <c r="AE125" s="3624"/>
      <c r="AF125" s="3625"/>
    </row>
    <row r="126" spans="2:32" s="2452" customFormat="1" ht="13.5" thickBot="1" x14ac:dyDescent="0.25">
      <c r="B126" s="3705"/>
      <c r="C126" s="3623"/>
      <c r="D126" s="3623"/>
      <c r="E126" s="3623"/>
      <c r="F126" s="3623"/>
      <c r="G126" s="3624"/>
      <c r="H126" s="3624"/>
      <c r="I126" s="3624"/>
      <c r="J126" s="3624"/>
      <c r="K126" s="3624"/>
      <c r="L126" s="3624"/>
      <c r="M126" s="3624"/>
      <c r="N126" s="3624"/>
      <c r="O126" s="3624"/>
      <c r="P126" s="3624"/>
      <c r="Q126" s="3624"/>
      <c r="R126" s="3624"/>
      <c r="S126" s="3624"/>
      <c r="T126" s="3624"/>
      <c r="U126" s="3624"/>
      <c r="V126" s="3624"/>
      <c r="W126" s="3624"/>
      <c r="X126" s="3624"/>
      <c r="Y126" s="3624"/>
      <c r="Z126" s="3624"/>
      <c r="AA126" s="3624"/>
      <c r="AB126" s="3624"/>
      <c r="AC126" s="3624"/>
      <c r="AD126" s="3624"/>
      <c r="AE126" s="3624"/>
      <c r="AF126" s="3625"/>
    </row>
    <row r="127" spans="2:32" s="2452" customFormat="1" ht="72" customHeight="1" thickBot="1" x14ac:dyDescent="0.25">
      <c r="B127" s="5459" t="s">
        <v>5067</v>
      </c>
      <c r="C127" s="5460"/>
      <c r="D127" s="5461" t="s">
        <v>6665</v>
      </c>
      <c r="E127" s="5462"/>
      <c r="F127" s="5462"/>
      <c r="G127" s="5462"/>
      <c r="H127" s="5462"/>
      <c r="I127" s="5462"/>
      <c r="J127" s="5462"/>
      <c r="K127" s="5462"/>
      <c r="L127" s="5462"/>
      <c r="M127" s="5462"/>
      <c r="N127" s="5462"/>
      <c r="O127" s="5462"/>
      <c r="P127" s="5462"/>
      <c r="Q127" s="5463"/>
      <c r="R127" s="3624"/>
      <c r="S127" s="3624"/>
      <c r="T127" s="3624"/>
      <c r="U127" s="3624"/>
      <c r="V127" s="3624"/>
      <c r="W127" s="3624"/>
      <c r="X127" s="3624"/>
      <c r="Y127" s="3624"/>
      <c r="Z127" s="3624"/>
      <c r="AA127" s="3624"/>
      <c r="AB127" s="3624"/>
      <c r="AC127" s="3624"/>
      <c r="AD127" s="3624"/>
      <c r="AE127" s="3624"/>
      <c r="AF127" s="3625"/>
    </row>
    <row r="128" spans="2:32" s="2452" customFormat="1" ht="13.5" thickBot="1" x14ac:dyDescent="0.25">
      <c r="B128" s="3705"/>
      <c r="C128" s="3623"/>
      <c r="D128" s="3623"/>
      <c r="E128" s="3623"/>
      <c r="F128" s="3623"/>
      <c r="G128" s="3624"/>
      <c r="H128" s="3624"/>
      <c r="I128" s="3624"/>
      <c r="J128" s="3624"/>
      <c r="K128" s="3624"/>
      <c r="L128" s="3624"/>
      <c r="M128" s="3624"/>
      <c r="N128" s="3624"/>
      <c r="O128" s="3624"/>
      <c r="P128" s="3624"/>
      <c r="Q128" s="3624"/>
      <c r="R128" s="3707"/>
      <c r="S128" s="3624"/>
      <c r="T128" s="3624"/>
      <c r="U128" s="3624"/>
      <c r="V128" s="3624"/>
      <c r="W128" s="3624"/>
      <c r="X128" s="3624"/>
      <c r="Y128" s="3624"/>
      <c r="Z128" s="3624"/>
      <c r="AA128" s="3624"/>
      <c r="AB128" s="3624"/>
      <c r="AC128" s="3624"/>
      <c r="AD128" s="3624"/>
      <c r="AE128" s="3624"/>
      <c r="AF128" s="3625"/>
    </row>
    <row r="129" spans="2:32" s="2452" customFormat="1" ht="13.5" thickBot="1" x14ac:dyDescent="0.25">
      <c r="B129" s="5464" t="s">
        <v>5069</v>
      </c>
      <c r="C129" s="5465"/>
      <c r="D129" s="5444" t="s">
        <v>5070</v>
      </c>
      <c r="E129" s="5471" t="s">
        <v>224</v>
      </c>
      <c r="F129" s="5472"/>
      <c r="G129" s="5472"/>
      <c r="H129" s="5472"/>
      <c r="I129" s="5472"/>
      <c r="J129" s="5472"/>
      <c r="K129" s="5472"/>
      <c r="L129" s="5472"/>
      <c r="M129" s="5472"/>
      <c r="N129" s="5472"/>
      <c r="O129" s="5472"/>
      <c r="P129" s="5473"/>
      <c r="Q129" s="5471" t="s">
        <v>340</v>
      </c>
      <c r="R129" s="5472"/>
      <c r="S129" s="5472"/>
      <c r="T129" s="5472"/>
      <c r="U129" s="5472"/>
      <c r="V129" s="5472"/>
      <c r="W129" s="5472"/>
      <c r="X129" s="5472"/>
      <c r="Y129" s="5473"/>
      <c r="Z129" s="5471" t="s">
        <v>225</v>
      </c>
      <c r="AA129" s="5472"/>
      <c r="AB129" s="5473"/>
      <c r="AC129" s="5474" t="s">
        <v>4989</v>
      </c>
      <c r="AD129" s="5475"/>
      <c r="AE129" s="5476"/>
      <c r="AF129" s="3625"/>
    </row>
    <row r="130" spans="2:32" s="2452" customFormat="1" ht="13.5" thickBot="1" x14ac:dyDescent="0.25">
      <c r="B130" s="5466"/>
      <c r="C130" s="5467"/>
      <c r="D130" s="5470"/>
      <c r="E130" s="5444" t="s">
        <v>5007</v>
      </c>
      <c r="F130" s="5444" t="s">
        <v>5008</v>
      </c>
      <c r="G130" s="5448" t="s">
        <v>5010</v>
      </c>
      <c r="H130" s="5448" t="s">
        <v>5071</v>
      </c>
      <c r="I130" s="5448" t="s">
        <v>5072</v>
      </c>
      <c r="J130" s="5448" t="s">
        <v>5073</v>
      </c>
      <c r="K130" s="5450" t="s">
        <v>5013</v>
      </c>
      <c r="L130" s="5450"/>
      <c r="M130" s="5448" t="s">
        <v>5074</v>
      </c>
      <c r="N130" s="5448" t="s">
        <v>5075</v>
      </c>
      <c r="O130" s="5448" t="s">
        <v>5076</v>
      </c>
      <c r="P130" s="5448" t="s">
        <v>5077</v>
      </c>
      <c r="Q130" s="5444" t="s">
        <v>5019</v>
      </c>
      <c r="R130" s="5444" t="s">
        <v>5020</v>
      </c>
      <c r="S130" s="5444" t="s">
        <v>5021</v>
      </c>
      <c r="T130" s="5444" t="s">
        <v>5078</v>
      </c>
      <c r="U130" s="5444" t="s">
        <v>5079</v>
      </c>
      <c r="V130" s="5444" t="s">
        <v>5024</v>
      </c>
      <c r="W130" s="5444" t="s">
        <v>5026</v>
      </c>
      <c r="X130" s="5448" t="s">
        <v>5080</v>
      </c>
      <c r="Y130" s="5448" t="s">
        <v>5081</v>
      </c>
      <c r="Z130" s="5444" t="s">
        <v>5082</v>
      </c>
      <c r="AA130" s="5444" t="s">
        <v>5083</v>
      </c>
      <c r="AB130" s="5444" t="s">
        <v>5084</v>
      </c>
      <c r="AC130" s="5444" t="s">
        <v>1154</v>
      </c>
      <c r="AD130" s="5444" t="s">
        <v>4990</v>
      </c>
      <c r="AE130" s="5444" t="s">
        <v>4991</v>
      </c>
      <c r="AF130" s="3625"/>
    </row>
    <row r="131" spans="2:32" s="2452" customFormat="1" ht="13.5" thickBot="1" x14ac:dyDescent="0.25">
      <c r="B131" s="5468"/>
      <c r="C131" s="5469"/>
      <c r="D131" s="5445"/>
      <c r="E131" s="5445"/>
      <c r="F131" s="5445"/>
      <c r="G131" s="5449"/>
      <c r="H131" s="5449"/>
      <c r="I131" s="5449"/>
      <c r="J131" s="5449"/>
      <c r="K131" s="3627" t="s">
        <v>5033</v>
      </c>
      <c r="L131" s="3628" t="s">
        <v>2798</v>
      </c>
      <c r="M131" s="5449"/>
      <c r="N131" s="5449"/>
      <c r="O131" s="5449"/>
      <c r="P131" s="5449"/>
      <c r="Q131" s="5445"/>
      <c r="R131" s="5445"/>
      <c r="S131" s="5445"/>
      <c r="T131" s="5445"/>
      <c r="U131" s="5445"/>
      <c r="V131" s="5445"/>
      <c r="W131" s="5445"/>
      <c r="X131" s="5449"/>
      <c r="Y131" s="5449"/>
      <c r="Z131" s="5445"/>
      <c r="AA131" s="5445"/>
      <c r="AB131" s="5445"/>
      <c r="AC131" s="5445"/>
      <c r="AD131" s="5445"/>
      <c r="AE131" s="5445"/>
      <c r="AF131" s="3625"/>
    </row>
    <row r="132" spans="2:32" s="2452" customFormat="1" ht="13.5" thickBot="1" x14ac:dyDescent="0.25">
      <c r="B132" s="3954" t="s">
        <v>6328</v>
      </c>
      <c r="C132" s="3955"/>
      <c r="D132" s="3152" t="s">
        <v>6346</v>
      </c>
      <c r="E132" s="3134" t="s">
        <v>1534</v>
      </c>
      <c r="F132" s="3153" t="s">
        <v>1534</v>
      </c>
      <c r="G132" s="3400" t="s">
        <v>1534</v>
      </c>
      <c r="H132" s="3400" t="s">
        <v>1534</v>
      </c>
      <c r="I132" s="3134" t="s">
        <v>1534</v>
      </c>
      <c r="J132" s="3134" t="s">
        <v>1534</v>
      </c>
      <c r="K132" s="3153" t="s">
        <v>1534</v>
      </c>
      <c r="L132" s="3400" t="s">
        <v>1534</v>
      </c>
      <c r="M132" s="3400" t="s">
        <v>1534</v>
      </c>
      <c r="N132" s="3400" t="s">
        <v>1534</v>
      </c>
      <c r="O132" s="3400" t="s">
        <v>1534</v>
      </c>
      <c r="P132" s="3400" t="s">
        <v>1534</v>
      </c>
      <c r="Q132" s="3400" t="s">
        <v>1534</v>
      </c>
      <c r="R132" s="3400" t="s">
        <v>1534</v>
      </c>
      <c r="S132" s="3400" t="s">
        <v>1534</v>
      </c>
      <c r="T132" s="3400" t="s">
        <v>1534</v>
      </c>
      <c r="U132" s="3400" t="s">
        <v>1534</v>
      </c>
      <c r="V132" s="3400" t="s">
        <v>1534</v>
      </c>
      <c r="W132" s="3400" t="s">
        <v>1534</v>
      </c>
      <c r="X132" s="3400" t="s">
        <v>1534</v>
      </c>
      <c r="Y132" s="3400" t="s">
        <v>1534</v>
      </c>
      <c r="Z132" s="3400" t="s">
        <v>1534</v>
      </c>
      <c r="AA132" s="3400" t="s">
        <v>1534</v>
      </c>
      <c r="AB132" s="3400" t="s">
        <v>1534</v>
      </c>
      <c r="AC132" s="3400" t="s">
        <v>1534</v>
      </c>
      <c r="AD132" s="3400" t="s">
        <v>1534</v>
      </c>
      <c r="AE132" s="3400" t="s">
        <v>1534</v>
      </c>
      <c r="AF132" s="3625"/>
    </row>
    <row r="133" spans="2:32" s="2452" customFormat="1" x14ac:dyDescent="0.2">
      <c r="B133" s="3713"/>
      <c r="C133" s="3660"/>
      <c r="D133" s="3660"/>
      <c r="E133" s="3660"/>
      <c r="F133" s="3660"/>
      <c r="G133" s="3662"/>
      <c r="H133" s="3662"/>
      <c r="I133" s="3662"/>
      <c r="J133" s="3662"/>
      <c r="K133" s="3660"/>
      <c r="L133" s="3662"/>
      <c r="M133" s="3662"/>
      <c r="N133" s="3662"/>
      <c r="O133" s="3662"/>
      <c r="P133" s="3662"/>
      <c r="Q133" s="3714"/>
      <c r="R133" s="3714"/>
      <c r="S133" s="3714"/>
      <c r="T133" s="3714"/>
      <c r="U133" s="3714"/>
      <c r="V133" s="3714"/>
      <c r="W133" s="3714"/>
      <c r="X133" s="3714"/>
      <c r="Y133" s="3714"/>
      <c r="Z133" s="3714"/>
      <c r="AA133" s="3714"/>
      <c r="AB133" s="3714"/>
      <c r="AC133" s="3714"/>
      <c r="AD133" s="3714"/>
      <c r="AE133" s="3714"/>
      <c r="AF133" s="3625"/>
    </row>
    <row r="134" spans="2:32" s="2452" customFormat="1" x14ac:dyDescent="0.2">
      <c r="B134" s="5446" t="s">
        <v>4992</v>
      </c>
      <c r="C134" s="5447"/>
      <c r="D134" s="4042" t="s">
        <v>6347</v>
      </c>
      <c r="E134" s="4042"/>
      <c r="F134" s="4042"/>
      <c r="G134" s="4042"/>
      <c r="H134" s="4042"/>
      <c r="I134" s="3715"/>
      <c r="J134" s="3715"/>
      <c r="K134" s="3715"/>
      <c r="L134" s="3715"/>
      <c r="M134" s="3715"/>
      <c r="N134" s="3715"/>
      <c r="O134" s="3715"/>
      <c r="P134" s="3715"/>
      <c r="Q134" s="3714"/>
      <c r="R134" s="3714"/>
      <c r="S134" s="3714"/>
      <c r="T134" s="3714"/>
      <c r="U134" s="3714"/>
      <c r="V134" s="3714"/>
      <c r="W134" s="3714"/>
      <c r="X134" s="3714"/>
      <c r="Y134" s="3714"/>
      <c r="Z134" s="3714"/>
      <c r="AA134" s="3714"/>
      <c r="AB134" s="3714"/>
      <c r="AC134" s="3714"/>
      <c r="AD134" s="3714"/>
      <c r="AE134" s="3714"/>
      <c r="AF134" s="3625"/>
    </row>
    <row r="135" spans="2:32" s="2452" customFormat="1" x14ac:dyDescent="0.2">
      <c r="B135" s="5446" t="s">
        <v>4993</v>
      </c>
      <c r="C135" s="5447"/>
      <c r="D135" s="4042" t="s">
        <v>6347</v>
      </c>
      <c r="E135" s="4042"/>
      <c r="F135" s="4042"/>
      <c r="G135" s="4042"/>
      <c r="H135" s="4042"/>
      <c r="I135" s="3715"/>
      <c r="J135" s="3715"/>
      <c r="K135" s="3715"/>
      <c r="L135" s="3715"/>
      <c r="M135" s="3715"/>
      <c r="N135" s="3715"/>
      <c r="O135" s="3715"/>
      <c r="P135" s="3715"/>
      <c r="Q135" s="3714"/>
      <c r="R135" s="3714"/>
      <c r="S135" s="3714"/>
      <c r="T135" s="3714"/>
      <c r="U135" s="3714"/>
      <c r="V135" s="3714"/>
      <c r="W135" s="3714"/>
      <c r="X135" s="3714"/>
      <c r="Y135" s="3714"/>
      <c r="Z135" s="3714"/>
      <c r="AA135" s="3714"/>
      <c r="AB135" s="3714"/>
      <c r="AC135" s="3714"/>
      <c r="AD135" s="3714"/>
      <c r="AE135" s="3714"/>
      <c r="AF135" s="3625"/>
    </row>
    <row r="136" spans="2:32" s="2452" customFormat="1" ht="13.5" thickBot="1" x14ac:dyDescent="0.25">
      <c r="B136" s="3716"/>
      <c r="C136" s="3717"/>
      <c r="D136" s="3717"/>
      <c r="E136" s="3717"/>
      <c r="F136" s="3717"/>
      <c r="G136" s="3707"/>
      <c r="H136" s="3707"/>
      <c r="I136" s="3707"/>
      <c r="J136" s="3707"/>
      <c r="K136" s="3707"/>
      <c r="L136" s="3707"/>
      <c r="M136" s="3707"/>
      <c r="N136" s="3707"/>
      <c r="O136" s="3707"/>
      <c r="P136" s="3707"/>
      <c r="Q136" s="3707"/>
      <c r="R136" s="3707"/>
      <c r="S136" s="3707"/>
      <c r="T136" s="3707"/>
      <c r="U136" s="3707"/>
      <c r="V136" s="3707"/>
      <c r="W136" s="3707"/>
      <c r="X136" s="3707"/>
      <c r="Y136" s="3707"/>
      <c r="Z136" s="3707"/>
      <c r="AA136" s="3707"/>
      <c r="AB136" s="3707"/>
      <c r="AC136" s="3707"/>
      <c r="AD136" s="3707"/>
      <c r="AE136" s="3707"/>
      <c r="AF136" s="3666"/>
    </row>
    <row r="137" spans="2:32" s="2452" customFormat="1" x14ac:dyDescent="0.2">
      <c r="B137" s="3668"/>
      <c r="C137" s="3668"/>
      <c r="D137" s="3668"/>
      <c r="E137" s="3668"/>
      <c r="F137" s="3668"/>
      <c r="G137" s="3669"/>
      <c r="H137" s="3670"/>
      <c r="I137" s="3668"/>
      <c r="J137" s="3668"/>
      <c r="K137" s="1941"/>
      <c r="L137" s="1941"/>
      <c r="M137" s="1941"/>
      <c r="N137" s="1941"/>
      <c r="O137" s="1941"/>
      <c r="P137" s="1941"/>
      <c r="Q137" s="1941"/>
      <c r="R137" s="1941"/>
      <c r="S137" s="1941"/>
      <c r="T137" s="1941"/>
      <c r="U137" s="1941"/>
      <c r="V137" s="1941"/>
      <c r="W137" s="1941"/>
      <c r="X137" s="1941"/>
      <c r="Y137" s="1941"/>
      <c r="Z137" s="1941"/>
      <c r="AA137" s="1941"/>
      <c r="AB137" s="1941"/>
      <c r="AC137" s="1941"/>
      <c r="AD137" s="1941"/>
      <c r="AE137" s="1941"/>
      <c r="AF137" s="1941"/>
    </row>
    <row r="138" spans="2:32" s="2452" customFormat="1" ht="13.5" thickBot="1" x14ac:dyDescent="0.25">
      <c r="B138" s="3869"/>
      <c r="C138" s="3869"/>
      <c r="D138" s="3869"/>
      <c r="E138" s="3869"/>
      <c r="F138" s="3869"/>
      <c r="G138" s="3870"/>
      <c r="H138" s="3871"/>
      <c r="I138" s="3869"/>
      <c r="J138" s="3869"/>
    </row>
    <row r="139" spans="2:32" s="2452" customFormat="1" ht="20.25" x14ac:dyDescent="0.2">
      <c r="B139" s="5451" t="s">
        <v>5065</v>
      </c>
      <c r="C139" s="5452"/>
      <c r="D139" s="5452"/>
      <c r="E139" s="5452"/>
      <c r="F139" s="5452"/>
      <c r="G139" s="5452"/>
      <c r="H139" s="5452"/>
      <c r="I139" s="5452"/>
      <c r="J139" s="5452"/>
      <c r="K139" s="5452"/>
      <c r="L139" s="5452"/>
      <c r="M139" s="5452"/>
      <c r="N139" s="5452"/>
      <c r="O139" s="5452"/>
      <c r="P139" s="5452"/>
      <c r="Q139" s="5452"/>
      <c r="R139" s="5452"/>
      <c r="S139" s="5452"/>
      <c r="T139" s="5452"/>
      <c r="U139" s="5452"/>
      <c r="V139" s="5452"/>
      <c r="W139" s="5452"/>
      <c r="X139" s="5452"/>
      <c r="Y139" s="5452"/>
      <c r="Z139" s="5452"/>
      <c r="AA139" s="5452"/>
      <c r="AB139" s="5452"/>
      <c r="AC139" s="5452"/>
      <c r="AD139" s="5452"/>
      <c r="AE139" s="5452"/>
      <c r="AF139" s="5453"/>
    </row>
    <row r="140" spans="2:32" s="2452" customFormat="1" x14ac:dyDescent="0.2">
      <c r="B140" s="3705"/>
      <c r="C140" s="3623"/>
      <c r="D140" s="3623"/>
      <c r="E140" s="3623"/>
      <c r="F140" s="3623"/>
      <c r="G140" s="3624"/>
      <c r="H140" s="3624"/>
      <c r="I140" s="3624"/>
      <c r="J140" s="3624"/>
      <c r="K140" s="3624"/>
      <c r="L140" s="3624"/>
      <c r="M140" s="3624"/>
      <c r="N140" s="3624"/>
      <c r="O140" s="3624"/>
      <c r="P140" s="3624"/>
      <c r="Q140" s="3624"/>
      <c r="R140" s="3624"/>
      <c r="S140" s="3624"/>
      <c r="T140" s="3624"/>
      <c r="U140" s="3624"/>
      <c r="V140" s="3624"/>
      <c r="W140" s="3624"/>
      <c r="X140" s="3624"/>
      <c r="Y140" s="3624"/>
      <c r="Z140" s="3624"/>
      <c r="AA140" s="3624"/>
      <c r="AB140" s="3624"/>
      <c r="AC140" s="3624"/>
      <c r="AD140" s="3624"/>
      <c r="AE140" s="3624"/>
      <c r="AF140" s="3625"/>
    </row>
    <row r="141" spans="2:32" s="2452" customFormat="1" x14ac:dyDescent="0.2">
      <c r="B141" s="3706" t="s">
        <v>5085</v>
      </c>
      <c r="C141" s="3623"/>
      <c r="D141" s="5454" t="s">
        <v>6522</v>
      </c>
      <c r="E141" s="5454"/>
      <c r="F141" s="5454"/>
      <c r="G141" s="3624"/>
      <c r="H141" s="3624"/>
      <c r="I141" s="3624"/>
      <c r="J141" s="3624"/>
      <c r="K141" s="3624"/>
      <c r="L141" s="3624"/>
      <c r="M141" s="3624"/>
      <c r="N141" s="3624"/>
      <c r="O141" s="3624"/>
      <c r="P141" s="3624"/>
      <c r="Q141" s="3624"/>
      <c r="R141" s="3624"/>
      <c r="S141" s="3624"/>
      <c r="T141" s="3624"/>
      <c r="U141" s="3624"/>
      <c r="V141" s="3624"/>
      <c r="W141" s="3624"/>
      <c r="X141" s="3624"/>
      <c r="Y141" s="3624"/>
      <c r="Z141" s="3624"/>
      <c r="AA141" s="3624"/>
      <c r="AB141" s="3624"/>
      <c r="AC141" s="3624"/>
      <c r="AD141" s="3624"/>
      <c r="AE141" s="3624"/>
      <c r="AF141" s="3625"/>
    </row>
    <row r="142" spans="2:32" s="2452" customFormat="1" x14ac:dyDescent="0.2">
      <c r="B142" s="5455" t="s">
        <v>5068</v>
      </c>
      <c r="C142" s="5456"/>
      <c r="D142" s="5493">
        <v>41760</v>
      </c>
      <c r="E142" s="5493"/>
      <c r="F142" s="5493"/>
      <c r="G142" s="3624"/>
      <c r="H142" s="3624"/>
      <c r="I142" s="3624"/>
      <c r="J142" s="3624"/>
      <c r="K142" s="3624"/>
      <c r="L142" s="3624"/>
      <c r="M142" s="3624"/>
      <c r="N142" s="3624"/>
      <c r="O142" s="3624"/>
      <c r="P142" s="3624"/>
      <c r="Q142" s="3624"/>
      <c r="R142" s="3624"/>
      <c r="S142" s="3624"/>
      <c r="T142" s="3624"/>
      <c r="U142" s="3624"/>
      <c r="V142" s="3624"/>
      <c r="W142" s="3624"/>
      <c r="X142" s="3624"/>
      <c r="Y142" s="3624"/>
      <c r="Z142" s="3624"/>
      <c r="AA142" s="3624"/>
      <c r="AB142" s="3624"/>
      <c r="AC142" s="3624"/>
      <c r="AD142" s="3624"/>
      <c r="AE142" s="3624"/>
      <c r="AF142" s="3625"/>
    </row>
    <row r="143" spans="2:32" s="2452" customFormat="1" x14ac:dyDescent="0.2">
      <c r="B143" s="5457" t="s">
        <v>5066</v>
      </c>
      <c r="C143" s="5458"/>
      <c r="D143" s="5494">
        <v>41998</v>
      </c>
      <c r="E143" s="5494"/>
      <c r="F143" s="5494"/>
      <c r="G143" s="3624"/>
      <c r="H143" s="3624"/>
      <c r="I143" s="3624"/>
      <c r="J143" s="3624"/>
      <c r="K143" s="3624"/>
      <c r="L143" s="3624"/>
      <c r="M143" s="3624"/>
      <c r="N143" s="3624"/>
      <c r="O143" s="3624"/>
      <c r="P143" s="3624"/>
      <c r="Q143" s="3624"/>
      <c r="R143" s="3624"/>
      <c r="S143" s="3624"/>
      <c r="T143" s="3624"/>
      <c r="U143" s="3624"/>
      <c r="V143" s="3624"/>
      <c r="W143" s="3624"/>
      <c r="X143" s="3624"/>
      <c r="Y143" s="3624"/>
      <c r="Z143" s="3624"/>
      <c r="AA143" s="3624"/>
      <c r="AB143" s="3624"/>
      <c r="AC143" s="3624"/>
      <c r="AD143" s="3624"/>
      <c r="AE143" s="3624"/>
      <c r="AF143" s="3625"/>
    </row>
    <row r="144" spans="2:32" s="2452" customFormat="1" ht="13.5" thickBot="1" x14ac:dyDescent="0.25">
      <c r="B144" s="3705"/>
      <c r="C144" s="3623"/>
      <c r="D144" s="3623"/>
      <c r="E144" s="3623"/>
      <c r="F144" s="3623"/>
      <c r="G144" s="3624"/>
      <c r="H144" s="3624"/>
      <c r="I144" s="3624"/>
      <c r="J144" s="3624"/>
      <c r="K144" s="3624"/>
      <c r="L144" s="3624"/>
      <c r="M144" s="3624"/>
      <c r="N144" s="3624"/>
      <c r="O144" s="3624"/>
      <c r="P144" s="3624"/>
      <c r="Q144" s="3624"/>
      <c r="R144" s="3624"/>
      <c r="S144" s="3624"/>
      <c r="T144" s="3624"/>
      <c r="U144" s="3624"/>
      <c r="V144" s="3624"/>
      <c r="W144" s="3624"/>
      <c r="X144" s="3624"/>
      <c r="Y144" s="3624"/>
      <c r="Z144" s="3624"/>
      <c r="AA144" s="3624"/>
      <c r="AB144" s="3624"/>
      <c r="AC144" s="3624"/>
      <c r="AD144" s="3624"/>
      <c r="AE144" s="3624"/>
      <c r="AF144" s="3625"/>
    </row>
    <row r="145" spans="2:32" s="2452" customFormat="1" ht="36.75" customHeight="1" thickBot="1" x14ac:dyDescent="0.25">
      <c r="B145" s="5459" t="s">
        <v>5067</v>
      </c>
      <c r="C145" s="5460"/>
      <c r="D145" s="5461" t="s">
        <v>6599</v>
      </c>
      <c r="E145" s="5462"/>
      <c r="F145" s="5462"/>
      <c r="G145" s="5462"/>
      <c r="H145" s="5462"/>
      <c r="I145" s="5462"/>
      <c r="J145" s="5462"/>
      <c r="K145" s="5462"/>
      <c r="L145" s="5462"/>
      <c r="M145" s="5462"/>
      <c r="N145" s="5462"/>
      <c r="O145" s="5462"/>
      <c r="P145" s="5462"/>
      <c r="Q145" s="5463"/>
      <c r="R145" s="3624"/>
      <c r="S145" s="3624"/>
      <c r="T145" s="3624"/>
      <c r="U145" s="3624"/>
      <c r="V145" s="3624"/>
      <c r="W145" s="3624"/>
      <c r="X145" s="3624"/>
      <c r="Y145" s="3624"/>
      <c r="Z145" s="3624"/>
      <c r="AA145" s="3624"/>
      <c r="AB145" s="3624"/>
      <c r="AC145" s="3624"/>
      <c r="AD145" s="3624"/>
      <c r="AE145" s="3624"/>
      <c r="AF145" s="3625"/>
    </row>
    <row r="146" spans="2:32" s="2452" customFormat="1" ht="13.5" thickBot="1" x14ac:dyDescent="0.25">
      <c r="B146" s="3705"/>
      <c r="C146" s="3623"/>
      <c r="D146" s="3623"/>
      <c r="E146" s="3623"/>
      <c r="F146" s="3623"/>
      <c r="G146" s="3624"/>
      <c r="H146" s="3624"/>
      <c r="I146" s="3624"/>
      <c r="J146" s="3624"/>
      <c r="K146" s="3624"/>
      <c r="L146" s="3624"/>
      <c r="M146" s="3624"/>
      <c r="N146" s="3624"/>
      <c r="O146" s="3624"/>
      <c r="P146" s="3624"/>
      <c r="Q146" s="3624"/>
      <c r="R146" s="3707"/>
      <c r="S146" s="3624"/>
      <c r="T146" s="3624"/>
      <c r="U146" s="3624"/>
      <c r="V146" s="3624"/>
      <c r="W146" s="3624"/>
      <c r="X146" s="3624"/>
      <c r="Y146" s="3624"/>
      <c r="Z146" s="3624"/>
      <c r="AA146" s="3624"/>
      <c r="AB146" s="3624"/>
      <c r="AC146" s="3624"/>
      <c r="AD146" s="3624"/>
      <c r="AE146" s="3624"/>
      <c r="AF146" s="3625"/>
    </row>
    <row r="147" spans="2:32" s="2452" customFormat="1" ht="13.5" thickBot="1" x14ac:dyDescent="0.25">
      <c r="B147" s="5464" t="s">
        <v>5069</v>
      </c>
      <c r="C147" s="5465"/>
      <c r="D147" s="5444" t="s">
        <v>5070</v>
      </c>
      <c r="E147" s="5471" t="s">
        <v>224</v>
      </c>
      <c r="F147" s="5472"/>
      <c r="G147" s="5472"/>
      <c r="H147" s="5472"/>
      <c r="I147" s="5472"/>
      <c r="J147" s="5472"/>
      <c r="K147" s="5472"/>
      <c r="L147" s="5472"/>
      <c r="M147" s="5472"/>
      <c r="N147" s="5472"/>
      <c r="O147" s="5472"/>
      <c r="P147" s="5473"/>
      <c r="Q147" s="5471" t="s">
        <v>340</v>
      </c>
      <c r="R147" s="5472"/>
      <c r="S147" s="5472"/>
      <c r="T147" s="5472"/>
      <c r="U147" s="5472"/>
      <c r="V147" s="5472"/>
      <c r="W147" s="5472"/>
      <c r="X147" s="5472"/>
      <c r="Y147" s="5473"/>
      <c r="Z147" s="5471" t="s">
        <v>225</v>
      </c>
      <c r="AA147" s="5472"/>
      <c r="AB147" s="5473"/>
      <c r="AC147" s="5474" t="s">
        <v>4989</v>
      </c>
      <c r="AD147" s="5475"/>
      <c r="AE147" s="5476"/>
      <c r="AF147" s="3625"/>
    </row>
    <row r="148" spans="2:32" s="2452" customFormat="1" ht="13.5" thickBot="1" x14ac:dyDescent="0.25">
      <c r="B148" s="5466"/>
      <c r="C148" s="5467"/>
      <c r="D148" s="5470"/>
      <c r="E148" s="5444" t="s">
        <v>5007</v>
      </c>
      <c r="F148" s="5444" t="s">
        <v>5008</v>
      </c>
      <c r="G148" s="5448" t="s">
        <v>5010</v>
      </c>
      <c r="H148" s="5448" t="s">
        <v>5071</v>
      </c>
      <c r="I148" s="5448" t="s">
        <v>5072</v>
      </c>
      <c r="J148" s="5448" t="s">
        <v>5073</v>
      </c>
      <c r="K148" s="5450" t="s">
        <v>5013</v>
      </c>
      <c r="L148" s="5450"/>
      <c r="M148" s="5448" t="s">
        <v>5074</v>
      </c>
      <c r="N148" s="5448" t="s">
        <v>5075</v>
      </c>
      <c r="O148" s="5448" t="s">
        <v>5076</v>
      </c>
      <c r="P148" s="5448" t="s">
        <v>5077</v>
      </c>
      <c r="Q148" s="5444" t="s">
        <v>5019</v>
      </c>
      <c r="R148" s="5444" t="s">
        <v>5020</v>
      </c>
      <c r="S148" s="5444" t="s">
        <v>5021</v>
      </c>
      <c r="T148" s="5444" t="s">
        <v>5078</v>
      </c>
      <c r="U148" s="5444" t="s">
        <v>5079</v>
      </c>
      <c r="V148" s="5444" t="s">
        <v>5024</v>
      </c>
      <c r="W148" s="5444" t="s">
        <v>5026</v>
      </c>
      <c r="X148" s="5448" t="s">
        <v>5080</v>
      </c>
      <c r="Y148" s="5448" t="s">
        <v>5081</v>
      </c>
      <c r="Z148" s="5444" t="s">
        <v>5082</v>
      </c>
      <c r="AA148" s="5444" t="s">
        <v>5083</v>
      </c>
      <c r="AB148" s="5444" t="s">
        <v>5084</v>
      </c>
      <c r="AC148" s="5444" t="s">
        <v>1154</v>
      </c>
      <c r="AD148" s="5444" t="s">
        <v>4990</v>
      </c>
      <c r="AE148" s="5444" t="s">
        <v>4991</v>
      </c>
      <c r="AF148" s="3625"/>
    </row>
    <row r="149" spans="2:32" s="2452" customFormat="1" ht="13.5" thickBot="1" x14ac:dyDescent="0.25">
      <c r="B149" s="5490"/>
      <c r="C149" s="5450"/>
      <c r="D149" s="5445"/>
      <c r="E149" s="5445"/>
      <c r="F149" s="5445"/>
      <c r="G149" s="5449"/>
      <c r="H149" s="5449"/>
      <c r="I149" s="5449"/>
      <c r="J149" s="5449"/>
      <c r="K149" s="3627" t="s">
        <v>5033</v>
      </c>
      <c r="L149" s="3628" t="s">
        <v>2798</v>
      </c>
      <c r="M149" s="5449"/>
      <c r="N149" s="5449"/>
      <c r="O149" s="5449"/>
      <c r="P149" s="5449"/>
      <c r="Q149" s="5445"/>
      <c r="R149" s="5445"/>
      <c r="S149" s="5445"/>
      <c r="T149" s="5445"/>
      <c r="U149" s="5445"/>
      <c r="V149" s="5445"/>
      <c r="W149" s="5445"/>
      <c r="X149" s="5449"/>
      <c r="Y149" s="5449"/>
      <c r="Z149" s="5445"/>
      <c r="AA149" s="5445"/>
      <c r="AB149" s="5445"/>
      <c r="AC149" s="5445"/>
      <c r="AD149" s="5445"/>
      <c r="AE149" s="5445"/>
      <c r="AF149" s="3625"/>
    </row>
    <row r="150" spans="2:32" s="2452" customFormat="1" ht="13.5" thickBot="1" x14ac:dyDescent="0.25">
      <c r="B150" s="5491" t="s">
        <v>6600</v>
      </c>
      <c r="C150" s="5492"/>
      <c r="D150" s="3708" t="s">
        <v>1534</v>
      </c>
      <c r="E150" s="3708" t="s">
        <v>1534</v>
      </c>
      <c r="F150" s="3708" t="s">
        <v>1534</v>
      </c>
      <c r="G150" s="3708" t="s">
        <v>1534</v>
      </c>
      <c r="H150" s="3708" t="s">
        <v>1534</v>
      </c>
      <c r="I150" s="3708" t="s">
        <v>1534</v>
      </c>
      <c r="J150" s="3708" t="s">
        <v>1534</v>
      </c>
      <c r="K150" s="3708" t="s">
        <v>1534</v>
      </c>
      <c r="L150" s="3708" t="s">
        <v>1534</v>
      </c>
      <c r="M150" s="3708" t="s">
        <v>1534</v>
      </c>
      <c r="N150" s="3708" t="s">
        <v>1534</v>
      </c>
      <c r="O150" s="3708" t="s">
        <v>1534</v>
      </c>
      <c r="P150" s="3708" t="s">
        <v>1534</v>
      </c>
      <c r="Q150" s="3708" t="s">
        <v>1534</v>
      </c>
      <c r="R150" s="3708" t="s">
        <v>1534</v>
      </c>
      <c r="S150" s="3708" t="s">
        <v>1534</v>
      </c>
      <c r="T150" s="3708" t="s">
        <v>1534</v>
      </c>
      <c r="U150" s="3708" t="s">
        <v>1534</v>
      </c>
      <c r="V150" s="3708" t="s">
        <v>1534</v>
      </c>
      <c r="W150" s="3708" t="s">
        <v>1534</v>
      </c>
      <c r="X150" s="3708" t="s">
        <v>1534</v>
      </c>
      <c r="Y150" s="3708" t="s">
        <v>1534</v>
      </c>
      <c r="Z150" s="3708" t="s">
        <v>1534</v>
      </c>
      <c r="AA150" s="3708" t="s">
        <v>1534</v>
      </c>
      <c r="AB150" s="3708" t="s">
        <v>1534</v>
      </c>
      <c r="AC150" s="3708" t="s">
        <v>1534</v>
      </c>
      <c r="AD150" s="3708" t="s">
        <v>1534</v>
      </c>
      <c r="AE150" s="3708" t="s">
        <v>1534</v>
      </c>
      <c r="AF150" s="3625"/>
    </row>
    <row r="151" spans="2:32" s="2452" customFormat="1" x14ac:dyDescent="0.2">
      <c r="B151" s="3713"/>
      <c r="C151" s="3660"/>
      <c r="D151" s="3660"/>
      <c r="E151" s="3660"/>
      <c r="F151" s="3660"/>
      <c r="G151" s="3662"/>
      <c r="H151" s="3662"/>
      <c r="I151" s="3662"/>
      <c r="J151" s="3662"/>
      <c r="K151" s="3660"/>
      <c r="L151" s="3662"/>
      <c r="M151" s="3662"/>
      <c r="N151" s="3662"/>
      <c r="O151" s="3662"/>
      <c r="P151" s="3662"/>
      <c r="Q151" s="3714"/>
      <c r="R151" s="3714"/>
      <c r="S151" s="3714"/>
      <c r="T151" s="3714"/>
      <c r="U151" s="3714"/>
      <c r="V151" s="3714"/>
      <c r="W151" s="3714"/>
      <c r="X151" s="3714"/>
      <c r="Y151" s="3714"/>
      <c r="Z151" s="3714"/>
      <c r="AA151" s="3714"/>
      <c r="AB151" s="3714"/>
      <c r="AC151" s="3714"/>
      <c r="AD151" s="3714"/>
      <c r="AE151" s="3714"/>
      <c r="AF151" s="3625"/>
    </row>
    <row r="152" spans="2:32" s="2452" customFormat="1" x14ac:dyDescent="0.2">
      <c r="B152" s="5446" t="s">
        <v>4992</v>
      </c>
      <c r="C152" s="5447"/>
      <c r="D152" s="5479" t="s">
        <v>6601</v>
      </c>
      <c r="E152" s="5479"/>
      <c r="F152" s="5479"/>
      <c r="G152" s="5479"/>
      <c r="H152" s="5479"/>
      <c r="I152" s="3715"/>
      <c r="J152" s="3715"/>
      <c r="K152" s="3715"/>
      <c r="L152" s="3715"/>
      <c r="M152" s="3715"/>
      <c r="N152" s="3715"/>
      <c r="O152" s="3715"/>
      <c r="P152" s="3715"/>
      <c r="Q152" s="3714"/>
      <c r="R152" s="3714"/>
      <c r="S152" s="3714"/>
      <c r="T152" s="3714"/>
      <c r="U152" s="3714"/>
      <c r="V152" s="3714"/>
      <c r="W152" s="3714"/>
      <c r="X152" s="3714"/>
      <c r="Y152" s="3714"/>
      <c r="Z152" s="3714"/>
      <c r="AA152" s="3714"/>
      <c r="AB152" s="3714"/>
      <c r="AC152" s="3714"/>
      <c r="AD152" s="3714"/>
      <c r="AE152" s="3714"/>
      <c r="AF152" s="3625"/>
    </row>
    <row r="153" spans="2:32" s="2452" customFormat="1" x14ac:dyDescent="0.2">
      <c r="B153" s="5446" t="s">
        <v>4993</v>
      </c>
      <c r="C153" s="5447"/>
      <c r="D153" s="5479" t="s">
        <v>6601</v>
      </c>
      <c r="E153" s="5479"/>
      <c r="F153" s="5479"/>
      <c r="G153" s="5479"/>
      <c r="H153" s="5479"/>
      <c r="I153" s="3715"/>
      <c r="J153" s="3715"/>
      <c r="K153" s="3715"/>
      <c r="L153" s="3715"/>
      <c r="M153" s="3715"/>
      <c r="N153" s="3715"/>
      <c r="O153" s="3715"/>
      <c r="P153" s="3715"/>
      <c r="Q153" s="3714"/>
      <c r="R153" s="3714"/>
      <c r="S153" s="3714"/>
      <c r="T153" s="3714"/>
      <c r="U153" s="3714"/>
      <c r="V153" s="3714"/>
      <c r="W153" s="3714"/>
      <c r="X153" s="3714"/>
      <c r="Y153" s="3714"/>
      <c r="Z153" s="3714"/>
      <c r="AA153" s="3714"/>
      <c r="AB153" s="3714"/>
      <c r="AC153" s="3714"/>
      <c r="AD153" s="3714"/>
      <c r="AE153" s="3714"/>
      <c r="AF153" s="3625"/>
    </row>
    <row r="154" spans="2:32" s="2452" customFormat="1" ht="13.5" thickBot="1" x14ac:dyDescent="0.25">
      <c r="B154" s="3716"/>
      <c r="C154" s="3717"/>
      <c r="D154" s="3717"/>
      <c r="E154" s="3717"/>
      <c r="F154" s="3717"/>
      <c r="G154" s="3707"/>
      <c r="H154" s="3707"/>
      <c r="I154" s="3707"/>
      <c r="J154" s="3707"/>
      <c r="K154" s="3707"/>
      <c r="L154" s="3707"/>
      <c r="M154" s="3707"/>
      <c r="N154" s="3707"/>
      <c r="O154" s="3707"/>
      <c r="P154" s="3707"/>
      <c r="Q154" s="3707"/>
      <c r="R154" s="3707"/>
      <c r="S154" s="3707"/>
      <c r="T154" s="3707"/>
      <c r="U154" s="3707"/>
      <c r="V154" s="3707"/>
      <c r="W154" s="3707"/>
      <c r="X154" s="3707"/>
      <c r="Y154" s="3707"/>
      <c r="Z154" s="3707"/>
      <c r="AA154" s="3707"/>
      <c r="AB154" s="3707"/>
      <c r="AC154" s="3707"/>
      <c r="AD154" s="3707"/>
      <c r="AE154" s="3707"/>
      <c r="AF154" s="3666"/>
    </row>
    <row r="155" spans="2:32" s="2452" customFormat="1" x14ac:dyDescent="0.2">
      <c r="B155" s="3668"/>
      <c r="C155" s="3668"/>
      <c r="D155" s="3668"/>
      <c r="E155" s="3668"/>
      <c r="F155" s="3668"/>
      <c r="G155" s="3669"/>
      <c r="H155" s="3670"/>
      <c r="I155" s="3668"/>
      <c r="J155" s="3668"/>
      <c r="K155" s="1941"/>
      <c r="L155" s="1941"/>
      <c r="M155" s="1941"/>
      <c r="N155" s="1941"/>
      <c r="O155" s="1941"/>
      <c r="P155" s="1941"/>
      <c r="Q155" s="1941"/>
      <c r="R155" s="1941"/>
      <c r="S155" s="1941"/>
      <c r="T155" s="1941"/>
      <c r="U155" s="1941"/>
      <c r="V155" s="1941"/>
      <c r="W155" s="1941"/>
      <c r="X155" s="1941"/>
      <c r="Y155" s="1941"/>
      <c r="Z155" s="1941"/>
      <c r="AA155" s="1941"/>
      <c r="AB155" s="1941"/>
      <c r="AC155" s="1941"/>
      <c r="AD155" s="1941"/>
      <c r="AE155" s="1941"/>
      <c r="AF155" s="1941"/>
    </row>
    <row r="156" spans="2:32" s="2452" customFormat="1" ht="13.5" thickBot="1" x14ac:dyDescent="0.25">
      <c r="B156" s="3668"/>
      <c r="C156" s="3668"/>
      <c r="D156" s="3668"/>
      <c r="E156" s="3668"/>
      <c r="F156" s="3668"/>
      <c r="G156" s="3669"/>
      <c r="H156" s="3670"/>
      <c r="I156" s="3668"/>
      <c r="J156" s="3668"/>
      <c r="K156" s="1941"/>
      <c r="L156" s="1941"/>
      <c r="M156" s="1941"/>
      <c r="N156" s="1941"/>
      <c r="O156" s="1941"/>
      <c r="P156" s="1941"/>
      <c r="Q156" s="1941"/>
      <c r="R156" s="1941"/>
      <c r="S156" s="1941"/>
      <c r="T156" s="1941"/>
      <c r="U156" s="1941"/>
      <c r="V156" s="1941"/>
      <c r="W156" s="1941"/>
      <c r="X156" s="1941"/>
      <c r="Y156" s="1941"/>
      <c r="Z156" s="1941"/>
      <c r="AA156" s="1941"/>
      <c r="AB156" s="1941"/>
      <c r="AC156" s="1941"/>
      <c r="AD156" s="1941"/>
      <c r="AE156" s="1941"/>
      <c r="AF156" s="1941"/>
    </row>
    <row r="157" spans="2:32" s="2452" customFormat="1" ht="20.25" x14ac:dyDescent="0.2">
      <c r="B157" s="5451" t="s">
        <v>5065</v>
      </c>
      <c r="C157" s="5452"/>
      <c r="D157" s="5452"/>
      <c r="E157" s="5452"/>
      <c r="F157" s="5452"/>
      <c r="G157" s="5452"/>
      <c r="H157" s="5452"/>
      <c r="I157" s="5452"/>
      <c r="J157" s="5452"/>
      <c r="K157" s="5452"/>
      <c r="L157" s="5452"/>
      <c r="M157" s="5452"/>
      <c r="N157" s="5452"/>
      <c r="O157" s="5452"/>
      <c r="P157" s="5452"/>
      <c r="Q157" s="5452"/>
      <c r="R157" s="5452"/>
      <c r="S157" s="5452"/>
      <c r="T157" s="5452"/>
      <c r="U157" s="5452"/>
      <c r="V157" s="5452"/>
      <c r="W157" s="5452"/>
      <c r="X157" s="5452"/>
      <c r="Y157" s="5452"/>
      <c r="Z157" s="5452"/>
      <c r="AA157" s="5452"/>
      <c r="AB157" s="5452"/>
      <c r="AC157" s="5452"/>
      <c r="AD157" s="5452"/>
      <c r="AE157" s="5452"/>
      <c r="AF157" s="5453"/>
    </row>
    <row r="158" spans="2:32" s="2452" customFormat="1" x14ac:dyDescent="0.2">
      <c r="B158" s="3705"/>
      <c r="C158" s="3623"/>
      <c r="D158" s="3623"/>
      <c r="E158" s="3623"/>
      <c r="F158" s="3623"/>
      <c r="G158" s="3624"/>
      <c r="H158" s="3624"/>
      <c r="I158" s="3624"/>
      <c r="J158" s="3624"/>
      <c r="K158" s="3624"/>
      <c r="L158" s="3624"/>
      <c r="M158" s="3624"/>
      <c r="N158" s="3624"/>
      <c r="O158" s="3624"/>
      <c r="P158" s="3624"/>
      <c r="Q158" s="3624"/>
      <c r="R158" s="3624"/>
      <c r="S158" s="3624"/>
      <c r="T158" s="3624"/>
      <c r="U158" s="3624"/>
      <c r="V158" s="3624"/>
      <c r="W158" s="3624"/>
      <c r="X158" s="3624"/>
      <c r="Y158" s="3624"/>
      <c r="Z158" s="3624"/>
      <c r="AA158" s="3624"/>
      <c r="AB158" s="3624"/>
      <c r="AC158" s="3624"/>
      <c r="AD158" s="3624"/>
      <c r="AE158" s="3624"/>
      <c r="AF158" s="3625"/>
    </row>
    <row r="159" spans="2:32" s="2452" customFormat="1" x14ac:dyDescent="0.2">
      <c r="B159" s="3706" t="s">
        <v>5085</v>
      </c>
      <c r="C159" s="3623"/>
      <c r="D159" s="5454" t="s">
        <v>6602</v>
      </c>
      <c r="E159" s="5454"/>
      <c r="F159" s="5454"/>
      <c r="G159" s="3624"/>
      <c r="H159" s="3624"/>
      <c r="I159" s="3624"/>
      <c r="J159" s="3624"/>
      <c r="K159" s="3624"/>
      <c r="L159" s="3624"/>
      <c r="M159" s="3624"/>
      <c r="N159" s="3624"/>
      <c r="O159" s="3624"/>
      <c r="P159" s="3624"/>
      <c r="Q159" s="3624"/>
      <c r="R159" s="3624"/>
      <c r="S159" s="3624"/>
      <c r="T159" s="3624"/>
      <c r="U159" s="3624"/>
      <c r="V159" s="3624"/>
      <c r="W159" s="3624"/>
      <c r="X159" s="3624"/>
      <c r="Y159" s="3624"/>
      <c r="Z159" s="3624"/>
      <c r="AA159" s="3624"/>
      <c r="AB159" s="3624"/>
      <c r="AC159" s="3624"/>
      <c r="AD159" s="3624"/>
      <c r="AE159" s="3624"/>
      <c r="AF159" s="3625"/>
    </row>
    <row r="160" spans="2:32" s="2452" customFormat="1" x14ac:dyDescent="0.2">
      <c r="B160" s="5455" t="s">
        <v>5068</v>
      </c>
      <c r="C160" s="5456"/>
      <c r="D160" s="5493">
        <v>41781</v>
      </c>
      <c r="E160" s="5493"/>
      <c r="F160" s="5493"/>
      <c r="G160" s="3624"/>
      <c r="H160" s="3624"/>
      <c r="I160" s="3624"/>
      <c r="J160" s="3624"/>
      <c r="K160" s="3624"/>
      <c r="L160" s="3624"/>
      <c r="M160" s="3624"/>
      <c r="N160" s="3624"/>
      <c r="O160" s="3624"/>
      <c r="P160" s="3624"/>
      <c r="Q160" s="3624"/>
      <c r="R160" s="3624"/>
      <c r="S160" s="3624"/>
      <c r="T160" s="3624"/>
      <c r="U160" s="3624"/>
      <c r="V160" s="3624"/>
      <c r="W160" s="3624"/>
      <c r="X160" s="3624"/>
      <c r="Y160" s="3624"/>
      <c r="Z160" s="3624"/>
      <c r="AA160" s="3624"/>
      <c r="AB160" s="3624"/>
      <c r="AC160" s="3624"/>
      <c r="AD160" s="3624"/>
      <c r="AE160" s="3624"/>
      <c r="AF160" s="3625"/>
    </row>
    <row r="161" spans="2:32" s="2452" customFormat="1" x14ac:dyDescent="0.2">
      <c r="B161" s="5457" t="s">
        <v>5066</v>
      </c>
      <c r="C161" s="5458"/>
      <c r="D161" s="5494">
        <v>42004</v>
      </c>
      <c r="E161" s="5494"/>
      <c r="F161" s="5494"/>
      <c r="G161" s="3624"/>
      <c r="H161" s="3624"/>
      <c r="I161" s="3624"/>
      <c r="J161" s="3624"/>
      <c r="K161" s="3624"/>
      <c r="L161" s="3624"/>
      <c r="M161" s="3624"/>
      <c r="N161" s="3624"/>
      <c r="O161" s="3624"/>
      <c r="P161" s="3624"/>
      <c r="Q161" s="3624"/>
      <c r="R161" s="3624"/>
      <c r="S161" s="3624"/>
      <c r="T161" s="3624"/>
      <c r="U161" s="3624"/>
      <c r="V161" s="3624"/>
      <c r="W161" s="3624"/>
      <c r="X161" s="3624"/>
      <c r="Y161" s="3624"/>
      <c r="Z161" s="3624"/>
      <c r="AA161" s="3624"/>
      <c r="AB161" s="3624"/>
      <c r="AC161" s="3624"/>
      <c r="AD161" s="3624"/>
      <c r="AE161" s="3624"/>
      <c r="AF161" s="3625"/>
    </row>
    <row r="162" spans="2:32" s="2452" customFormat="1" ht="13.5" thickBot="1" x14ac:dyDescent="0.25">
      <c r="B162" s="3705"/>
      <c r="C162" s="3623"/>
      <c r="D162" s="3623"/>
      <c r="E162" s="3623"/>
      <c r="F162" s="3623"/>
      <c r="G162" s="3624"/>
      <c r="H162" s="3624"/>
      <c r="I162" s="3624"/>
      <c r="J162" s="3624"/>
      <c r="K162" s="3624"/>
      <c r="L162" s="3624"/>
      <c r="M162" s="3624"/>
      <c r="N162" s="3624"/>
      <c r="O162" s="3624"/>
      <c r="P162" s="3624"/>
      <c r="Q162" s="3624"/>
      <c r="R162" s="3624"/>
      <c r="S162" s="3624"/>
      <c r="T162" s="3624"/>
      <c r="U162" s="3624"/>
      <c r="V162" s="3624"/>
      <c r="W162" s="3624"/>
      <c r="X162" s="3624"/>
      <c r="Y162" s="3624"/>
      <c r="Z162" s="3624"/>
      <c r="AA162" s="3624"/>
      <c r="AB162" s="3624"/>
      <c r="AC162" s="3624"/>
      <c r="AD162" s="3624"/>
      <c r="AE162" s="3624"/>
      <c r="AF162" s="3625"/>
    </row>
    <row r="163" spans="2:32" s="2452" customFormat="1" ht="41.25" customHeight="1" thickBot="1" x14ac:dyDescent="0.25">
      <c r="B163" s="5459" t="s">
        <v>5067</v>
      </c>
      <c r="C163" s="5460"/>
      <c r="D163" s="5461" t="s">
        <v>6603</v>
      </c>
      <c r="E163" s="5462"/>
      <c r="F163" s="5462"/>
      <c r="G163" s="5462"/>
      <c r="H163" s="5462"/>
      <c r="I163" s="5462"/>
      <c r="J163" s="5462"/>
      <c r="K163" s="5462"/>
      <c r="L163" s="5462"/>
      <c r="M163" s="5462"/>
      <c r="N163" s="5462"/>
      <c r="O163" s="5462"/>
      <c r="P163" s="5462"/>
      <c r="Q163" s="5463"/>
      <c r="R163" s="3624"/>
      <c r="S163" s="3624"/>
      <c r="T163" s="3624"/>
      <c r="U163" s="3624"/>
      <c r="V163" s="3624"/>
      <c r="W163" s="3624"/>
      <c r="X163" s="3624"/>
      <c r="Y163" s="3624"/>
      <c r="Z163" s="3624"/>
      <c r="AA163" s="3624"/>
      <c r="AB163" s="3624"/>
      <c r="AC163" s="3624"/>
      <c r="AD163" s="3624"/>
      <c r="AE163" s="3624"/>
      <c r="AF163" s="3625"/>
    </row>
    <row r="164" spans="2:32" s="2452" customFormat="1" ht="13.5" thickBot="1" x14ac:dyDescent="0.25">
      <c r="B164" s="3705"/>
      <c r="C164" s="3623"/>
      <c r="D164" s="3623"/>
      <c r="E164" s="3623"/>
      <c r="F164" s="3623"/>
      <c r="G164" s="3624"/>
      <c r="H164" s="3624"/>
      <c r="I164" s="3624"/>
      <c r="J164" s="3624"/>
      <c r="K164" s="3624"/>
      <c r="L164" s="3624"/>
      <c r="M164" s="3624"/>
      <c r="N164" s="3624"/>
      <c r="O164" s="3624"/>
      <c r="P164" s="3624"/>
      <c r="Q164" s="3624"/>
      <c r="R164" s="3707"/>
      <c r="S164" s="3624"/>
      <c r="T164" s="3624"/>
      <c r="U164" s="3624"/>
      <c r="V164" s="3624"/>
      <c r="W164" s="3624"/>
      <c r="X164" s="3624"/>
      <c r="Y164" s="3624"/>
      <c r="Z164" s="3624"/>
      <c r="AA164" s="3624"/>
      <c r="AB164" s="3624"/>
      <c r="AC164" s="3624"/>
      <c r="AD164" s="3624"/>
      <c r="AE164" s="3624"/>
      <c r="AF164" s="3625"/>
    </row>
    <row r="165" spans="2:32" s="2452" customFormat="1" ht="13.5" thickBot="1" x14ac:dyDescent="0.25">
      <c r="B165" s="5464" t="s">
        <v>5069</v>
      </c>
      <c r="C165" s="5465"/>
      <c r="D165" s="5444" t="s">
        <v>5070</v>
      </c>
      <c r="E165" s="5471" t="s">
        <v>224</v>
      </c>
      <c r="F165" s="5472"/>
      <c r="G165" s="5472"/>
      <c r="H165" s="5472"/>
      <c r="I165" s="5472"/>
      <c r="J165" s="5472"/>
      <c r="K165" s="5472"/>
      <c r="L165" s="5472"/>
      <c r="M165" s="5472"/>
      <c r="N165" s="5472"/>
      <c r="O165" s="5472"/>
      <c r="P165" s="5473"/>
      <c r="Q165" s="5471" t="s">
        <v>340</v>
      </c>
      <c r="R165" s="5472"/>
      <c r="S165" s="5472"/>
      <c r="T165" s="5472"/>
      <c r="U165" s="5472"/>
      <c r="V165" s="5472"/>
      <c r="W165" s="5472"/>
      <c r="X165" s="5472"/>
      <c r="Y165" s="5473"/>
      <c r="Z165" s="5471" t="s">
        <v>225</v>
      </c>
      <c r="AA165" s="5472"/>
      <c r="AB165" s="5473"/>
      <c r="AC165" s="5474" t="s">
        <v>4989</v>
      </c>
      <c r="AD165" s="5475"/>
      <c r="AE165" s="5476"/>
      <c r="AF165" s="3625"/>
    </row>
    <row r="166" spans="2:32" s="2452" customFormat="1" ht="13.5" thickBot="1" x14ac:dyDescent="0.25">
      <c r="B166" s="5466"/>
      <c r="C166" s="5467"/>
      <c r="D166" s="5470"/>
      <c r="E166" s="5444" t="s">
        <v>5007</v>
      </c>
      <c r="F166" s="5444" t="s">
        <v>5008</v>
      </c>
      <c r="G166" s="5448" t="s">
        <v>5010</v>
      </c>
      <c r="H166" s="5448" t="s">
        <v>5071</v>
      </c>
      <c r="I166" s="5448" t="s">
        <v>5072</v>
      </c>
      <c r="J166" s="5448" t="s">
        <v>5073</v>
      </c>
      <c r="K166" s="5450" t="s">
        <v>5013</v>
      </c>
      <c r="L166" s="5450"/>
      <c r="M166" s="5448" t="s">
        <v>5074</v>
      </c>
      <c r="N166" s="5448" t="s">
        <v>5075</v>
      </c>
      <c r="O166" s="5448" t="s">
        <v>5076</v>
      </c>
      <c r="P166" s="5448" t="s">
        <v>5077</v>
      </c>
      <c r="Q166" s="5444" t="s">
        <v>5019</v>
      </c>
      <c r="R166" s="5444" t="s">
        <v>5020</v>
      </c>
      <c r="S166" s="5444" t="s">
        <v>5021</v>
      </c>
      <c r="T166" s="5444" t="s">
        <v>5078</v>
      </c>
      <c r="U166" s="5444" t="s">
        <v>5079</v>
      </c>
      <c r="V166" s="5444" t="s">
        <v>5024</v>
      </c>
      <c r="W166" s="5444" t="s">
        <v>5026</v>
      </c>
      <c r="X166" s="5448" t="s">
        <v>5080</v>
      </c>
      <c r="Y166" s="5448" t="s">
        <v>5081</v>
      </c>
      <c r="Z166" s="5444" t="s">
        <v>5082</v>
      </c>
      <c r="AA166" s="5444" t="s">
        <v>5083</v>
      </c>
      <c r="AB166" s="5444" t="s">
        <v>5084</v>
      </c>
      <c r="AC166" s="5444" t="s">
        <v>1154</v>
      </c>
      <c r="AD166" s="5444" t="s">
        <v>4990</v>
      </c>
      <c r="AE166" s="5444" t="s">
        <v>4991</v>
      </c>
      <c r="AF166" s="3625"/>
    </row>
    <row r="167" spans="2:32" s="2452" customFormat="1" ht="13.5" thickBot="1" x14ac:dyDescent="0.25">
      <c r="B167" s="5490"/>
      <c r="C167" s="5450"/>
      <c r="D167" s="5445"/>
      <c r="E167" s="5445"/>
      <c r="F167" s="5445"/>
      <c r="G167" s="5449"/>
      <c r="H167" s="5449"/>
      <c r="I167" s="5449"/>
      <c r="J167" s="5449"/>
      <c r="K167" s="3627" t="s">
        <v>5033</v>
      </c>
      <c r="L167" s="3628" t="s">
        <v>2798</v>
      </c>
      <c r="M167" s="5449"/>
      <c r="N167" s="5449"/>
      <c r="O167" s="5449"/>
      <c r="P167" s="5449"/>
      <c r="Q167" s="5445"/>
      <c r="R167" s="5445"/>
      <c r="S167" s="5445"/>
      <c r="T167" s="5445"/>
      <c r="U167" s="5445"/>
      <c r="V167" s="5445"/>
      <c r="W167" s="5445"/>
      <c r="X167" s="5449"/>
      <c r="Y167" s="5449"/>
      <c r="Z167" s="5445"/>
      <c r="AA167" s="5445"/>
      <c r="AB167" s="5445"/>
      <c r="AC167" s="5445"/>
      <c r="AD167" s="5445"/>
      <c r="AE167" s="5445"/>
      <c r="AF167" s="3625"/>
    </row>
    <row r="168" spans="2:32" s="2452" customFormat="1" ht="64.5" thickBot="1" x14ac:dyDescent="0.25">
      <c r="B168" s="5477" t="s">
        <v>6604</v>
      </c>
      <c r="C168" s="5478"/>
      <c r="D168" s="3708" t="s">
        <v>6605</v>
      </c>
      <c r="E168" s="3709" t="s">
        <v>1534</v>
      </c>
      <c r="F168" s="3710" t="s">
        <v>1534</v>
      </c>
      <c r="G168" s="3711" t="s">
        <v>1534</v>
      </c>
      <c r="H168" s="3711" t="s">
        <v>1534</v>
      </c>
      <c r="I168" s="3709" t="s">
        <v>1534</v>
      </c>
      <c r="J168" s="3709" t="s">
        <v>1534</v>
      </c>
      <c r="K168" s="3710" t="s">
        <v>1534</v>
      </c>
      <c r="L168" s="3711" t="s">
        <v>1534</v>
      </c>
      <c r="M168" s="3709" t="s">
        <v>1534</v>
      </c>
      <c r="N168" s="3709" t="s">
        <v>1534</v>
      </c>
      <c r="O168" s="3709" t="s">
        <v>1534</v>
      </c>
      <c r="P168" s="3709" t="s">
        <v>1534</v>
      </c>
      <c r="Q168" s="3709" t="s">
        <v>1534</v>
      </c>
      <c r="R168" s="3710" t="s">
        <v>1534</v>
      </c>
      <c r="S168" s="3710" t="s">
        <v>1534</v>
      </c>
      <c r="T168" s="3709" t="s">
        <v>1534</v>
      </c>
      <c r="U168" s="3709" t="s">
        <v>1534</v>
      </c>
      <c r="V168" s="3710" t="s">
        <v>1534</v>
      </c>
      <c r="W168" s="3710" t="s">
        <v>1534</v>
      </c>
      <c r="X168" s="3709" t="s">
        <v>1534</v>
      </c>
      <c r="Y168" s="3709" t="s">
        <v>1534</v>
      </c>
      <c r="Z168" s="712" t="s">
        <v>6606</v>
      </c>
      <c r="AA168" s="3709" t="s">
        <v>6607</v>
      </c>
      <c r="AB168" s="3709" t="s">
        <v>6607</v>
      </c>
      <c r="AC168" s="3721" t="s">
        <v>1534</v>
      </c>
      <c r="AD168" s="3721" t="s">
        <v>1534</v>
      </c>
      <c r="AE168" s="3721" t="s">
        <v>1534</v>
      </c>
      <c r="AF168" s="3625"/>
    </row>
    <row r="169" spans="2:32" s="2452" customFormat="1" x14ac:dyDescent="0.2">
      <c r="B169" s="3713"/>
      <c r="C169" s="3660"/>
      <c r="D169" s="3660"/>
      <c r="E169" s="3660"/>
      <c r="F169" s="3660"/>
      <c r="G169" s="3662"/>
      <c r="H169" s="3662"/>
      <c r="I169" s="3662"/>
      <c r="J169" s="3662"/>
      <c r="K169" s="3660"/>
      <c r="L169" s="3662"/>
      <c r="M169" s="3662"/>
      <c r="N169" s="3662"/>
      <c r="O169" s="3662"/>
      <c r="P169" s="3662"/>
      <c r="Q169" s="3714"/>
      <c r="R169" s="3714"/>
      <c r="S169" s="3714"/>
      <c r="T169" s="3714"/>
      <c r="U169" s="3714"/>
      <c r="V169" s="3714"/>
      <c r="W169" s="3714"/>
      <c r="X169" s="3714"/>
      <c r="Y169" s="3714"/>
      <c r="Z169" s="3714"/>
      <c r="AA169" s="3714"/>
      <c r="AB169" s="3714"/>
      <c r="AC169" s="3714"/>
      <c r="AD169" s="3714"/>
      <c r="AE169" s="3714"/>
      <c r="AF169" s="3625"/>
    </row>
    <row r="170" spans="2:32" s="2452" customFormat="1" x14ac:dyDescent="0.2">
      <c r="B170" s="5446" t="s">
        <v>4992</v>
      </c>
      <c r="C170" s="5447"/>
      <c r="D170" s="5479" t="s">
        <v>1534</v>
      </c>
      <c r="E170" s="5479"/>
      <c r="F170" s="5479"/>
      <c r="G170" s="5479"/>
      <c r="H170" s="5479"/>
      <c r="I170" s="3715"/>
      <c r="J170" s="3715"/>
      <c r="K170" s="3715"/>
      <c r="L170" s="3715"/>
      <c r="M170" s="3715"/>
      <c r="N170" s="3715"/>
      <c r="O170" s="3715"/>
      <c r="P170" s="3715"/>
      <c r="Q170" s="3714"/>
      <c r="R170" s="3714"/>
      <c r="S170" s="3714"/>
      <c r="T170" s="3714"/>
      <c r="U170" s="3714"/>
      <c r="V170" s="3714"/>
      <c r="W170" s="3714"/>
      <c r="X170" s="3714"/>
      <c r="Y170" s="3714"/>
      <c r="Z170" s="3714"/>
      <c r="AA170" s="3714"/>
      <c r="AB170" s="3714"/>
      <c r="AC170" s="3714"/>
      <c r="AD170" s="3714"/>
      <c r="AE170" s="3714"/>
      <c r="AF170" s="3625"/>
    </row>
    <row r="171" spans="2:32" s="2452" customFormat="1" x14ac:dyDescent="0.2">
      <c r="B171" s="5446" t="s">
        <v>4993</v>
      </c>
      <c r="C171" s="5447"/>
      <c r="D171" s="5479" t="s">
        <v>1534</v>
      </c>
      <c r="E171" s="5479"/>
      <c r="F171" s="5479"/>
      <c r="G171" s="5479"/>
      <c r="H171" s="5479"/>
      <c r="I171" s="3715"/>
      <c r="J171" s="3715"/>
      <c r="K171" s="3715"/>
      <c r="L171" s="3715"/>
      <c r="M171" s="3715"/>
      <c r="N171" s="3715"/>
      <c r="O171" s="3715"/>
      <c r="P171" s="3715"/>
      <c r="Q171" s="3714"/>
      <c r="R171" s="3714"/>
      <c r="S171" s="3714"/>
      <c r="T171" s="3714"/>
      <c r="U171" s="3714"/>
      <c r="V171" s="3714"/>
      <c r="W171" s="3714"/>
      <c r="X171" s="3714"/>
      <c r="Y171" s="3714"/>
      <c r="Z171" s="3714"/>
      <c r="AA171" s="3714"/>
      <c r="AB171" s="3714"/>
      <c r="AC171" s="3714"/>
      <c r="AD171" s="3714"/>
      <c r="AE171" s="3714"/>
      <c r="AF171" s="3625"/>
    </row>
    <row r="172" spans="2:32" s="2452" customFormat="1" ht="13.5" thickBot="1" x14ac:dyDescent="0.25">
      <c r="B172" s="3716"/>
      <c r="C172" s="3717"/>
      <c r="D172" s="3717"/>
      <c r="E172" s="3717"/>
      <c r="F172" s="3717"/>
      <c r="G172" s="3707"/>
      <c r="H172" s="3707"/>
      <c r="I172" s="3707"/>
      <c r="J172" s="3707"/>
      <c r="K172" s="3707"/>
      <c r="L172" s="3707"/>
      <c r="M172" s="3707"/>
      <c r="N172" s="3707"/>
      <c r="O172" s="3707"/>
      <c r="P172" s="3707"/>
      <c r="Q172" s="3707"/>
      <c r="R172" s="3707"/>
      <c r="S172" s="3707"/>
      <c r="T172" s="3707"/>
      <c r="U172" s="3707"/>
      <c r="V172" s="3707"/>
      <c r="W172" s="3707"/>
      <c r="X172" s="3707"/>
      <c r="Y172" s="3707"/>
      <c r="Z172" s="3707"/>
      <c r="AA172" s="3707"/>
      <c r="AB172" s="3707"/>
      <c r="AC172" s="3707"/>
      <c r="AD172" s="3707"/>
      <c r="AE172" s="3707"/>
      <c r="AF172" s="3666"/>
    </row>
    <row r="173" spans="2:32" s="2452" customFormat="1" x14ac:dyDescent="0.2">
      <c r="B173" s="3668"/>
      <c r="C173" s="3668"/>
      <c r="D173" s="3668"/>
      <c r="E173" s="3668"/>
      <c r="F173" s="3668"/>
      <c r="G173" s="3669"/>
      <c r="H173" s="3670"/>
      <c r="I173" s="3668"/>
      <c r="J173" s="3668"/>
      <c r="K173" s="1941"/>
      <c r="L173" s="1941"/>
      <c r="M173" s="1941"/>
      <c r="N173" s="1941"/>
      <c r="O173" s="1941"/>
      <c r="P173" s="1941"/>
      <c r="Q173" s="1941"/>
      <c r="R173" s="1941"/>
      <c r="S173" s="1941"/>
      <c r="T173" s="1941"/>
      <c r="U173" s="1941"/>
      <c r="V173" s="1941"/>
      <c r="W173" s="1941"/>
      <c r="X173" s="1941"/>
      <c r="Y173" s="1941"/>
      <c r="Z173" s="1941"/>
      <c r="AA173" s="1941"/>
      <c r="AB173" s="1941"/>
      <c r="AC173" s="1941"/>
      <c r="AD173" s="1941"/>
      <c r="AE173" s="1941"/>
      <c r="AF173" s="1941"/>
    </row>
    <row r="174" spans="2:32" s="2452" customFormat="1" ht="13.5" thickBot="1" x14ac:dyDescent="0.25">
      <c r="B174" s="2874"/>
      <c r="C174" s="2874"/>
      <c r="D174" s="2874"/>
      <c r="E174" s="2874"/>
      <c r="F174" s="2874"/>
      <c r="G174" s="2875"/>
      <c r="H174" s="2876"/>
      <c r="I174" s="2874"/>
      <c r="J174" s="2874"/>
    </row>
    <row r="175" spans="2:32" s="2452" customFormat="1" ht="20.25" x14ac:dyDescent="0.2">
      <c r="B175" s="3987" t="s">
        <v>5065</v>
      </c>
      <c r="C175" s="3988"/>
      <c r="D175" s="3988"/>
      <c r="E175" s="3988"/>
      <c r="F175" s="3988"/>
      <c r="G175" s="3988"/>
      <c r="H175" s="3988"/>
      <c r="I175" s="3988"/>
      <c r="J175" s="3988"/>
      <c r="K175" s="3988"/>
      <c r="L175" s="3988"/>
      <c r="M175" s="3988"/>
      <c r="N175" s="3988"/>
      <c r="O175" s="3988"/>
      <c r="P175" s="3988"/>
      <c r="Q175" s="3988"/>
      <c r="R175" s="3988"/>
      <c r="S175" s="3988"/>
      <c r="T175" s="3988"/>
      <c r="U175" s="3988"/>
      <c r="V175" s="3988"/>
      <c r="W175" s="3988"/>
      <c r="X175" s="3988"/>
      <c r="Y175" s="3988"/>
      <c r="Z175" s="3988"/>
      <c r="AA175" s="3988"/>
      <c r="AB175" s="3988"/>
      <c r="AC175" s="3988"/>
      <c r="AD175" s="3988"/>
      <c r="AE175" s="3988"/>
      <c r="AF175" s="3989"/>
    </row>
    <row r="176" spans="2:32" s="2452" customFormat="1" x14ac:dyDescent="0.2">
      <c r="B176" s="3486"/>
      <c r="C176" s="3487"/>
      <c r="D176" s="3487"/>
      <c r="E176" s="3487"/>
      <c r="F176" s="3487"/>
      <c r="G176" s="2571"/>
      <c r="H176" s="2571"/>
      <c r="I176" s="2571"/>
      <c r="J176" s="2571"/>
      <c r="K176" s="2571"/>
      <c r="L176" s="2571"/>
      <c r="M176" s="2571"/>
      <c r="N176" s="2571"/>
      <c r="O176" s="2571"/>
      <c r="P176" s="2571"/>
      <c r="Q176" s="2571"/>
      <c r="R176" s="2571"/>
      <c r="S176" s="2571"/>
      <c r="T176" s="2571"/>
      <c r="U176" s="2571"/>
      <c r="V176" s="2571"/>
      <c r="W176" s="2571"/>
      <c r="X176" s="2571"/>
      <c r="Y176" s="2571"/>
      <c r="Z176" s="2571"/>
      <c r="AA176" s="2571"/>
      <c r="AB176" s="2571"/>
      <c r="AC176" s="2571"/>
      <c r="AD176" s="2571"/>
      <c r="AE176" s="2571"/>
      <c r="AF176" s="2572"/>
    </row>
    <row r="177" spans="2:32" s="2452" customFormat="1" x14ac:dyDescent="0.2">
      <c r="B177" s="2633" t="s">
        <v>5085</v>
      </c>
      <c r="C177" s="3487"/>
      <c r="D177" s="4016" t="s">
        <v>6530</v>
      </c>
      <c r="E177" s="4016"/>
      <c r="F177" s="4016"/>
      <c r="G177" s="2571"/>
      <c r="H177" s="2571"/>
      <c r="I177" s="2571"/>
      <c r="J177" s="2571"/>
      <c r="K177" s="2571"/>
      <c r="L177" s="2571"/>
      <c r="M177" s="2571"/>
      <c r="N177" s="2571"/>
      <c r="O177" s="2571"/>
      <c r="P177" s="2571"/>
      <c r="Q177" s="2571"/>
      <c r="R177" s="2571"/>
      <c r="S177" s="2571"/>
      <c r="T177" s="2571"/>
      <c r="U177" s="2571"/>
      <c r="V177" s="2571"/>
      <c r="W177" s="2571"/>
      <c r="X177" s="2571"/>
      <c r="Y177" s="2571"/>
      <c r="Z177" s="2571"/>
      <c r="AA177" s="2571"/>
      <c r="AB177" s="2571"/>
      <c r="AC177" s="2571"/>
      <c r="AD177" s="2571"/>
      <c r="AE177" s="2571"/>
      <c r="AF177" s="2572"/>
    </row>
    <row r="178" spans="2:32" s="2452" customFormat="1" x14ac:dyDescent="0.2">
      <c r="B178" s="4017" t="s">
        <v>5068</v>
      </c>
      <c r="C178" s="4018"/>
      <c r="D178" s="3965">
        <v>41748</v>
      </c>
      <c r="E178" s="3965"/>
      <c r="F178" s="3965"/>
      <c r="G178" s="2571"/>
      <c r="H178" s="2571"/>
      <c r="I178" s="2571"/>
      <c r="J178" s="2571"/>
      <c r="K178" s="2571"/>
      <c r="L178" s="2571"/>
      <c r="M178" s="2571"/>
      <c r="N178" s="2571"/>
      <c r="O178" s="2571"/>
      <c r="P178" s="2571"/>
      <c r="Q178" s="2571"/>
      <c r="R178" s="2571"/>
      <c r="S178" s="2571"/>
      <c r="T178" s="2571"/>
      <c r="U178" s="2571"/>
      <c r="V178" s="2571"/>
      <c r="W178" s="2571"/>
      <c r="X178" s="2571"/>
      <c r="Y178" s="2571"/>
      <c r="Z178" s="2571"/>
      <c r="AA178" s="2571"/>
      <c r="AB178" s="2571"/>
      <c r="AC178" s="2571"/>
      <c r="AD178" s="2571"/>
      <c r="AE178" s="2571"/>
      <c r="AF178" s="2572"/>
    </row>
    <row r="179" spans="2:32" s="2452" customFormat="1" x14ac:dyDescent="0.2">
      <c r="B179" s="3991" t="s">
        <v>5066</v>
      </c>
      <c r="C179" s="3992"/>
      <c r="D179" s="3965">
        <v>41846</v>
      </c>
      <c r="E179" s="3965"/>
      <c r="F179" s="3965"/>
      <c r="G179" s="2571"/>
      <c r="H179" s="2571"/>
      <c r="I179" s="2571"/>
      <c r="J179" s="2571"/>
      <c r="K179" s="2571"/>
      <c r="L179" s="2571"/>
      <c r="M179" s="2571"/>
      <c r="N179" s="2571"/>
      <c r="O179" s="2571"/>
      <c r="P179" s="2571"/>
      <c r="Q179" s="2571"/>
      <c r="R179" s="2571"/>
      <c r="S179" s="2571"/>
      <c r="T179" s="2571"/>
      <c r="U179" s="2571"/>
      <c r="V179" s="2571"/>
      <c r="W179" s="2571"/>
      <c r="X179" s="2571"/>
      <c r="Y179" s="2571"/>
      <c r="Z179" s="2571"/>
      <c r="AA179" s="2571"/>
      <c r="AB179" s="2571"/>
      <c r="AC179" s="2571"/>
      <c r="AD179" s="2571"/>
      <c r="AE179" s="2571"/>
      <c r="AF179" s="2572"/>
    </row>
    <row r="180" spans="2:32" s="2452" customFormat="1" ht="13.5" thickBot="1" x14ac:dyDescent="0.25">
      <c r="B180" s="3486"/>
      <c r="C180" s="3487"/>
      <c r="D180" s="3487"/>
      <c r="E180" s="3487"/>
      <c r="F180" s="3487"/>
      <c r="G180" s="2571"/>
      <c r="H180" s="2571"/>
      <c r="I180" s="2571"/>
      <c r="J180" s="2571"/>
      <c r="K180" s="2571"/>
      <c r="L180" s="2571"/>
      <c r="M180" s="2571"/>
      <c r="N180" s="2571"/>
      <c r="O180" s="2571"/>
      <c r="P180" s="2571"/>
      <c r="Q180" s="2571"/>
      <c r="R180" s="2571"/>
      <c r="S180" s="2571"/>
      <c r="T180" s="2571"/>
      <c r="U180" s="2571"/>
      <c r="V180" s="2571"/>
      <c r="W180" s="2571"/>
      <c r="X180" s="2571"/>
      <c r="Y180" s="2571"/>
      <c r="Z180" s="2571"/>
      <c r="AA180" s="2571"/>
      <c r="AB180" s="2571"/>
      <c r="AC180" s="2571"/>
      <c r="AD180" s="2571"/>
      <c r="AE180" s="2571"/>
      <c r="AF180" s="2572"/>
    </row>
    <row r="181" spans="2:32" s="2452" customFormat="1" ht="66" customHeight="1" thickBot="1" x14ac:dyDescent="0.25">
      <c r="B181" s="3993" t="s">
        <v>5067</v>
      </c>
      <c r="C181" s="3994"/>
      <c r="D181" s="4019" t="s">
        <v>6531</v>
      </c>
      <c r="E181" s="4020"/>
      <c r="F181" s="4020"/>
      <c r="G181" s="4020"/>
      <c r="H181" s="4020"/>
      <c r="I181" s="4020"/>
      <c r="J181" s="4020"/>
      <c r="K181" s="4020"/>
      <c r="L181" s="4020"/>
      <c r="M181" s="4020"/>
      <c r="N181" s="4020"/>
      <c r="O181" s="4020"/>
      <c r="P181" s="4020"/>
      <c r="Q181" s="4021"/>
      <c r="R181" s="2571"/>
      <c r="S181" s="2571"/>
      <c r="T181" s="2571"/>
      <c r="U181" s="2571"/>
      <c r="V181" s="2571"/>
      <c r="W181" s="2571"/>
      <c r="X181" s="2571"/>
      <c r="Y181" s="2571"/>
      <c r="Z181" s="2571"/>
      <c r="AA181" s="2571"/>
      <c r="AB181" s="2571"/>
      <c r="AC181" s="2571"/>
      <c r="AD181" s="2571"/>
      <c r="AE181" s="2571"/>
      <c r="AF181" s="2572"/>
    </row>
    <row r="182" spans="2:32" s="2452" customFormat="1" ht="13.5" thickBot="1" x14ac:dyDescent="0.25">
      <c r="B182" s="3486"/>
      <c r="C182" s="3487"/>
      <c r="D182" s="3487"/>
      <c r="E182" s="3487"/>
      <c r="F182" s="3487"/>
      <c r="G182" s="2571"/>
      <c r="H182" s="2571"/>
      <c r="I182" s="2571"/>
      <c r="J182" s="2571"/>
      <c r="K182" s="2571"/>
      <c r="L182" s="2571"/>
      <c r="M182" s="2571"/>
      <c r="N182" s="2571"/>
      <c r="O182" s="2571"/>
      <c r="P182" s="2571"/>
      <c r="Q182" s="2571"/>
      <c r="R182" s="2635"/>
      <c r="S182" s="2571"/>
      <c r="T182" s="2571"/>
      <c r="U182" s="2571"/>
      <c r="V182" s="2571"/>
      <c r="W182" s="2571"/>
      <c r="X182" s="2571"/>
      <c r="Y182" s="2571"/>
      <c r="Z182" s="2571"/>
      <c r="AA182" s="2571"/>
      <c r="AB182" s="2571"/>
      <c r="AC182" s="2571"/>
      <c r="AD182" s="2571"/>
      <c r="AE182" s="2571"/>
      <c r="AF182" s="2572"/>
    </row>
    <row r="183" spans="2:32" s="2452" customFormat="1" ht="13.5" thickBot="1" x14ac:dyDescent="0.25">
      <c r="B183" s="4022" t="s">
        <v>5069</v>
      </c>
      <c r="C183" s="4023"/>
      <c r="D183" s="4000" t="s">
        <v>5070</v>
      </c>
      <c r="E183" s="4029" t="s">
        <v>224</v>
      </c>
      <c r="F183" s="4031"/>
      <c r="G183" s="4031"/>
      <c r="H183" s="4031"/>
      <c r="I183" s="4031"/>
      <c r="J183" s="4031"/>
      <c r="K183" s="4031"/>
      <c r="L183" s="4031"/>
      <c r="M183" s="4031"/>
      <c r="N183" s="4031"/>
      <c r="O183" s="4031"/>
      <c r="P183" s="4032"/>
      <c r="Q183" s="4029" t="s">
        <v>340</v>
      </c>
      <c r="R183" s="4031"/>
      <c r="S183" s="4031"/>
      <c r="T183" s="4031"/>
      <c r="U183" s="4031"/>
      <c r="V183" s="4031"/>
      <c r="W183" s="4031"/>
      <c r="X183" s="4031"/>
      <c r="Y183" s="4032"/>
      <c r="Z183" s="4029" t="s">
        <v>225</v>
      </c>
      <c r="AA183" s="4031"/>
      <c r="AB183" s="4032"/>
      <c r="AC183" s="4033" t="s">
        <v>4989</v>
      </c>
      <c r="AD183" s="4034"/>
      <c r="AE183" s="4035"/>
      <c r="AF183" s="2572"/>
    </row>
    <row r="184" spans="2:32" s="2452" customFormat="1" ht="13.5" thickBot="1" x14ac:dyDescent="0.25">
      <c r="B184" s="4024"/>
      <c r="C184" s="4025"/>
      <c r="D184" s="4001"/>
      <c r="E184" s="4000" t="s">
        <v>5007</v>
      </c>
      <c r="F184" s="4000" t="s">
        <v>5008</v>
      </c>
      <c r="G184" s="4004" t="s">
        <v>5010</v>
      </c>
      <c r="H184" s="4004" t="s">
        <v>5071</v>
      </c>
      <c r="I184" s="4004" t="s">
        <v>5072</v>
      </c>
      <c r="J184" s="4004" t="s">
        <v>5073</v>
      </c>
      <c r="K184" s="4129" t="s">
        <v>5013</v>
      </c>
      <c r="L184" s="4130"/>
      <c r="M184" s="4004" t="s">
        <v>5074</v>
      </c>
      <c r="N184" s="4004" t="s">
        <v>5075</v>
      </c>
      <c r="O184" s="4004" t="s">
        <v>5076</v>
      </c>
      <c r="P184" s="4004" t="s">
        <v>5077</v>
      </c>
      <c r="Q184" s="4000" t="s">
        <v>5019</v>
      </c>
      <c r="R184" s="4000" t="s">
        <v>5020</v>
      </c>
      <c r="S184" s="4000" t="s">
        <v>5021</v>
      </c>
      <c r="T184" s="4000" t="s">
        <v>5078</v>
      </c>
      <c r="U184" s="4000" t="s">
        <v>5079</v>
      </c>
      <c r="V184" s="4000" t="s">
        <v>5024</v>
      </c>
      <c r="W184" s="4000" t="s">
        <v>5026</v>
      </c>
      <c r="X184" s="4004" t="s">
        <v>5080</v>
      </c>
      <c r="Y184" s="4004" t="s">
        <v>5081</v>
      </c>
      <c r="Z184" s="4000" t="s">
        <v>5082</v>
      </c>
      <c r="AA184" s="4000" t="s">
        <v>5083</v>
      </c>
      <c r="AB184" s="4000" t="s">
        <v>5084</v>
      </c>
      <c r="AC184" s="4000" t="s">
        <v>1154</v>
      </c>
      <c r="AD184" s="4000" t="s">
        <v>4990</v>
      </c>
      <c r="AE184" s="4000" t="s">
        <v>4991</v>
      </c>
      <c r="AF184" s="2572"/>
    </row>
    <row r="185" spans="2:32" s="2452" customFormat="1" ht="13.5" thickBot="1" x14ac:dyDescent="0.25">
      <c r="B185" s="4105"/>
      <c r="C185" s="4106"/>
      <c r="D185" s="4073"/>
      <c r="E185" s="4073"/>
      <c r="F185" s="4073"/>
      <c r="G185" s="4102"/>
      <c r="H185" s="4102"/>
      <c r="I185" s="4102"/>
      <c r="J185" s="4102"/>
      <c r="K185" s="3489" t="s">
        <v>5033</v>
      </c>
      <c r="L185" s="3488" t="s">
        <v>2798</v>
      </c>
      <c r="M185" s="4102"/>
      <c r="N185" s="4102"/>
      <c r="O185" s="4102"/>
      <c r="P185" s="4102"/>
      <c r="Q185" s="4073"/>
      <c r="R185" s="4073"/>
      <c r="S185" s="4073"/>
      <c r="T185" s="4073"/>
      <c r="U185" s="4073"/>
      <c r="V185" s="4073"/>
      <c r="W185" s="4073"/>
      <c r="X185" s="4102"/>
      <c r="Y185" s="4102"/>
      <c r="Z185" s="4073"/>
      <c r="AA185" s="4073"/>
      <c r="AB185" s="4073"/>
      <c r="AC185" s="4073"/>
      <c r="AD185" s="4073"/>
      <c r="AE185" s="4073"/>
      <c r="AF185" s="2572"/>
    </row>
    <row r="186" spans="2:32" s="2452" customFormat="1" ht="21" customHeight="1" thickBot="1" x14ac:dyDescent="0.25">
      <c r="B186" s="3954" t="s">
        <v>6328</v>
      </c>
      <c r="C186" s="3955"/>
      <c r="D186" s="3152" t="s">
        <v>6532</v>
      </c>
      <c r="E186" s="3134" t="s">
        <v>1534</v>
      </c>
      <c r="F186" s="3153" t="s">
        <v>1534</v>
      </c>
      <c r="G186" s="3400" t="s">
        <v>1534</v>
      </c>
      <c r="H186" s="3400" t="s">
        <v>1534</v>
      </c>
      <c r="I186" s="3134" t="s">
        <v>1534</v>
      </c>
      <c r="J186" s="3134" t="s">
        <v>1534</v>
      </c>
      <c r="K186" s="3153" t="s">
        <v>1534</v>
      </c>
      <c r="L186" s="3400" t="s">
        <v>1534</v>
      </c>
      <c r="M186" s="3400" t="s">
        <v>1534</v>
      </c>
      <c r="N186" s="3400" t="s">
        <v>1534</v>
      </c>
      <c r="O186" s="3400" t="s">
        <v>1534</v>
      </c>
      <c r="P186" s="3400" t="s">
        <v>1534</v>
      </c>
      <c r="Q186" s="3400" t="s">
        <v>1534</v>
      </c>
      <c r="R186" s="3400" t="s">
        <v>1534</v>
      </c>
      <c r="S186" s="3400" t="s">
        <v>1534</v>
      </c>
      <c r="T186" s="3400" t="s">
        <v>1534</v>
      </c>
      <c r="U186" s="3400" t="s">
        <v>1534</v>
      </c>
      <c r="V186" s="3400" t="s">
        <v>1534</v>
      </c>
      <c r="W186" s="3400" t="s">
        <v>1534</v>
      </c>
      <c r="X186" s="3400" t="s">
        <v>1534</v>
      </c>
      <c r="Y186" s="3400" t="s">
        <v>1534</v>
      </c>
      <c r="Z186" s="3400" t="s">
        <v>1534</v>
      </c>
      <c r="AA186" s="3400" t="s">
        <v>1534</v>
      </c>
      <c r="AB186" s="3400" t="s">
        <v>1534</v>
      </c>
      <c r="AC186" s="3400" t="s">
        <v>1534</v>
      </c>
      <c r="AD186" s="3400" t="s">
        <v>1534</v>
      </c>
      <c r="AE186" s="3400" t="s">
        <v>1534</v>
      </c>
      <c r="AF186" s="2572"/>
    </row>
    <row r="187" spans="2:32" s="2452" customFormat="1" x14ac:dyDescent="0.2">
      <c r="B187" s="2634"/>
      <c r="C187" s="2566"/>
      <c r="D187" s="2566"/>
      <c r="E187" s="2566"/>
      <c r="F187" s="2566"/>
      <c r="G187" s="2567"/>
      <c r="H187" s="2567"/>
      <c r="I187" s="2567"/>
      <c r="J187" s="2567"/>
      <c r="K187" s="2566"/>
      <c r="L187" s="2567"/>
      <c r="M187" s="2567"/>
      <c r="N187" s="2567"/>
      <c r="O187" s="2567"/>
      <c r="P187" s="2567"/>
      <c r="Q187" s="2631"/>
      <c r="R187" s="2631"/>
      <c r="S187" s="2631"/>
      <c r="T187" s="2631"/>
      <c r="U187" s="2631"/>
      <c r="V187" s="2631"/>
      <c r="W187" s="2631"/>
      <c r="X187" s="2631"/>
      <c r="Y187" s="2631"/>
      <c r="Z187" s="2631"/>
      <c r="AA187" s="2631"/>
      <c r="AB187" s="2631"/>
      <c r="AC187" s="2631"/>
      <c r="AD187" s="2631"/>
      <c r="AE187" s="2631"/>
      <c r="AF187" s="2572"/>
    </row>
    <row r="188" spans="2:32" s="2452" customFormat="1" x14ac:dyDescent="0.2">
      <c r="B188" s="4011" t="s">
        <v>4992</v>
      </c>
      <c r="C188" s="4012"/>
      <c r="D188" s="4042" t="s">
        <v>6533</v>
      </c>
      <c r="E188" s="4042"/>
      <c r="F188" s="4042"/>
      <c r="G188" s="4042"/>
      <c r="H188" s="4042"/>
      <c r="I188" s="2632"/>
      <c r="J188" s="2632"/>
      <c r="K188" s="2632"/>
      <c r="L188" s="2632"/>
      <c r="M188" s="2632"/>
      <c r="N188" s="2632"/>
      <c r="O188" s="2632"/>
      <c r="P188" s="2632"/>
      <c r="Q188" s="2631"/>
      <c r="R188" s="2631"/>
      <c r="S188" s="2631"/>
      <c r="T188" s="2631"/>
      <c r="U188" s="2631"/>
      <c r="V188" s="2631"/>
      <c r="W188" s="2631"/>
      <c r="X188" s="2631"/>
      <c r="Y188" s="2631"/>
      <c r="Z188" s="2631"/>
      <c r="AA188" s="2631"/>
      <c r="AB188" s="2631"/>
      <c r="AC188" s="2631"/>
      <c r="AD188" s="2631"/>
      <c r="AE188" s="2631"/>
      <c r="AF188" s="2572"/>
    </row>
    <row r="189" spans="2:32" s="2452" customFormat="1" x14ac:dyDescent="0.2">
      <c r="B189" s="4011" t="s">
        <v>4993</v>
      </c>
      <c r="C189" s="4012"/>
      <c r="D189" s="4042" t="s">
        <v>6533</v>
      </c>
      <c r="E189" s="4042"/>
      <c r="F189" s="4042"/>
      <c r="G189" s="4042"/>
      <c r="H189" s="4042"/>
      <c r="I189" s="2632"/>
      <c r="J189" s="2632"/>
      <c r="K189" s="2632"/>
      <c r="L189" s="2632"/>
      <c r="M189" s="2632"/>
      <c r="N189" s="2632"/>
      <c r="O189" s="2632"/>
      <c r="P189" s="2632"/>
      <c r="Q189" s="2631"/>
      <c r="R189" s="2631"/>
      <c r="S189" s="2631"/>
      <c r="T189" s="2631"/>
      <c r="U189" s="2631"/>
      <c r="V189" s="2631"/>
      <c r="W189" s="2631"/>
      <c r="X189" s="2631"/>
      <c r="Y189" s="2631"/>
      <c r="Z189" s="2631"/>
      <c r="AA189" s="2631"/>
      <c r="AB189" s="2631"/>
      <c r="AC189" s="2631"/>
      <c r="AD189" s="2631"/>
      <c r="AE189" s="2631"/>
      <c r="AF189" s="2572"/>
    </row>
    <row r="190" spans="2:32" s="2452" customFormat="1" ht="13.5" thickBot="1" x14ac:dyDescent="0.25">
      <c r="B190" s="3490"/>
      <c r="C190" s="3491"/>
      <c r="D190" s="3491"/>
      <c r="E190" s="3491"/>
      <c r="F190" s="3491"/>
      <c r="G190" s="2635"/>
      <c r="H190" s="2635"/>
      <c r="I190" s="2635"/>
      <c r="J190" s="2635"/>
      <c r="K190" s="2635"/>
      <c r="L190" s="2635"/>
      <c r="M190" s="2635"/>
      <c r="N190" s="2635"/>
      <c r="O190" s="2635"/>
      <c r="P190" s="2635"/>
      <c r="Q190" s="2635"/>
      <c r="R190" s="2635"/>
      <c r="S190" s="2635"/>
      <c r="T190" s="2635"/>
      <c r="U190" s="2635"/>
      <c r="V190" s="2635"/>
      <c r="W190" s="2635"/>
      <c r="X190" s="2635"/>
      <c r="Y190" s="2635"/>
      <c r="Z190" s="2635"/>
      <c r="AA190" s="2635"/>
      <c r="AB190" s="2635"/>
      <c r="AC190" s="2635"/>
      <c r="AD190" s="2635"/>
      <c r="AE190" s="2635"/>
      <c r="AF190" s="2577"/>
    </row>
    <row r="191" spans="2:32" s="2452" customFormat="1" x14ac:dyDescent="0.2">
      <c r="B191" s="4866"/>
      <c r="C191" s="4866"/>
      <c r="D191" s="2874"/>
      <c r="E191" s="2874"/>
      <c r="F191" s="2874"/>
      <c r="G191" s="2875"/>
      <c r="H191" s="2876"/>
      <c r="I191" s="2874"/>
      <c r="J191" s="2874"/>
    </row>
    <row r="192" spans="2:32" s="2452" customFormat="1" ht="13.5" thickBot="1" x14ac:dyDescent="0.25">
      <c r="B192" s="3231"/>
      <c r="C192" s="3231"/>
      <c r="D192" s="2874"/>
      <c r="E192" s="2874"/>
      <c r="F192" s="2874"/>
      <c r="G192" s="2875"/>
      <c r="H192" s="2876"/>
      <c r="I192" s="2874"/>
      <c r="J192" s="2874"/>
    </row>
    <row r="193" spans="2:37" s="2452" customFormat="1" ht="20.25" x14ac:dyDescent="0.2">
      <c r="B193" s="5451" t="s">
        <v>5001</v>
      </c>
      <c r="C193" s="5452"/>
      <c r="D193" s="5452"/>
      <c r="E193" s="5452"/>
      <c r="F193" s="5452"/>
      <c r="G193" s="5452"/>
      <c r="H193" s="5452"/>
      <c r="I193" s="5452"/>
      <c r="J193" s="5452"/>
      <c r="K193" s="5452"/>
      <c r="L193" s="5452"/>
      <c r="M193" s="5452"/>
      <c r="N193" s="5452"/>
      <c r="O193" s="5452"/>
      <c r="P193" s="5452"/>
      <c r="Q193" s="5452"/>
      <c r="R193" s="5452"/>
      <c r="S193" s="5452"/>
      <c r="T193" s="5452"/>
      <c r="U193" s="5452"/>
      <c r="V193" s="5452"/>
      <c r="W193" s="5452"/>
      <c r="X193" s="5452"/>
      <c r="Y193" s="5452"/>
      <c r="Z193" s="5452"/>
      <c r="AA193" s="5452"/>
      <c r="AB193" s="5452"/>
      <c r="AC193" s="5452"/>
      <c r="AD193" s="5452"/>
      <c r="AE193" s="5452"/>
      <c r="AF193" s="5452"/>
      <c r="AG193" s="5452"/>
      <c r="AH193" s="5452"/>
      <c r="AI193" s="5452"/>
      <c r="AJ193" s="5452"/>
      <c r="AK193" s="5453"/>
    </row>
    <row r="194" spans="2:37" s="2452" customFormat="1" x14ac:dyDescent="0.2">
      <c r="B194" s="3622"/>
      <c r="C194" s="3891"/>
      <c r="D194" s="3891"/>
      <c r="E194" s="3891"/>
      <c r="F194" s="3891"/>
      <c r="G194" s="3624"/>
      <c r="H194" s="3624"/>
      <c r="I194" s="3624"/>
      <c r="J194" s="3624"/>
      <c r="K194" s="3624"/>
      <c r="L194" s="3624"/>
      <c r="M194" s="3624"/>
      <c r="N194" s="3624"/>
      <c r="O194" s="3624"/>
      <c r="P194" s="3624"/>
      <c r="Q194" s="3624"/>
      <c r="R194" s="3624"/>
      <c r="S194" s="3624"/>
      <c r="T194" s="3624"/>
      <c r="U194" s="3624"/>
      <c r="V194" s="3624"/>
      <c r="W194" s="3624"/>
      <c r="X194" s="3624"/>
      <c r="Y194" s="3624"/>
      <c r="Z194" s="3624"/>
      <c r="AA194" s="3624"/>
      <c r="AB194" s="3624"/>
      <c r="AC194" s="3624"/>
      <c r="AD194" s="3624"/>
      <c r="AE194" s="3624"/>
      <c r="AF194" s="3624"/>
      <c r="AG194" s="3624"/>
      <c r="AH194" s="3624"/>
      <c r="AI194" s="3624"/>
      <c r="AJ194" s="3624"/>
      <c r="AK194" s="3625"/>
    </row>
    <row r="195" spans="2:37" s="2452" customFormat="1" x14ac:dyDescent="0.2">
      <c r="B195" s="3622" t="s">
        <v>4988</v>
      </c>
      <c r="C195" s="3891"/>
      <c r="D195" s="5486" t="s">
        <v>7167</v>
      </c>
      <c r="E195" s="5486"/>
      <c r="F195" s="5486"/>
      <c r="G195" s="3624"/>
      <c r="H195" s="3624"/>
      <c r="I195" s="3624"/>
      <c r="J195" s="3624"/>
      <c r="K195" s="3624"/>
      <c r="L195" s="3624"/>
      <c r="M195" s="3624"/>
      <c r="N195" s="3624"/>
      <c r="O195" s="3624"/>
      <c r="P195" s="3624"/>
      <c r="Q195" s="3624"/>
      <c r="R195" s="3624"/>
      <c r="S195" s="3624"/>
      <c r="T195" s="3624"/>
      <c r="U195" s="3624"/>
      <c r="V195" s="3624"/>
      <c r="W195" s="3624"/>
      <c r="X195" s="3624"/>
      <c r="Y195" s="3624"/>
      <c r="Z195" s="3624"/>
      <c r="AA195" s="3624"/>
      <c r="AB195" s="3624"/>
      <c r="AC195" s="3624"/>
      <c r="AD195" s="3624"/>
      <c r="AE195" s="3624"/>
      <c r="AF195" s="3624"/>
      <c r="AG195" s="3624"/>
      <c r="AH195" s="3624"/>
      <c r="AI195" s="3624"/>
      <c r="AJ195" s="3624"/>
      <c r="AK195" s="3625"/>
    </row>
    <row r="196" spans="2:37" s="2452" customFormat="1" ht="13.5" thickBot="1" x14ac:dyDescent="0.25">
      <c r="B196" s="5457" t="s">
        <v>5002</v>
      </c>
      <c r="C196" s="5458"/>
      <c r="D196" s="3963">
        <v>41824</v>
      </c>
      <c r="E196" s="3963"/>
      <c r="F196" s="3626"/>
      <c r="G196" s="3624"/>
      <c r="H196" s="3624"/>
      <c r="I196" s="3624"/>
      <c r="J196" s="3624"/>
      <c r="K196" s="3624"/>
      <c r="L196" s="3624"/>
      <c r="M196" s="3624"/>
      <c r="N196" s="3624"/>
      <c r="O196" s="3624"/>
      <c r="P196" s="3624"/>
      <c r="Q196" s="3624"/>
      <c r="R196" s="3624"/>
      <c r="S196" s="3624"/>
      <c r="T196" s="3624"/>
      <c r="U196" s="3624"/>
      <c r="V196" s="3624"/>
      <c r="W196" s="3624"/>
      <c r="X196" s="3624"/>
      <c r="Y196" s="3624"/>
      <c r="Z196" s="3624"/>
      <c r="AA196" s="3624"/>
      <c r="AB196" s="3624"/>
      <c r="AC196" s="3624"/>
      <c r="AD196" s="3624"/>
      <c r="AE196" s="3624"/>
      <c r="AF196" s="3624"/>
      <c r="AG196" s="3624"/>
      <c r="AH196" s="3624"/>
      <c r="AI196" s="3624"/>
      <c r="AJ196" s="3624"/>
      <c r="AK196" s="3625"/>
    </row>
    <row r="197" spans="2:37" s="2452" customFormat="1" ht="56.25" customHeight="1" thickBot="1" x14ac:dyDescent="0.25">
      <c r="B197" s="5459" t="s">
        <v>5003</v>
      </c>
      <c r="C197" s="5460"/>
      <c r="D197" s="5461" t="s">
        <v>7168</v>
      </c>
      <c r="E197" s="5462"/>
      <c r="F197" s="5462"/>
      <c r="G197" s="5462"/>
      <c r="H197" s="5462"/>
      <c r="I197" s="5462"/>
      <c r="J197" s="5462"/>
      <c r="K197" s="5462"/>
      <c r="L197" s="5462"/>
      <c r="M197" s="5462"/>
      <c r="N197" s="5462"/>
      <c r="O197" s="5462"/>
      <c r="P197" s="5462"/>
      <c r="Q197" s="5463"/>
      <c r="R197" s="3624"/>
      <c r="S197" s="3624"/>
      <c r="T197" s="3624"/>
      <c r="U197" s="3624"/>
      <c r="V197" s="3624"/>
      <c r="W197" s="3624"/>
      <c r="X197" s="3624"/>
      <c r="Y197" s="3624"/>
      <c r="Z197" s="3624"/>
      <c r="AA197" s="3624"/>
      <c r="AB197" s="3624"/>
      <c r="AC197" s="3624"/>
      <c r="AD197" s="3624"/>
      <c r="AE197" s="3624"/>
      <c r="AF197" s="3624"/>
      <c r="AG197" s="3624"/>
      <c r="AH197" s="3624"/>
      <c r="AI197" s="3624"/>
      <c r="AJ197" s="3624"/>
      <c r="AK197" s="3625"/>
    </row>
    <row r="198" spans="2:37" s="2452" customFormat="1" ht="13.5" thickBot="1" x14ac:dyDescent="0.25">
      <c r="B198" s="5487"/>
      <c r="C198" s="5488"/>
      <c r="D198" s="5489"/>
      <c r="E198" s="5489"/>
      <c r="F198" s="5489"/>
      <c r="G198" s="5489"/>
      <c r="H198" s="5489"/>
      <c r="I198" s="5489"/>
      <c r="J198" s="5489"/>
      <c r="K198" s="5489"/>
      <c r="L198" s="5489"/>
      <c r="M198" s="5489"/>
      <c r="N198" s="5489"/>
      <c r="O198" s="5489"/>
      <c r="P198" s="5489"/>
      <c r="Q198" s="5489"/>
      <c r="R198" s="3624"/>
      <c r="S198" s="3624"/>
      <c r="T198" s="3624"/>
      <c r="U198" s="3624"/>
      <c r="V198" s="3624"/>
      <c r="W198" s="3624"/>
      <c r="X198" s="3624"/>
      <c r="Y198" s="3624"/>
      <c r="Z198" s="3624"/>
      <c r="AA198" s="3624"/>
      <c r="AB198" s="3624"/>
      <c r="AC198" s="3624"/>
      <c r="AD198" s="3624"/>
      <c r="AE198" s="3624"/>
      <c r="AF198" s="3624"/>
      <c r="AG198" s="3624"/>
      <c r="AH198" s="3624"/>
      <c r="AI198" s="3624"/>
      <c r="AJ198" s="3624"/>
      <c r="AK198" s="3625"/>
    </row>
    <row r="199" spans="2:37" s="2452" customFormat="1" ht="13.5" thickBot="1" x14ac:dyDescent="0.25">
      <c r="B199" s="5464" t="s">
        <v>5004</v>
      </c>
      <c r="C199" s="5465"/>
      <c r="D199" s="5444" t="s">
        <v>4994</v>
      </c>
      <c r="E199" s="5444" t="s">
        <v>5005</v>
      </c>
      <c r="F199" s="5471" t="s">
        <v>224</v>
      </c>
      <c r="G199" s="5472"/>
      <c r="H199" s="5472"/>
      <c r="I199" s="5472"/>
      <c r="J199" s="5472"/>
      <c r="K199" s="5472"/>
      <c r="L199" s="5472"/>
      <c r="M199" s="5472"/>
      <c r="N199" s="5472"/>
      <c r="O199" s="5472"/>
      <c r="P199" s="5472"/>
      <c r="Q199" s="5472"/>
      <c r="R199" s="5473"/>
      <c r="S199" s="5471" t="s">
        <v>340</v>
      </c>
      <c r="T199" s="5472"/>
      <c r="U199" s="5472"/>
      <c r="V199" s="5472"/>
      <c r="W199" s="5472"/>
      <c r="X199" s="5472"/>
      <c r="Y199" s="5472"/>
      <c r="Z199" s="5472"/>
      <c r="AA199" s="5472"/>
      <c r="AB199" s="5472"/>
      <c r="AC199" s="5473"/>
      <c r="AD199" s="5471" t="s">
        <v>225</v>
      </c>
      <c r="AE199" s="5472"/>
      <c r="AF199" s="5472"/>
      <c r="AG199" s="5473"/>
      <c r="AH199" s="5474" t="s">
        <v>4989</v>
      </c>
      <c r="AI199" s="5475"/>
      <c r="AJ199" s="5476"/>
      <c r="AK199" s="3625"/>
    </row>
    <row r="200" spans="2:37" s="2452" customFormat="1" ht="13.5" thickBot="1" x14ac:dyDescent="0.25">
      <c r="B200" s="5466"/>
      <c r="C200" s="5467"/>
      <c r="D200" s="5470"/>
      <c r="E200" s="5470"/>
      <c r="F200" s="5444" t="s">
        <v>5006</v>
      </c>
      <c r="G200" s="5444" t="s">
        <v>5007</v>
      </c>
      <c r="H200" s="5444" t="s">
        <v>5008</v>
      </c>
      <c r="I200" s="5448" t="s">
        <v>5009</v>
      </c>
      <c r="J200" s="5448" t="s">
        <v>5010</v>
      </c>
      <c r="K200" s="5448" t="s">
        <v>5011</v>
      </c>
      <c r="L200" s="5448" t="s">
        <v>5012</v>
      </c>
      <c r="M200" s="5450" t="s">
        <v>5013</v>
      </c>
      <c r="N200" s="5450"/>
      <c r="O200" s="5448" t="s">
        <v>5014</v>
      </c>
      <c r="P200" s="5448" t="s">
        <v>5015</v>
      </c>
      <c r="Q200" s="5448" t="s">
        <v>5016</v>
      </c>
      <c r="R200" s="5448" t="s">
        <v>5017</v>
      </c>
      <c r="S200" s="5444" t="s">
        <v>5018</v>
      </c>
      <c r="T200" s="5444" t="s">
        <v>5019</v>
      </c>
      <c r="U200" s="5444" t="s">
        <v>5020</v>
      </c>
      <c r="V200" s="5444" t="s">
        <v>5021</v>
      </c>
      <c r="W200" s="5444" t="s">
        <v>5022</v>
      </c>
      <c r="X200" s="5444" t="s">
        <v>5023</v>
      </c>
      <c r="Y200" s="5444" t="s">
        <v>5024</v>
      </c>
      <c r="Z200" s="5444" t="s">
        <v>5025</v>
      </c>
      <c r="AA200" s="5444" t="s">
        <v>5026</v>
      </c>
      <c r="AB200" s="5448" t="s">
        <v>5027</v>
      </c>
      <c r="AC200" s="5448" t="s">
        <v>5028</v>
      </c>
      <c r="AD200" s="5444" t="s">
        <v>5029</v>
      </c>
      <c r="AE200" s="5444" t="s">
        <v>5030</v>
      </c>
      <c r="AF200" s="5444" t="s">
        <v>5031</v>
      </c>
      <c r="AG200" s="5444" t="s">
        <v>5032</v>
      </c>
      <c r="AH200" s="5444" t="s">
        <v>1154</v>
      </c>
      <c r="AI200" s="5444" t="s">
        <v>4990</v>
      </c>
      <c r="AJ200" s="5444" t="s">
        <v>4991</v>
      </c>
      <c r="AK200" s="3625"/>
    </row>
    <row r="201" spans="2:37" s="2452" customFormat="1" ht="13.5" thickBot="1" x14ac:dyDescent="0.25">
      <c r="B201" s="5490"/>
      <c r="C201" s="5450"/>
      <c r="D201" s="5445"/>
      <c r="E201" s="5445"/>
      <c r="F201" s="5445"/>
      <c r="G201" s="5445"/>
      <c r="H201" s="5445"/>
      <c r="I201" s="5449"/>
      <c r="J201" s="5449"/>
      <c r="K201" s="5449"/>
      <c r="L201" s="5449"/>
      <c r="M201" s="3886" t="s">
        <v>5033</v>
      </c>
      <c r="N201" s="3887" t="s">
        <v>2798</v>
      </c>
      <c r="O201" s="5449"/>
      <c r="P201" s="5449"/>
      <c r="Q201" s="5449"/>
      <c r="R201" s="5449"/>
      <c r="S201" s="5445"/>
      <c r="T201" s="5445"/>
      <c r="U201" s="5445"/>
      <c r="V201" s="5445"/>
      <c r="W201" s="5445"/>
      <c r="X201" s="5445"/>
      <c r="Y201" s="5445"/>
      <c r="Z201" s="5445"/>
      <c r="AA201" s="5445"/>
      <c r="AB201" s="5449"/>
      <c r="AC201" s="5449"/>
      <c r="AD201" s="5445"/>
      <c r="AE201" s="5445"/>
      <c r="AF201" s="5445"/>
      <c r="AG201" s="5445"/>
      <c r="AH201" s="5445"/>
      <c r="AI201" s="5445"/>
      <c r="AJ201" s="5445"/>
      <c r="AK201" s="3625"/>
    </row>
    <row r="202" spans="2:37" s="2452" customFormat="1" x14ac:dyDescent="0.2">
      <c r="B202" s="4090" t="s">
        <v>7169</v>
      </c>
      <c r="C202" s="4091"/>
      <c r="D202" s="3939">
        <v>2641</v>
      </c>
      <c r="E202" s="3315">
        <v>9.99</v>
      </c>
      <c r="F202" s="3315">
        <v>9.99</v>
      </c>
      <c r="G202" s="3315" t="s">
        <v>1417</v>
      </c>
      <c r="H202" s="3315" t="s">
        <v>1417</v>
      </c>
      <c r="I202" s="3319">
        <v>30</v>
      </c>
      <c r="J202" s="3319">
        <v>0</v>
      </c>
      <c r="K202" s="3315">
        <v>0.04</v>
      </c>
      <c r="L202" s="3315" t="s">
        <v>1417</v>
      </c>
      <c r="M202" s="3315" t="s">
        <v>1417</v>
      </c>
      <c r="N202" s="3315" t="s">
        <v>1417</v>
      </c>
      <c r="O202" s="3315">
        <v>0.15</v>
      </c>
      <c r="P202" s="3315">
        <v>0.15</v>
      </c>
      <c r="Q202" s="3315" t="s">
        <v>1417</v>
      </c>
      <c r="R202" s="3315" t="s">
        <v>1417</v>
      </c>
      <c r="S202" s="3315" t="s">
        <v>1417</v>
      </c>
      <c r="T202" s="3315" t="s">
        <v>1417</v>
      </c>
      <c r="U202" s="3315" t="s">
        <v>1417</v>
      </c>
      <c r="V202" s="3315" t="s">
        <v>1417</v>
      </c>
      <c r="W202" s="3315" t="s">
        <v>1417</v>
      </c>
      <c r="X202" s="3315" t="s">
        <v>1417</v>
      </c>
      <c r="Y202" s="3315" t="s">
        <v>1417</v>
      </c>
      <c r="Z202" s="3315" t="s">
        <v>1417</v>
      </c>
      <c r="AA202" s="3315" t="s">
        <v>1417</v>
      </c>
      <c r="AB202" s="3315" t="s">
        <v>1417</v>
      </c>
      <c r="AC202" s="3315" t="s">
        <v>1417</v>
      </c>
      <c r="AD202" s="3315" t="s">
        <v>1417</v>
      </c>
      <c r="AE202" s="2593">
        <v>100</v>
      </c>
      <c r="AF202" s="2740" t="s">
        <v>5188</v>
      </c>
      <c r="AG202" s="3315">
        <v>0.1</v>
      </c>
      <c r="AH202" s="3315" t="s">
        <v>1417</v>
      </c>
      <c r="AI202" s="3315" t="s">
        <v>5411</v>
      </c>
      <c r="AJ202" s="3179" t="s">
        <v>1417</v>
      </c>
      <c r="AK202" s="3625"/>
    </row>
    <row r="203" spans="2:37" s="2452" customFormat="1" x14ac:dyDescent="0.2">
      <c r="B203" s="4087" t="s">
        <v>7169</v>
      </c>
      <c r="C203" s="4088"/>
      <c r="D203" s="3940">
        <v>2642</v>
      </c>
      <c r="E203" s="3324">
        <v>14.99</v>
      </c>
      <c r="F203" s="3324">
        <v>14.99</v>
      </c>
      <c r="G203" s="3324" t="s">
        <v>1417</v>
      </c>
      <c r="H203" s="3324" t="s">
        <v>1417</v>
      </c>
      <c r="I203" s="3328">
        <v>50</v>
      </c>
      <c r="J203" s="3328">
        <v>25</v>
      </c>
      <c r="K203" s="3324">
        <v>0.04</v>
      </c>
      <c r="L203" s="3324" t="s">
        <v>1417</v>
      </c>
      <c r="M203" s="3324" t="s">
        <v>1417</v>
      </c>
      <c r="N203" s="3324" t="s">
        <v>1417</v>
      </c>
      <c r="O203" s="3324">
        <v>0.15</v>
      </c>
      <c r="P203" s="3324">
        <v>0.15</v>
      </c>
      <c r="Q203" s="3324" t="s">
        <v>1417</v>
      </c>
      <c r="R203" s="3324" t="s">
        <v>1417</v>
      </c>
      <c r="S203" s="3324" t="s">
        <v>1417</v>
      </c>
      <c r="T203" s="3324" t="s">
        <v>1417</v>
      </c>
      <c r="U203" s="3324" t="s">
        <v>1417</v>
      </c>
      <c r="V203" s="3324" t="s">
        <v>1417</v>
      </c>
      <c r="W203" s="3324" t="s">
        <v>1417</v>
      </c>
      <c r="X203" s="3324" t="s">
        <v>1417</v>
      </c>
      <c r="Y203" s="3324" t="s">
        <v>1417</v>
      </c>
      <c r="Z203" s="3324" t="s">
        <v>1417</v>
      </c>
      <c r="AA203" s="3324" t="s">
        <v>1417</v>
      </c>
      <c r="AB203" s="3324" t="s">
        <v>1417</v>
      </c>
      <c r="AC203" s="3324" t="s">
        <v>1417</v>
      </c>
      <c r="AD203" s="3324" t="s">
        <v>1417</v>
      </c>
      <c r="AE203" s="2582">
        <v>100</v>
      </c>
      <c r="AF203" s="3187" t="s">
        <v>5188</v>
      </c>
      <c r="AG203" s="3324">
        <v>0.1</v>
      </c>
      <c r="AH203" s="3324" t="s">
        <v>1417</v>
      </c>
      <c r="AI203" s="3324" t="s">
        <v>5411</v>
      </c>
      <c r="AJ203" s="3408" t="s">
        <v>1417</v>
      </c>
      <c r="AK203" s="3625"/>
    </row>
    <row r="204" spans="2:37" s="2452" customFormat="1" x14ac:dyDescent="0.2">
      <c r="B204" s="4087" t="s">
        <v>7169</v>
      </c>
      <c r="C204" s="4088"/>
      <c r="D204" s="3940">
        <v>2643</v>
      </c>
      <c r="E204" s="3324">
        <v>24.99</v>
      </c>
      <c r="F204" s="3324">
        <v>24.99</v>
      </c>
      <c r="G204" s="3324" t="s">
        <v>1417</v>
      </c>
      <c r="H204" s="3324" t="s">
        <v>1417</v>
      </c>
      <c r="I204" s="3328">
        <v>60</v>
      </c>
      <c r="J204" s="3328">
        <v>90</v>
      </c>
      <c r="K204" s="3324">
        <v>0.04</v>
      </c>
      <c r="L204" s="3324" t="s">
        <v>1417</v>
      </c>
      <c r="M204" s="3324" t="s">
        <v>1417</v>
      </c>
      <c r="N204" s="3324" t="s">
        <v>1417</v>
      </c>
      <c r="O204" s="3324">
        <v>0.15</v>
      </c>
      <c r="P204" s="3324">
        <v>0.15</v>
      </c>
      <c r="Q204" s="3324" t="s">
        <v>1417</v>
      </c>
      <c r="R204" s="3324" t="s">
        <v>1417</v>
      </c>
      <c r="S204" s="3324" t="s">
        <v>1417</v>
      </c>
      <c r="T204" s="3324" t="s">
        <v>1417</v>
      </c>
      <c r="U204" s="3324" t="s">
        <v>1417</v>
      </c>
      <c r="V204" s="3324" t="s">
        <v>1417</v>
      </c>
      <c r="W204" s="3324" t="s">
        <v>1417</v>
      </c>
      <c r="X204" s="3324" t="s">
        <v>1417</v>
      </c>
      <c r="Y204" s="3324" t="s">
        <v>1417</v>
      </c>
      <c r="Z204" s="3324" t="s">
        <v>1417</v>
      </c>
      <c r="AA204" s="3324" t="s">
        <v>1417</v>
      </c>
      <c r="AB204" s="3324" t="s">
        <v>1417</v>
      </c>
      <c r="AC204" s="3324" t="s">
        <v>1417</v>
      </c>
      <c r="AD204" s="3324" t="s">
        <v>1417</v>
      </c>
      <c r="AE204" s="2582">
        <v>100</v>
      </c>
      <c r="AF204" s="3187" t="s">
        <v>5188</v>
      </c>
      <c r="AG204" s="3324">
        <v>0.1</v>
      </c>
      <c r="AH204" s="3324" t="s">
        <v>1417</v>
      </c>
      <c r="AI204" s="3324" t="s">
        <v>5411</v>
      </c>
      <c r="AJ204" s="3408" t="s">
        <v>1417</v>
      </c>
      <c r="AK204" s="3625"/>
    </row>
    <row r="205" spans="2:37" s="2452" customFormat="1" x14ac:dyDescent="0.2">
      <c r="B205" s="4087" t="s">
        <v>7169</v>
      </c>
      <c r="C205" s="4088"/>
      <c r="D205" s="3940">
        <v>2644</v>
      </c>
      <c r="E205" s="3324">
        <v>29.99</v>
      </c>
      <c r="F205" s="3324">
        <v>29.99</v>
      </c>
      <c r="G205" s="3324" t="s">
        <v>1417</v>
      </c>
      <c r="H205" s="3324" t="s">
        <v>1417</v>
      </c>
      <c r="I205" s="3328">
        <v>105</v>
      </c>
      <c r="J205" s="3328">
        <v>100</v>
      </c>
      <c r="K205" s="3324">
        <v>0.04</v>
      </c>
      <c r="L205" s="3324" t="s">
        <v>1417</v>
      </c>
      <c r="M205" s="3324" t="s">
        <v>1417</v>
      </c>
      <c r="N205" s="3324" t="s">
        <v>1417</v>
      </c>
      <c r="O205" s="3324">
        <v>0.15</v>
      </c>
      <c r="P205" s="3324">
        <v>0.15</v>
      </c>
      <c r="Q205" s="3324" t="s">
        <v>1417</v>
      </c>
      <c r="R205" s="3324" t="s">
        <v>1417</v>
      </c>
      <c r="S205" s="3324" t="s">
        <v>1417</v>
      </c>
      <c r="T205" s="3324" t="s">
        <v>1417</v>
      </c>
      <c r="U205" s="3324" t="s">
        <v>1417</v>
      </c>
      <c r="V205" s="3324" t="s">
        <v>1417</v>
      </c>
      <c r="W205" s="3324" t="s">
        <v>1417</v>
      </c>
      <c r="X205" s="3324" t="s">
        <v>1417</v>
      </c>
      <c r="Y205" s="3324" t="s">
        <v>1417</v>
      </c>
      <c r="Z205" s="3324" t="s">
        <v>1417</v>
      </c>
      <c r="AA205" s="3324" t="s">
        <v>1417</v>
      </c>
      <c r="AB205" s="3324" t="s">
        <v>1417</v>
      </c>
      <c r="AC205" s="3324" t="s">
        <v>1417</v>
      </c>
      <c r="AD205" s="3324" t="s">
        <v>1417</v>
      </c>
      <c r="AE205" s="2582">
        <v>100</v>
      </c>
      <c r="AF205" s="3187" t="s">
        <v>5188</v>
      </c>
      <c r="AG205" s="3324">
        <v>0.1</v>
      </c>
      <c r="AH205" s="3324" t="s">
        <v>1417</v>
      </c>
      <c r="AI205" s="3324" t="s">
        <v>5411</v>
      </c>
      <c r="AJ205" s="3408" t="s">
        <v>1417</v>
      </c>
      <c r="AK205" s="3625"/>
    </row>
    <row r="206" spans="2:37" s="2452" customFormat="1" x14ac:dyDescent="0.2">
      <c r="B206" s="4087" t="s">
        <v>7169</v>
      </c>
      <c r="C206" s="4088" t="s">
        <v>7170</v>
      </c>
      <c r="D206" s="3940">
        <v>2645</v>
      </c>
      <c r="E206" s="3324">
        <v>39.99</v>
      </c>
      <c r="F206" s="3324">
        <v>39.99</v>
      </c>
      <c r="G206" s="3324" t="s">
        <v>1417</v>
      </c>
      <c r="H206" s="3324" t="s">
        <v>1417</v>
      </c>
      <c r="I206" s="3328">
        <v>120</v>
      </c>
      <c r="J206" s="3328">
        <v>120</v>
      </c>
      <c r="K206" s="3324">
        <v>0.04</v>
      </c>
      <c r="L206" s="3324" t="s">
        <v>1417</v>
      </c>
      <c r="M206" s="3324" t="s">
        <v>1417</v>
      </c>
      <c r="N206" s="3324" t="s">
        <v>1417</v>
      </c>
      <c r="O206" s="3324">
        <v>0.15</v>
      </c>
      <c r="P206" s="3324">
        <v>0.15</v>
      </c>
      <c r="Q206" s="3324" t="s">
        <v>1417</v>
      </c>
      <c r="R206" s="3324" t="s">
        <v>1417</v>
      </c>
      <c r="S206" s="3324" t="s">
        <v>1417</v>
      </c>
      <c r="T206" s="3324" t="s">
        <v>1417</v>
      </c>
      <c r="U206" s="3324" t="s">
        <v>1417</v>
      </c>
      <c r="V206" s="3324" t="s">
        <v>1417</v>
      </c>
      <c r="W206" s="3324" t="s">
        <v>1417</v>
      </c>
      <c r="X206" s="3324" t="s">
        <v>1417</v>
      </c>
      <c r="Y206" s="3324" t="s">
        <v>1417</v>
      </c>
      <c r="Z206" s="3324" t="s">
        <v>1417</v>
      </c>
      <c r="AA206" s="3324" t="s">
        <v>1417</v>
      </c>
      <c r="AB206" s="3324" t="s">
        <v>1417</v>
      </c>
      <c r="AC206" s="3324" t="s">
        <v>1417</v>
      </c>
      <c r="AD206" s="3324" t="s">
        <v>1417</v>
      </c>
      <c r="AE206" s="2582">
        <v>100</v>
      </c>
      <c r="AF206" s="3187" t="s">
        <v>5188</v>
      </c>
      <c r="AG206" s="3324">
        <v>0.1</v>
      </c>
      <c r="AH206" s="3324" t="s">
        <v>1417</v>
      </c>
      <c r="AI206" s="3324" t="s">
        <v>5411</v>
      </c>
      <c r="AJ206" s="3408" t="s">
        <v>1417</v>
      </c>
      <c r="AK206" s="3625"/>
    </row>
    <row r="207" spans="2:37" s="2452" customFormat="1" x14ac:dyDescent="0.2">
      <c r="B207" s="4087" t="s">
        <v>7169</v>
      </c>
      <c r="C207" s="4088" t="s">
        <v>7171</v>
      </c>
      <c r="D207" s="3940">
        <v>2646</v>
      </c>
      <c r="E207" s="3324">
        <v>49.99</v>
      </c>
      <c r="F207" s="3324">
        <v>49.99</v>
      </c>
      <c r="G207" s="3324" t="s">
        <v>1417</v>
      </c>
      <c r="H207" s="3324" t="s">
        <v>1417</v>
      </c>
      <c r="I207" s="3328">
        <v>180</v>
      </c>
      <c r="J207" s="3328">
        <v>140</v>
      </c>
      <c r="K207" s="3324">
        <v>0.04</v>
      </c>
      <c r="L207" s="3324" t="s">
        <v>1417</v>
      </c>
      <c r="M207" s="3324" t="s">
        <v>1417</v>
      </c>
      <c r="N207" s="3324" t="s">
        <v>1417</v>
      </c>
      <c r="O207" s="3324">
        <v>0.15</v>
      </c>
      <c r="P207" s="3324">
        <v>0.15</v>
      </c>
      <c r="Q207" s="3324" t="s">
        <v>1417</v>
      </c>
      <c r="R207" s="3324" t="s">
        <v>1417</v>
      </c>
      <c r="S207" s="3324" t="s">
        <v>1417</v>
      </c>
      <c r="T207" s="3324" t="s">
        <v>1417</v>
      </c>
      <c r="U207" s="3324" t="s">
        <v>1417</v>
      </c>
      <c r="V207" s="3324" t="s">
        <v>1417</v>
      </c>
      <c r="W207" s="3324" t="s">
        <v>1417</v>
      </c>
      <c r="X207" s="3324" t="s">
        <v>1417</v>
      </c>
      <c r="Y207" s="3324" t="s">
        <v>1417</v>
      </c>
      <c r="Z207" s="3324" t="s">
        <v>1417</v>
      </c>
      <c r="AA207" s="3324" t="s">
        <v>1417</v>
      </c>
      <c r="AB207" s="3324" t="s">
        <v>1417</v>
      </c>
      <c r="AC207" s="3324" t="s">
        <v>1417</v>
      </c>
      <c r="AD207" s="3324" t="s">
        <v>1417</v>
      </c>
      <c r="AE207" s="2582">
        <v>100</v>
      </c>
      <c r="AF207" s="3187" t="s">
        <v>5188</v>
      </c>
      <c r="AG207" s="3324">
        <v>0.1</v>
      </c>
      <c r="AH207" s="3324" t="s">
        <v>1417</v>
      </c>
      <c r="AI207" s="3324" t="s">
        <v>5411</v>
      </c>
      <c r="AJ207" s="3408" t="s">
        <v>1417</v>
      </c>
      <c r="AK207" s="3625"/>
    </row>
    <row r="208" spans="2:37" s="2452" customFormat="1" x14ac:dyDescent="0.2">
      <c r="B208" s="4087" t="s">
        <v>7169</v>
      </c>
      <c r="C208" s="4088" t="s">
        <v>7172</v>
      </c>
      <c r="D208" s="3940">
        <v>2647</v>
      </c>
      <c r="E208" s="3324">
        <v>74.989999999999995</v>
      </c>
      <c r="F208" s="3324">
        <v>74.989999999999995</v>
      </c>
      <c r="G208" s="3324" t="s">
        <v>1417</v>
      </c>
      <c r="H208" s="3324" t="s">
        <v>1417</v>
      </c>
      <c r="I208" s="3328">
        <v>250</v>
      </c>
      <c r="J208" s="3328">
        <v>180</v>
      </c>
      <c r="K208" s="3324">
        <v>0.04</v>
      </c>
      <c r="L208" s="3324" t="s">
        <v>1417</v>
      </c>
      <c r="M208" s="3324" t="s">
        <v>1417</v>
      </c>
      <c r="N208" s="3324" t="s">
        <v>1417</v>
      </c>
      <c r="O208" s="3324">
        <v>0.15</v>
      </c>
      <c r="P208" s="3324">
        <v>0.15</v>
      </c>
      <c r="Q208" s="3324" t="s">
        <v>1417</v>
      </c>
      <c r="R208" s="3324" t="s">
        <v>1417</v>
      </c>
      <c r="S208" s="3324" t="s">
        <v>1417</v>
      </c>
      <c r="T208" s="3324" t="s">
        <v>1417</v>
      </c>
      <c r="U208" s="3324" t="s">
        <v>1417</v>
      </c>
      <c r="V208" s="3324" t="s">
        <v>1417</v>
      </c>
      <c r="W208" s="3324" t="s">
        <v>1417</v>
      </c>
      <c r="X208" s="3324" t="s">
        <v>1417</v>
      </c>
      <c r="Y208" s="3324" t="s">
        <v>1417</v>
      </c>
      <c r="Z208" s="3324" t="s">
        <v>1417</v>
      </c>
      <c r="AA208" s="3324" t="s">
        <v>1417</v>
      </c>
      <c r="AB208" s="3324" t="s">
        <v>1417</v>
      </c>
      <c r="AC208" s="3324" t="s">
        <v>1417</v>
      </c>
      <c r="AD208" s="3324" t="s">
        <v>1417</v>
      </c>
      <c r="AE208" s="2582">
        <v>100</v>
      </c>
      <c r="AF208" s="3187" t="s">
        <v>5188</v>
      </c>
      <c r="AG208" s="3324">
        <v>0.1</v>
      </c>
      <c r="AH208" s="3324" t="s">
        <v>1417</v>
      </c>
      <c r="AI208" s="3324" t="s">
        <v>5411</v>
      </c>
      <c r="AJ208" s="3408" t="s">
        <v>1417</v>
      </c>
      <c r="AK208" s="3625"/>
    </row>
    <row r="209" spans="2:37" s="2452" customFormat="1" ht="13.5" thickBot="1" x14ac:dyDescent="0.25">
      <c r="B209" s="4092" t="s">
        <v>7169</v>
      </c>
      <c r="C209" s="4093" t="s">
        <v>7173</v>
      </c>
      <c r="D209" s="3941">
        <v>2706</v>
      </c>
      <c r="E209" s="3052">
        <v>99.99</v>
      </c>
      <c r="F209" s="3052">
        <v>99.99</v>
      </c>
      <c r="G209" s="3052" t="s">
        <v>1417</v>
      </c>
      <c r="H209" s="3052" t="s">
        <v>1417</v>
      </c>
      <c r="I209" s="3429">
        <v>275</v>
      </c>
      <c r="J209" s="3429">
        <v>250</v>
      </c>
      <c r="K209" s="3052">
        <v>0.04</v>
      </c>
      <c r="L209" s="3052" t="s">
        <v>1417</v>
      </c>
      <c r="M209" s="3052" t="s">
        <v>1417</v>
      </c>
      <c r="N209" s="3052" t="s">
        <v>1417</v>
      </c>
      <c r="O209" s="3052">
        <v>0.15</v>
      </c>
      <c r="P209" s="3052">
        <v>0.15</v>
      </c>
      <c r="Q209" s="3052" t="s">
        <v>1417</v>
      </c>
      <c r="R209" s="3052" t="s">
        <v>1417</v>
      </c>
      <c r="S209" s="3052" t="s">
        <v>1417</v>
      </c>
      <c r="T209" s="3052" t="s">
        <v>1417</v>
      </c>
      <c r="U209" s="3052" t="s">
        <v>1417</v>
      </c>
      <c r="V209" s="3052" t="s">
        <v>1417</v>
      </c>
      <c r="W209" s="3052" t="s">
        <v>1417</v>
      </c>
      <c r="X209" s="3052" t="s">
        <v>1417</v>
      </c>
      <c r="Y209" s="3052" t="s">
        <v>1417</v>
      </c>
      <c r="Z209" s="3052" t="s">
        <v>1417</v>
      </c>
      <c r="AA209" s="3052" t="s">
        <v>1417</v>
      </c>
      <c r="AB209" s="3052" t="s">
        <v>1417</v>
      </c>
      <c r="AC209" s="3052" t="s">
        <v>1417</v>
      </c>
      <c r="AD209" s="3052" t="s">
        <v>1417</v>
      </c>
      <c r="AE209" s="2624">
        <v>100</v>
      </c>
      <c r="AF209" s="3188" t="s">
        <v>5188</v>
      </c>
      <c r="AG209" s="3052">
        <v>0.1</v>
      </c>
      <c r="AH209" s="3052" t="s">
        <v>1417</v>
      </c>
      <c r="AI209" s="3052" t="s">
        <v>5411</v>
      </c>
      <c r="AJ209" s="3409" t="s">
        <v>1417</v>
      </c>
      <c r="AK209" s="3625"/>
    </row>
    <row r="210" spans="2:37" s="2452" customFormat="1" x14ac:dyDescent="0.2">
      <c r="B210" s="3659"/>
      <c r="C210" s="3660"/>
      <c r="D210" s="3661"/>
      <c r="E210" s="3661"/>
      <c r="F210" s="3661"/>
      <c r="G210" s="3661"/>
      <c r="H210" s="3660"/>
      <c r="I210" s="3662"/>
      <c r="J210" s="3662"/>
      <c r="K210" s="3662"/>
      <c r="L210" s="3662"/>
      <c r="M210" s="3660"/>
      <c r="N210" s="3662"/>
      <c r="O210" s="3662"/>
      <c r="P210" s="3662"/>
      <c r="Q210" s="3662"/>
      <c r="R210" s="3662"/>
      <c r="S210" s="3660"/>
      <c r="T210" s="3663"/>
      <c r="U210" s="3663"/>
      <c r="V210" s="3663"/>
      <c r="W210" s="3663"/>
      <c r="X210" s="3663"/>
      <c r="Y210" s="3663"/>
      <c r="Z210" s="3663"/>
      <c r="AA210" s="3663"/>
      <c r="AB210" s="3663"/>
      <c r="AC210" s="3663"/>
      <c r="AD210" s="3663"/>
      <c r="AE210" s="3663"/>
      <c r="AF210" s="3663"/>
      <c r="AG210" s="3663"/>
      <c r="AH210" s="3663"/>
      <c r="AI210" s="3663"/>
      <c r="AJ210" s="3663"/>
      <c r="AK210" s="3625"/>
    </row>
    <row r="211" spans="2:37" s="2452" customFormat="1" x14ac:dyDescent="0.2">
      <c r="B211" s="5480" t="s">
        <v>4992</v>
      </c>
      <c r="C211" s="5450"/>
      <c r="D211" s="3986" t="s">
        <v>5189</v>
      </c>
      <c r="E211" s="3986"/>
      <c r="F211" s="3986"/>
      <c r="G211" s="3986"/>
      <c r="H211" s="3935"/>
      <c r="I211" s="3935"/>
      <c r="J211" s="3935"/>
      <c r="K211" s="3935"/>
      <c r="L211" s="3935"/>
      <c r="M211" s="3935"/>
      <c r="N211" s="3935"/>
      <c r="O211" s="3935"/>
      <c r="P211" s="3935"/>
      <c r="Q211" s="3935"/>
      <c r="R211" s="3935"/>
      <c r="S211" s="3935"/>
      <c r="T211" s="3935"/>
      <c r="U211" s="3935"/>
      <c r="V211" s="3935"/>
      <c r="W211" s="3935"/>
      <c r="X211" s="3935"/>
      <c r="Y211" s="3935"/>
      <c r="Z211" s="3935"/>
      <c r="AA211" s="3935"/>
      <c r="AB211" s="3935"/>
      <c r="AC211" s="3935"/>
      <c r="AD211" s="3935"/>
      <c r="AE211" s="3935"/>
      <c r="AF211" s="3935"/>
      <c r="AG211" s="3935"/>
      <c r="AH211" s="3935"/>
      <c r="AI211" s="3935"/>
      <c r="AJ211" s="3935"/>
      <c r="AK211" s="3625"/>
    </row>
    <row r="212" spans="2:37" s="2452" customFormat="1" x14ac:dyDescent="0.2">
      <c r="B212" s="5480" t="s">
        <v>4993</v>
      </c>
      <c r="C212" s="5450"/>
      <c r="D212" s="4876" t="s">
        <v>5190</v>
      </c>
      <c r="E212" s="4876"/>
      <c r="F212" s="4876"/>
      <c r="G212" s="4876"/>
      <c r="H212" s="3935"/>
      <c r="I212" s="3935"/>
      <c r="J212" s="3935"/>
      <c r="K212" s="3935"/>
      <c r="L212" s="3935"/>
      <c r="M212" s="3935"/>
      <c r="N212" s="3935"/>
      <c r="O212" s="3935"/>
      <c r="P212" s="3935"/>
      <c r="Q212" s="3935"/>
      <c r="R212" s="3935"/>
      <c r="S212" s="3935"/>
      <c r="T212" s="3935"/>
      <c r="U212" s="3935"/>
      <c r="V212" s="3935"/>
      <c r="W212" s="3935"/>
      <c r="X212" s="3935"/>
      <c r="Y212" s="3935"/>
      <c r="Z212" s="3935"/>
      <c r="AA212" s="3935"/>
      <c r="AB212" s="3935"/>
      <c r="AC212" s="3935"/>
      <c r="AD212" s="3935"/>
      <c r="AE212" s="3935"/>
      <c r="AF212" s="3935"/>
      <c r="AG212" s="3935"/>
      <c r="AH212" s="3935"/>
      <c r="AI212" s="3935"/>
      <c r="AJ212" s="3935"/>
      <c r="AK212" s="3625"/>
    </row>
    <row r="213" spans="2:37" s="2452" customFormat="1" ht="13.5" thickBot="1" x14ac:dyDescent="0.25">
      <c r="B213" s="5482"/>
      <c r="C213" s="5483"/>
      <c r="D213" s="5484"/>
      <c r="E213" s="5484"/>
      <c r="F213" s="5484"/>
      <c r="G213" s="5484"/>
      <c r="H213" s="3664"/>
      <c r="I213" s="3664"/>
      <c r="J213" s="3664"/>
      <c r="K213" s="3664"/>
      <c r="L213" s="3664"/>
      <c r="M213" s="3664"/>
      <c r="N213" s="3664"/>
      <c r="O213" s="3664"/>
      <c r="P213" s="3664"/>
      <c r="Q213" s="3664"/>
      <c r="R213" s="3664"/>
      <c r="S213" s="3664"/>
      <c r="T213" s="3665"/>
      <c r="U213" s="3665"/>
      <c r="V213" s="3665"/>
      <c r="W213" s="3665"/>
      <c r="X213" s="3665"/>
      <c r="Y213" s="3665"/>
      <c r="Z213" s="3665"/>
      <c r="AA213" s="3665"/>
      <c r="AB213" s="3665"/>
      <c r="AC213" s="3665"/>
      <c r="AD213" s="3665"/>
      <c r="AE213" s="3665"/>
      <c r="AF213" s="3665"/>
      <c r="AG213" s="3665"/>
      <c r="AH213" s="3665"/>
      <c r="AI213" s="3665"/>
      <c r="AJ213" s="3665"/>
      <c r="AK213" s="3666"/>
    </row>
    <row r="214" spans="2:37" s="2452" customFormat="1" x14ac:dyDescent="0.2">
      <c r="B214" s="3231"/>
      <c r="C214" s="3231"/>
      <c r="D214" s="2874"/>
      <c r="E214" s="2874"/>
      <c r="F214" s="2874"/>
      <c r="G214" s="2875"/>
      <c r="H214" s="2876"/>
      <c r="I214" s="2874"/>
      <c r="J214" s="2874"/>
    </row>
    <row r="215" spans="2:37" s="2452" customFormat="1" ht="13.5" thickBot="1" x14ac:dyDescent="0.25">
      <c r="B215" s="3231"/>
      <c r="C215" s="3231"/>
      <c r="D215" s="2874"/>
      <c r="E215" s="2874"/>
      <c r="F215" s="2874"/>
      <c r="G215" s="2875"/>
      <c r="H215" s="2876"/>
      <c r="I215" s="2874"/>
      <c r="J215" s="2874"/>
    </row>
    <row r="216" spans="2:37" s="2452" customFormat="1" ht="20.25" x14ac:dyDescent="0.2">
      <c r="B216" s="5451" t="s">
        <v>5001</v>
      </c>
      <c r="C216" s="5452"/>
      <c r="D216" s="5452"/>
      <c r="E216" s="5452"/>
      <c r="F216" s="5452"/>
      <c r="G216" s="5452"/>
      <c r="H216" s="5452"/>
      <c r="I216" s="5452"/>
      <c r="J216" s="5452"/>
      <c r="K216" s="5452"/>
      <c r="L216" s="5452"/>
      <c r="M216" s="5452"/>
      <c r="N216" s="5452"/>
      <c r="O216" s="5452"/>
      <c r="P216" s="5452"/>
      <c r="Q216" s="5452"/>
      <c r="R216" s="5452"/>
      <c r="S216" s="5452"/>
      <c r="T216" s="5452"/>
      <c r="U216" s="5452"/>
      <c r="V216" s="5452"/>
      <c r="W216" s="5452"/>
      <c r="X216" s="5452"/>
      <c r="Y216" s="5452"/>
      <c r="Z216" s="5452"/>
      <c r="AA216" s="5452"/>
      <c r="AB216" s="5452"/>
      <c r="AC216" s="5452"/>
      <c r="AD216" s="5452"/>
      <c r="AE216" s="5452"/>
      <c r="AF216" s="5452"/>
      <c r="AG216" s="5452"/>
      <c r="AH216" s="5452"/>
      <c r="AI216" s="5452"/>
      <c r="AJ216" s="5452"/>
      <c r="AK216" s="5453"/>
    </row>
    <row r="217" spans="2:37" s="2452" customFormat="1" x14ac:dyDescent="0.2">
      <c r="B217" s="3622"/>
      <c r="C217" s="3891"/>
      <c r="D217" s="3891"/>
      <c r="E217" s="3891"/>
      <c r="F217" s="3891"/>
      <c r="G217" s="3624"/>
      <c r="H217" s="3624"/>
      <c r="I217" s="3624"/>
      <c r="J217" s="3624"/>
      <c r="K217" s="3624"/>
      <c r="L217" s="3624"/>
      <c r="M217" s="3624"/>
      <c r="N217" s="3624"/>
      <c r="O217" s="3624"/>
      <c r="P217" s="3624"/>
      <c r="Q217" s="3624"/>
      <c r="R217" s="3624"/>
      <c r="S217" s="3624"/>
      <c r="T217" s="3624"/>
      <c r="U217" s="3624"/>
      <c r="V217" s="3624"/>
      <c r="W217" s="3624"/>
      <c r="X217" s="3624"/>
      <c r="Y217" s="3624"/>
      <c r="Z217" s="3624"/>
      <c r="AA217" s="3624"/>
      <c r="AB217" s="3624"/>
      <c r="AC217" s="3624"/>
      <c r="AD217" s="3624"/>
      <c r="AE217" s="3624"/>
      <c r="AF217" s="3624"/>
      <c r="AG217" s="3624"/>
      <c r="AH217" s="3624"/>
      <c r="AI217" s="3624"/>
      <c r="AJ217" s="3624"/>
      <c r="AK217" s="3625"/>
    </row>
    <row r="218" spans="2:37" s="2452" customFormat="1" x14ac:dyDescent="0.2">
      <c r="B218" s="3622" t="s">
        <v>4988</v>
      </c>
      <c r="C218" s="3891"/>
      <c r="D218" s="5486" t="s">
        <v>7164</v>
      </c>
      <c r="E218" s="5486"/>
      <c r="F218" s="5486"/>
      <c r="G218" s="3624"/>
      <c r="H218" s="3624"/>
      <c r="I218" s="3624"/>
      <c r="J218" s="3624"/>
      <c r="K218" s="3624"/>
      <c r="L218" s="3624"/>
      <c r="M218" s="3624"/>
      <c r="N218" s="3624"/>
      <c r="O218" s="3624"/>
      <c r="P218" s="3624"/>
      <c r="Q218" s="3624"/>
      <c r="R218" s="3624"/>
      <c r="S218" s="3624"/>
      <c r="T218" s="3624"/>
      <c r="U218" s="3624"/>
      <c r="V218" s="3624"/>
      <c r="W218" s="3624"/>
      <c r="X218" s="3624"/>
      <c r="Y218" s="3624"/>
      <c r="Z218" s="3624"/>
      <c r="AA218" s="3624"/>
      <c r="AB218" s="3624"/>
      <c r="AC218" s="3624"/>
      <c r="AD218" s="3624"/>
      <c r="AE218" s="3624"/>
      <c r="AF218" s="3624"/>
      <c r="AG218" s="3624"/>
      <c r="AH218" s="3624"/>
      <c r="AI218" s="3624"/>
      <c r="AJ218" s="3624"/>
      <c r="AK218" s="3625"/>
    </row>
    <row r="219" spans="2:37" s="2452" customFormat="1" ht="13.5" thickBot="1" x14ac:dyDescent="0.25">
      <c r="B219" s="5457" t="s">
        <v>5002</v>
      </c>
      <c r="C219" s="5458"/>
      <c r="D219" s="3963">
        <v>41824</v>
      </c>
      <c r="E219" s="3963"/>
      <c r="F219" s="3626"/>
      <c r="G219" s="3624"/>
      <c r="H219" s="3624"/>
      <c r="I219" s="3624"/>
      <c r="J219" s="3624"/>
      <c r="K219" s="3624"/>
      <c r="L219" s="3624"/>
      <c r="M219" s="3624"/>
      <c r="N219" s="3624"/>
      <c r="O219" s="3624"/>
      <c r="P219" s="3624"/>
      <c r="Q219" s="3624"/>
      <c r="R219" s="3624"/>
      <c r="S219" s="3624"/>
      <c r="T219" s="3624"/>
      <c r="U219" s="3624"/>
      <c r="V219" s="3624"/>
      <c r="W219" s="3624"/>
      <c r="X219" s="3624"/>
      <c r="Y219" s="3624"/>
      <c r="Z219" s="3624"/>
      <c r="AA219" s="3624"/>
      <c r="AB219" s="3624"/>
      <c r="AC219" s="3624"/>
      <c r="AD219" s="3624"/>
      <c r="AE219" s="3624"/>
      <c r="AF219" s="3624"/>
      <c r="AG219" s="3624"/>
      <c r="AH219" s="3624"/>
      <c r="AI219" s="3624"/>
      <c r="AJ219" s="3624"/>
      <c r="AK219" s="3625"/>
    </row>
    <row r="220" spans="2:37" s="2452" customFormat="1" ht="13.5" thickBot="1" x14ac:dyDescent="0.25">
      <c r="B220" s="5459" t="s">
        <v>5003</v>
      </c>
      <c r="C220" s="5460"/>
      <c r="D220" s="5461" t="s">
        <v>7165</v>
      </c>
      <c r="E220" s="5462"/>
      <c r="F220" s="5462"/>
      <c r="G220" s="5462"/>
      <c r="H220" s="5462"/>
      <c r="I220" s="5462"/>
      <c r="J220" s="5462"/>
      <c r="K220" s="5462"/>
      <c r="L220" s="5462"/>
      <c r="M220" s="5462"/>
      <c r="N220" s="5462"/>
      <c r="O220" s="5462"/>
      <c r="P220" s="5462"/>
      <c r="Q220" s="5463"/>
      <c r="R220" s="3624"/>
      <c r="S220" s="3624"/>
      <c r="T220" s="3624"/>
      <c r="U220" s="3624"/>
      <c r="V220" s="3624"/>
      <c r="W220" s="3624"/>
      <c r="X220" s="3624"/>
      <c r="Y220" s="3624"/>
      <c r="Z220" s="3624"/>
      <c r="AA220" s="3624"/>
      <c r="AB220" s="3624"/>
      <c r="AC220" s="3624"/>
      <c r="AD220" s="3624"/>
      <c r="AE220" s="3624"/>
      <c r="AF220" s="3624"/>
      <c r="AG220" s="3624"/>
      <c r="AH220" s="3624"/>
      <c r="AI220" s="3624"/>
      <c r="AJ220" s="3624"/>
      <c r="AK220" s="3625"/>
    </row>
    <row r="221" spans="2:37" s="2452" customFormat="1" ht="13.5" thickBot="1" x14ac:dyDescent="0.25">
      <c r="B221" s="5487"/>
      <c r="C221" s="5488"/>
      <c r="D221" s="5489"/>
      <c r="E221" s="5489"/>
      <c r="F221" s="5489"/>
      <c r="G221" s="5489"/>
      <c r="H221" s="5489"/>
      <c r="I221" s="5489"/>
      <c r="J221" s="5489"/>
      <c r="K221" s="5489"/>
      <c r="L221" s="5489"/>
      <c r="M221" s="5489"/>
      <c r="N221" s="5489"/>
      <c r="O221" s="5489"/>
      <c r="P221" s="5489"/>
      <c r="Q221" s="5489"/>
      <c r="R221" s="3624"/>
      <c r="S221" s="3624"/>
      <c r="T221" s="3624"/>
      <c r="U221" s="3624"/>
      <c r="V221" s="3624"/>
      <c r="W221" s="3624"/>
      <c r="X221" s="3624"/>
      <c r="Y221" s="3624"/>
      <c r="Z221" s="3624"/>
      <c r="AA221" s="3624"/>
      <c r="AB221" s="3624"/>
      <c r="AC221" s="3624"/>
      <c r="AD221" s="3624"/>
      <c r="AE221" s="3624"/>
      <c r="AF221" s="3624"/>
      <c r="AG221" s="3624"/>
      <c r="AH221" s="3624"/>
      <c r="AI221" s="3624"/>
      <c r="AJ221" s="3624"/>
      <c r="AK221" s="3625"/>
    </row>
    <row r="222" spans="2:37" s="2452" customFormat="1" ht="13.5" thickBot="1" x14ac:dyDescent="0.25">
      <c r="B222" s="5464" t="s">
        <v>5004</v>
      </c>
      <c r="C222" s="5465"/>
      <c r="D222" s="5444" t="s">
        <v>4994</v>
      </c>
      <c r="E222" s="5444" t="s">
        <v>5005</v>
      </c>
      <c r="F222" s="5471" t="s">
        <v>224</v>
      </c>
      <c r="G222" s="5472"/>
      <c r="H222" s="5472"/>
      <c r="I222" s="5472"/>
      <c r="J222" s="5472"/>
      <c r="K222" s="5472"/>
      <c r="L222" s="5472"/>
      <c r="M222" s="5472"/>
      <c r="N222" s="5472"/>
      <c r="O222" s="5472"/>
      <c r="P222" s="5472"/>
      <c r="Q222" s="5472"/>
      <c r="R222" s="5473"/>
      <c r="S222" s="5471" t="s">
        <v>340</v>
      </c>
      <c r="T222" s="5472"/>
      <c r="U222" s="5472"/>
      <c r="V222" s="5472"/>
      <c r="W222" s="5472"/>
      <c r="X222" s="5472"/>
      <c r="Y222" s="5472"/>
      <c r="Z222" s="5472"/>
      <c r="AA222" s="5472"/>
      <c r="AB222" s="5472"/>
      <c r="AC222" s="5473"/>
      <c r="AD222" s="5471" t="s">
        <v>225</v>
      </c>
      <c r="AE222" s="5472"/>
      <c r="AF222" s="5472"/>
      <c r="AG222" s="5473"/>
      <c r="AH222" s="5474" t="s">
        <v>4989</v>
      </c>
      <c r="AI222" s="5475"/>
      <c r="AJ222" s="5476"/>
      <c r="AK222" s="3625"/>
    </row>
    <row r="223" spans="2:37" s="2452" customFormat="1" ht="13.5" thickBot="1" x14ac:dyDescent="0.25">
      <c r="B223" s="5466"/>
      <c r="C223" s="5467"/>
      <c r="D223" s="5470"/>
      <c r="E223" s="5470"/>
      <c r="F223" s="5444" t="s">
        <v>5006</v>
      </c>
      <c r="G223" s="5444" t="s">
        <v>5007</v>
      </c>
      <c r="H223" s="5444" t="s">
        <v>5008</v>
      </c>
      <c r="I223" s="5448" t="s">
        <v>5009</v>
      </c>
      <c r="J223" s="5448" t="s">
        <v>5010</v>
      </c>
      <c r="K223" s="5448" t="s">
        <v>5011</v>
      </c>
      <c r="L223" s="5448" t="s">
        <v>5012</v>
      </c>
      <c r="M223" s="5450" t="s">
        <v>5013</v>
      </c>
      <c r="N223" s="5450"/>
      <c r="O223" s="5448" t="s">
        <v>5014</v>
      </c>
      <c r="P223" s="5448" t="s">
        <v>5015</v>
      </c>
      <c r="Q223" s="5448" t="s">
        <v>5016</v>
      </c>
      <c r="R223" s="5448" t="s">
        <v>5017</v>
      </c>
      <c r="S223" s="5444" t="s">
        <v>5018</v>
      </c>
      <c r="T223" s="5444" t="s">
        <v>5019</v>
      </c>
      <c r="U223" s="5444" t="s">
        <v>5020</v>
      </c>
      <c r="V223" s="5444" t="s">
        <v>5021</v>
      </c>
      <c r="W223" s="5444" t="s">
        <v>5022</v>
      </c>
      <c r="X223" s="5444" t="s">
        <v>5023</v>
      </c>
      <c r="Y223" s="5444" t="s">
        <v>5024</v>
      </c>
      <c r="Z223" s="5444" t="s">
        <v>5025</v>
      </c>
      <c r="AA223" s="5444" t="s">
        <v>5026</v>
      </c>
      <c r="AB223" s="5448" t="s">
        <v>5027</v>
      </c>
      <c r="AC223" s="5448" t="s">
        <v>5028</v>
      </c>
      <c r="AD223" s="5444" t="s">
        <v>5029</v>
      </c>
      <c r="AE223" s="5444" t="s">
        <v>5030</v>
      </c>
      <c r="AF223" s="5444" t="s">
        <v>5031</v>
      </c>
      <c r="AG223" s="5444" t="s">
        <v>5032</v>
      </c>
      <c r="AH223" s="5444" t="s">
        <v>1154</v>
      </c>
      <c r="AI223" s="5444" t="s">
        <v>4990</v>
      </c>
      <c r="AJ223" s="5444" t="s">
        <v>4991</v>
      </c>
      <c r="AK223" s="3625"/>
    </row>
    <row r="224" spans="2:37" s="2452" customFormat="1" ht="13.5" thickBot="1" x14ac:dyDescent="0.25">
      <c r="B224" s="5490"/>
      <c r="C224" s="5450"/>
      <c r="D224" s="5445"/>
      <c r="E224" s="5445"/>
      <c r="F224" s="5445"/>
      <c r="G224" s="5445"/>
      <c r="H224" s="5445"/>
      <c r="I224" s="5449"/>
      <c r="J224" s="5449"/>
      <c r="K224" s="5449"/>
      <c r="L224" s="5449"/>
      <c r="M224" s="3886" t="s">
        <v>5033</v>
      </c>
      <c r="N224" s="3887" t="s">
        <v>2798</v>
      </c>
      <c r="O224" s="5449"/>
      <c r="P224" s="5449"/>
      <c r="Q224" s="5449"/>
      <c r="R224" s="5449"/>
      <c r="S224" s="5445"/>
      <c r="T224" s="5445"/>
      <c r="U224" s="5445"/>
      <c r="V224" s="5445"/>
      <c r="W224" s="5445"/>
      <c r="X224" s="5445"/>
      <c r="Y224" s="5445"/>
      <c r="Z224" s="5445"/>
      <c r="AA224" s="5445"/>
      <c r="AB224" s="5449"/>
      <c r="AC224" s="5449"/>
      <c r="AD224" s="5445"/>
      <c r="AE224" s="5445"/>
      <c r="AF224" s="5445"/>
      <c r="AG224" s="5445"/>
      <c r="AH224" s="5445"/>
      <c r="AI224" s="5445"/>
      <c r="AJ224" s="5445"/>
      <c r="AK224" s="3625"/>
    </row>
    <row r="225" spans="2:37" s="2452" customFormat="1" x14ac:dyDescent="0.2">
      <c r="B225" s="4133" t="s">
        <v>7166</v>
      </c>
      <c r="C225" s="4134"/>
      <c r="D225" s="3936">
        <v>2649</v>
      </c>
      <c r="E225" s="3315">
        <v>9.99</v>
      </c>
      <c r="F225" s="3315">
        <v>9.99</v>
      </c>
      <c r="G225" s="3315" t="s">
        <v>1417</v>
      </c>
      <c r="H225" s="3315" t="s">
        <v>1417</v>
      </c>
      <c r="I225" s="3319">
        <v>30</v>
      </c>
      <c r="J225" s="3319">
        <v>0</v>
      </c>
      <c r="K225" s="3315">
        <v>0.04</v>
      </c>
      <c r="L225" s="3315" t="s">
        <v>1417</v>
      </c>
      <c r="M225" s="3315" t="s">
        <v>1417</v>
      </c>
      <c r="N225" s="3315" t="s">
        <v>1417</v>
      </c>
      <c r="O225" s="3315">
        <v>0.15</v>
      </c>
      <c r="P225" s="3315">
        <v>0.15</v>
      </c>
      <c r="Q225" s="3315" t="s">
        <v>1417</v>
      </c>
      <c r="R225" s="3315" t="s">
        <v>1417</v>
      </c>
      <c r="S225" s="3315" t="s">
        <v>1417</v>
      </c>
      <c r="T225" s="3315" t="s">
        <v>1417</v>
      </c>
      <c r="U225" s="3315" t="s">
        <v>1417</v>
      </c>
      <c r="V225" s="3315" t="s">
        <v>1417</v>
      </c>
      <c r="W225" s="3315" t="s">
        <v>1417</v>
      </c>
      <c r="X225" s="3315" t="s">
        <v>1417</v>
      </c>
      <c r="Y225" s="3315" t="s">
        <v>1417</v>
      </c>
      <c r="Z225" s="3315" t="s">
        <v>1417</v>
      </c>
      <c r="AA225" s="3315" t="s">
        <v>1417</v>
      </c>
      <c r="AB225" s="3315" t="s">
        <v>1417</v>
      </c>
      <c r="AC225" s="3315" t="s">
        <v>1417</v>
      </c>
      <c r="AD225" s="3315" t="s">
        <v>1417</v>
      </c>
      <c r="AE225" s="2593">
        <v>100</v>
      </c>
      <c r="AF225" s="2740" t="s">
        <v>5188</v>
      </c>
      <c r="AG225" s="3315">
        <v>0.1</v>
      </c>
      <c r="AH225" s="3315" t="s">
        <v>1417</v>
      </c>
      <c r="AI225" s="3315" t="s">
        <v>5411</v>
      </c>
      <c r="AJ225" s="3179" t="s">
        <v>1417</v>
      </c>
      <c r="AK225" s="3625"/>
    </row>
    <row r="226" spans="2:37" s="2452" customFormat="1" x14ac:dyDescent="0.2">
      <c r="B226" s="3982" t="s">
        <v>7166</v>
      </c>
      <c r="C226" s="3983"/>
      <c r="D226" s="3937">
        <v>2650</v>
      </c>
      <c r="E226" s="3324">
        <v>14.99</v>
      </c>
      <c r="F226" s="3324">
        <v>14.99</v>
      </c>
      <c r="G226" s="3324" t="s">
        <v>1417</v>
      </c>
      <c r="H226" s="3324" t="s">
        <v>1417</v>
      </c>
      <c r="I226" s="3328">
        <v>50</v>
      </c>
      <c r="J226" s="3328">
        <v>25</v>
      </c>
      <c r="K226" s="3324">
        <v>0.04</v>
      </c>
      <c r="L226" s="3324" t="s">
        <v>1417</v>
      </c>
      <c r="M226" s="3324" t="s">
        <v>1417</v>
      </c>
      <c r="N226" s="3324" t="s">
        <v>1417</v>
      </c>
      <c r="O226" s="3324">
        <v>0.15</v>
      </c>
      <c r="P226" s="3324">
        <v>0.15</v>
      </c>
      <c r="Q226" s="3324" t="s">
        <v>1417</v>
      </c>
      <c r="R226" s="3324" t="s">
        <v>1417</v>
      </c>
      <c r="S226" s="3324" t="s">
        <v>1417</v>
      </c>
      <c r="T226" s="3324" t="s">
        <v>1417</v>
      </c>
      <c r="U226" s="3324" t="s">
        <v>1417</v>
      </c>
      <c r="V226" s="3324" t="s">
        <v>1417</v>
      </c>
      <c r="W226" s="3324" t="s">
        <v>1417</v>
      </c>
      <c r="X226" s="3324" t="s">
        <v>1417</v>
      </c>
      <c r="Y226" s="3324" t="s">
        <v>1417</v>
      </c>
      <c r="Z226" s="3324" t="s">
        <v>1417</v>
      </c>
      <c r="AA226" s="3324" t="s">
        <v>1417</v>
      </c>
      <c r="AB226" s="3324" t="s">
        <v>1417</v>
      </c>
      <c r="AC226" s="3324" t="s">
        <v>1417</v>
      </c>
      <c r="AD226" s="3324" t="s">
        <v>1417</v>
      </c>
      <c r="AE226" s="2582">
        <v>100</v>
      </c>
      <c r="AF226" s="3187" t="s">
        <v>5188</v>
      </c>
      <c r="AG226" s="3324">
        <v>0.1</v>
      </c>
      <c r="AH226" s="3324" t="s">
        <v>1417</v>
      </c>
      <c r="AI226" s="3324" t="s">
        <v>5411</v>
      </c>
      <c r="AJ226" s="3408" t="s">
        <v>1417</v>
      </c>
      <c r="AK226" s="3625"/>
    </row>
    <row r="227" spans="2:37" s="2452" customFormat="1" x14ac:dyDescent="0.2">
      <c r="B227" s="3982" t="s">
        <v>7166</v>
      </c>
      <c r="C227" s="3983"/>
      <c r="D227" s="3937">
        <v>2651</v>
      </c>
      <c r="E227" s="3324">
        <v>24.99</v>
      </c>
      <c r="F227" s="3324">
        <v>24.99</v>
      </c>
      <c r="G227" s="3324" t="s">
        <v>1417</v>
      </c>
      <c r="H227" s="3324" t="s">
        <v>1417</v>
      </c>
      <c r="I227" s="3328">
        <v>60</v>
      </c>
      <c r="J227" s="3328">
        <v>90</v>
      </c>
      <c r="K227" s="3324">
        <v>0.04</v>
      </c>
      <c r="L227" s="3324" t="s">
        <v>1417</v>
      </c>
      <c r="M227" s="3324" t="s">
        <v>1417</v>
      </c>
      <c r="N227" s="3324" t="s">
        <v>1417</v>
      </c>
      <c r="O227" s="3324">
        <v>0.15</v>
      </c>
      <c r="P227" s="3324">
        <v>0.15</v>
      </c>
      <c r="Q227" s="3324" t="s">
        <v>1417</v>
      </c>
      <c r="R227" s="3324" t="s">
        <v>1417</v>
      </c>
      <c r="S227" s="3324" t="s">
        <v>1417</v>
      </c>
      <c r="T227" s="3324" t="s">
        <v>1417</v>
      </c>
      <c r="U227" s="3324" t="s">
        <v>1417</v>
      </c>
      <c r="V227" s="3324" t="s">
        <v>1417</v>
      </c>
      <c r="W227" s="3324" t="s">
        <v>1417</v>
      </c>
      <c r="X227" s="3324" t="s">
        <v>1417</v>
      </c>
      <c r="Y227" s="3324" t="s">
        <v>1417</v>
      </c>
      <c r="Z227" s="3324" t="s">
        <v>1417</v>
      </c>
      <c r="AA227" s="3324" t="s">
        <v>1417</v>
      </c>
      <c r="AB227" s="3324" t="s">
        <v>1417</v>
      </c>
      <c r="AC227" s="3324" t="s">
        <v>1417</v>
      </c>
      <c r="AD227" s="3324" t="s">
        <v>1417</v>
      </c>
      <c r="AE227" s="2582">
        <v>100</v>
      </c>
      <c r="AF227" s="3187" t="s">
        <v>5188</v>
      </c>
      <c r="AG227" s="3324">
        <v>0.1</v>
      </c>
      <c r="AH227" s="3324" t="s">
        <v>1417</v>
      </c>
      <c r="AI227" s="3324" t="s">
        <v>5411</v>
      </c>
      <c r="AJ227" s="3408" t="s">
        <v>1417</v>
      </c>
      <c r="AK227" s="3625"/>
    </row>
    <row r="228" spans="2:37" s="2452" customFormat="1" x14ac:dyDescent="0.2">
      <c r="B228" s="3982" t="s">
        <v>7166</v>
      </c>
      <c r="C228" s="3983"/>
      <c r="D228" s="3937">
        <v>2652</v>
      </c>
      <c r="E228" s="3324">
        <v>29.99</v>
      </c>
      <c r="F228" s="3324">
        <v>29.99</v>
      </c>
      <c r="G228" s="3324" t="s">
        <v>1417</v>
      </c>
      <c r="H228" s="3324" t="s">
        <v>1417</v>
      </c>
      <c r="I228" s="3328">
        <v>105</v>
      </c>
      <c r="J228" s="3328">
        <v>100</v>
      </c>
      <c r="K228" s="3324">
        <v>0.04</v>
      </c>
      <c r="L228" s="3324" t="s">
        <v>1417</v>
      </c>
      <c r="M228" s="3324" t="s">
        <v>1417</v>
      </c>
      <c r="N228" s="3324" t="s">
        <v>1417</v>
      </c>
      <c r="O228" s="3324">
        <v>0.15</v>
      </c>
      <c r="P228" s="3324">
        <v>0.15</v>
      </c>
      <c r="Q228" s="3324" t="s">
        <v>1417</v>
      </c>
      <c r="R228" s="3324" t="s">
        <v>1417</v>
      </c>
      <c r="S228" s="3324" t="s">
        <v>1417</v>
      </c>
      <c r="T228" s="3324" t="s">
        <v>1417</v>
      </c>
      <c r="U228" s="3324" t="s">
        <v>1417</v>
      </c>
      <c r="V228" s="3324" t="s">
        <v>1417</v>
      </c>
      <c r="W228" s="3324" t="s">
        <v>1417</v>
      </c>
      <c r="X228" s="3324" t="s">
        <v>1417</v>
      </c>
      <c r="Y228" s="3324" t="s">
        <v>1417</v>
      </c>
      <c r="Z228" s="3324" t="s">
        <v>1417</v>
      </c>
      <c r="AA228" s="3324" t="s">
        <v>1417</v>
      </c>
      <c r="AB228" s="3324" t="s">
        <v>1417</v>
      </c>
      <c r="AC228" s="3324" t="s">
        <v>1417</v>
      </c>
      <c r="AD228" s="3324" t="s">
        <v>1417</v>
      </c>
      <c r="AE228" s="2582">
        <v>100</v>
      </c>
      <c r="AF228" s="3187" t="s">
        <v>5188</v>
      </c>
      <c r="AG228" s="3324">
        <v>0.1</v>
      </c>
      <c r="AH228" s="3324" t="s">
        <v>1417</v>
      </c>
      <c r="AI228" s="3324" t="s">
        <v>5411</v>
      </c>
      <c r="AJ228" s="3408" t="s">
        <v>1417</v>
      </c>
      <c r="AK228" s="3625"/>
    </row>
    <row r="229" spans="2:37" s="2452" customFormat="1" x14ac:dyDescent="0.2">
      <c r="B229" s="3982" t="s">
        <v>7166</v>
      </c>
      <c r="C229" s="3983"/>
      <c r="D229" s="3937">
        <v>2653</v>
      </c>
      <c r="E229" s="3324">
        <v>39.99</v>
      </c>
      <c r="F229" s="3324">
        <v>39.99</v>
      </c>
      <c r="G229" s="3324" t="s">
        <v>1417</v>
      </c>
      <c r="H229" s="3324" t="s">
        <v>1417</v>
      </c>
      <c r="I229" s="3328">
        <v>120</v>
      </c>
      <c r="J229" s="3328">
        <v>120</v>
      </c>
      <c r="K229" s="3324">
        <v>0.04</v>
      </c>
      <c r="L229" s="3324" t="s">
        <v>1417</v>
      </c>
      <c r="M229" s="3324" t="s">
        <v>1417</v>
      </c>
      <c r="N229" s="3324" t="s">
        <v>1417</v>
      </c>
      <c r="O229" s="3324">
        <v>0.15</v>
      </c>
      <c r="P229" s="3324">
        <v>0.15</v>
      </c>
      <c r="Q229" s="3324" t="s">
        <v>1417</v>
      </c>
      <c r="R229" s="3324" t="s">
        <v>1417</v>
      </c>
      <c r="S229" s="3324" t="s">
        <v>1417</v>
      </c>
      <c r="T229" s="3324" t="s">
        <v>1417</v>
      </c>
      <c r="U229" s="3324" t="s">
        <v>1417</v>
      </c>
      <c r="V229" s="3324" t="s">
        <v>1417</v>
      </c>
      <c r="W229" s="3324" t="s">
        <v>1417</v>
      </c>
      <c r="X229" s="3324" t="s">
        <v>1417</v>
      </c>
      <c r="Y229" s="3324" t="s">
        <v>1417</v>
      </c>
      <c r="Z229" s="3324" t="s">
        <v>1417</v>
      </c>
      <c r="AA229" s="3324" t="s">
        <v>1417</v>
      </c>
      <c r="AB229" s="3324" t="s">
        <v>1417</v>
      </c>
      <c r="AC229" s="3324" t="s">
        <v>1417</v>
      </c>
      <c r="AD229" s="3324" t="s">
        <v>1417</v>
      </c>
      <c r="AE229" s="2582">
        <v>100</v>
      </c>
      <c r="AF229" s="3187" t="s">
        <v>5188</v>
      </c>
      <c r="AG229" s="3324">
        <v>0.1</v>
      </c>
      <c r="AH229" s="3324" t="s">
        <v>1417</v>
      </c>
      <c r="AI229" s="3324" t="s">
        <v>5411</v>
      </c>
      <c r="AJ229" s="3408" t="s">
        <v>1417</v>
      </c>
      <c r="AK229" s="3625"/>
    </row>
    <row r="230" spans="2:37" s="2452" customFormat="1" x14ac:dyDescent="0.2">
      <c r="B230" s="3982" t="s">
        <v>7166</v>
      </c>
      <c r="C230" s="3983"/>
      <c r="D230" s="3937">
        <v>2654</v>
      </c>
      <c r="E230" s="3324">
        <v>49.99</v>
      </c>
      <c r="F230" s="3324">
        <v>49.99</v>
      </c>
      <c r="G230" s="3324" t="s">
        <v>1417</v>
      </c>
      <c r="H230" s="3324" t="s">
        <v>1417</v>
      </c>
      <c r="I230" s="3328">
        <v>180</v>
      </c>
      <c r="J230" s="3328">
        <v>140</v>
      </c>
      <c r="K230" s="3324">
        <v>0.04</v>
      </c>
      <c r="L230" s="3324" t="s">
        <v>1417</v>
      </c>
      <c r="M230" s="3324" t="s">
        <v>1417</v>
      </c>
      <c r="N230" s="3324" t="s">
        <v>1417</v>
      </c>
      <c r="O230" s="3324">
        <v>0.15</v>
      </c>
      <c r="P230" s="3324">
        <v>0.15</v>
      </c>
      <c r="Q230" s="3324" t="s">
        <v>1417</v>
      </c>
      <c r="R230" s="3324" t="s">
        <v>1417</v>
      </c>
      <c r="S230" s="3324" t="s">
        <v>1417</v>
      </c>
      <c r="T230" s="3324" t="s">
        <v>1417</v>
      </c>
      <c r="U230" s="3324" t="s">
        <v>1417</v>
      </c>
      <c r="V230" s="3324" t="s">
        <v>1417</v>
      </c>
      <c r="W230" s="3324" t="s">
        <v>1417</v>
      </c>
      <c r="X230" s="3324" t="s">
        <v>1417</v>
      </c>
      <c r="Y230" s="3324" t="s">
        <v>1417</v>
      </c>
      <c r="Z230" s="3324" t="s">
        <v>1417</v>
      </c>
      <c r="AA230" s="3324" t="s">
        <v>1417</v>
      </c>
      <c r="AB230" s="3324" t="s">
        <v>1417</v>
      </c>
      <c r="AC230" s="3324" t="s">
        <v>1417</v>
      </c>
      <c r="AD230" s="3324" t="s">
        <v>1417</v>
      </c>
      <c r="AE230" s="2582">
        <v>100</v>
      </c>
      <c r="AF230" s="3187" t="s">
        <v>5188</v>
      </c>
      <c r="AG230" s="3324">
        <v>0.1</v>
      </c>
      <c r="AH230" s="3324" t="s">
        <v>1417</v>
      </c>
      <c r="AI230" s="3324" t="s">
        <v>5411</v>
      </c>
      <c r="AJ230" s="3408" t="s">
        <v>1417</v>
      </c>
      <c r="AK230" s="3625"/>
    </row>
    <row r="231" spans="2:37" s="2452" customFormat="1" x14ac:dyDescent="0.2">
      <c r="B231" s="3982" t="s">
        <v>7166</v>
      </c>
      <c r="C231" s="3983"/>
      <c r="D231" s="3937">
        <v>2655</v>
      </c>
      <c r="E231" s="3324">
        <v>74.989999999999995</v>
      </c>
      <c r="F231" s="3324">
        <v>74.989999999999995</v>
      </c>
      <c r="G231" s="3324" t="s">
        <v>1417</v>
      </c>
      <c r="H231" s="3324" t="s">
        <v>1417</v>
      </c>
      <c r="I231" s="3328">
        <v>250</v>
      </c>
      <c r="J231" s="3328">
        <v>180</v>
      </c>
      <c r="K231" s="3324">
        <v>0.04</v>
      </c>
      <c r="L231" s="3324" t="s">
        <v>1417</v>
      </c>
      <c r="M231" s="3324" t="s">
        <v>1417</v>
      </c>
      <c r="N231" s="3324" t="s">
        <v>1417</v>
      </c>
      <c r="O231" s="3324">
        <v>0.15</v>
      </c>
      <c r="P231" s="3324">
        <v>0.15</v>
      </c>
      <c r="Q231" s="3324" t="s">
        <v>1417</v>
      </c>
      <c r="R231" s="3324" t="s">
        <v>1417</v>
      </c>
      <c r="S231" s="3324" t="s">
        <v>1417</v>
      </c>
      <c r="T231" s="3324" t="s">
        <v>1417</v>
      </c>
      <c r="U231" s="3324" t="s">
        <v>1417</v>
      </c>
      <c r="V231" s="3324" t="s">
        <v>1417</v>
      </c>
      <c r="W231" s="3324" t="s">
        <v>1417</v>
      </c>
      <c r="X231" s="3324" t="s">
        <v>1417</v>
      </c>
      <c r="Y231" s="3324" t="s">
        <v>1417</v>
      </c>
      <c r="Z231" s="3324" t="s">
        <v>1417</v>
      </c>
      <c r="AA231" s="3324" t="s">
        <v>1417</v>
      </c>
      <c r="AB231" s="3324" t="s">
        <v>1417</v>
      </c>
      <c r="AC231" s="3324" t="s">
        <v>1417</v>
      </c>
      <c r="AD231" s="3324" t="s">
        <v>1417</v>
      </c>
      <c r="AE231" s="2582">
        <v>100</v>
      </c>
      <c r="AF231" s="3187" t="s">
        <v>5188</v>
      </c>
      <c r="AG231" s="3324">
        <v>0.1</v>
      </c>
      <c r="AH231" s="3324" t="s">
        <v>1417</v>
      </c>
      <c r="AI231" s="3324" t="s">
        <v>5411</v>
      </c>
      <c r="AJ231" s="3408" t="s">
        <v>1417</v>
      </c>
      <c r="AK231" s="3625"/>
    </row>
    <row r="232" spans="2:37" s="2452" customFormat="1" ht="13.5" thickBot="1" x14ac:dyDescent="0.25">
      <c r="B232" s="3984" t="s">
        <v>7166</v>
      </c>
      <c r="C232" s="3985"/>
      <c r="D232" s="3938">
        <v>2656</v>
      </c>
      <c r="E232" s="3052">
        <v>99.99</v>
      </c>
      <c r="F232" s="3052">
        <v>99.99</v>
      </c>
      <c r="G232" s="3052" t="s">
        <v>1417</v>
      </c>
      <c r="H232" s="3052" t="s">
        <v>1417</v>
      </c>
      <c r="I232" s="3429">
        <v>275</v>
      </c>
      <c r="J232" s="3429">
        <v>250</v>
      </c>
      <c r="K232" s="3052">
        <v>0.04</v>
      </c>
      <c r="L232" s="3052" t="s">
        <v>1417</v>
      </c>
      <c r="M232" s="3052" t="s">
        <v>1417</v>
      </c>
      <c r="N232" s="3052" t="s">
        <v>1417</v>
      </c>
      <c r="O232" s="3052">
        <v>0.15</v>
      </c>
      <c r="P232" s="3052">
        <v>0.15</v>
      </c>
      <c r="Q232" s="3052" t="s">
        <v>1417</v>
      </c>
      <c r="R232" s="3052" t="s">
        <v>1417</v>
      </c>
      <c r="S232" s="3052" t="s">
        <v>1417</v>
      </c>
      <c r="T232" s="3052" t="s">
        <v>1417</v>
      </c>
      <c r="U232" s="3052" t="s">
        <v>1417</v>
      </c>
      <c r="V232" s="3052" t="s">
        <v>1417</v>
      </c>
      <c r="W232" s="3052" t="s">
        <v>1417</v>
      </c>
      <c r="X232" s="3052" t="s">
        <v>1417</v>
      </c>
      <c r="Y232" s="3052" t="s">
        <v>1417</v>
      </c>
      <c r="Z232" s="3052" t="s">
        <v>1417</v>
      </c>
      <c r="AA232" s="3052" t="s">
        <v>1417</v>
      </c>
      <c r="AB232" s="3052" t="s">
        <v>1417</v>
      </c>
      <c r="AC232" s="3052" t="s">
        <v>1417</v>
      </c>
      <c r="AD232" s="3052" t="s">
        <v>1417</v>
      </c>
      <c r="AE232" s="2624">
        <v>100</v>
      </c>
      <c r="AF232" s="3188" t="s">
        <v>5188</v>
      </c>
      <c r="AG232" s="3052">
        <v>0.1</v>
      </c>
      <c r="AH232" s="3052" t="s">
        <v>1417</v>
      </c>
      <c r="AI232" s="3052" t="s">
        <v>5411</v>
      </c>
      <c r="AJ232" s="3409" t="s">
        <v>1417</v>
      </c>
      <c r="AK232" s="3625"/>
    </row>
    <row r="233" spans="2:37" s="2452" customFormat="1" ht="13.5" thickBot="1" x14ac:dyDescent="0.25">
      <c r="B233" s="3984"/>
      <c r="C233" s="3985"/>
      <c r="D233" s="3051"/>
      <c r="E233" s="3052"/>
      <c r="F233" s="3052"/>
      <c r="G233" s="3052"/>
      <c r="H233" s="3052"/>
      <c r="I233" s="3052"/>
      <c r="J233" s="3052"/>
      <c r="K233" s="3052"/>
      <c r="L233" s="3052"/>
      <c r="M233" s="3052"/>
      <c r="N233" s="3052"/>
      <c r="O233" s="3052"/>
      <c r="P233" s="3052"/>
      <c r="Q233" s="3052"/>
      <c r="R233" s="3052"/>
      <c r="S233" s="3052"/>
      <c r="T233" s="3052"/>
      <c r="U233" s="3052"/>
      <c r="V233" s="3052"/>
      <c r="W233" s="3052"/>
      <c r="X233" s="3052"/>
      <c r="Y233" s="3052"/>
      <c r="Z233" s="3052"/>
      <c r="AA233" s="3052"/>
      <c r="AB233" s="3052"/>
      <c r="AC233" s="3052"/>
      <c r="AD233" s="3052"/>
      <c r="AE233" s="2624"/>
      <c r="AF233" s="3188"/>
      <c r="AG233" s="3052"/>
      <c r="AH233" s="3052"/>
      <c r="AI233" s="3052"/>
      <c r="AJ233" s="3409"/>
      <c r="AK233" s="3625"/>
    </row>
    <row r="234" spans="2:37" s="2452" customFormat="1" x14ac:dyDescent="0.2">
      <c r="B234" s="3659"/>
      <c r="C234" s="3660"/>
      <c r="D234" s="3661"/>
      <c r="E234" s="3661"/>
      <c r="F234" s="3661"/>
      <c r="G234" s="3661"/>
      <c r="H234" s="3660"/>
      <c r="I234" s="3662"/>
      <c r="J234" s="3662"/>
      <c r="K234" s="3662"/>
      <c r="L234" s="3662"/>
      <c r="M234" s="3660"/>
      <c r="N234" s="3662"/>
      <c r="O234" s="3662"/>
      <c r="P234" s="3662"/>
      <c r="Q234" s="3662"/>
      <c r="R234" s="3662"/>
      <c r="S234" s="3660"/>
      <c r="T234" s="3663"/>
      <c r="U234" s="3663"/>
      <c r="V234" s="3663"/>
      <c r="W234" s="3663"/>
      <c r="X234" s="3663"/>
      <c r="Y234" s="3663"/>
      <c r="Z234" s="3663"/>
      <c r="AA234" s="3663"/>
      <c r="AB234" s="3663"/>
      <c r="AC234" s="3663"/>
      <c r="AD234" s="3663"/>
      <c r="AE234" s="3663"/>
      <c r="AF234" s="3663"/>
      <c r="AG234" s="3663"/>
      <c r="AH234" s="3663"/>
      <c r="AI234" s="3663"/>
      <c r="AJ234" s="3663"/>
      <c r="AK234" s="3625"/>
    </row>
    <row r="235" spans="2:37" s="2452" customFormat="1" x14ac:dyDescent="0.2">
      <c r="B235" s="5480" t="s">
        <v>4992</v>
      </c>
      <c r="C235" s="5450"/>
      <c r="D235" s="3986" t="s">
        <v>5189</v>
      </c>
      <c r="E235" s="3986"/>
      <c r="F235" s="3986"/>
      <c r="G235" s="3986"/>
      <c r="H235" s="3935"/>
      <c r="I235" s="3935"/>
      <c r="J235" s="3935"/>
      <c r="K235" s="3935"/>
      <c r="L235" s="3935"/>
      <c r="M235" s="3935"/>
      <c r="N235" s="3935"/>
      <c r="O235" s="3935"/>
      <c r="P235" s="3935"/>
      <c r="Q235" s="3935"/>
      <c r="R235" s="3935"/>
      <c r="S235" s="3935"/>
      <c r="T235" s="3935"/>
      <c r="U235" s="3935"/>
      <c r="V235" s="3935"/>
      <c r="W235" s="3935"/>
      <c r="X235" s="3935"/>
      <c r="Y235" s="3935"/>
      <c r="Z235" s="3935"/>
      <c r="AA235" s="3935"/>
      <c r="AB235" s="3935"/>
      <c r="AC235" s="3935"/>
      <c r="AD235" s="3935"/>
      <c r="AE235" s="3935"/>
      <c r="AF235" s="3935"/>
      <c r="AG235" s="3935"/>
      <c r="AH235" s="3935"/>
      <c r="AI235" s="3935"/>
      <c r="AJ235" s="3935"/>
      <c r="AK235" s="3625"/>
    </row>
    <row r="236" spans="2:37" s="2452" customFormat="1" x14ac:dyDescent="0.2">
      <c r="B236" s="5480" t="s">
        <v>4993</v>
      </c>
      <c r="C236" s="5450"/>
      <c r="D236" s="4876" t="s">
        <v>5190</v>
      </c>
      <c r="E236" s="4876"/>
      <c r="F236" s="4876"/>
      <c r="G236" s="4876"/>
      <c r="H236" s="3935"/>
      <c r="I236" s="3935"/>
      <c r="J236" s="3935"/>
      <c r="K236" s="3935"/>
      <c r="L236" s="3935"/>
      <c r="M236" s="3935"/>
      <c r="N236" s="3935"/>
      <c r="O236" s="3935"/>
      <c r="P236" s="3935"/>
      <c r="Q236" s="3935"/>
      <c r="R236" s="3935"/>
      <c r="S236" s="3935"/>
      <c r="T236" s="3935"/>
      <c r="U236" s="3935"/>
      <c r="V236" s="3935"/>
      <c r="W236" s="3935"/>
      <c r="X236" s="3935"/>
      <c r="Y236" s="3935"/>
      <c r="Z236" s="3935"/>
      <c r="AA236" s="3935"/>
      <c r="AB236" s="3935"/>
      <c r="AC236" s="3935"/>
      <c r="AD236" s="3935"/>
      <c r="AE236" s="3935"/>
      <c r="AF236" s="3935"/>
      <c r="AG236" s="3935"/>
      <c r="AH236" s="3935"/>
      <c r="AI236" s="3935"/>
      <c r="AJ236" s="3935"/>
      <c r="AK236" s="3625"/>
    </row>
    <row r="237" spans="2:37" s="2452" customFormat="1" ht="13.5" thickBot="1" x14ac:dyDescent="0.25">
      <c r="B237" s="5482"/>
      <c r="C237" s="5483"/>
      <c r="D237" s="5484"/>
      <c r="E237" s="5484"/>
      <c r="F237" s="5484"/>
      <c r="G237" s="5484"/>
      <c r="H237" s="3664"/>
      <c r="I237" s="3664"/>
      <c r="J237" s="3664"/>
      <c r="K237" s="3664"/>
      <c r="L237" s="3664"/>
      <c r="M237" s="3664"/>
      <c r="N237" s="3664"/>
      <c r="O237" s="3664"/>
      <c r="P237" s="3664"/>
      <c r="Q237" s="3664"/>
      <c r="R237" s="3664"/>
      <c r="S237" s="3664"/>
      <c r="T237" s="3665"/>
      <c r="U237" s="3665"/>
      <c r="V237" s="3665"/>
      <c r="W237" s="3665"/>
      <c r="X237" s="3665"/>
      <c r="Y237" s="3665"/>
      <c r="Z237" s="3665"/>
      <c r="AA237" s="3665"/>
      <c r="AB237" s="3665"/>
      <c r="AC237" s="3665"/>
      <c r="AD237" s="3665"/>
      <c r="AE237" s="3665"/>
      <c r="AF237" s="3665"/>
      <c r="AG237" s="3665"/>
      <c r="AH237" s="3665"/>
      <c r="AI237" s="3665"/>
      <c r="AJ237" s="3665"/>
      <c r="AK237" s="3666"/>
    </row>
    <row r="238" spans="2:37" s="2452" customFormat="1" x14ac:dyDescent="0.2">
      <c r="B238" s="3231"/>
      <c r="C238" s="3231"/>
      <c r="D238" s="2874"/>
      <c r="E238" s="2874"/>
      <c r="F238" s="2874"/>
      <c r="G238" s="2875"/>
      <c r="H238" s="2876"/>
      <c r="I238" s="2874"/>
      <c r="J238" s="2874"/>
    </row>
    <row r="239" spans="2:37" s="2452" customFormat="1" ht="13.5" thickBot="1" x14ac:dyDescent="0.25">
      <c r="B239" s="3231"/>
      <c r="C239" s="3231"/>
      <c r="D239" s="2874"/>
      <c r="E239" s="2874"/>
      <c r="F239" s="2874"/>
      <c r="G239" s="2875"/>
      <c r="H239" s="2876"/>
      <c r="I239" s="2874"/>
      <c r="J239" s="2874"/>
    </row>
    <row r="240" spans="2:37" s="2452" customFormat="1" ht="20.25" x14ac:dyDescent="0.2">
      <c r="B240" s="5451" t="s">
        <v>5001</v>
      </c>
      <c r="C240" s="5452"/>
      <c r="D240" s="5452"/>
      <c r="E240" s="5452"/>
      <c r="F240" s="5452"/>
      <c r="G240" s="5452"/>
      <c r="H240" s="5452"/>
      <c r="I240" s="5452"/>
      <c r="J240" s="5452"/>
      <c r="K240" s="5452"/>
      <c r="L240" s="5452"/>
      <c r="M240" s="5452"/>
      <c r="N240" s="5452"/>
      <c r="O240" s="5452"/>
      <c r="P240" s="5452"/>
      <c r="Q240" s="5452"/>
      <c r="R240" s="5452"/>
      <c r="S240" s="5452"/>
      <c r="T240" s="5452"/>
      <c r="U240" s="5452"/>
      <c r="V240" s="5452"/>
      <c r="W240" s="5452"/>
      <c r="X240" s="5452"/>
      <c r="Y240" s="5452"/>
      <c r="Z240" s="5452"/>
      <c r="AA240" s="5452"/>
      <c r="AB240" s="5452"/>
      <c r="AC240" s="5452"/>
      <c r="AD240" s="5452"/>
      <c r="AE240" s="5452"/>
      <c r="AF240" s="5452"/>
      <c r="AG240" s="5452"/>
      <c r="AH240" s="5452"/>
      <c r="AI240" s="5452"/>
      <c r="AJ240" s="5452"/>
      <c r="AK240" s="5453"/>
    </row>
    <row r="241" spans="2:37" s="2452" customFormat="1" x14ac:dyDescent="0.2">
      <c r="B241" s="3622"/>
      <c r="C241" s="3891"/>
      <c r="D241" s="3891"/>
      <c r="E241" s="3891"/>
      <c r="F241" s="3891"/>
      <c r="G241" s="3624"/>
      <c r="H241" s="3624"/>
      <c r="I241" s="3624"/>
      <c r="J241" s="3624"/>
      <c r="K241" s="3624"/>
      <c r="L241" s="3624"/>
      <c r="M241" s="3624"/>
      <c r="N241" s="3624"/>
      <c r="O241" s="3624"/>
      <c r="P241" s="3624"/>
      <c r="Q241" s="3624"/>
      <c r="R241" s="3624"/>
      <c r="S241" s="3624"/>
      <c r="T241" s="3624"/>
      <c r="U241" s="3624"/>
      <c r="V241" s="3624"/>
      <c r="W241" s="3624"/>
      <c r="X241" s="3624"/>
      <c r="Y241" s="3624"/>
      <c r="Z241" s="3624"/>
      <c r="AA241" s="3624"/>
      <c r="AB241" s="3624"/>
      <c r="AC241" s="3624"/>
      <c r="AD241" s="3624"/>
      <c r="AE241" s="3624"/>
      <c r="AF241" s="3624"/>
      <c r="AG241" s="3624"/>
      <c r="AH241" s="3624"/>
      <c r="AI241" s="3624"/>
      <c r="AJ241" s="3624"/>
      <c r="AK241" s="3625"/>
    </row>
    <row r="242" spans="2:37" s="2452" customFormat="1" x14ac:dyDescent="0.2">
      <c r="B242" s="3622" t="s">
        <v>4988</v>
      </c>
      <c r="C242" s="3891"/>
      <c r="D242" s="5486" t="s">
        <v>7156</v>
      </c>
      <c r="E242" s="5486"/>
      <c r="F242" s="5486"/>
      <c r="G242" s="3624"/>
      <c r="H242" s="3624"/>
      <c r="I242" s="3624"/>
      <c r="J242" s="3624"/>
      <c r="K242" s="3624"/>
      <c r="L242" s="3624"/>
      <c r="M242" s="3624"/>
      <c r="N242" s="3624"/>
      <c r="O242" s="3624"/>
      <c r="P242" s="3624"/>
      <c r="Q242" s="3624"/>
      <c r="R242" s="3624"/>
      <c r="S242" s="3624"/>
      <c r="T242" s="3624"/>
      <c r="U242" s="3624"/>
      <c r="V242" s="3624"/>
      <c r="W242" s="3624"/>
      <c r="X242" s="3624"/>
      <c r="Y242" s="3624"/>
      <c r="Z242" s="3624"/>
      <c r="AA242" s="3624"/>
      <c r="AB242" s="3624"/>
      <c r="AC242" s="3624"/>
      <c r="AD242" s="3624"/>
      <c r="AE242" s="3624"/>
      <c r="AF242" s="3624"/>
      <c r="AG242" s="3624"/>
      <c r="AH242" s="3624"/>
      <c r="AI242" s="3624"/>
      <c r="AJ242" s="3624"/>
      <c r="AK242" s="3625"/>
    </row>
    <row r="243" spans="2:37" s="2452" customFormat="1" ht="13.5" thickBot="1" x14ac:dyDescent="0.25">
      <c r="B243" s="5457" t="s">
        <v>5002</v>
      </c>
      <c r="C243" s="5458"/>
      <c r="D243" s="3963">
        <v>41824</v>
      </c>
      <c r="E243" s="3963"/>
      <c r="F243" s="3626"/>
      <c r="G243" s="3624"/>
      <c r="H243" s="3624"/>
      <c r="I243" s="3624"/>
      <c r="J243" s="3624"/>
      <c r="K243" s="3624"/>
      <c r="L243" s="3624"/>
      <c r="M243" s="3624"/>
      <c r="N243" s="3624"/>
      <c r="O243" s="3624"/>
      <c r="P243" s="3624"/>
      <c r="Q243" s="3624"/>
      <c r="R243" s="3624"/>
      <c r="S243" s="3624"/>
      <c r="T243" s="3624"/>
      <c r="U243" s="3624"/>
      <c r="V243" s="3624"/>
      <c r="W243" s="3624"/>
      <c r="X243" s="3624"/>
      <c r="Y243" s="3624"/>
      <c r="Z243" s="3624"/>
      <c r="AA243" s="3624"/>
      <c r="AB243" s="3624"/>
      <c r="AC243" s="3624"/>
      <c r="AD243" s="3624"/>
      <c r="AE243" s="3624"/>
      <c r="AF243" s="3624"/>
      <c r="AG243" s="3624"/>
      <c r="AH243" s="3624"/>
      <c r="AI243" s="3624"/>
      <c r="AJ243" s="3624"/>
      <c r="AK243" s="3625"/>
    </row>
    <row r="244" spans="2:37" s="2452" customFormat="1" ht="43.5" customHeight="1" thickBot="1" x14ac:dyDescent="0.25">
      <c r="B244" s="5459" t="s">
        <v>5003</v>
      </c>
      <c r="C244" s="5460"/>
      <c r="D244" s="5461" t="s">
        <v>7157</v>
      </c>
      <c r="E244" s="5462"/>
      <c r="F244" s="5462"/>
      <c r="G244" s="5462"/>
      <c r="H244" s="5462"/>
      <c r="I244" s="5462"/>
      <c r="J244" s="5462"/>
      <c r="K244" s="5462"/>
      <c r="L244" s="5462"/>
      <c r="M244" s="5462"/>
      <c r="N244" s="5462"/>
      <c r="O244" s="5462"/>
      <c r="P244" s="5462"/>
      <c r="Q244" s="5463"/>
      <c r="R244" s="3624"/>
      <c r="S244" s="3624"/>
      <c r="T244" s="3624"/>
      <c r="U244" s="3624"/>
      <c r="V244" s="3624"/>
      <c r="W244" s="3624"/>
      <c r="X244" s="3624"/>
      <c r="Y244" s="3624"/>
      <c r="Z244" s="3624"/>
      <c r="AA244" s="3624"/>
      <c r="AB244" s="3624"/>
      <c r="AC244" s="3624"/>
      <c r="AD244" s="3624"/>
      <c r="AE244" s="3624"/>
      <c r="AF244" s="3624"/>
      <c r="AG244" s="3624"/>
      <c r="AH244" s="3624"/>
      <c r="AI244" s="3624"/>
      <c r="AJ244" s="3624"/>
      <c r="AK244" s="3625"/>
    </row>
    <row r="245" spans="2:37" s="2452" customFormat="1" ht="13.5" thickBot="1" x14ac:dyDescent="0.25">
      <c r="B245" s="5487"/>
      <c r="C245" s="5488"/>
      <c r="D245" s="5489"/>
      <c r="E245" s="5489"/>
      <c r="F245" s="5489"/>
      <c r="G245" s="5489"/>
      <c r="H245" s="5489"/>
      <c r="I245" s="5489"/>
      <c r="J245" s="5489"/>
      <c r="K245" s="5489"/>
      <c r="L245" s="5489"/>
      <c r="M245" s="5489"/>
      <c r="N245" s="5489"/>
      <c r="O245" s="5489"/>
      <c r="P245" s="5489"/>
      <c r="Q245" s="5489"/>
      <c r="R245" s="3624"/>
      <c r="S245" s="3624"/>
      <c r="T245" s="3624"/>
      <c r="U245" s="3624"/>
      <c r="V245" s="3624"/>
      <c r="W245" s="3624"/>
      <c r="X245" s="3624"/>
      <c r="Y245" s="3624"/>
      <c r="Z245" s="3624"/>
      <c r="AA245" s="3624"/>
      <c r="AB245" s="3624"/>
      <c r="AC245" s="3624"/>
      <c r="AD245" s="3624"/>
      <c r="AE245" s="3624"/>
      <c r="AF245" s="3624"/>
      <c r="AG245" s="3624"/>
      <c r="AH245" s="3624"/>
      <c r="AI245" s="3624"/>
      <c r="AJ245" s="3624"/>
      <c r="AK245" s="3625"/>
    </row>
    <row r="246" spans="2:37" s="2452" customFormat="1" ht="13.5" thickBot="1" x14ac:dyDescent="0.25">
      <c r="B246" s="5464" t="s">
        <v>5004</v>
      </c>
      <c r="C246" s="5465"/>
      <c r="D246" s="5444" t="s">
        <v>4994</v>
      </c>
      <c r="E246" s="5444" t="s">
        <v>5005</v>
      </c>
      <c r="F246" s="5471" t="s">
        <v>224</v>
      </c>
      <c r="G246" s="5472"/>
      <c r="H246" s="5472"/>
      <c r="I246" s="5472"/>
      <c r="J246" s="5472"/>
      <c r="K246" s="5472"/>
      <c r="L246" s="5472"/>
      <c r="M246" s="5472"/>
      <c r="N246" s="5472"/>
      <c r="O246" s="5472"/>
      <c r="P246" s="5472"/>
      <c r="Q246" s="5472"/>
      <c r="R246" s="5473"/>
      <c r="S246" s="5471" t="s">
        <v>340</v>
      </c>
      <c r="T246" s="5472"/>
      <c r="U246" s="5472"/>
      <c r="V246" s="5472"/>
      <c r="W246" s="5472"/>
      <c r="X246" s="5472"/>
      <c r="Y246" s="5472"/>
      <c r="Z246" s="5472"/>
      <c r="AA246" s="5472"/>
      <c r="AB246" s="5472"/>
      <c r="AC246" s="5473"/>
      <c r="AD246" s="5471" t="s">
        <v>225</v>
      </c>
      <c r="AE246" s="5472"/>
      <c r="AF246" s="5472"/>
      <c r="AG246" s="5473"/>
      <c r="AH246" s="5474" t="s">
        <v>4989</v>
      </c>
      <c r="AI246" s="5475"/>
      <c r="AJ246" s="5476"/>
      <c r="AK246" s="3625"/>
    </row>
    <row r="247" spans="2:37" s="2452" customFormat="1" ht="13.5" thickBot="1" x14ac:dyDescent="0.25">
      <c r="B247" s="5466"/>
      <c r="C247" s="5467"/>
      <c r="D247" s="5470"/>
      <c r="E247" s="5470"/>
      <c r="F247" s="5444" t="s">
        <v>5006</v>
      </c>
      <c r="G247" s="5444" t="s">
        <v>5007</v>
      </c>
      <c r="H247" s="5444" t="s">
        <v>5008</v>
      </c>
      <c r="I247" s="5448" t="s">
        <v>5009</v>
      </c>
      <c r="J247" s="5448" t="s">
        <v>5010</v>
      </c>
      <c r="K247" s="5448" t="s">
        <v>5011</v>
      </c>
      <c r="L247" s="5448" t="s">
        <v>5012</v>
      </c>
      <c r="M247" s="5450" t="s">
        <v>5013</v>
      </c>
      <c r="N247" s="5450"/>
      <c r="O247" s="5448" t="s">
        <v>5014</v>
      </c>
      <c r="P247" s="5448" t="s">
        <v>5015</v>
      </c>
      <c r="Q247" s="5448" t="s">
        <v>5016</v>
      </c>
      <c r="R247" s="5448" t="s">
        <v>5017</v>
      </c>
      <c r="S247" s="5444" t="s">
        <v>5018</v>
      </c>
      <c r="T247" s="5444" t="s">
        <v>5019</v>
      </c>
      <c r="U247" s="5444" t="s">
        <v>5020</v>
      </c>
      <c r="V247" s="5444" t="s">
        <v>5021</v>
      </c>
      <c r="W247" s="5444" t="s">
        <v>5022</v>
      </c>
      <c r="X247" s="5444" t="s">
        <v>5023</v>
      </c>
      <c r="Y247" s="5444" t="s">
        <v>5024</v>
      </c>
      <c r="Z247" s="5444" t="s">
        <v>5025</v>
      </c>
      <c r="AA247" s="5444" t="s">
        <v>5026</v>
      </c>
      <c r="AB247" s="5448" t="s">
        <v>5027</v>
      </c>
      <c r="AC247" s="5448" t="s">
        <v>5028</v>
      </c>
      <c r="AD247" s="5444" t="s">
        <v>5029</v>
      </c>
      <c r="AE247" s="5444" t="s">
        <v>5030</v>
      </c>
      <c r="AF247" s="5444" t="s">
        <v>5031</v>
      </c>
      <c r="AG247" s="5444" t="s">
        <v>5032</v>
      </c>
      <c r="AH247" s="5444" t="s">
        <v>1154</v>
      </c>
      <c r="AI247" s="5444" t="s">
        <v>4990</v>
      </c>
      <c r="AJ247" s="5444" t="s">
        <v>4991</v>
      </c>
      <c r="AK247" s="3625"/>
    </row>
    <row r="248" spans="2:37" s="2452" customFormat="1" ht="13.5" thickBot="1" x14ac:dyDescent="0.25">
      <c r="B248" s="5490"/>
      <c r="C248" s="5450"/>
      <c r="D248" s="5445"/>
      <c r="E248" s="5445"/>
      <c r="F248" s="5445"/>
      <c r="G248" s="5445"/>
      <c r="H248" s="5445"/>
      <c r="I248" s="5449"/>
      <c r="J248" s="5449"/>
      <c r="K248" s="5449"/>
      <c r="L248" s="5449"/>
      <c r="M248" s="3886" t="s">
        <v>5033</v>
      </c>
      <c r="N248" s="3887" t="s">
        <v>2798</v>
      </c>
      <c r="O248" s="5449"/>
      <c r="P248" s="5449"/>
      <c r="Q248" s="5449"/>
      <c r="R248" s="5449"/>
      <c r="S248" s="5445"/>
      <c r="T248" s="5445"/>
      <c r="U248" s="5445"/>
      <c r="V248" s="5445"/>
      <c r="W248" s="5445"/>
      <c r="X248" s="5445"/>
      <c r="Y248" s="5445"/>
      <c r="Z248" s="5445"/>
      <c r="AA248" s="5445"/>
      <c r="AB248" s="5449"/>
      <c r="AC248" s="5449"/>
      <c r="AD248" s="5445"/>
      <c r="AE248" s="5445"/>
      <c r="AF248" s="5445"/>
      <c r="AG248" s="5445"/>
      <c r="AH248" s="5445"/>
      <c r="AI248" s="5445"/>
      <c r="AJ248" s="5445"/>
      <c r="AK248" s="3625"/>
    </row>
    <row r="249" spans="2:37" s="2452" customFormat="1" ht="38.25" x14ac:dyDescent="0.2">
      <c r="B249" s="4133" t="s">
        <v>7158</v>
      </c>
      <c r="C249" s="4134"/>
      <c r="D249" s="3314">
        <v>2703</v>
      </c>
      <c r="E249" s="3932">
        <v>29.99</v>
      </c>
      <c r="F249" s="3315" t="s">
        <v>1417</v>
      </c>
      <c r="G249" s="3315" t="s">
        <v>1417</v>
      </c>
      <c r="H249" s="3315" t="s">
        <v>1417</v>
      </c>
      <c r="I249" s="3319">
        <v>100</v>
      </c>
      <c r="J249" s="3315" t="s">
        <v>1417</v>
      </c>
      <c r="K249" s="3315">
        <v>0.04</v>
      </c>
      <c r="L249" s="3315">
        <v>0.04</v>
      </c>
      <c r="M249" s="3315" t="s">
        <v>1417</v>
      </c>
      <c r="N249" s="3315" t="s">
        <v>1417</v>
      </c>
      <c r="O249" s="3315">
        <v>0.15</v>
      </c>
      <c r="P249" s="3315">
        <v>0.15</v>
      </c>
      <c r="Q249" s="3316" t="s">
        <v>1417</v>
      </c>
      <c r="R249" s="3316" t="s">
        <v>1417</v>
      </c>
      <c r="S249" s="3316" t="s">
        <v>1417</v>
      </c>
      <c r="T249" s="3316" t="s">
        <v>1417</v>
      </c>
      <c r="U249" s="3316" t="s">
        <v>1417</v>
      </c>
      <c r="V249" s="3319" t="s">
        <v>2470</v>
      </c>
      <c r="W249" s="3316" t="s">
        <v>1417</v>
      </c>
      <c r="X249" s="3316" t="s">
        <v>1417</v>
      </c>
      <c r="Y249" s="3319" t="s">
        <v>2470</v>
      </c>
      <c r="Z249" s="3319" t="s">
        <v>2470</v>
      </c>
      <c r="AA249" s="3319" t="s">
        <v>2470</v>
      </c>
      <c r="AB249" s="3316" t="s">
        <v>1417</v>
      </c>
      <c r="AC249" s="3316" t="s">
        <v>1417</v>
      </c>
      <c r="AD249" s="3314">
        <v>9.99</v>
      </c>
      <c r="AE249" s="2593">
        <v>2000</v>
      </c>
      <c r="AF249" s="2594"/>
      <c r="AG249" s="3610" t="s">
        <v>7159</v>
      </c>
      <c r="AH249" s="2698"/>
      <c r="AI249" s="2698" t="s">
        <v>5411</v>
      </c>
      <c r="AJ249" s="3391"/>
      <c r="AK249" s="3625"/>
    </row>
    <row r="250" spans="2:37" s="2452" customFormat="1" ht="38.25" x14ac:dyDescent="0.2">
      <c r="B250" s="3982" t="s">
        <v>7160</v>
      </c>
      <c r="C250" s="3983"/>
      <c r="D250" s="3323">
        <v>2704</v>
      </c>
      <c r="E250" s="3933">
        <v>39.99</v>
      </c>
      <c r="F250" s="3324" t="s">
        <v>1417</v>
      </c>
      <c r="G250" s="3324" t="s">
        <v>1417</v>
      </c>
      <c r="H250" s="3324" t="s">
        <v>1417</v>
      </c>
      <c r="I250" s="3328">
        <v>120</v>
      </c>
      <c r="J250" s="3324" t="s">
        <v>1417</v>
      </c>
      <c r="K250" s="3324">
        <v>0.04</v>
      </c>
      <c r="L250" s="3324">
        <v>0.04</v>
      </c>
      <c r="M250" s="3324" t="s">
        <v>1417</v>
      </c>
      <c r="N250" s="3324" t="s">
        <v>1417</v>
      </c>
      <c r="O250" s="3324">
        <v>0.15</v>
      </c>
      <c r="P250" s="3324">
        <v>0.15</v>
      </c>
      <c r="Q250" s="3325" t="s">
        <v>1417</v>
      </c>
      <c r="R250" s="3325" t="s">
        <v>1417</v>
      </c>
      <c r="S250" s="3325" t="s">
        <v>1417</v>
      </c>
      <c r="T250" s="3325" t="s">
        <v>1417</v>
      </c>
      <c r="U250" s="3325" t="s">
        <v>1417</v>
      </c>
      <c r="V250" s="3328" t="s">
        <v>2470</v>
      </c>
      <c r="W250" s="3325" t="s">
        <v>1417</v>
      </c>
      <c r="X250" s="3325" t="s">
        <v>1417</v>
      </c>
      <c r="Y250" s="3328" t="s">
        <v>2470</v>
      </c>
      <c r="Z250" s="3328" t="s">
        <v>2470</v>
      </c>
      <c r="AA250" s="3328" t="s">
        <v>2470</v>
      </c>
      <c r="AB250" s="3325" t="s">
        <v>1417</v>
      </c>
      <c r="AC250" s="3325" t="s">
        <v>1417</v>
      </c>
      <c r="AD250" s="3323">
        <v>9.99</v>
      </c>
      <c r="AE250" s="2582">
        <v>3000</v>
      </c>
      <c r="AF250" s="2583"/>
      <c r="AG250" s="3611" t="s">
        <v>7159</v>
      </c>
      <c r="AH250" s="2703"/>
      <c r="AI250" s="2703" t="s">
        <v>5411</v>
      </c>
      <c r="AJ250" s="3405"/>
      <c r="AK250" s="3625"/>
    </row>
    <row r="251" spans="2:37" s="2452" customFormat="1" ht="38.25" x14ac:dyDescent="0.2">
      <c r="B251" s="3982" t="s">
        <v>7161</v>
      </c>
      <c r="C251" s="3983"/>
      <c r="D251" s="3323">
        <v>2705</v>
      </c>
      <c r="E251" s="3933">
        <v>54.99</v>
      </c>
      <c r="F251" s="3324" t="s">
        <v>1417</v>
      </c>
      <c r="G251" s="3324" t="s">
        <v>1417</v>
      </c>
      <c r="H251" s="3324" t="s">
        <v>1417</v>
      </c>
      <c r="I251" s="3328">
        <v>130</v>
      </c>
      <c r="J251" s="3324" t="s">
        <v>1417</v>
      </c>
      <c r="K251" s="3324">
        <v>0.04</v>
      </c>
      <c r="L251" s="3324">
        <v>0.04</v>
      </c>
      <c r="M251" s="3324" t="s">
        <v>1417</v>
      </c>
      <c r="N251" s="3324" t="s">
        <v>1417</v>
      </c>
      <c r="O251" s="3324">
        <v>0.15</v>
      </c>
      <c r="P251" s="3324">
        <v>0.15</v>
      </c>
      <c r="Q251" s="3325" t="s">
        <v>1417</v>
      </c>
      <c r="R251" s="3325" t="s">
        <v>1417</v>
      </c>
      <c r="S251" s="3325" t="s">
        <v>1417</v>
      </c>
      <c r="T251" s="3325" t="s">
        <v>1417</v>
      </c>
      <c r="U251" s="3325" t="s">
        <v>1417</v>
      </c>
      <c r="V251" s="3328" t="s">
        <v>2470</v>
      </c>
      <c r="W251" s="3325" t="s">
        <v>1417</v>
      </c>
      <c r="X251" s="3325" t="s">
        <v>1417</v>
      </c>
      <c r="Y251" s="3328" t="s">
        <v>2470</v>
      </c>
      <c r="Z251" s="3328" t="s">
        <v>2470</v>
      </c>
      <c r="AA251" s="3328" t="s">
        <v>2470</v>
      </c>
      <c r="AB251" s="3325" t="s">
        <v>1417</v>
      </c>
      <c r="AC251" s="3325" t="s">
        <v>1417</v>
      </c>
      <c r="AD251" s="3323">
        <v>14.99</v>
      </c>
      <c r="AE251" s="2582">
        <v>5000</v>
      </c>
      <c r="AF251" s="2583"/>
      <c r="AG251" s="3611" t="s">
        <v>7159</v>
      </c>
      <c r="AH251" s="2703"/>
      <c r="AI251" s="2703" t="s">
        <v>5411</v>
      </c>
      <c r="AJ251" s="3405"/>
      <c r="AK251" s="3625"/>
    </row>
    <row r="252" spans="2:37" s="2452" customFormat="1" ht="39" thickBot="1" x14ac:dyDescent="0.25">
      <c r="B252" s="3984" t="s">
        <v>7162</v>
      </c>
      <c r="C252" s="3985"/>
      <c r="D252" s="3051">
        <v>2706</v>
      </c>
      <c r="E252" s="3934">
        <v>99.99</v>
      </c>
      <c r="F252" s="3052" t="s">
        <v>1417</v>
      </c>
      <c r="G252" s="3052" t="s">
        <v>1417</v>
      </c>
      <c r="H252" s="3052" t="s">
        <v>1417</v>
      </c>
      <c r="I252" s="3429">
        <v>160</v>
      </c>
      <c r="J252" s="3052" t="s">
        <v>1417</v>
      </c>
      <c r="K252" s="3052">
        <v>0.04</v>
      </c>
      <c r="L252" s="3052">
        <v>0.04</v>
      </c>
      <c r="M252" s="3052" t="s">
        <v>1417</v>
      </c>
      <c r="N252" s="3052" t="s">
        <v>1417</v>
      </c>
      <c r="O252" s="3052">
        <v>0.15</v>
      </c>
      <c r="P252" s="3052">
        <v>0.15</v>
      </c>
      <c r="Q252" s="3054" t="s">
        <v>1417</v>
      </c>
      <c r="R252" s="3054" t="s">
        <v>1417</v>
      </c>
      <c r="S252" s="3054" t="s">
        <v>1417</v>
      </c>
      <c r="T252" s="3054" t="s">
        <v>1417</v>
      </c>
      <c r="U252" s="3054" t="s">
        <v>1417</v>
      </c>
      <c r="V252" s="3429" t="s">
        <v>2470</v>
      </c>
      <c r="W252" s="3054" t="s">
        <v>1417</v>
      </c>
      <c r="X252" s="3054" t="s">
        <v>1417</v>
      </c>
      <c r="Y252" s="3429" t="s">
        <v>2470</v>
      </c>
      <c r="Z252" s="3429" t="s">
        <v>2470</v>
      </c>
      <c r="AA252" s="3429" t="s">
        <v>2470</v>
      </c>
      <c r="AB252" s="3054" t="s">
        <v>1417</v>
      </c>
      <c r="AC252" s="3054" t="s">
        <v>1417</v>
      </c>
      <c r="AD252" s="3051">
        <v>14.99</v>
      </c>
      <c r="AE252" s="2624">
        <v>9000</v>
      </c>
      <c r="AF252" s="2625"/>
      <c r="AG252" s="3612" t="s">
        <v>7159</v>
      </c>
      <c r="AH252" s="2626"/>
      <c r="AI252" s="2626" t="s">
        <v>5411</v>
      </c>
      <c r="AJ252" s="3399"/>
      <c r="AK252" s="3625"/>
    </row>
    <row r="253" spans="2:37" s="2452" customFormat="1" x14ac:dyDescent="0.2">
      <c r="B253" s="3659"/>
      <c r="C253" s="3660"/>
      <c r="D253" s="3661"/>
      <c r="E253" s="3661"/>
      <c r="F253" s="3661"/>
      <c r="G253" s="3661"/>
      <c r="H253" s="3660"/>
      <c r="I253" s="3662"/>
      <c r="J253" s="3662"/>
      <c r="K253" s="3662"/>
      <c r="L253" s="3662"/>
      <c r="M253" s="3660"/>
      <c r="N253" s="3662"/>
      <c r="O253" s="3662"/>
      <c r="P253" s="3662"/>
      <c r="Q253" s="3662"/>
      <c r="R253" s="3662"/>
      <c r="S253" s="3660"/>
      <c r="T253" s="3663"/>
      <c r="U253" s="3663"/>
      <c r="V253" s="3663"/>
      <c r="W253" s="3663"/>
      <c r="X253" s="3663"/>
      <c r="Y253" s="3663"/>
      <c r="Z253" s="3663"/>
      <c r="AA253" s="3663"/>
      <c r="AB253" s="3663"/>
      <c r="AC253" s="3663"/>
      <c r="AD253" s="3663"/>
      <c r="AE253" s="3663"/>
      <c r="AF253" s="3663"/>
      <c r="AG253" s="3663"/>
      <c r="AH253" s="3663"/>
      <c r="AI253" s="3663"/>
      <c r="AJ253" s="3663"/>
      <c r="AK253" s="3625"/>
    </row>
    <row r="254" spans="2:37" s="2452" customFormat="1" x14ac:dyDescent="0.2">
      <c r="B254" s="5480" t="s">
        <v>4992</v>
      </c>
      <c r="C254" s="5450"/>
      <c r="D254" s="3986" t="s">
        <v>7163</v>
      </c>
      <c r="E254" s="3986"/>
      <c r="F254" s="3986"/>
      <c r="G254" s="3986"/>
      <c r="H254" s="3935"/>
      <c r="I254" s="3935"/>
      <c r="J254" s="3935"/>
      <c r="K254" s="3935"/>
      <c r="L254" s="3935"/>
      <c r="M254" s="3935"/>
      <c r="N254" s="3935"/>
      <c r="O254" s="3935"/>
      <c r="P254" s="3935"/>
      <c r="Q254" s="3935"/>
      <c r="R254" s="3935"/>
      <c r="S254" s="3935"/>
      <c r="T254" s="3935"/>
      <c r="U254" s="3935"/>
      <c r="V254" s="3935"/>
      <c r="W254" s="3935"/>
      <c r="X254" s="3935"/>
      <c r="Y254" s="3935"/>
      <c r="Z254" s="3935"/>
      <c r="AA254" s="3935"/>
      <c r="AB254" s="3935"/>
      <c r="AC254" s="3935"/>
      <c r="AD254" s="3935"/>
      <c r="AE254" s="3935"/>
      <c r="AF254" s="3935"/>
      <c r="AG254" s="3935"/>
      <c r="AH254" s="3935"/>
      <c r="AI254" s="3935"/>
      <c r="AJ254" s="3935"/>
      <c r="AK254" s="3625"/>
    </row>
    <row r="255" spans="2:37" s="2452" customFormat="1" x14ac:dyDescent="0.2">
      <c r="B255" s="5480" t="s">
        <v>4993</v>
      </c>
      <c r="C255" s="5450"/>
      <c r="D255" s="4876" t="s">
        <v>6529</v>
      </c>
      <c r="E255" s="4876"/>
      <c r="F255" s="4876"/>
      <c r="G255" s="4876"/>
      <c r="H255" s="3935"/>
      <c r="I255" s="3935"/>
      <c r="J255" s="3935"/>
      <c r="K255" s="3935"/>
      <c r="L255" s="3935"/>
      <c r="M255" s="3935"/>
      <c r="N255" s="3935"/>
      <c r="O255" s="3935"/>
      <c r="P255" s="3935"/>
      <c r="Q255" s="3935"/>
      <c r="R255" s="3935"/>
      <c r="S255" s="3935"/>
      <c r="T255" s="3935"/>
      <c r="U255" s="3935"/>
      <c r="V255" s="3935"/>
      <c r="W255" s="3935"/>
      <c r="X255" s="3935"/>
      <c r="Y255" s="3935"/>
      <c r="Z255" s="3935"/>
      <c r="AA255" s="3935"/>
      <c r="AB255" s="3935"/>
      <c r="AC255" s="3935"/>
      <c r="AD255" s="3935"/>
      <c r="AE255" s="3935"/>
      <c r="AF255" s="3935"/>
      <c r="AG255" s="3935"/>
      <c r="AH255" s="3935"/>
      <c r="AI255" s="3935"/>
      <c r="AJ255" s="3935"/>
      <c r="AK255" s="3625"/>
    </row>
    <row r="256" spans="2:37" s="2452" customFormat="1" ht="13.5" thickBot="1" x14ac:dyDescent="0.25">
      <c r="B256" s="5482"/>
      <c r="C256" s="5483"/>
      <c r="D256" s="5484"/>
      <c r="E256" s="5484"/>
      <c r="F256" s="5484"/>
      <c r="G256" s="5484"/>
      <c r="H256" s="3664"/>
      <c r="I256" s="3664"/>
      <c r="J256" s="3664"/>
      <c r="K256" s="3664"/>
      <c r="L256" s="3664"/>
      <c r="M256" s="3664"/>
      <c r="N256" s="3664"/>
      <c r="O256" s="3664"/>
      <c r="P256" s="3664"/>
      <c r="Q256" s="3664"/>
      <c r="R256" s="3664"/>
      <c r="S256" s="3664"/>
      <c r="T256" s="3665"/>
      <c r="U256" s="3665"/>
      <c r="V256" s="3665"/>
      <c r="W256" s="3665"/>
      <c r="X256" s="3665"/>
      <c r="Y256" s="3665"/>
      <c r="Z256" s="3665"/>
      <c r="AA256" s="3665"/>
      <c r="AB256" s="3665"/>
      <c r="AC256" s="3665"/>
      <c r="AD256" s="3665"/>
      <c r="AE256" s="3665"/>
      <c r="AF256" s="3665"/>
      <c r="AG256" s="3665"/>
      <c r="AH256" s="3665"/>
      <c r="AI256" s="3665"/>
      <c r="AJ256" s="3665"/>
      <c r="AK256" s="3666"/>
    </row>
    <row r="257" spans="2:37" s="2452" customFormat="1" x14ac:dyDescent="0.2">
      <c r="B257" s="3231"/>
      <c r="C257" s="3231"/>
      <c r="D257" s="2874"/>
      <c r="E257" s="2874"/>
      <c r="F257" s="2874"/>
      <c r="G257" s="2875"/>
      <c r="H257" s="2876"/>
      <c r="I257" s="2874"/>
      <c r="J257" s="2874"/>
    </row>
    <row r="258" spans="2:37" s="2452" customFormat="1" ht="13.5" thickBot="1" x14ac:dyDescent="0.25">
      <c r="B258" s="3231"/>
      <c r="C258" s="3231"/>
      <c r="D258" s="2874"/>
      <c r="E258" s="2874"/>
      <c r="F258" s="2874"/>
      <c r="G258" s="2875"/>
      <c r="H258" s="2876"/>
      <c r="I258" s="2874"/>
      <c r="J258" s="2874"/>
    </row>
    <row r="259" spans="2:37" s="2452" customFormat="1" ht="20.25" x14ac:dyDescent="0.2">
      <c r="B259" s="5451" t="s">
        <v>5001</v>
      </c>
      <c r="C259" s="5452"/>
      <c r="D259" s="5452"/>
      <c r="E259" s="5452"/>
      <c r="F259" s="5452"/>
      <c r="G259" s="5452"/>
      <c r="H259" s="5452"/>
      <c r="I259" s="5452"/>
      <c r="J259" s="5452"/>
      <c r="K259" s="5452"/>
      <c r="L259" s="5452"/>
      <c r="M259" s="5452"/>
      <c r="N259" s="5452"/>
      <c r="O259" s="5452"/>
      <c r="P259" s="5452"/>
      <c r="Q259" s="5452"/>
      <c r="R259" s="5452"/>
      <c r="S259" s="5452"/>
      <c r="T259" s="5452"/>
      <c r="U259" s="5452"/>
      <c r="V259" s="5452"/>
      <c r="W259" s="5452"/>
      <c r="X259" s="5452"/>
      <c r="Y259" s="5452"/>
      <c r="Z259" s="5452"/>
      <c r="AA259" s="5452"/>
      <c r="AB259" s="5452"/>
      <c r="AC259" s="5452"/>
      <c r="AD259" s="5452"/>
      <c r="AE259" s="5452"/>
      <c r="AF259" s="5452"/>
      <c r="AG259" s="5452"/>
      <c r="AH259" s="5452"/>
      <c r="AI259" s="5452"/>
      <c r="AJ259" s="5452"/>
      <c r="AK259" s="5453"/>
    </row>
    <row r="260" spans="2:37" s="2452" customFormat="1" x14ac:dyDescent="0.2">
      <c r="B260" s="3622"/>
      <c r="C260" s="3775"/>
      <c r="D260" s="3775"/>
      <c r="E260" s="3775"/>
      <c r="F260" s="3775"/>
      <c r="G260" s="3624"/>
      <c r="H260" s="3624"/>
      <c r="I260" s="3624"/>
      <c r="J260" s="3624"/>
      <c r="K260" s="3624"/>
      <c r="L260" s="3624"/>
      <c r="M260" s="3624"/>
      <c r="N260" s="3624"/>
      <c r="O260" s="3624"/>
      <c r="P260" s="3624"/>
      <c r="Q260" s="3624"/>
      <c r="R260" s="3624"/>
      <c r="S260" s="3624"/>
      <c r="T260" s="3624"/>
      <c r="U260" s="3624"/>
      <c r="V260" s="3624"/>
      <c r="W260" s="3624"/>
      <c r="X260" s="3624"/>
      <c r="Y260" s="3624"/>
      <c r="Z260" s="3624"/>
      <c r="AA260" s="3624"/>
      <c r="AB260" s="3624"/>
      <c r="AC260" s="3624"/>
      <c r="AD260" s="3624"/>
      <c r="AE260" s="3624"/>
      <c r="AF260" s="3624"/>
      <c r="AG260" s="3624"/>
      <c r="AH260" s="3624"/>
      <c r="AI260" s="3624"/>
      <c r="AJ260" s="3624"/>
      <c r="AK260" s="3625"/>
    </row>
    <row r="261" spans="2:37" s="2452" customFormat="1" x14ac:dyDescent="0.2">
      <c r="B261" s="3622" t="s">
        <v>4988</v>
      </c>
      <c r="C261" s="3775"/>
      <c r="D261" s="5486" t="s">
        <v>6667</v>
      </c>
      <c r="E261" s="5486"/>
      <c r="F261" s="5486"/>
      <c r="G261" s="3624"/>
      <c r="H261" s="3624"/>
      <c r="I261" s="3624"/>
      <c r="J261" s="3624"/>
      <c r="K261" s="3624"/>
      <c r="L261" s="3624"/>
      <c r="M261" s="3624"/>
      <c r="N261" s="3624"/>
      <c r="O261" s="3624"/>
      <c r="P261" s="3624"/>
      <c r="Q261" s="3624"/>
      <c r="R261" s="3624"/>
      <c r="S261" s="3624"/>
      <c r="T261" s="3624"/>
      <c r="U261" s="3624"/>
      <c r="V261" s="3624"/>
      <c r="W261" s="3624"/>
      <c r="X261" s="3624"/>
      <c r="Y261" s="3624"/>
      <c r="Z261" s="3624"/>
      <c r="AA261" s="3624"/>
      <c r="AB261" s="3624"/>
      <c r="AC261" s="3624"/>
      <c r="AD261" s="3624"/>
      <c r="AE261" s="3624"/>
      <c r="AF261" s="3624"/>
      <c r="AG261" s="3624"/>
      <c r="AH261" s="3624"/>
      <c r="AI261" s="3624"/>
      <c r="AJ261" s="3624"/>
      <c r="AK261" s="3625"/>
    </row>
    <row r="262" spans="2:37" s="2452" customFormat="1" ht="13.5" thickBot="1" x14ac:dyDescent="0.25">
      <c r="B262" s="5457" t="s">
        <v>5002</v>
      </c>
      <c r="C262" s="5458"/>
      <c r="D262" s="3963">
        <v>41426</v>
      </c>
      <c r="E262" s="3963"/>
      <c r="F262" s="3626"/>
      <c r="G262" s="3624"/>
      <c r="H262" s="3624"/>
      <c r="I262" s="3624"/>
      <c r="J262" s="3624"/>
      <c r="K262" s="3624"/>
      <c r="L262" s="3624"/>
      <c r="M262" s="3624"/>
      <c r="N262" s="3624"/>
      <c r="O262" s="3624"/>
      <c r="P262" s="3624"/>
      <c r="Q262" s="3624"/>
      <c r="R262" s="3624"/>
      <c r="S262" s="3624"/>
      <c r="T262" s="3624"/>
      <c r="U262" s="3624"/>
      <c r="V262" s="3624"/>
      <c r="W262" s="3624"/>
      <c r="X262" s="3624"/>
      <c r="Y262" s="3624"/>
      <c r="Z262" s="3624"/>
      <c r="AA262" s="3624"/>
      <c r="AB262" s="3624"/>
      <c r="AC262" s="3624"/>
      <c r="AD262" s="3624"/>
      <c r="AE262" s="3624"/>
      <c r="AF262" s="3624"/>
      <c r="AG262" s="3624"/>
      <c r="AH262" s="3624"/>
      <c r="AI262" s="3624"/>
      <c r="AJ262" s="3624"/>
      <c r="AK262" s="3625"/>
    </row>
    <row r="263" spans="2:37" s="2452" customFormat="1" ht="48.75" customHeight="1" thickBot="1" x14ac:dyDescent="0.25">
      <c r="B263" s="5459" t="s">
        <v>5003</v>
      </c>
      <c r="C263" s="5460"/>
      <c r="D263" s="5461" t="s">
        <v>6668</v>
      </c>
      <c r="E263" s="5462"/>
      <c r="F263" s="5462"/>
      <c r="G263" s="5462"/>
      <c r="H263" s="5462"/>
      <c r="I263" s="5462"/>
      <c r="J263" s="5462"/>
      <c r="K263" s="5462"/>
      <c r="L263" s="5462"/>
      <c r="M263" s="5462"/>
      <c r="N263" s="5462"/>
      <c r="O263" s="5462"/>
      <c r="P263" s="5462"/>
      <c r="Q263" s="5463"/>
      <c r="R263" s="3624"/>
      <c r="S263" s="3624"/>
      <c r="T263" s="3624"/>
      <c r="U263" s="3624"/>
      <c r="V263" s="3624"/>
      <c r="W263" s="3624"/>
      <c r="X263" s="3624"/>
      <c r="Y263" s="3624"/>
      <c r="Z263" s="3624"/>
      <c r="AA263" s="3624"/>
      <c r="AB263" s="3624"/>
      <c r="AC263" s="3624"/>
      <c r="AD263" s="3624"/>
      <c r="AE263" s="3624"/>
      <c r="AF263" s="3624"/>
      <c r="AG263" s="3624"/>
      <c r="AH263" s="3624"/>
      <c r="AI263" s="3624"/>
      <c r="AJ263" s="3624"/>
      <c r="AK263" s="3625"/>
    </row>
    <row r="264" spans="2:37" s="2452" customFormat="1" ht="13.5" thickBot="1" x14ac:dyDescent="0.25">
      <c r="B264" s="5487"/>
      <c r="C264" s="5488"/>
      <c r="D264" s="5489"/>
      <c r="E264" s="5489"/>
      <c r="F264" s="5489"/>
      <c r="G264" s="5489"/>
      <c r="H264" s="5489"/>
      <c r="I264" s="5489"/>
      <c r="J264" s="5489"/>
      <c r="K264" s="5489"/>
      <c r="L264" s="5489"/>
      <c r="M264" s="5489"/>
      <c r="N264" s="5489"/>
      <c r="O264" s="5489"/>
      <c r="P264" s="5489"/>
      <c r="Q264" s="5489"/>
      <c r="R264" s="3624"/>
      <c r="S264" s="3624"/>
      <c r="T264" s="3624"/>
      <c r="U264" s="3624"/>
      <c r="V264" s="3624"/>
      <c r="W264" s="3624"/>
      <c r="X264" s="3624"/>
      <c r="Y264" s="3624"/>
      <c r="Z264" s="3624"/>
      <c r="AA264" s="3624"/>
      <c r="AB264" s="3624"/>
      <c r="AC264" s="3624"/>
      <c r="AD264" s="3624"/>
      <c r="AE264" s="3624"/>
      <c r="AF264" s="3624"/>
      <c r="AG264" s="3624"/>
      <c r="AH264" s="3624"/>
      <c r="AI264" s="3624"/>
      <c r="AJ264" s="3624"/>
      <c r="AK264" s="3625"/>
    </row>
    <row r="265" spans="2:37" s="2452" customFormat="1" ht="13.5" thickBot="1" x14ac:dyDescent="0.25">
      <c r="B265" s="5464" t="s">
        <v>5004</v>
      </c>
      <c r="C265" s="5465"/>
      <c r="D265" s="5444" t="s">
        <v>4994</v>
      </c>
      <c r="E265" s="5444" t="s">
        <v>5005</v>
      </c>
      <c r="F265" s="5471" t="s">
        <v>224</v>
      </c>
      <c r="G265" s="5472"/>
      <c r="H265" s="5472"/>
      <c r="I265" s="5472"/>
      <c r="J265" s="5472"/>
      <c r="K265" s="5472"/>
      <c r="L265" s="5472"/>
      <c r="M265" s="5472"/>
      <c r="N265" s="5472"/>
      <c r="O265" s="5472"/>
      <c r="P265" s="5472"/>
      <c r="Q265" s="5472"/>
      <c r="R265" s="5473"/>
      <c r="S265" s="5471" t="s">
        <v>340</v>
      </c>
      <c r="T265" s="5472"/>
      <c r="U265" s="5472"/>
      <c r="V265" s="5472"/>
      <c r="W265" s="5472"/>
      <c r="X265" s="5472"/>
      <c r="Y265" s="5472"/>
      <c r="Z265" s="5472"/>
      <c r="AA265" s="5472"/>
      <c r="AB265" s="5472"/>
      <c r="AC265" s="5473"/>
      <c r="AD265" s="5471" t="s">
        <v>225</v>
      </c>
      <c r="AE265" s="5472"/>
      <c r="AF265" s="5472"/>
      <c r="AG265" s="5473"/>
      <c r="AH265" s="5474" t="s">
        <v>4989</v>
      </c>
      <c r="AI265" s="5475"/>
      <c r="AJ265" s="5476"/>
      <c r="AK265" s="3625"/>
    </row>
    <row r="266" spans="2:37" s="2452" customFormat="1" ht="13.5" thickBot="1" x14ac:dyDescent="0.25">
      <c r="B266" s="5466"/>
      <c r="C266" s="5467"/>
      <c r="D266" s="5470"/>
      <c r="E266" s="5470"/>
      <c r="F266" s="5444" t="s">
        <v>5006</v>
      </c>
      <c r="G266" s="5444" t="s">
        <v>5007</v>
      </c>
      <c r="H266" s="5444" t="s">
        <v>5008</v>
      </c>
      <c r="I266" s="5448" t="s">
        <v>5009</v>
      </c>
      <c r="J266" s="5448" t="s">
        <v>5010</v>
      </c>
      <c r="K266" s="5448" t="s">
        <v>5011</v>
      </c>
      <c r="L266" s="5448" t="s">
        <v>5012</v>
      </c>
      <c r="M266" s="5450" t="s">
        <v>5013</v>
      </c>
      <c r="N266" s="5450"/>
      <c r="O266" s="5448" t="s">
        <v>5014</v>
      </c>
      <c r="P266" s="5448" t="s">
        <v>5015</v>
      </c>
      <c r="Q266" s="5448" t="s">
        <v>5016</v>
      </c>
      <c r="R266" s="5448" t="s">
        <v>5017</v>
      </c>
      <c r="S266" s="5444" t="s">
        <v>5018</v>
      </c>
      <c r="T266" s="5444" t="s">
        <v>5019</v>
      </c>
      <c r="U266" s="5444" t="s">
        <v>5020</v>
      </c>
      <c r="V266" s="5444" t="s">
        <v>5021</v>
      </c>
      <c r="W266" s="5444" t="s">
        <v>5022</v>
      </c>
      <c r="X266" s="5444" t="s">
        <v>5023</v>
      </c>
      <c r="Y266" s="5444" t="s">
        <v>5024</v>
      </c>
      <c r="Z266" s="5444" t="s">
        <v>5025</v>
      </c>
      <c r="AA266" s="5444" t="s">
        <v>5026</v>
      </c>
      <c r="AB266" s="5448" t="s">
        <v>5027</v>
      </c>
      <c r="AC266" s="5448" t="s">
        <v>5028</v>
      </c>
      <c r="AD266" s="5444" t="s">
        <v>5029</v>
      </c>
      <c r="AE266" s="5444" t="s">
        <v>5030</v>
      </c>
      <c r="AF266" s="5444" t="s">
        <v>5031</v>
      </c>
      <c r="AG266" s="5444" t="s">
        <v>5032</v>
      </c>
      <c r="AH266" s="5444" t="s">
        <v>1154</v>
      </c>
      <c r="AI266" s="5444" t="s">
        <v>4990</v>
      </c>
      <c r="AJ266" s="5444" t="s">
        <v>4991</v>
      </c>
      <c r="AK266" s="3625"/>
    </row>
    <row r="267" spans="2:37" s="2452" customFormat="1" ht="13.5" thickBot="1" x14ac:dyDescent="0.25">
      <c r="B267" s="5490"/>
      <c r="C267" s="5450"/>
      <c r="D267" s="5445"/>
      <c r="E267" s="5445"/>
      <c r="F267" s="5445"/>
      <c r="G267" s="5445"/>
      <c r="H267" s="5445"/>
      <c r="I267" s="5449"/>
      <c r="J267" s="5449"/>
      <c r="K267" s="5449"/>
      <c r="L267" s="5449"/>
      <c r="M267" s="3772" t="s">
        <v>5033</v>
      </c>
      <c r="N267" s="3773" t="s">
        <v>2798</v>
      </c>
      <c r="O267" s="5449"/>
      <c r="P267" s="5449"/>
      <c r="Q267" s="5449"/>
      <c r="R267" s="5449"/>
      <c r="S267" s="5445"/>
      <c r="T267" s="5445"/>
      <c r="U267" s="5445"/>
      <c r="V267" s="5445"/>
      <c r="W267" s="5445"/>
      <c r="X267" s="5445"/>
      <c r="Y267" s="5445"/>
      <c r="Z267" s="5445"/>
      <c r="AA267" s="5445"/>
      <c r="AB267" s="5449"/>
      <c r="AC267" s="5449"/>
      <c r="AD267" s="5445"/>
      <c r="AE267" s="5445"/>
      <c r="AF267" s="5445"/>
      <c r="AG267" s="5445"/>
      <c r="AH267" s="5445"/>
      <c r="AI267" s="5445"/>
      <c r="AJ267" s="5445"/>
      <c r="AK267" s="3625"/>
    </row>
    <row r="268" spans="2:37" s="2452" customFormat="1" x14ac:dyDescent="0.2">
      <c r="B268" s="4090" t="s">
        <v>6669</v>
      </c>
      <c r="C268" s="4134"/>
      <c r="D268" s="3314">
        <v>2541</v>
      </c>
      <c r="E268" s="3315">
        <v>3</v>
      </c>
      <c r="F268" s="3315" t="s">
        <v>1417</v>
      </c>
      <c r="G268" s="3315" t="s">
        <v>1417</v>
      </c>
      <c r="H268" s="3315" t="s">
        <v>1417</v>
      </c>
      <c r="I268" s="3315" t="s">
        <v>1417</v>
      </c>
      <c r="J268" s="3315" t="s">
        <v>1417</v>
      </c>
      <c r="K268" s="3315" t="s">
        <v>1417</v>
      </c>
      <c r="L268" s="3315" t="s">
        <v>1417</v>
      </c>
      <c r="M268" s="3315" t="s">
        <v>1417</v>
      </c>
      <c r="N268" s="3315" t="s">
        <v>1417</v>
      </c>
      <c r="O268" s="3315" t="s">
        <v>1417</v>
      </c>
      <c r="P268" s="3315" t="s">
        <v>1417</v>
      </c>
      <c r="Q268" s="3315" t="s">
        <v>1417</v>
      </c>
      <c r="R268" s="3315" t="s">
        <v>1417</v>
      </c>
      <c r="S268" s="3315" t="s">
        <v>1417</v>
      </c>
      <c r="T268" s="3315" t="s">
        <v>1417</v>
      </c>
      <c r="U268" s="3315" t="s">
        <v>1417</v>
      </c>
      <c r="V268" s="3315" t="s">
        <v>1417</v>
      </c>
      <c r="W268" s="3315" t="s">
        <v>1417</v>
      </c>
      <c r="X268" s="3315" t="s">
        <v>1417</v>
      </c>
      <c r="Y268" s="3315" t="s">
        <v>1417</v>
      </c>
      <c r="Z268" s="3315" t="s">
        <v>1417</v>
      </c>
      <c r="AA268" s="3315" t="s">
        <v>1417</v>
      </c>
      <c r="AB268" s="3315" t="s">
        <v>1417</v>
      </c>
      <c r="AC268" s="3315" t="s">
        <v>1417</v>
      </c>
      <c r="AD268" s="3315">
        <v>3</v>
      </c>
      <c r="AE268" s="2593">
        <v>100</v>
      </c>
      <c r="AF268" s="2740">
        <f>AD268/AE268</f>
        <v>0.03</v>
      </c>
      <c r="AG268" s="3315">
        <v>0.2</v>
      </c>
      <c r="AH268" s="3315" t="s">
        <v>1417</v>
      </c>
      <c r="AI268" s="3315" t="s">
        <v>1417</v>
      </c>
      <c r="AJ268" s="3179" t="s">
        <v>1417</v>
      </c>
      <c r="AK268" s="3625"/>
    </row>
    <row r="269" spans="2:37" s="2452" customFormat="1" ht="21.75" customHeight="1" x14ac:dyDescent="0.2">
      <c r="B269" s="5485" t="s">
        <v>6671</v>
      </c>
      <c r="C269" s="5442"/>
      <c r="D269" s="3323">
        <v>2542</v>
      </c>
      <c r="E269" s="3324">
        <v>6</v>
      </c>
      <c r="F269" s="3324" t="s">
        <v>1417</v>
      </c>
      <c r="G269" s="3324" t="s">
        <v>1417</v>
      </c>
      <c r="H269" s="3324" t="s">
        <v>1417</v>
      </c>
      <c r="I269" s="3324" t="s">
        <v>1417</v>
      </c>
      <c r="J269" s="3324" t="s">
        <v>1417</v>
      </c>
      <c r="K269" s="3324" t="s">
        <v>1417</v>
      </c>
      <c r="L269" s="3324" t="s">
        <v>1417</v>
      </c>
      <c r="M269" s="3324" t="s">
        <v>1417</v>
      </c>
      <c r="N269" s="3324" t="s">
        <v>1417</v>
      </c>
      <c r="O269" s="3324" t="s">
        <v>1417</v>
      </c>
      <c r="P269" s="3324" t="s">
        <v>1417</v>
      </c>
      <c r="Q269" s="3324" t="s">
        <v>1417</v>
      </c>
      <c r="R269" s="3324" t="s">
        <v>1417</v>
      </c>
      <c r="S269" s="3324" t="s">
        <v>1417</v>
      </c>
      <c r="T269" s="3324" t="s">
        <v>1417</v>
      </c>
      <c r="U269" s="3324" t="s">
        <v>1417</v>
      </c>
      <c r="V269" s="3324" t="s">
        <v>1417</v>
      </c>
      <c r="W269" s="3324" t="s">
        <v>1417</v>
      </c>
      <c r="X269" s="3324" t="s">
        <v>1417</v>
      </c>
      <c r="Y269" s="3324" t="s">
        <v>1417</v>
      </c>
      <c r="Z269" s="3324" t="s">
        <v>1417</v>
      </c>
      <c r="AA269" s="3324" t="s">
        <v>1417</v>
      </c>
      <c r="AB269" s="3324" t="s">
        <v>1417</v>
      </c>
      <c r="AC269" s="3324" t="s">
        <v>1417</v>
      </c>
      <c r="AD269" s="3324">
        <v>6</v>
      </c>
      <c r="AE269" s="2582">
        <v>250</v>
      </c>
      <c r="AF269" s="3187">
        <f t="shared" ref="AF269:AF270" si="0">AD269/AE269</f>
        <v>2.4E-2</v>
      </c>
      <c r="AG269" s="3324">
        <v>0.2</v>
      </c>
      <c r="AH269" s="3324" t="s">
        <v>1417</v>
      </c>
      <c r="AI269" s="3324" t="s">
        <v>1417</v>
      </c>
      <c r="AJ269" s="3408" t="s">
        <v>1417</v>
      </c>
      <c r="AK269" s="3625"/>
    </row>
    <row r="270" spans="2:37" s="2452" customFormat="1" ht="13.5" thickBot="1" x14ac:dyDescent="0.25">
      <c r="B270" s="3984" t="s">
        <v>6670</v>
      </c>
      <c r="C270" s="3985"/>
      <c r="D270" s="3051">
        <v>2543</v>
      </c>
      <c r="E270" s="3052">
        <v>10</v>
      </c>
      <c r="F270" s="3052" t="s">
        <v>1417</v>
      </c>
      <c r="G270" s="3052" t="s">
        <v>1417</v>
      </c>
      <c r="H270" s="3052" t="s">
        <v>1417</v>
      </c>
      <c r="I270" s="3052" t="s">
        <v>1417</v>
      </c>
      <c r="J270" s="3052" t="s">
        <v>1417</v>
      </c>
      <c r="K270" s="3052" t="s">
        <v>1417</v>
      </c>
      <c r="L270" s="3052" t="s">
        <v>1417</v>
      </c>
      <c r="M270" s="3052" t="s">
        <v>1417</v>
      </c>
      <c r="N270" s="3052" t="s">
        <v>1417</v>
      </c>
      <c r="O270" s="3052" t="s">
        <v>1417</v>
      </c>
      <c r="P270" s="3052" t="s">
        <v>1417</v>
      </c>
      <c r="Q270" s="3052" t="s">
        <v>1417</v>
      </c>
      <c r="R270" s="3052" t="s">
        <v>1417</v>
      </c>
      <c r="S270" s="3052" t="s">
        <v>1417</v>
      </c>
      <c r="T270" s="3052" t="s">
        <v>1417</v>
      </c>
      <c r="U270" s="3052" t="s">
        <v>1417</v>
      </c>
      <c r="V270" s="3052" t="s">
        <v>1417</v>
      </c>
      <c r="W270" s="3052" t="s">
        <v>1417</v>
      </c>
      <c r="X270" s="3052" t="s">
        <v>1417</v>
      </c>
      <c r="Y270" s="3052" t="s">
        <v>1417</v>
      </c>
      <c r="Z270" s="3052" t="s">
        <v>1417</v>
      </c>
      <c r="AA270" s="3052" t="s">
        <v>1417</v>
      </c>
      <c r="AB270" s="3052" t="s">
        <v>1417</v>
      </c>
      <c r="AC270" s="3052" t="s">
        <v>1417</v>
      </c>
      <c r="AD270" s="3052">
        <v>10</v>
      </c>
      <c r="AE270" s="2624">
        <v>400</v>
      </c>
      <c r="AF270" s="3188">
        <f t="shared" si="0"/>
        <v>2.5000000000000001E-2</v>
      </c>
      <c r="AG270" s="3052">
        <v>0.2</v>
      </c>
      <c r="AH270" s="3052" t="s">
        <v>1417</v>
      </c>
      <c r="AI270" s="3052" t="s">
        <v>1417</v>
      </c>
      <c r="AJ270" s="3409" t="s">
        <v>1417</v>
      </c>
      <c r="AK270" s="3625"/>
    </row>
    <row r="271" spans="2:37" s="2452" customFormat="1" x14ac:dyDescent="0.2">
      <c r="B271" s="3659"/>
      <c r="C271" s="3660"/>
      <c r="D271" s="3661"/>
      <c r="E271" s="3661"/>
      <c r="F271" s="3661"/>
      <c r="G271" s="3661"/>
      <c r="H271" s="3660"/>
      <c r="I271" s="3662"/>
      <c r="J271" s="3662"/>
      <c r="K271" s="3662"/>
      <c r="L271" s="3662"/>
      <c r="M271" s="3660"/>
      <c r="N271" s="3662"/>
      <c r="O271" s="3662"/>
      <c r="P271" s="3662"/>
      <c r="Q271" s="3662"/>
      <c r="R271" s="3662"/>
      <c r="S271" s="3660"/>
      <c r="T271" s="3663"/>
      <c r="U271" s="3663"/>
      <c r="V271" s="3663"/>
      <c r="W271" s="3663"/>
      <c r="X271" s="3663"/>
      <c r="Y271" s="3663"/>
      <c r="Z271" s="3663"/>
      <c r="AA271" s="3663"/>
      <c r="AB271" s="3663"/>
      <c r="AC271" s="3663"/>
      <c r="AD271" s="3663"/>
      <c r="AE271" s="3663"/>
      <c r="AF271" s="3663"/>
      <c r="AG271" s="3663"/>
      <c r="AH271" s="3663"/>
      <c r="AI271" s="3663"/>
      <c r="AJ271" s="3663"/>
      <c r="AK271" s="3625"/>
    </row>
    <row r="272" spans="2:37" s="2452" customFormat="1" x14ac:dyDescent="0.2">
      <c r="B272" s="5480" t="s">
        <v>4992</v>
      </c>
      <c r="C272" s="5450"/>
      <c r="D272" s="5481" t="s">
        <v>6672</v>
      </c>
      <c r="E272" s="5450"/>
      <c r="F272" s="5450"/>
      <c r="G272" s="5450"/>
      <c r="H272" s="5450"/>
      <c r="I272" s="5450"/>
      <c r="J272" s="5450"/>
      <c r="K272" s="5450"/>
      <c r="L272" s="5450"/>
      <c r="M272" s="5450"/>
      <c r="N272" s="5450"/>
      <c r="O272" s="5450"/>
      <c r="P272" s="5450"/>
      <c r="Q272" s="5450"/>
      <c r="R272" s="5450"/>
      <c r="S272" s="5450"/>
      <c r="T272" s="5450"/>
      <c r="U272" s="5450"/>
      <c r="V272" s="5450"/>
      <c r="W272" s="5450"/>
      <c r="X272" s="5450"/>
      <c r="Y272" s="5450"/>
      <c r="Z272" s="5450"/>
      <c r="AA272" s="5450"/>
      <c r="AB272" s="5450"/>
      <c r="AC272" s="5450"/>
      <c r="AD272" s="5450"/>
      <c r="AE272" s="5450"/>
      <c r="AF272" s="5450"/>
      <c r="AG272" s="5450"/>
      <c r="AH272" s="5450"/>
      <c r="AI272" s="5450"/>
      <c r="AJ272" s="5450"/>
      <c r="AK272" s="3625"/>
    </row>
    <row r="273" spans="2:37" s="2452" customFormat="1" x14ac:dyDescent="0.2">
      <c r="B273" s="5480" t="s">
        <v>4993</v>
      </c>
      <c r="C273" s="5450"/>
      <c r="D273" s="5481" t="s">
        <v>6673</v>
      </c>
      <c r="E273" s="5450"/>
      <c r="F273" s="5450"/>
      <c r="G273" s="5450"/>
      <c r="H273" s="5450"/>
      <c r="I273" s="5450"/>
      <c r="J273" s="5450"/>
      <c r="K273" s="5450"/>
      <c r="L273" s="5450"/>
      <c r="M273" s="5450"/>
      <c r="N273" s="5450"/>
      <c r="O273" s="5450"/>
      <c r="P273" s="5450"/>
      <c r="Q273" s="5450"/>
      <c r="R273" s="5450"/>
      <c r="S273" s="5450"/>
      <c r="T273" s="5450"/>
      <c r="U273" s="5450"/>
      <c r="V273" s="5450"/>
      <c r="W273" s="5450"/>
      <c r="X273" s="5450"/>
      <c r="Y273" s="5450"/>
      <c r="Z273" s="5450"/>
      <c r="AA273" s="5450"/>
      <c r="AB273" s="5450"/>
      <c r="AC273" s="5450"/>
      <c r="AD273" s="5450"/>
      <c r="AE273" s="5450"/>
      <c r="AF273" s="5450"/>
      <c r="AG273" s="5450"/>
      <c r="AH273" s="5450"/>
      <c r="AI273" s="5450"/>
      <c r="AJ273" s="5450"/>
      <c r="AK273" s="3625"/>
    </row>
    <row r="274" spans="2:37" s="2452" customFormat="1" ht="13.5" thickBot="1" x14ac:dyDescent="0.25">
      <c r="B274" s="5482"/>
      <c r="C274" s="5483"/>
      <c r="D274" s="5484"/>
      <c r="E274" s="5484"/>
      <c r="F274" s="5484"/>
      <c r="G274" s="5484"/>
      <c r="H274" s="3664"/>
      <c r="I274" s="3664"/>
      <c r="J274" s="3664"/>
      <c r="K274" s="3664"/>
      <c r="L274" s="3664"/>
      <c r="M274" s="3664"/>
      <c r="N274" s="3664"/>
      <c r="O274" s="3664"/>
      <c r="P274" s="3664"/>
      <c r="Q274" s="3664"/>
      <c r="R274" s="3664"/>
      <c r="S274" s="3664"/>
      <c r="T274" s="3665"/>
      <c r="U274" s="3665"/>
      <c r="V274" s="3665"/>
      <c r="W274" s="3665"/>
      <c r="X274" s="3665"/>
      <c r="Y274" s="3665"/>
      <c r="Z274" s="3665"/>
      <c r="AA274" s="3665"/>
      <c r="AB274" s="3665"/>
      <c r="AC274" s="3665"/>
      <c r="AD274" s="3665"/>
      <c r="AE274" s="3665"/>
      <c r="AF274" s="3665"/>
      <c r="AG274" s="3665"/>
      <c r="AH274" s="3665"/>
      <c r="AI274" s="3665"/>
      <c r="AJ274" s="3665"/>
      <c r="AK274" s="3666"/>
    </row>
    <row r="275" spans="2:37" s="2452" customFormat="1" x14ac:dyDescent="0.2">
      <c r="B275" s="3231"/>
      <c r="C275" s="3231"/>
      <c r="D275" s="2874"/>
      <c r="E275" s="2874"/>
      <c r="F275" s="2874"/>
      <c r="G275" s="2875"/>
      <c r="H275" s="2876"/>
      <c r="I275" s="2874"/>
      <c r="J275" s="2874"/>
    </row>
    <row r="276" spans="2:37" s="2452" customFormat="1" ht="13.5" thickBot="1" x14ac:dyDescent="0.25">
      <c r="B276" s="3231"/>
      <c r="C276" s="3231"/>
      <c r="D276" s="2874"/>
      <c r="E276" s="2874"/>
      <c r="F276" s="2874"/>
      <c r="G276" s="2875"/>
      <c r="H276" s="2876"/>
      <c r="I276" s="2874"/>
      <c r="J276" s="2874"/>
    </row>
    <row r="277" spans="2:37" s="2452" customFormat="1" ht="20.25" x14ac:dyDescent="0.2">
      <c r="B277" s="5451" t="s">
        <v>5001</v>
      </c>
      <c r="C277" s="5452"/>
      <c r="D277" s="5452"/>
      <c r="E277" s="5452"/>
      <c r="F277" s="5452"/>
      <c r="G277" s="5452"/>
      <c r="H277" s="5452"/>
      <c r="I277" s="5452"/>
      <c r="J277" s="5452"/>
      <c r="K277" s="5452"/>
      <c r="L277" s="5452"/>
      <c r="M277" s="5452"/>
      <c r="N277" s="5452"/>
      <c r="O277" s="5452"/>
      <c r="P277" s="5452"/>
      <c r="Q277" s="5452"/>
      <c r="R277" s="5452"/>
      <c r="S277" s="5452"/>
      <c r="T277" s="5452"/>
      <c r="U277" s="5452"/>
      <c r="V277" s="5452"/>
      <c r="W277" s="5452"/>
      <c r="X277" s="5452"/>
      <c r="Y277" s="5452"/>
      <c r="Z277" s="5452"/>
      <c r="AA277" s="5452"/>
      <c r="AB277" s="5452"/>
      <c r="AC277" s="5452"/>
      <c r="AD277" s="5452"/>
      <c r="AE277" s="5452"/>
      <c r="AF277" s="5452"/>
      <c r="AG277" s="5452"/>
      <c r="AH277" s="5452"/>
      <c r="AI277" s="5452"/>
      <c r="AJ277" s="5452"/>
      <c r="AK277" s="5453"/>
    </row>
    <row r="278" spans="2:37" s="2452" customFormat="1" x14ac:dyDescent="0.2">
      <c r="B278" s="3622"/>
      <c r="C278" s="3623"/>
      <c r="D278" s="3623"/>
      <c r="E278" s="3623"/>
      <c r="F278" s="3623"/>
      <c r="G278" s="3624"/>
      <c r="H278" s="3624"/>
      <c r="I278" s="3624"/>
      <c r="J278" s="3624"/>
      <c r="K278" s="3624"/>
      <c r="L278" s="3624"/>
      <c r="M278" s="3624"/>
      <c r="N278" s="3624"/>
      <c r="O278" s="3624"/>
      <c r="P278" s="3624"/>
      <c r="Q278" s="3624"/>
      <c r="R278" s="3624"/>
      <c r="S278" s="3624"/>
      <c r="T278" s="3624"/>
      <c r="U278" s="3624"/>
      <c r="V278" s="3624"/>
      <c r="W278" s="3624"/>
      <c r="X278" s="3624"/>
      <c r="Y278" s="3624"/>
      <c r="Z278" s="3624"/>
      <c r="AA278" s="3624"/>
      <c r="AB278" s="3624"/>
      <c r="AC278" s="3624"/>
      <c r="AD278" s="3624"/>
      <c r="AE278" s="3624"/>
      <c r="AF278" s="3624"/>
      <c r="AG278" s="3624"/>
      <c r="AH278" s="3624"/>
      <c r="AI278" s="3624"/>
      <c r="AJ278" s="3624"/>
      <c r="AK278" s="3625"/>
    </row>
    <row r="279" spans="2:37" s="2452" customFormat="1" x14ac:dyDescent="0.2">
      <c r="B279" s="3622" t="s">
        <v>4988</v>
      </c>
      <c r="C279" s="3623"/>
      <c r="D279" s="5486" t="s">
        <v>6567</v>
      </c>
      <c r="E279" s="5486"/>
      <c r="F279" s="5486"/>
      <c r="G279" s="3624"/>
      <c r="H279" s="3624"/>
      <c r="I279" s="3624"/>
      <c r="J279" s="3624"/>
      <c r="K279" s="3624"/>
      <c r="L279" s="3624"/>
      <c r="M279" s="3624"/>
      <c r="N279" s="3624"/>
      <c r="O279" s="3624"/>
      <c r="P279" s="3624"/>
      <c r="Q279" s="3624"/>
      <c r="R279" s="3624"/>
      <c r="S279" s="3624"/>
      <c r="T279" s="3624"/>
      <c r="U279" s="3624"/>
      <c r="V279" s="3624"/>
      <c r="W279" s="3624"/>
      <c r="X279" s="3624"/>
      <c r="Y279" s="3624"/>
      <c r="Z279" s="3624"/>
      <c r="AA279" s="3624"/>
      <c r="AB279" s="3624"/>
      <c r="AC279" s="3624"/>
      <c r="AD279" s="3624"/>
      <c r="AE279" s="3624"/>
      <c r="AF279" s="3624"/>
      <c r="AG279" s="3624"/>
      <c r="AH279" s="3624"/>
      <c r="AI279" s="3624"/>
      <c r="AJ279" s="3624"/>
      <c r="AK279" s="3625"/>
    </row>
    <row r="280" spans="2:37" s="2452" customFormat="1" ht="13.5" thickBot="1" x14ac:dyDescent="0.25">
      <c r="B280" s="5457" t="s">
        <v>5002</v>
      </c>
      <c r="C280" s="5458"/>
      <c r="D280" s="5508">
        <v>41787</v>
      </c>
      <c r="E280" s="5508"/>
      <c r="F280" s="3626"/>
      <c r="G280" s="3624"/>
      <c r="H280" s="3624"/>
      <c r="I280" s="3624"/>
      <c r="J280" s="3624"/>
      <c r="K280" s="3624"/>
      <c r="L280" s="3624"/>
      <c r="M280" s="3624"/>
      <c r="N280" s="3624"/>
      <c r="O280" s="3624"/>
      <c r="P280" s="3624"/>
      <c r="Q280" s="3624"/>
      <c r="R280" s="3624"/>
      <c r="S280" s="3624"/>
      <c r="T280" s="3624"/>
      <c r="U280" s="3624"/>
      <c r="V280" s="3624"/>
      <c r="W280" s="3624"/>
      <c r="X280" s="3624"/>
      <c r="Y280" s="3624"/>
      <c r="Z280" s="3624"/>
      <c r="AA280" s="3624"/>
      <c r="AB280" s="3624"/>
      <c r="AC280" s="3624"/>
      <c r="AD280" s="3624"/>
      <c r="AE280" s="3624"/>
      <c r="AF280" s="3624"/>
      <c r="AG280" s="3624"/>
      <c r="AH280" s="3624"/>
      <c r="AI280" s="3624"/>
      <c r="AJ280" s="3624"/>
      <c r="AK280" s="3625"/>
    </row>
    <row r="281" spans="2:37" s="2452" customFormat="1" ht="13.5" thickBot="1" x14ac:dyDescent="0.25">
      <c r="B281" s="5459" t="s">
        <v>5003</v>
      </c>
      <c r="C281" s="5460"/>
      <c r="D281" s="5461" t="s">
        <v>6568</v>
      </c>
      <c r="E281" s="5462"/>
      <c r="F281" s="5462"/>
      <c r="G281" s="5462"/>
      <c r="H281" s="5462"/>
      <c r="I281" s="5462"/>
      <c r="J281" s="5462"/>
      <c r="K281" s="5462"/>
      <c r="L281" s="5462"/>
      <c r="M281" s="5462"/>
      <c r="N281" s="5462"/>
      <c r="O281" s="5462"/>
      <c r="P281" s="5462"/>
      <c r="Q281" s="5463"/>
      <c r="R281" s="3624"/>
      <c r="S281" s="3624"/>
      <c r="T281" s="3624"/>
      <c r="U281" s="3624"/>
      <c r="V281" s="3624"/>
      <c r="W281" s="3624"/>
      <c r="X281" s="3624"/>
      <c r="Y281" s="3624"/>
      <c r="Z281" s="3624"/>
      <c r="AA281" s="3624"/>
      <c r="AB281" s="3624"/>
      <c r="AC281" s="3624"/>
      <c r="AD281" s="3624"/>
      <c r="AE281" s="3624"/>
      <c r="AF281" s="3624"/>
      <c r="AG281" s="3624"/>
      <c r="AH281" s="3624"/>
      <c r="AI281" s="3624"/>
      <c r="AJ281" s="3624"/>
      <c r="AK281" s="3625"/>
    </row>
    <row r="282" spans="2:37" s="2452" customFormat="1" ht="13.5" thickBot="1" x14ac:dyDescent="0.25">
      <c r="B282" s="5487"/>
      <c r="C282" s="5488"/>
      <c r="D282" s="5489"/>
      <c r="E282" s="5489"/>
      <c r="F282" s="5489"/>
      <c r="G282" s="5489"/>
      <c r="H282" s="5489"/>
      <c r="I282" s="5489"/>
      <c r="J282" s="5489"/>
      <c r="K282" s="5489"/>
      <c r="L282" s="5489"/>
      <c r="M282" s="5489"/>
      <c r="N282" s="5489"/>
      <c r="O282" s="5489"/>
      <c r="P282" s="5489"/>
      <c r="Q282" s="5489"/>
      <c r="R282" s="3624"/>
      <c r="S282" s="3624"/>
      <c r="T282" s="3624"/>
      <c r="U282" s="3624"/>
      <c r="V282" s="3624"/>
      <c r="W282" s="3624"/>
      <c r="X282" s="3624"/>
      <c r="Y282" s="3624"/>
      <c r="Z282" s="3624"/>
      <c r="AA282" s="3624"/>
      <c r="AB282" s="3624"/>
      <c r="AC282" s="3624"/>
      <c r="AD282" s="3624"/>
      <c r="AE282" s="3624"/>
      <c r="AF282" s="3624"/>
      <c r="AG282" s="3624"/>
      <c r="AH282" s="3624"/>
      <c r="AI282" s="3624"/>
      <c r="AJ282" s="3624"/>
      <c r="AK282" s="3625"/>
    </row>
    <row r="283" spans="2:37" s="2452" customFormat="1" ht="13.5" thickBot="1" x14ac:dyDescent="0.25">
      <c r="B283" s="5464" t="s">
        <v>5004</v>
      </c>
      <c r="C283" s="5465"/>
      <c r="D283" s="5444" t="s">
        <v>4994</v>
      </c>
      <c r="E283" s="5444" t="s">
        <v>5005</v>
      </c>
      <c r="F283" s="5471" t="s">
        <v>224</v>
      </c>
      <c r="G283" s="5472"/>
      <c r="H283" s="5472"/>
      <c r="I283" s="5472"/>
      <c r="J283" s="5472"/>
      <c r="K283" s="5472"/>
      <c r="L283" s="5472"/>
      <c r="M283" s="5472"/>
      <c r="N283" s="5472"/>
      <c r="O283" s="5472"/>
      <c r="P283" s="5472"/>
      <c r="Q283" s="5472"/>
      <c r="R283" s="5473"/>
      <c r="S283" s="5471" t="s">
        <v>340</v>
      </c>
      <c r="T283" s="5472"/>
      <c r="U283" s="5472"/>
      <c r="V283" s="5472"/>
      <c r="W283" s="5472"/>
      <c r="X283" s="5472"/>
      <c r="Y283" s="5472"/>
      <c r="Z283" s="5472"/>
      <c r="AA283" s="5472"/>
      <c r="AB283" s="5472"/>
      <c r="AC283" s="5473"/>
      <c r="AD283" s="5471" t="s">
        <v>225</v>
      </c>
      <c r="AE283" s="5472"/>
      <c r="AF283" s="5472"/>
      <c r="AG283" s="5473"/>
      <c r="AH283" s="5474" t="s">
        <v>4989</v>
      </c>
      <c r="AI283" s="5475"/>
      <c r="AJ283" s="5476"/>
      <c r="AK283" s="3625"/>
    </row>
    <row r="284" spans="2:37" s="2452" customFormat="1" ht="13.5" thickBot="1" x14ac:dyDescent="0.25">
      <c r="B284" s="5466"/>
      <c r="C284" s="5467"/>
      <c r="D284" s="5470"/>
      <c r="E284" s="5470"/>
      <c r="F284" s="5444" t="s">
        <v>5006</v>
      </c>
      <c r="G284" s="5444" t="s">
        <v>5007</v>
      </c>
      <c r="H284" s="5444" t="s">
        <v>5008</v>
      </c>
      <c r="I284" s="5448" t="s">
        <v>5009</v>
      </c>
      <c r="J284" s="5448" t="s">
        <v>5010</v>
      </c>
      <c r="K284" s="5448" t="s">
        <v>5011</v>
      </c>
      <c r="L284" s="5448" t="s">
        <v>5012</v>
      </c>
      <c r="M284" s="5450" t="s">
        <v>5013</v>
      </c>
      <c r="N284" s="5450"/>
      <c r="O284" s="5448" t="s">
        <v>5014</v>
      </c>
      <c r="P284" s="5448" t="s">
        <v>5015</v>
      </c>
      <c r="Q284" s="5448" t="s">
        <v>5016</v>
      </c>
      <c r="R284" s="5448" t="s">
        <v>5017</v>
      </c>
      <c r="S284" s="5444" t="s">
        <v>5018</v>
      </c>
      <c r="T284" s="5444" t="s">
        <v>5019</v>
      </c>
      <c r="U284" s="5444" t="s">
        <v>5020</v>
      </c>
      <c r="V284" s="5444" t="s">
        <v>5021</v>
      </c>
      <c r="W284" s="5444" t="s">
        <v>5022</v>
      </c>
      <c r="X284" s="5444" t="s">
        <v>5023</v>
      </c>
      <c r="Y284" s="5444" t="s">
        <v>5024</v>
      </c>
      <c r="Z284" s="5444" t="s">
        <v>5025</v>
      </c>
      <c r="AA284" s="5444" t="s">
        <v>5026</v>
      </c>
      <c r="AB284" s="5448" t="s">
        <v>5027</v>
      </c>
      <c r="AC284" s="5448" t="s">
        <v>5028</v>
      </c>
      <c r="AD284" s="5444" t="s">
        <v>5029</v>
      </c>
      <c r="AE284" s="5444" t="s">
        <v>5030</v>
      </c>
      <c r="AF284" s="5444" t="s">
        <v>5031</v>
      </c>
      <c r="AG284" s="5444" t="s">
        <v>5032</v>
      </c>
      <c r="AH284" s="5444" t="s">
        <v>1154</v>
      </c>
      <c r="AI284" s="5444" t="s">
        <v>4990</v>
      </c>
      <c r="AJ284" s="5444" t="s">
        <v>4991</v>
      </c>
      <c r="AK284" s="3625"/>
    </row>
    <row r="285" spans="2:37" s="2452" customFormat="1" ht="13.5" thickBot="1" x14ac:dyDescent="0.25">
      <c r="B285" s="5490"/>
      <c r="C285" s="5450"/>
      <c r="D285" s="5445"/>
      <c r="E285" s="5445"/>
      <c r="F285" s="5445"/>
      <c r="G285" s="5445"/>
      <c r="H285" s="5445"/>
      <c r="I285" s="5449"/>
      <c r="J285" s="5449"/>
      <c r="K285" s="5449"/>
      <c r="L285" s="5449"/>
      <c r="M285" s="3627" t="s">
        <v>5033</v>
      </c>
      <c r="N285" s="3628" t="s">
        <v>2798</v>
      </c>
      <c r="O285" s="5449"/>
      <c r="P285" s="5449"/>
      <c r="Q285" s="5449"/>
      <c r="R285" s="5449"/>
      <c r="S285" s="5445"/>
      <c r="T285" s="5445"/>
      <c r="U285" s="5445"/>
      <c r="V285" s="5445"/>
      <c r="W285" s="5445"/>
      <c r="X285" s="5445"/>
      <c r="Y285" s="5445"/>
      <c r="Z285" s="5445"/>
      <c r="AA285" s="5445"/>
      <c r="AB285" s="5449"/>
      <c r="AC285" s="5449"/>
      <c r="AD285" s="5445"/>
      <c r="AE285" s="5445"/>
      <c r="AF285" s="5445"/>
      <c r="AG285" s="5445"/>
      <c r="AH285" s="5445"/>
      <c r="AI285" s="5445"/>
      <c r="AJ285" s="5445"/>
      <c r="AK285" s="3625"/>
    </row>
    <row r="286" spans="2:37" s="2452" customFormat="1" x14ac:dyDescent="0.2">
      <c r="B286" s="1325" t="s">
        <v>6569</v>
      </c>
      <c r="C286" s="3720"/>
      <c r="D286" s="3615">
        <v>300535</v>
      </c>
      <c r="E286" s="3629">
        <v>29</v>
      </c>
      <c r="F286" s="3630" t="s">
        <v>1534</v>
      </c>
      <c r="G286" s="3631" t="s">
        <v>1534</v>
      </c>
      <c r="H286" s="3631" t="s">
        <v>1534</v>
      </c>
      <c r="I286" s="3631" t="s">
        <v>1534</v>
      </c>
      <c r="J286" s="3631" t="s">
        <v>1534</v>
      </c>
      <c r="K286" s="3631" t="s">
        <v>1534</v>
      </c>
      <c r="L286" s="3632" t="s">
        <v>1534</v>
      </c>
      <c r="M286" s="3633" t="s">
        <v>1534</v>
      </c>
      <c r="N286" s="3633" t="s">
        <v>1534</v>
      </c>
      <c r="O286" s="3631" t="s">
        <v>1534</v>
      </c>
      <c r="P286" s="3631" t="s">
        <v>1534</v>
      </c>
      <c r="Q286" s="3631" t="s">
        <v>1534</v>
      </c>
      <c r="R286" s="3631" t="s">
        <v>1534</v>
      </c>
      <c r="S286" s="3634" t="s">
        <v>1534</v>
      </c>
      <c r="T286" s="3634" t="s">
        <v>1534</v>
      </c>
      <c r="U286" s="3634" t="s">
        <v>1534</v>
      </c>
      <c r="V286" s="3634" t="s">
        <v>1534</v>
      </c>
      <c r="W286" s="3634" t="s">
        <v>1534</v>
      </c>
      <c r="X286" s="3634" t="s">
        <v>1534</v>
      </c>
      <c r="Y286" s="3634" t="s">
        <v>1534</v>
      </c>
      <c r="Z286" s="3634" t="s">
        <v>1534</v>
      </c>
      <c r="AA286" s="3634" t="s">
        <v>1534</v>
      </c>
      <c r="AB286" s="3634" t="s">
        <v>1534</v>
      </c>
      <c r="AC286" s="3634" t="s">
        <v>1534</v>
      </c>
      <c r="AD286" s="3629">
        <v>29</v>
      </c>
      <c r="AE286" s="3635" t="s">
        <v>6139</v>
      </c>
      <c r="AF286" s="3636" t="s">
        <v>1534</v>
      </c>
      <c r="AG286" s="3636">
        <v>0.1</v>
      </c>
      <c r="AH286" s="3637"/>
      <c r="AI286" s="3637"/>
      <c r="AJ286" s="3638"/>
      <c r="AK286" s="3625"/>
    </row>
    <row r="287" spans="2:37" s="2452" customFormat="1" x14ac:dyDescent="0.2">
      <c r="B287" s="5510" t="s">
        <v>6570</v>
      </c>
      <c r="C287" s="5504"/>
      <c r="D287" s="3718">
        <v>300535</v>
      </c>
      <c r="E287" s="3639">
        <v>39</v>
      </c>
      <c r="F287" s="3640" t="s">
        <v>1534</v>
      </c>
      <c r="G287" s="3641" t="s">
        <v>1534</v>
      </c>
      <c r="H287" s="3641" t="s">
        <v>1534</v>
      </c>
      <c r="I287" s="3641" t="s">
        <v>1534</v>
      </c>
      <c r="J287" s="3641" t="s">
        <v>1534</v>
      </c>
      <c r="K287" s="3641" t="s">
        <v>1534</v>
      </c>
      <c r="L287" s="3642" t="s">
        <v>1534</v>
      </c>
      <c r="M287" s="3643" t="s">
        <v>1534</v>
      </c>
      <c r="N287" s="3643" t="s">
        <v>1534</v>
      </c>
      <c r="O287" s="3641" t="s">
        <v>1534</v>
      </c>
      <c r="P287" s="3641" t="s">
        <v>1534</v>
      </c>
      <c r="Q287" s="3641" t="s">
        <v>1534</v>
      </c>
      <c r="R287" s="3641" t="s">
        <v>1534</v>
      </c>
      <c r="S287" s="3644" t="s">
        <v>1534</v>
      </c>
      <c r="T287" s="3644" t="s">
        <v>1534</v>
      </c>
      <c r="U287" s="3644" t="s">
        <v>1534</v>
      </c>
      <c r="V287" s="3644" t="s">
        <v>1534</v>
      </c>
      <c r="W287" s="3644" t="s">
        <v>1534</v>
      </c>
      <c r="X287" s="3644" t="s">
        <v>1534</v>
      </c>
      <c r="Y287" s="3644" t="s">
        <v>1534</v>
      </c>
      <c r="Z287" s="3644" t="s">
        <v>1534</v>
      </c>
      <c r="AA287" s="3644" t="s">
        <v>1534</v>
      </c>
      <c r="AB287" s="3644" t="s">
        <v>1534</v>
      </c>
      <c r="AC287" s="3644" t="s">
        <v>1534</v>
      </c>
      <c r="AD287" s="3639">
        <v>39</v>
      </c>
      <c r="AE287" s="3645" t="s">
        <v>6141</v>
      </c>
      <c r="AF287" s="3646" t="s">
        <v>1534</v>
      </c>
      <c r="AG287" s="3646">
        <v>0.1</v>
      </c>
      <c r="AH287" s="3647"/>
      <c r="AI287" s="3647"/>
      <c r="AJ287" s="3648"/>
      <c r="AK287" s="3625"/>
    </row>
    <row r="288" spans="2:37" s="2452" customFormat="1" x14ac:dyDescent="0.2">
      <c r="B288" s="5510" t="s">
        <v>6571</v>
      </c>
      <c r="C288" s="5504"/>
      <c r="D288" s="3718">
        <v>300535</v>
      </c>
      <c r="E288" s="3639">
        <v>49</v>
      </c>
      <c r="F288" s="3640" t="s">
        <v>1534</v>
      </c>
      <c r="G288" s="3641" t="s">
        <v>1534</v>
      </c>
      <c r="H288" s="3641" t="s">
        <v>1534</v>
      </c>
      <c r="I288" s="3641" t="s">
        <v>1534</v>
      </c>
      <c r="J288" s="3641" t="s">
        <v>1534</v>
      </c>
      <c r="K288" s="3641" t="s">
        <v>1534</v>
      </c>
      <c r="L288" s="3642" t="s">
        <v>1534</v>
      </c>
      <c r="M288" s="3643" t="s">
        <v>1534</v>
      </c>
      <c r="N288" s="3643" t="s">
        <v>1534</v>
      </c>
      <c r="O288" s="3641" t="s">
        <v>1534</v>
      </c>
      <c r="P288" s="3641" t="s">
        <v>1534</v>
      </c>
      <c r="Q288" s="3641" t="s">
        <v>1534</v>
      </c>
      <c r="R288" s="3641" t="s">
        <v>1534</v>
      </c>
      <c r="S288" s="3644" t="s">
        <v>1534</v>
      </c>
      <c r="T288" s="3644" t="s">
        <v>1534</v>
      </c>
      <c r="U288" s="3644" t="s">
        <v>1534</v>
      </c>
      <c r="V288" s="3644" t="s">
        <v>1534</v>
      </c>
      <c r="W288" s="3644" t="s">
        <v>1534</v>
      </c>
      <c r="X288" s="3644" t="s">
        <v>1534</v>
      </c>
      <c r="Y288" s="3644" t="s">
        <v>1534</v>
      </c>
      <c r="Z288" s="3644" t="s">
        <v>1534</v>
      </c>
      <c r="AA288" s="3644" t="s">
        <v>1534</v>
      </c>
      <c r="AB288" s="3644" t="s">
        <v>1534</v>
      </c>
      <c r="AC288" s="3644" t="s">
        <v>1534</v>
      </c>
      <c r="AD288" s="3639">
        <v>49</v>
      </c>
      <c r="AE288" s="3645" t="s">
        <v>6143</v>
      </c>
      <c r="AF288" s="3646" t="s">
        <v>1534</v>
      </c>
      <c r="AG288" s="3646">
        <v>0.1</v>
      </c>
      <c r="AH288" s="3647"/>
      <c r="AI288" s="3647"/>
      <c r="AJ288" s="3648"/>
      <c r="AK288" s="3625"/>
    </row>
    <row r="289" spans="2:37" s="2452" customFormat="1" x14ac:dyDescent="0.2">
      <c r="B289" s="5510" t="s">
        <v>6572</v>
      </c>
      <c r="C289" s="5504"/>
      <c r="D289" s="3718">
        <v>300535</v>
      </c>
      <c r="E289" s="3639">
        <v>95</v>
      </c>
      <c r="F289" s="3640" t="s">
        <v>1534</v>
      </c>
      <c r="G289" s="3641" t="s">
        <v>1534</v>
      </c>
      <c r="H289" s="3641" t="s">
        <v>1534</v>
      </c>
      <c r="I289" s="3641" t="s">
        <v>1534</v>
      </c>
      <c r="J289" s="3641" t="s">
        <v>1534</v>
      </c>
      <c r="K289" s="3641" t="s">
        <v>1534</v>
      </c>
      <c r="L289" s="3642" t="s">
        <v>1534</v>
      </c>
      <c r="M289" s="3643" t="s">
        <v>1534</v>
      </c>
      <c r="N289" s="3643" t="s">
        <v>1534</v>
      </c>
      <c r="O289" s="3641" t="s">
        <v>1534</v>
      </c>
      <c r="P289" s="3641" t="s">
        <v>1534</v>
      </c>
      <c r="Q289" s="3641" t="s">
        <v>1534</v>
      </c>
      <c r="R289" s="3641" t="s">
        <v>1534</v>
      </c>
      <c r="S289" s="3644" t="s">
        <v>1534</v>
      </c>
      <c r="T289" s="3644" t="s">
        <v>1534</v>
      </c>
      <c r="U289" s="3644" t="s">
        <v>1534</v>
      </c>
      <c r="V289" s="3644" t="s">
        <v>1534</v>
      </c>
      <c r="W289" s="3644" t="s">
        <v>1534</v>
      </c>
      <c r="X289" s="3644" t="s">
        <v>1534</v>
      </c>
      <c r="Y289" s="3644" t="s">
        <v>1534</v>
      </c>
      <c r="Z289" s="3644" t="s">
        <v>1534</v>
      </c>
      <c r="AA289" s="3644" t="s">
        <v>1534</v>
      </c>
      <c r="AB289" s="3644" t="s">
        <v>1534</v>
      </c>
      <c r="AC289" s="3644" t="s">
        <v>1534</v>
      </c>
      <c r="AD289" s="3639">
        <v>95</v>
      </c>
      <c r="AE289" s="3645" t="s">
        <v>6145</v>
      </c>
      <c r="AF289" s="3646" t="s">
        <v>1534</v>
      </c>
      <c r="AG289" s="3646">
        <v>0.1</v>
      </c>
      <c r="AH289" s="3647"/>
      <c r="AI289" s="3647"/>
      <c r="AJ289" s="3648"/>
      <c r="AK289" s="3625"/>
    </row>
    <row r="290" spans="2:37" s="2452" customFormat="1" ht="13.5" thickBot="1" x14ac:dyDescent="0.25">
      <c r="B290" s="5511" t="s">
        <v>6573</v>
      </c>
      <c r="C290" s="5512"/>
      <c r="D290" s="3719">
        <v>300535</v>
      </c>
      <c r="E290" s="3649">
        <v>140</v>
      </c>
      <c r="F290" s="3650" t="s">
        <v>1534</v>
      </c>
      <c r="G290" s="3651" t="s">
        <v>1534</v>
      </c>
      <c r="H290" s="3651" t="s">
        <v>1534</v>
      </c>
      <c r="I290" s="3651" t="s">
        <v>1534</v>
      </c>
      <c r="J290" s="3651" t="s">
        <v>1534</v>
      </c>
      <c r="K290" s="3651" t="s">
        <v>1534</v>
      </c>
      <c r="L290" s="3652" t="s">
        <v>1534</v>
      </c>
      <c r="M290" s="3653" t="s">
        <v>1534</v>
      </c>
      <c r="N290" s="3653" t="s">
        <v>1534</v>
      </c>
      <c r="O290" s="3651" t="s">
        <v>1534</v>
      </c>
      <c r="P290" s="3651" t="s">
        <v>1534</v>
      </c>
      <c r="Q290" s="3651" t="s">
        <v>1534</v>
      </c>
      <c r="R290" s="3651" t="s">
        <v>1534</v>
      </c>
      <c r="S290" s="3654" t="s">
        <v>1534</v>
      </c>
      <c r="T290" s="3654" t="s">
        <v>1534</v>
      </c>
      <c r="U290" s="3654" t="s">
        <v>1534</v>
      </c>
      <c r="V290" s="3654" t="s">
        <v>1534</v>
      </c>
      <c r="W290" s="3654" t="s">
        <v>1534</v>
      </c>
      <c r="X290" s="3654" t="s">
        <v>1534</v>
      </c>
      <c r="Y290" s="3654" t="s">
        <v>1534</v>
      </c>
      <c r="Z290" s="3654" t="s">
        <v>1534</v>
      </c>
      <c r="AA290" s="3654" t="s">
        <v>1534</v>
      </c>
      <c r="AB290" s="3654" t="s">
        <v>1534</v>
      </c>
      <c r="AC290" s="3654" t="s">
        <v>1534</v>
      </c>
      <c r="AD290" s="3649">
        <v>140</v>
      </c>
      <c r="AE290" s="3655" t="s">
        <v>6147</v>
      </c>
      <c r="AF290" s="3656" t="s">
        <v>1534</v>
      </c>
      <c r="AG290" s="3656">
        <v>0.1</v>
      </c>
      <c r="AH290" s="3657"/>
      <c r="AI290" s="3657"/>
      <c r="AJ290" s="3658"/>
      <c r="AK290" s="3625"/>
    </row>
    <row r="291" spans="2:37" s="2452" customFormat="1" x14ac:dyDescent="0.2">
      <c r="B291" s="3659"/>
      <c r="C291" s="3660"/>
      <c r="D291" s="3661"/>
      <c r="E291" s="3661"/>
      <c r="F291" s="3661"/>
      <c r="G291" s="3661"/>
      <c r="H291" s="3660"/>
      <c r="I291" s="3662"/>
      <c r="J291" s="3662"/>
      <c r="K291" s="3662"/>
      <c r="L291" s="3662"/>
      <c r="M291" s="3660"/>
      <c r="N291" s="3662"/>
      <c r="O291" s="3662"/>
      <c r="P291" s="3662"/>
      <c r="Q291" s="3662"/>
      <c r="R291" s="3662"/>
      <c r="S291" s="3660"/>
      <c r="T291" s="3663"/>
      <c r="U291" s="3663"/>
      <c r="V291" s="3663"/>
      <c r="W291" s="3663"/>
      <c r="X291" s="3663"/>
      <c r="Y291" s="3663"/>
      <c r="Z291" s="3663"/>
      <c r="AA291" s="3663"/>
      <c r="AB291" s="3663"/>
      <c r="AC291" s="3663"/>
      <c r="AD291" s="3663"/>
      <c r="AE291" s="3663"/>
      <c r="AF291" s="3663"/>
      <c r="AG291" s="3663"/>
      <c r="AH291" s="3663"/>
      <c r="AI291" s="3663"/>
      <c r="AJ291" s="3663"/>
      <c r="AK291" s="3625"/>
    </row>
    <row r="292" spans="2:37" s="2452" customFormat="1" x14ac:dyDescent="0.2">
      <c r="B292" s="5480" t="s">
        <v>4992</v>
      </c>
      <c r="C292" s="5450"/>
      <c r="D292" s="5450" t="s">
        <v>5100</v>
      </c>
      <c r="E292" s="5450"/>
      <c r="F292" s="5450"/>
      <c r="G292" s="5450"/>
      <c r="H292" s="5450"/>
      <c r="I292" s="5450"/>
      <c r="J292" s="5450"/>
      <c r="K292" s="5450"/>
      <c r="L292" s="5450"/>
      <c r="M292" s="5450"/>
      <c r="N292" s="5450"/>
      <c r="O292" s="5450"/>
      <c r="P292" s="5450"/>
      <c r="Q292" s="5450"/>
      <c r="R292" s="5450"/>
      <c r="S292" s="5450"/>
      <c r="T292" s="5450"/>
      <c r="U292" s="5450"/>
      <c r="V292" s="5450"/>
      <c r="W292" s="5450"/>
      <c r="X292" s="5450"/>
      <c r="Y292" s="5450"/>
      <c r="Z292" s="5450"/>
      <c r="AA292" s="5450"/>
      <c r="AB292" s="5450"/>
      <c r="AC292" s="5450"/>
      <c r="AD292" s="5450"/>
      <c r="AE292" s="5450"/>
      <c r="AF292" s="5450"/>
      <c r="AG292" s="5450"/>
      <c r="AH292" s="5450"/>
      <c r="AI292" s="5450"/>
      <c r="AJ292" s="5450"/>
      <c r="AK292" s="3625"/>
    </row>
    <row r="293" spans="2:37" s="2452" customFormat="1" x14ac:dyDescent="0.2">
      <c r="B293" s="5480" t="s">
        <v>4993</v>
      </c>
      <c r="C293" s="5450"/>
      <c r="D293" s="5450" t="s">
        <v>6529</v>
      </c>
      <c r="E293" s="5450"/>
      <c r="F293" s="5450"/>
      <c r="G293" s="5450"/>
      <c r="H293" s="5450"/>
      <c r="I293" s="5450"/>
      <c r="J293" s="5450"/>
      <c r="K293" s="5450"/>
      <c r="L293" s="5450"/>
      <c r="M293" s="5450"/>
      <c r="N293" s="5450"/>
      <c r="O293" s="5450"/>
      <c r="P293" s="5450"/>
      <c r="Q293" s="5450"/>
      <c r="R293" s="5450"/>
      <c r="S293" s="5450"/>
      <c r="T293" s="5450"/>
      <c r="U293" s="5450"/>
      <c r="V293" s="5450"/>
      <c r="W293" s="5450"/>
      <c r="X293" s="5450"/>
      <c r="Y293" s="5450"/>
      <c r="Z293" s="5450"/>
      <c r="AA293" s="5450"/>
      <c r="AB293" s="5450"/>
      <c r="AC293" s="5450"/>
      <c r="AD293" s="5450"/>
      <c r="AE293" s="5450"/>
      <c r="AF293" s="5450"/>
      <c r="AG293" s="5450"/>
      <c r="AH293" s="5450"/>
      <c r="AI293" s="5450"/>
      <c r="AJ293" s="5450"/>
      <c r="AK293" s="3625"/>
    </row>
    <row r="294" spans="2:37" s="2452" customFormat="1" ht="13.5" thickBot="1" x14ac:dyDescent="0.25">
      <c r="B294" s="5482"/>
      <c r="C294" s="5483"/>
      <c r="D294" s="5484"/>
      <c r="E294" s="5484"/>
      <c r="F294" s="5484"/>
      <c r="G294" s="5484"/>
      <c r="H294" s="3664"/>
      <c r="I294" s="3664"/>
      <c r="J294" s="3664"/>
      <c r="K294" s="3664"/>
      <c r="L294" s="3664"/>
      <c r="M294" s="3664"/>
      <c r="N294" s="3664"/>
      <c r="O294" s="3664"/>
      <c r="P294" s="3664"/>
      <c r="Q294" s="3664"/>
      <c r="R294" s="3664"/>
      <c r="S294" s="3664"/>
      <c r="T294" s="3665"/>
      <c r="U294" s="3665"/>
      <c r="V294" s="3665"/>
      <c r="W294" s="3665"/>
      <c r="X294" s="3665"/>
      <c r="Y294" s="3665"/>
      <c r="Z294" s="3665"/>
      <c r="AA294" s="3665"/>
      <c r="AB294" s="3665"/>
      <c r="AC294" s="3665"/>
      <c r="AD294" s="3665"/>
      <c r="AE294" s="3665"/>
      <c r="AF294" s="3665"/>
      <c r="AG294" s="3665"/>
      <c r="AH294" s="3665"/>
      <c r="AI294" s="3665"/>
      <c r="AJ294" s="3665"/>
      <c r="AK294" s="3666"/>
    </row>
    <row r="295" spans="2:37" s="2452" customFormat="1" x14ac:dyDescent="0.2">
      <c r="B295" s="3667"/>
      <c r="C295" s="3667"/>
      <c r="D295" s="3668"/>
      <c r="E295" s="3668"/>
      <c r="F295" s="3668"/>
      <c r="G295" s="3669"/>
      <c r="H295" s="3670"/>
      <c r="I295" s="3668"/>
      <c r="J295" s="3668"/>
      <c r="K295" s="1941"/>
      <c r="L295" s="1941"/>
      <c r="M295" s="1941"/>
      <c r="N295" s="1941"/>
      <c r="O295" s="1941"/>
      <c r="P295" s="1941"/>
      <c r="Q295" s="1941"/>
      <c r="R295" s="1941"/>
      <c r="S295" s="1941"/>
      <c r="T295" s="1941"/>
      <c r="U295" s="1941"/>
      <c r="V295" s="1941"/>
      <c r="W295" s="1941"/>
      <c r="X295" s="1941"/>
      <c r="Y295" s="1941"/>
      <c r="Z295" s="1941"/>
      <c r="AA295" s="1941"/>
      <c r="AB295" s="1941"/>
      <c r="AC295" s="1941"/>
      <c r="AD295" s="1941"/>
      <c r="AE295" s="1941"/>
      <c r="AF295" s="1941"/>
      <c r="AG295" s="1941"/>
      <c r="AH295" s="1941"/>
      <c r="AI295" s="1941"/>
      <c r="AJ295" s="1941"/>
      <c r="AK295" s="1941"/>
    </row>
    <row r="296" spans="2:37" s="2452" customFormat="1" ht="13.5" thickBot="1" x14ac:dyDescent="0.25">
      <c r="B296" s="3667"/>
      <c r="C296" s="3667"/>
      <c r="D296" s="3668"/>
      <c r="E296" s="3668"/>
      <c r="F296" s="3668"/>
      <c r="G296" s="3669"/>
      <c r="H296" s="3670"/>
      <c r="I296" s="3668"/>
      <c r="J296" s="3668"/>
      <c r="K296" s="1941"/>
      <c r="L296" s="1941"/>
      <c r="M296" s="1941"/>
      <c r="N296" s="1941"/>
      <c r="O296" s="1941"/>
      <c r="P296" s="1941"/>
      <c r="Q296" s="1941"/>
      <c r="R296" s="1941"/>
      <c r="S296" s="1941"/>
      <c r="T296" s="1941"/>
      <c r="U296" s="1941"/>
      <c r="V296" s="1941"/>
      <c r="W296" s="1941"/>
      <c r="X296" s="1941"/>
      <c r="Y296" s="1941"/>
      <c r="Z296" s="1941"/>
      <c r="AA296" s="1941"/>
      <c r="AB296" s="1941"/>
      <c r="AC296" s="1941"/>
      <c r="AD296" s="1941"/>
      <c r="AE296" s="1941"/>
      <c r="AF296" s="1941"/>
      <c r="AG296" s="1941"/>
      <c r="AH296" s="1941"/>
      <c r="AI296" s="1941"/>
      <c r="AJ296" s="1941"/>
      <c r="AK296" s="1941"/>
    </row>
    <row r="297" spans="2:37" s="2452" customFormat="1" ht="20.25" x14ac:dyDescent="0.2">
      <c r="B297" s="5451" t="s">
        <v>5001</v>
      </c>
      <c r="C297" s="5452"/>
      <c r="D297" s="5452"/>
      <c r="E297" s="5452"/>
      <c r="F297" s="5452"/>
      <c r="G297" s="5452"/>
      <c r="H297" s="5452"/>
      <c r="I297" s="5452"/>
      <c r="J297" s="5452"/>
      <c r="K297" s="5452"/>
      <c r="L297" s="5452"/>
      <c r="M297" s="5452"/>
      <c r="N297" s="5452"/>
      <c r="O297" s="5452"/>
      <c r="P297" s="5452"/>
      <c r="Q297" s="5452"/>
      <c r="R297" s="5452"/>
      <c r="S297" s="5452"/>
      <c r="T297" s="5452"/>
      <c r="U297" s="5452"/>
      <c r="V297" s="5452"/>
      <c r="W297" s="5452"/>
      <c r="X297" s="5452"/>
      <c r="Y297" s="5452"/>
      <c r="Z297" s="5452"/>
      <c r="AA297" s="5452"/>
      <c r="AB297" s="5452"/>
      <c r="AC297" s="5452"/>
      <c r="AD297" s="5452"/>
      <c r="AE297" s="5452"/>
      <c r="AF297" s="5452"/>
      <c r="AG297" s="5452"/>
      <c r="AH297" s="5452"/>
      <c r="AI297" s="5452"/>
      <c r="AJ297" s="5452"/>
      <c r="AK297" s="5453"/>
    </row>
    <row r="298" spans="2:37" s="2452" customFormat="1" x14ac:dyDescent="0.2">
      <c r="B298" s="3622"/>
      <c r="C298" s="3623"/>
      <c r="D298" s="3623"/>
      <c r="E298" s="3623"/>
      <c r="F298" s="3623"/>
      <c r="G298" s="3624"/>
      <c r="H298" s="3624"/>
      <c r="I298" s="3624"/>
      <c r="J298" s="3624"/>
      <c r="K298" s="3624"/>
      <c r="L298" s="3624"/>
      <c r="M298" s="3624"/>
      <c r="N298" s="3624"/>
      <c r="O298" s="3624"/>
      <c r="P298" s="3624"/>
      <c r="Q298" s="3624"/>
      <c r="R298" s="3624"/>
      <c r="S298" s="3624"/>
      <c r="T298" s="3624"/>
      <c r="U298" s="3624"/>
      <c r="V298" s="3624"/>
      <c r="W298" s="3624"/>
      <c r="X298" s="3624"/>
      <c r="Y298" s="3624"/>
      <c r="Z298" s="3624"/>
      <c r="AA298" s="3624"/>
      <c r="AB298" s="3624"/>
      <c r="AC298" s="3624"/>
      <c r="AD298" s="3624"/>
      <c r="AE298" s="3624"/>
      <c r="AF298" s="3624"/>
      <c r="AG298" s="3624"/>
      <c r="AH298" s="3624"/>
      <c r="AI298" s="3624"/>
      <c r="AJ298" s="3624"/>
      <c r="AK298" s="3625"/>
    </row>
    <row r="299" spans="2:37" s="2452" customFormat="1" x14ac:dyDescent="0.2">
      <c r="B299" s="3622" t="s">
        <v>4988</v>
      </c>
      <c r="C299" s="3623"/>
      <c r="D299" s="5486" t="s">
        <v>6574</v>
      </c>
      <c r="E299" s="5486"/>
      <c r="F299" s="5486"/>
      <c r="G299" s="3624"/>
      <c r="H299" s="3624"/>
      <c r="I299" s="3624"/>
      <c r="J299" s="3624"/>
      <c r="K299" s="3624"/>
      <c r="L299" s="3624"/>
      <c r="M299" s="3624"/>
      <c r="N299" s="3624"/>
      <c r="O299" s="3624"/>
      <c r="P299" s="3624"/>
      <c r="Q299" s="3624"/>
      <c r="R299" s="3624"/>
      <c r="S299" s="3624"/>
      <c r="T299" s="3624"/>
      <c r="U299" s="3624"/>
      <c r="V299" s="3624"/>
      <c r="W299" s="3624"/>
      <c r="X299" s="3624"/>
      <c r="Y299" s="3624"/>
      <c r="Z299" s="3624"/>
      <c r="AA299" s="3624"/>
      <c r="AB299" s="3624"/>
      <c r="AC299" s="3624"/>
      <c r="AD299" s="3624"/>
      <c r="AE299" s="3624"/>
      <c r="AF299" s="3624"/>
      <c r="AG299" s="3624"/>
      <c r="AH299" s="3624"/>
      <c r="AI299" s="3624"/>
      <c r="AJ299" s="3624"/>
      <c r="AK299" s="3625"/>
    </row>
    <row r="300" spans="2:37" s="2452" customFormat="1" ht="13.5" thickBot="1" x14ac:dyDescent="0.25">
      <c r="B300" s="5457" t="s">
        <v>5002</v>
      </c>
      <c r="C300" s="5458"/>
      <c r="D300" s="5508">
        <v>41760</v>
      </c>
      <c r="E300" s="5508"/>
      <c r="F300" s="3626"/>
      <c r="G300" s="3624"/>
      <c r="H300" s="3624"/>
      <c r="I300" s="3624"/>
      <c r="J300" s="3624"/>
      <c r="K300" s="3624"/>
      <c r="L300" s="3624"/>
      <c r="M300" s="3624"/>
      <c r="N300" s="3624"/>
      <c r="O300" s="3624"/>
      <c r="P300" s="3624"/>
      <c r="Q300" s="3624"/>
      <c r="R300" s="3624"/>
      <c r="S300" s="3624"/>
      <c r="T300" s="3624"/>
      <c r="U300" s="3624"/>
      <c r="V300" s="3624"/>
      <c r="W300" s="3624"/>
      <c r="X300" s="3624"/>
      <c r="Y300" s="3624"/>
      <c r="Z300" s="3624"/>
      <c r="AA300" s="3624"/>
      <c r="AB300" s="3624"/>
      <c r="AC300" s="3624"/>
      <c r="AD300" s="3624"/>
      <c r="AE300" s="3624"/>
      <c r="AF300" s="3624"/>
      <c r="AG300" s="3624"/>
      <c r="AH300" s="3624"/>
      <c r="AI300" s="3624"/>
      <c r="AJ300" s="3624"/>
      <c r="AK300" s="3625"/>
    </row>
    <row r="301" spans="2:37" s="2452" customFormat="1" ht="13.5" thickBot="1" x14ac:dyDescent="0.25">
      <c r="B301" s="5459" t="s">
        <v>5003</v>
      </c>
      <c r="C301" s="5460"/>
      <c r="D301" s="5461" t="s">
        <v>6575</v>
      </c>
      <c r="E301" s="5462"/>
      <c r="F301" s="5462"/>
      <c r="G301" s="5462"/>
      <c r="H301" s="5462"/>
      <c r="I301" s="5462"/>
      <c r="J301" s="5462"/>
      <c r="K301" s="5462"/>
      <c r="L301" s="5462"/>
      <c r="M301" s="5462"/>
      <c r="N301" s="5462"/>
      <c r="O301" s="5462"/>
      <c r="P301" s="5462"/>
      <c r="Q301" s="5463"/>
      <c r="R301" s="3624"/>
      <c r="S301" s="3624"/>
      <c r="T301" s="3624"/>
      <c r="U301" s="3624"/>
      <c r="V301" s="3624"/>
      <c r="W301" s="3624"/>
      <c r="X301" s="3624"/>
      <c r="Y301" s="3624"/>
      <c r="Z301" s="3624"/>
      <c r="AA301" s="3624"/>
      <c r="AB301" s="3624"/>
      <c r="AC301" s="3624"/>
      <c r="AD301" s="3624"/>
      <c r="AE301" s="3624"/>
      <c r="AF301" s="3624"/>
      <c r="AG301" s="3624"/>
      <c r="AH301" s="3624"/>
      <c r="AI301" s="3624"/>
      <c r="AJ301" s="3624"/>
      <c r="AK301" s="3625"/>
    </row>
    <row r="302" spans="2:37" s="2452" customFormat="1" ht="13.5" thickBot="1" x14ac:dyDescent="0.25">
      <c r="B302" s="5487"/>
      <c r="C302" s="5488"/>
      <c r="D302" s="5489"/>
      <c r="E302" s="5489"/>
      <c r="F302" s="5489"/>
      <c r="G302" s="5489"/>
      <c r="H302" s="5489"/>
      <c r="I302" s="5489"/>
      <c r="J302" s="5489"/>
      <c r="K302" s="5489"/>
      <c r="L302" s="5489"/>
      <c r="M302" s="5489"/>
      <c r="N302" s="5489"/>
      <c r="O302" s="5489"/>
      <c r="P302" s="5489"/>
      <c r="Q302" s="5489"/>
      <c r="R302" s="3624"/>
      <c r="S302" s="3624"/>
      <c r="T302" s="3624"/>
      <c r="U302" s="3624"/>
      <c r="V302" s="3624"/>
      <c r="W302" s="3624"/>
      <c r="X302" s="3624"/>
      <c r="Y302" s="3624"/>
      <c r="Z302" s="3624"/>
      <c r="AA302" s="3624"/>
      <c r="AB302" s="3624"/>
      <c r="AC302" s="3624"/>
      <c r="AD302" s="3624"/>
      <c r="AE302" s="3624"/>
      <c r="AF302" s="3624"/>
      <c r="AG302" s="3624"/>
      <c r="AH302" s="3624"/>
      <c r="AI302" s="3624"/>
      <c r="AJ302" s="3624"/>
      <c r="AK302" s="3625"/>
    </row>
    <row r="303" spans="2:37" s="2452" customFormat="1" ht="13.5" thickBot="1" x14ac:dyDescent="0.25">
      <c r="B303" s="5464" t="s">
        <v>5004</v>
      </c>
      <c r="C303" s="5465"/>
      <c r="D303" s="5444" t="s">
        <v>4994</v>
      </c>
      <c r="E303" s="5444" t="s">
        <v>5005</v>
      </c>
      <c r="F303" s="5471" t="s">
        <v>224</v>
      </c>
      <c r="G303" s="5472"/>
      <c r="H303" s="5472"/>
      <c r="I303" s="5472"/>
      <c r="J303" s="5472"/>
      <c r="K303" s="5472"/>
      <c r="L303" s="5472"/>
      <c r="M303" s="5472"/>
      <c r="N303" s="5472"/>
      <c r="O303" s="5472"/>
      <c r="P303" s="5472"/>
      <c r="Q303" s="5472"/>
      <c r="R303" s="5473"/>
      <c r="S303" s="5471" t="s">
        <v>340</v>
      </c>
      <c r="T303" s="5472"/>
      <c r="U303" s="5472"/>
      <c r="V303" s="5472"/>
      <c r="W303" s="5472"/>
      <c r="X303" s="5472"/>
      <c r="Y303" s="5472"/>
      <c r="Z303" s="5472"/>
      <c r="AA303" s="5472"/>
      <c r="AB303" s="5472"/>
      <c r="AC303" s="5473"/>
      <c r="AD303" s="5471" t="s">
        <v>225</v>
      </c>
      <c r="AE303" s="5472"/>
      <c r="AF303" s="5472"/>
      <c r="AG303" s="5473"/>
      <c r="AH303" s="5474" t="s">
        <v>4989</v>
      </c>
      <c r="AI303" s="5475"/>
      <c r="AJ303" s="5476"/>
      <c r="AK303" s="3625"/>
    </row>
    <row r="304" spans="2:37" s="2452" customFormat="1" ht="13.5" thickBot="1" x14ac:dyDescent="0.25">
      <c r="B304" s="5466"/>
      <c r="C304" s="5467"/>
      <c r="D304" s="5470"/>
      <c r="E304" s="5470"/>
      <c r="F304" s="5444" t="s">
        <v>5006</v>
      </c>
      <c r="G304" s="5444" t="s">
        <v>5007</v>
      </c>
      <c r="H304" s="5444" t="s">
        <v>5008</v>
      </c>
      <c r="I304" s="5448" t="s">
        <v>5009</v>
      </c>
      <c r="J304" s="5448" t="s">
        <v>5010</v>
      </c>
      <c r="K304" s="5448" t="s">
        <v>5011</v>
      </c>
      <c r="L304" s="5448" t="s">
        <v>5012</v>
      </c>
      <c r="M304" s="5450" t="s">
        <v>5013</v>
      </c>
      <c r="N304" s="5450"/>
      <c r="O304" s="5448" t="s">
        <v>5014</v>
      </c>
      <c r="P304" s="5448" t="s">
        <v>5015</v>
      </c>
      <c r="Q304" s="5448" t="s">
        <v>5016</v>
      </c>
      <c r="R304" s="5448" t="s">
        <v>5017</v>
      </c>
      <c r="S304" s="5444" t="s">
        <v>5018</v>
      </c>
      <c r="T304" s="5444" t="s">
        <v>5019</v>
      </c>
      <c r="U304" s="5444" t="s">
        <v>5020</v>
      </c>
      <c r="V304" s="5444" t="s">
        <v>5021</v>
      </c>
      <c r="W304" s="5444" t="s">
        <v>5022</v>
      </c>
      <c r="X304" s="5444" t="s">
        <v>5023</v>
      </c>
      <c r="Y304" s="5444" t="s">
        <v>5024</v>
      </c>
      <c r="Z304" s="5444" t="s">
        <v>5025</v>
      </c>
      <c r="AA304" s="5444" t="s">
        <v>5026</v>
      </c>
      <c r="AB304" s="5448" t="s">
        <v>5027</v>
      </c>
      <c r="AC304" s="5448" t="s">
        <v>5028</v>
      </c>
      <c r="AD304" s="5444" t="s">
        <v>5029</v>
      </c>
      <c r="AE304" s="5444" t="s">
        <v>5030</v>
      </c>
      <c r="AF304" s="5444" t="s">
        <v>5031</v>
      </c>
      <c r="AG304" s="5444" t="s">
        <v>5032</v>
      </c>
      <c r="AH304" s="5444" t="s">
        <v>1154</v>
      </c>
      <c r="AI304" s="5444" t="s">
        <v>4990</v>
      </c>
      <c r="AJ304" s="5444" t="s">
        <v>4991</v>
      </c>
      <c r="AK304" s="3625"/>
    </row>
    <row r="305" spans="2:37" s="2452" customFormat="1" ht="13.5" thickBot="1" x14ac:dyDescent="0.25">
      <c r="B305" s="5490"/>
      <c r="C305" s="5450"/>
      <c r="D305" s="5445"/>
      <c r="E305" s="5445"/>
      <c r="F305" s="5445"/>
      <c r="G305" s="5445"/>
      <c r="H305" s="5445"/>
      <c r="I305" s="5449"/>
      <c r="J305" s="5449"/>
      <c r="K305" s="5449"/>
      <c r="L305" s="5449"/>
      <c r="M305" s="3627" t="s">
        <v>5033</v>
      </c>
      <c r="N305" s="3628" t="s">
        <v>2798</v>
      </c>
      <c r="O305" s="5449"/>
      <c r="P305" s="5449"/>
      <c r="Q305" s="5449"/>
      <c r="R305" s="5449"/>
      <c r="S305" s="5445"/>
      <c r="T305" s="5445"/>
      <c r="U305" s="5445"/>
      <c r="V305" s="5445"/>
      <c r="W305" s="5445"/>
      <c r="X305" s="5445"/>
      <c r="Y305" s="5445"/>
      <c r="Z305" s="5445"/>
      <c r="AA305" s="5445"/>
      <c r="AB305" s="5449"/>
      <c r="AC305" s="5449"/>
      <c r="AD305" s="5445"/>
      <c r="AE305" s="5445"/>
      <c r="AF305" s="5445"/>
      <c r="AG305" s="5445"/>
      <c r="AH305" s="5445"/>
      <c r="AI305" s="5445"/>
      <c r="AJ305" s="5445"/>
      <c r="AK305" s="3625"/>
    </row>
    <row r="306" spans="2:37" s="2452" customFormat="1" ht="38.25" x14ac:dyDescent="0.2">
      <c r="B306" s="5517" t="s">
        <v>6574</v>
      </c>
      <c r="C306" s="5518"/>
      <c r="D306" s="3671">
        <v>300345</v>
      </c>
      <c r="E306" s="3672">
        <v>12</v>
      </c>
      <c r="F306" s="3672">
        <v>12</v>
      </c>
      <c r="G306" s="3673" t="s">
        <v>1534</v>
      </c>
      <c r="H306" s="3673" t="s">
        <v>1534</v>
      </c>
      <c r="I306" s="3674">
        <v>100</v>
      </c>
      <c r="J306" s="3673" t="s">
        <v>1534</v>
      </c>
      <c r="K306" s="3673">
        <v>0.04</v>
      </c>
      <c r="L306" s="3673">
        <v>0.04</v>
      </c>
      <c r="M306" s="3673" t="s">
        <v>1534</v>
      </c>
      <c r="N306" s="3673" t="s">
        <v>1534</v>
      </c>
      <c r="O306" s="3673">
        <v>0.12</v>
      </c>
      <c r="P306" s="3673">
        <v>0.12</v>
      </c>
      <c r="Q306" s="3673">
        <v>0.12</v>
      </c>
      <c r="R306" s="3673">
        <v>0.12</v>
      </c>
      <c r="S306" s="3634" t="s">
        <v>1534</v>
      </c>
      <c r="T306" s="3673" t="s">
        <v>1534</v>
      </c>
      <c r="U306" s="3675" t="s">
        <v>1534</v>
      </c>
      <c r="V306" s="3675" t="s">
        <v>1534</v>
      </c>
      <c r="W306" s="3673">
        <v>0.02</v>
      </c>
      <c r="X306" s="3673">
        <v>0.02</v>
      </c>
      <c r="Y306" s="3675" t="s">
        <v>1534</v>
      </c>
      <c r="Z306" s="3675" t="s">
        <v>1534</v>
      </c>
      <c r="AA306" s="3675" t="s">
        <v>1534</v>
      </c>
      <c r="AB306" s="3673">
        <v>0.06</v>
      </c>
      <c r="AC306" s="3673">
        <v>0.06</v>
      </c>
      <c r="AD306" s="3672" t="s">
        <v>1534</v>
      </c>
      <c r="AE306" s="3676" t="s">
        <v>1534</v>
      </c>
      <c r="AF306" s="3677" t="s">
        <v>1534</v>
      </c>
      <c r="AG306" s="3677" t="s">
        <v>1534</v>
      </c>
      <c r="AH306" s="3678" t="s">
        <v>6576</v>
      </c>
      <c r="AI306" s="3678" t="s">
        <v>6577</v>
      </c>
      <c r="AJ306" s="3679" t="s">
        <v>6578</v>
      </c>
      <c r="AK306" s="3625"/>
    </row>
    <row r="307" spans="2:37" s="2452" customFormat="1" ht="51.75" thickBot="1" x14ac:dyDescent="0.25">
      <c r="B307" s="5507"/>
      <c r="C307" s="5506"/>
      <c r="D307" s="3680"/>
      <c r="E307" s="3681"/>
      <c r="F307" s="3681"/>
      <c r="G307" s="3682"/>
      <c r="H307" s="3683"/>
      <c r="I307" s="3683"/>
      <c r="J307" s="3683"/>
      <c r="K307" s="3682"/>
      <c r="L307" s="3682"/>
      <c r="M307" s="3680"/>
      <c r="N307" s="3684"/>
      <c r="O307" s="3682"/>
      <c r="P307" s="3682"/>
      <c r="Q307" s="3682"/>
      <c r="R307" s="3682"/>
      <c r="S307" s="3654"/>
      <c r="T307" s="3682"/>
      <c r="U307" s="3685"/>
      <c r="V307" s="3685"/>
      <c r="W307" s="3682"/>
      <c r="X307" s="3682"/>
      <c r="Y307" s="3685"/>
      <c r="Z307" s="3685"/>
      <c r="AA307" s="3685"/>
      <c r="AB307" s="3682"/>
      <c r="AC307" s="3682"/>
      <c r="AD307" s="3681"/>
      <c r="AE307" s="3686"/>
      <c r="AF307" s="3687"/>
      <c r="AG307" s="3687"/>
      <c r="AH307" s="3688" t="s">
        <v>6576</v>
      </c>
      <c r="AI307" s="712" t="s">
        <v>6579</v>
      </c>
      <c r="AJ307" s="3689" t="s">
        <v>6580</v>
      </c>
      <c r="AK307" s="3625"/>
    </row>
    <row r="308" spans="2:37" s="2452" customFormat="1" x14ac:dyDescent="0.2">
      <c r="B308" s="3659"/>
      <c r="C308" s="3660"/>
      <c r="D308" s="3661"/>
      <c r="E308" s="3661"/>
      <c r="F308" s="3661"/>
      <c r="G308" s="3661"/>
      <c r="H308" s="3660"/>
      <c r="I308" s="3662"/>
      <c r="J308" s="3662"/>
      <c r="K308" s="3662"/>
      <c r="L308" s="3662"/>
      <c r="M308" s="3660"/>
      <c r="N308" s="3662"/>
      <c r="O308" s="3662"/>
      <c r="P308" s="3662"/>
      <c r="Q308" s="3662"/>
      <c r="R308" s="3662"/>
      <c r="S308" s="3660"/>
      <c r="T308" s="3663"/>
      <c r="U308" s="3663"/>
      <c r="V308" s="3663"/>
      <c r="W308" s="3663"/>
      <c r="X308" s="3663"/>
      <c r="Y308" s="3663"/>
      <c r="Z308" s="3663"/>
      <c r="AA308" s="3663"/>
      <c r="AB308" s="3663"/>
      <c r="AC308" s="3663"/>
      <c r="AD308" s="3663"/>
      <c r="AE308" s="3663"/>
      <c r="AF308" s="3663"/>
      <c r="AG308" s="3663"/>
      <c r="AH308" s="3663"/>
      <c r="AI308" s="3663"/>
      <c r="AJ308" s="3663"/>
      <c r="AK308" s="3625"/>
    </row>
    <row r="309" spans="2:37" s="2452" customFormat="1" x14ac:dyDescent="0.2">
      <c r="B309" s="5480" t="s">
        <v>4992</v>
      </c>
      <c r="C309" s="5450"/>
      <c r="D309" s="5450" t="s">
        <v>6581</v>
      </c>
      <c r="E309" s="5450"/>
      <c r="F309" s="5450"/>
      <c r="G309" s="5450"/>
      <c r="H309" s="5450"/>
      <c r="I309" s="5450"/>
      <c r="J309" s="5450"/>
      <c r="K309" s="5450"/>
      <c r="L309" s="5450"/>
      <c r="M309" s="5450"/>
      <c r="N309" s="5450"/>
      <c r="O309" s="5450"/>
      <c r="P309" s="5450"/>
      <c r="Q309" s="5450"/>
      <c r="R309" s="5450"/>
      <c r="S309" s="5450"/>
      <c r="T309" s="5450"/>
      <c r="U309" s="5450"/>
      <c r="V309" s="5450"/>
      <c r="W309" s="5450"/>
      <c r="X309" s="5450"/>
      <c r="Y309" s="5450"/>
      <c r="Z309" s="5450"/>
      <c r="AA309" s="5450"/>
      <c r="AB309" s="5450"/>
      <c r="AC309" s="5450"/>
      <c r="AD309" s="5450"/>
      <c r="AE309" s="5450"/>
      <c r="AF309" s="5450"/>
      <c r="AG309" s="5450"/>
      <c r="AH309" s="5450"/>
      <c r="AI309" s="5450"/>
      <c r="AJ309" s="5450"/>
      <c r="AK309" s="3625"/>
    </row>
    <row r="310" spans="2:37" s="2452" customFormat="1" x14ac:dyDescent="0.2">
      <c r="B310" s="5480" t="s">
        <v>4993</v>
      </c>
      <c r="C310" s="5450"/>
      <c r="D310" s="5450" t="s">
        <v>5088</v>
      </c>
      <c r="E310" s="5450"/>
      <c r="F310" s="5450"/>
      <c r="G310" s="5450"/>
      <c r="H310" s="5450"/>
      <c r="I310" s="5450"/>
      <c r="J310" s="5450"/>
      <c r="K310" s="5450"/>
      <c r="L310" s="5450"/>
      <c r="M310" s="5450"/>
      <c r="N310" s="5450"/>
      <c r="O310" s="5450"/>
      <c r="P310" s="5450"/>
      <c r="Q310" s="5450"/>
      <c r="R310" s="5450"/>
      <c r="S310" s="5450"/>
      <c r="T310" s="5450"/>
      <c r="U310" s="5450"/>
      <c r="V310" s="5450"/>
      <c r="W310" s="5450"/>
      <c r="X310" s="5450"/>
      <c r="Y310" s="5450"/>
      <c r="Z310" s="5450"/>
      <c r="AA310" s="5450"/>
      <c r="AB310" s="5450"/>
      <c r="AC310" s="5450"/>
      <c r="AD310" s="5450"/>
      <c r="AE310" s="5450"/>
      <c r="AF310" s="5450"/>
      <c r="AG310" s="5450"/>
      <c r="AH310" s="5450"/>
      <c r="AI310" s="5450"/>
      <c r="AJ310" s="5450"/>
      <c r="AK310" s="3625"/>
    </row>
    <row r="311" spans="2:37" s="2452" customFormat="1" ht="13.5" thickBot="1" x14ac:dyDescent="0.25">
      <c r="B311" s="5482"/>
      <c r="C311" s="5483"/>
      <c r="D311" s="5484"/>
      <c r="E311" s="5484"/>
      <c r="F311" s="5484"/>
      <c r="G311" s="5484"/>
      <c r="H311" s="3664"/>
      <c r="I311" s="3664"/>
      <c r="J311" s="3664"/>
      <c r="K311" s="3664"/>
      <c r="L311" s="3664"/>
      <c r="M311" s="3664"/>
      <c r="N311" s="3664"/>
      <c r="O311" s="3664"/>
      <c r="P311" s="3664"/>
      <c r="Q311" s="3664"/>
      <c r="R311" s="3664"/>
      <c r="S311" s="3664"/>
      <c r="T311" s="3665"/>
      <c r="U311" s="3665"/>
      <c r="V311" s="3665"/>
      <c r="W311" s="3665"/>
      <c r="X311" s="3665"/>
      <c r="Y311" s="3665"/>
      <c r="Z311" s="3665"/>
      <c r="AA311" s="3665"/>
      <c r="AB311" s="3665"/>
      <c r="AC311" s="3665"/>
      <c r="AD311" s="3665"/>
      <c r="AE311" s="3665"/>
      <c r="AF311" s="3665"/>
      <c r="AG311" s="3665"/>
      <c r="AH311" s="3665"/>
      <c r="AI311" s="3665"/>
      <c r="AJ311" s="3665"/>
      <c r="AK311" s="3666"/>
    </row>
    <row r="312" spans="2:37" s="2452" customFormat="1" x14ac:dyDescent="0.2">
      <c r="B312" s="3667"/>
      <c r="C312" s="3667"/>
      <c r="D312" s="3668"/>
      <c r="E312" s="3668"/>
      <c r="F312" s="3668"/>
      <c r="G312" s="3669"/>
      <c r="H312" s="3670"/>
      <c r="I312" s="3668"/>
      <c r="J312" s="3668"/>
      <c r="K312" s="1941"/>
      <c r="L312" s="1941"/>
      <c r="M312" s="1941"/>
      <c r="N312" s="1941"/>
      <c r="O312" s="1941"/>
      <c r="P312" s="1941"/>
      <c r="Q312" s="1941"/>
      <c r="R312" s="1941"/>
      <c r="S312" s="1941"/>
      <c r="T312" s="1941"/>
      <c r="U312" s="1941"/>
      <c r="V312" s="1941"/>
      <c r="W312" s="1941"/>
      <c r="X312" s="1941"/>
      <c r="Y312" s="1941"/>
      <c r="Z312" s="1941"/>
      <c r="AA312" s="1941"/>
      <c r="AB312" s="1941"/>
      <c r="AC312" s="1941"/>
      <c r="AD312" s="1941"/>
      <c r="AE312" s="1941"/>
      <c r="AF312" s="1941"/>
      <c r="AG312" s="1941"/>
      <c r="AH312" s="1941"/>
      <c r="AI312" s="1941"/>
      <c r="AJ312" s="1941"/>
      <c r="AK312" s="1941"/>
    </row>
    <row r="313" spans="2:37" s="2452" customFormat="1" ht="13.5" thickBot="1" x14ac:dyDescent="0.25">
      <c r="B313" s="3667"/>
      <c r="C313" s="3667"/>
      <c r="D313" s="3668"/>
      <c r="E313" s="3668"/>
      <c r="F313" s="3668"/>
      <c r="G313" s="3669"/>
      <c r="H313" s="3670"/>
      <c r="I313" s="3668"/>
      <c r="J313" s="3668"/>
      <c r="K313" s="1941"/>
      <c r="L313" s="1941"/>
      <c r="M313" s="1941"/>
      <c r="N313" s="1941"/>
      <c r="O313" s="1941"/>
      <c r="P313" s="1941"/>
      <c r="Q313" s="1941"/>
      <c r="R313" s="1941"/>
      <c r="S313" s="1941"/>
      <c r="T313" s="1941"/>
      <c r="U313" s="1941"/>
      <c r="V313" s="1941"/>
      <c r="W313" s="1941"/>
      <c r="X313" s="1941"/>
      <c r="Y313" s="1941"/>
      <c r="Z313" s="1941"/>
      <c r="AA313" s="1941"/>
      <c r="AB313" s="1941"/>
      <c r="AC313" s="1941"/>
      <c r="AD313" s="1941"/>
      <c r="AE313" s="1941"/>
      <c r="AF313" s="1941"/>
      <c r="AG313" s="1941"/>
      <c r="AH313" s="1941"/>
      <c r="AI313" s="1941"/>
      <c r="AJ313" s="1941"/>
      <c r="AK313" s="1941"/>
    </row>
    <row r="314" spans="2:37" s="2452" customFormat="1" ht="20.25" x14ac:dyDescent="0.2">
      <c r="B314" s="5451" t="s">
        <v>5001</v>
      </c>
      <c r="C314" s="5452"/>
      <c r="D314" s="5452"/>
      <c r="E314" s="5452"/>
      <c r="F314" s="5452"/>
      <c r="G314" s="5452"/>
      <c r="H314" s="5452"/>
      <c r="I314" s="5452"/>
      <c r="J314" s="5452"/>
      <c r="K314" s="5452"/>
      <c r="L314" s="5452"/>
      <c r="M314" s="5452"/>
      <c r="N314" s="5452"/>
      <c r="O314" s="5452"/>
      <c r="P314" s="5452"/>
      <c r="Q314" s="5452"/>
      <c r="R314" s="5452"/>
      <c r="S314" s="5452"/>
      <c r="T314" s="5452"/>
      <c r="U314" s="5452"/>
      <c r="V314" s="5452"/>
      <c r="W314" s="5452"/>
      <c r="X314" s="5452"/>
      <c r="Y314" s="5452"/>
      <c r="Z314" s="5452"/>
      <c r="AA314" s="5452"/>
      <c r="AB314" s="5452"/>
      <c r="AC314" s="5452"/>
      <c r="AD314" s="5452"/>
      <c r="AE314" s="5452"/>
      <c r="AF314" s="5452"/>
      <c r="AG314" s="5452"/>
      <c r="AH314" s="5452"/>
      <c r="AI314" s="5452"/>
      <c r="AJ314" s="5452"/>
      <c r="AK314" s="5453"/>
    </row>
    <row r="315" spans="2:37" s="2452" customFormat="1" x14ac:dyDescent="0.2">
      <c r="B315" s="3622"/>
      <c r="C315" s="3623"/>
      <c r="D315" s="3623"/>
      <c r="E315" s="3623"/>
      <c r="F315" s="3623"/>
      <c r="G315" s="3624"/>
      <c r="H315" s="3624"/>
      <c r="I315" s="3624"/>
      <c r="J315" s="3624"/>
      <c r="K315" s="3624"/>
      <c r="L315" s="3624"/>
      <c r="M315" s="3624"/>
      <c r="N315" s="3624"/>
      <c r="O315" s="3624"/>
      <c r="P315" s="3624"/>
      <c r="Q315" s="3624"/>
      <c r="R315" s="3624"/>
      <c r="S315" s="3624"/>
      <c r="T315" s="3624"/>
      <c r="U315" s="3624"/>
      <c r="V315" s="3624"/>
      <c r="W315" s="3624"/>
      <c r="X315" s="3624"/>
      <c r="Y315" s="3624"/>
      <c r="Z315" s="3624"/>
      <c r="AA315" s="3624"/>
      <c r="AB315" s="3624"/>
      <c r="AC315" s="3624"/>
      <c r="AD315" s="3624"/>
      <c r="AE315" s="3624"/>
      <c r="AF315" s="3624"/>
      <c r="AG315" s="3624"/>
      <c r="AH315" s="3624"/>
      <c r="AI315" s="3624"/>
      <c r="AJ315" s="3624"/>
      <c r="AK315" s="3625"/>
    </row>
    <row r="316" spans="2:37" s="2452" customFormat="1" x14ac:dyDescent="0.2">
      <c r="B316" s="3622" t="s">
        <v>4988</v>
      </c>
      <c r="C316" s="3623"/>
      <c r="D316" s="5486" t="s">
        <v>6582</v>
      </c>
      <c r="E316" s="5486"/>
      <c r="F316" s="5486"/>
      <c r="G316" s="3624"/>
      <c r="H316" s="3624"/>
      <c r="I316" s="3624"/>
      <c r="J316" s="3624"/>
      <c r="K316" s="3624"/>
      <c r="L316" s="3624"/>
      <c r="M316" s="3624"/>
      <c r="N316" s="3624"/>
      <c r="O316" s="3624"/>
      <c r="P316" s="3624"/>
      <c r="Q316" s="3624"/>
      <c r="R316" s="3624"/>
      <c r="S316" s="3624"/>
      <c r="T316" s="3624"/>
      <c r="U316" s="3624"/>
      <c r="V316" s="3624"/>
      <c r="W316" s="3624"/>
      <c r="X316" s="3624"/>
      <c r="Y316" s="3624"/>
      <c r="Z316" s="3624"/>
      <c r="AA316" s="3624"/>
      <c r="AB316" s="3624"/>
      <c r="AC316" s="3624"/>
      <c r="AD316" s="3624"/>
      <c r="AE316" s="3624"/>
      <c r="AF316" s="3624"/>
      <c r="AG316" s="3624"/>
      <c r="AH316" s="3624"/>
      <c r="AI316" s="3624"/>
      <c r="AJ316" s="3624"/>
      <c r="AK316" s="3625"/>
    </row>
    <row r="317" spans="2:37" s="2452" customFormat="1" ht="13.5" thickBot="1" x14ac:dyDescent="0.25">
      <c r="B317" s="5457" t="s">
        <v>5002</v>
      </c>
      <c r="C317" s="5458"/>
      <c r="D317" s="5508">
        <v>41760</v>
      </c>
      <c r="E317" s="5508"/>
      <c r="F317" s="3626"/>
      <c r="G317" s="3624"/>
      <c r="H317" s="3624"/>
      <c r="I317" s="3624"/>
      <c r="J317" s="3624"/>
      <c r="K317" s="3624"/>
      <c r="L317" s="3624"/>
      <c r="M317" s="3624"/>
      <c r="N317" s="3624"/>
      <c r="O317" s="3624"/>
      <c r="P317" s="3624"/>
      <c r="Q317" s="3624"/>
      <c r="R317" s="3624"/>
      <c r="S317" s="3624"/>
      <c r="T317" s="3624"/>
      <c r="U317" s="3624"/>
      <c r="V317" s="3624"/>
      <c r="W317" s="3624"/>
      <c r="X317" s="3624"/>
      <c r="Y317" s="3624"/>
      <c r="Z317" s="3624"/>
      <c r="AA317" s="3624"/>
      <c r="AB317" s="3624"/>
      <c r="AC317" s="3624"/>
      <c r="AD317" s="3624"/>
      <c r="AE317" s="3624"/>
      <c r="AF317" s="3624"/>
      <c r="AG317" s="3624"/>
      <c r="AH317" s="3624"/>
      <c r="AI317" s="3624"/>
      <c r="AJ317" s="3624"/>
      <c r="AK317" s="3625"/>
    </row>
    <row r="318" spans="2:37" s="2452" customFormat="1" ht="13.5" thickBot="1" x14ac:dyDescent="0.25">
      <c r="B318" s="5459" t="s">
        <v>5003</v>
      </c>
      <c r="C318" s="5460"/>
      <c r="D318" s="5461" t="s">
        <v>6583</v>
      </c>
      <c r="E318" s="5462"/>
      <c r="F318" s="5462"/>
      <c r="G318" s="5462"/>
      <c r="H318" s="5462"/>
      <c r="I318" s="5462"/>
      <c r="J318" s="5462"/>
      <c r="K318" s="5462"/>
      <c r="L318" s="5462"/>
      <c r="M318" s="5462"/>
      <c r="N318" s="5462"/>
      <c r="O318" s="5462"/>
      <c r="P318" s="5462"/>
      <c r="Q318" s="5463"/>
      <c r="R318" s="3624"/>
      <c r="S318" s="3624"/>
      <c r="T318" s="3624"/>
      <c r="U318" s="3624"/>
      <c r="V318" s="3624"/>
      <c r="W318" s="3624"/>
      <c r="X318" s="3624"/>
      <c r="Y318" s="3624"/>
      <c r="Z318" s="3624"/>
      <c r="AA318" s="3624"/>
      <c r="AB318" s="3624"/>
      <c r="AC318" s="3624"/>
      <c r="AD318" s="3624"/>
      <c r="AE318" s="3624"/>
      <c r="AF318" s="3624"/>
      <c r="AG318" s="3624"/>
      <c r="AH318" s="3624"/>
      <c r="AI318" s="3624"/>
      <c r="AJ318" s="3624"/>
      <c r="AK318" s="3625"/>
    </row>
    <row r="319" spans="2:37" s="2452" customFormat="1" ht="13.5" thickBot="1" x14ac:dyDescent="0.25">
      <c r="B319" s="5487"/>
      <c r="C319" s="5488"/>
      <c r="D319" s="5489"/>
      <c r="E319" s="5489"/>
      <c r="F319" s="5489"/>
      <c r="G319" s="5489"/>
      <c r="H319" s="5489"/>
      <c r="I319" s="5489"/>
      <c r="J319" s="5489"/>
      <c r="K319" s="5489"/>
      <c r="L319" s="5489"/>
      <c r="M319" s="5489"/>
      <c r="N319" s="5489"/>
      <c r="O319" s="5489"/>
      <c r="P319" s="5489"/>
      <c r="Q319" s="5489"/>
      <c r="R319" s="3624"/>
      <c r="S319" s="3624"/>
      <c r="T319" s="3624"/>
      <c r="U319" s="3624"/>
      <c r="V319" s="3624"/>
      <c r="W319" s="3624"/>
      <c r="X319" s="3624"/>
      <c r="Y319" s="3624"/>
      <c r="Z319" s="3624"/>
      <c r="AA319" s="3624"/>
      <c r="AB319" s="3624"/>
      <c r="AC319" s="3624"/>
      <c r="AD319" s="3624"/>
      <c r="AE319" s="3624"/>
      <c r="AF319" s="3624"/>
      <c r="AG319" s="3624"/>
      <c r="AH319" s="3624"/>
      <c r="AI319" s="3624"/>
      <c r="AJ319" s="3624"/>
      <c r="AK319" s="3625"/>
    </row>
    <row r="320" spans="2:37" s="2452" customFormat="1" ht="13.5" thickBot="1" x14ac:dyDescent="0.25">
      <c r="B320" s="5464" t="s">
        <v>5004</v>
      </c>
      <c r="C320" s="5465"/>
      <c r="D320" s="5444" t="s">
        <v>4994</v>
      </c>
      <c r="E320" s="5444" t="s">
        <v>5005</v>
      </c>
      <c r="F320" s="5471" t="s">
        <v>224</v>
      </c>
      <c r="G320" s="5472"/>
      <c r="H320" s="5472"/>
      <c r="I320" s="5472"/>
      <c r="J320" s="5472"/>
      <c r="K320" s="5472"/>
      <c r="L320" s="5472"/>
      <c r="M320" s="5472"/>
      <c r="N320" s="5472"/>
      <c r="O320" s="5472"/>
      <c r="P320" s="5472"/>
      <c r="Q320" s="5472"/>
      <c r="R320" s="5473"/>
      <c r="S320" s="5471" t="s">
        <v>340</v>
      </c>
      <c r="T320" s="5472"/>
      <c r="U320" s="5472"/>
      <c r="V320" s="5472"/>
      <c r="W320" s="5472"/>
      <c r="X320" s="5472"/>
      <c r="Y320" s="5472"/>
      <c r="Z320" s="5472"/>
      <c r="AA320" s="5472"/>
      <c r="AB320" s="5472"/>
      <c r="AC320" s="5473"/>
      <c r="AD320" s="5471" t="s">
        <v>225</v>
      </c>
      <c r="AE320" s="5472"/>
      <c r="AF320" s="5472"/>
      <c r="AG320" s="5473"/>
      <c r="AH320" s="5474" t="s">
        <v>4989</v>
      </c>
      <c r="AI320" s="5475"/>
      <c r="AJ320" s="5476"/>
      <c r="AK320" s="3625"/>
    </row>
    <row r="321" spans="2:37" s="2452" customFormat="1" ht="13.5" thickBot="1" x14ac:dyDescent="0.25">
      <c r="B321" s="5466"/>
      <c r="C321" s="5467"/>
      <c r="D321" s="5470"/>
      <c r="E321" s="5470"/>
      <c r="F321" s="5444" t="s">
        <v>5006</v>
      </c>
      <c r="G321" s="5444" t="s">
        <v>5007</v>
      </c>
      <c r="H321" s="5444" t="s">
        <v>5008</v>
      </c>
      <c r="I321" s="5448" t="s">
        <v>5009</v>
      </c>
      <c r="J321" s="5448" t="s">
        <v>5010</v>
      </c>
      <c r="K321" s="5448" t="s">
        <v>5011</v>
      </c>
      <c r="L321" s="5448" t="s">
        <v>5012</v>
      </c>
      <c r="M321" s="5450" t="s">
        <v>5013</v>
      </c>
      <c r="N321" s="5450"/>
      <c r="O321" s="5448" t="s">
        <v>5014</v>
      </c>
      <c r="P321" s="5448" t="s">
        <v>5015</v>
      </c>
      <c r="Q321" s="5448" t="s">
        <v>5016</v>
      </c>
      <c r="R321" s="5448" t="s">
        <v>5017</v>
      </c>
      <c r="S321" s="5444" t="s">
        <v>5018</v>
      </c>
      <c r="T321" s="5444" t="s">
        <v>5019</v>
      </c>
      <c r="U321" s="5444" t="s">
        <v>5020</v>
      </c>
      <c r="V321" s="5444" t="s">
        <v>5021</v>
      </c>
      <c r="W321" s="5444" t="s">
        <v>5022</v>
      </c>
      <c r="X321" s="5444" t="s">
        <v>5023</v>
      </c>
      <c r="Y321" s="5444" t="s">
        <v>5024</v>
      </c>
      <c r="Z321" s="5444" t="s">
        <v>5025</v>
      </c>
      <c r="AA321" s="5444" t="s">
        <v>5026</v>
      </c>
      <c r="AB321" s="5448" t="s">
        <v>5027</v>
      </c>
      <c r="AC321" s="5448" t="s">
        <v>5028</v>
      </c>
      <c r="AD321" s="5444" t="s">
        <v>5029</v>
      </c>
      <c r="AE321" s="5444" t="s">
        <v>5030</v>
      </c>
      <c r="AF321" s="5444" t="s">
        <v>5031</v>
      </c>
      <c r="AG321" s="5444" t="s">
        <v>5032</v>
      </c>
      <c r="AH321" s="5444" t="s">
        <v>1154</v>
      </c>
      <c r="AI321" s="5444" t="s">
        <v>4990</v>
      </c>
      <c r="AJ321" s="5444" t="s">
        <v>4991</v>
      </c>
      <c r="AK321" s="3625"/>
    </row>
    <row r="322" spans="2:37" s="2452" customFormat="1" ht="13.5" thickBot="1" x14ac:dyDescent="0.25">
      <c r="B322" s="5490"/>
      <c r="C322" s="5509"/>
      <c r="D322" s="5445"/>
      <c r="E322" s="5445"/>
      <c r="F322" s="5445"/>
      <c r="G322" s="5445"/>
      <c r="H322" s="5445"/>
      <c r="I322" s="5449"/>
      <c r="J322" s="5449"/>
      <c r="K322" s="5449"/>
      <c r="L322" s="5449"/>
      <c r="M322" s="3627" t="s">
        <v>5033</v>
      </c>
      <c r="N322" s="3628" t="s">
        <v>2798</v>
      </c>
      <c r="O322" s="5449"/>
      <c r="P322" s="5449"/>
      <c r="Q322" s="5449"/>
      <c r="R322" s="5449"/>
      <c r="S322" s="5445"/>
      <c r="T322" s="5445"/>
      <c r="U322" s="5445"/>
      <c r="V322" s="5445"/>
      <c r="W322" s="5445"/>
      <c r="X322" s="5445"/>
      <c r="Y322" s="5445"/>
      <c r="Z322" s="5445"/>
      <c r="AA322" s="5445"/>
      <c r="AB322" s="5449"/>
      <c r="AC322" s="5449"/>
      <c r="AD322" s="5445"/>
      <c r="AE322" s="5445"/>
      <c r="AF322" s="5445"/>
      <c r="AG322" s="5445"/>
      <c r="AH322" s="5445"/>
      <c r="AI322" s="5445"/>
      <c r="AJ322" s="5445"/>
      <c r="AK322" s="3625"/>
    </row>
    <row r="323" spans="2:37" s="2452" customFormat="1" ht="38.25" x14ac:dyDescent="0.2">
      <c r="B323" s="5504" t="s">
        <v>6584</v>
      </c>
      <c r="C323" s="5504"/>
      <c r="D323" s="3690">
        <v>2561</v>
      </c>
      <c r="E323" s="3629" t="s">
        <v>6585</v>
      </c>
      <c r="F323" s="3637" t="s">
        <v>1417</v>
      </c>
      <c r="G323" s="3637" t="s">
        <v>1417</v>
      </c>
      <c r="H323" s="3637" t="s">
        <v>1417</v>
      </c>
      <c r="I323" s="3637" t="s">
        <v>1417</v>
      </c>
      <c r="J323" s="3637" t="s">
        <v>1417</v>
      </c>
      <c r="K323" s="3637" t="s">
        <v>1417</v>
      </c>
      <c r="L323" s="3637" t="s">
        <v>1417</v>
      </c>
      <c r="M323" s="3637" t="s">
        <v>1417</v>
      </c>
      <c r="N323" s="3637" t="s">
        <v>1417</v>
      </c>
      <c r="O323" s="3637" t="s">
        <v>1417</v>
      </c>
      <c r="P323" s="3637" t="s">
        <v>1417</v>
      </c>
      <c r="Q323" s="3637" t="s">
        <v>1417</v>
      </c>
      <c r="R323" s="3637" t="s">
        <v>1417</v>
      </c>
      <c r="S323" s="3637" t="s">
        <v>1417</v>
      </c>
      <c r="T323" s="3637" t="s">
        <v>1417</v>
      </c>
      <c r="U323" s="3637" t="s">
        <v>1417</v>
      </c>
      <c r="V323" s="3637" t="s">
        <v>1417</v>
      </c>
      <c r="W323" s="3637" t="s">
        <v>1417</v>
      </c>
      <c r="X323" s="3637" t="s">
        <v>1417</v>
      </c>
      <c r="Y323" s="3637" t="s">
        <v>1417</v>
      </c>
      <c r="Z323" s="3637" t="s">
        <v>1417</v>
      </c>
      <c r="AA323" s="3637" t="s">
        <v>1417</v>
      </c>
      <c r="AB323" s="3637" t="s">
        <v>1417</v>
      </c>
      <c r="AC323" s="3637" t="s">
        <v>1417</v>
      </c>
      <c r="AD323" s="3629" t="s">
        <v>6586</v>
      </c>
      <c r="AE323" s="3691">
        <v>100</v>
      </c>
      <c r="AF323" s="3692">
        <f>2.99/100</f>
        <v>2.9900000000000003E-2</v>
      </c>
      <c r="AG323" s="3692" t="s">
        <v>6587</v>
      </c>
      <c r="AH323" s="3637" t="s">
        <v>1417</v>
      </c>
      <c r="AI323" s="3637" t="s">
        <v>1417</v>
      </c>
      <c r="AJ323" s="712" t="s">
        <v>1417</v>
      </c>
      <c r="AK323" s="3625"/>
    </row>
    <row r="324" spans="2:37" s="2452" customFormat="1" ht="38.25" x14ac:dyDescent="0.2">
      <c r="B324" s="5505" t="s">
        <v>6588</v>
      </c>
      <c r="C324" s="5504"/>
      <c r="D324" s="3693">
        <v>2562</v>
      </c>
      <c r="E324" s="3639" t="s">
        <v>6589</v>
      </c>
      <c r="F324" s="3647" t="s">
        <v>1417</v>
      </c>
      <c r="G324" s="3647" t="s">
        <v>1417</v>
      </c>
      <c r="H324" s="3647" t="s">
        <v>1417</v>
      </c>
      <c r="I324" s="3647" t="s">
        <v>1417</v>
      </c>
      <c r="J324" s="3647" t="s">
        <v>1417</v>
      </c>
      <c r="K324" s="3647" t="s">
        <v>1417</v>
      </c>
      <c r="L324" s="3647" t="s">
        <v>1417</v>
      </c>
      <c r="M324" s="3647" t="s">
        <v>1417</v>
      </c>
      <c r="N324" s="3647" t="s">
        <v>1417</v>
      </c>
      <c r="O324" s="3647" t="s">
        <v>1417</v>
      </c>
      <c r="P324" s="3647" t="s">
        <v>1417</v>
      </c>
      <c r="Q324" s="3647" t="s">
        <v>1417</v>
      </c>
      <c r="R324" s="3647" t="s">
        <v>1417</v>
      </c>
      <c r="S324" s="3647" t="s">
        <v>1417</v>
      </c>
      <c r="T324" s="3647" t="s">
        <v>1417</v>
      </c>
      <c r="U324" s="3647" t="s">
        <v>1417</v>
      </c>
      <c r="V324" s="3647" t="s">
        <v>1417</v>
      </c>
      <c r="W324" s="3647" t="s">
        <v>1417</v>
      </c>
      <c r="X324" s="3647" t="s">
        <v>1417</v>
      </c>
      <c r="Y324" s="3647" t="s">
        <v>1417</v>
      </c>
      <c r="Z324" s="3647" t="s">
        <v>1417</v>
      </c>
      <c r="AA324" s="3647" t="s">
        <v>1417</v>
      </c>
      <c r="AB324" s="3647" t="s">
        <v>1417</v>
      </c>
      <c r="AC324" s="3647" t="s">
        <v>1417</v>
      </c>
      <c r="AD324" s="3639" t="s">
        <v>6589</v>
      </c>
      <c r="AE324" s="3694">
        <v>200</v>
      </c>
      <c r="AF324" s="3695">
        <f>4.99/100</f>
        <v>4.99E-2</v>
      </c>
      <c r="AG324" s="3695" t="s">
        <v>6587</v>
      </c>
      <c r="AH324" s="3647" t="s">
        <v>1417</v>
      </c>
      <c r="AI324" s="3647" t="s">
        <v>1417</v>
      </c>
      <c r="AJ324" s="712" t="s">
        <v>1417</v>
      </c>
      <c r="AK324" s="3625"/>
    </row>
    <row r="325" spans="2:37" s="2452" customFormat="1" ht="39" thickBot="1" x14ac:dyDescent="0.25">
      <c r="B325" s="5506" t="s">
        <v>6590</v>
      </c>
      <c r="C325" s="5506"/>
      <c r="D325" s="3696">
        <v>2563</v>
      </c>
      <c r="E325" s="3649" t="s">
        <v>6591</v>
      </c>
      <c r="F325" s="3657" t="s">
        <v>1417</v>
      </c>
      <c r="G325" s="3657" t="s">
        <v>1417</v>
      </c>
      <c r="H325" s="3657" t="s">
        <v>1417</v>
      </c>
      <c r="I325" s="3657" t="s">
        <v>1417</v>
      </c>
      <c r="J325" s="3657" t="s">
        <v>1417</v>
      </c>
      <c r="K325" s="3657" t="s">
        <v>1417</v>
      </c>
      <c r="L325" s="3657" t="s">
        <v>1417</v>
      </c>
      <c r="M325" s="3657" t="s">
        <v>1417</v>
      </c>
      <c r="N325" s="3657" t="s">
        <v>1417</v>
      </c>
      <c r="O325" s="3657" t="s">
        <v>1417</v>
      </c>
      <c r="P325" s="3657" t="s">
        <v>1417</v>
      </c>
      <c r="Q325" s="3657" t="s">
        <v>1417</v>
      </c>
      <c r="R325" s="3657" t="s">
        <v>1417</v>
      </c>
      <c r="S325" s="3657" t="s">
        <v>1417</v>
      </c>
      <c r="T325" s="3657" t="s">
        <v>1417</v>
      </c>
      <c r="U325" s="3657" t="s">
        <v>1417</v>
      </c>
      <c r="V325" s="3657" t="s">
        <v>1417</v>
      </c>
      <c r="W325" s="3657" t="s">
        <v>1417</v>
      </c>
      <c r="X325" s="3657" t="s">
        <v>1417</v>
      </c>
      <c r="Y325" s="3657" t="s">
        <v>1417</v>
      </c>
      <c r="Z325" s="3657" t="s">
        <v>1417</v>
      </c>
      <c r="AA325" s="3657" t="s">
        <v>1417</v>
      </c>
      <c r="AB325" s="3657" t="s">
        <v>1417</v>
      </c>
      <c r="AC325" s="3657" t="s">
        <v>1417</v>
      </c>
      <c r="AD325" s="3649" t="s">
        <v>6591</v>
      </c>
      <c r="AE325" s="3697">
        <v>500</v>
      </c>
      <c r="AF325" s="3698">
        <f>9.99/100</f>
        <v>9.9900000000000003E-2</v>
      </c>
      <c r="AG325" s="3698" t="s">
        <v>6587</v>
      </c>
      <c r="AH325" s="3657" t="s">
        <v>1417</v>
      </c>
      <c r="AI325" s="3657" t="s">
        <v>1417</v>
      </c>
      <c r="AJ325" s="712" t="s">
        <v>1417</v>
      </c>
      <c r="AK325" s="3625"/>
    </row>
    <row r="326" spans="2:37" s="2452" customFormat="1" x14ac:dyDescent="0.2">
      <c r="B326" s="3659"/>
      <c r="C326" s="3660"/>
      <c r="D326" s="3661"/>
      <c r="E326" s="3661"/>
      <c r="F326" s="3661"/>
      <c r="G326" s="3661"/>
      <c r="H326" s="3660"/>
      <c r="I326" s="3662"/>
      <c r="J326" s="3662"/>
      <c r="K326" s="3662"/>
      <c r="L326" s="3662"/>
      <c r="M326" s="3660"/>
      <c r="N326" s="3662"/>
      <c r="O326" s="3662"/>
      <c r="P326" s="3662"/>
      <c r="Q326" s="3662"/>
      <c r="R326" s="3662"/>
      <c r="S326" s="3660"/>
      <c r="T326" s="3663"/>
      <c r="U326" s="3663"/>
      <c r="V326" s="3663"/>
      <c r="W326" s="3663"/>
      <c r="X326" s="3663"/>
      <c r="Y326" s="3663"/>
      <c r="Z326" s="3663"/>
      <c r="AA326" s="3663"/>
      <c r="AB326" s="3663"/>
      <c r="AC326" s="3663"/>
      <c r="AD326" s="3663"/>
      <c r="AE326" s="3663"/>
      <c r="AF326" s="3663"/>
      <c r="AG326" s="3663"/>
      <c r="AH326" s="3663"/>
      <c r="AI326" s="3663"/>
      <c r="AJ326" s="3663"/>
      <c r="AK326" s="3625"/>
    </row>
    <row r="327" spans="2:37" s="2452" customFormat="1" x14ac:dyDescent="0.2">
      <c r="B327" s="5480" t="s">
        <v>4992</v>
      </c>
      <c r="C327" s="5450"/>
      <c r="D327" s="5450" t="s">
        <v>1871</v>
      </c>
      <c r="E327" s="5450"/>
      <c r="F327" s="5450"/>
      <c r="G327" s="5450"/>
      <c r="H327" s="5450"/>
      <c r="I327" s="5450"/>
      <c r="J327" s="5450"/>
      <c r="K327" s="5450"/>
      <c r="L327" s="5450"/>
      <c r="M327" s="5450"/>
      <c r="N327" s="5450"/>
      <c r="O327" s="5450"/>
      <c r="P327" s="5450"/>
      <c r="Q327" s="5450"/>
      <c r="R327" s="5450"/>
      <c r="S327" s="5450"/>
      <c r="T327" s="5450"/>
      <c r="U327" s="5450"/>
      <c r="V327" s="5450"/>
      <c r="W327" s="5450"/>
      <c r="X327" s="5450"/>
      <c r="Y327" s="5450"/>
      <c r="Z327" s="5450"/>
      <c r="AA327" s="5450"/>
      <c r="AB327" s="5450"/>
      <c r="AC327" s="5450"/>
      <c r="AD327" s="5450"/>
      <c r="AE327" s="5450"/>
      <c r="AF327" s="5450"/>
      <c r="AG327" s="5450"/>
      <c r="AH327" s="5450"/>
      <c r="AI327" s="5450"/>
      <c r="AJ327" s="5450"/>
      <c r="AK327" s="3625"/>
    </row>
    <row r="328" spans="2:37" s="2452" customFormat="1" x14ac:dyDescent="0.2">
      <c r="B328" s="5480" t="s">
        <v>4993</v>
      </c>
      <c r="C328" s="5450"/>
      <c r="D328" s="5450" t="s">
        <v>6592</v>
      </c>
      <c r="E328" s="5450"/>
      <c r="F328" s="5450"/>
      <c r="G328" s="5450"/>
      <c r="H328" s="5450"/>
      <c r="I328" s="5450"/>
      <c r="J328" s="5450"/>
      <c r="K328" s="5450"/>
      <c r="L328" s="5450"/>
      <c r="M328" s="5450"/>
      <c r="N328" s="5450"/>
      <c r="O328" s="5450"/>
      <c r="P328" s="5450"/>
      <c r="Q328" s="5450"/>
      <c r="R328" s="5450"/>
      <c r="S328" s="5450"/>
      <c r="T328" s="5450"/>
      <c r="U328" s="5450"/>
      <c r="V328" s="5450"/>
      <c r="W328" s="5450"/>
      <c r="X328" s="5450"/>
      <c r="Y328" s="5450"/>
      <c r="Z328" s="5450"/>
      <c r="AA328" s="5450"/>
      <c r="AB328" s="5450"/>
      <c r="AC328" s="5450"/>
      <c r="AD328" s="5450"/>
      <c r="AE328" s="5450"/>
      <c r="AF328" s="5450"/>
      <c r="AG328" s="5450"/>
      <c r="AH328" s="5450"/>
      <c r="AI328" s="5450"/>
      <c r="AJ328" s="5450"/>
      <c r="AK328" s="3625"/>
    </row>
    <row r="329" spans="2:37" s="2452" customFormat="1" ht="13.5" thickBot="1" x14ac:dyDescent="0.25">
      <c r="B329" s="5482"/>
      <c r="C329" s="5483"/>
      <c r="D329" s="5484"/>
      <c r="E329" s="5484"/>
      <c r="F329" s="5484"/>
      <c r="G329" s="5484"/>
      <c r="H329" s="3664"/>
      <c r="I329" s="3664"/>
      <c r="J329" s="3664"/>
      <c r="K329" s="3664"/>
      <c r="L329" s="3664"/>
      <c r="M329" s="3664"/>
      <c r="N329" s="3664"/>
      <c r="O329" s="3664"/>
      <c r="P329" s="3664"/>
      <c r="Q329" s="3664"/>
      <c r="R329" s="3664"/>
      <c r="S329" s="3664"/>
      <c r="T329" s="3665"/>
      <c r="U329" s="3665"/>
      <c r="V329" s="3665"/>
      <c r="W329" s="3665"/>
      <c r="X329" s="3665"/>
      <c r="Y329" s="3665"/>
      <c r="Z329" s="3665"/>
      <c r="AA329" s="3665"/>
      <c r="AB329" s="3665"/>
      <c r="AC329" s="3665"/>
      <c r="AD329" s="3665"/>
      <c r="AE329" s="3665"/>
      <c r="AF329" s="3665"/>
      <c r="AG329" s="3665"/>
      <c r="AH329" s="3665"/>
      <c r="AI329" s="3665"/>
      <c r="AJ329" s="3665"/>
      <c r="AK329" s="3666"/>
    </row>
    <row r="330" spans="2:37" s="2452" customFormat="1" x14ac:dyDescent="0.2">
      <c r="B330" s="3667"/>
      <c r="C330" s="3667"/>
      <c r="D330" s="3668"/>
      <c r="E330" s="3668"/>
      <c r="F330" s="3668"/>
      <c r="G330" s="3669"/>
      <c r="H330" s="3670"/>
      <c r="I330" s="3668"/>
      <c r="J330" s="3668"/>
      <c r="K330" s="1941"/>
      <c r="L330" s="1941"/>
      <c r="M330" s="1941"/>
      <c r="N330" s="1941"/>
      <c r="O330" s="1941"/>
      <c r="P330" s="1941"/>
      <c r="Q330" s="1941"/>
      <c r="R330" s="1941"/>
      <c r="S330" s="1941"/>
      <c r="T330" s="1941"/>
      <c r="U330" s="1941"/>
      <c r="V330" s="1941"/>
      <c r="W330" s="1941"/>
      <c r="X330" s="1941"/>
      <c r="Y330" s="1941"/>
      <c r="Z330" s="1941"/>
      <c r="AA330" s="1941"/>
      <c r="AB330" s="1941"/>
      <c r="AC330" s="1941"/>
      <c r="AD330" s="1941"/>
      <c r="AE330" s="1941"/>
      <c r="AF330" s="1941"/>
      <c r="AG330" s="1941"/>
      <c r="AH330" s="1941"/>
      <c r="AI330" s="1941"/>
      <c r="AJ330" s="1941"/>
      <c r="AK330" s="1941"/>
    </row>
    <row r="331" spans="2:37" s="2452" customFormat="1" ht="13.5" thickBot="1" x14ac:dyDescent="0.25">
      <c r="B331" s="3667"/>
      <c r="C331" s="3667"/>
      <c r="D331" s="3668"/>
      <c r="E331" s="3668"/>
      <c r="F331" s="3668"/>
      <c r="G331" s="3669"/>
      <c r="H331" s="3670"/>
      <c r="I331" s="3668"/>
      <c r="J331" s="3668"/>
      <c r="K331" s="1941"/>
      <c r="L331" s="1941"/>
      <c r="M331" s="1941"/>
      <c r="N331" s="1941"/>
      <c r="O331" s="1941"/>
      <c r="P331" s="1941"/>
      <c r="Q331" s="1941"/>
      <c r="R331" s="1941"/>
      <c r="S331" s="1941"/>
      <c r="T331" s="1941"/>
      <c r="U331" s="1941"/>
      <c r="V331" s="1941"/>
      <c r="W331" s="1941"/>
      <c r="X331" s="1941"/>
      <c r="Y331" s="1941"/>
      <c r="Z331" s="1941"/>
      <c r="AA331" s="1941"/>
      <c r="AB331" s="1941"/>
      <c r="AC331" s="1941"/>
      <c r="AD331" s="1941"/>
      <c r="AE331" s="1941"/>
      <c r="AF331" s="1941"/>
      <c r="AG331" s="1941"/>
      <c r="AH331" s="1941"/>
      <c r="AI331" s="1941"/>
      <c r="AJ331" s="1941"/>
      <c r="AK331" s="1941"/>
    </row>
    <row r="332" spans="2:37" s="2452" customFormat="1" ht="20.25" x14ac:dyDescent="0.2">
      <c r="B332" s="5451" t="s">
        <v>5001</v>
      </c>
      <c r="C332" s="5452"/>
      <c r="D332" s="5452"/>
      <c r="E332" s="5452"/>
      <c r="F332" s="5452"/>
      <c r="G332" s="5452"/>
      <c r="H332" s="5452"/>
      <c r="I332" s="5452"/>
      <c r="J332" s="5452"/>
      <c r="K332" s="5452"/>
      <c r="L332" s="5452"/>
      <c r="M332" s="5452"/>
      <c r="N332" s="5452"/>
      <c r="O332" s="5452"/>
      <c r="P332" s="5452"/>
      <c r="Q332" s="5452"/>
      <c r="R332" s="5452"/>
      <c r="S332" s="5452"/>
      <c r="T332" s="5452"/>
      <c r="U332" s="5452"/>
      <c r="V332" s="5452"/>
      <c r="W332" s="5452"/>
      <c r="X332" s="5452"/>
      <c r="Y332" s="5452"/>
      <c r="Z332" s="5452"/>
      <c r="AA332" s="5452"/>
      <c r="AB332" s="5452"/>
      <c r="AC332" s="5452"/>
      <c r="AD332" s="5452"/>
      <c r="AE332" s="5452"/>
      <c r="AF332" s="5452"/>
      <c r="AG332" s="5452"/>
      <c r="AH332" s="5452"/>
      <c r="AI332" s="5452"/>
      <c r="AJ332" s="5452"/>
      <c r="AK332" s="5453"/>
    </row>
    <row r="333" spans="2:37" s="2452" customFormat="1" x14ac:dyDescent="0.2">
      <c r="B333" s="3622"/>
      <c r="C333" s="3623"/>
      <c r="D333" s="3623"/>
      <c r="E333" s="3623"/>
      <c r="F333" s="3623"/>
      <c r="G333" s="3624"/>
      <c r="H333" s="3624"/>
      <c r="I333" s="3624"/>
      <c r="J333" s="3624"/>
      <c r="K333" s="3624"/>
      <c r="L333" s="3624"/>
      <c r="M333" s="3624"/>
      <c r="N333" s="3624"/>
      <c r="O333" s="3624"/>
      <c r="P333" s="3624"/>
      <c r="Q333" s="3624"/>
      <c r="R333" s="3624"/>
      <c r="S333" s="3624"/>
      <c r="T333" s="3624"/>
      <c r="U333" s="3624"/>
      <c r="V333" s="3624"/>
      <c r="W333" s="3624"/>
      <c r="X333" s="3624"/>
      <c r="Y333" s="3624"/>
      <c r="Z333" s="3624"/>
      <c r="AA333" s="3624"/>
      <c r="AB333" s="3624"/>
      <c r="AC333" s="3624"/>
      <c r="AD333" s="3624"/>
      <c r="AE333" s="3624"/>
      <c r="AF333" s="3624"/>
      <c r="AG333" s="3624"/>
      <c r="AH333" s="3624"/>
      <c r="AI333" s="3624"/>
      <c r="AJ333" s="3624"/>
      <c r="AK333" s="3625"/>
    </row>
    <row r="334" spans="2:37" s="2452" customFormat="1" x14ac:dyDescent="0.2">
      <c r="B334" s="3622" t="s">
        <v>4988</v>
      </c>
      <c r="C334" s="3623"/>
      <c r="D334" s="5486" t="s">
        <v>6593</v>
      </c>
      <c r="E334" s="5486"/>
      <c r="F334" s="5486"/>
      <c r="G334" s="3624"/>
      <c r="H334" s="3624"/>
      <c r="I334" s="3624"/>
      <c r="J334" s="3624"/>
      <c r="K334" s="3624"/>
      <c r="L334" s="3624"/>
      <c r="M334" s="3624"/>
      <c r="N334" s="3624"/>
      <c r="O334" s="3624"/>
      <c r="P334" s="3624"/>
      <c r="Q334" s="3624"/>
      <c r="R334" s="3624"/>
      <c r="S334" s="3624"/>
      <c r="T334" s="3624"/>
      <c r="U334" s="3624"/>
      <c r="V334" s="3624"/>
      <c r="W334" s="3624"/>
      <c r="X334" s="3624"/>
      <c r="Y334" s="3624"/>
      <c r="Z334" s="3624"/>
      <c r="AA334" s="3624"/>
      <c r="AB334" s="3624"/>
      <c r="AC334" s="3624"/>
      <c r="AD334" s="3624"/>
      <c r="AE334" s="3624"/>
      <c r="AF334" s="3624"/>
      <c r="AG334" s="3624"/>
      <c r="AH334" s="3624"/>
      <c r="AI334" s="3624"/>
      <c r="AJ334" s="3624"/>
      <c r="AK334" s="3625"/>
    </row>
    <row r="335" spans="2:37" s="2452" customFormat="1" ht="13.5" thickBot="1" x14ac:dyDescent="0.25">
      <c r="B335" s="5457" t="s">
        <v>5002</v>
      </c>
      <c r="C335" s="5458"/>
      <c r="D335" s="5493">
        <v>41760</v>
      </c>
      <c r="E335" s="5493"/>
      <c r="F335" s="3626"/>
      <c r="G335" s="3624"/>
      <c r="H335" s="3624"/>
      <c r="I335" s="3624"/>
      <c r="J335" s="3624"/>
      <c r="K335" s="3624"/>
      <c r="L335" s="3624"/>
      <c r="M335" s="3624"/>
      <c r="N335" s="3624"/>
      <c r="O335" s="3624"/>
      <c r="P335" s="3624"/>
      <c r="Q335" s="3624"/>
      <c r="R335" s="3624"/>
      <c r="S335" s="3624"/>
      <c r="T335" s="3624"/>
      <c r="U335" s="3624"/>
      <c r="V335" s="3624"/>
      <c r="W335" s="3624"/>
      <c r="X335" s="3624"/>
      <c r="Y335" s="3624"/>
      <c r="Z335" s="3624"/>
      <c r="AA335" s="3624"/>
      <c r="AB335" s="3624"/>
      <c r="AC335" s="3624"/>
      <c r="AD335" s="3624"/>
      <c r="AE335" s="3624"/>
      <c r="AF335" s="3624"/>
      <c r="AG335" s="3624"/>
      <c r="AH335" s="3624"/>
      <c r="AI335" s="3624"/>
      <c r="AJ335" s="3624"/>
      <c r="AK335" s="3625"/>
    </row>
    <row r="336" spans="2:37" s="2452" customFormat="1" ht="13.5" thickBot="1" x14ac:dyDescent="0.25">
      <c r="B336" s="5459" t="s">
        <v>5003</v>
      </c>
      <c r="C336" s="5495"/>
      <c r="D336" s="5461" t="s">
        <v>6594</v>
      </c>
      <c r="E336" s="5462"/>
      <c r="F336" s="5462"/>
      <c r="G336" s="5462"/>
      <c r="H336" s="5462"/>
      <c r="I336" s="5462"/>
      <c r="J336" s="5462"/>
      <c r="K336" s="5462"/>
      <c r="L336" s="5462"/>
      <c r="M336" s="5462"/>
      <c r="N336" s="5462"/>
      <c r="O336" s="5462"/>
      <c r="P336" s="5462"/>
      <c r="Q336" s="5463"/>
      <c r="R336" s="3624"/>
      <c r="S336" s="3624"/>
      <c r="T336" s="3624"/>
      <c r="U336" s="3624"/>
      <c r="V336" s="3624"/>
      <c r="W336" s="3624"/>
      <c r="X336" s="3624"/>
      <c r="Y336" s="3624"/>
      <c r="Z336" s="3624"/>
      <c r="AA336" s="3624"/>
      <c r="AB336" s="3624"/>
      <c r="AC336" s="3624"/>
      <c r="AD336" s="3624"/>
      <c r="AE336" s="3624"/>
      <c r="AF336" s="3624"/>
      <c r="AG336" s="3624"/>
      <c r="AH336" s="3624"/>
      <c r="AI336" s="3624"/>
      <c r="AJ336" s="3624"/>
      <c r="AK336" s="3625"/>
    </row>
    <row r="337" spans="2:37" s="2452" customFormat="1" ht="13.5" thickBot="1" x14ac:dyDescent="0.25">
      <c r="B337" s="5487"/>
      <c r="C337" s="5488"/>
      <c r="D337" s="5488"/>
      <c r="E337" s="5488"/>
      <c r="F337" s="5488"/>
      <c r="G337" s="5488"/>
      <c r="H337" s="5488"/>
      <c r="I337" s="5488"/>
      <c r="J337" s="5488"/>
      <c r="K337" s="5488"/>
      <c r="L337" s="5488"/>
      <c r="M337" s="5488"/>
      <c r="N337" s="5488"/>
      <c r="O337" s="5488"/>
      <c r="P337" s="5488"/>
      <c r="Q337" s="5488"/>
      <c r="R337" s="3624"/>
      <c r="S337" s="3624"/>
      <c r="T337" s="3624"/>
      <c r="U337" s="3624"/>
      <c r="V337" s="3624"/>
      <c r="W337" s="3624"/>
      <c r="X337" s="3624"/>
      <c r="Y337" s="3624"/>
      <c r="Z337" s="3624"/>
      <c r="AA337" s="3624"/>
      <c r="AB337" s="3624"/>
      <c r="AC337" s="3624"/>
      <c r="AD337" s="3624"/>
      <c r="AE337" s="3624"/>
      <c r="AF337" s="3624"/>
      <c r="AG337" s="3624"/>
      <c r="AH337" s="3624"/>
      <c r="AI337" s="3624"/>
      <c r="AJ337" s="3624"/>
      <c r="AK337" s="3625"/>
    </row>
    <row r="338" spans="2:37" s="2452" customFormat="1" ht="13.5" thickBot="1" x14ac:dyDescent="0.25">
      <c r="B338" s="5444" t="s">
        <v>5004</v>
      </c>
      <c r="C338" s="5444"/>
      <c r="D338" s="5444" t="s">
        <v>4994</v>
      </c>
      <c r="E338" s="5444" t="s">
        <v>5005</v>
      </c>
      <c r="F338" s="5501" t="s">
        <v>224</v>
      </c>
      <c r="G338" s="5501"/>
      <c r="H338" s="5501"/>
      <c r="I338" s="5501"/>
      <c r="J338" s="5501"/>
      <c r="K338" s="5501"/>
      <c r="L338" s="5501"/>
      <c r="M338" s="5501"/>
      <c r="N338" s="5501"/>
      <c r="O338" s="5501"/>
      <c r="P338" s="5501"/>
      <c r="Q338" s="5501"/>
      <c r="R338" s="5501"/>
      <c r="S338" s="5501" t="s">
        <v>340</v>
      </c>
      <c r="T338" s="5501"/>
      <c r="U338" s="5501"/>
      <c r="V338" s="5501"/>
      <c r="W338" s="5501"/>
      <c r="X338" s="5501"/>
      <c r="Y338" s="5501"/>
      <c r="Z338" s="5501"/>
      <c r="AA338" s="5501"/>
      <c r="AB338" s="5501"/>
      <c r="AC338" s="5501"/>
      <c r="AD338" s="5501" t="s">
        <v>225</v>
      </c>
      <c r="AE338" s="5501"/>
      <c r="AF338" s="5501"/>
      <c r="AG338" s="5501"/>
      <c r="AH338" s="5502" t="s">
        <v>4989</v>
      </c>
      <c r="AI338" s="5502"/>
      <c r="AJ338" s="5502"/>
      <c r="AK338" s="3625"/>
    </row>
    <row r="339" spans="2:37" s="2452" customFormat="1" ht="13.5" thickBot="1" x14ac:dyDescent="0.25">
      <c r="B339" s="5470"/>
      <c r="C339" s="5470"/>
      <c r="D339" s="5470"/>
      <c r="E339" s="5470"/>
      <c r="F339" s="5470" t="s">
        <v>5006</v>
      </c>
      <c r="G339" s="5470" t="s">
        <v>5007</v>
      </c>
      <c r="H339" s="5444" t="s">
        <v>5008</v>
      </c>
      <c r="I339" s="5448" t="s">
        <v>5009</v>
      </c>
      <c r="J339" s="5448" t="s">
        <v>5010</v>
      </c>
      <c r="K339" s="5503" t="s">
        <v>5011</v>
      </c>
      <c r="L339" s="5503" t="s">
        <v>5012</v>
      </c>
      <c r="M339" s="5448" t="s">
        <v>5013</v>
      </c>
      <c r="N339" s="5448"/>
      <c r="O339" s="5503" t="s">
        <v>5014</v>
      </c>
      <c r="P339" s="5503" t="s">
        <v>5015</v>
      </c>
      <c r="Q339" s="5503" t="s">
        <v>5016</v>
      </c>
      <c r="R339" s="5503" t="s">
        <v>5017</v>
      </c>
      <c r="S339" s="5444" t="s">
        <v>5018</v>
      </c>
      <c r="T339" s="5444" t="s">
        <v>5019</v>
      </c>
      <c r="U339" s="5444" t="s">
        <v>5020</v>
      </c>
      <c r="V339" s="5444" t="s">
        <v>5021</v>
      </c>
      <c r="W339" s="5444" t="s">
        <v>5022</v>
      </c>
      <c r="X339" s="5444" t="s">
        <v>5023</v>
      </c>
      <c r="Y339" s="5444" t="s">
        <v>5024</v>
      </c>
      <c r="Z339" s="5444" t="s">
        <v>5025</v>
      </c>
      <c r="AA339" s="5444" t="s">
        <v>5026</v>
      </c>
      <c r="AB339" s="5448" t="s">
        <v>5027</v>
      </c>
      <c r="AC339" s="5448" t="s">
        <v>5028</v>
      </c>
      <c r="AD339" s="5444" t="s">
        <v>5029</v>
      </c>
      <c r="AE339" s="5444" t="s">
        <v>5030</v>
      </c>
      <c r="AF339" s="5444" t="s">
        <v>5031</v>
      </c>
      <c r="AG339" s="5444" t="s">
        <v>5032</v>
      </c>
      <c r="AH339" s="5444" t="s">
        <v>1154</v>
      </c>
      <c r="AI339" s="5444" t="s">
        <v>4990</v>
      </c>
      <c r="AJ339" s="5444" t="s">
        <v>4991</v>
      </c>
      <c r="AK339" s="3625"/>
    </row>
    <row r="340" spans="2:37" s="2452" customFormat="1" ht="13.5" thickBot="1" x14ac:dyDescent="0.25">
      <c r="B340" s="5470"/>
      <c r="C340" s="5470"/>
      <c r="D340" s="5470"/>
      <c r="E340" s="5470"/>
      <c r="F340" s="5470"/>
      <c r="G340" s="5470"/>
      <c r="H340" s="5470"/>
      <c r="I340" s="5503"/>
      <c r="J340" s="5503"/>
      <c r="K340" s="5503"/>
      <c r="L340" s="5503"/>
      <c r="M340" s="3627" t="s">
        <v>5033</v>
      </c>
      <c r="N340" s="3628" t="s">
        <v>2798</v>
      </c>
      <c r="O340" s="5503"/>
      <c r="P340" s="5503"/>
      <c r="Q340" s="5503"/>
      <c r="R340" s="5503"/>
      <c r="S340" s="5470"/>
      <c r="T340" s="5470"/>
      <c r="U340" s="5470"/>
      <c r="V340" s="5470"/>
      <c r="W340" s="5470"/>
      <c r="X340" s="5470"/>
      <c r="Y340" s="5470"/>
      <c r="Z340" s="5470"/>
      <c r="AA340" s="5470"/>
      <c r="AB340" s="5503"/>
      <c r="AC340" s="5503"/>
      <c r="AD340" s="5470"/>
      <c r="AE340" s="5470"/>
      <c r="AF340" s="5470"/>
      <c r="AG340" s="5470"/>
      <c r="AH340" s="5470"/>
      <c r="AI340" s="5470"/>
      <c r="AJ340" s="5470"/>
      <c r="AK340" s="3625"/>
    </row>
    <row r="341" spans="2:37" s="2452" customFormat="1" ht="13.5" thickBot="1" x14ac:dyDescent="0.25">
      <c r="B341" s="5496" t="s">
        <v>6595</v>
      </c>
      <c r="C341" s="5497"/>
      <c r="D341" s="3699">
        <v>300346</v>
      </c>
      <c r="E341" s="3700">
        <v>10</v>
      </c>
      <c r="F341" s="3700">
        <v>10</v>
      </c>
      <c r="G341" s="3701" t="s">
        <v>1417</v>
      </c>
      <c r="H341" s="3701" t="s">
        <v>1417</v>
      </c>
      <c r="I341" s="3701" t="s">
        <v>1417</v>
      </c>
      <c r="J341" s="3701" t="s">
        <v>1417</v>
      </c>
      <c r="K341" s="3701" t="s">
        <v>1417</v>
      </c>
      <c r="L341" s="3701" t="s">
        <v>1417</v>
      </c>
      <c r="M341" s="3701" t="s">
        <v>1417</v>
      </c>
      <c r="N341" s="3701" t="s">
        <v>1417</v>
      </c>
      <c r="O341" s="3701" t="s">
        <v>1417</v>
      </c>
      <c r="P341" s="3701" t="s">
        <v>1417</v>
      </c>
      <c r="Q341" s="3701" t="s">
        <v>1417</v>
      </c>
      <c r="R341" s="3701" t="s">
        <v>1417</v>
      </c>
      <c r="S341" s="3701" t="s">
        <v>1417</v>
      </c>
      <c r="T341" s="3701" t="s">
        <v>1417</v>
      </c>
      <c r="U341" s="3701" t="s">
        <v>1417</v>
      </c>
      <c r="V341" s="3701" t="s">
        <v>1417</v>
      </c>
      <c r="W341" s="3701" t="s">
        <v>1417</v>
      </c>
      <c r="X341" s="3701" t="s">
        <v>1417</v>
      </c>
      <c r="Y341" s="3701" t="s">
        <v>1417</v>
      </c>
      <c r="Z341" s="3701" t="s">
        <v>1417</v>
      </c>
      <c r="AA341" s="3701" t="s">
        <v>1417</v>
      </c>
      <c r="AB341" s="3701" t="s">
        <v>1417</v>
      </c>
      <c r="AC341" s="3701" t="s">
        <v>1417</v>
      </c>
      <c r="AD341" s="3700">
        <v>10</v>
      </c>
      <c r="AE341" s="3702">
        <v>1000</v>
      </c>
      <c r="AF341" s="3703">
        <f>10/1000</f>
        <v>0.01</v>
      </c>
      <c r="AG341" s="3703">
        <v>0.05</v>
      </c>
      <c r="AH341" s="3701" t="s">
        <v>1417</v>
      </c>
      <c r="AI341" s="3701" t="s">
        <v>1417</v>
      </c>
      <c r="AJ341" s="3704" t="s">
        <v>1417</v>
      </c>
      <c r="AK341" s="3625"/>
    </row>
    <row r="342" spans="2:37" s="2452" customFormat="1" x14ac:dyDescent="0.2">
      <c r="B342" s="3659"/>
      <c r="C342" s="3660"/>
      <c r="D342" s="3661"/>
      <c r="E342" s="3661"/>
      <c r="F342" s="3661"/>
      <c r="G342" s="3661"/>
      <c r="H342" s="3660"/>
      <c r="I342" s="3662"/>
      <c r="J342" s="3662"/>
      <c r="K342" s="3662"/>
      <c r="L342" s="3662"/>
      <c r="M342" s="3660"/>
      <c r="N342" s="3662"/>
      <c r="O342" s="3662"/>
      <c r="P342" s="3662"/>
      <c r="Q342" s="3662"/>
      <c r="R342" s="3662"/>
      <c r="S342" s="3660"/>
      <c r="T342" s="3663"/>
      <c r="U342" s="3663"/>
      <c r="V342" s="3663"/>
      <c r="W342" s="3663"/>
      <c r="X342" s="3663"/>
      <c r="Y342" s="3663"/>
      <c r="Z342" s="3663"/>
      <c r="AA342" s="3663"/>
      <c r="AB342" s="3663"/>
      <c r="AC342" s="3663"/>
      <c r="AD342" s="3663"/>
      <c r="AE342" s="3663"/>
      <c r="AF342" s="3663"/>
      <c r="AG342" s="3663"/>
      <c r="AH342" s="3663"/>
      <c r="AI342" s="3663"/>
      <c r="AJ342" s="3663"/>
      <c r="AK342" s="3625"/>
    </row>
    <row r="343" spans="2:37" s="2452" customFormat="1" x14ac:dyDescent="0.2">
      <c r="B343" s="5480" t="s">
        <v>4992</v>
      </c>
      <c r="C343" s="5498"/>
      <c r="D343" s="5499" t="s">
        <v>5173</v>
      </c>
      <c r="E343" s="5499"/>
      <c r="F343" s="5499"/>
      <c r="G343" s="5499"/>
      <c r="H343" s="5499"/>
      <c r="I343" s="5499"/>
      <c r="J343" s="5499"/>
      <c r="K343" s="5499"/>
      <c r="L343" s="5499"/>
      <c r="M343" s="5499"/>
      <c r="N343" s="5499"/>
      <c r="O343" s="5499"/>
      <c r="P343" s="5499"/>
      <c r="Q343" s="5499"/>
      <c r="R343" s="5499"/>
      <c r="S343" s="5499"/>
      <c r="T343" s="5499"/>
      <c r="U343" s="5499"/>
      <c r="V343" s="5499"/>
      <c r="W343" s="5499"/>
      <c r="X343" s="5499"/>
      <c r="Y343" s="5499"/>
      <c r="Z343" s="5499"/>
      <c r="AA343" s="5499"/>
      <c r="AB343" s="5499"/>
      <c r="AC343" s="5499"/>
      <c r="AD343" s="5499"/>
      <c r="AE343" s="5499"/>
      <c r="AF343" s="5499"/>
      <c r="AG343" s="5499"/>
      <c r="AH343" s="5499"/>
      <c r="AI343" s="5499"/>
      <c r="AJ343" s="5499"/>
      <c r="AK343" s="3625"/>
    </row>
    <row r="344" spans="2:37" s="2452" customFormat="1" x14ac:dyDescent="0.2">
      <c r="B344" s="5480" t="s">
        <v>4993</v>
      </c>
      <c r="C344" s="5498"/>
      <c r="D344" s="5499" t="s">
        <v>6596</v>
      </c>
      <c r="E344" s="5499"/>
      <c r="F344" s="5499"/>
      <c r="G344" s="5499"/>
      <c r="H344" s="5499"/>
      <c r="I344" s="5499"/>
      <c r="J344" s="5499"/>
      <c r="K344" s="5499"/>
      <c r="L344" s="5499"/>
      <c r="M344" s="5499"/>
      <c r="N344" s="5499"/>
      <c r="O344" s="5499"/>
      <c r="P344" s="5499"/>
      <c r="Q344" s="5499"/>
      <c r="R344" s="5499"/>
      <c r="S344" s="5499"/>
      <c r="T344" s="5499"/>
      <c r="U344" s="5499"/>
      <c r="V344" s="5499"/>
      <c r="W344" s="5499"/>
      <c r="X344" s="5499"/>
      <c r="Y344" s="5499"/>
      <c r="Z344" s="5499"/>
      <c r="AA344" s="5499"/>
      <c r="AB344" s="5499"/>
      <c r="AC344" s="5499"/>
      <c r="AD344" s="5499"/>
      <c r="AE344" s="5499"/>
      <c r="AF344" s="5499"/>
      <c r="AG344" s="5499"/>
      <c r="AH344" s="5499"/>
      <c r="AI344" s="5499"/>
      <c r="AJ344" s="5499"/>
      <c r="AK344" s="3625"/>
    </row>
    <row r="345" spans="2:37" s="2452" customFormat="1" ht="15.75" thickBot="1" x14ac:dyDescent="0.25">
      <c r="B345" s="5482"/>
      <c r="C345" s="5483"/>
      <c r="D345" s="5500"/>
      <c r="E345" s="5500"/>
      <c r="F345" s="5500"/>
      <c r="G345" s="5500"/>
      <c r="H345" s="3664"/>
      <c r="I345" s="3664"/>
      <c r="J345" s="3664"/>
      <c r="K345" s="3664"/>
      <c r="L345" s="3664"/>
      <c r="M345" s="3664"/>
      <c r="N345" s="3664"/>
      <c r="O345" s="3664"/>
      <c r="P345" s="3664"/>
      <c r="Q345" s="3664"/>
      <c r="R345" s="3664"/>
      <c r="S345" s="3664"/>
      <c r="T345" s="3665"/>
      <c r="U345" s="3665"/>
      <c r="V345" s="3665"/>
      <c r="W345" s="3665"/>
      <c r="X345" s="3665"/>
      <c r="Y345" s="3665"/>
      <c r="Z345" s="3665"/>
      <c r="AA345" s="3665"/>
      <c r="AB345" s="3665"/>
      <c r="AC345" s="3665"/>
      <c r="AD345" s="3665"/>
      <c r="AE345" s="3665"/>
      <c r="AF345" s="3665"/>
      <c r="AG345" s="3665"/>
      <c r="AH345" s="3665"/>
      <c r="AI345" s="3665"/>
      <c r="AJ345" s="3665"/>
      <c r="AK345" s="3666"/>
    </row>
    <row r="346" spans="2:37" s="2452" customFormat="1" x14ac:dyDescent="0.2">
      <c r="B346" s="3667"/>
      <c r="C346" s="3667"/>
      <c r="D346" s="3668"/>
      <c r="E346" s="3668"/>
      <c r="F346" s="3668"/>
      <c r="G346" s="3669"/>
      <c r="H346" s="3670"/>
      <c r="I346" s="3668"/>
      <c r="J346" s="3668"/>
      <c r="K346" s="1941"/>
      <c r="L346" s="1941"/>
      <c r="M346" s="1941"/>
      <c r="N346" s="1941"/>
      <c r="O346" s="1941"/>
      <c r="P346" s="1941"/>
      <c r="Q346" s="1941"/>
      <c r="R346" s="1941"/>
      <c r="S346" s="1941"/>
      <c r="T346" s="1941"/>
      <c r="U346" s="1941"/>
      <c r="V346" s="1941"/>
      <c r="W346" s="1941"/>
      <c r="X346" s="1941"/>
      <c r="Y346" s="1941"/>
      <c r="Z346" s="1941"/>
      <c r="AA346" s="1941"/>
      <c r="AB346" s="1941"/>
      <c r="AC346" s="1941"/>
      <c r="AD346" s="1941"/>
      <c r="AE346" s="1941"/>
      <c r="AF346" s="1941"/>
      <c r="AG346" s="1941"/>
      <c r="AH346" s="1941"/>
      <c r="AI346" s="1941"/>
      <c r="AJ346" s="1941"/>
      <c r="AK346" s="1941"/>
    </row>
    <row r="347" spans="2:37" s="2452" customFormat="1" ht="13.5" thickBot="1" x14ac:dyDescent="0.25">
      <c r="B347" s="3667"/>
      <c r="C347" s="3667"/>
      <c r="D347" s="3668"/>
      <c r="E347" s="3668"/>
      <c r="F347" s="3668"/>
      <c r="G347" s="3669"/>
      <c r="H347" s="3670"/>
      <c r="I347" s="3668"/>
      <c r="J347" s="3668"/>
      <c r="K347" s="1941"/>
      <c r="L347" s="1941"/>
      <c r="M347" s="1941"/>
      <c r="N347" s="1941"/>
      <c r="O347" s="1941"/>
      <c r="P347" s="1941"/>
      <c r="Q347" s="1941"/>
      <c r="R347" s="1941"/>
      <c r="S347" s="1941"/>
      <c r="T347" s="1941"/>
      <c r="U347" s="1941"/>
      <c r="V347" s="1941"/>
      <c r="W347" s="1941"/>
      <c r="X347" s="1941"/>
      <c r="Y347" s="1941"/>
      <c r="Z347" s="1941"/>
      <c r="AA347" s="1941"/>
      <c r="AB347" s="1941"/>
      <c r="AC347" s="1941"/>
      <c r="AD347" s="1941"/>
      <c r="AE347" s="1941"/>
      <c r="AF347" s="1941"/>
      <c r="AG347" s="1941"/>
      <c r="AH347" s="1941"/>
      <c r="AI347" s="1941"/>
      <c r="AJ347" s="1941"/>
      <c r="AK347" s="1941"/>
    </row>
    <row r="348" spans="2:37" s="2452" customFormat="1" ht="20.25" x14ac:dyDescent="0.2">
      <c r="B348" s="5451" t="s">
        <v>6597</v>
      </c>
      <c r="C348" s="5452"/>
      <c r="D348" s="5452"/>
      <c r="E348" s="5452"/>
      <c r="F348" s="5452"/>
      <c r="G348" s="5452"/>
      <c r="H348" s="5452"/>
      <c r="I348" s="5452"/>
      <c r="J348" s="5452"/>
      <c r="K348" s="5452"/>
      <c r="L348" s="5452"/>
      <c r="M348" s="5452"/>
      <c r="N348" s="5452"/>
      <c r="O348" s="5452"/>
      <c r="P348" s="5452"/>
      <c r="Q348" s="5452"/>
      <c r="R348" s="5452"/>
      <c r="S348" s="5452"/>
      <c r="T348" s="5452"/>
      <c r="U348" s="5452"/>
      <c r="V348" s="5452"/>
      <c r="W348" s="5452"/>
      <c r="X348" s="5452"/>
      <c r="Y348" s="5452"/>
      <c r="Z348" s="5452"/>
      <c r="AA348" s="5452"/>
      <c r="AB348" s="5452"/>
      <c r="AC348" s="5452"/>
      <c r="AD348" s="5452"/>
      <c r="AE348" s="5452"/>
      <c r="AF348" s="5453"/>
      <c r="AG348" s="1941"/>
      <c r="AH348" s="1941"/>
      <c r="AI348" s="1941"/>
      <c r="AJ348" s="1941"/>
      <c r="AK348" s="1941"/>
    </row>
    <row r="349" spans="2:37" s="2452" customFormat="1" x14ac:dyDescent="0.2">
      <c r="B349" s="3705"/>
      <c r="C349" s="3623"/>
      <c r="D349" s="3623"/>
      <c r="E349" s="3623"/>
      <c r="F349" s="3623"/>
      <c r="G349" s="3624"/>
      <c r="H349" s="3624"/>
      <c r="I349" s="3624"/>
      <c r="J349" s="3624"/>
      <c r="K349" s="3624"/>
      <c r="L349" s="3624"/>
      <c r="M349" s="3624"/>
      <c r="N349" s="3624"/>
      <c r="O349" s="3624"/>
      <c r="P349" s="3624"/>
      <c r="Q349" s="3624"/>
      <c r="R349" s="3624"/>
      <c r="S349" s="3624"/>
      <c r="T349" s="3624"/>
      <c r="U349" s="3624"/>
      <c r="V349" s="3624"/>
      <c r="W349" s="3624"/>
      <c r="X349" s="3624"/>
      <c r="Y349" s="3624"/>
      <c r="Z349" s="3624"/>
      <c r="AA349" s="3624"/>
      <c r="AB349" s="3624"/>
      <c r="AC349" s="3624"/>
      <c r="AD349" s="3624"/>
      <c r="AE349" s="3624"/>
      <c r="AF349" s="3625"/>
      <c r="AG349" s="1941"/>
      <c r="AH349" s="1941"/>
      <c r="AI349" s="1941"/>
      <c r="AJ349" s="1941"/>
      <c r="AK349" s="1941"/>
    </row>
    <row r="350" spans="2:37" s="2452" customFormat="1" x14ac:dyDescent="0.2">
      <c r="B350" s="3706" t="s">
        <v>6598</v>
      </c>
      <c r="C350" s="3623"/>
      <c r="D350" s="5454" t="s">
        <v>6534</v>
      </c>
      <c r="E350" s="5454"/>
      <c r="F350" s="5454"/>
      <c r="G350" s="3624"/>
      <c r="H350" s="3624"/>
      <c r="I350" s="3624"/>
      <c r="J350" s="3624"/>
      <c r="K350" s="3624"/>
      <c r="L350" s="3624"/>
      <c r="M350" s="3624"/>
      <c r="N350" s="3624"/>
      <c r="O350" s="3624"/>
      <c r="P350" s="3624"/>
      <c r="Q350" s="3624"/>
      <c r="R350" s="3624"/>
      <c r="S350" s="3624"/>
      <c r="T350" s="3624"/>
      <c r="U350" s="3624"/>
      <c r="V350" s="3624"/>
      <c r="W350" s="3624"/>
      <c r="X350" s="3624"/>
      <c r="Y350" s="3624"/>
      <c r="Z350" s="3624"/>
      <c r="AA350" s="3624"/>
      <c r="AB350" s="3624"/>
      <c r="AC350" s="3624"/>
      <c r="AD350" s="3624"/>
      <c r="AE350" s="3624"/>
      <c r="AF350" s="3625"/>
      <c r="AG350" s="1941"/>
      <c r="AH350" s="1941"/>
      <c r="AI350" s="1941"/>
      <c r="AJ350" s="1941"/>
      <c r="AK350" s="1941"/>
    </row>
    <row r="351" spans="2:37" s="2452" customFormat="1" x14ac:dyDescent="0.2">
      <c r="B351" s="5457" t="s">
        <v>5002</v>
      </c>
      <c r="C351" s="5458"/>
      <c r="D351" s="5493">
        <v>41730</v>
      </c>
      <c r="E351" s="5493"/>
      <c r="F351" s="5493"/>
      <c r="G351" s="3624"/>
      <c r="H351" s="3624"/>
      <c r="I351" s="3624"/>
      <c r="J351" s="3624"/>
      <c r="K351" s="3624"/>
      <c r="L351" s="3624"/>
      <c r="M351" s="3624"/>
      <c r="N351" s="3624"/>
      <c r="O351" s="3624"/>
      <c r="P351" s="3624"/>
      <c r="Q351" s="3624"/>
      <c r="R351" s="3624"/>
      <c r="S351" s="3624"/>
      <c r="T351" s="3624"/>
      <c r="U351" s="3624"/>
      <c r="V351" s="3624"/>
      <c r="W351" s="3624"/>
      <c r="X351" s="3624"/>
      <c r="Y351" s="3624"/>
      <c r="Z351" s="3624"/>
      <c r="AA351" s="3624"/>
      <c r="AB351" s="3624"/>
      <c r="AC351" s="3624"/>
      <c r="AD351" s="3624"/>
      <c r="AE351" s="3624"/>
      <c r="AF351" s="3625"/>
      <c r="AG351" s="1941"/>
      <c r="AH351" s="1941"/>
      <c r="AI351" s="1941"/>
      <c r="AJ351" s="1941"/>
      <c r="AK351" s="1941"/>
    </row>
    <row r="352" spans="2:37" s="2452" customFormat="1" ht="13.5" thickBot="1" x14ac:dyDescent="0.25">
      <c r="B352" s="3705"/>
      <c r="C352" s="3623"/>
      <c r="D352" s="3623"/>
      <c r="E352" s="3623"/>
      <c r="F352" s="3623"/>
      <c r="G352" s="3624"/>
      <c r="H352" s="3624"/>
      <c r="I352" s="3624"/>
      <c r="J352" s="3624"/>
      <c r="K352" s="3624"/>
      <c r="L352" s="3624"/>
      <c r="M352" s="3624"/>
      <c r="N352" s="3624"/>
      <c r="O352" s="3624"/>
      <c r="P352" s="3624"/>
      <c r="Q352" s="3624"/>
      <c r="R352" s="3624"/>
      <c r="S352" s="3624"/>
      <c r="T352" s="3624"/>
      <c r="U352" s="3624"/>
      <c r="V352" s="3624"/>
      <c r="W352" s="3624"/>
      <c r="X352" s="3624"/>
      <c r="Y352" s="3624"/>
      <c r="Z352" s="3624"/>
      <c r="AA352" s="3624"/>
      <c r="AB352" s="3624"/>
      <c r="AC352" s="3624"/>
      <c r="AD352" s="3624"/>
      <c r="AE352" s="3624"/>
      <c r="AF352" s="3625"/>
      <c r="AG352" s="1941"/>
      <c r="AH352" s="1941"/>
      <c r="AI352" s="1941"/>
      <c r="AJ352" s="1941"/>
      <c r="AK352" s="1941"/>
    </row>
    <row r="353" spans="2:37" s="2452" customFormat="1" ht="13.5" thickBot="1" x14ac:dyDescent="0.25">
      <c r="B353" s="5459" t="s">
        <v>5003</v>
      </c>
      <c r="C353" s="5495"/>
      <c r="D353" s="5461" t="s">
        <v>6538</v>
      </c>
      <c r="E353" s="5462"/>
      <c r="F353" s="5462"/>
      <c r="G353" s="5462"/>
      <c r="H353" s="5462"/>
      <c r="I353" s="5462"/>
      <c r="J353" s="5462"/>
      <c r="K353" s="5462"/>
      <c r="L353" s="5462"/>
      <c r="M353" s="5462"/>
      <c r="N353" s="5462"/>
      <c r="O353" s="5462"/>
      <c r="P353" s="5462"/>
      <c r="Q353" s="5463"/>
      <c r="R353" s="3624"/>
      <c r="S353" s="3624"/>
      <c r="T353" s="3624"/>
      <c r="U353" s="3624"/>
      <c r="V353" s="3624"/>
      <c r="W353" s="3624"/>
      <c r="X353" s="3624"/>
      <c r="Y353" s="3624"/>
      <c r="Z353" s="3624"/>
      <c r="AA353" s="3624"/>
      <c r="AB353" s="3624"/>
      <c r="AC353" s="3624"/>
      <c r="AD353" s="3624"/>
      <c r="AE353" s="3624"/>
      <c r="AF353" s="3625"/>
      <c r="AG353" s="1941"/>
      <c r="AH353" s="1941"/>
      <c r="AI353" s="1941"/>
      <c r="AJ353" s="1941"/>
      <c r="AK353" s="1941"/>
    </row>
    <row r="354" spans="2:37" s="2452" customFormat="1" ht="13.5" thickBot="1" x14ac:dyDescent="0.25">
      <c r="B354" s="3705"/>
      <c r="C354" s="3623"/>
      <c r="D354" s="3623"/>
      <c r="E354" s="3623"/>
      <c r="F354" s="3623"/>
      <c r="G354" s="3624"/>
      <c r="H354" s="3624"/>
      <c r="I354" s="3624"/>
      <c r="J354" s="3624"/>
      <c r="K354" s="3624"/>
      <c r="L354" s="3624"/>
      <c r="M354" s="3624"/>
      <c r="N354" s="3624"/>
      <c r="O354" s="3624"/>
      <c r="P354" s="3624"/>
      <c r="Q354" s="3624"/>
      <c r="R354" s="3707"/>
      <c r="S354" s="3624"/>
      <c r="T354" s="3624"/>
      <c r="U354" s="3624"/>
      <c r="V354" s="3624"/>
      <c r="W354" s="3624"/>
      <c r="X354" s="3624"/>
      <c r="Y354" s="3624"/>
      <c r="Z354" s="3624"/>
      <c r="AA354" s="3624"/>
      <c r="AB354" s="3624"/>
      <c r="AC354" s="3624"/>
      <c r="AD354" s="3624"/>
      <c r="AE354" s="3624"/>
      <c r="AF354" s="3625"/>
      <c r="AG354" s="1941"/>
      <c r="AH354" s="1941"/>
      <c r="AI354" s="1941"/>
      <c r="AJ354" s="1941"/>
      <c r="AK354" s="1941"/>
    </row>
    <row r="355" spans="2:37" s="2452" customFormat="1" ht="13.5" thickBot="1" x14ac:dyDescent="0.25">
      <c r="B355" s="5464" t="s">
        <v>5069</v>
      </c>
      <c r="C355" s="5465"/>
      <c r="D355" s="5444" t="s">
        <v>5070</v>
      </c>
      <c r="E355" s="5471" t="s">
        <v>224</v>
      </c>
      <c r="F355" s="5472"/>
      <c r="G355" s="5472"/>
      <c r="H355" s="5472"/>
      <c r="I355" s="5472"/>
      <c r="J355" s="5472"/>
      <c r="K355" s="5472"/>
      <c r="L355" s="5472"/>
      <c r="M355" s="5472"/>
      <c r="N355" s="5472"/>
      <c r="O355" s="5472"/>
      <c r="P355" s="5473"/>
      <c r="Q355" s="5471" t="s">
        <v>340</v>
      </c>
      <c r="R355" s="5472"/>
      <c r="S355" s="5472"/>
      <c r="T355" s="5472"/>
      <c r="U355" s="5472"/>
      <c r="V355" s="5472"/>
      <c r="W355" s="5472"/>
      <c r="X355" s="5472"/>
      <c r="Y355" s="5473"/>
      <c r="Z355" s="5471" t="s">
        <v>225</v>
      </c>
      <c r="AA355" s="5472"/>
      <c r="AB355" s="5473"/>
      <c r="AC355" s="5474" t="s">
        <v>4989</v>
      </c>
      <c r="AD355" s="5475"/>
      <c r="AE355" s="5476"/>
      <c r="AF355" s="3625"/>
      <c r="AG355" s="1941"/>
      <c r="AH355" s="1941"/>
      <c r="AI355" s="1941"/>
      <c r="AJ355" s="1941"/>
      <c r="AK355" s="1941"/>
    </row>
    <row r="356" spans="2:37" s="2452" customFormat="1" ht="13.5" thickBot="1" x14ac:dyDescent="0.25">
      <c r="B356" s="5466"/>
      <c r="C356" s="5467"/>
      <c r="D356" s="5470"/>
      <c r="E356" s="5444" t="s">
        <v>5007</v>
      </c>
      <c r="F356" s="5444" t="s">
        <v>5008</v>
      </c>
      <c r="G356" s="5448" t="s">
        <v>5010</v>
      </c>
      <c r="H356" s="5448" t="s">
        <v>5071</v>
      </c>
      <c r="I356" s="5448" t="s">
        <v>5072</v>
      </c>
      <c r="J356" s="5448" t="s">
        <v>5073</v>
      </c>
      <c r="K356" s="5450" t="s">
        <v>5013</v>
      </c>
      <c r="L356" s="5450"/>
      <c r="M356" s="5448" t="s">
        <v>5074</v>
      </c>
      <c r="N356" s="5448" t="s">
        <v>5075</v>
      </c>
      <c r="O356" s="5448" t="s">
        <v>5076</v>
      </c>
      <c r="P356" s="5448" t="s">
        <v>5077</v>
      </c>
      <c r="Q356" s="5444" t="s">
        <v>5019</v>
      </c>
      <c r="R356" s="5444" t="s">
        <v>5020</v>
      </c>
      <c r="S356" s="5444" t="s">
        <v>5021</v>
      </c>
      <c r="T356" s="5444" t="s">
        <v>5078</v>
      </c>
      <c r="U356" s="5444" t="s">
        <v>5079</v>
      </c>
      <c r="V356" s="5444" t="s">
        <v>5024</v>
      </c>
      <c r="W356" s="5444" t="s">
        <v>5026</v>
      </c>
      <c r="X356" s="5448" t="s">
        <v>5080</v>
      </c>
      <c r="Y356" s="5448" t="s">
        <v>5081</v>
      </c>
      <c r="Z356" s="5444" t="s">
        <v>5082</v>
      </c>
      <c r="AA356" s="5444" t="s">
        <v>5083</v>
      </c>
      <c r="AB356" s="5444" t="s">
        <v>5084</v>
      </c>
      <c r="AC356" s="5444" t="s">
        <v>1154</v>
      </c>
      <c r="AD356" s="5444" t="s">
        <v>4990</v>
      </c>
      <c r="AE356" s="5444" t="s">
        <v>4991</v>
      </c>
      <c r="AF356" s="3625"/>
      <c r="AG356" s="1941"/>
      <c r="AH356" s="1941"/>
      <c r="AI356" s="1941"/>
      <c r="AJ356" s="1941"/>
      <c r="AK356" s="1941"/>
    </row>
    <row r="357" spans="2:37" s="2452" customFormat="1" ht="13.5" thickBot="1" x14ac:dyDescent="0.25">
      <c r="B357" s="5490"/>
      <c r="C357" s="5450"/>
      <c r="D357" s="5445"/>
      <c r="E357" s="5445"/>
      <c r="F357" s="5445"/>
      <c r="G357" s="5449"/>
      <c r="H357" s="5449"/>
      <c r="I357" s="5449"/>
      <c r="J357" s="5449"/>
      <c r="K357" s="3627" t="s">
        <v>5033</v>
      </c>
      <c r="L357" s="3628" t="s">
        <v>2798</v>
      </c>
      <c r="M357" s="5449"/>
      <c r="N357" s="5449"/>
      <c r="O357" s="5449"/>
      <c r="P357" s="5449"/>
      <c r="Q357" s="5445"/>
      <c r="R357" s="5445"/>
      <c r="S357" s="5445"/>
      <c r="T357" s="5445"/>
      <c r="U357" s="5445"/>
      <c r="V357" s="5445"/>
      <c r="W357" s="5445"/>
      <c r="X357" s="5449"/>
      <c r="Y357" s="5449"/>
      <c r="Z357" s="5445"/>
      <c r="AA357" s="5445"/>
      <c r="AB357" s="5445"/>
      <c r="AC357" s="5445"/>
      <c r="AD357" s="5445"/>
      <c r="AE357" s="5445"/>
      <c r="AF357" s="3625"/>
      <c r="AG357" s="1941"/>
      <c r="AH357" s="1941"/>
      <c r="AI357" s="1941"/>
      <c r="AJ357" s="1941"/>
      <c r="AK357" s="1941"/>
    </row>
    <row r="358" spans="2:37" s="2452" customFormat="1" ht="26.25" thickBot="1" x14ac:dyDescent="0.25">
      <c r="B358" s="5491" t="s">
        <v>6535</v>
      </c>
      <c r="C358" s="5492"/>
      <c r="D358" s="3708">
        <v>300339</v>
      </c>
      <c r="E358" s="3709" t="s">
        <v>1534</v>
      </c>
      <c r="F358" s="3710" t="s">
        <v>1534</v>
      </c>
      <c r="G358" s="3711" t="s">
        <v>1534</v>
      </c>
      <c r="H358" s="3711" t="s">
        <v>1534</v>
      </c>
      <c r="I358" s="3709">
        <v>0.04</v>
      </c>
      <c r="J358" s="3709" t="s">
        <v>1534</v>
      </c>
      <c r="K358" s="3710" t="s">
        <v>1534</v>
      </c>
      <c r="L358" s="3711" t="s">
        <v>1534</v>
      </c>
      <c r="M358" s="3712" t="s">
        <v>6536</v>
      </c>
      <c r="N358" s="3712" t="s">
        <v>6536</v>
      </c>
      <c r="O358" s="3711" t="s">
        <v>1534</v>
      </c>
      <c r="P358" s="3711" t="s">
        <v>1534</v>
      </c>
      <c r="Q358" s="3711" t="s">
        <v>1534</v>
      </c>
      <c r="R358" s="3711" t="s">
        <v>1534</v>
      </c>
      <c r="S358" s="3711" t="s">
        <v>1534</v>
      </c>
      <c r="T358" s="3712">
        <v>0.05</v>
      </c>
      <c r="U358" s="3711" t="s">
        <v>1534</v>
      </c>
      <c r="V358" s="3711" t="s">
        <v>1534</v>
      </c>
      <c r="W358" s="3711" t="s">
        <v>1534</v>
      </c>
      <c r="X358" s="3712">
        <v>0.06</v>
      </c>
      <c r="Y358" s="3711" t="s">
        <v>1534</v>
      </c>
      <c r="Z358" s="3711" t="s">
        <v>6537</v>
      </c>
      <c r="AA358" s="3712">
        <v>0.05</v>
      </c>
      <c r="AB358" s="3711" t="s">
        <v>1534</v>
      </c>
      <c r="AC358" s="3711" t="s">
        <v>1534</v>
      </c>
      <c r="AD358" s="3711" t="s">
        <v>1534</v>
      </c>
      <c r="AE358" s="3711" t="s">
        <v>1534</v>
      </c>
      <c r="AF358" s="3625"/>
      <c r="AG358" s="1941"/>
      <c r="AH358" s="1941"/>
      <c r="AI358" s="1941"/>
      <c r="AJ358" s="1941"/>
      <c r="AK358" s="1941"/>
    </row>
    <row r="359" spans="2:37" s="2452" customFormat="1" x14ac:dyDescent="0.2">
      <c r="B359" s="3713"/>
      <c r="C359" s="3660"/>
      <c r="D359" s="3660"/>
      <c r="E359" s="3660"/>
      <c r="F359" s="3660"/>
      <c r="G359" s="3662"/>
      <c r="H359" s="3662"/>
      <c r="I359" s="3662"/>
      <c r="J359" s="3662"/>
      <c r="K359" s="3660"/>
      <c r="L359" s="3662"/>
      <c r="M359" s="3662"/>
      <c r="N359" s="3662"/>
      <c r="O359" s="3662"/>
      <c r="P359" s="3662"/>
      <c r="Q359" s="3714"/>
      <c r="R359" s="3714"/>
      <c r="S359" s="3714"/>
      <c r="T359" s="3714"/>
      <c r="U359" s="3714"/>
      <c r="V359" s="3714"/>
      <c r="W359" s="3714"/>
      <c r="X359" s="3714"/>
      <c r="Y359" s="3714"/>
      <c r="Z359" s="3714"/>
      <c r="AA359" s="3714"/>
      <c r="AB359" s="3714"/>
      <c r="AC359" s="3714"/>
      <c r="AD359" s="3714"/>
      <c r="AE359" s="3714"/>
      <c r="AF359" s="3625"/>
      <c r="AG359" s="1941"/>
      <c r="AH359" s="1941"/>
      <c r="AI359" s="1941"/>
      <c r="AJ359" s="1941"/>
      <c r="AK359" s="1941"/>
    </row>
    <row r="360" spans="2:37" s="2452" customFormat="1" x14ac:dyDescent="0.2">
      <c r="B360" s="5446" t="s">
        <v>4992</v>
      </c>
      <c r="C360" s="5447"/>
      <c r="D360" s="5479" t="s">
        <v>5166</v>
      </c>
      <c r="E360" s="5479"/>
      <c r="F360" s="5479"/>
      <c r="G360" s="5479"/>
      <c r="H360" s="5479"/>
      <c r="I360" s="3715"/>
      <c r="J360" s="3715"/>
      <c r="K360" s="3715"/>
      <c r="L360" s="3715"/>
      <c r="M360" s="3715"/>
      <c r="N360" s="3715"/>
      <c r="O360" s="3715"/>
      <c r="P360" s="3715"/>
      <c r="Q360" s="3714"/>
      <c r="R360" s="3714"/>
      <c r="S360" s="3714"/>
      <c r="T360" s="3714"/>
      <c r="U360" s="3714"/>
      <c r="V360" s="3714"/>
      <c r="W360" s="3714"/>
      <c r="X360" s="3714"/>
      <c r="Y360" s="3714"/>
      <c r="Z360" s="3714"/>
      <c r="AA360" s="3714"/>
      <c r="AB360" s="3714"/>
      <c r="AC360" s="3714"/>
      <c r="AD360" s="3714"/>
      <c r="AE360" s="3714"/>
      <c r="AF360" s="3625"/>
      <c r="AG360" s="1941"/>
      <c r="AH360" s="1941"/>
      <c r="AI360" s="1941"/>
      <c r="AJ360" s="1941"/>
      <c r="AK360" s="1941"/>
    </row>
    <row r="361" spans="2:37" s="2452" customFormat="1" x14ac:dyDescent="0.2">
      <c r="B361" s="5446" t="s">
        <v>4993</v>
      </c>
      <c r="C361" s="5447"/>
      <c r="D361" s="5479" t="s">
        <v>5167</v>
      </c>
      <c r="E361" s="5479"/>
      <c r="F361" s="5479"/>
      <c r="G361" s="5479"/>
      <c r="H361" s="5479"/>
      <c r="I361" s="3715"/>
      <c r="J361" s="3715"/>
      <c r="K361" s="3715"/>
      <c r="L361" s="3715"/>
      <c r="M361" s="3715"/>
      <c r="N361" s="3715"/>
      <c r="O361" s="3715"/>
      <c r="P361" s="3715"/>
      <c r="Q361" s="3714"/>
      <c r="R361" s="3714"/>
      <c r="S361" s="3714"/>
      <c r="T361" s="3714"/>
      <c r="U361" s="3714"/>
      <c r="V361" s="3714"/>
      <c r="W361" s="3714"/>
      <c r="X361" s="3714"/>
      <c r="Y361" s="3714"/>
      <c r="Z361" s="3714"/>
      <c r="AA361" s="3714"/>
      <c r="AB361" s="3714"/>
      <c r="AC361" s="3714"/>
      <c r="AD361" s="3714"/>
      <c r="AE361" s="3714"/>
      <c r="AF361" s="3625"/>
      <c r="AG361" s="1941"/>
      <c r="AH361" s="1941"/>
      <c r="AI361" s="1941"/>
      <c r="AJ361" s="1941"/>
      <c r="AK361" s="1941"/>
    </row>
    <row r="362" spans="2:37" s="2452" customFormat="1" ht="13.5" thickBot="1" x14ac:dyDescent="0.25">
      <c r="B362" s="3716"/>
      <c r="C362" s="3717"/>
      <c r="D362" s="3717"/>
      <c r="E362" s="3717"/>
      <c r="F362" s="3717"/>
      <c r="G362" s="3707"/>
      <c r="H362" s="3707"/>
      <c r="I362" s="3707"/>
      <c r="J362" s="3707"/>
      <c r="K362" s="3707"/>
      <c r="L362" s="3707"/>
      <c r="M362" s="3707"/>
      <c r="N362" s="3707"/>
      <c r="O362" s="3707"/>
      <c r="P362" s="3707"/>
      <c r="Q362" s="3707"/>
      <c r="R362" s="3707"/>
      <c r="S362" s="3707"/>
      <c r="T362" s="3707"/>
      <c r="U362" s="3707"/>
      <c r="V362" s="3707"/>
      <c r="W362" s="3707"/>
      <c r="X362" s="3707"/>
      <c r="Y362" s="3707"/>
      <c r="Z362" s="3707"/>
      <c r="AA362" s="3707"/>
      <c r="AB362" s="3707"/>
      <c r="AC362" s="3707"/>
      <c r="AD362" s="3707"/>
      <c r="AE362" s="3707"/>
      <c r="AF362" s="3666"/>
      <c r="AG362" s="1941"/>
      <c r="AH362" s="1941"/>
      <c r="AI362" s="1941"/>
      <c r="AJ362" s="1941"/>
      <c r="AK362" s="1941"/>
    </row>
    <row r="363" spans="2:37" s="2452" customFormat="1" x14ac:dyDescent="0.2">
      <c r="B363" s="3231"/>
      <c r="C363" s="3231"/>
      <c r="D363" s="2874"/>
      <c r="E363" s="2874"/>
      <c r="F363" s="2874"/>
      <c r="G363" s="2875"/>
      <c r="H363" s="2876"/>
      <c r="I363" s="2874"/>
      <c r="J363" s="2874"/>
    </row>
    <row r="364" spans="2:37" s="2452" customFormat="1" ht="13.5" thickBot="1" x14ac:dyDescent="0.25">
      <c r="B364" s="3231"/>
      <c r="C364" s="3231"/>
      <c r="D364" s="2874"/>
      <c r="E364" s="2874"/>
      <c r="F364" s="2874"/>
      <c r="G364" s="2875"/>
      <c r="H364" s="2876"/>
      <c r="I364" s="2874"/>
      <c r="J364" s="2874"/>
    </row>
    <row r="365" spans="2:37" s="2452" customFormat="1" ht="20.25" x14ac:dyDescent="0.2">
      <c r="B365" s="3987" t="s">
        <v>5001</v>
      </c>
      <c r="C365" s="3988"/>
      <c r="D365" s="3988"/>
      <c r="E365" s="3988"/>
      <c r="F365" s="3988"/>
      <c r="G365" s="3988"/>
      <c r="H365" s="3988"/>
      <c r="I365" s="3988"/>
      <c r="J365" s="3988"/>
      <c r="K365" s="3988"/>
      <c r="L365" s="3988"/>
      <c r="M365" s="3988"/>
      <c r="N365" s="3988"/>
      <c r="O365" s="3988"/>
      <c r="P365" s="3988"/>
      <c r="Q365" s="3988"/>
      <c r="R365" s="3988"/>
      <c r="S365" s="3988"/>
      <c r="T365" s="3988"/>
      <c r="U365" s="3988"/>
      <c r="V365" s="3988"/>
      <c r="W365" s="3988"/>
      <c r="X365" s="3988"/>
      <c r="Y365" s="3988"/>
      <c r="Z365" s="3988"/>
      <c r="AA365" s="3988"/>
      <c r="AB365" s="3988"/>
      <c r="AC365" s="3988"/>
      <c r="AD365" s="3988"/>
      <c r="AE365" s="3988"/>
      <c r="AF365" s="3988"/>
      <c r="AG365" s="3988"/>
      <c r="AH365" s="3988"/>
      <c r="AI365" s="3988"/>
      <c r="AJ365" s="3988"/>
      <c r="AK365" s="3989"/>
    </row>
    <row r="366" spans="2:37" s="2452" customFormat="1" x14ac:dyDescent="0.2">
      <c r="B366" s="2570"/>
      <c r="C366" s="3603"/>
      <c r="D366" s="3603"/>
      <c r="E366" s="3603"/>
      <c r="F366" s="3603"/>
      <c r="G366" s="2571"/>
      <c r="H366" s="2571"/>
      <c r="I366" s="2571"/>
      <c r="J366" s="2571"/>
      <c r="K366" s="2571"/>
      <c r="L366" s="2571"/>
      <c r="M366" s="2571"/>
      <c r="N366" s="2571"/>
      <c r="O366" s="2571"/>
      <c r="P366" s="2571"/>
      <c r="Q366" s="2571"/>
      <c r="R366" s="2571"/>
      <c r="S366" s="2571"/>
      <c r="T366" s="2571"/>
      <c r="U366" s="2571"/>
      <c r="V366" s="2571"/>
      <c r="W366" s="2571"/>
      <c r="X366" s="2571"/>
      <c r="Y366" s="2571"/>
      <c r="Z366" s="2571"/>
      <c r="AA366" s="2571"/>
      <c r="AB366" s="2571"/>
      <c r="AC366" s="2571"/>
      <c r="AD366" s="2571"/>
      <c r="AE366" s="2571"/>
      <c r="AF366" s="2571"/>
      <c r="AG366" s="2571"/>
      <c r="AH366" s="2571"/>
      <c r="AI366" s="2571"/>
      <c r="AJ366" s="2571"/>
      <c r="AK366" s="2572"/>
    </row>
    <row r="367" spans="2:37" s="2452" customFormat="1" x14ac:dyDescent="0.2">
      <c r="B367" s="2570" t="s">
        <v>4988</v>
      </c>
      <c r="C367" s="3603"/>
      <c r="D367" s="3990" t="s">
        <v>6523</v>
      </c>
      <c r="E367" s="3990"/>
      <c r="F367" s="3990"/>
      <c r="G367" s="2571"/>
      <c r="H367" s="2571"/>
      <c r="I367" s="2571"/>
      <c r="J367" s="2571"/>
      <c r="K367" s="2571"/>
      <c r="L367" s="2571"/>
      <c r="M367" s="2571"/>
      <c r="N367" s="2571"/>
      <c r="O367" s="2571"/>
      <c r="P367" s="2571"/>
      <c r="Q367" s="2571"/>
      <c r="R367" s="2571"/>
      <c r="S367" s="2571"/>
      <c r="T367" s="2571"/>
      <c r="U367" s="2571"/>
      <c r="V367" s="2571"/>
      <c r="W367" s="2571"/>
      <c r="X367" s="2571"/>
      <c r="Y367" s="2571"/>
      <c r="Z367" s="2571"/>
      <c r="AA367" s="2571"/>
      <c r="AB367" s="2571"/>
      <c r="AC367" s="2571"/>
      <c r="AD367" s="2571"/>
      <c r="AE367" s="2571"/>
      <c r="AF367" s="2571"/>
      <c r="AG367" s="2571"/>
      <c r="AH367" s="2571"/>
      <c r="AI367" s="2571"/>
      <c r="AJ367" s="2571"/>
      <c r="AK367" s="2572"/>
    </row>
    <row r="368" spans="2:37" s="2452" customFormat="1" ht="13.5" thickBot="1" x14ac:dyDescent="0.25">
      <c r="B368" s="3991" t="s">
        <v>5002</v>
      </c>
      <c r="C368" s="3992"/>
      <c r="D368" s="3963">
        <v>41731</v>
      </c>
      <c r="E368" s="3963"/>
      <c r="F368" s="3603"/>
      <c r="G368" s="2571"/>
      <c r="H368" s="2571"/>
      <c r="I368" s="2571"/>
      <c r="J368" s="2571"/>
      <c r="K368" s="2571"/>
      <c r="L368" s="2571"/>
      <c r="M368" s="2571"/>
      <c r="N368" s="2571"/>
      <c r="O368" s="2571"/>
      <c r="P368" s="2571"/>
      <c r="Q368" s="2571"/>
      <c r="R368" s="2571"/>
      <c r="S368" s="2571"/>
      <c r="T368" s="2571"/>
      <c r="U368" s="2571"/>
      <c r="V368" s="2571"/>
      <c r="W368" s="2571"/>
      <c r="X368" s="2571"/>
      <c r="Y368" s="2571"/>
      <c r="Z368" s="2571"/>
      <c r="AA368" s="2571"/>
      <c r="AB368" s="2571"/>
      <c r="AC368" s="2571"/>
      <c r="AD368" s="2571"/>
      <c r="AE368" s="2571"/>
      <c r="AF368" s="2571"/>
      <c r="AG368" s="2571"/>
      <c r="AH368" s="2571"/>
      <c r="AI368" s="2571"/>
      <c r="AJ368" s="2571"/>
      <c r="AK368" s="2572"/>
    </row>
    <row r="369" spans="2:37" s="2452" customFormat="1" ht="28.5" customHeight="1" thickBot="1" x14ac:dyDescent="0.25">
      <c r="B369" s="3993" t="s">
        <v>5003</v>
      </c>
      <c r="C369" s="4036"/>
      <c r="D369" s="4019" t="s">
        <v>6524</v>
      </c>
      <c r="E369" s="4020"/>
      <c r="F369" s="4020"/>
      <c r="G369" s="4020"/>
      <c r="H369" s="4020"/>
      <c r="I369" s="4020"/>
      <c r="J369" s="4020"/>
      <c r="K369" s="4020"/>
      <c r="L369" s="4020"/>
      <c r="M369" s="4020"/>
      <c r="N369" s="4020"/>
      <c r="O369" s="4020"/>
      <c r="P369" s="4020"/>
      <c r="Q369" s="4021"/>
      <c r="R369" s="2571"/>
      <c r="S369" s="2571"/>
      <c r="T369" s="2571"/>
      <c r="U369" s="2571"/>
      <c r="V369" s="2571"/>
      <c r="W369" s="2571"/>
      <c r="X369" s="2571"/>
      <c r="Y369" s="2571"/>
      <c r="Z369" s="2571"/>
      <c r="AA369" s="2571"/>
      <c r="AB369" s="2571"/>
      <c r="AC369" s="2571"/>
      <c r="AD369" s="2571"/>
      <c r="AE369" s="2571"/>
      <c r="AF369" s="2571"/>
      <c r="AG369" s="2571"/>
      <c r="AH369" s="2571"/>
      <c r="AI369" s="2571"/>
      <c r="AJ369" s="2571"/>
      <c r="AK369" s="2572"/>
    </row>
    <row r="370" spans="2:37" s="2452" customFormat="1" ht="13.5" thickBot="1" x14ac:dyDescent="0.25">
      <c r="B370" s="3998"/>
      <c r="C370" s="3999"/>
      <c r="D370" s="3999"/>
      <c r="E370" s="3999"/>
      <c r="F370" s="3999"/>
      <c r="G370" s="3999"/>
      <c r="H370" s="3999"/>
      <c r="I370" s="3999"/>
      <c r="J370" s="3999"/>
      <c r="K370" s="3999"/>
      <c r="L370" s="3999"/>
      <c r="M370" s="3999"/>
      <c r="N370" s="3999"/>
      <c r="O370" s="3999"/>
      <c r="P370" s="3999"/>
      <c r="Q370" s="3999"/>
      <c r="R370" s="2571"/>
      <c r="S370" s="2571"/>
      <c r="T370" s="2571"/>
      <c r="U370" s="2571"/>
      <c r="V370" s="2571"/>
      <c r="W370" s="2571"/>
      <c r="X370" s="2571"/>
      <c r="Y370" s="2571"/>
      <c r="Z370" s="2571"/>
      <c r="AA370" s="2571"/>
      <c r="AB370" s="2571"/>
      <c r="AC370" s="2571"/>
      <c r="AD370" s="2571"/>
      <c r="AE370" s="2571"/>
      <c r="AF370" s="2571"/>
      <c r="AG370" s="2571"/>
      <c r="AH370" s="2571"/>
      <c r="AI370" s="2571"/>
      <c r="AJ370" s="2571"/>
      <c r="AK370" s="2572"/>
    </row>
    <row r="371" spans="2:37" s="2452" customFormat="1" ht="13.5" thickBot="1" x14ac:dyDescent="0.25">
      <c r="B371" s="4000" t="s">
        <v>5004</v>
      </c>
      <c r="C371" s="4000"/>
      <c r="D371" s="4000" t="s">
        <v>4994</v>
      </c>
      <c r="E371" s="4000" t="s">
        <v>5005</v>
      </c>
      <c r="F371" s="4002" t="s">
        <v>224</v>
      </c>
      <c r="G371" s="4002"/>
      <c r="H371" s="4002"/>
      <c r="I371" s="4002"/>
      <c r="J371" s="4002"/>
      <c r="K371" s="4002"/>
      <c r="L371" s="4002"/>
      <c r="M371" s="4002"/>
      <c r="N371" s="4002"/>
      <c r="O371" s="4002"/>
      <c r="P371" s="4002"/>
      <c r="Q371" s="4002"/>
      <c r="R371" s="4002"/>
      <c r="S371" s="4002" t="s">
        <v>340</v>
      </c>
      <c r="T371" s="4002"/>
      <c r="U371" s="4002"/>
      <c r="V371" s="4002"/>
      <c r="W371" s="4002"/>
      <c r="X371" s="4002"/>
      <c r="Y371" s="4002"/>
      <c r="Z371" s="4002"/>
      <c r="AA371" s="4002"/>
      <c r="AB371" s="4002"/>
      <c r="AC371" s="4002"/>
      <c r="AD371" s="4002" t="s">
        <v>225</v>
      </c>
      <c r="AE371" s="4002"/>
      <c r="AF371" s="4002"/>
      <c r="AG371" s="4002"/>
      <c r="AH371" s="4003" t="s">
        <v>4989</v>
      </c>
      <c r="AI371" s="4003"/>
      <c r="AJ371" s="4003"/>
      <c r="AK371" s="2572"/>
    </row>
    <row r="372" spans="2:37" s="2452" customFormat="1" ht="13.5" thickBot="1" x14ac:dyDescent="0.25">
      <c r="B372" s="4001"/>
      <c r="C372" s="4001"/>
      <c r="D372" s="4001"/>
      <c r="E372" s="4001"/>
      <c r="F372" s="4001" t="s">
        <v>5006</v>
      </c>
      <c r="G372" s="4001" t="s">
        <v>5007</v>
      </c>
      <c r="H372" s="4000" t="s">
        <v>5008</v>
      </c>
      <c r="I372" s="4004" t="s">
        <v>5009</v>
      </c>
      <c r="J372" s="4004" t="s">
        <v>5010</v>
      </c>
      <c r="K372" s="4005" t="s">
        <v>5011</v>
      </c>
      <c r="L372" s="4005" t="s">
        <v>5012</v>
      </c>
      <c r="M372" s="4004" t="s">
        <v>5013</v>
      </c>
      <c r="N372" s="4004"/>
      <c r="O372" s="4005" t="s">
        <v>5014</v>
      </c>
      <c r="P372" s="4005" t="s">
        <v>5015</v>
      </c>
      <c r="Q372" s="4005" t="s">
        <v>5016</v>
      </c>
      <c r="R372" s="4005" t="s">
        <v>5017</v>
      </c>
      <c r="S372" s="4000" t="s">
        <v>5018</v>
      </c>
      <c r="T372" s="4000" t="s">
        <v>5019</v>
      </c>
      <c r="U372" s="4000" t="s">
        <v>5020</v>
      </c>
      <c r="V372" s="4000" t="s">
        <v>5021</v>
      </c>
      <c r="W372" s="4000" t="s">
        <v>5022</v>
      </c>
      <c r="X372" s="4000" t="s">
        <v>5023</v>
      </c>
      <c r="Y372" s="4000" t="s">
        <v>5024</v>
      </c>
      <c r="Z372" s="4000" t="s">
        <v>5025</v>
      </c>
      <c r="AA372" s="4000" t="s">
        <v>5026</v>
      </c>
      <c r="AB372" s="4004" t="s">
        <v>5027</v>
      </c>
      <c r="AC372" s="4004" t="s">
        <v>5028</v>
      </c>
      <c r="AD372" s="4000" t="s">
        <v>5029</v>
      </c>
      <c r="AE372" s="4000" t="s">
        <v>5030</v>
      </c>
      <c r="AF372" s="4000" t="s">
        <v>5031</v>
      </c>
      <c r="AG372" s="4000" t="s">
        <v>5032</v>
      </c>
      <c r="AH372" s="4000" t="s">
        <v>1154</v>
      </c>
      <c r="AI372" s="4000" t="s">
        <v>4990</v>
      </c>
      <c r="AJ372" s="4000" t="s">
        <v>4991</v>
      </c>
      <c r="AK372" s="2572"/>
    </row>
    <row r="373" spans="2:37" s="2452" customFormat="1" ht="13.5" thickBot="1" x14ac:dyDescent="0.25">
      <c r="B373" s="4001"/>
      <c r="C373" s="4001"/>
      <c r="D373" s="4001"/>
      <c r="E373" s="4001"/>
      <c r="F373" s="4001"/>
      <c r="G373" s="4001"/>
      <c r="H373" s="4001"/>
      <c r="I373" s="4005"/>
      <c r="J373" s="4005"/>
      <c r="K373" s="4005"/>
      <c r="L373" s="4005"/>
      <c r="M373" s="3601" t="s">
        <v>5033</v>
      </c>
      <c r="N373" s="3602" t="s">
        <v>2798</v>
      </c>
      <c r="O373" s="4005"/>
      <c r="P373" s="4005"/>
      <c r="Q373" s="4005"/>
      <c r="R373" s="4005"/>
      <c r="S373" s="4001"/>
      <c r="T373" s="4001"/>
      <c r="U373" s="4001"/>
      <c r="V373" s="4001"/>
      <c r="W373" s="4001"/>
      <c r="X373" s="4001"/>
      <c r="Y373" s="4001"/>
      <c r="Z373" s="4001"/>
      <c r="AA373" s="4001"/>
      <c r="AB373" s="4005"/>
      <c r="AC373" s="4005"/>
      <c r="AD373" s="4001"/>
      <c r="AE373" s="4001"/>
      <c r="AF373" s="4001"/>
      <c r="AG373" s="4001"/>
      <c r="AH373" s="4001"/>
      <c r="AI373" s="4001"/>
      <c r="AJ373" s="4001"/>
      <c r="AK373" s="2572"/>
    </row>
    <row r="374" spans="2:37" s="2452" customFormat="1" x14ac:dyDescent="0.2">
      <c r="B374" s="4133" t="s">
        <v>6525</v>
      </c>
      <c r="C374" s="4134"/>
      <c r="D374" s="3314">
        <v>2463</v>
      </c>
      <c r="E374" s="3314">
        <v>9.99</v>
      </c>
      <c r="F374" s="3315" t="s">
        <v>1534</v>
      </c>
      <c r="G374" s="3315" t="s">
        <v>1534</v>
      </c>
      <c r="H374" s="3315" t="s">
        <v>1534</v>
      </c>
      <c r="I374" s="3315" t="s">
        <v>1534</v>
      </c>
      <c r="J374" s="3315" t="s">
        <v>1534</v>
      </c>
      <c r="K374" s="3315" t="s">
        <v>1534</v>
      </c>
      <c r="L374" s="3315" t="s">
        <v>1534</v>
      </c>
      <c r="M374" s="3315" t="s">
        <v>1534</v>
      </c>
      <c r="N374" s="3315" t="s">
        <v>1534</v>
      </c>
      <c r="O374" s="3315" t="s">
        <v>1534</v>
      </c>
      <c r="P374" s="3315" t="s">
        <v>1534</v>
      </c>
      <c r="Q374" s="3315" t="s">
        <v>1534</v>
      </c>
      <c r="R374" s="3315" t="s">
        <v>1534</v>
      </c>
      <c r="S374" s="3315" t="s">
        <v>1534</v>
      </c>
      <c r="T374" s="3315" t="s">
        <v>1534</v>
      </c>
      <c r="U374" s="3315" t="s">
        <v>1534</v>
      </c>
      <c r="V374" s="3315" t="s">
        <v>1534</v>
      </c>
      <c r="W374" s="3315" t="s">
        <v>1534</v>
      </c>
      <c r="X374" s="3315" t="s">
        <v>1534</v>
      </c>
      <c r="Y374" s="3315" t="s">
        <v>1534</v>
      </c>
      <c r="Z374" s="3315" t="s">
        <v>1534</v>
      </c>
      <c r="AA374" s="3315" t="s">
        <v>1534</v>
      </c>
      <c r="AB374" s="3315" t="s">
        <v>1534</v>
      </c>
      <c r="AC374" s="3315" t="s">
        <v>1534</v>
      </c>
      <c r="AD374" s="3314">
        <v>9.99</v>
      </c>
      <c r="AE374" s="2593">
        <v>1000</v>
      </c>
      <c r="AF374" s="3410">
        <f>AD374/AE374</f>
        <v>9.9900000000000006E-3</v>
      </c>
      <c r="AG374" s="3610">
        <v>0.2</v>
      </c>
      <c r="AH374" s="2649" t="s">
        <v>1534</v>
      </c>
      <c r="AI374" s="2649" t="s">
        <v>1534</v>
      </c>
      <c r="AJ374" s="3459" t="s">
        <v>1534</v>
      </c>
      <c r="AK374" s="2572"/>
    </row>
    <row r="375" spans="2:37" s="2452" customFormat="1" x14ac:dyDescent="0.2">
      <c r="B375" s="3982" t="s">
        <v>6526</v>
      </c>
      <c r="C375" s="3983"/>
      <c r="D375" s="3323">
        <v>2464</v>
      </c>
      <c r="E375" s="3323">
        <v>14.99</v>
      </c>
      <c r="F375" s="3324" t="s">
        <v>1534</v>
      </c>
      <c r="G375" s="3324" t="s">
        <v>1534</v>
      </c>
      <c r="H375" s="3324" t="s">
        <v>1534</v>
      </c>
      <c r="I375" s="3324" t="s">
        <v>1534</v>
      </c>
      <c r="J375" s="3324" t="s">
        <v>1534</v>
      </c>
      <c r="K375" s="3324" t="s">
        <v>1534</v>
      </c>
      <c r="L375" s="3324" t="s">
        <v>1534</v>
      </c>
      <c r="M375" s="3324" t="s">
        <v>1534</v>
      </c>
      <c r="N375" s="3324" t="s">
        <v>1534</v>
      </c>
      <c r="O375" s="3324" t="s">
        <v>1534</v>
      </c>
      <c r="P375" s="3324" t="s">
        <v>1534</v>
      </c>
      <c r="Q375" s="3324" t="s">
        <v>1534</v>
      </c>
      <c r="R375" s="3324" t="s">
        <v>1534</v>
      </c>
      <c r="S375" s="3324" t="s">
        <v>1534</v>
      </c>
      <c r="T375" s="3324" t="s">
        <v>1534</v>
      </c>
      <c r="U375" s="3324" t="s">
        <v>1534</v>
      </c>
      <c r="V375" s="3324" t="s">
        <v>1534</v>
      </c>
      <c r="W375" s="3324" t="s">
        <v>1534</v>
      </c>
      <c r="X375" s="3324" t="s">
        <v>1534</v>
      </c>
      <c r="Y375" s="3324" t="s">
        <v>1534</v>
      </c>
      <c r="Z375" s="3324" t="s">
        <v>1534</v>
      </c>
      <c r="AA375" s="3324" t="s">
        <v>1534</v>
      </c>
      <c r="AB375" s="3324" t="s">
        <v>1534</v>
      </c>
      <c r="AC375" s="3324" t="s">
        <v>1534</v>
      </c>
      <c r="AD375" s="3323">
        <v>14.99</v>
      </c>
      <c r="AE375" s="2582">
        <v>1400</v>
      </c>
      <c r="AF375" s="3411">
        <f t="shared" ref="AF375:AF377" si="1">AD375/AE375</f>
        <v>1.0707142857142858E-2</v>
      </c>
      <c r="AG375" s="3611">
        <v>0.2</v>
      </c>
      <c r="AH375" s="2639" t="s">
        <v>1534</v>
      </c>
      <c r="AI375" s="2639" t="s">
        <v>1534</v>
      </c>
      <c r="AJ375" s="3461" t="s">
        <v>1534</v>
      </c>
      <c r="AK375" s="2572"/>
    </row>
    <row r="376" spans="2:37" s="2452" customFormat="1" x14ac:dyDescent="0.2">
      <c r="B376" s="3982" t="s">
        <v>6527</v>
      </c>
      <c r="C376" s="3983"/>
      <c r="D376" s="3323">
        <v>2461</v>
      </c>
      <c r="E376" s="3323">
        <v>19.989999999999998</v>
      </c>
      <c r="F376" s="3324" t="s">
        <v>1534</v>
      </c>
      <c r="G376" s="3324" t="s">
        <v>1534</v>
      </c>
      <c r="H376" s="3324" t="s">
        <v>1534</v>
      </c>
      <c r="I376" s="3324" t="s">
        <v>1534</v>
      </c>
      <c r="J376" s="3324" t="s">
        <v>1534</v>
      </c>
      <c r="K376" s="3324" t="s">
        <v>1534</v>
      </c>
      <c r="L376" s="3324" t="s">
        <v>1534</v>
      </c>
      <c r="M376" s="3324" t="s">
        <v>1534</v>
      </c>
      <c r="N376" s="3324" t="s">
        <v>1534</v>
      </c>
      <c r="O376" s="3324" t="s">
        <v>1534</v>
      </c>
      <c r="P376" s="3324" t="s">
        <v>1534</v>
      </c>
      <c r="Q376" s="3324" t="s">
        <v>1534</v>
      </c>
      <c r="R376" s="3324" t="s">
        <v>1534</v>
      </c>
      <c r="S376" s="3324" t="s">
        <v>1534</v>
      </c>
      <c r="T376" s="3324" t="s">
        <v>1534</v>
      </c>
      <c r="U376" s="3324" t="s">
        <v>1534</v>
      </c>
      <c r="V376" s="3324" t="s">
        <v>1534</v>
      </c>
      <c r="W376" s="3324" t="s">
        <v>1534</v>
      </c>
      <c r="X376" s="3324" t="s">
        <v>1534</v>
      </c>
      <c r="Y376" s="3324" t="s">
        <v>1534</v>
      </c>
      <c r="Z376" s="3324" t="s">
        <v>1534</v>
      </c>
      <c r="AA376" s="3324" t="s">
        <v>1534</v>
      </c>
      <c r="AB376" s="3324" t="s">
        <v>1534</v>
      </c>
      <c r="AC376" s="3324" t="s">
        <v>1534</v>
      </c>
      <c r="AD376" s="3323">
        <v>19.989999999999998</v>
      </c>
      <c r="AE376" s="2582">
        <v>2000</v>
      </c>
      <c r="AF376" s="3411">
        <f t="shared" si="1"/>
        <v>9.9949999999999987E-3</v>
      </c>
      <c r="AG376" s="3611">
        <v>0.2</v>
      </c>
      <c r="AH376" s="2639" t="s">
        <v>1534</v>
      </c>
      <c r="AI376" s="2639" t="s">
        <v>1534</v>
      </c>
      <c r="AJ376" s="3461" t="s">
        <v>1534</v>
      </c>
      <c r="AK376" s="2572"/>
    </row>
    <row r="377" spans="2:37" s="2452" customFormat="1" ht="13.5" thickBot="1" x14ac:dyDescent="0.25">
      <c r="B377" s="3984" t="s">
        <v>6528</v>
      </c>
      <c r="C377" s="3985"/>
      <c r="D377" s="3051">
        <v>2462</v>
      </c>
      <c r="E377" s="3051">
        <v>29.99</v>
      </c>
      <c r="F377" s="3052" t="s">
        <v>1534</v>
      </c>
      <c r="G377" s="3052" t="s">
        <v>1534</v>
      </c>
      <c r="H377" s="3052" t="s">
        <v>1534</v>
      </c>
      <c r="I377" s="3052" t="s">
        <v>1534</v>
      </c>
      <c r="J377" s="3052" t="s">
        <v>1534</v>
      </c>
      <c r="K377" s="3052" t="s">
        <v>1534</v>
      </c>
      <c r="L377" s="3052" t="s">
        <v>1534</v>
      </c>
      <c r="M377" s="3052" t="s">
        <v>1534</v>
      </c>
      <c r="N377" s="3052" t="s">
        <v>1534</v>
      </c>
      <c r="O377" s="3052" t="s">
        <v>1534</v>
      </c>
      <c r="P377" s="3052" t="s">
        <v>1534</v>
      </c>
      <c r="Q377" s="3052" t="s">
        <v>1534</v>
      </c>
      <c r="R377" s="3052" t="s">
        <v>1534</v>
      </c>
      <c r="S377" s="3052" t="s">
        <v>1534</v>
      </c>
      <c r="T377" s="3052" t="s">
        <v>1534</v>
      </c>
      <c r="U377" s="3052" t="s">
        <v>1534</v>
      </c>
      <c r="V377" s="3052" t="s">
        <v>1534</v>
      </c>
      <c r="W377" s="3052" t="s">
        <v>1534</v>
      </c>
      <c r="X377" s="3052" t="s">
        <v>1534</v>
      </c>
      <c r="Y377" s="3052" t="s">
        <v>1534</v>
      </c>
      <c r="Z377" s="3052" t="s">
        <v>1534</v>
      </c>
      <c r="AA377" s="3052" t="s">
        <v>1534</v>
      </c>
      <c r="AB377" s="3052" t="s">
        <v>1534</v>
      </c>
      <c r="AC377" s="3052" t="s">
        <v>1534</v>
      </c>
      <c r="AD377" s="3051">
        <v>29.99</v>
      </c>
      <c r="AE377" s="2624">
        <v>3000</v>
      </c>
      <c r="AF377" s="3412">
        <f t="shared" si="1"/>
        <v>9.9966666666666659E-3</v>
      </c>
      <c r="AG377" s="3612">
        <v>0.2</v>
      </c>
      <c r="AH377" s="2642" t="s">
        <v>1534</v>
      </c>
      <c r="AI377" s="2642" t="s">
        <v>1534</v>
      </c>
      <c r="AJ377" s="3463" t="s">
        <v>1534</v>
      </c>
      <c r="AK377" s="2572"/>
    </row>
    <row r="378" spans="2:37" s="2452" customFormat="1" ht="13.5" thickBot="1" x14ac:dyDescent="0.25">
      <c r="B378" s="2573"/>
      <c r="C378" s="2566"/>
      <c r="D378" s="2906"/>
      <c r="E378" s="2906"/>
      <c r="F378" s="2906"/>
      <c r="G378" s="2906"/>
      <c r="H378" s="2566"/>
      <c r="I378" s="2567"/>
      <c r="J378" s="2567"/>
      <c r="K378" s="2567"/>
      <c r="L378" s="2567"/>
      <c r="M378" s="2566"/>
      <c r="N378" s="2567"/>
      <c r="O378" s="2567"/>
      <c r="P378" s="2567"/>
      <c r="Q378" s="2567"/>
      <c r="R378" s="2567"/>
      <c r="S378" s="2566"/>
      <c r="T378" s="2565"/>
      <c r="U378" s="2565"/>
      <c r="V378" s="2565"/>
      <c r="W378" s="2565"/>
      <c r="X378" s="2565"/>
      <c r="Y378" s="2565"/>
      <c r="Z378" s="2565"/>
      <c r="AA378" s="2565"/>
      <c r="AB378" s="2565"/>
      <c r="AC378" s="2565"/>
      <c r="AD378" s="2565"/>
      <c r="AE378" s="2565"/>
      <c r="AF378" s="2565"/>
      <c r="AG378" s="2565"/>
      <c r="AH378" s="2565"/>
      <c r="AI378" s="2565"/>
      <c r="AJ378" s="2565"/>
      <c r="AK378" s="2572"/>
    </row>
    <row r="379" spans="2:37" s="2452" customFormat="1" ht="13.5" thickBot="1" x14ac:dyDescent="0.25">
      <c r="B379" s="3979" t="s">
        <v>4992</v>
      </c>
      <c r="C379" s="3980"/>
      <c r="D379" s="5980" t="s">
        <v>1417</v>
      </c>
      <c r="E379" s="5981"/>
      <c r="F379" s="5981"/>
      <c r="G379" s="5981"/>
      <c r="H379" s="5981"/>
      <c r="I379" s="5981"/>
      <c r="J379" s="5981"/>
      <c r="K379" s="5981"/>
      <c r="L379" s="5981"/>
      <c r="M379" s="5981"/>
      <c r="N379" s="5981"/>
      <c r="O379" s="5981"/>
      <c r="P379" s="5981"/>
      <c r="Q379" s="5981"/>
      <c r="R379" s="5981"/>
      <c r="S379" s="5981"/>
      <c r="T379" s="5981"/>
      <c r="U379" s="5981"/>
      <c r="V379" s="5981"/>
      <c r="W379" s="5981"/>
      <c r="X379" s="5981"/>
      <c r="Y379" s="5981"/>
      <c r="Z379" s="5981"/>
      <c r="AA379" s="5981"/>
      <c r="AB379" s="5981"/>
      <c r="AC379" s="5981"/>
      <c r="AD379" s="5981"/>
      <c r="AE379" s="5981"/>
      <c r="AF379" s="5981"/>
      <c r="AG379" s="5981"/>
      <c r="AH379" s="5981"/>
      <c r="AI379" s="5981"/>
      <c r="AJ379" s="5982"/>
      <c r="AK379" s="2572"/>
    </row>
    <row r="380" spans="2:37" s="2452" customFormat="1" ht="13.5" thickBot="1" x14ac:dyDescent="0.25">
      <c r="B380" s="3979" t="s">
        <v>4993</v>
      </c>
      <c r="C380" s="3980"/>
      <c r="D380" s="5980" t="s">
        <v>6529</v>
      </c>
      <c r="E380" s="5981"/>
      <c r="F380" s="5981"/>
      <c r="G380" s="5981"/>
      <c r="H380" s="5981"/>
      <c r="I380" s="5981"/>
      <c r="J380" s="5981"/>
      <c r="K380" s="5981"/>
      <c r="L380" s="5981"/>
      <c r="M380" s="5981"/>
      <c r="N380" s="5981"/>
      <c r="O380" s="5981"/>
      <c r="P380" s="5981"/>
      <c r="Q380" s="5981"/>
      <c r="R380" s="5981"/>
      <c r="S380" s="5981"/>
      <c r="T380" s="5981"/>
      <c r="U380" s="5981"/>
      <c r="V380" s="5981"/>
      <c r="W380" s="5981"/>
      <c r="X380" s="5981"/>
      <c r="Y380" s="5981"/>
      <c r="Z380" s="5981"/>
      <c r="AA380" s="5981"/>
      <c r="AB380" s="5981"/>
      <c r="AC380" s="5981"/>
      <c r="AD380" s="5981"/>
      <c r="AE380" s="5981"/>
      <c r="AF380" s="5981"/>
      <c r="AG380" s="5981"/>
      <c r="AH380" s="5981"/>
      <c r="AI380" s="5981"/>
      <c r="AJ380" s="5982"/>
      <c r="AK380" s="2572"/>
    </row>
    <row r="381" spans="2:37" s="2452" customFormat="1" ht="15.75" thickBot="1" x14ac:dyDescent="0.25">
      <c r="B381" s="4057"/>
      <c r="C381" s="4058"/>
      <c r="D381" s="4059"/>
      <c r="E381" s="4059"/>
      <c r="F381" s="4059"/>
      <c r="G381" s="4059"/>
      <c r="H381" s="2574"/>
      <c r="I381" s="2574"/>
      <c r="J381" s="2574"/>
      <c r="K381" s="2574"/>
      <c r="L381" s="2574"/>
      <c r="M381" s="2574"/>
      <c r="N381" s="2574"/>
      <c r="O381" s="2574"/>
      <c r="P381" s="2574"/>
      <c r="Q381" s="2574"/>
      <c r="R381" s="2574"/>
      <c r="S381" s="2574"/>
      <c r="T381" s="2575"/>
      <c r="U381" s="2575"/>
      <c r="V381" s="2575"/>
      <c r="W381" s="2575"/>
      <c r="X381" s="2575"/>
      <c r="Y381" s="2575"/>
      <c r="Z381" s="2575"/>
      <c r="AA381" s="2575"/>
      <c r="AB381" s="2575"/>
      <c r="AC381" s="2575"/>
      <c r="AD381" s="2575"/>
      <c r="AE381" s="2575"/>
      <c r="AF381" s="2575"/>
      <c r="AG381" s="2575"/>
      <c r="AH381" s="2575"/>
      <c r="AI381" s="2575"/>
      <c r="AJ381" s="2575"/>
      <c r="AK381" s="2577"/>
    </row>
    <row r="382" spans="2:37" s="2452" customFormat="1" x14ac:dyDescent="0.2">
      <c r="B382" s="3231"/>
      <c r="C382" s="3231"/>
      <c r="D382" s="2874"/>
      <c r="E382" s="2874"/>
      <c r="F382" s="2874"/>
      <c r="G382" s="2875"/>
      <c r="H382" s="2876"/>
      <c r="I382" s="2874"/>
      <c r="J382" s="2874"/>
    </row>
    <row r="383" spans="2:37" s="2452" customFormat="1" ht="13.5" thickBot="1" x14ac:dyDescent="0.25">
      <c r="B383" s="3231"/>
      <c r="C383" s="3231"/>
      <c r="D383" s="2874"/>
      <c r="E383" s="2874"/>
      <c r="F383" s="2874"/>
      <c r="G383" s="2875"/>
      <c r="H383" s="2876"/>
      <c r="I383" s="2874"/>
      <c r="J383" s="2874"/>
    </row>
    <row r="384" spans="2:37" s="2452" customFormat="1" ht="20.25" x14ac:dyDescent="0.2">
      <c r="B384" s="3987" t="s">
        <v>5001</v>
      </c>
      <c r="C384" s="3988"/>
      <c r="D384" s="3988"/>
      <c r="E384" s="3988"/>
      <c r="F384" s="3988"/>
      <c r="G384" s="3988"/>
      <c r="H384" s="3988"/>
      <c r="I384" s="3988"/>
      <c r="J384" s="3988"/>
      <c r="K384" s="3988"/>
      <c r="L384" s="3988"/>
      <c r="M384" s="3988"/>
      <c r="N384" s="3988"/>
      <c r="O384" s="3988"/>
      <c r="P384" s="3988"/>
      <c r="Q384" s="3988"/>
      <c r="R384" s="3988"/>
      <c r="S384" s="3988"/>
      <c r="T384" s="3988"/>
      <c r="U384" s="3988"/>
      <c r="V384" s="3988"/>
      <c r="W384" s="3988"/>
      <c r="X384" s="3988"/>
      <c r="Y384" s="3988"/>
      <c r="Z384" s="3988"/>
      <c r="AA384" s="3988"/>
      <c r="AB384" s="3988"/>
      <c r="AC384" s="3988"/>
      <c r="AD384" s="3988"/>
      <c r="AE384" s="3988"/>
      <c r="AF384" s="3988"/>
      <c r="AG384" s="3988"/>
      <c r="AH384" s="3988"/>
      <c r="AI384" s="3988"/>
      <c r="AJ384" s="3988"/>
      <c r="AK384" s="3989"/>
    </row>
    <row r="385" spans="2:37" s="2452" customFormat="1" x14ac:dyDescent="0.2">
      <c r="B385" s="2570"/>
      <c r="C385" s="3545"/>
      <c r="D385" s="3545"/>
      <c r="E385" s="3545"/>
      <c r="F385" s="3545"/>
      <c r="G385" s="2571"/>
      <c r="H385" s="2571"/>
      <c r="I385" s="2571"/>
      <c r="J385" s="2571"/>
      <c r="K385" s="2571"/>
      <c r="L385" s="2571"/>
      <c r="M385" s="2571"/>
      <c r="N385" s="2571"/>
      <c r="O385" s="2571"/>
      <c r="P385" s="2571"/>
      <c r="Q385" s="2571"/>
      <c r="R385" s="2571"/>
      <c r="S385" s="2571"/>
      <c r="T385" s="2571"/>
      <c r="U385" s="2571"/>
      <c r="V385" s="2571"/>
      <c r="W385" s="2571"/>
      <c r="X385" s="2571"/>
      <c r="Y385" s="2571"/>
      <c r="Z385" s="2571"/>
      <c r="AA385" s="2571"/>
      <c r="AB385" s="2571"/>
      <c r="AC385" s="2571"/>
      <c r="AD385" s="2571"/>
      <c r="AE385" s="2571"/>
      <c r="AF385" s="2571"/>
      <c r="AG385" s="2571"/>
      <c r="AH385" s="2571"/>
      <c r="AI385" s="2571"/>
      <c r="AJ385" s="2571"/>
      <c r="AK385" s="2572"/>
    </row>
    <row r="386" spans="2:37" s="2452" customFormat="1" x14ac:dyDescent="0.2">
      <c r="B386" s="2570" t="s">
        <v>4988</v>
      </c>
      <c r="C386" s="3545"/>
      <c r="D386" s="3990" t="s">
        <v>6463</v>
      </c>
      <c r="E386" s="3990"/>
      <c r="F386" s="3990"/>
      <c r="G386" s="2571"/>
      <c r="H386" s="2571"/>
      <c r="I386" s="2571"/>
      <c r="J386" s="2571"/>
      <c r="K386" s="2571"/>
      <c r="L386" s="2571"/>
      <c r="M386" s="2571"/>
      <c r="N386" s="2571"/>
      <c r="O386" s="2571"/>
      <c r="P386" s="2571"/>
      <c r="Q386" s="2571"/>
      <c r="R386" s="2571"/>
      <c r="S386" s="2571"/>
      <c r="T386" s="2571"/>
      <c r="U386" s="2571"/>
      <c r="V386" s="2571"/>
      <c r="W386" s="2571"/>
      <c r="X386" s="2571"/>
      <c r="Y386" s="2571"/>
      <c r="Z386" s="2571"/>
      <c r="AA386" s="2571"/>
      <c r="AB386" s="2571"/>
      <c r="AC386" s="2571"/>
      <c r="AD386" s="2571"/>
      <c r="AE386" s="2571"/>
      <c r="AF386" s="2571"/>
      <c r="AG386" s="2571"/>
      <c r="AH386" s="2571"/>
      <c r="AI386" s="2571"/>
      <c r="AJ386" s="2571"/>
      <c r="AK386" s="2572"/>
    </row>
    <row r="387" spans="2:37" s="2452" customFormat="1" ht="13.5" thickBot="1" x14ac:dyDescent="0.25">
      <c r="B387" s="3991" t="s">
        <v>5002</v>
      </c>
      <c r="C387" s="3992"/>
      <c r="D387" s="3963">
        <v>41729</v>
      </c>
      <c r="E387" s="3963"/>
      <c r="F387" s="3545"/>
      <c r="G387" s="2571"/>
      <c r="H387" s="2571"/>
      <c r="I387" s="2571"/>
      <c r="J387" s="2571"/>
      <c r="K387" s="2571"/>
      <c r="L387" s="2571"/>
      <c r="M387" s="2571"/>
      <c r="N387" s="2571"/>
      <c r="O387" s="2571"/>
      <c r="P387" s="2571"/>
      <c r="Q387" s="2571"/>
      <c r="R387" s="2571"/>
      <c r="S387" s="2571"/>
      <c r="T387" s="2571"/>
      <c r="U387" s="2571"/>
      <c r="V387" s="2571"/>
      <c r="W387" s="2571"/>
      <c r="X387" s="2571"/>
      <c r="Y387" s="2571"/>
      <c r="Z387" s="2571"/>
      <c r="AA387" s="2571"/>
      <c r="AB387" s="2571"/>
      <c r="AC387" s="2571"/>
      <c r="AD387" s="2571"/>
      <c r="AE387" s="2571"/>
      <c r="AF387" s="2571"/>
      <c r="AG387" s="2571"/>
      <c r="AH387" s="2571"/>
      <c r="AI387" s="2571"/>
      <c r="AJ387" s="2571"/>
      <c r="AK387" s="2572"/>
    </row>
    <row r="388" spans="2:37" s="2452" customFormat="1" ht="55.5" customHeight="1" thickBot="1" x14ac:dyDescent="0.25">
      <c r="B388" s="3993" t="s">
        <v>5003</v>
      </c>
      <c r="C388" s="4036"/>
      <c r="D388" s="4019" t="s">
        <v>6464</v>
      </c>
      <c r="E388" s="4020"/>
      <c r="F388" s="4020"/>
      <c r="G388" s="4020"/>
      <c r="H388" s="4020"/>
      <c r="I388" s="4020"/>
      <c r="J388" s="4020"/>
      <c r="K388" s="4020"/>
      <c r="L388" s="4020"/>
      <c r="M388" s="4020"/>
      <c r="N388" s="4020"/>
      <c r="O388" s="4020"/>
      <c r="P388" s="4020"/>
      <c r="Q388" s="4021"/>
      <c r="R388" s="2571"/>
      <c r="S388" s="2571"/>
      <c r="T388" s="2571"/>
      <c r="U388" s="2571"/>
      <c r="V388" s="2571"/>
      <c r="W388" s="2571"/>
      <c r="X388" s="2571"/>
      <c r="Y388" s="2571"/>
      <c r="Z388" s="2571"/>
      <c r="AA388" s="2571"/>
      <c r="AB388" s="2571"/>
      <c r="AC388" s="2571"/>
      <c r="AD388" s="2571"/>
      <c r="AE388" s="2571"/>
      <c r="AF388" s="2571"/>
      <c r="AG388" s="2571"/>
      <c r="AH388" s="2571"/>
      <c r="AI388" s="2571"/>
      <c r="AJ388" s="2571"/>
      <c r="AK388" s="2572"/>
    </row>
    <row r="389" spans="2:37" s="2452" customFormat="1" ht="13.5" thickBot="1" x14ac:dyDescent="0.25">
      <c r="B389" s="3998"/>
      <c r="C389" s="3999"/>
      <c r="D389" s="3999"/>
      <c r="E389" s="3999"/>
      <c r="F389" s="3999"/>
      <c r="G389" s="3999"/>
      <c r="H389" s="3999"/>
      <c r="I389" s="3999"/>
      <c r="J389" s="3999"/>
      <c r="K389" s="3999"/>
      <c r="L389" s="3999"/>
      <c r="M389" s="3999"/>
      <c r="N389" s="3999"/>
      <c r="O389" s="3999"/>
      <c r="P389" s="3999"/>
      <c r="Q389" s="3999"/>
      <c r="R389" s="2571"/>
      <c r="S389" s="2571"/>
      <c r="T389" s="2571"/>
      <c r="U389" s="2571"/>
      <c r="V389" s="2571"/>
      <c r="W389" s="2571"/>
      <c r="X389" s="2571"/>
      <c r="Y389" s="2571"/>
      <c r="Z389" s="2571"/>
      <c r="AA389" s="2571"/>
      <c r="AB389" s="2571"/>
      <c r="AC389" s="2571"/>
      <c r="AD389" s="2571"/>
      <c r="AE389" s="2571"/>
      <c r="AF389" s="2571"/>
      <c r="AG389" s="2571"/>
      <c r="AH389" s="2571"/>
      <c r="AI389" s="2571"/>
      <c r="AJ389" s="2571"/>
      <c r="AK389" s="2572"/>
    </row>
    <row r="390" spans="2:37" s="2452" customFormat="1" ht="13.5" thickBot="1" x14ac:dyDescent="0.25">
      <c r="B390" s="4000" t="s">
        <v>5004</v>
      </c>
      <c r="C390" s="4000"/>
      <c r="D390" s="4000" t="s">
        <v>4994</v>
      </c>
      <c r="E390" s="4000" t="s">
        <v>5005</v>
      </c>
      <c r="F390" s="4002" t="s">
        <v>224</v>
      </c>
      <c r="G390" s="4002"/>
      <c r="H390" s="4002"/>
      <c r="I390" s="4002"/>
      <c r="J390" s="4002"/>
      <c r="K390" s="4002"/>
      <c r="L390" s="4002"/>
      <c r="M390" s="4002"/>
      <c r="N390" s="4002"/>
      <c r="O390" s="4002"/>
      <c r="P390" s="4002"/>
      <c r="Q390" s="4002"/>
      <c r="R390" s="4002"/>
      <c r="S390" s="4002" t="s">
        <v>340</v>
      </c>
      <c r="T390" s="4002"/>
      <c r="U390" s="4002"/>
      <c r="V390" s="4002"/>
      <c r="W390" s="4002"/>
      <c r="X390" s="4002"/>
      <c r="Y390" s="4002"/>
      <c r="Z390" s="4002"/>
      <c r="AA390" s="4002"/>
      <c r="AB390" s="4002"/>
      <c r="AC390" s="4002"/>
      <c r="AD390" s="4002" t="s">
        <v>225</v>
      </c>
      <c r="AE390" s="4002"/>
      <c r="AF390" s="4002"/>
      <c r="AG390" s="4002"/>
      <c r="AH390" s="4003" t="s">
        <v>4989</v>
      </c>
      <c r="AI390" s="4003"/>
      <c r="AJ390" s="4003"/>
      <c r="AK390" s="2572"/>
    </row>
    <row r="391" spans="2:37" s="2452" customFormat="1" ht="13.5" thickBot="1" x14ac:dyDescent="0.25">
      <c r="B391" s="4001"/>
      <c r="C391" s="4001"/>
      <c r="D391" s="4001"/>
      <c r="E391" s="4001"/>
      <c r="F391" s="4001" t="s">
        <v>5006</v>
      </c>
      <c r="G391" s="4001" t="s">
        <v>5007</v>
      </c>
      <c r="H391" s="4000" t="s">
        <v>5008</v>
      </c>
      <c r="I391" s="4004" t="s">
        <v>5009</v>
      </c>
      <c r="J391" s="4004" t="s">
        <v>5010</v>
      </c>
      <c r="K391" s="4005" t="s">
        <v>5011</v>
      </c>
      <c r="L391" s="4005" t="s">
        <v>5012</v>
      </c>
      <c r="M391" s="4004" t="s">
        <v>5013</v>
      </c>
      <c r="N391" s="4004"/>
      <c r="O391" s="4005" t="s">
        <v>5014</v>
      </c>
      <c r="P391" s="4005" t="s">
        <v>5015</v>
      </c>
      <c r="Q391" s="4005" t="s">
        <v>5016</v>
      </c>
      <c r="R391" s="4005" t="s">
        <v>5017</v>
      </c>
      <c r="S391" s="4000" t="s">
        <v>5018</v>
      </c>
      <c r="T391" s="4000" t="s">
        <v>5019</v>
      </c>
      <c r="U391" s="4000" t="s">
        <v>5020</v>
      </c>
      <c r="V391" s="4000" t="s">
        <v>5021</v>
      </c>
      <c r="W391" s="4000" t="s">
        <v>5022</v>
      </c>
      <c r="X391" s="4000" t="s">
        <v>5023</v>
      </c>
      <c r="Y391" s="4000" t="s">
        <v>5024</v>
      </c>
      <c r="Z391" s="4000" t="s">
        <v>5025</v>
      </c>
      <c r="AA391" s="4000" t="s">
        <v>5026</v>
      </c>
      <c r="AB391" s="4004" t="s">
        <v>5027</v>
      </c>
      <c r="AC391" s="4004" t="s">
        <v>5028</v>
      </c>
      <c r="AD391" s="4000" t="s">
        <v>5029</v>
      </c>
      <c r="AE391" s="4000" t="s">
        <v>5030</v>
      </c>
      <c r="AF391" s="4000" t="s">
        <v>5031</v>
      </c>
      <c r="AG391" s="4000" t="s">
        <v>5032</v>
      </c>
      <c r="AH391" s="4000" t="s">
        <v>1154</v>
      </c>
      <c r="AI391" s="4000" t="s">
        <v>4990</v>
      </c>
      <c r="AJ391" s="4000" t="s">
        <v>4991</v>
      </c>
      <c r="AK391" s="2572"/>
    </row>
    <row r="392" spans="2:37" s="2452" customFormat="1" ht="13.5" thickBot="1" x14ac:dyDescent="0.25">
      <c r="B392" s="4001"/>
      <c r="C392" s="4001"/>
      <c r="D392" s="4001"/>
      <c r="E392" s="4001"/>
      <c r="F392" s="4001"/>
      <c r="G392" s="4001"/>
      <c r="H392" s="4001"/>
      <c r="I392" s="4005"/>
      <c r="J392" s="4005"/>
      <c r="K392" s="4005"/>
      <c r="L392" s="4005"/>
      <c r="M392" s="3543" t="s">
        <v>5033</v>
      </c>
      <c r="N392" s="3544" t="s">
        <v>2798</v>
      </c>
      <c r="O392" s="4005"/>
      <c r="P392" s="4005"/>
      <c r="Q392" s="4005"/>
      <c r="R392" s="4005"/>
      <c r="S392" s="4001"/>
      <c r="T392" s="4001"/>
      <c r="U392" s="4001"/>
      <c r="V392" s="4001"/>
      <c r="W392" s="4001"/>
      <c r="X392" s="4001"/>
      <c r="Y392" s="4001"/>
      <c r="Z392" s="4001"/>
      <c r="AA392" s="4001"/>
      <c r="AB392" s="4005"/>
      <c r="AC392" s="4005"/>
      <c r="AD392" s="4001"/>
      <c r="AE392" s="4001"/>
      <c r="AF392" s="4001"/>
      <c r="AG392" s="4001"/>
      <c r="AH392" s="4001"/>
      <c r="AI392" s="4001"/>
      <c r="AJ392" s="4001"/>
      <c r="AK392" s="2572"/>
    </row>
    <row r="393" spans="2:37" s="2452" customFormat="1" ht="77.25" thickBot="1" x14ac:dyDescent="0.25">
      <c r="B393" s="5983" t="s">
        <v>6465</v>
      </c>
      <c r="C393" s="5984"/>
      <c r="D393" s="3190" t="s">
        <v>6466</v>
      </c>
      <c r="E393" s="3550" t="s">
        <v>6467</v>
      </c>
      <c r="F393" s="3242" t="s">
        <v>1417</v>
      </c>
      <c r="G393" s="3551" t="s">
        <v>1417</v>
      </c>
      <c r="H393" s="3552" t="s">
        <v>1417</v>
      </c>
      <c r="I393" s="3552" t="s">
        <v>1417</v>
      </c>
      <c r="J393" s="3552" t="s">
        <v>1417</v>
      </c>
      <c r="K393" s="3551" t="s">
        <v>1417</v>
      </c>
      <c r="L393" s="3553">
        <v>0.08</v>
      </c>
      <c r="M393" s="3241" t="s">
        <v>1417</v>
      </c>
      <c r="N393" s="2726" t="s">
        <v>1417</v>
      </c>
      <c r="O393" s="3196">
        <v>0.08</v>
      </c>
      <c r="P393" s="3196">
        <v>0.08</v>
      </c>
      <c r="Q393" s="3551" t="s">
        <v>1417</v>
      </c>
      <c r="R393" s="3551" t="s">
        <v>1417</v>
      </c>
      <c r="S393" s="2727" t="s">
        <v>1417</v>
      </c>
      <c r="T393" s="3551" t="s">
        <v>1417</v>
      </c>
      <c r="U393" s="3554" t="s">
        <v>1417</v>
      </c>
      <c r="V393" s="3554" t="s">
        <v>1417</v>
      </c>
      <c r="W393" s="3201">
        <v>0.05</v>
      </c>
      <c r="X393" s="3554" t="s">
        <v>1417</v>
      </c>
      <c r="Y393" s="3554" t="s">
        <v>1417</v>
      </c>
      <c r="Z393" s="3554" t="s">
        <v>1417</v>
      </c>
      <c r="AA393" s="3554" t="s">
        <v>1417</v>
      </c>
      <c r="AB393" s="3154">
        <v>0.06</v>
      </c>
      <c r="AC393" s="3554" t="s">
        <v>1417</v>
      </c>
      <c r="AD393" s="3554" t="s">
        <v>1417</v>
      </c>
      <c r="AE393" s="3554" t="s">
        <v>1417</v>
      </c>
      <c r="AF393" s="3554" t="s">
        <v>1417</v>
      </c>
      <c r="AG393" s="3554" t="s">
        <v>1417</v>
      </c>
      <c r="AH393" s="3554" t="s">
        <v>1417</v>
      </c>
      <c r="AI393" s="3554" t="s">
        <v>1417</v>
      </c>
      <c r="AJ393" s="3555" t="s">
        <v>1417</v>
      </c>
      <c r="AK393" s="2572"/>
    </row>
    <row r="394" spans="2:37" s="2452" customFormat="1" ht="13.5" thickBot="1" x14ac:dyDescent="0.25">
      <c r="B394" s="2573"/>
      <c r="C394" s="2566"/>
      <c r="D394" s="2906"/>
      <c r="E394" s="2906"/>
      <c r="F394" s="2906"/>
      <c r="G394" s="2906"/>
      <c r="H394" s="2566"/>
      <c r="I394" s="2567"/>
      <c r="J394" s="2567"/>
      <c r="K394" s="2567"/>
      <c r="L394" s="2567"/>
      <c r="M394" s="2566"/>
      <c r="N394" s="2567"/>
      <c r="O394" s="2567"/>
      <c r="P394" s="2567"/>
      <c r="Q394" s="2567"/>
      <c r="R394" s="2567"/>
      <c r="S394" s="2566"/>
      <c r="T394" s="2565"/>
      <c r="U394" s="2565"/>
      <c r="V394" s="2565"/>
      <c r="W394" s="2565"/>
      <c r="X394" s="2565"/>
      <c r="Y394" s="2565"/>
      <c r="Z394" s="2565"/>
      <c r="AA394" s="2565"/>
      <c r="AB394" s="2565"/>
      <c r="AC394" s="2565"/>
      <c r="AD394" s="2565"/>
      <c r="AE394" s="2565"/>
      <c r="AF394" s="2565"/>
      <c r="AG394" s="2565"/>
      <c r="AH394" s="2565"/>
      <c r="AI394" s="2565"/>
      <c r="AJ394" s="2565"/>
      <c r="AK394" s="2572"/>
    </row>
    <row r="395" spans="2:37" s="2452" customFormat="1" ht="13.5" thickBot="1" x14ac:dyDescent="0.25">
      <c r="B395" s="3979" t="s">
        <v>4992</v>
      </c>
      <c r="C395" s="3980"/>
      <c r="D395" s="5980" t="s">
        <v>6468</v>
      </c>
      <c r="E395" s="5981"/>
      <c r="F395" s="5981"/>
      <c r="G395" s="5981"/>
      <c r="H395" s="5981"/>
      <c r="I395" s="5981"/>
      <c r="J395" s="5981"/>
      <c r="K395" s="5981"/>
      <c r="L395" s="5981"/>
      <c r="M395" s="5981"/>
      <c r="N395" s="5981"/>
      <c r="O395" s="5981"/>
      <c r="P395" s="5981"/>
      <c r="Q395" s="5981"/>
      <c r="R395" s="5981"/>
      <c r="S395" s="5981"/>
      <c r="T395" s="5981"/>
      <c r="U395" s="5981"/>
      <c r="V395" s="5981"/>
      <c r="W395" s="5981"/>
      <c r="X395" s="5981"/>
      <c r="Y395" s="5981"/>
      <c r="Z395" s="5981"/>
      <c r="AA395" s="5981"/>
      <c r="AB395" s="5981"/>
      <c r="AC395" s="5981"/>
      <c r="AD395" s="5981"/>
      <c r="AE395" s="5981"/>
      <c r="AF395" s="5981"/>
      <c r="AG395" s="5981"/>
      <c r="AH395" s="5981"/>
      <c r="AI395" s="5981"/>
      <c r="AJ395" s="5982"/>
      <c r="AK395" s="2572"/>
    </row>
    <row r="396" spans="2:37" s="2452" customFormat="1" ht="13.5" thickBot="1" x14ac:dyDescent="0.25">
      <c r="B396" s="3979" t="s">
        <v>4993</v>
      </c>
      <c r="C396" s="3980"/>
      <c r="D396" s="5980" t="s">
        <v>6468</v>
      </c>
      <c r="E396" s="5981"/>
      <c r="F396" s="5981"/>
      <c r="G396" s="5981"/>
      <c r="H396" s="5981"/>
      <c r="I396" s="5981"/>
      <c r="J396" s="5981"/>
      <c r="K396" s="5981"/>
      <c r="L396" s="5981"/>
      <c r="M396" s="5981"/>
      <c r="N396" s="5981"/>
      <c r="O396" s="5981"/>
      <c r="P396" s="5981"/>
      <c r="Q396" s="5981"/>
      <c r="R396" s="5981"/>
      <c r="S396" s="5981"/>
      <c r="T396" s="5981"/>
      <c r="U396" s="5981"/>
      <c r="V396" s="5981"/>
      <c r="W396" s="5981"/>
      <c r="X396" s="5981"/>
      <c r="Y396" s="5981"/>
      <c r="Z396" s="5981"/>
      <c r="AA396" s="5981"/>
      <c r="AB396" s="5981"/>
      <c r="AC396" s="5981"/>
      <c r="AD396" s="5981"/>
      <c r="AE396" s="5981"/>
      <c r="AF396" s="5981"/>
      <c r="AG396" s="5981"/>
      <c r="AH396" s="5981"/>
      <c r="AI396" s="5981"/>
      <c r="AJ396" s="5982"/>
      <c r="AK396" s="2572"/>
    </row>
    <row r="397" spans="2:37" s="2452" customFormat="1" ht="15.75" thickBot="1" x14ac:dyDescent="0.25">
      <c r="B397" s="4057"/>
      <c r="C397" s="4058"/>
      <c r="D397" s="4059"/>
      <c r="E397" s="4059"/>
      <c r="F397" s="4059"/>
      <c r="G397" s="4059"/>
      <c r="H397" s="2574"/>
      <c r="I397" s="2574"/>
      <c r="J397" s="2574"/>
      <c r="K397" s="2574"/>
      <c r="L397" s="2574"/>
      <c r="M397" s="2574"/>
      <c r="N397" s="2574"/>
      <c r="O397" s="2574"/>
      <c r="P397" s="2574"/>
      <c r="Q397" s="2574"/>
      <c r="R397" s="2574"/>
      <c r="S397" s="2574"/>
      <c r="T397" s="2575"/>
      <c r="U397" s="2575"/>
      <c r="V397" s="2575"/>
      <c r="W397" s="2575"/>
      <c r="X397" s="2575"/>
      <c r="Y397" s="2575"/>
      <c r="Z397" s="2575"/>
      <c r="AA397" s="2575"/>
      <c r="AB397" s="2575"/>
      <c r="AC397" s="2575"/>
      <c r="AD397" s="2575"/>
      <c r="AE397" s="2575"/>
      <c r="AF397" s="2575"/>
      <c r="AG397" s="2575"/>
      <c r="AH397" s="2575"/>
      <c r="AI397" s="2575"/>
      <c r="AJ397" s="2575"/>
      <c r="AK397" s="2577"/>
    </row>
    <row r="398" spans="2:37" s="2452" customFormat="1" x14ac:dyDescent="0.2">
      <c r="B398" s="3231"/>
      <c r="C398" s="3231"/>
      <c r="D398" s="2874"/>
      <c r="E398" s="2874"/>
      <c r="F398" s="2874"/>
      <c r="G398" s="2875"/>
      <c r="H398" s="2876"/>
      <c r="I398" s="2874"/>
      <c r="J398" s="2874"/>
    </row>
    <row r="399" spans="2:37" s="2452" customFormat="1" ht="13.5" thickBot="1" x14ac:dyDescent="0.25">
      <c r="B399" s="3231"/>
      <c r="C399" s="3231"/>
      <c r="D399" s="2874"/>
      <c r="E399" s="2874"/>
      <c r="F399" s="2874"/>
      <c r="G399" s="2875"/>
      <c r="H399" s="2876"/>
      <c r="I399" s="2874"/>
      <c r="J399" s="2874"/>
    </row>
    <row r="400" spans="2:37" s="2452" customFormat="1" ht="20.25" x14ac:dyDescent="0.2">
      <c r="B400" s="3987" t="s">
        <v>5001</v>
      </c>
      <c r="C400" s="3988"/>
      <c r="D400" s="3988"/>
      <c r="E400" s="3988"/>
      <c r="F400" s="3988"/>
      <c r="G400" s="3988"/>
      <c r="H400" s="3988"/>
      <c r="I400" s="3988"/>
      <c r="J400" s="3988"/>
      <c r="K400" s="3988"/>
      <c r="L400" s="3988"/>
      <c r="M400" s="3988"/>
      <c r="N400" s="3988"/>
      <c r="O400" s="3988"/>
      <c r="P400" s="3988"/>
      <c r="Q400" s="3988"/>
      <c r="R400" s="3988"/>
      <c r="S400" s="3988"/>
      <c r="T400" s="3988"/>
      <c r="U400" s="3988"/>
      <c r="V400" s="3988"/>
      <c r="W400" s="3988"/>
      <c r="X400" s="3988"/>
      <c r="Y400" s="3988"/>
      <c r="Z400" s="3988"/>
      <c r="AA400" s="3988"/>
      <c r="AB400" s="3988"/>
      <c r="AC400" s="3988"/>
      <c r="AD400" s="3988"/>
      <c r="AE400" s="3988"/>
      <c r="AF400" s="3988"/>
      <c r="AG400" s="3988"/>
      <c r="AH400" s="3988"/>
      <c r="AI400" s="3988"/>
      <c r="AJ400" s="3988"/>
      <c r="AK400" s="3989"/>
    </row>
    <row r="401" spans="2:37" s="2452" customFormat="1" x14ac:dyDescent="0.2">
      <c r="B401" s="2570"/>
      <c r="C401" s="3487"/>
      <c r="D401" s="3487"/>
      <c r="E401" s="3487"/>
      <c r="F401" s="3487"/>
      <c r="G401" s="2571"/>
      <c r="H401" s="2571"/>
      <c r="I401" s="2571"/>
      <c r="J401" s="2571"/>
      <c r="K401" s="2571"/>
      <c r="L401" s="2571"/>
      <c r="M401" s="2571"/>
      <c r="N401" s="2571"/>
      <c r="O401" s="2571"/>
      <c r="P401" s="2571"/>
      <c r="Q401" s="2571"/>
      <c r="R401" s="2571"/>
      <c r="S401" s="2571"/>
      <c r="T401" s="2571"/>
      <c r="U401" s="2571"/>
      <c r="V401" s="2571"/>
      <c r="W401" s="2571"/>
      <c r="X401" s="2571"/>
      <c r="Y401" s="2571"/>
      <c r="Z401" s="2571"/>
      <c r="AA401" s="2571"/>
      <c r="AB401" s="2571"/>
      <c r="AC401" s="2571"/>
      <c r="AD401" s="2571"/>
      <c r="AE401" s="2571"/>
      <c r="AF401" s="2571"/>
      <c r="AG401" s="2571"/>
      <c r="AH401" s="2571"/>
      <c r="AI401" s="2571"/>
      <c r="AJ401" s="2571"/>
      <c r="AK401" s="2572"/>
    </row>
    <row r="402" spans="2:37" s="2452" customFormat="1" x14ac:dyDescent="0.2">
      <c r="B402" s="2570" t="s">
        <v>4988</v>
      </c>
      <c r="C402" s="3487"/>
      <c r="D402" s="3990" t="s">
        <v>6338</v>
      </c>
      <c r="E402" s="3990"/>
      <c r="F402" s="3990"/>
      <c r="G402" s="2571"/>
      <c r="H402" s="2571"/>
      <c r="I402" s="2571"/>
      <c r="J402" s="2571"/>
      <c r="K402" s="2571"/>
      <c r="L402" s="2571"/>
      <c r="M402" s="2571"/>
      <c r="N402" s="2571"/>
      <c r="O402" s="2571"/>
      <c r="P402" s="2571"/>
      <c r="Q402" s="2571"/>
      <c r="R402" s="2571"/>
      <c r="S402" s="2571"/>
      <c r="T402" s="2571"/>
      <c r="U402" s="2571"/>
      <c r="V402" s="2571"/>
      <c r="W402" s="2571"/>
      <c r="X402" s="2571"/>
      <c r="Y402" s="2571"/>
      <c r="Z402" s="2571"/>
      <c r="AA402" s="2571"/>
      <c r="AB402" s="2571"/>
      <c r="AC402" s="2571"/>
      <c r="AD402" s="2571"/>
      <c r="AE402" s="2571"/>
      <c r="AF402" s="2571"/>
      <c r="AG402" s="2571"/>
      <c r="AH402" s="2571"/>
      <c r="AI402" s="2571"/>
      <c r="AJ402" s="2571"/>
      <c r="AK402" s="2572"/>
    </row>
    <row r="403" spans="2:37" s="2452" customFormat="1" ht="13.5" thickBot="1" x14ac:dyDescent="0.25">
      <c r="B403" s="3991" t="s">
        <v>5002</v>
      </c>
      <c r="C403" s="3992"/>
      <c r="D403" s="3963">
        <v>41671</v>
      </c>
      <c r="E403" s="3963"/>
      <c r="F403" s="3487"/>
      <c r="G403" s="2571"/>
      <c r="H403" s="2571"/>
      <c r="I403" s="2571"/>
      <c r="J403" s="2571"/>
      <c r="K403" s="2571"/>
      <c r="L403" s="2571"/>
      <c r="M403" s="2571"/>
      <c r="N403" s="2571"/>
      <c r="O403" s="2571"/>
      <c r="P403" s="2571"/>
      <c r="Q403" s="2571"/>
      <c r="R403" s="2571"/>
      <c r="S403" s="2571"/>
      <c r="T403" s="2571"/>
      <c r="U403" s="2571"/>
      <c r="V403" s="2571"/>
      <c r="W403" s="2571"/>
      <c r="X403" s="2571"/>
      <c r="Y403" s="2571"/>
      <c r="Z403" s="2571"/>
      <c r="AA403" s="2571"/>
      <c r="AB403" s="2571"/>
      <c r="AC403" s="2571"/>
      <c r="AD403" s="2571"/>
      <c r="AE403" s="2571"/>
      <c r="AF403" s="2571"/>
      <c r="AG403" s="2571"/>
      <c r="AH403" s="2571"/>
      <c r="AI403" s="2571"/>
      <c r="AJ403" s="2571"/>
      <c r="AK403" s="2572"/>
    </row>
    <row r="404" spans="2:37" s="2452" customFormat="1" ht="94.5" customHeight="1" thickBot="1" x14ac:dyDescent="0.25">
      <c r="B404" s="3993" t="s">
        <v>5003</v>
      </c>
      <c r="C404" s="4036"/>
      <c r="D404" s="4019" t="s">
        <v>6339</v>
      </c>
      <c r="E404" s="4020"/>
      <c r="F404" s="4020"/>
      <c r="G404" s="4020"/>
      <c r="H404" s="4020"/>
      <c r="I404" s="4020"/>
      <c r="J404" s="4020"/>
      <c r="K404" s="4020"/>
      <c r="L404" s="4020"/>
      <c r="M404" s="4020"/>
      <c r="N404" s="4020"/>
      <c r="O404" s="4020"/>
      <c r="P404" s="4020"/>
      <c r="Q404" s="4021"/>
      <c r="R404" s="2571"/>
      <c r="S404" s="2571"/>
      <c r="T404" s="2571"/>
      <c r="U404" s="2571"/>
      <c r="V404" s="2571"/>
      <c r="W404" s="2571"/>
      <c r="X404" s="2571"/>
      <c r="Y404" s="2571"/>
      <c r="Z404" s="2571"/>
      <c r="AA404" s="2571"/>
      <c r="AB404" s="2571"/>
      <c r="AC404" s="2571"/>
      <c r="AD404" s="2571"/>
      <c r="AE404" s="2571"/>
      <c r="AF404" s="2571"/>
      <c r="AG404" s="2571"/>
      <c r="AH404" s="2571"/>
      <c r="AI404" s="2571"/>
      <c r="AJ404" s="2571"/>
      <c r="AK404" s="2572"/>
    </row>
    <row r="405" spans="2:37" s="2452" customFormat="1" ht="13.5" customHeight="1" thickBot="1" x14ac:dyDescent="0.25">
      <c r="B405" s="3998"/>
      <c r="C405" s="3999"/>
      <c r="D405" s="3999"/>
      <c r="E405" s="3999"/>
      <c r="F405" s="3999"/>
      <c r="G405" s="3999"/>
      <c r="H405" s="3999"/>
      <c r="I405" s="3999"/>
      <c r="J405" s="3999"/>
      <c r="K405" s="3999"/>
      <c r="L405" s="3999"/>
      <c r="M405" s="3999"/>
      <c r="N405" s="3999"/>
      <c r="O405" s="3999"/>
      <c r="P405" s="3999"/>
      <c r="Q405" s="3999"/>
      <c r="R405" s="2571"/>
      <c r="S405" s="2571"/>
      <c r="T405" s="2571"/>
      <c r="U405" s="2571"/>
      <c r="V405" s="2571"/>
      <c r="W405" s="2571"/>
      <c r="X405" s="2571"/>
      <c r="Y405" s="2571"/>
      <c r="Z405" s="2571"/>
      <c r="AA405" s="2571"/>
      <c r="AB405" s="2571"/>
      <c r="AC405" s="2571"/>
      <c r="AD405" s="2571"/>
      <c r="AE405" s="2571"/>
      <c r="AF405" s="2571"/>
      <c r="AG405" s="2571"/>
      <c r="AH405" s="2571"/>
      <c r="AI405" s="2571"/>
      <c r="AJ405" s="2571"/>
      <c r="AK405" s="2572"/>
    </row>
    <row r="406" spans="2:37" s="2452" customFormat="1" ht="21.75" customHeight="1" thickBot="1" x14ac:dyDescent="0.25">
      <c r="B406" s="4000" t="s">
        <v>5004</v>
      </c>
      <c r="C406" s="4000"/>
      <c r="D406" s="4000" t="s">
        <v>4994</v>
      </c>
      <c r="E406" s="4000" t="s">
        <v>5005</v>
      </c>
      <c r="F406" s="4002" t="s">
        <v>224</v>
      </c>
      <c r="G406" s="4002"/>
      <c r="H406" s="4002"/>
      <c r="I406" s="4002"/>
      <c r="J406" s="4002"/>
      <c r="K406" s="4002"/>
      <c r="L406" s="4002"/>
      <c r="M406" s="4002"/>
      <c r="N406" s="4002"/>
      <c r="O406" s="4002"/>
      <c r="P406" s="4002"/>
      <c r="Q406" s="4002"/>
      <c r="R406" s="4002"/>
      <c r="S406" s="4002" t="s">
        <v>340</v>
      </c>
      <c r="T406" s="4002"/>
      <c r="U406" s="4002"/>
      <c r="V406" s="4002"/>
      <c r="W406" s="4002"/>
      <c r="X406" s="4002"/>
      <c r="Y406" s="4002"/>
      <c r="Z406" s="4002"/>
      <c r="AA406" s="4002"/>
      <c r="AB406" s="4002"/>
      <c r="AC406" s="4002"/>
      <c r="AD406" s="4002" t="s">
        <v>225</v>
      </c>
      <c r="AE406" s="4002"/>
      <c r="AF406" s="4002"/>
      <c r="AG406" s="4002"/>
      <c r="AH406" s="4003" t="s">
        <v>4989</v>
      </c>
      <c r="AI406" s="4003"/>
      <c r="AJ406" s="4003"/>
      <c r="AK406" s="2572"/>
    </row>
    <row r="407" spans="2:37" s="2452" customFormat="1" ht="21.75" customHeight="1" thickBot="1" x14ac:dyDescent="0.25">
      <c r="B407" s="4001"/>
      <c r="C407" s="4001"/>
      <c r="D407" s="4001"/>
      <c r="E407" s="4001"/>
      <c r="F407" s="4001" t="s">
        <v>5006</v>
      </c>
      <c r="G407" s="4001" t="s">
        <v>5007</v>
      </c>
      <c r="H407" s="4000" t="s">
        <v>5008</v>
      </c>
      <c r="I407" s="4004" t="s">
        <v>5009</v>
      </c>
      <c r="J407" s="4004" t="s">
        <v>5010</v>
      </c>
      <c r="K407" s="4005" t="s">
        <v>5011</v>
      </c>
      <c r="L407" s="4005" t="s">
        <v>5012</v>
      </c>
      <c r="M407" s="4004" t="s">
        <v>5013</v>
      </c>
      <c r="N407" s="4004"/>
      <c r="O407" s="4005" t="s">
        <v>5014</v>
      </c>
      <c r="P407" s="4005" t="s">
        <v>5015</v>
      </c>
      <c r="Q407" s="4005" t="s">
        <v>5016</v>
      </c>
      <c r="R407" s="4005" t="s">
        <v>5017</v>
      </c>
      <c r="S407" s="4000" t="s">
        <v>5018</v>
      </c>
      <c r="T407" s="4000" t="s">
        <v>5019</v>
      </c>
      <c r="U407" s="4000" t="s">
        <v>5020</v>
      </c>
      <c r="V407" s="4000" t="s">
        <v>5021</v>
      </c>
      <c r="W407" s="4000" t="s">
        <v>5022</v>
      </c>
      <c r="X407" s="4000" t="s">
        <v>5023</v>
      </c>
      <c r="Y407" s="4000" t="s">
        <v>5024</v>
      </c>
      <c r="Z407" s="4000" t="s">
        <v>5025</v>
      </c>
      <c r="AA407" s="4000" t="s">
        <v>5026</v>
      </c>
      <c r="AB407" s="4004" t="s">
        <v>5027</v>
      </c>
      <c r="AC407" s="4004" t="s">
        <v>5028</v>
      </c>
      <c r="AD407" s="4000" t="s">
        <v>5029</v>
      </c>
      <c r="AE407" s="4000" t="s">
        <v>5030</v>
      </c>
      <c r="AF407" s="4000" t="s">
        <v>5031</v>
      </c>
      <c r="AG407" s="4000" t="s">
        <v>5032</v>
      </c>
      <c r="AH407" s="4000" t="s">
        <v>1154</v>
      </c>
      <c r="AI407" s="4000" t="s">
        <v>4990</v>
      </c>
      <c r="AJ407" s="4000" t="s">
        <v>4991</v>
      </c>
      <c r="AK407" s="2572"/>
    </row>
    <row r="408" spans="2:37" s="2452" customFormat="1" ht="13.5" customHeight="1" thickBot="1" x14ac:dyDescent="0.25">
      <c r="B408" s="4001"/>
      <c r="C408" s="4001"/>
      <c r="D408" s="4001"/>
      <c r="E408" s="4001"/>
      <c r="F408" s="4001"/>
      <c r="G408" s="4001"/>
      <c r="H408" s="4001"/>
      <c r="I408" s="4005"/>
      <c r="J408" s="4005"/>
      <c r="K408" s="4005"/>
      <c r="L408" s="4005"/>
      <c r="M408" s="3489" t="s">
        <v>5033</v>
      </c>
      <c r="N408" s="3488" t="s">
        <v>2798</v>
      </c>
      <c r="O408" s="4005"/>
      <c r="P408" s="4005"/>
      <c r="Q408" s="4005"/>
      <c r="R408" s="4005"/>
      <c r="S408" s="4001"/>
      <c r="T408" s="4001"/>
      <c r="U408" s="4001"/>
      <c r="V408" s="4001"/>
      <c r="W408" s="4001"/>
      <c r="X408" s="4001"/>
      <c r="Y408" s="4001"/>
      <c r="Z408" s="4001"/>
      <c r="AA408" s="4001"/>
      <c r="AB408" s="4005"/>
      <c r="AC408" s="4005"/>
      <c r="AD408" s="4001"/>
      <c r="AE408" s="4001"/>
      <c r="AF408" s="4001"/>
      <c r="AG408" s="4001"/>
      <c r="AH408" s="4001"/>
      <c r="AI408" s="4001"/>
      <c r="AJ408" s="4001"/>
      <c r="AK408" s="2572"/>
    </row>
    <row r="409" spans="2:37" s="2452" customFormat="1" ht="240.75" customHeight="1" thickBot="1" x14ac:dyDescent="0.25">
      <c r="B409" s="5513" t="s">
        <v>6340</v>
      </c>
      <c r="C409" s="4157"/>
      <c r="D409" s="3346" t="s">
        <v>6341</v>
      </c>
      <c r="E409" s="3250" t="s">
        <v>1534</v>
      </c>
      <c r="F409" s="3250" t="s">
        <v>1534</v>
      </c>
      <c r="G409" s="3008" t="s">
        <v>1534</v>
      </c>
      <c r="H409" s="3149" t="s">
        <v>1534</v>
      </c>
      <c r="I409" s="3149" t="s">
        <v>1534</v>
      </c>
      <c r="J409" s="3149" t="s">
        <v>6342</v>
      </c>
      <c r="K409" s="3008">
        <v>0.08</v>
      </c>
      <c r="L409" s="3008" t="s">
        <v>1534</v>
      </c>
      <c r="M409" s="3346" t="s">
        <v>1534</v>
      </c>
      <c r="N409" s="2982" t="s">
        <v>1534</v>
      </c>
      <c r="O409" s="3008">
        <v>0.22</v>
      </c>
      <c r="P409" s="3008" t="s">
        <v>6343</v>
      </c>
      <c r="Q409" s="3008" t="s">
        <v>1534</v>
      </c>
      <c r="R409" s="3008" t="s">
        <v>1534</v>
      </c>
      <c r="S409" s="3211" t="s">
        <v>1534</v>
      </c>
      <c r="T409" s="3008" t="s">
        <v>1534</v>
      </c>
      <c r="U409" s="3004" t="s">
        <v>1534</v>
      </c>
      <c r="V409" s="3004" t="s">
        <v>6344</v>
      </c>
      <c r="W409" s="3008">
        <v>0.05</v>
      </c>
      <c r="X409" s="3008" t="s">
        <v>1534</v>
      </c>
      <c r="Y409" s="3004" t="s">
        <v>1534</v>
      </c>
      <c r="Z409" s="3004" t="s">
        <v>1534</v>
      </c>
      <c r="AA409" s="3004" t="s">
        <v>1534</v>
      </c>
      <c r="AB409" s="3008">
        <v>0.06</v>
      </c>
      <c r="AC409" s="3008" t="s">
        <v>1534</v>
      </c>
      <c r="AD409" s="3250" t="s">
        <v>1534</v>
      </c>
      <c r="AE409" s="2950">
        <v>10</v>
      </c>
      <c r="AF409" s="2951">
        <v>0.2</v>
      </c>
      <c r="AG409" s="2951" t="s">
        <v>1534</v>
      </c>
      <c r="AH409" s="2952" t="s">
        <v>1534</v>
      </c>
      <c r="AI409" s="2952" t="s">
        <v>1534</v>
      </c>
      <c r="AJ409" s="3007" t="s">
        <v>1534</v>
      </c>
      <c r="AK409" s="2572"/>
    </row>
    <row r="410" spans="2:37" s="2452" customFormat="1" x14ac:dyDescent="0.2">
      <c r="B410" s="2573"/>
      <c r="C410" s="2566"/>
      <c r="D410" s="2906"/>
      <c r="E410" s="2906"/>
      <c r="F410" s="2906"/>
      <c r="G410" s="2906"/>
      <c r="H410" s="2566"/>
      <c r="I410" s="2567"/>
      <c r="J410" s="2567"/>
      <c r="K410" s="2567"/>
      <c r="L410" s="2567"/>
      <c r="M410" s="2566"/>
      <c r="N410" s="2567"/>
      <c r="O410" s="2567"/>
      <c r="P410" s="2567"/>
      <c r="Q410" s="2567"/>
      <c r="R410" s="2567"/>
      <c r="S410" s="2566"/>
      <c r="T410" s="2565"/>
      <c r="U410" s="2565"/>
      <c r="V410" s="2565"/>
      <c r="W410" s="2565"/>
      <c r="X410" s="2565"/>
      <c r="Y410" s="2565"/>
      <c r="Z410" s="2565"/>
      <c r="AA410" s="2565"/>
      <c r="AB410" s="2565"/>
      <c r="AC410" s="2565"/>
      <c r="AD410" s="2565"/>
      <c r="AE410" s="2565"/>
      <c r="AF410" s="2565"/>
      <c r="AG410" s="2565"/>
      <c r="AH410" s="2565"/>
      <c r="AI410" s="2565"/>
      <c r="AJ410" s="2565"/>
      <c r="AK410" s="2572"/>
    </row>
    <row r="411" spans="2:37" s="2452" customFormat="1" x14ac:dyDescent="0.2">
      <c r="B411" s="3979" t="s">
        <v>4992</v>
      </c>
      <c r="C411" s="3980"/>
      <c r="D411" s="4042" t="s">
        <v>5166</v>
      </c>
      <c r="E411" s="4042"/>
      <c r="F411" s="4042"/>
      <c r="G411" s="4042"/>
      <c r="H411" s="4042"/>
      <c r="I411" s="4042"/>
      <c r="J411" s="2569"/>
      <c r="K411" s="2569"/>
      <c r="L411" s="2569"/>
      <c r="M411" s="2569"/>
      <c r="N411" s="2569"/>
      <c r="O411" s="2569"/>
      <c r="P411" s="2569"/>
      <c r="Q411" s="2569"/>
      <c r="R411" s="2569"/>
      <c r="S411" s="2569"/>
      <c r="T411" s="2565"/>
      <c r="U411" s="2565"/>
      <c r="V411" s="2565"/>
      <c r="W411" s="2565"/>
      <c r="X411" s="2565"/>
      <c r="Y411" s="2565"/>
      <c r="Z411" s="2565"/>
      <c r="AA411" s="2565"/>
      <c r="AB411" s="2565"/>
      <c r="AC411" s="2565"/>
      <c r="AD411" s="2565"/>
      <c r="AE411" s="2565"/>
      <c r="AF411" s="2565"/>
      <c r="AG411" s="2565"/>
      <c r="AH411" s="2565"/>
      <c r="AI411" s="2565"/>
      <c r="AJ411" s="2565"/>
      <c r="AK411" s="2572"/>
    </row>
    <row r="412" spans="2:37" s="2452" customFormat="1" x14ac:dyDescent="0.2">
      <c r="B412" s="3979" t="s">
        <v>4993</v>
      </c>
      <c r="C412" s="3980"/>
      <c r="D412" s="4149" t="s">
        <v>5167</v>
      </c>
      <c r="E412" s="4149"/>
      <c r="F412" s="4149"/>
      <c r="G412" s="4149"/>
      <c r="H412" s="4149"/>
      <c r="I412" s="3493"/>
      <c r="J412" s="2569"/>
      <c r="K412" s="2569"/>
      <c r="L412" s="2569"/>
      <c r="M412" s="2569"/>
      <c r="N412" s="2569"/>
      <c r="O412" s="2569"/>
      <c r="P412" s="2569"/>
      <c r="Q412" s="2569"/>
      <c r="R412" s="2569"/>
      <c r="S412" s="2569"/>
      <c r="T412" s="2565"/>
      <c r="U412" s="2565"/>
      <c r="V412" s="2565"/>
      <c r="W412" s="2565"/>
      <c r="X412" s="2565"/>
      <c r="Y412" s="2565"/>
      <c r="Z412" s="2565"/>
      <c r="AA412" s="2565"/>
      <c r="AB412" s="2565"/>
      <c r="AC412" s="2565"/>
      <c r="AD412" s="2565"/>
      <c r="AE412" s="2565"/>
      <c r="AF412" s="2565"/>
      <c r="AG412" s="2565"/>
      <c r="AH412" s="2565"/>
      <c r="AI412" s="2565"/>
      <c r="AJ412" s="2565"/>
      <c r="AK412" s="2572"/>
    </row>
    <row r="413" spans="2:37" s="2452" customFormat="1" ht="15.75" thickBot="1" x14ac:dyDescent="0.25">
      <c r="B413" s="4057"/>
      <c r="C413" s="4058"/>
      <c r="D413" s="4059"/>
      <c r="E413" s="4059"/>
      <c r="F413" s="4059"/>
      <c r="G413" s="4059"/>
      <c r="H413" s="2574"/>
      <c r="I413" s="2574"/>
      <c r="J413" s="2574"/>
      <c r="K413" s="2574"/>
      <c r="L413" s="2574"/>
      <c r="M413" s="2574"/>
      <c r="N413" s="2574"/>
      <c r="O413" s="2574"/>
      <c r="P413" s="2574"/>
      <c r="Q413" s="2574"/>
      <c r="R413" s="2574"/>
      <c r="S413" s="2574"/>
      <c r="T413" s="2575"/>
      <c r="U413" s="2575"/>
      <c r="V413" s="2575"/>
      <c r="W413" s="2575"/>
      <c r="X413" s="2575"/>
      <c r="Y413" s="2575"/>
      <c r="Z413" s="2575"/>
      <c r="AA413" s="2575"/>
      <c r="AB413" s="2575"/>
      <c r="AC413" s="2575"/>
      <c r="AD413" s="2575"/>
      <c r="AE413" s="2575"/>
      <c r="AF413" s="2575"/>
      <c r="AG413" s="2575"/>
      <c r="AH413" s="2575"/>
      <c r="AI413" s="2575"/>
      <c r="AJ413" s="2575"/>
      <c r="AK413" s="2577"/>
    </row>
    <row r="414" spans="2:37" s="2452" customFormat="1" x14ac:dyDescent="0.2">
      <c r="B414" s="4866"/>
      <c r="C414" s="4866"/>
      <c r="D414" s="2874"/>
      <c r="E414" s="2874"/>
      <c r="F414" s="2874"/>
      <c r="G414" s="2875"/>
      <c r="H414" s="2876"/>
      <c r="I414" s="2874"/>
      <c r="J414" s="2874"/>
    </row>
    <row r="415" spans="2:37" s="2452" customFormat="1" ht="13.5" thickBot="1" x14ac:dyDescent="0.25">
      <c r="B415" s="3231"/>
      <c r="C415" s="3231"/>
      <c r="D415" s="2874"/>
      <c r="E415" s="2874"/>
      <c r="F415" s="2874"/>
      <c r="G415" s="2875"/>
      <c r="H415" s="2876"/>
      <c r="I415" s="2874"/>
      <c r="J415" s="2874"/>
    </row>
    <row r="416" spans="2:37" s="2452" customFormat="1" ht="20.25" x14ac:dyDescent="0.2">
      <c r="B416" s="3987" t="s">
        <v>5001</v>
      </c>
      <c r="C416" s="3988"/>
      <c r="D416" s="3988"/>
      <c r="E416" s="3988"/>
      <c r="F416" s="3988"/>
      <c r="G416" s="3988"/>
      <c r="H416" s="3988"/>
      <c r="I416" s="3988"/>
      <c r="J416" s="3988"/>
      <c r="K416" s="3988"/>
      <c r="L416" s="3988"/>
      <c r="M416" s="3988"/>
      <c r="N416" s="3988"/>
      <c r="O416" s="3988"/>
      <c r="P416" s="3988"/>
      <c r="Q416" s="3988"/>
      <c r="R416" s="3988"/>
      <c r="S416" s="3988"/>
      <c r="T416" s="3988"/>
      <c r="U416" s="3988"/>
      <c r="V416" s="3988"/>
      <c r="W416" s="3988"/>
      <c r="X416" s="3988"/>
      <c r="Y416" s="3988"/>
      <c r="Z416" s="3988"/>
      <c r="AA416" s="3988"/>
      <c r="AB416" s="3988"/>
      <c r="AC416" s="3988"/>
      <c r="AD416" s="3988"/>
      <c r="AE416" s="3988"/>
      <c r="AF416" s="3988"/>
      <c r="AG416" s="3988"/>
      <c r="AH416" s="3988"/>
      <c r="AI416" s="3988"/>
      <c r="AJ416" s="3988"/>
      <c r="AK416" s="3989"/>
    </row>
    <row r="417" spans="2:37" s="2452" customFormat="1" x14ac:dyDescent="0.2">
      <c r="B417" s="2570"/>
      <c r="C417" s="3454"/>
      <c r="D417" s="3454"/>
      <c r="E417" s="3454"/>
      <c r="F417" s="3454"/>
      <c r="G417" s="2571"/>
      <c r="H417" s="2571"/>
      <c r="I417" s="2571"/>
      <c r="J417" s="2571"/>
      <c r="K417" s="2571"/>
      <c r="L417" s="2571"/>
      <c r="M417" s="2571"/>
      <c r="N417" s="2571"/>
      <c r="O417" s="2571"/>
      <c r="P417" s="2571"/>
      <c r="Q417" s="2571"/>
      <c r="R417" s="2571"/>
      <c r="S417" s="2571"/>
      <c r="T417" s="2571"/>
      <c r="U417" s="2571"/>
      <c r="V417" s="2571"/>
      <c r="W417" s="2571"/>
      <c r="X417" s="2571"/>
      <c r="Y417" s="2571"/>
      <c r="Z417" s="2571"/>
      <c r="AA417" s="2571"/>
      <c r="AB417" s="2571"/>
      <c r="AC417" s="2571"/>
      <c r="AD417" s="2571"/>
      <c r="AE417" s="2571"/>
      <c r="AF417" s="2571"/>
      <c r="AG417" s="2571"/>
      <c r="AH417" s="2571"/>
      <c r="AI417" s="2571"/>
      <c r="AJ417" s="2571"/>
      <c r="AK417" s="2572"/>
    </row>
    <row r="418" spans="2:37" s="2452" customFormat="1" x14ac:dyDescent="0.2">
      <c r="B418" s="2570" t="s">
        <v>4988</v>
      </c>
      <c r="C418" s="3454"/>
      <c r="D418" s="3990" t="s">
        <v>6220</v>
      </c>
      <c r="E418" s="3990"/>
      <c r="F418" s="3990"/>
      <c r="G418" s="2571"/>
      <c r="H418" s="2571"/>
      <c r="I418" s="2571"/>
      <c r="J418" s="2571"/>
      <c r="K418" s="2571"/>
      <c r="L418" s="2571"/>
      <c r="M418" s="2571"/>
      <c r="N418" s="2571"/>
      <c r="O418" s="2571"/>
      <c r="P418" s="2571"/>
      <c r="Q418" s="2571"/>
      <c r="R418" s="2571"/>
      <c r="S418" s="2571"/>
      <c r="T418" s="2571"/>
      <c r="U418" s="2571"/>
      <c r="V418" s="2571"/>
      <c r="W418" s="2571"/>
      <c r="X418" s="2571"/>
      <c r="Y418" s="2571"/>
      <c r="Z418" s="2571"/>
      <c r="AA418" s="2571"/>
      <c r="AB418" s="2571"/>
      <c r="AC418" s="2571"/>
      <c r="AD418" s="2571"/>
      <c r="AE418" s="2571"/>
      <c r="AF418" s="2571"/>
      <c r="AG418" s="2571"/>
      <c r="AH418" s="2571"/>
      <c r="AI418" s="2571"/>
      <c r="AJ418" s="2571"/>
      <c r="AK418" s="2572"/>
    </row>
    <row r="419" spans="2:37" s="2452" customFormat="1" ht="13.5" thickBot="1" x14ac:dyDescent="0.25">
      <c r="B419" s="3991" t="s">
        <v>5002</v>
      </c>
      <c r="C419" s="3992"/>
      <c r="D419" s="3963">
        <v>41671</v>
      </c>
      <c r="E419" s="3963"/>
      <c r="F419" s="3454"/>
      <c r="G419" s="2571"/>
      <c r="H419" s="2571"/>
      <c r="I419" s="2571"/>
      <c r="J419" s="2571"/>
      <c r="K419" s="2571"/>
      <c r="L419" s="2571"/>
      <c r="M419" s="2571"/>
      <c r="N419" s="2571"/>
      <c r="O419" s="2571"/>
      <c r="P419" s="2571"/>
      <c r="Q419" s="2571"/>
      <c r="R419" s="2571"/>
      <c r="S419" s="2571"/>
      <c r="T419" s="2571"/>
      <c r="U419" s="2571"/>
      <c r="V419" s="2571"/>
      <c r="W419" s="2571"/>
      <c r="X419" s="2571"/>
      <c r="Y419" s="2571"/>
      <c r="Z419" s="2571"/>
      <c r="AA419" s="2571"/>
      <c r="AB419" s="2571"/>
      <c r="AC419" s="2571"/>
      <c r="AD419" s="2571"/>
      <c r="AE419" s="2571"/>
      <c r="AF419" s="2571"/>
      <c r="AG419" s="2571"/>
      <c r="AH419" s="2571"/>
      <c r="AI419" s="2571"/>
      <c r="AJ419" s="2571"/>
      <c r="AK419" s="2572"/>
    </row>
    <row r="420" spans="2:37" s="2452" customFormat="1" ht="124.5" customHeight="1" thickBot="1" x14ac:dyDescent="0.25">
      <c r="B420" s="3993" t="s">
        <v>5003</v>
      </c>
      <c r="C420" s="4036"/>
      <c r="D420" s="4019" t="s">
        <v>6221</v>
      </c>
      <c r="E420" s="4020"/>
      <c r="F420" s="4020"/>
      <c r="G420" s="4020"/>
      <c r="H420" s="4020"/>
      <c r="I420" s="4020"/>
      <c r="J420" s="4020"/>
      <c r="K420" s="4020"/>
      <c r="L420" s="4020"/>
      <c r="M420" s="4020"/>
      <c r="N420" s="4020"/>
      <c r="O420" s="4020"/>
      <c r="P420" s="4020"/>
      <c r="Q420" s="4021"/>
      <c r="R420" s="2571"/>
      <c r="S420" s="2571"/>
      <c r="T420" s="2571"/>
      <c r="U420" s="2571"/>
      <c r="V420" s="2571"/>
      <c r="W420" s="2571"/>
      <c r="X420" s="2571"/>
      <c r="Y420" s="2571"/>
      <c r="Z420" s="2571"/>
      <c r="AA420" s="2571"/>
      <c r="AB420" s="2571"/>
      <c r="AC420" s="2571"/>
      <c r="AD420" s="2571"/>
      <c r="AE420" s="2571"/>
      <c r="AF420" s="2571"/>
      <c r="AG420" s="2571"/>
      <c r="AH420" s="2571"/>
      <c r="AI420" s="2571"/>
      <c r="AJ420" s="2571"/>
      <c r="AK420" s="2572"/>
    </row>
    <row r="421" spans="2:37" s="2452" customFormat="1" ht="13.5" thickBot="1" x14ac:dyDescent="0.25">
      <c r="B421" s="3998"/>
      <c r="C421" s="3999"/>
      <c r="D421" s="3999"/>
      <c r="E421" s="3999"/>
      <c r="F421" s="3999"/>
      <c r="G421" s="3999"/>
      <c r="H421" s="3999"/>
      <c r="I421" s="3999"/>
      <c r="J421" s="3999"/>
      <c r="K421" s="3999"/>
      <c r="L421" s="3999"/>
      <c r="M421" s="3999"/>
      <c r="N421" s="3999"/>
      <c r="O421" s="3999"/>
      <c r="P421" s="3999"/>
      <c r="Q421" s="3999"/>
      <c r="R421" s="2571"/>
      <c r="S421" s="2571"/>
      <c r="T421" s="2571"/>
      <c r="U421" s="2571"/>
      <c r="V421" s="2571"/>
      <c r="W421" s="2571"/>
      <c r="X421" s="2571"/>
      <c r="Y421" s="2571"/>
      <c r="Z421" s="2571"/>
      <c r="AA421" s="2571"/>
      <c r="AB421" s="2571"/>
      <c r="AC421" s="2571"/>
      <c r="AD421" s="2571"/>
      <c r="AE421" s="2571"/>
      <c r="AF421" s="2571"/>
      <c r="AG421" s="2571"/>
      <c r="AH421" s="2571"/>
      <c r="AI421" s="2571"/>
      <c r="AJ421" s="2571"/>
      <c r="AK421" s="2572"/>
    </row>
    <row r="422" spans="2:37" s="2452" customFormat="1" ht="13.5" thickBot="1" x14ac:dyDescent="0.25">
      <c r="B422" s="4000" t="s">
        <v>5004</v>
      </c>
      <c r="C422" s="4000"/>
      <c r="D422" s="4000" t="s">
        <v>4994</v>
      </c>
      <c r="E422" s="4000" t="s">
        <v>5005</v>
      </c>
      <c r="F422" s="4002" t="s">
        <v>224</v>
      </c>
      <c r="G422" s="4002"/>
      <c r="H422" s="4002"/>
      <c r="I422" s="4002"/>
      <c r="J422" s="4002"/>
      <c r="K422" s="4002"/>
      <c r="L422" s="4002"/>
      <c r="M422" s="4002"/>
      <c r="N422" s="4002"/>
      <c r="O422" s="4002"/>
      <c r="P422" s="4002"/>
      <c r="Q422" s="4002"/>
      <c r="R422" s="4002"/>
      <c r="S422" s="4002" t="s">
        <v>340</v>
      </c>
      <c r="T422" s="4002"/>
      <c r="U422" s="4002"/>
      <c r="V422" s="4002"/>
      <c r="W422" s="4002"/>
      <c r="X422" s="4002"/>
      <c r="Y422" s="4002"/>
      <c r="Z422" s="4002"/>
      <c r="AA422" s="4002"/>
      <c r="AB422" s="4002"/>
      <c r="AC422" s="4002"/>
      <c r="AD422" s="4002" t="s">
        <v>225</v>
      </c>
      <c r="AE422" s="4002"/>
      <c r="AF422" s="4002"/>
      <c r="AG422" s="4002"/>
      <c r="AH422" s="4003" t="s">
        <v>4989</v>
      </c>
      <c r="AI422" s="4003"/>
      <c r="AJ422" s="4003"/>
      <c r="AK422" s="2572"/>
    </row>
    <row r="423" spans="2:37" s="2452" customFormat="1" ht="13.5" thickBot="1" x14ac:dyDescent="0.25">
      <c r="B423" s="4001"/>
      <c r="C423" s="4001"/>
      <c r="D423" s="4001"/>
      <c r="E423" s="4001"/>
      <c r="F423" s="4001" t="s">
        <v>5006</v>
      </c>
      <c r="G423" s="4001" t="s">
        <v>5007</v>
      </c>
      <c r="H423" s="4000" t="s">
        <v>5008</v>
      </c>
      <c r="I423" s="4004" t="s">
        <v>5009</v>
      </c>
      <c r="J423" s="4004" t="s">
        <v>5010</v>
      </c>
      <c r="K423" s="4005" t="s">
        <v>5011</v>
      </c>
      <c r="L423" s="4005" t="s">
        <v>5012</v>
      </c>
      <c r="M423" s="4004" t="s">
        <v>5013</v>
      </c>
      <c r="N423" s="4004"/>
      <c r="O423" s="4005" t="s">
        <v>5014</v>
      </c>
      <c r="P423" s="4005" t="s">
        <v>5015</v>
      </c>
      <c r="Q423" s="4005" t="s">
        <v>5016</v>
      </c>
      <c r="R423" s="4005" t="s">
        <v>5017</v>
      </c>
      <c r="S423" s="4000" t="s">
        <v>5018</v>
      </c>
      <c r="T423" s="4000" t="s">
        <v>5019</v>
      </c>
      <c r="U423" s="4000" t="s">
        <v>5020</v>
      </c>
      <c r="V423" s="4000" t="s">
        <v>5021</v>
      </c>
      <c r="W423" s="4000" t="s">
        <v>5022</v>
      </c>
      <c r="X423" s="4000" t="s">
        <v>5023</v>
      </c>
      <c r="Y423" s="4000" t="s">
        <v>5024</v>
      </c>
      <c r="Z423" s="4000" t="s">
        <v>5025</v>
      </c>
      <c r="AA423" s="4000" t="s">
        <v>5026</v>
      </c>
      <c r="AB423" s="4004" t="s">
        <v>5027</v>
      </c>
      <c r="AC423" s="4004" t="s">
        <v>5028</v>
      </c>
      <c r="AD423" s="4000" t="s">
        <v>5029</v>
      </c>
      <c r="AE423" s="4000" t="s">
        <v>5030</v>
      </c>
      <c r="AF423" s="4000" t="s">
        <v>5031</v>
      </c>
      <c r="AG423" s="4000" t="s">
        <v>5032</v>
      </c>
      <c r="AH423" s="4000" t="s">
        <v>1154</v>
      </c>
      <c r="AI423" s="4000" t="s">
        <v>4990</v>
      </c>
      <c r="AJ423" s="4000" t="s">
        <v>4991</v>
      </c>
      <c r="AK423" s="2572"/>
    </row>
    <row r="424" spans="2:37" s="2452" customFormat="1" ht="13.5" thickBot="1" x14ac:dyDescent="0.25">
      <c r="B424" s="4001"/>
      <c r="C424" s="4001"/>
      <c r="D424" s="4001"/>
      <c r="E424" s="4001"/>
      <c r="F424" s="4001"/>
      <c r="G424" s="4001"/>
      <c r="H424" s="4001"/>
      <c r="I424" s="4005"/>
      <c r="J424" s="4005"/>
      <c r="K424" s="4005"/>
      <c r="L424" s="4005"/>
      <c r="M424" s="3452" t="s">
        <v>5033</v>
      </c>
      <c r="N424" s="3453" t="s">
        <v>2798</v>
      </c>
      <c r="O424" s="4005"/>
      <c r="P424" s="4005"/>
      <c r="Q424" s="4005"/>
      <c r="R424" s="4005"/>
      <c r="S424" s="4001"/>
      <c r="T424" s="4001"/>
      <c r="U424" s="4001"/>
      <c r="V424" s="4001"/>
      <c r="W424" s="4001"/>
      <c r="X424" s="4001"/>
      <c r="Y424" s="4001"/>
      <c r="Z424" s="4001"/>
      <c r="AA424" s="4001"/>
      <c r="AB424" s="4005"/>
      <c r="AC424" s="4005"/>
      <c r="AD424" s="4001"/>
      <c r="AE424" s="4001"/>
      <c r="AF424" s="4001"/>
      <c r="AG424" s="4001"/>
      <c r="AH424" s="4001"/>
      <c r="AI424" s="4001"/>
      <c r="AJ424" s="4001"/>
      <c r="AK424" s="2572"/>
    </row>
    <row r="425" spans="2:37" s="2452" customFormat="1" x14ac:dyDescent="0.2">
      <c r="B425" s="4133" t="s">
        <v>6222</v>
      </c>
      <c r="C425" s="5514"/>
      <c r="D425" s="3458">
        <v>300300</v>
      </c>
      <c r="E425" s="3315">
        <v>14</v>
      </c>
      <c r="F425" s="3315" t="s">
        <v>1534</v>
      </c>
      <c r="G425" s="3315" t="s">
        <v>1534</v>
      </c>
      <c r="H425" s="3315" t="s">
        <v>1534</v>
      </c>
      <c r="I425" s="3315" t="s">
        <v>1534</v>
      </c>
      <c r="J425" s="3315" t="s">
        <v>1534</v>
      </c>
      <c r="K425" s="3315" t="s">
        <v>1534</v>
      </c>
      <c r="L425" s="3315" t="s">
        <v>1534</v>
      </c>
      <c r="M425" s="3315" t="s">
        <v>1534</v>
      </c>
      <c r="N425" s="3315" t="s">
        <v>1534</v>
      </c>
      <c r="O425" s="3315" t="s">
        <v>1534</v>
      </c>
      <c r="P425" s="3315" t="s">
        <v>1534</v>
      </c>
      <c r="Q425" s="3315" t="s">
        <v>1534</v>
      </c>
      <c r="R425" s="3315" t="s">
        <v>1534</v>
      </c>
      <c r="S425" s="3315" t="s">
        <v>1534</v>
      </c>
      <c r="T425" s="3315" t="s">
        <v>1534</v>
      </c>
      <c r="U425" s="3315" t="s">
        <v>1534</v>
      </c>
      <c r="V425" s="3315" t="s">
        <v>1534</v>
      </c>
      <c r="W425" s="3315" t="s">
        <v>1534</v>
      </c>
      <c r="X425" s="3315" t="s">
        <v>1534</v>
      </c>
      <c r="Y425" s="3315" t="s">
        <v>1534</v>
      </c>
      <c r="Z425" s="3315" t="s">
        <v>1534</v>
      </c>
      <c r="AA425" s="3315" t="s">
        <v>1534</v>
      </c>
      <c r="AB425" s="3315" t="s">
        <v>1534</v>
      </c>
      <c r="AC425" s="3315" t="s">
        <v>1534</v>
      </c>
      <c r="AD425" s="3315">
        <v>14</v>
      </c>
      <c r="AE425" s="2649" t="s">
        <v>1534</v>
      </c>
      <c r="AF425" s="2649" t="s">
        <v>1534</v>
      </c>
      <c r="AG425" s="2649" t="s">
        <v>1534</v>
      </c>
      <c r="AH425" s="2649" t="s">
        <v>1534</v>
      </c>
      <c r="AI425" s="2649" t="s">
        <v>1534</v>
      </c>
      <c r="AJ425" s="3459" t="s">
        <v>1534</v>
      </c>
      <c r="AK425" s="2572"/>
    </row>
    <row r="426" spans="2:37" s="2452" customFormat="1" x14ac:dyDescent="0.2">
      <c r="B426" s="3982" t="s">
        <v>6223</v>
      </c>
      <c r="C426" s="5515"/>
      <c r="D426" s="3460">
        <v>300299</v>
      </c>
      <c r="E426" s="3324">
        <v>27</v>
      </c>
      <c r="F426" s="3324" t="s">
        <v>1534</v>
      </c>
      <c r="G426" s="3324" t="s">
        <v>1534</v>
      </c>
      <c r="H426" s="3324" t="s">
        <v>1534</v>
      </c>
      <c r="I426" s="3324" t="s">
        <v>1534</v>
      </c>
      <c r="J426" s="3324" t="s">
        <v>1534</v>
      </c>
      <c r="K426" s="3324" t="s">
        <v>1534</v>
      </c>
      <c r="L426" s="3324" t="s">
        <v>1534</v>
      </c>
      <c r="M426" s="3324" t="s">
        <v>1534</v>
      </c>
      <c r="N426" s="3324" t="s">
        <v>1534</v>
      </c>
      <c r="O426" s="3324" t="s">
        <v>1534</v>
      </c>
      <c r="P426" s="3324" t="s">
        <v>1534</v>
      </c>
      <c r="Q426" s="3324" t="s">
        <v>1534</v>
      </c>
      <c r="R426" s="3324" t="s">
        <v>1534</v>
      </c>
      <c r="S426" s="3324" t="s">
        <v>1534</v>
      </c>
      <c r="T426" s="3324" t="s">
        <v>1534</v>
      </c>
      <c r="U426" s="3324" t="s">
        <v>1534</v>
      </c>
      <c r="V426" s="3324" t="s">
        <v>1534</v>
      </c>
      <c r="W426" s="3324" t="s">
        <v>1534</v>
      </c>
      <c r="X426" s="3324" t="s">
        <v>1534</v>
      </c>
      <c r="Y426" s="3324" t="s">
        <v>1534</v>
      </c>
      <c r="Z426" s="3324" t="s">
        <v>1534</v>
      </c>
      <c r="AA426" s="3324" t="s">
        <v>1534</v>
      </c>
      <c r="AB426" s="3324" t="s">
        <v>1534</v>
      </c>
      <c r="AC426" s="3324" t="s">
        <v>1534</v>
      </c>
      <c r="AD426" s="3324">
        <v>27</v>
      </c>
      <c r="AE426" s="2582">
        <v>1000</v>
      </c>
      <c r="AF426" s="3411">
        <f>AD426/1000</f>
        <v>2.7E-2</v>
      </c>
      <c r="AG426" s="2639" t="s">
        <v>1534</v>
      </c>
      <c r="AH426" s="2639" t="s">
        <v>1534</v>
      </c>
      <c r="AI426" s="2639" t="s">
        <v>1534</v>
      </c>
      <c r="AJ426" s="3461" t="s">
        <v>1534</v>
      </c>
      <c r="AK426" s="2572"/>
    </row>
    <row r="427" spans="2:37" s="2452" customFormat="1" x14ac:dyDescent="0.2">
      <c r="B427" s="3982" t="s">
        <v>6224</v>
      </c>
      <c r="C427" s="5515"/>
      <c r="D427" s="3460">
        <v>300301</v>
      </c>
      <c r="E427" s="3324">
        <v>49</v>
      </c>
      <c r="F427" s="3324" t="s">
        <v>1534</v>
      </c>
      <c r="G427" s="3324" t="s">
        <v>1534</v>
      </c>
      <c r="H427" s="3324" t="s">
        <v>1534</v>
      </c>
      <c r="I427" s="3324" t="s">
        <v>1534</v>
      </c>
      <c r="J427" s="3324" t="s">
        <v>1534</v>
      </c>
      <c r="K427" s="3324" t="s">
        <v>1534</v>
      </c>
      <c r="L427" s="3324" t="s">
        <v>1534</v>
      </c>
      <c r="M427" s="3324" t="s">
        <v>1534</v>
      </c>
      <c r="N427" s="3324" t="s">
        <v>1534</v>
      </c>
      <c r="O427" s="3324" t="s">
        <v>1534</v>
      </c>
      <c r="P427" s="3324" t="s">
        <v>1534</v>
      </c>
      <c r="Q427" s="3324" t="s">
        <v>1534</v>
      </c>
      <c r="R427" s="3324" t="s">
        <v>1534</v>
      </c>
      <c r="S427" s="3324" t="s">
        <v>1534</v>
      </c>
      <c r="T427" s="3324" t="s">
        <v>1534</v>
      </c>
      <c r="U427" s="3324" t="s">
        <v>1534</v>
      </c>
      <c r="V427" s="3324" t="s">
        <v>1534</v>
      </c>
      <c r="W427" s="3324" t="s">
        <v>1534</v>
      </c>
      <c r="X427" s="3324" t="s">
        <v>1534</v>
      </c>
      <c r="Y427" s="3324" t="s">
        <v>1534</v>
      </c>
      <c r="Z427" s="3324" t="s">
        <v>1534</v>
      </c>
      <c r="AA427" s="3324" t="s">
        <v>1534</v>
      </c>
      <c r="AB427" s="3324" t="s">
        <v>1534</v>
      </c>
      <c r="AC427" s="3324" t="s">
        <v>1534</v>
      </c>
      <c r="AD427" s="3324">
        <v>49</v>
      </c>
      <c r="AE427" s="2582">
        <v>3000</v>
      </c>
      <c r="AF427" s="3411">
        <f>AD427/3000</f>
        <v>1.6333333333333332E-2</v>
      </c>
      <c r="AG427" s="2639" t="s">
        <v>1534</v>
      </c>
      <c r="AH427" s="2639" t="s">
        <v>1534</v>
      </c>
      <c r="AI427" s="2639" t="s">
        <v>1534</v>
      </c>
      <c r="AJ427" s="3461" t="s">
        <v>1534</v>
      </c>
      <c r="AK427" s="2572"/>
    </row>
    <row r="428" spans="2:37" s="2452" customFormat="1" ht="13.5" thickBot="1" x14ac:dyDescent="0.25">
      <c r="B428" s="3984" t="s">
        <v>6225</v>
      </c>
      <c r="C428" s="5516"/>
      <c r="D428" s="3462">
        <v>300302</v>
      </c>
      <c r="E428" s="3052">
        <v>59.99</v>
      </c>
      <c r="F428" s="3052" t="s">
        <v>1534</v>
      </c>
      <c r="G428" s="3052" t="s">
        <v>1534</v>
      </c>
      <c r="H428" s="3052" t="s">
        <v>1534</v>
      </c>
      <c r="I428" s="3052" t="s">
        <v>1534</v>
      </c>
      <c r="J428" s="3052" t="s">
        <v>1534</v>
      </c>
      <c r="K428" s="3052" t="s">
        <v>1534</v>
      </c>
      <c r="L428" s="3052" t="s">
        <v>1534</v>
      </c>
      <c r="M428" s="3052" t="s">
        <v>1534</v>
      </c>
      <c r="N428" s="3052" t="s">
        <v>1534</v>
      </c>
      <c r="O428" s="3052" t="s">
        <v>1534</v>
      </c>
      <c r="P428" s="3052" t="s">
        <v>1534</v>
      </c>
      <c r="Q428" s="3052" t="s">
        <v>1534</v>
      </c>
      <c r="R428" s="3052" t="s">
        <v>1534</v>
      </c>
      <c r="S428" s="3052" t="s">
        <v>1534</v>
      </c>
      <c r="T428" s="3052" t="s">
        <v>1534</v>
      </c>
      <c r="U428" s="3052" t="s">
        <v>1534</v>
      </c>
      <c r="V428" s="3052" t="s">
        <v>1534</v>
      </c>
      <c r="W428" s="3052" t="s">
        <v>1534</v>
      </c>
      <c r="X428" s="3052" t="s">
        <v>1534</v>
      </c>
      <c r="Y428" s="3052" t="s">
        <v>1534</v>
      </c>
      <c r="Z428" s="3052" t="s">
        <v>1534</v>
      </c>
      <c r="AA428" s="3052" t="s">
        <v>1534</v>
      </c>
      <c r="AB428" s="3052" t="s">
        <v>1534</v>
      </c>
      <c r="AC428" s="3052" t="s">
        <v>1534</v>
      </c>
      <c r="AD428" s="3052">
        <v>59.99</v>
      </c>
      <c r="AE428" s="2624">
        <v>5000</v>
      </c>
      <c r="AF428" s="3412">
        <f>AD428/4000</f>
        <v>1.49975E-2</v>
      </c>
      <c r="AG428" s="2642" t="s">
        <v>1534</v>
      </c>
      <c r="AH428" s="2642" t="s">
        <v>1534</v>
      </c>
      <c r="AI428" s="2642" t="s">
        <v>1534</v>
      </c>
      <c r="AJ428" s="3463" t="s">
        <v>1534</v>
      </c>
      <c r="AK428" s="2572"/>
    </row>
    <row r="429" spans="2:37" s="2452" customFormat="1" x14ac:dyDescent="0.2">
      <c r="B429" s="2573"/>
      <c r="C429" s="2566"/>
      <c r="D429" s="2906"/>
      <c r="E429" s="2906"/>
      <c r="F429" s="2906"/>
      <c r="G429" s="2906"/>
      <c r="H429" s="2566"/>
      <c r="I429" s="2567"/>
      <c r="J429" s="2567"/>
      <c r="K429" s="2567"/>
      <c r="L429" s="2567"/>
      <c r="M429" s="2566"/>
      <c r="N429" s="2567"/>
      <c r="O429" s="2567"/>
      <c r="P429" s="2567"/>
      <c r="Q429" s="2567"/>
      <c r="R429" s="2567"/>
      <c r="S429" s="2566"/>
      <c r="T429" s="2565"/>
      <c r="U429" s="2565"/>
      <c r="V429" s="2565"/>
      <c r="W429" s="2565"/>
      <c r="X429" s="2565"/>
      <c r="Y429" s="2565"/>
      <c r="Z429" s="2565"/>
      <c r="AA429" s="2565"/>
      <c r="AB429" s="2565"/>
      <c r="AC429" s="2565"/>
      <c r="AD429" s="2565"/>
      <c r="AE429" s="2565"/>
      <c r="AF429" s="2565"/>
      <c r="AG429" s="2565"/>
      <c r="AH429" s="2565"/>
      <c r="AI429" s="2565"/>
      <c r="AJ429" s="2565"/>
      <c r="AK429" s="2572"/>
    </row>
    <row r="430" spans="2:37" s="2452" customFormat="1" x14ac:dyDescent="0.2">
      <c r="B430" s="3979" t="s">
        <v>4992</v>
      </c>
      <c r="C430" s="3980"/>
      <c r="D430" s="4042" t="s">
        <v>1534</v>
      </c>
      <c r="E430" s="4042"/>
      <c r="F430" s="4042"/>
      <c r="G430" s="4042"/>
      <c r="H430" s="4042"/>
      <c r="I430" s="4042"/>
      <c r="J430" s="2569"/>
      <c r="K430" s="2569"/>
      <c r="L430" s="2569"/>
      <c r="M430" s="2569"/>
      <c r="N430" s="2569"/>
      <c r="O430" s="2569"/>
      <c r="P430" s="2569"/>
      <c r="Q430" s="2569"/>
      <c r="R430" s="2569"/>
      <c r="S430" s="2569"/>
      <c r="T430" s="2565"/>
      <c r="U430" s="2565"/>
      <c r="V430" s="2565"/>
      <c r="W430" s="2565"/>
      <c r="X430" s="2565"/>
      <c r="Y430" s="2565"/>
      <c r="Z430" s="2565"/>
      <c r="AA430" s="2565"/>
      <c r="AB430" s="2565"/>
      <c r="AC430" s="2565"/>
      <c r="AD430" s="2565"/>
      <c r="AE430" s="2565"/>
      <c r="AF430" s="2565"/>
      <c r="AG430" s="2565"/>
      <c r="AH430" s="2565"/>
      <c r="AI430" s="2565"/>
      <c r="AJ430" s="2565"/>
      <c r="AK430" s="2572"/>
    </row>
    <row r="431" spans="2:37" s="2452" customFormat="1" x14ac:dyDescent="0.2">
      <c r="B431" s="3979" t="s">
        <v>4993</v>
      </c>
      <c r="C431" s="3980"/>
      <c r="D431" s="4149" t="s">
        <v>6</v>
      </c>
      <c r="E431" s="4149"/>
      <c r="F431" s="4149"/>
      <c r="G431" s="4149"/>
      <c r="H431" s="4149"/>
      <c r="I431" s="3456"/>
      <c r="J431" s="2569"/>
      <c r="K431" s="2569"/>
      <c r="L431" s="2569"/>
      <c r="M431" s="2569"/>
      <c r="N431" s="2569"/>
      <c r="O431" s="2569"/>
      <c r="P431" s="2569"/>
      <c r="Q431" s="2569"/>
      <c r="R431" s="2569"/>
      <c r="S431" s="2569"/>
      <c r="T431" s="2565"/>
      <c r="U431" s="2565"/>
      <c r="V431" s="2565"/>
      <c r="W431" s="2565"/>
      <c r="X431" s="2565"/>
      <c r="Y431" s="2565"/>
      <c r="Z431" s="2565"/>
      <c r="AA431" s="2565"/>
      <c r="AB431" s="2565"/>
      <c r="AC431" s="2565"/>
      <c r="AD431" s="2565"/>
      <c r="AE431" s="2565"/>
      <c r="AF431" s="2565"/>
      <c r="AG431" s="2565"/>
      <c r="AH431" s="2565"/>
      <c r="AI431" s="2565"/>
      <c r="AJ431" s="2565"/>
      <c r="AK431" s="2572"/>
    </row>
    <row r="432" spans="2:37" s="2452" customFormat="1" ht="15.75" thickBot="1" x14ac:dyDescent="0.25">
      <c r="B432" s="4057"/>
      <c r="C432" s="4058"/>
      <c r="D432" s="4059"/>
      <c r="E432" s="4059"/>
      <c r="F432" s="4059"/>
      <c r="G432" s="4059"/>
      <c r="H432" s="2574"/>
      <c r="I432" s="2574"/>
      <c r="J432" s="2574"/>
      <c r="K432" s="2574"/>
      <c r="L432" s="2574"/>
      <c r="M432" s="2574"/>
      <c r="N432" s="2574"/>
      <c r="O432" s="2574"/>
      <c r="P432" s="2574"/>
      <c r="Q432" s="2574"/>
      <c r="R432" s="2574"/>
      <c r="S432" s="2574"/>
      <c r="T432" s="2575"/>
      <c r="U432" s="2575"/>
      <c r="V432" s="2575"/>
      <c r="W432" s="2575"/>
      <c r="X432" s="2575"/>
      <c r="Y432" s="2575"/>
      <c r="Z432" s="2575"/>
      <c r="AA432" s="2575"/>
      <c r="AB432" s="2575"/>
      <c r="AC432" s="2575"/>
      <c r="AD432" s="2575"/>
      <c r="AE432" s="2575"/>
      <c r="AF432" s="2575"/>
      <c r="AG432" s="2575"/>
      <c r="AH432" s="2575"/>
      <c r="AI432" s="2575"/>
      <c r="AJ432" s="2575"/>
      <c r="AK432" s="2577"/>
    </row>
    <row r="433" spans="2:37" s="2452" customFormat="1" x14ac:dyDescent="0.2">
      <c r="B433" s="3231"/>
      <c r="C433" s="3231"/>
      <c r="D433" s="2874"/>
      <c r="E433" s="2874"/>
      <c r="F433" s="2874"/>
      <c r="G433" s="2875"/>
      <c r="H433" s="2876"/>
      <c r="I433" s="2874"/>
      <c r="J433" s="2874"/>
    </row>
    <row r="434" spans="2:37" s="2452" customFormat="1" ht="13.5" thickBot="1" x14ac:dyDescent="0.25">
      <c r="B434" s="3231"/>
      <c r="C434" s="3231"/>
      <c r="D434" s="2874"/>
      <c r="E434" s="2874"/>
      <c r="F434" s="2874"/>
      <c r="G434" s="2875"/>
      <c r="H434" s="2876"/>
      <c r="I434" s="2874"/>
      <c r="J434" s="2874"/>
    </row>
    <row r="435" spans="2:37" s="2452" customFormat="1" ht="20.25" x14ac:dyDescent="0.2">
      <c r="B435" s="3987" t="s">
        <v>5001</v>
      </c>
      <c r="C435" s="3988"/>
      <c r="D435" s="3988"/>
      <c r="E435" s="3988"/>
      <c r="F435" s="3988"/>
      <c r="G435" s="3988"/>
      <c r="H435" s="3988"/>
      <c r="I435" s="3988"/>
      <c r="J435" s="3988"/>
      <c r="K435" s="3988"/>
      <c r="L435" s="3988"/>
      <c r="M435" s="3988"/>
      <c r="N435" s="3988"/>
      <c r="O435" s="3988"/>
      <c r="P435" s="3988"/>
      <c r="Q435" s="3988"/>
      <c r="R435" s="3988"/>
      <c r="S435" s="3988"/>
      <c r="T435" s="3988"/>
      <c r="U435" s="3988"/>
      <c r="V435" s="3988"/>
      <c r="W435" s="3988"/>
      <c r="X435" s="3988"/>
      <c r="Y435" s="3988"/>
      <c r="Z435" s="3988"/>
      <c r="AA435" s="3988"/>
      <c r="AB435" s="3988"/>
      <c r="AC435" s="3988"/>
      <c r="AD435" s="3988"/>
      <c r="AE435" s="3988"/>
      <c r="AF435" s="3988"/>
      <c r="AG435" s="3988"/>
      <c r="AH435" s="3988"/>
      <c r="AI435" s="3988"/>
      <c r="AJ435" s="3988"/>
      <c r="AK435" s="3989"/>
    </row>
    <row r="436" spans="2:37" s="2452" customFormat="1" x14ac:dyDescent="0.2">
      <c r="B436" s="2570"/>
      <c r="C436" s="3422"/>
      <c r="D436" s="3422"/>
      <c r="E436" s="3422"/>
      <c r="F436" s="3422"/>
      <c r="G436" s="2571"/>
      <c r="H436" s="2571"/>
      <c r="I436" s="2571"/>
      <c r="J436" s="2571"/>
      <c r="K436" s="2571"/>
      <c r="L436" s="2571"/>
      <c r="M436" s="2571"/>
      <c r="N436" s="2571"/>
      <c r="O436" s="2571"/>
      <c r="P436" s="2571"/>
      <c r="Q436" s="2571"/>
      <c r="R436" s="2571"/>
      <c r="S436" s="2571"/>
      <c r="T436" s="2571"/>
      <c r="U436" s="2571"/>
      <c r="V436" s="2571"/>
      <c r="W436" s="2571"/>
      <c r="X436" s="2571"/>
      <c r="Y436" s="2571"/>
      <c r="Z436" s="2571"/>
      <c r="AA436" s="2571"/>
      <c r="AB436" s="2571"/>
      <c r="AC436" s="2571"/>
      <c r="AD436" s="2571"/>
      <c r="AE436" s="2571"/>
      <c r="AF436" s="2571"/>
      <c r="AG436" s="2571"/>
      <c r="AH436" s="2571"/>
      <c r="AI436" s="2571"/>
      <c r="AJ436" s="2571"/>
      <c r="AK436" s="2572"/>
    </row>
    <row r="437" spans="2:37" s="2452" customFormat="1" x14ac:dyDescent="0.2">
      <c r="B437" s="2570" t="s">
        <v>4988</v>
      </c>
      <c r="C437" s="3422"/>
      <c r="D437" s="3990" t="s">
        <v>6149</v>
      </c>
      <c r="E437" s="3990"/>
      <c r="F437" s="3990"/>
      <c r="G437" s="2571"/>
      <c r="H437" s="2571"/>
      <c r="I437" s="2571"/>
      <c r="J437" s="2571"/>
      <c r="K437" s="2571"/>
      <c r="L437" s="2571"/>
      <c r="M437" s="2571"/>
      <c r="N437" s="2571"/>
      <c r="O437" s="2571"/>
      <c r="P437" s="2571"/>
      <c r="Q437" s="2571"/>
      <c r="R437" s="2571"/>
      <c r="S437" s="2571"/>
      <c r="T437" s="2571"/>
      <c r="U437" s="2571"/>
      <c r="V437" s="2571"/>
      <c r="W437" s="2571"/>
      <c r="X437" s="2571"/>
      <c r="Y437" s="2571"/>
      <c r="Z437" s="2571"/>
      <c r="AA437" s="2571"/>
      <c r="AB437" s="2571"/>
      <c r="AC437" s="2571"/>
      <c r="AD437" s="2571"/>
      <c r="AE437" s="2571"/>
      <c r="AF437" s="2571"/>
      <c r="AG437" s="2571"/>
      <c r="AH437" s="2571"/>
      <c r="AI437" s="2571"/>
      <c r="AJ437" s="2571"/>
      <c r="AK437" s="2572"/>
    </row>
    <row r="438" spans="2:37" s="2452" customFormat="1" ht="13.5" thickBot="1" x14ac:dyDescent="0.25">
      <c r="B438" s="3991" t="s">
        <v>5002</v>
      </c>
      <c r="C438" s="3992"/>
      <c r="D438" s="3963">
        <v>41620</v>
      </c>
      <c r="E438" s="3963"/>
      <c r="F438" s="3422"/>
      <c r="G438" s="2571"/>
      <c r="H438" s="2571"/>
      <c r="I438" s="2571"/>
      <c r="J438" s="2571"/>
      <c r="K438" s="2571"/>
      <c r="L438" s="2571"/>
      <c r="M438" s="2571"/>
      <c r="N438" s="2571"/>
      <c r="O438" s="2571"/>
      <c r="P438" s="2571"/>
      <c r="Q438" s="2571"/>
      <c r="R438" s="2571"/>
      <c r="S438" s="2571"/>
      <c r="T438" s="2571"/>
      <c r="U438" s="2571"/>
      <c r="V438" s="2571"/>
      <c r="W438" s="2571"/>
      <c r="X438" s="2571"/>
      <c r="Y438" s="2571"/>
      <c r="Z438" s="2571"/>
      <c r="AA438" s="2571"/>
      <c r="AB438" s="2571"/>
      <c r="AC438" s="2571"/>
      <c r="AD438" s="2571"/>
      <c r="AE438" s="2571"/>
      <c r="AF438" s="2571"/>
      <c r="AG438" s="2571"/>
      <c r="AH438" s="2571"/>
      <c r="AI438" s="2571"/>
      <c r="AJ438" s="2571"/>
      <c r="AK438" s="2572"/>
    </row>
    <row r="439" spans="2:37" s="2452" customFormat="1" ht="97.5" customHeight="1" thickBot="1" x14ac:dyDescent="0.25">
      <c r="B439" s="3993" t="s">
        <v>5003</v>
      </c>
      <c r="C439" s="4036"/>
      <c r="D439" s="4019" t="s">
        <v>6150</v>
      </c>
      <c r="E439" s="4020"/>
      <c r="F439" s="4020"/>
      <c r="G439" s="4020"/>
      <c r="H439" s="4020"/>
      <c r="I439" s="4020"/>
      <c r="J439" s="4020"/>
      <c r="K439" s="4020"/>
      <c r="L439" s="4020"/>
      <c r="M439" s="4020"/>
      <c r="N439" s="4020"/>
      <c r="O439" s="4020"/>
      <c r="P439" s="4020"/>
      <c r="Q439" s="4021"/>
      <c r="R439" s="2571"/>
      <c r="S439" s="2571"/>
      <c r="T439" s="2571"/>
      <c r="U439" s="2571"/>
      <c r="V439" s="2571"/>
      <c r="W439" s="2571"/>
      <c r="X439" s="2571"/>
      <c r="Y439" s="2571"/>
      <c r="Z439" s="2571"/>
      <c r="AA439" s="2571"/>
      <c r="AB439" s="2571"/>
      <c r="AC439" s="2571"/>
      <c r="AD439" s="2571"/>
      <c r="AE439" s="2571"/>
      <c r="AF439" s="2571"/>
      <c r="AG439" s="2571"/>
      <c r="AH439" s="2571"/>
      <c r="AI439" s="2571"/>
      <c r="AJ439" s="2571"/>
      <c r="AK439" s="2572"/>
    </row>
    <row r="440" spans="2:37" s="2452" customFormat="1" ht="13.5" thickBot="1" x14ac:dyDescent="0.25">
      <c r="B440" s="3998"/>
      <c r="C440" s="3999"/>
      <c r="D440" s="3999"/>
      <c r="E440" s="3999"/>
      <c r="F440" s="3999"/>
      <c r="G440" s="3999"/>
      <c r="H440" s="3999"/>
      <c r="I440" s="3999"/>
      <c r="J440" s="3999"/>
      <c r="K440" s="3999"/>
      <c r="L440" s="3999"/>
      <c r="M440" s="3999"/>
      <c r="N440" s="3999"/>
      <c r="O440" s="3999"/>
      <c r="P440" s="3999"/>
      <c r="Q440" s="3999"/>
      <c r="R440" s="2571"/>
      <c r="S440" s="2571"/>
      <c r="T440" s="2571"/>
      <c r="U440" s="2571"/>
      <c r="V440" s="2571"/>
      <c r="W440" s="2571"/>
      <c r="X440" s="2571"/>
      <c r="Y440" s="2571"/>
      <c r="Z440" s="2571"/>
      <c r="AA440" s="2571"/>
      <c r="AB440" s="2571"/>
      <c r="AC440" s="2571"/>
      <c r="AD440" s="2571"/>
      <c r="AE440" s="2571"/>
      <c r="AF440" s="2571"/>
      <c r="AG440" s="2571"/>
      <c r="AH440" s="2571"/>
      <c r="AI440" s="2571"/>
      <c r="AJ440" s="2571"/>
      <c r="AK440" s="2572"/>
    </row>
    <row r="441" spans="2:37" s="2452" customFormat="1" ht="13.5" thickBot="1" x14ac:dyDescent="0.25">
      <c r="B441" s="4000" t="s">
        <v>5004</v>
      </c>
      <c r="C441" s="4000"/>
      <c r="D441" s="4000" t="s">
        <v>4994</v>
      </c>
      <c r="E441" s="4000" t="s">
        <v>5005</v>
      </c>
      <c r="F441" s="4002" t="s">
        <v>224</v>
      </c>
      <c r="G441" s="4002"/>
      <c r="H441" s="4002"/>
      <c r="I441" s="4002"/>
      <c r="J441" s="4002"/>
      <c r="K441" s="4002"/>
      <c r="L441" s="4002"/>
      <c r="M441" s="4002"/>
      <c r="N441" s="4002"/>
      <c r="O441" s="4002"/>
      <c r="P441" s="4002"/>
      <c r="Q441" s="4002"/>
      <c r="R441" s="4002"/>
      <c r="S441" s="4002" t="s">
        <v>340</v>
      </c>
      <c r="T441" s="4002"/>
      <c r="U441" s="4002"/>
      <c r="V441" s="4002"/>
      <c r="W441" s="4002"/>
      <c r="X441" s="4002"/>
      <c r="Y441" s="4002"/>
      <c r="Z441" s="4002"/>
      <c r="AA441" s="4002"/>
      <c r="AB441" s="4002"/>
      <c r="AC441" s="4002"/>
      <c r="AD441" s="4002" t="s">
        <v>225</v>
      </c>
      <c r="AE441" s="4002"/>
      <c r="AF441" s="4002"/>
      <c r="AG441" s="4002"/>
      <c r="AH441" s="4003" t="s">
        <v>4989</v>
      </c>
      <c r="AI441" s="4003"/>
      <c r="AJ441" s="4003"/>
      <c r="AK441" s="2572"/>
    </row>
    <row r="442" spans="2:37" s="2452" customFormat="1" ht="13.5" thickBot="1" x14ac:dyDescent="0.25">
      <c r="B442" s="4001"/>
      <c r="C442" s="4001"/>
      <c r="D442" s="4001"/>
      <c r="E442" s="4001"/>
      <c r="F442" s="4001" t="s">
        <v>5006</v>
      </c>
      <c r="G442" s="4001" t="s">
        <v>5007</v>
      </c>
      <c r="H442" s="4000" t="s">
        <v>5008</v>
      </c>
      <c r="I442" s="4004" t="s">
        <v>5009</v>
      </c>
      <c r="J442" s="4004" t="s">
        <v>5010</v>
      </c>
      <c r="K442" s="4005" t="s">
        <v>5011</v>
      </c>
      <c r="L442" s="4005" t="s">
        <v>5012</v>
      </c>
      <c r="M442" s="4004" t="s">
        <v>5013</v>
      </c>
      <c r="N442" s="4004"/>
      <c r="O442" s="4005" t="s">
        <v>5014</v>
      </c>
      <c r="P442" s="4005" t="s">
        <v>5015</v>
      </c>
      <c r="Q442" s="4005" t="s">
        <v>5016</v>
      </c>
      <c r="R442" s="4005" t="s">
        <v>5017</v>
      </c>
      <c r="S442" s="4000" t="s">
        <v>5018</v>
      </c>
      <c r="T442" s="4000" t="s">
        <v>5019</v>
      </c>
      <c r="U442" s="4000" t="s">
        <v>5020</v>
      </c>
      <c r="V442" s="4000" t="s">
        <v>5021</v>
      </c>
      <c r="W442" s="4000" t="s">
        <v>5022</v>
      </c>
      <c r="X442" s="4000" t="s">
        <v>5023</v>
      </c>
      <c r="Y442" s="4000" t="s">
        <v>5024</v>
      </c>
      <c r="Z442" s="4000" t="s">
        <v>5025</v>
      </c>
      <c r="AA442" s="4000" t="s">
        <v>5026</v>
      </c>
      <c r="AB442" s="4004" t="s">
        <v>5027</v>
      </c>
      <c r="AC442" s="4004" t="s">
        <v>5028</v>
      </c>
      <c r="AD442" s="4000" t="s">
        <v>5029</v>
      </c>
      <c r="AE442" s="4000" t="s">
        <v>5030</v>
      </c>
      <c r="AF442" s="4000" t="s">
        <v>5031</v>
      </c>
      <c r="AG442" s="4000" t="s">
        <v>5032</v>
      </c>
      <c r="AH442" s="4000" t="s">
        <v>1154</v>
      </c>
      <c r="AI442" s="4000" t="s">
        <v>4990</v>
      </c>
      <c r="AJ442" s="4000" t="s">
        <v>4991</v>
      </c>
      <c r="AK442" s="2572"/>
    </row>
    <row r="443" spans="2:37" s="2452" customFormat="1" ht="13.5" thickBot="1" x14ac:dyDescent="0.25">
      <c r="B443" s="4001"/>
      <c r="C443" s="4001"/>
      <c r="D443" s="4001"/>
      <c r="E443" s="4001"/>
      <c r="F443" s="4001"/>
      <c r="G443" s="4001"/>
      <c r="H443" s="4001"/>
      <c r="I443" s="4005"/>
      <c r="J443" s="4005"/>
      <c r="K443" s="4005"/>
      <c r="L443" s="4005"/>
      <c r="M443" s="3419" t="s">
        <v>5033</v>
      </c>
      <c r="N443" s="3420" t="s">
        <v>2798</v>
      </c>
      <c r="O443" s="4005"/>
      <c r="P443" s="4005"/>
      <c r="Q443" s="4005"/>
      <c r="R443" s="4005"/>
      <c r="S443" s="4001"/>
      <c r="T443" s="4001"/>
      <c r="U443" s="4001"/>
      <c r="V443" s="4001"/>
      <c r="W443" s="4001"/>
      <c r="X443" s="4001"/>
      <c r="Y443" s="4001"/>
      <c r="Z443" s="4001"/>
      <c r="AA443" s="4001"/>
      <c r="AB443" s="4005"/>
      <c r="AC443" s="4005"/>
      <c r="AD443" s="4001"/>
      <c r="AE443" s="4001"/>
      <c r="AF443" s="4001"/>
      <c r="AG443" s="4001"/>
      <c r="AH443" s="4001"/>
      <c r="AI443" s="4001"/>
      <c r="AJ443" s="4001"/>
      <c r="AK443" s="2572"/>
    </row>
    <row r="444" spans="2:37" s="2452" customFormat="1" x14ac:dyDescent="0.2">
      <c r="B444" s="4133" t="s">
        <v>6151</v>
      </c>
      <c r="C444" s="4134"/>
      <c r="D444" s="3156">
        <v>300318</v>
      </c>
      <c r="E444" s="3150" t="s">
        <v>1417</v>
      </c>
      <c r="F444" s="3150" t="s">
        <v>1417</v>
      </c>
      <c r="G444" s="3150" t="s">
        <v>1417</v>
      </c>
      <c r="H444" s="3150" t="s">
        <v>1417</v>
      </c>
      <c r="I444" s="3150" t="s">
        <v>1417</v>
      </c>
      <c r="J444" s="3150" t="s">
        <v>1417</v>
      </c>
      <c r="K444" s="3150" t="s">
        <v>1417</v>
      </c>
      <c r="L444" s="3150" t="s">
        <v>1417</v>
      </c>
      <c r="M444" s="3150" t="s">
        <v>1417</v>
      </c>
      <c r="N444" s="3150" t="s">
        <v>1417</v>
      </c>
      <c r="O444" s="3150" t="s">
        <v>1417</v>
      </c>
      <c r="P444" s="3150" t="s">
        <v>1417</v>
      </c>
      <c r="Q444" s="3150" t="s">
        <v>1417</v>
      </c>
      <c r="R444" s="3150" t="s">
        <v>1417</v>
      </c>
      <c r="S444" s="3150" t="s">
        <v>1417</v>
      </c>
      <c r="T444" s="3150" t="s">
        <v>1417</v>
      </c>
      <c r="U444" s="3150" t="s">
        <v>1417</v>
      </c>
      <c r="V444" s="3150" t="s">
        <v>1417</v>
      </c>
      <c r="W444" s="3150" t="s">
        <v>1417</v>
      </c>
      <c r="X444" s="3150" t="s">
        <v>1417</v>
      </c>
      <c r="Y444" s="3150" t="s">
        <v>1417</v>
      </c>
      <c r="Z444" s="3150" t="s">
        <v>1417</v>
      </c>
      <c r="AA444" s="3150" t="s">
        <v>1417</v>
      </c>
      <c r="AB444" s="3150" t="s">
        <v>1417</v>
      </c>
      <c r="AC444" s="3150" t="s">
        <v>1417</v>
      </c>
      <c r="AD444" s="3150" t="s">
        <v>1417</v>
      </c>
      <c r="AE444" s="3136">
        <v>0</v>
      </c>
      <c r="AF444" s="3150" t="s">
        <v>1417</v>
      </c>
      <c r="AG444" s="3150" t="s">
        <v>1417</v>
      </c>
      <c r="AH444" s="3150" t="s">
        <v>1417</v>
      </c>
      <c r="AI444" s="3150" t="s">
        <v>1417</v>
      </c>
      <c r="AJ444" s="3216" t="s">
        <v>1417</v>
      </c>
      <c r="AK444" s="2572"/>
    </row>
    <row r="445" spans="2:37" s="2452" customFormat="1" x14ac:dyDescent="0.2">
      <c r="B445" s="3982" t="s">
        <v>6152</v>
      </c>
      <c r="C445" s="3983"/>
      <c r="D445" s="3426">
        <v>2061</v>
      </c>
      <c r="E445" s="3232">
        <v>2.5</v>
      </c>
      <c r="F445" s="3232" t="s">
        <v>1417</v>
      </c>
      <c r="G445" s="3232" t="s">
        <v>1417</v>
      </c>
      <c r="H445" s="3232" t="s">
        <v>1417</v>
      </c>
      <c r="I445" s="3232" t="s">
        <v>1417</v>
      </c>
      <c r="J445" s="3232" t="s">
        <v>1417</v>
      </c>
      <c r="K445" s="3232" t="s">
        <v>1417</v>
      </c>
      <c r="L445" s="3232" t="s">
        <v>1417</v>
      </c>
      <c r="M445" s="3232" t="s">
        <v>1417</v>
      </c>
      <c r="N445" s="3232" t="s">
        <v>1417</v>
      </c>
      <c r="O445" s="3232" t="s">
        <v>1417</v>
      </c>
      <c r="P445" s="3232" t="s">
        <v>1417</v>
      </c>
      <c r="Q445" s="3232" t="s">
        <v>1417</v>
      </c>
      <c r="R445" s="3232" t="s">
        <v>1417</v>
      </c>
      <c r="S445" s="3232" t="s">
        <v>1417</v>
      </c>
      <c r="T445" s="3232" t="s">
        <v>1417</v>
      </c>
      <c r="U445" s="3232" t="s">
        <v>1417</v>
      </c>
      <c r="V445" s="3232" t="s">
        <v>1417</v>
      </c>
      <c r="W445" s="3232" t="s">
        <v>1417</v>
      </c>
      <c r="X445" s="3232" t="s">
        <v>1417</v>
      </c>
      <c r="Y445" s="3232" t="s">
        <v>1417</v>
      </c>
      <c r="Z445" s="3232" t="s">
        <v>1417</v>
      </c>
      <c r="AA445" s="3232" t="s">
        <v>1417</v>
      </c>
      <c r="AB445" s="3232" t="s">
        <v>1417</v>
      </c>
      <c r="AC445" s="3232" t="s">
        <v>1417</v>
      </c>
      <c r="AD445" s="3232">
        <v>2.5</v>
      </c>
      <c r="AE445" s="3131">
        <v>10</v>
      </c>
      <c r="AF445" s="3232">
        <v>0.25</v>
      </c>
      <c r="AG445" s="3232">
        <v>0.2</v>
      </c>
      <c r="AH445" s="3232" t="s">
        <v>1417</v>
      </c>
      <c r="AI445" s="3232" t="s">
        <v>1417</v>
      </c>
      <c r="AJ445" s="3427" t="s">
        <v>1417</v>
      </c>
      <c r="AK445" s="2572"/>
    </row>
    <row r="446" spans="2:37" s="2452" customFormat="1" x14ac:dyDescent="0.2">
      <c r="B446" s="3982" t="s">
        <v>6153</v>
      </c>
      <c r="C446" s="3983"/>
      <c r="D446" s="3164">
        <v>2062</v>
      </c>
      <c r="E446" s="3232">
        <v>8</v>
      </c>
      <c r="F446" s="3232" t="s">
        <v>1417</v>
      </c>
      <c r="G446" s="3232" t="s">
        <v>1417</v>
      </c>
      <c r="H446" s="3232" t="s">
        <v>1417</v>
      </c>
      <c r="I446" s="3232" t="s">
        <v>1417</v>
      </c>
      <c r="J446" s="3232" t="s">
        <v>1417</v>
      </c>
      <c r="K446" s="3232" t="s">
        <v>1417</v>
      </c>
      <c r="L446" s="3232" t="s">
        <v>1417</v>
      </c>
      <c r="M446" s="3232" t="s">
        <v>1417</v>
      </c>
      <c r="N446" s="3232" t="s">
        <v>1417</v>
      </c>
      <c r="O446" s="3232" t="s">
        <v>1417</v>
      </c>
      <c r="P446" s="3232" t="s">
        <v>1417</v>
      </c>
      <c r="Q446" s="3232" t="s">
        <v>1417</v>
      </c>
      <c r="R446" s="3232" t="s">
        <v>1417</v>
      </c>
      <c r="S446" s="3232" t="s">
        <v>1417</v>
      </c>
      <c r="T446" s="3232" t="s">
        <v>1417</v>
      </c>
      <c r="U446" s="3232" t="s">
        <v>1417</v>
      </c>
      <c r="V446" s="3232" t="s">
        <v>1417</v>
      </c>
      <c r="W446" s="3232" t="s">
        <v>1417</v>
      </c>
      <c r="X446" s="3232" t="s">
        <v>1417</v>
      </c>
      <c r="Y446" s="3232" t="s">
        <v>1417</v>
      </c>
      <c r="Z446" s="3232" t="s">
        <v>1417</v>
      </c>
      <c r="AA446" s="3232" t="s">
        <v>1417</v>
      </c>
      <c r="AB446" s="3232" t="s">
        <v>1417</v>
      </c>
      <c r="AC446" s="3232" t="s">
        <v>1417</v>
      </c>
      <c r="AD446" s="3232">
        <v>8</v>
      </c>
      <c r="AE446" s="3131">
        <v>100</v>
      </c>
      <c r="AF446" s="3232">
        <v>0.08</v>
      </c>
      <c r="AG446" s="3232">
        <v>0.2</v>
      </c>
      <c r="AH446" s="3232" t="s">
        <v>1417</v>
      </c>
      <c r="AI446" s="3232" t="s">
        <v>1417</v>
      </c>
      <c r="AJ446" s="3427" t="s">
        <v>1417</v>
      </c>
      <c r="AK446" s="2572"/>
    </row>
    <row r="447" spans="2:37" s="2452" customFormat="1" x14ac:dyDescent="0.2">
      <c r="B447" s="3982" t="s">
        <v>6154</v>
      </c>
      <c r="C447" s="3983"/>
      <c r="D447" s="3164">
        <v>2063</v>
      </c>
      <c r="E447" s="3232">
        <v>4</v>
      </c>
      <c r="F447" s="3232" t="s">
        <v>1417</v>
      </c>
      <c r="G447" s="3232" t="s">
        <v>1417</v>
      </c>
      <c r="H447" s="3232" t="s">
        <v>1417</v>
      </c>
      <c r="I447" s="3232" t="s">
        <v>1417</v>
      </c>
      <c r="J447" s="3232" t="s">
        <v>1417</v>
      </c>
      <c r="K447" s="3232" t="s">
        <v>1417</v>
      </c>
      <c r="L447" s="3232" t="s">
        <v>1417</v>
      </c>
      <c r="M447" s="3232" t="s">
        <v>1417</v>
      </c>
      <c r="N447" s="3232" t="s">
        <v>1417</v>
      </c>
      <c r="O447" s="3232" t="s">
        <v>1417</v>
      </c>
      <c r="P447" s="3232" t="s">
        <v>1417</v>
      </c>
      <c r="Q447" s="3232" t="s">
        <v>1417</v>
      </c>
      <c r="R447" s="3232" t="s">
        <v>1417</v>
      </c>
      <c r="S447" s="3232" t="s">
        <v>1417</v>
      </c>
      <c r="T447" s="3232" t="s">
        <v>1417</v>
      </c>
      <c r="U447" s="3232" t="s">
        <v>1417</v>
      </c>
      <c r="V447" s="3232" t="s">
        <v>1417</v>
      </c>
      <c r="W447" s="3232" t="s">
        <v>1417</v>
      </c>
      <c r="X447" s="3232" t="s">
        <v>1417</v>
      </c>
      <c r="Y447" s="3232" t="s">
        <v>1417</v>
      </c>
      <c r="Z447" s="3232" t="s">
        <v>1417</v>
      </c>
      <c r="AA447" s="3232" t="s">
        <v>1417</v>
      </c>
      <c r="AB447" s="3232" t="s">
        <v>1417</v>
      </c>
      <c r="AC447" s="3232" t="s">
        <v>1417</v>
      </c>
      <c r="AD447" s="3232">
        <v>4</v>
      </c>
      <c r="AE447" s="3131">
        <v>20</v>
      </c>
      <c r="AF447" s="3232">
        <v>0.2</v>
      </c>
      <c r="AG447" s="3232">
        <v>0.2</v>
      </c>
      <c r="AH447" s="3232" t="s">
        <v>1417</v>
      </c>
      <c r="AI447" s="3232" t="s">
        <v>1417</v>
      </c>
      <c r="AJ447" s="3427" t="s">
        <v>1417</v>
      </c>
      <c r="AK447" s="2572"/>
    </row>
    <row r="448" spans="2:37" s="2452" customFormat="1" x14ac:dyDescent="0.2">
      <c r="B448" s="3982" t="s">
        <v>6155</v>
      </c>
      <c r="C448" s="3983"/>
      <c r="D448" s="3164">
        <v>2064</v>
      </c>
      <c r="E448" s="3232">
        <v>1.5</v>
      </c>
      <c r="F448" s="3232" t="s">
        <v>1417</v>
      </c>
      <c r="G448" s="3232" t="s">
        <v>1417</v>
      </c>
      <c r="H448" s="3232" t="s">
        <v>1417</v>
      </c>
      <c r="I448" s="3232" t="s">
        <v>1417</v>
      </c>
      <c r="J448" s="3232" t="s">
        <v>1417</v>
      </c>
      <c r="K448" s="3232" t="s">
        <v>1417</v>
      </c>
      <c r="L448" s="3232" t="s">
        <v>1417</v>
      </c>
      <c r="M448" s="3232" t="s">
        <v>1417</v>
      </c>
      <c r="N448" s="3232" t="s">
        <v>1417</v>
      </c>
      <c r="O448" s="3232" t="s">
        <v>1417</v>
      </c>
      <c r="P448" s="3232" t="s">
        <v>1417</v>
      </c>
      <c r="Q448" s="3232" t="s">
        <v>1417</v>
      </c>
      <c r="R448" s="3232" t="s">
        <v>1417</v>
      </c>
      <c r="S448" s="3232" t="s">
        <v>1417</v>
      </c>
      <c r="T448" s="3232" t="s">
        <v>1417</v>
      </c>
      <c r="U448" s="3232" t="s">
        <v>1417</v>
      </c>
      <c r="V448" s="3232" t="s">
        <v>1417</v>
      </c>
      <c r="W448" s="3232" t="s">
        <v>1417</v>
      </c>
      <c r="X448" s="3232" t="s">
        <v>1417</v>
      </c>
      <c r="Y448" s="3232" t="s">
        <v>1417</v>
      </c>
      <c r="Z448" s="3232" t="s">
        <v>1417</v>
      </c>
      <c r="AA448" s="3232" t="s">
        <v>1417</v>
      </c>
      <c r="AB448" s="3232" t="s">
        <v>1417</v>
      </c>
      <c r="AC448" s="3232" t="s">
        <v>1417</v>
      </c>
      <c r="AD448" s="3232">
        <v>1.5</v>
      </c>
      <c r="AE448" s="3131">
        <v>5</v>
      </c>
      <c r="AF448" s="3232">
        <v>0.3</v>
      </c>
      <c r="AG448" s="3232">
        <v>0.2</v>
      </c>
      <c r="AH448" s="3232" t="s">
        <v>1417</v>
      </c>
      <c r="AI448" s="3232" t="s">
        <v>1417</v>
      </c>
      <c r="AJ448" s="3427" t="s">
        <v>1417</v>
      </c>
      <c r="AK448" s="2572"/>
    </row>
    <row r="449" spans="2:37" s="2452" customFormat="1" x14ac:dyDescent="0.2">
      <c r="B449" s="3982" t="s">
        <v>6156</v>
      </c>
      <c r="C449" s="3983"/>
      <c r="D449" s="3164">
        <v>2065</v>
      </c>
      <c r="E449" s="3232">
        <v>6</v>
      </c>
      <c r="F449" s="3232" t="s">
        <v>1417</v>
      </c>
      <c r="G449" s="3232" t="s">
        <v>1417</v>
      </c>
      <c r="H449" s="3232" t="s">
        <v>1417</v>
      </c>
      <c r="I449" s="3232" t="s">
        <v>1417</v>
      </c>
      <c r="J449" s="3232" t="s">
        <v>1417</v>
      </c>
      <c r="K449" s="3232" t="s">
        <v>1417</v>
      </c>
      <c r="L449" s="3232" t="s">
        <v>1417</v>
      </c>
      <c r="M449" s="3232" t="s">
        <v>1417</v>
      </c>
      <c r="N449" s="3232" t="s">
        <v>1417</v>
      </c>
      <c r="O449" s="3232" t="s">
        <v>1417</v>
      </c>
      <c r="P449" s="3232" t="s">
        <v>1417</v>
      </c>
      <c r="Q449" s="3232" t="s">
        <v>1417</v>
      </c>
      <c r="R449" s="3232" t="s">
        <v>1417</v>
      </c>
      <c r="S449" s="3232" t="s">
        <v>1417</v>
      </c>
      <c r="T449" s="3232" t="s">
        <v>1417</v>
      </c>
      <c r="U449" s="3232" t="s">
        <v>1417</v>
      </c>
      <c r="V449" s="3232" t="s">
        <v>1417</v>
      </c>
      <c r="W449" s="3232" t="s">
        <v>1417</v>
      </c>
      <c r="X449" s="3232" t="s">
        <v>1417</v>
      </c>
      <c r="Y449" s="3232" t="s">
        <v>1417</v>
      </c>
      <c r="Z449" s="3232" t="s">
        <v>1417</v>
      </c>
      <c r="AA449" s="3232" t="s">
        <v>1417</v>
      </c>
      <c r="AB449" s="3232" t="s">
        <v>1417</v>
      </c>
      <c r="AC449" s="3232" t="s">
        <v>1417</v>
      </c>
      <c r="AD449" s="3232">
        <v>6</v>
      </c>
      <c r="AE449" s="3131">
        <v>50</v>
      </c>
      <c r="AF449" s="3232">
        <v>0.12</v>
      </c>
      <c r="AG449" s="3232">
        <v>0.2</v>
      </c>
      <c r="AH449" s="3232" t="s">
        <v>1417</v>
      </c>
      <c r="AI449" s="3232" t="s">
        <v>1417</v>
      </c>
      <c r="AJ449" s="3427" t="s">
        <v>1417</v>
      </c>
      <c r="AK449" s="2572"/>
    </row>
    <row r="450" spans="2:37" s="2452" customFormat="1" x14ac:dyDescent="0.2">
      <c r="B450" s="3982" t="s">
        <v>6157</v>
      </c>
      <c r="C450" s="3983"/>
      <c r="D450" s="3164">
        <v>300317</v>
      </c>
      <c r="E450" s="3232" t="s">
        <v>1417</v>
      </c>
      <c r="F450" s="3232" t="s">
        <v>1417</v>
      </c>
      <c r="G450" s="3232" t="s">
        <v>1417</v>
      </c>
      <c r="H450" s="3232" t="s">
        <v>1417</v>
      </c>
      <c r="I450" s="3232" t="s">
        <v>1417</v>
      </c>
      <c r="J450" s="3232" t="s">
        <v>1417</v>
      </c>
      <c r="K450" s="3232" t="s">
        <v>1417</v>
      </c>
      <c r="L450" s="3232" t="s">
        <v>1417</v>
      </c>
      <c r="M450" s="3232" t="s">
        <v>1417</v>
      </c>
      <c r="N450" s="3232" t="s">
        <v>1417</v>
      </c>
      <c r="O450" s="3232" t="s">
        <v>1417</v>
      </c>
      <c r="P450" s="3232" t="s">
        <v>1417</v>
      </c>
      <c r="Q450" s="3232" t="s">
        <v>1417</v>
      </c>
      <c r="R450" s="3232" t="s">
        <v>1417</v>
      </c>
      <c r="S450" s="3232" t="s">
        <v>1417</v>
      </c>
      <c r="T450" s="3232" t="s">
        <v>1417</v>
      </c>
      <c r="U450" s="3232" t="s">
        <v>1417</v>
      </c>
      <c r="V450" s="3232" t="s">
        <v>1417</v>
      </c>
      <c r="W450" s="3232" t="s">
        <v>1417</v>
      </c>
      <c r="X450" s="3232" t="s">
        <v>1417</v>
      </c>
      <c r="Y450" s="3232" t="s">
        <v>1417</v>
      </c>
      <c r="Z450" s="3232" t="s">
        <v>1417</v>
      </c>
      <c r="AA450" s="3232" t="s">
        <v>1417</v>
      </c>
      <c r="AB450" s="3232" t="s">
        <v>1417</v>
      </c>
      <c r="AC450" s="3232" t="s">
        <v>1417</v>
      </c>
      <c r="AD450" s="3232" t="s">
        <v>1417</v>
      </c>
      <c r="AE450" s="3131">
        <v>0</v>
      </c>
      <c r="AF450" s="3232" t="s">
        <v>1417</v>
      </c>
      <c r="AG450" s="3232">
        <v>0.2</v>
      </c>
      <c r="AH450" s="3232" t="s">
        <v>1417</v>
      </c>
      <c r="AI450" s="3232" t="s">
        <v>1417</v>
      </c>
      <c r="AJ450" s="3427" t="s">
        <v>1417</v>
      </c>
      <c r="AK450" s="2572"/>
    </row>
    <row r="451" spans="2:37" s="2452" customFormat="1" x14ac:dyDescent="0.2">
      <c r="B451" s="3982" t="s">
        <v>6158</v>
      </c>
      <c r="C451" s="3983"/>
      <c r="D451" s="3164">
        <v>2066</v>
      </c>
      <c r="E451" s="3232">
        <v>2.5</v>
      </c>
      <c r="F451" s="3232" t="s">
        <v>1417</v>
      </c>
      <c r="G451" s="3232" t="s">
        <v>1417</v>
      </c>
      <c r="H451" s="3232" t="s">
        <v>1417</v>
      </c>
      <c r="I451" s="3232" t="s">
        <v>1417</v>
      </c>
      <c r="J451" s="3232" t="s">
        <v>1417</v>
      </c>
      <c r="K451" s="3232" t="s">
        <v>1417</v>
      </c>
      <c r="L451" s="3232" t="s">
        <v>1417</v>
      </c>
      <c r="M451" s="3232" t="s">
        <v>1417</v>
      </c>
      <c r="N451" s="3232" t="s">
        <v>1417</v>
      </c>
      <c r="O451" s="3232" t="s">
        <v>1417</v>
      </c>
      <c r="P451" s="3232" t="s">
        <v>1417</v>
      </c>
      <c r="Q451" s="3232" t="s">
        <v>1417</v>
      </c>
      <c r="R451" s="3232" t="s">
        <v>1417</v>
      </c>
      <c r="S451" s="3232" t="s">
        <v>1417</v>
      </c>
      <c r="T451" s="3232" t="s">
        <v>1417</v>
      </c>
      <c r="U451" s="3232" t="s">
        <v>1417</v>
      </c>
      <c r="V451" s="3232" t="s">
        <v>1417</v>
      </c>
      <c r="W451" s="3232" t="s">
        <v>1417</v>
      </c>
      <c r="X451" s="3232" t="s">
        <v>1417</v>
      </c>
      <c r="Y451" s="3232" t="s">
        <v>1417</v>
      </c>
      <c r="Z451" s="3232" t="s">
        <v>1417</v>
      </c>
      <c r="AA451" s="3232" t="s">
        <v>1417</v>
      </c>
      <c r="AB451" s="3232" t="s">
        <v>1417</v>
      </c>
      <c r="AC451" s="3232" t="s">
        <v>1417</v>
      </c>
      <c r="AD451" s="3232">
        <v>2.5</v>
      </c>
      <c r="AE451" s="3131">
        <v>10</v>
      </c>
      <c r="AF451" s="3232">
        <v>0.25</v>
      </c>
      <c r="AG451" s="3232">
        <v>0.2</v>
      </c>
      <c r="AH451" s="3232" t="s">
        <v>1417</v>
      </c>
      <c r="AI451" s="3232" t="s">
        <v>1417</v>
      </c>
      <c r="AJ451" s="3427" t="s">
        <v>1417</v>
      </c>
      <c r="AK451" s="2572"/>
    </row>
    <row r="452" spans="2:37" s="2452" customFormat="1" x14ac:dyDescent="0.2">
      <c r="B452" s="3982" t="s">
        <v>6159</v>
      </c>
      <c r="C452" s="3983"/>
      <c r="D452" s="3164">
        <v>2067</v>
      </c>
      <c r="E452" s="3232">
        <v>8</v>
      </c>
      <c r="F452" s="3232" t="s">
        <v>1417</v>
      </c>
      <c r="G452" s="3232" t="s">
        <v>1417</v>
      </c>
      <c r="H452" s="3232" t="s">
        <v>1417</v>
      </c>
      <c r="I452" s="3232" t="s">
        <v>1417</v>
      </c>
      <c r="J452" s="3232" t="s">
        <v>1417</v>
      </c>
      <c r="K452" s="3232" t="s">
        <v>1417</v>
      </c>
      <c r="L452" s="3232" t="s">
        <v>1417</v>
      </c>
      <c r="M452" s="3232" t="s">
        <v>1417</v>
      </c>
      <c r="N452" s="3232" t="s">
        <v>1417</v>
      </c>
      <c r="O452" s="3232" t="s">
        <v>1417</v>
      </c>
      <c r="P452" s="3232" t="s">
        <v>1417</v>
      </c>
      <c r="Q452" s="3232" t="s">
        <v>1417</v>
      </c>
      <c r="R452" s="3232" t="s">
        <v>1417</v>
      </c>
      <c r="S452" s="3232" t="s">
        <v>1417</v>
      </c>
      <c r="T452" s="3232" t="s">
        <v>1417</v>
      </c>
      <c r="U452" s="3232" t="s">
        <v>1417</v>
      </c>
      <c r="V452" s="3232" t="s">
        <v>1417</v>
      </c>
      <c r="W452" s="3232" t="s">
        <v>1417</v>
      </c>
      <c r="X452" s="3232" t="s">
        <v>1417</v>
      </c>
      <c r="Y452" s="3232" t="s">
        <v>1417</v>
      </c>
      <c r="Z452" s="3232" t="s">
        <v>1417</v>
      </c>
      <c r="AA452" s="3232" t="s">
        <v>1417</v>
      </c>
      <c r="AB452" s="3232" t="s">
        <v>1417</v>
      </c>
      <c r="AC452" s="3232" t="s">
        <v>1417</v>
      </c>
      <c r="AD452" s="3232">
        <v>8</v>
      </c>
      <c r="AE452" s="3131">
        <v>100</v>
      </c>
      <c r="AF452" s="3232">
        <v>0.08</v>
      </c>
      <c r="AG452" s="3232">
        <v>0.2</v>
      </c>
      <c r="AH452" s="3232" t="s">
        <v>1417</v>
      </c>
      <c r="AI452" s="3232" t="s">
        <v>1417</v>
      </c>
      <c r="AJ452" s="3427" t="s">
        <v>1417</v>
      </c>
      <c r="AK452" s="2572"/>
    </row>
    <row r="453" spans="2:37" s="2452" customFormat="1" x14ac:dyDescent="0.2">
      <c r="B453" s="3982" t="s">
        <v>6160</v>
      </c>
      <c r="C453" s="3983"/>
      <c r="D453" s="3164">
        <v>2068</v>
      </c>
      <c r="E453" s="3232">
        <v>4</v>
      </c>
      <c r="F453" s="3232" t="s">
        <v>1417</v>
      </c>
      <c r="G453" s="3232" t="s">
        <v>1417</v>
      </c>
      <c r="H453" s="3232" t="s">
        <v>1417</v>
      </c>
      <c r="I453" s="3232" t="s">
        <v>1417</v>
      </c>
      <c r="J453" s="3232" t="s">
        <v>1417</v>
      </c>
      <c r="K453" s="3232" t="s">
        <v>1417</v>
      </c>
      <c r="L453" s="3232" t="s">
        <v>1417</v>
      </c>
      <c r="M453" s="3232" t="s">
        <v>1417</v>
      </c>
      <c r="N453" s="3232" t="s">
        <v>1417</v>
      </c>
      <c r="O453" s="3232" t="s">
        <v>1417</v>
      </c>
      <c r="P453" s="3232" t="s">
        <v>1417</v>
      </c>
      <c r="Q453" s="3232" t="s">
        <v>1417</v>
      </c>
      <c r="R453" s="3232" t="s">
        <v>1417</v>
      </c>
      <c r="S453" s="3232" t="s">
        <v>1417</v>
      </c>
      <c r="T453" s="3232" t="s">
        <v>1417</v>
      </c>
      <c r="U453" s="3232" t="s">
        <v>1417</v>
      </c>
      <c r="V453" s="3232" t="s">
        <v>1417</v>
      </c>
      <c r="W453" s="3232" t="s">
        <v>1417</v>
      </c>
      <c r="X453" s="3232" t="s">
        <v>1417</v>
      </c>
      <c r="Y453" s="3232" t="s">
        <v>1417</v>
      </c>
      <c r="Z453" s="3232" t="s">
        <v>1417</v>
      </c>
      <c r="AA453" s="3232" t="s">
        <v>1417</v>
      </c>
      <c r="AB453" s="3232" t="s">
        <v>1417</v>
      </c>
      <c r="AC453" s="3232" t="s">
        <v>1417</v>
      </c>
      <c r="AD453" s="3232">
        <v>4</v>
      </c>
      <c r="AE453" s="3131">
        <v>20</v>
      </c>
      <c r="AF453" s="3232">
        <v>0.2</v>
      </c>
      <c r="AG453" s="3232">
        <v>0.2</v>
      </c>
      <c r="AH453" s="3232" t="s">
        <v>1417</v>
      </c>
      <c r="AI453" s="3232" t="s">
        <v>1417</v>
      </c>
      <c r="AJ453" s="3427" t="s">
        <v>1417</v>
      </c>
      <c r="AK453" s="2572"/>
    </row>
    <row r="454" spans="2:37" s="2452" customFormat="1" x14ac:dyDescent="0.2">
      <c r="B454" s="3982" t="s">
        <v>6161</v>
      </c>
      <c r="C454" s="3983"/>
      <c r="D454" s="3164">
        <v>2069</v>
      </c>
      <c r="E454" s="3232">
        <v>1.5</v>
      </c>
      <c r="F454" s="3232" t="s">
        <v>1417</v>
      </c>
      <c r="G454" s="3232" t="s">
        <v>1417</v>
      </c>
      <c r="H454" s="3232" t="s">
        <v>1417</v>
      </c>
      <c r="I454" s="3232" t="s">
        <v>1417</v>
      </c>
      <c r="J454" s="3232" t="s">
        <v>1417</v>
      </c>
      <c r="K454" s="3232" t="s">
        <v>1417</v>
      </c>
      <c r="L454" s="3232" t="s">
        <v>1417</v>
      </c>
      <c r="M454" s="3232" t="s">
        <v>1417</v>
      </c>
      <c r="N454" s="3232" t="s">
        <v>1417</v>
      </c>
      <c r="O454" s="3232" t="s">
        <v>1417</v>
      </c>
      <c r="P454" s="3232" t="s">
        <v>1417</v>
      </c>
      <c r="Q454" s="3232" t="s">
        <v>1417</v>
      </c>
      <c r="R454" s="3232" t="s">
        <v>1417</v>
      </c>
      <c r="S454" s="3232" t="s">
        <v>1417</v>
      </c>
      <c r="T454" s="3232" t="s">
        <v>1417</v>
      </c>
      <c r="U454" s="3232" t="s">
        <v>1417</v>
      </c>
      <c r="V454" s="3232" t="s">
        <v>1417</v>
      </c>
      <c r="W454" s="3232" t="s">
        <v>1417</v>
      </c>
      <c r="X454" s="3232" t="s">
        <v>1417</v>
      </c>
      <c r="Y454" s="3232" t="s">
        <v>1417</v>
      </c>
      <c r="Z454" s="3232" t="s">
        <v>1417</v>
      </c>
      <c r="AA454" s="3232" t="s">
        <v>1417</v>
      </c>
      <c r="AB454" s="3232" t="s">
        <v>1417</v>
      </c>
      <c r="AC454" s="3232" t="s">
        <v>1417</v>
      </c>
      <c r="AD454" s="3232">
        <v>1.5</v>
      </c>
      <c r="AE454" s="3131">
        <v>5</v>
      </c>
      <c r="AF454" s="3232">
        <v>0.3</v>
      </c>
      <c r="AG454" s="3232">
        <v>0.2</v>
      </c>
      <c r="AH454" s="3232" t="s">
        <v>1417</v>
      </c>
      <c r="AI454" s="3232" t="s">
        <v>1417</v>
      </c>
      <c r="AJ454" s="3427" t="s">
        <v>1417</v>
      </c>
      <c r="AK454" s="2572"/>
    </row>
    <row r="455" spans="2:37" s="2452" customFormat="1" ht="13.5" thickBot="1" x14ac:dyDescent="0.25">
      <c r="B455" s="3984" t="s">
        <v>6162</v>
      </c>
      <c r="C455" s="3985"/>
      <c r="D455" s="3171">
        <v>2070</v>
      </c>
      <c r="E455" s="3151">
        <v>6</v>
      </c>
      <c r="F455" s="3151" t="s">
        <v>1417</v>
      </c>
      <c r="G455" s="3151" t="s">
        <v>1417</v>
      </c>
      <c r="H455" s="3151" t="s">
        <v>1417</v>
      </c>
      <c r="I455" s="3151" t="s">
        <v>1417</v>
      </c>
      <c r="J455" s="3151" t="s">
        <v>1417</v>
      </c>
      <c r="K455" s="3151" t="s">
        <v>1417</v>
      </c>
      <c r="L455" s="3151" t="s">
        <v>1417</v>
      </c>
      <c r="M455" s="3151" t="s">
        <v>1417</v>
      </c>
      <c r="N455" s="3151" t="s">
        <v>1417</v>
      </c>
      <c r="O455" s="3151" t="s">
        <v>1417</v>
      </c>
      <c r="P455" s="3151" t="s">
        <v>1417</v>
      </c>
      <c r="Q455" s="3151" t="s">
        <v>1417</v>
      </c>
      <c r="R455" s="3151" t="s">
        <v>1417</v>
      </c>
      <c r="S455" s="3151" t="s">
        <v>1417</v>
      </c>
      <c r="T455" s="3151" t="s">
        <v>1417</v>
      </c>
      <c r="U455" s="3151" t="s">
        <v>1417</v>
      </c>
      <c r="V455" s="3151" t="s">
        <v>1417</v>
      </c>
      <c r="W455" s="3151" t="s">
        <v>1417</v>
      </c>
      <c r="X455" s="3151" t="s">
        <v>1417</v>
      </c>
      <c r="Y455" s="3151" t="s">
        <v>1417</v>
      </c>
      <c r="Z455" s="3151" t="s">
        <v>1417</v>
      </c>
      <c r="AA455" s="3151" t="s">
        <v>1417</v>
      </c>
      <c r="AB455" s="3151" t="s">
        <v>1417</v>
      </c>
      <c r="AC455" s="3151" t="s">
        <v>1417</v>
      </c>
      <c r="AD455" s="3151">
        <v>6</v>
      </c>
      <c r="AE455" s="3140">
        <v>50</v>
      </c>
      <c r="AF455" s="3151">
        <v>0.12</v>
      </c>
      <c r="AG455" s="3151">
        <v>0.2</v>
      </c>
      <c r="AH455" s="3151" t="s">
        <v>1417</v>
      </c>
      <c r="AI455" s="3151" t="s">
        <v>1417</v>
      </c>
      <c r="AJ455" s="3428" t="s">
        <v>1417</v>
      </c>
      <c r="AK455" s="2572"/>
    </row>
    <row r="456" spans="2:37" s="2452" customFormat="1" x14ac:dyDescent="0.2">
      <c r="B456" s="2573"/>
      <c r="C456" s="2566"/>
      <c r="D456" s="2906"/>
      <c r="E456" s="2906"/>
      <c r="F456" s="2906"/>
      <c r="G456" s="2906"/>
      <c r="H456" s="2566"/>
      <c r="I456" s="2567"/>
      <c r="J456" s="2567"/>
      <c r="K456" s="2567"/>
      <c r="L456" s="2567"/>
      <c r="M456" s="2566"/>
      <c r="N456" s="2567"/>
      <c r="O456" s="2567"/>
      <c r="P456" s="2567"/>
      <c r="Q456" s="2567"/>
      <c r="R456" s="2567"/>
      <c r="S456" s="2566"/>
      <c r="T456" s="2565"/>
      <c r="U456" s="2565"/>
      <c r="V456" s="2565"/>
      <c r="W456" s="2565"/>
      <c r="X456" s="2565"/>
      <c r="Y456" s="2565"/>
      <c r="Z456" s="2565"/>
      <c r="AA456" s="2565"/>
      <c r="AB456" s="2565"/>
      <c r="AC456" s="2565"/>
      <c r="AD456" s="2565"/>
      <c r="AE456" s="2565"/>
      <c r="AF456" s="2565"/>
      <c r="AG456" s="2565"/>
      <c r="AH456" s="2565"/>
      <c r="AI456" s="2565"/>
      <c r="AJ456" s="2565"/>
      <c r="AK456" s="2572"/>
    </row>
    <row r="457" spans="2:37" s="2452" customFormat="1" x14ac:dyDescent="0.2">
      <c r="B457" s="3979" t="s">
        <v>4992</v>
      </c>
      <c r="C457" s="3980"/>
      <c r="D457" s="4042" t="s">
        <v>5173</v>
      </c>
      <c r="E457" s="4042"/>
      <c r="F457" s="4042"/>
      <c r="G457" s="4042"/>
      <c r="H457" s="4042"/>
      <c r="I457" s="4042"/>
      <c r="J457" s="2569"/>
      <c r="K457" s="2569"/>
      <c r="L457" s="2569"/>
      <c r="M457" s="2569"/>
      <c r="N457" s="2569"/>
      <c r="O457" s="2569"/>
      <c r="P457" s="2569"/>
      <c r="Q457" s="2569"/>
      <c r="R457" s="2569"/>
      <c r="S457" s="2569"/>
      <c r="T457" s="2565"/>
      <c r="U457" s="2565"/>
      <c r="V457" s="2565"/>
      <c r="W457" s="2565"/>
      <c r="X457" s="2565"/>
      <c r="Y457" s="2565"/>
      <c r="Z457" s="2565"/>
      <c r="AA457" s="2565"/>
      <c r="AB457" s="2565"/>
      <c r="AC457" s="2565"/>
      <c r="AD457" s="2565"/>
      <c r="AE457" s="2565"/>
      <c r="AF457" s="2565"/>
      <c r="AG457" s="2565"/>
      <c r="AH457" s="2565"/>
      <c r="AI457" s="2565"/>
      <c r="AJ457" s="2565"/>
      <c r="AK457" s="2572"/>
    </row>
    <row r="458" spans="2:37" s="2452" customFormat="1" x14ac:dyDescent="0.2">
      <c r="B458" s="3979" t="s">
        <v>4993</v>
      </c>
      <c r="C458" s="3980"/>
      <c r="D458" s="4149" t="s">
        <v>6163</v>
      </c>
      <c r="E458" s="4149"/>
      <c r="F458" s="4149"/>
      <c r="G458" s="4149"/>
      <c r="H458" s="4149"/>
      <c r="I458" s="3425"/>
      <c r="J458" s="2569"/>
      <c r="K458" s="2569"/>
      <c r="L458" s="2569"/>
      <c r="M458" s="2569"/>
      <c r="N458" s="2569"/>
      <c r="O458" s="2569"/>
      <c r="P458" s="2569"/>
      <c r="Q458" s="2569"/>
      <c r="R458" s="2569"/>
      <c r="S458" s="2569"/>
      <c r="T458" s="2565"/>
      <c r="U458" s="2565"/>
      <c r="V458" s="2565"/>
      <c r="W458" s="2565"/>
      <c r="X458" s="2565"/>
      <c r="Y458" s="2565"/>
      <c r="Z458" s="2565"/>
      <c r="AA458" s="2565"/>
      <c r="AB458" s="2565"/>
      <c r="AC458" s="2565"/>
      <c r="AD458" s="2565"/>
      <c r="AE458" s="2565"/>
      <c r="AF458" s="2565"/>
      <c r="AG458" s="2565"/>
      <c r="AH458" s="2565"/>
      <c r="AI458" s="2565"/>
      <c r="AJ458" s="2565"/>
      <c r="AK458" s="2572"/>
    </row>
    <row r="459" spans="2:37" s="2452" customFormat="1" ht="15.75" thickBot="1" x14ac:dyDescent="0.25">
      <c r="B459" s="4057"/>
      <c r="C459" s="4058"/>
      <c r="D459" s="4059"/>
      <c r="E459" s="4059"/>
      <c r="F459" s="4059"/>
      <c r="G459" s="4059"/>
      <c r="H459" s="2574"/>
      <c r="I459" s="2574"/>
      <c r="J459" s="2574"/>
      <c r="K459" s="2574"/>
      <c r="L459" s="2574"/>
      <c r="M459" s="2574"/>
      <c r="N459" s="2574"/>
      <c r="O459" s="2574"/>
      <c r="P459" s="2574"/>
      <c r="Q459" s="2574"/>
      <c r="R459" s="2574"/>
      <c r="S459" s="2574"/>
      <c r="T459" s="2575"/>
      <c r="U459" s="2575"/>
      <c r="V459" s="2575"/>
      <c r="W459" s="2575"/>
      <c r="X459" s="2575"/>
      <c r="Y459" s="2575"/>
      <c r="Z459" s="2575"/>
      <c r="AA459" s="2575"/>
      <c r="AB459" s="2575"/>
      <c r="AC459" s="2575"/>
      <c r="AD459" s="2575"/>
      <c r="AE459" s="2575"/>
      <c r="AF459" s="2575"/>
      <c r="AG459" s="2575"/>
      <c r="AH459" s="2575"/>
      <c r="AI459" s="2575"/>
      <c r="AJ459" s="2575"/>
      <c r="AK459" s="2577"/>
    </row>
    <row r="460" spans="2:37" s="2452" customFormat="1" x14ac:dyDescent="0.2">
      <c r="B460" s="3231"/>
      <c r="C460" s="3231"/>
      <c r="D460" s="2874"/>
      <c r="E460" s="2874"/>
      <c r="F460" s="2874"/>
      <c r="G460" s="2875"/>
      <c r="H460" s="2876"/>
      <c r="I460" s="2874"/>
      <c r="J460" s="2874"/>
    </row>
    <row r="461" spans="2:37" s="2452" customFormat="1" ht="13.5" thickBot="1" x14ac:dyDescent="0.25">
      <c r="B461" s="3231"/>
      <c r="C461" s="3231"/>
      <c r="D461" s="2874"/>
      <c r="E461" s="2874"/>
      <c r="F461" s="2874"/>
      <c r="G461" s="2875"/>
      <c r="H461" s="2876"/>
      <c r="I461" s="2874"/>
      <c r="J461" s="2874"/>
    </row>
    <row r="462" spans="2:37" s="2452" customFormat="1" ht="20.25" x14ac:dyDescent="0.2">
      <c r="B462" s="3987" t="s">
        <v>5001</v>
      </c>
      <c r="C462" s="3988"/>
      <c r="D462" s="3988"/>
      <c r="E462" s="3988"/>
      <c r="F462" s="3988"/>
      <c r="G462" s="3988"/>
      <c r="H462" s="3988"/>
      <c r="I462" s="3988"/>
      <c r="J462" s="3988"/>
      <c r="K462" s="3988"/>
      <c r="L462" s="3988"/>
      <c r="M462" s="3988"/>
      <c r="N462" s="3988"/>
      <c r="O462" s="3988"/>
      <c r="P462" s="3988"/>
      <c r="Q462" s="3988"/>
      <c r="R462" s="3988"/>
      <c r="S462" s="3988"/>
      <c r="T462" s="3988"/>
      <c r="U462" s="3988"/>
      <c r="V462" s="3988"/>
      <c r="W462" s="3988"/>
      <c r="X462" s="3988"/>
      <c r="Y462" s="3988"/>
      <c r="Z462" s="3988"/>
      <c r="AA462" s="3988"/>
      <c r="AB462" s="3988"/>
      <c r="AC462" s="3988"/>
      <c r="AD462" s="3988"/>
      <c r="AE462" s="3988"/>
      <c r="AF462" s="3988"/>
      <c r="AG462" s="3988"/>
      <c r="AH462" s="3988"/>
      <c r="AI462" s="3988"/>
      <c r="AJ462" s="3988"/>
      <c r="AK462" s="3989"/>
    </row>
    <row r="463" spans="2:37" s="2452" customFormat="1" ht="13.5" customHeight="1" x14ac:dyDescent="0.2">
      <c r="B463" s="2570"/>
      <c r="C463" s="3382"/>
      <c r="D463" s="3382"/>
      <c r="E463" s="3382"/>
      <c r="F463" s="3382"/>
      <c r="G463" s="2571"/>
      <c r="H463" s="2571"/>
      <c r="I463" s="2571"/>
      <c r="J463" s="2571"/>
      <c r="K463" s="2571"/>
      <c r="L463" s="2571"/>
      <c r="M463" s="2571"/>
      <c r="N463" s="2571"/>
      <c r="O463" s="2571"/>
      <c r="P463" s="2571"/>
      <c r="Q463" s="2571"/>
      <c r="R463" s="2571"/>
      <c r="S463" s="2571"/>
      <c r="T463" s="2571"/>
      <c r="U463" s="2571"/>
      <c r="V463" s="2571"/>
      <c r="W463" s="2571"/>
      <c r="X463" s="2571"/>
      <c r="Y463" s="2571"/>
      <c r="Z463" s="2571"/>
      <c r="AA463" s="2571"/>
      <c r="AB463" s="2571"/>
      <c r="AC463" s="2571"/>
      <c r="AD463" s="2571"/>
      <c r="AE463" s="2571"/>
      <c r="AF463" s="2571"/>
      <c r="AG463" s="2571"/>
      <c r="AH463" s="2571"/>
      <c r="AI463" s="2571"/>
      <c r="AJ463" s="2571"/>
      <c r="AK463" s="2572"/>
    </row>
    <row r="464" spans="2:37" s="2452" customFormat="1" ht="13.5" customHeight="1" x14ac:dyDescent="0.2">
      <c r="B464" s="2570" t="s">
        <v>4988</v>
      </c>
      <c r="C464" s="3382"/>
      <c r="D464" s="3990" t="s">
        <v>6136</v>
      </c>
      <c r="E464" s="3990"/>
      <c r="F464" s="3990"/>
      <c r="G464" s="2571"/>
      <c r="H464" s="2571"/>
      <c r="I464" s="2571"/>
      <c r="J464" s="2571"/>
      <c r="K464" s="2571"/>
      <c r="L464" s="2571"/>
      <c r="M464" s="2571"/>
      <c r="N464" s="2571"/>
      <c r="O464" s="2571"/>
      <c r="P464" s="2571"/>
      <c r="Q464" s="2571"/>
      <c r="R464" s="2571"/>
      <c r="S464" s="2571"/>
      <c r="T464" s="2571"/>
      <c r="U464" s="2571"/>
      <c r="V464" s="2571"/>
      <c r="W464" s="2571"/>
      <c r="X464" s="2571"/>
      <c r="Y464" s="2571"/>
      <c r="Z464" s="2571"/>
      <c r="AA464" s="2571"/>
      <c r="AB464" s="2571"/>
      <c r="AC464" s="2571"/>
      <c r="AD464" s="2571"/>
      <c r="AE464" s="2571"/>
      <c r="AF464" s="2571"/>
      <c r="AG464" s="2571"/>
      <c r="AH464" s="2571"/>
      <c r="AI464" s="2571"/>
      <c r="AJ464" s="2571"/>
      <c r="AK464" s="2572"/>
    </row>
    <row r="465" spans="2:37" s="2452" customFormat="1" ht="13.5" thickBot="1" x14ac:dyDescent="0.25">
      <c r="B465" s="3991" t="s">
        <v>5002</v>
      </c>
      <c r="C465" s="3992"/>
      <c r="D465" s="3963">
        <v>41594</v>
      </c>
      <c r="E465" s="3963"/>
      <c r="F465" s="3382"/>
      <c r="G465" s="2571"/>
      <c r="H465" s="2571"/>
      <c r="I465" s="2571"/>
      <c r="J465" s="2571"/>
      <c r="K465" s="2571"/>
      <c r="L465" s="2571"/>
      <c r="M465" s="2571"/>
      <c r="N465" s="2571"/>
      <c r="O465" s="2571"/>
      <c r="P465" s="2571"/>
      <c r="Q465" s="2571"/>
      <c r="R465" s="2571"/>
      <c r="S465" s="2571"/>
      <c r="T465" s="2571"/>
      <c r="U465" s="2571"/>
      <c r="V465" s="2571"/>
      <c r="W465" s="2571"/>
      <c r="X465" s="2571"/>
      <c r="Y465" s="2571"/>
      <c r="Z465" s="2571"/>
      <c r="AA465" s="2571"/>
      <c r="AB465" s="2571"/>
      <c r="AC465" s="2571"/>
      <c r="AD465" s="2571"/>
      <c r="AE465" s="2571"/>
      <c r="AF465" s="2571"/>
      <c r="AG465" s="2571"/>
      <c r="AH465" s="2571"/>
      <c r="AI465" s="2571"/>
      <c r="AJ465" s="2571"/>
      <c r="AK465" s="2572"/>
    </row>
    <row r="466" spans="2:37" s="2452" customFormat="1" ht="77.25" customHeight="1" thickBot="1" x14ac:dyDescent="0.25">
      <c r="B466" s="3993" t="s">
        <v>5003</v>
      </c>
      <c r="C466" s="4036"/>
      <c r="D466" s="4019" t="s">
        <v>6137</v>
      </c>
      <c r="E466" s="4020"/>
      <c r="F466" s="4020"/>
      <c r="G466" s="4020"/>
      <c r="H466" s="4020"/>
      <c r="I466" s="4020"/>
      <c r="J466" s="4020"/>
      <c r="K466" s="4020"/>
      <c r="L466" s="4020"/>
      <c r="M466" s="4020"/>
      <c r="N466" s="4020"/>
      <c r="O466" s="4020"/>
      <c r="P466" s="4020"/>
      <c r="Q466" s="4021"/>
      <c r="R466" s="2571"/>
      <c r="S466" s="2571"/>
      <c r="T466" s="2571"/>
      <c r="U466" s="2571"/>
      <c r="V466" s="2571"/>
      <c r="W466" s="2571"/>
      <c r="X466" s="2571"/>
      <c r="Y466" s="2571"/>
      <c r="Z466" s="2571"/>
      <c r="AA466" s="2571"/>
      <c r="AB466" s="2571"/>
      <c r="AC466" s="2571"/>
      <c r="AD466" s="2571"/>
      <c r="AE466" s="2571"/>
      <c r="AF466" s="2571"/>
      <c r="AG466" s="2571"/>
      <c r="AH466" s="2571"/>
      <c r="AI466" s="2571"/>
      <c r="AJ466" s="2571"/>
      <c r="AK466" s="2572"/>
    </row>
    <row r="467" spans="2:37" s="2452" customFormat="1" ht="13.5" customHeight="1" thickBot="1" x14ac:dyDescent="0.25">
      <c r="B467" s="3998"/>
      <c r="C467" s="3999"/>
      <c r="D467" s="3999"/>
      <c r="E467" s="3999"/>
      <c r="F467" s="3999"/>
      <c r="G467" s="3999"/>
      <c r="H467" s="3999"/>
      <c r="I467" s="3999"/>
      <c r="J467" s="3999"/>
      <c r="K467" s="3999"/>
      <c r="L467" s="3999"/>
      <c r="M467" s="3999"/>
      <c r="N467" s="3999"/>
      <c r="O467" s="3999"/>
      <c r="P467" s="3999"/>
      <c r="Q467" s="3999"/>
      <c r="R467" s="2571"/>
      <c r="S467" s="2571"/>
      <c r="T467" s="2571"/>
      <c r="U467" s="2571"/>
      <c r="V467" s="2571"/>
      <c r="W467" s="2571"/>
      <c r="X467" s="2571"/>
      <c r="Y467" s="2571"/>
      <c r="Z467" s="2571"/>
      <c r="AA467" s="2571"/>
      <c r="AB467" s="2571"/>
      <c r="AC467" s="2571"/>
      <c r="AD467" s="2571"/>
      <c r="AE467" s="2571"/>
      <c r="AF467" s="2571"/>
      <c r="AG467" s="2571"/>
      <c r="AH467" s="2571"/>
      <c r="AI467" s="2571"/>
      <c r="AJ467" s="2571"/>
      <c r="AK467" s="2572"/>
    </row>
    <row r="468" spans="2:37" s="2452" customFormat="1" ht="13.5" thickBot="1" x14ac:dyDescent="0.25">
      <c r="B468" s="4000" t="s">
        <v>5004</v>
      </c>
      <c r="C468" s="4000"/>
      <c r="D468" s="4000" t="s">
        <v>4994</v>
      </c>
      <c r="E468" s="4000" t="s">
        <v>5005</v>
      </c>
      <c r="F468" s="4002" t="s">
        <v>224</v>
      </c>
      <c r="G468" s="4002"/>
      <c r="H468" s="4002"/>
      <c r="I468" s="4002"/>
      <c r="J468" s="4002"/>
      <c r="K468" s="4002"/>
      <c r="L468" s="4002"/>
      <c r="M468" s="4002"/>
      <c r="N468" s="4002"/>
      <c r="O468" s="4002"/>
      <c r="P468" s="4002"/>
      <c r="Q468" s="4002"/>
      <c r="R468" s="4002"/>
      <c r="S468" s="4002" t="s">
        <v>340</v>
      </c>
      <c r="T468" s="4002"/>
      <c r="U468" s="4002"/>
      <c r="V468" s="4002"/>
      <c r="W468" s="4002"/>
      <c r="X468" s="4002"/>
      <c r="Y468" s="4002"/>
      <c r="Z468" s="4002"/>
      <c r="AA468" s="4002"/>
      <c r="AB468" s="4002"/>
      <c r="AC468" s="4002"/>
      <c r="AD468" s="4002" t="s">
        <v>225</v>
      </c>
      <c r="AE468" s="4002"/>
      <c r="AF468" s="4002"/>
      <c r="AG468" s="4002"/>
      <c r="AH468" s="4003" t="s">
        <v>4989</v>
      </c>
      <c r="AI468" s="4003"/>
      <c r="AJ468" s="4003"/>
      <c r="AK468" s="2572"/>
    </row>
    <row r="469" spans="2:37" s="2452" customFormat="1" ht="13.5" thickBot="1" x14ac:dyDescent="0.25">
      <c r="B469" s="4001"/>
      <c r="C469" s="4001"/>
      <c r="D469" s="4001"/>
      <c r="E469" s="4001"/>
      <c r="F469" s="4001" t="s">
        <v>5006</v>
      </c>
      <c r="G469" s="4001" t="s">
        <v>5007</v>
      </c>
      <c r="H469" s="4000" t="s">
        <v>5008</v>
      </c>
      <c r="I469" s="4004" t="s">
        <v>5009</v>
      </c>
      <c r="J469" s="4004" t="s">
        <v>5010</v>
      </c>
      <c r="K469" s="4005" t="s">
        <v>5011</v>
      </c>
      <c r="L469" s="4005" t="s">
        <v>5012</v>
      </c>
      <c r="M469" s="4004" t="s">
        <v>5013</v>
      </c>
      <c r="N469" s="4004"/>
      <c r="O469" s="4005" t="s">
        <v>5014</v>
      </c>
      <c r="P469" s="4005" t="s">
        <v>5015</v>
      </c>
      <c r="Q469" s="4005" t="s">
        <v>5016</v>
      </c>
      <c r="R469" s="4005" t="s">
        <v>5017</v>
      </c>
      <c r="S469" s="4000" t="s">
        <v>5018</v>
      </c>
      <c r="T469" s="4000" t="s">
        <v>5019</v>
      </c>
      <c r="U469" s="4000" t="s">
        <v>5020</v>
      </c>
      <c r="V469" s="4000" t="s">
        <v>5021</v>
      </c>
      <c r="W469" s="4000" t="s">
        <v>5022</v>
      </c>
      <c r="X469" s="4000" t="s">
        <v>5023</v>
      </c>
      <c r="Y469" s="4000" t="s">
        <v>5024</v>
      </c>
      <c r="Z469" s="4000" t="s">
        <v>5025</v>
      </c>
      <c r="AA469" s="4000" t="s">
        <v>5026</v>
      </c>
      <c r="AB469" s="4004" t="s">
        <v>5027</v>
      </c>
      <c r="AC469" s="4004" t="s">
        <v>5028</v>
      </c>
      <c r="AD469" s="4000" t="s">
        <v>5029</v>
      </c>
      <c r="AE469" s="4000" t="s">
        <v>5030</v>
      </c>
      <c r="AF469" s="4000" t="s">
        <v>5031</v>
      </c>
      <c r="AG469" s="4000" t="s">
        <v>5032</v>
      </c>
      <c r="AH469" s="4000" t="s">
        <v>1154</v>
      </c>
      <c r="AI469" s="4000" t="s">
        <v>4990</v>
      </c>
      <c r="AJ469" s="4000" t="s">
        <v>4991</v>
      </c>
      <c r="AK469" s="2572"/>
    </row>
    <row r="470" spans="2:37" s="2452" customFormat="1" ht="13.5" thickBot="1" x14ac:dyDescent="0.25">
      <c r="B470" s="4001"/>
      <c r="C470" s="4001"/>
      <c r="D470" s="4001"/>
      <c r="E470" s="4001"/>
      <c r="F470" s="4001"/>
      <c r="G470" s="4001"/>
      <c r="H470" s="4001"/>
      <c r="I470" s="4005"/>
      <c r="J470" s="4005"/>
      <c r="K470" s="4005"/>
      <c r="L470" s="4005"/>
      <c r="M470" s="3383" t="s">
        <v>5033</v>
      </c>
      <c r="N470" s="3384" t="s">
        <v>2798</v>
      </c>
      <c r="O470" s="4005"/>
      <c r="P470" s="4005"/>
      <c r="Q470" s="4005"/>
      <c r="R470" s="4005"/>
      <c r="S470" s="4001"/>
      <c r="T470" s="4001"/>
      <c r="U470" s="4001"/>
      <c r="V470" s="4001"/>
      <c r="W470" s="4001"/>
      <c r="X470" s="4001"/>
      <c r="Y470" s="4001"/>
      <c r="Z470" s="4001"/>
      <c r="AA470" s="4001"/>
      <c r="AB470" s="4005"/>
      <c r="AC470" s="4005"/>
      <c r="AD470" s="4001"/>
      <c r="AE470" s="4001"/>
      <c r="AF470" s="4001"/>
      <c r="AG470" s="4001"/>
      <c r="AH470" s="4001"/>
      <c r="AI470" s="4001"/>
      <c r="AJ470" s="4001"/>
      <c r="AK470" s="2572"/>
    </row>
    <row r="471" spans="2:37" s="2452" customFormat="1" x14ac:dyDescent="0.2">
      <c r="B471" s="4133" t="s">
        <v>6138</v>
      </c>
      <c r="C471" s="4134"/>
      <c r="D471" s="3413">
        <v>300335</v>
      </c>
      <c r="E471" s="3315">
        <v>29</v>
      </c>
      <c r="F471" s="3150" t="s">
        <v>1534</v>
      </c>
      <c r="G471" s="3137" t="s">
        <v>1534</v>
      </c>
      <c r="H471" s="3137" t="s">
        <v>1534</v>
      </c>
      <c r="I471" s="3137" t="s">
        <v>1534</v>
      </c>
      <c r="J471" s="3137" t="s">
        <v>1534</v>
      </c>
      <c r="K471" s="3137" t="s">
        <v>1534</v>
      </c>
      <c r="L471" s="3316" t="s">
        <v>1534</v>
      </c>
      <c r="M471" s="3178" t="s">
        <v>1534</v>
      </c>
      <c r="N471" s="3178" t="s">
        <v>1534</v>
      </c>
      <c r="O471" s="3137" t="s">
        <v>1534</v>
      </c>
      <c r="P471" s="3137" t="s">
        <v>1534</v>
      </c>
      <c r="Q471" s="3137" t="s">
        <v>1534</v>
      </c>
      <c r="R471" s="3137" t="s">
        <v>1534</v>
      </c>
      <c r="S471" s="2697" t="s">
        <v>1534</v>
      </c>
      <c r="T471" s="2697" t="s">
        <v>1534</v>
      </c>
      <c r="U471" s="2697" t="s">
        <v>1534</v>
      </c>
      <c r="V471" s="2697" t="s">
        <v>1534</v>
      </c>
      <c r="W471" s="2697" t="s">
        <v>1534</v>
      </c>
      <c r="X471" s="2697" t="s">
        <v>1534</v>
      </c>
      <c r="Y471" s="2697" t="s">
        <v>1534</v>
      </c>
      <c r="Z471" s="2697" t="s">
        <v>1534</v>
      </c>
      <c r="AA471" s="2697" t="s">
        <v>1534</v>
      </c>
      <c r="AB471" s="2697" t="s">
        <v>1534</v>
      </c>
      <c r="AC471" s="2697" t="s">
        <v>1534</v>
      </c>
      <c r="AD471" s="3315">
        <v>29</v>
      </c>
      <c r="AE471" s="3414" t="s">
        <v>6139</v>
      </c>
      <c r="AF471" s="2705" t="s">
        <v>1534</v>
      </c>
      <c r="AG471" s="2705">
        <v>0.1</v>
      </c>
      <c r="AH471" s="2698"/>
      <c r="AI471" s="2698"/>
      <c r="AJ471" s="3391"/>
      <c r="AK471" s="2572"/>
    </row>
    <row r="472" spans="2:37" s="2452" customFormat="1" x14ac:dyDescent="0.2">
      <c r="B472" s="3982" t="s">
        <v>6140</v>
      </c>
      <c r="C472" s="3983"/>
      <c r="D472" s="3415">
        <v>300335</v>
      </c>
      <c r="E472" s="3324">
        <v>39</v>
      </c>
      <c r="F472" s="3232" t="s">
        <v>1534</v>
      </c>
      <c r="G472" s="3039" t="s">
        <v>1534</v>
      </c>
      <c r="H472" s="3039" t="s">
        <v>1534</v>
      </c>
      <c r="I472" s="3039" t="s">
        <v>1534</v>
      </c>
      <c r="J472" s="3039" t="s">
        <v>1534</v>
      </c>
      <c r="K472" s="3039" t="s">
        <v>1534</v>
      </c>
      <c r="L472" s="3325" t="s">
        <v>1534</v>
      </c>
      <c r="M472" s="3183" t="s">
        <v>1534</v>
      </c>
      <c r="N472" s="3183" t="s">
        <v>1534</v>
      </c>
      <c r="O472" s="3039" t="s">
        <v>1534</v>
      </c>
      <c r="P472" s="3039" t="s">
        <v>1534</v>
      </c>
      <c r="Q472" s="3039" t="s">
        <v>1534</v>
      </c>
      <c r="R472" s="3039" t="s">
        <v>1534</v>
      </c>
      <c r="S472" s="2612" t="s">
        <v>1534</v>
      </c>
      <c r="T472" s="2612" t="s">
        <v>1534</v>
      </c>
      <c r="U472" s="2612" t="s">
        <v>1534</v>
      </c>
      <c r="V472" s="2612" t="s">
        <v>1534</v>
      </c>
      <c r="W472" s="2612" t="s">
        <v>1534</v>
      </c>
      <c r="X472" s="2612" t="s">
        <v>1534</v>
      </c>
      <c r="Y472" s="2612" t="s">
        <v>1534</v>
      </c>
      <c r="Z472" s="2612" t="s">
        <v>1534</v>
      </c>
      <c r="AA472" s="2612" t="s">
        <v>1534</v>
      </c>
      <c r="AB472" s="2612" t="s">
        <v>1534</v>
      </c>
      <c r="AC472" s="2612" t="s">
        <v>1534</v>
      </c>
      <c r="AD472" s="3324">
        <v>39</v>
      </c>
      <c r="AE472" s="3416" t="s">
        <v>6141</v>
      </c>
      <c r="AF472" s="2710" t="s">
        <v>1534</v>
      </c>
      <c r="AG472" s="2710">
        <v>0.1</v>
      </c>
      <c r="AH472" s="2703"/>
      <c r="AI472" s="2703"/>
      <c r="AJ472" s="3405"/>
      <c r="AK472" s="2572"/>
    </row>
    <row r="473" spans="2:37" s="2452" customFormat="1" x14ac:dyDescent="0.2">
      <c r="B473" s="3982" t="s">
        <v>6142</v>
      </c>
      <c r="C473" s="3983"/>
      <c r="D473" s="3415">
        <v>300335</v>
      </c>
      <c r="E473" s="3324">
        <v>49</v>
      </c>
      <c r="F473" s="3232" t="s">
        <v>1534</v>
      </c>
      <c r="G473" s="3039" t="s">
        <v>1534</v>
      </c>
      <c r="H473" s="3039" t="s">
        <v>1534</v>
      </c>
      <c r="I473" s="3039" t="s">
        <v>1534</v>
      </c>
      <c r="J473" s="3039" t="s">
        <v>1534</v>
      </c>
      <c r="K473" s="3039" t="s">
        <v>1534</v>
      </c>
      <c r="L473" s="3325" t="s">
        <v>1534</v>
      </c>
      <c r="M473" s="3183" t="s">
        <v>1534</v>
      </c>
      <c r="N473" s="3183" t="s">
        <v>1534</v>
      </c>
      <c r="O473" s="3039" t="s">
        <v>1534</v>
      </c>
      <c r="P473" s="3039" t="s">
        <v>1534</v>
      </c>
      <c r="Q473" s="3039" t="s">
        <v>1534</v>
      </c>
      <c r="R473" s="3039" t="s">
        <v>1534</v>
      </c>
      <c r="S473" s="2612" t="s">
        <v>1534</v>
      </c>
      <c r="T473" s="2612" t="s">
        <v>1534</v>
      </c>
      <c r="U473" s="2612" t="s">
        <v>1534</v>
      </c>
      <c r="V473" s="2612" t="s">
        <v>1534</v>
      </c>
      <c r="W473" s="2612" t="s">
        <v>1534</v>
      </c>
      <c r="X473" s="2612" t="s">
        <v>1534</v>
      </c>
      <c r="Y473" s="2612" t="s">
        <v>1534</v>
      </c>
      <c r="Z473" s="2612" t="s">
        <v>1534</v>
      </c>
      <c r="AA473" s="2612" t="s">
        <v>1534</v>
      </c>
      <c r="AB473" s="2612" t="s">
        <v>1534</v>
      </c>
      <c r="AC473" s="2612" t="s">
        <v>1534</v>
      </c>
      <c r="AD473" s="3324">
        <v>49</v>
      </c>
      <c r="AE473" s="3416" t="s">
        <v>6143</v>
      </c>
      <c r="AF473" s="2710" t="s">
        <v>1534</v>
      </c>
      <c r="AG473" s="2710">
        <v>0.1</v>
      </c>
      <c r="AH473" s="2703"/>
      <c r="AI473" s="2703"/>
      <c r="AJ473" s="3405"/>
      <c r="AK473" s="2572"/>
    </row>
    <row r="474" spans="2:37" s="2452" customFormat="1" x14ac:dyDescent="0.2">
      <c r="B474" s="3982" t="s">
        <v>6144</v>
      </c>
      <c r="C474" s="3983"/>
      <c r="D474" s="3415">
        <v>300335</v>
      </c>
      <c r="E474" s="3324">
        <v>95</v>
      </c>
      <c r="F474" s="3232" t="s">
        <v>1534</v>
      </c>
      <c r="G474" s="3039" t="s">
        <v>1534</v>
      </c>
      <c r="H474" s="3039" t="s">
        <v>1534</v>
      </c>
      <c r="I474" s="3039" t="s">
        <v>1534</v>
      </c>
      <c r="J474" s="3039" t="s">
        <v>1534</v>
      </c>
      <c r="K474" s="3039" t="s">
        <v>1534</v>
      </c>
      <c r="L474" s="3325" t="s">
        <v>1534</v>
      </c>
      <c r="M474" s="3183" t="s">
        <v>1534</v>
      </c>
      <c r="N474" s="3183" t="s">
        <v>1534</v>
      </c>
      <c r="O474" s="3039" t="s">
        <v>1534</v>
      </c>
      <c r="P474" s="3039" t="s">
        <v>1534</v>
      </c>
      <c r="Q474" s="3039" t="s">
        <v>1534</v>
      </c>
      <c r="R474" s="3039" t="s">
        <v>1534</v>
      </c>
      <c r="S474" s="2612" t="s">
        <v>1534</v>
      </c>
      <c r="T474" s="2612" t="s">
        <v>1534</v>
      </c>
      <c r="U474" s="2612" t="s">
        <v>1534</v>
      </c>
      <c r="V474" s="2612" t="s">
        <v>1534</v>
      </c>
      <c r="W474" s="2612" t="s">
        <v>1534</v>
      </c>
      <c r="X474" s="2612" t="s">
        <v>1534</v>
      </c>
      <c r="Y474" s="2612" t="s">
        <v>1534</v>
      </c>
      <c r="Z474" s="2612" t="s">
        <v>1534</v>
      </c>
      <c r="AA474" s="2612" t="s">
        <v>1534</v>
      </c>
      <c r="AB474" s="2612" t="s">
        <v>1534</v>
      </c>
      <c r="AC474" s="2612" t="s">
        <v>1534</v>
      </c>
      <c r="AD474" s="3324">
        <v>95</v>
      </c>
      <c r="AE474" s="3416" t="s">
        <v>6145</v>
      </c>
      <c r="AF474" s="2710" t="s">
        <v>1534</v>
      </c>
      <c r="AG474" s="2710">
        <v>0.1</v>
      </c>
      <c r="AH474" s="2703"/>
      <c r="AI474" s="2703"/>
      <c r="AJ474" s="3405"/>
      <c r="AK474" s="2572"/>
    </row>
    <row r="475" spans="2:37" s="2452" customFormat="1" ht="13.5" thickBot="1" x14ac:dyDescent="0.25">
      <c r="B475" s="3984" t="s">
        <v>6146</v>
      </c>
      <c r="C475" s="3985"/>
      <c r="D475" s="3417">
        <v>300335</v>
      </c>
      <c r="E475" s="3052">
        <v>140</v>
      </c>
      <c r="F475" s="3151" t="s">
        <v>1534</v>
      </c>
      <c r="G475" s="3141" t="s">
        <v>1534</v>
      </c>
      <c r="H475" s="3141" t="s">
        <v>1534</v>
      </c>
      <c r="I475" s="3141" t="s">
        <v>1534</v>
      </c>
      <c r="J475" s="3141" t="s">
        <v>1534</v>
      </c>
      <c r="K475" s="3141" t="s">
        <v>1534</v>
      </c>
      <c r="L475" s="3054" t="s">
        <v>1534</v>
      </c>
      <c r="M475" s="3340" t="s">
        <v>1534</v>
      </c>
      <c r="N475" s="3340" t="s">
        <v>1534</v>
      </c>
      <c r="O475" s="3141" t="s">
        <v>1534</v>
      </c>
      <c r="P475" s="3141" t="s">
        <v>1534</v>
      </c>
      <c r="Q475" s="3141" t="s">
        <v>1534</v>
      </c>
      <c r="R475" s="3141" t="s">
        <v>1534</v>
      </c>
      <c r="S475" s="2798" t="s">
        <v>1534</v>
      </c>
      <c r="T475" s="2798" t="s">
        <v>1534</v>
      </c>
      <c r="U475" s="2798" t="s">
        <v>1534</v>
      </c>
      <c r="V475" s="2798" t="s">
        <v>1534</v>
      </c>
      <c r="W475" s="2798" t="s">
        <v>1534</v>
      </c>
      <c r="X475" s="2798" t="s">
        <v>1534</v>
      </c>
      <c r="Y475" s="2798" t="s">
        <v>1534</v>
      </c>
      <c r="Z475" s="2798" t="s">
        <v>1534</v>
      </c>
      <c r="AA475" s="2798" t="s">
        <v>1534</v>
      </c>
      <c r="AB475" s="2798" t="s">
        <v>1534</v>
      </c>
      <c r="AC475" s="2798" t="s">
        <v>1534</v>
      </c>
      <c r="AD475" s="3052">
        <v>140</v>
      </c>
      <c r="AE475" s="3418" t="s">
        <v>6147</v>
      </c>
      <c r="AF475" s="3342" t="s">
        <v>1534</v>
      </c>
      <c r="AG475" s="3342">
        <v>0.1</v>
      </c>
      <c r="AH475" s="2626"/>
      <c r="AI475" s="2626"/>
      <c r="AJ475" s="3399"/>
      <c r="AK475" s="2572"/>
    </row>
    <row r="476" spans="2:37" s="2452" customFormat="1" x14ac:dyDescent="0.2">
      <c r="B476" s="2573"/>
      <c r="C476" s="2566"/>
      <c r="D476" s="2906"/>
      <c r="E476" s="2906"/>
      <c r="F476" s="2906"/>
      <c r="G476" s="2906"/>
      <c r="H476" s="2566"/>
      <c r="I476" s="2567"/>
      <c r="J476" s="2567"/>
      <c r="K476" s="2567"/>
      <c r="L476" s="2567"/>
      <c r="M476" s="2566"/>
      <c r="N476" s="2567"/>
      <c r="O476" s="2567"/>
      <c r="P476" s="2567"/>
      <c r="Q476" s="2567"/>
      <c r="R476" s="2567"/>
      <c r="S476" s="2566"/>
      <c r="T476" s="2565"/>
      <c r="U476" s="2565"/>
      <c r="V476" s="2565"/>
      <c r="W476" s="2565"/>
      <c r="X476" s="2565"/>
      <c r="Y476" s="2565"/>
      <c r="Z476" s="2565"/>
      <c r="AA476" s="2565"/>
      <c r="AB476" s="2565"/>
      <c r="AC476" s="2565"/>
      <c r="AD476" s="2565"/>
      <c r="AE476" s="2565"/>
      <c r="AF476" s="2565"/>
      <c r="AG476" s="2565"/>
      <c r="AH476" s="2565"/>
      <c r="AI476" s="2565"/>
      <c r="AJ476" s="2565"/>
      <c r="AK476" s="2572"/>
    </row>
    <row r="477" spans="2:37" s="2452" customFormat="1" x14ac:dyDescent="0.2">
      <c r="B477" s="3979" t="s">
        <v>4992</v>
      </c>
      <c r="C477" s="3980"/>
      <c r="D477" s="4042" t="s">
        <v>1871</v>
      </c>
      <c r="E477" s="4042"/>
      <c r="F477" s="4042"/>
      <c r="G477" s="4042"/>
      <c r="H477" s="4042"/>
      <c r="I477" s="4042"/>
      <c r="J477" s="2569"/>
      <c r="K477" s="2569"/>
      <c r="L477" s="2569"/>
      <c r="M477" s="2569"/>
      <c r="N477" s="2569"/>
      <c r="O477" s="2569"/>
      <c r="P477" s="2569"/>
      <c r="Q477" s="2569"/>
      <c r="R477" s="2569"/>
      <c r="S477" s="2569"/>
      <c r="T477" s="2565"/>
      <c r="U477" s="2565"/>
      <c r="V477" s="2565"/>
      <c r="W477" s="2565"/>
      <c r="X477" s="2565"/>
      <c r="Y477" s="2565"/>
      <c r="Z477" s="2565"/>
      <c r="AA477" s="2565"/>
      <c r="AB477" s="2565"/>
      <c r="AC477" s="2565"/>
      <c r="AD477" s="2565"/>
      <c r="AE477" s="2565"/>
      <c r="AF477" s="2565"/>
      <c r="AG477" s="2565"/>
      <c r="AH477" s="2565"/>
      <c r="AI477" s="2565"/>
      <c r="AJ477" s="2565"/>
      <c r="AK477" s="2572"/>
    </row>
    <row r="478" spans="2:37" s="2452" customFormat="1" x14ac:dyDescent="0.2">
      <c r="B478" s="3979" t="s">
        <v>4993</v>
      </c>
      <c r="C478" s="3980"/>
      <c r="D478" s="4149" t="s">
        <v>6148</v>
      </c>
      <c r="E478" s="4149"/>
      <c r="F478" s="4149"/>
      <c r="G478" s="4149"/>
      <c r="H478" s="4149"/>
      <c r="I478" s="3385"/>
      <c r="J478" s="2569"/>
      <c r="K478" s="2569"/>
      <c r="L478" s="2569"/>
      <c r="M478" s="2569"/>
      <c r="N478" s="2569"/>
      <c r="O478" s="2569"/>
      <c r="P478" s="2569"/>
      <c r="Q478" s="2569"/>
      <c r="R478" s="2569"/>
      <c r="S478" s="2569"/>
      <c r="T478" s="2565"/>
      <c r="U478" s="2565"/>
      <c r="V478" s="2565"/>
      <c r="W478" s="2565"/>
      <c r="X478" s="2565"/>
      <c r="Y478" s="2565"/>
      <c r="Z478" s="2565"/>
      <c r="AA478" s="2565"/>
      <c r="AB478" s="2565"/>
      <c r="AC478" s="2565"/>
      <c r="AD478" s="2565"/>
      <c r="AE478" s="2565"/>
      <c r="AF478" s="2565"/>
      <c r="AG478" s="2565"/>
      <c r="AH478" s="2565"/>
      <c r="AI478" s="2565"/>
      <c r="AJ478" s="2565"/>
      <c r="AK478" s="2572"/>
    </row>
    <row r="479" spans="2:37" s="2452" customFormat="1" ht="15.75" thickBot="1" x14ac:dyDescent="0.25">
      <c r="B479" s="4057"/>
      <c r="C479" s="4058"/>
      <c r="D479" s="4059"/>
      <c r="E479" s="4059"/>
      <c r="F479" s="4059"/>
      <c r="G479" s="4059"/>
      <c r="H479" s="2574"/>
      <c r="I479" s="2574"/>
      <c r="J479" s="2574"/>
      <c r="K479" s="2574"/>
      <c r="L479" s="2574"/>
      <c r="M479" s="2574"/>
      <c r="N479" s="2574"/>
      <c r="O479" s="2574"/>
      <c r="P479" s="2574"/>
      <c r="Q479" s="2574"/>
      <c r="R479" s="2574"/>
      <c r="S479" s="2574"/>
      <c r="T479" s="2575"/>
      <c r="U479" s="2575"/>
      <c r="V479" s="2575"/>
      <c r="W479" s="2575"/>
      <c r="X479" s="2575"/>
      <c r="Y479" s="2575"/>
      <c r="Z479" s="2575"/>
      <c r="AA479" s="2575"/>
      <c r="AB479" s="2575"/>
      <c r="AC479" s="2575"/>
      <c r="AD479" s="2575"/>
      <c r="AE479" s="2575"/>
      <c r="AF479" s="2575"/>
      <c r="AG479" s="2575"/>
      <c r="AH479" s="2575"/>
      <c r="AI479" s="2575"/>
      <c r="AJ479" s="2575"/>
      <c r="AK479" s="2577"/>
    </row>
    <row r="480" spans="2:37" s="2452" customFormat="1" x14ac:dyDescent="0.2">
      <c r="B480" s="3231"/>
      <c r="C480" s="3231"/>
      <c r="D480" s="2874"/>
      <c r="E480" s="2874"/>
      <c r="F480" s="2874"/>
      <c r="G480" s="2875"/>
      <c r="H480" s="2876"/>
      <c r="I480" s="2874"/>
      <c r="J480" s="2874"/>
    </row>
    <row r="481" spans="2:37" s="2452" customFormat="1" ht="13.5" thickBot="1" x14ac:dyDescent="0.25">
      <c r="B481" s="3231"/>
      <c r="C481" s="3231"/>
      <c r="D481" s="2874"/>
      <c r="E481" s="2874"/>
      <c r="F481" s="2874"/>
      <c r="G481" s="2875"/>
      <c r="H481" s="2876"/>
      <c r="I481" s="2874"/>
      <c r="J481" s="2874"/>
    </row>
    <row r="482" spans="2:37" s="2452" customFormat="1" ht="20.25" x14ac:dyDescent="0.2">
      <c r="B482" s="3987" t="s">
        <v>5001</v>
      </c>
      <c r="C482" s="3988"/>
      <c r="D482" s="3988"/>
      <c r="E482" s="3988"/>
      <c r="F482" s="3988"/>
      <c r="G482" s="3988"/>
      <c r="H482" s="3988"/>
      <c r="I482" s="3988"/>
      <c r="J482" s="3988"/>
      <c r="K482" s="3988"/>
      <c r="L482" s="3988"/>
      <c r="M482" s="3988"/>
      <c r="N482" s="3988"/>
      <c r="O482" s="3988"/>
      <c r="P482" s="3988"/>
      <c r="Q482" s="3988"/>
      <c r="R482" s="3988"/>
      <c r="S482" s="3988"/>
      <c r="T482" s="3988"/>
      <c r="U482" s="3988"/>
      <c r="V482" s="3988"/>
      <c r="W482" s="3988"/>
      <c r="X482" s="3988"/>
      <c r="Y482" s="3988"/>
      <c r="Z482" s="3988"/>
      <c r="AA482" s="3988"/>
      <c r="AB482" s="3988"/>
      <c r="AC482" s="3988"/>
      <c r="AD482" s="3988"/>
      <c r="AE482" s="3988"/>
      <c r="AF482" s="3988"/>
      <c r="AG482" s="3988"/>
      <c r="AH482" s="3988"/>
      <c r="AI482" s="3988"/>
      <c r="AJ482" s="3988"/>
      <c r="AK482" s="3989"/>
    </row>
    <row r="483" spans="2:37" s="2452" customFormat="1" x14ac:dyDescent="0.2">
      <c r="B483" s="2570"/>
      <c r="C483" s="3382"/>
      <c r="D483" s="3382"/>
      <c r="E483" s="3382"/>
      <c r="F483" s="3382"/>
      <c r="G483" s="2571"/>
      <c r="H483" s="2571"/>
      <c r="I483" s="2571"/>
      <c r="J483" s="2571"/>
      <c r="K483" s="2571"/>
      <c r="L483" s="2571"/>
      <c r="M483" s="2571"/>
      <c r="N483" s="2571"/>
      <c r="O483" s="2571"/>
      <c r="P483" s="2571"/>
      <c r="Q483" s="2571"/>
      <c r="R483" s="2571"/>
      <c r="S483" s="2571"/>
      <c r="T483" s="2571"/>
      <c r="U483" s="2571"/>
      <c r="V483" s="2571"/>
      <c r="W483" s="2571"/>
      <c r="X483" s="2571"/>
      <c r="Y483" s="2571"/>
      <c r="Z483" s="2571"/>
      <c r="AA483" s="2571"/>
      <c r="AB483" s="2571"/>
      <c r="AC483" s="2571"/>
      <c r="AD483" s="2571"/>
      <c r="AE483" s="2571"/>
      <c r="AF483" s="2571"/>
      <c r="AG483" s="2571"/>
      <c r="AH483" s="2571"/>
      <c r="AI483" s="2571"/>
      <c r="AJ483" s="2571"/>
      <c r="AK483" s="2572"/>
    </row>
    <row r="484" spans="2:37" s="2452" customFormat="1" x14ac:dyDescent="0.2">
      <c r="B484" s="2570" t="s">
        <v>4988</v>
      </c>
      <c r="C484" s="3382"/>
      <c r="D484" s="3990" t="s">
        <v>6132</v>
      </c>
      <c r="E484" s="3990"/>
      <c r="F484" s="3990"/>
      <c r="G484" s="2571"/>
      <c r="H484" s="2571"/>
      <c r="I484" s="2571"/>
      <c r="J484" s="2571"/>
      <c r="K484" s="2571"/>
      <c r="L484" s="2571"/>
      <c r="M484" s="2571"/>
      <c r="N484" s="2571"/>
      <c r="O484" s="2571"/>
      <c r="P484" s="2571"/>
      <c r="Q484" s="2571"/>
      <c r="R484" s="2571"/>
      <c r="S484" s="2571"/>
      <c r="T484" s="2571"/>
      <c r="U484" s="2571"/>
      <c r="V484" s="2571"/>
      <c r="W484" s="2571"/>
      <c r="X484" s="2571"/>
      <c r="Y484" s="2571"/>
      <c r="Z484" s="2571"/>
      <c r="AA484" s="2571"/>
      <c r="AB484" s="2571"/>
      <c r="AC484" s="2571"/>
      <c r="AD484" s="2571"/>
      <c r="AE484" s="2571"/>
      <c r="AF484" s="2571"/>
      <c r="AG484" s="2571"/>
      <c r="AH484" s="2571"/>
      <c r="AI484" s="2571"/>
      <c r="AJ484" s="2571"/>
      <c r="AK484" s="2572"/>
    </row>
    <row r="485" spans="2:37" s="2452" customFormat="1" ht="13.5" thickBot="1" x14ac:dyDescent="0.25">
      <c r="B485" s="3991" t="s">
        <v>5002</v>
      </c>
      <c r="C485" s="3992"/>
      <c r="D485" s="3963">
        <v>41603</v>
      </c>
      <c r="E485" s="3963"/>
      <c r="F485" s="3382"/>
      <c r="G485" s="2571"/>
      <c r="H485" s="2571"/>
      <c r="I485" s="2571"/>
      <c r="J485" s="2571"/>
      <c r="K485" s="2571"/>
      <c r="L485" s="2571"/>
      <c r="M485" s="2571"/>
      <c r="N485" s="2571"/>
      <c r="O485" s="2571"/>
      <c r="P485" s="2571"/>
      <c r="Q485" s="2571"/>
      <c r="R485" s="2571"/>
      <c r="S485" s="2571"/>
      <c r="T485" s="2571"/>
      <c r="U485" s="2571"/>
      <c r="V485" s="2571"/>
      <c r="W485" s="2571"/>
      <c r="X485" s="2571"/>
      <c r="Y485" s="2571"/>
      <c r="Z485" s="2571"/>
      <c r="AA485" s="2571"/>
      <c r="AB485" s="2571"/>
      <c r="AC485" s="2571"/>
      <c r="AD485" s="2571"/>
      <c r="AE485" s="2571"/>
      <c r="AF485" s="2571"/>
      <c r="AG485" s="2571"/>
      <c r="AH485" s="2571"/>
      <c r="AI485" s="2571"/>
      <c r="AJ485" s="2571"/>
      <c r="AK485" s="2572"/>
    </row>
    <row r="486" spans="2:37" s="2452" customFormat="1" ht="127.5" customHeight="1" thickBot="1" x14ac:dyDescent="0.25">
      <c r="B486" s="3993" t="s">
        <v>5003</v>
      </c>
      <c r="C486" s="4036"/>
      <c r="D486" s="4019" t="s">
        <v>6133</v>
      </c>
      <c r="E486" s="4020"/>
      <c r="F486" s="4020"/>
      <c r="G486" s="4020"/>
      <c r="H486" s="4020"/>
      <c r="I486" s="4020"/>
      <c r="J486" s="4020"/>
      <c r="K486" s="4020"/>
      <c r="L486" s="4020"/>
      <c r="M486" s="4020"/>
      <c r="N486" s="4020"/>
      <c r="O486" s="4020"/>
      <c r="P486" s="4020"/>
      <c r="Q486" s="4021"/>
      <c r="R486" s="2571"/>
      <c r="S486" s="2571"/>
      <c r="T486" s="2571"/>
      <c r="U486" s="2571"/>
      <c r="V486" s="2571"/>
      <c r="W486" s="2571"/>
      <c r="X486" s="2571"/>
      <c r="Y486" s="2571"/>
      <c r="Z486" s="2571"/>
      <c r="AA486" s="2571"/>
      <c r="AB486" s="2571"/>
      <c r="AC486" s="2571"/>
      <c r="AD486" s="2571"/>
      <c r="AE486" s="2571"/>
      <c r="AF486" s="2571"/>
      <c r="AG486" s="2571"/>
      <c r="AH486" s="2571"/>
      <c r="AI486" s="2571"/>
      <c r="AJ486" s="2571"/>
      <c r="AK486" s="2572"/>
    </row>
    <row r="487" spans="2:37" s="2452" customFormat="1" ht="13.5" thickBot="1" x14ac:dyDescent="0.25">
      <c r="B487" s="3998"/>
      <c r="C487" s="3999"/>
      <c r="D487" s="3999"/>
      <c r="E487" s="3999"/>
      <c r="F487" s="3999"/>
      <c r="G487" s="3999"/>
      <c r="H487" s="3999"/>
      <c r="I487" s="3999"/>
      <c r="J487" s="3999"/>
      <c r="K487" s="3999"/>
      <c r="L487" s="3999"/>
      <c r="M487" s="3999"/>
      <c r="N487" s="3999"/>
      <c r="O487" s="3999"/>
      <c r="P487" s="3999"/>
      <c r="Q487" s="3999"/>
      <c r="R487" s="2571"/>
      <c r="S487" s="2571"/>
      <c r="T487" s="2571"/>
      <c r="U487" s="2571"/>
      <c r="V487" s="2571"/>
      <c r="W487" s="2571"/>
      <c r="X487" s="2571"/>
      <c r="Y487" s="2571"/>
      <c r="Z487" s="2571"/>
      <c r="AA487" s="2571"/>
      <c r="AB487" s="2571"/>
      <c r="AC487" s="2571"/>
      <c r="AD487" s="2571"/>
      <c r="AE487" s="2571"/>
      <c r="AF487" s="2571"/>
      <c r="AG487" s="2571"/>
      <c r="AH487" s="2571"/>
      <c r="AI487" s="2571"/>
      <c r="AJ487" s="2571"/>
      <c r="AK487" s="2572"/>
    </row>
    <row r="488" spans="2:37" s="2452" customFormat="1" ht="13.5" thickBot="1" x14ac:dyDescent="0.25">
      <c r="B488" s="4000" t="s">
        <v>5004</v>
      </c>
      <c r="C488" s="4000"/>
      <c r="D488" s="4000" t="s">
        <v>4994</v>
      </c>
      <c r="E488" s="4000" t="s">
        <v>5005</v>
      </c>
      <c r="F488" s="4002" t="s">
        <v>224</v>
      </c>
      <c r="G488" s="4002"/>
      <c r="H488" s="4002"/>
      <c r="I488" s="4002"/>
      <c r="J488" s="4002"/>
      <c r="K488" s="4002"/>
      <c r="L488" s="4002"/>
      <c r="M488" s="4002"/>
      <c r="N488" s="4002"/>
      <c r="O488" s="4002"/>
      <c r="P488" s="4002"/>
      <c r="Q488" s="4002"/>
      <c r="R488" s="4002"/>
      <c r="S488" s="4002" t="s">
        <v>340</v>
      </c>
      <c r="T488" s="4002"/>
      <c r="U488" s="4002"/>
      <c r="V488" s="4002"/>
      <c r="W488" s="4002"/>
      <c r="X488" s="4002"/>
      <c r="Y488" s="4002"/>
      <c r="Z488" s="4002"/>
      <c r="AA488" s="4002"/>
      <c r="AB488" s="4002"/>
      <c r="AC488" s="4002"/>
      <c r="AD488" s="4002" t="s">
        <v>225</v>
      </c>
      <c r="AE488" s="4002"/>
      <c r="AF488" s="4002"/>
      <c r="AG488" s="4002"/>
      <c r="AH488" s="4003" t="s">
        <v>4989</v>
      </c>
      <c r="AI488" s="4003"/>
      <c r="AJ488" s="4003"/>
      <c r="AK488" s="2572"/>
    </row>
    <row r="489" spans="2:37" s="2452" customFormat="1" ht="13.5" thickBot="1" x14ac:dyDescent="0.25">
      <c r="B489" s="4001"/>
      <c r="C489" s="4001"/>
      <c r="D489" s="4001"/>
      <c r="E489" s="4001"/>
      <c r="F489" s="4001" t="s">
        <v>5006</v>
      </c>
      <c r="G489" s="4001" t="s">
        <v>5007</v>
      </c>
      <c r="H489" s="4000" t="s">
        <v>5008</v>
      </c>
      <c r="I489" s="4004" t="s">
        <v>5009</v>
      </c>
      <c r="J489" s="4004" t="s">
        <v>5010</v>
      </c>
      <c r="K489" s="4005" t="s">
        <v>5011</v>
      </c>
      <c r="L489" s="4005" t="s">
        <v>5012</v>
      </c>
      <c r="M489" s="4004" t="s">
        <v>5013</v>
      </c>
      <c r="N489" s="4004"/>
      <c r="O489" s="4005" t="s">
        <v>5014</v>
      </c>
      <c r="P489" s="4005" t="s">
        <v>5015</v>
      </c>
      <c r="Q489" s="4005" t="s">
        <v>5016</v>
      </c>
      <c r="R489" s="4005" t="s">
        <v>5017</v>
      </c>
      <c r="S489" s="4000" t="s">
        <v>5018</v>
      </c>
      <c r="T489" s="4000" t="s">
        <v>5019</v>
      </c>
      <c r="U489" s="4000" t="s">
        <v>5020</v>
      </c>
      <c r="V489" s="4000" t="s">
        <v>5021</v>
      </c>
      <c r="W489" s="4000" t="s">
        <v>5022</v>
      </c>
      <c r="X489" s="4000" t="s">
        <v>5023</v>
      </c>
      <c r="Y489" s="4000" t="s">
        <v>5024</v>
      </c>
      <c r="Z489" s="4000" t="s">
        <v>5025</v>
      </c>
      <c r="AA489" s="4000" t="s">
        <v>5026</v>
      </c>
      <c r="AB489" s="4004" t="s">
        <v>5027</v>
      </c>
      <c r="AC489" s="4004" t="s">
        <v>5028</v>
      </c>
      <c r="AD489" s="4000" t="s">
        <v>5029</v>
      </c>
      <c r="AE489" s="4000" t="s">
        <v>5030</v>
      </c>
      <c r="AF489" s="4000" t="s">
        <v>5031</v>
      </c>
      <c r="AG489" s="4000" t="s">
        <v>5032</v>
      </c>
      <c r="AH489" s="4000" t="s">
        <v>1154</v>
      </c>
      <c r="AI489" s="4000" t="s">
        <v>4990</v>
      </c>
      <c r="AJ489" s="4000" t="s">
        <v>4991</v>
      </c>
      <c r="AK489" s="2572"/>
    </row>
    <row r="490" spans="2:37" s="2452" customFormat="1" ht="13.5" thickBot="1" x14ac:dyDescent="0.25">
      <c r="B490" s="4001"/>
      <c r="C490" s="4001"/>
      <c r="D490" s="4001"/>
      <c r="E490" s="4001"/>
      <c r="F490" s="4001"/>
      <c r="G490" s="4001"/>
      <c r="H490" s="4001"/>
      <c r="I490" s="4005"/>
      <c r="J490" s="4005"/>
      <c r="K490" s="4005"/>
      <c r="L490" s="4005"/>
      <c r="M490" s="3383" t="s">
        <v>5033</v>
      </c>
      <c r="N490" s="3384" t="s">
        <v>2798</v>
      </c>
      <c r="O490" s="4005"/>
      <c r="P490" s="4005"/>
      <c r="Q490" s="4005"/>
      <c r="R490" s="4005"/>
      <c r="S490" s="4001"/>
      <c r="T490" s="4001"/>
      <c r="U490" s="4001"/>
      <c r="V490" s="4001"/>
      <c r="W490" s="4001"/>
      <c r="X490" s="4001"/>
      <c r="Y490" s="4001"/>
      <c r="Z490" s="4001"/>
      <c r="AA490" s="4001"/>
      <c r="AB490" s="4005"/>
      <c r="AC490" s="4005"/>
      <c r="AD490" s="4001"/>
      <c r="AE490" s="4001"/>
      <c r="AF490" s="4001"/>
      <c r="AG490" s="4001"/>
      <c r="AH490" s="4001"/>
      <c r="AI490" s="4001"/>
      <c r="AJ490" s="4001"/>
      <c r="AK490" s="2572"/>
    </row>
    <row r="491" spans="2:37" s="2452" customFormat="1" ht="39" thickBot="1" x14ac:dyDescent="0.25">
      <c r="B491" s="4156" t="s">
        <v>6134</v>
      </c>
      <c r="C491" s="4157"/>
      <c r="D491" s="2998">
        <v>300328</v>
      </c>
      <c r="E491" s="3243">
        <v>10</v>
      </c>
      <c r="F491" s="3243" t="s">
        <v>1534</v>
      </c>
      <c r="G491" s="3243" t="s">
        <v>1534</v>
      </c>
      <c r="H491" s="3243" t="s">
        <v>1534</v>
      </c>
      <c r="I491" s="3243" t="s">
        <v>1534</v>
      </c>
      <c r="J491" s="3243" t="s">
        <v>1534</v>
      </c>
      <c r="K491" s="3243" t="s">
        <v>1534</v>
      </c>
      <c r="L491" s="3243" t="s">
        <v>1534</v>
      </c>
      <c r="M491" s="3243" t="s">
        <v>1534</v>
      </c>
      <c r="N491" s="3243" t="s">
        <v>1534</v>
      </c>
      <c r="O491" s="3243" t="s">
        <v>1534</v>
      </c>
      <c r="P491" s="3243" t="s">
        <v>1534</v>
      </c>
      <c r="Q491" s="3243" t="s">
        <v>1534</v>
      </c>
      <c r="R491" s="3243" t="s">
        <v>1534</v>
      </c>
      <c r="S491" s="3243" t="s">
        <v>1534</v>
      </c>
      <c r="T491" s="3243" t="s">
        <v>1534</v>
      </c>
      <c r="U491" s="3243" t="s">
        <v>1534</v>
      </c>
      <c r="V491" s="3243" t="s">
        <v>1534</v>
      </c>
      <c r="W491" s="3243" t="s">
        <v>1534</v>
      </c>
      <c r="X491" s="3243">
        <v>0.05</v>
      </c>
      <c r="Y491" s="3243" t="s">
        <v>1534</v>
      </c>
      <c r="Z491" s="3243" t="s">
        <v>1534</v>
      </c>
      <c r="AA491" s="3243" t="s">
        <v>1534</v>
      </c>
      <c r="AB491" s="3243" t="s">
        <v>1534</v>
      </c>
      <c r="AC491" s="3243">
        <v>0.06</v>
      </c>
      <c r="AD491" s="3243" t="s">
        <v>1534</v>
      </c>
      <c r="AE491" s="2950" t="s">
        <v>6135</v>
      </c>
      <c r="AF491" s="3208" t="s">
        <v>6123</v>
      </c>
      <c r="AG491" s="3209">
        <v>0.2</v>
      </c>
      <c r="AH491" s="3115"/>
      <c r="AI491" s="3115"/>
      <c r="AJ491" s="3394"/>
      <c r="AK491" s="2572"/>
    </row>
    <row r="492" spans="2:37" s="2452" customFormat="1" x14ac:dyDescent="0.2">
      <c r="B492" s="2573"/>
      <c r="C492" s="2566"/>
      <c r="D492" s="2906"/>
      <c r="E492" s="2906"/>
      <c r="F492" s="2906"/>
      <c r="G492" s="2906"/>
      <c r="H492" s="2566"/>
      <c r="I492" s="2567"/>
      <c r="J492" s="2567"/>
      <c r="K492" s="2567"/>
      <c r="L492" s="2567"/>
      <c r="M492" s="2566"/>
      <c r="N492" s="2567"/>
      <c r="O492" s="2567"/>
      <c r="P492" s="2567"/>
      <c r="Q492" s="2567"/>
      <c r="R492" s="2567"/>
      <c r="S492" s="2566"/>
      <c r="T492" s="2565"/>
      <c r="U492" s="2565"/>
      <c r="V492" s="2565"/>
      <c r="W492" s="2565"/>
      <c r="X492" s="2565"/>
      <c r="Y492" s="2565"/>
      <c r="Z492" s="2565"/>
      <c r="AA492" s="2565"/>
      <c r="AB492" s="2565"/>
      <c r="AC492" s="2565"/>
      <c r="AD492" s="2565"/>
      <c r="AE492" s="2565"/>
      <c r="AF492" s="2565"/>
      <c r="AG492" s="2565"/>
      <c r="AH492" s="2565"/>
      <c r="AI492" s="2565"/>
      <c r="AJ492" s="2565"/>
      <c r="AK492" s="2572"/>
    </row>
    <row r="493" spans="2:37" s="2452" customFormat="1" x14ac:dyDescent="0.2">
      <c r="B493" s="3979" t="s">
        <v>4992</v>
      </c>
      <c r="C493" s="3980"/>
      <c r="D493" s="4042" t="s">
        <v>1871</v>
      </c>
      <c r="E493" s="4042"/>
      <c r="F493" s="4042"/>
      <c r="G493" s="4042"/>
      <c r="H493" s="4042"/>
      <c r="I493" s="4042"/>
      <c r="J493" s="2569"/>
      <c r="K493" s="2569"/>
      <c r="L493" s="2569"/>
      <c r="M493" s="2569"/>
      <c r="N493" s="2569"/>
      <c r="O493" s="2569"/>
      <c r="P493" s="2569"/>
      <c r="Q493" s="2569"/>
      <c r="R493" s="2569"/>
      <c r="S493" s="2569"/>
      <c r="T493" s="2565"/>
      <c r="U493" s="2565"/>
      <c r="V493" s="2565"/>
      <c r="W493" s="2565"/>
      <c r="X493" s="2565"/>
      <c r="Y493" s="2565"/>
      <c r="Z493" s="2565"/>
      <c r="AA493" s="2565"/>
      <c r="AB493" s="2565"/>
      <c r="AC493" s="2565"/>
      <c r="AD493" s="2565"/>
      <c r="AE493" s="2565"/>
      <c r="AF493" s="2565"/>
      <c r="AG493" s="2565"/>
      <c r="AH493" s="2565"/>
      <c r="AI493" s="2565"/>
      <c r="AJ493" s="2565"/>
      <c r="AK493" s="2572"/>
    </row>
    <row r="494" spans="2:37" s="2452" customFormat="1" x14ac:dyDescent="0.2">
      <c r="B494" s="3979" t="s">
        <v>4993</v>
      </c>
      <c r="C494" s="3980"/>
      <c r="D494" s="4149" t="s">
        <v>6124</v>
      </c>
      <c r="E494" s="4149"/>
      <c r="F494" s="4149"/>
      <c r="G494" s="4149"/>
      <c r="H494" s="4149"/>
      <c r="I494" s="3385"/>
      <c r="J494" s="2569"/>
      <c r="K494" s="2569"/>
      <c r="L494" s="2569"/>
      <c r="M494" s="2569"/>
      <c r="N494" s="2569"/>
      <c r="O494" s="2569"/>
      <c r="P494" s="2569"/>
      <c r="Q494" s="2569"/>
      <c r="R494" s="2569"/>
      <c r="S494" s="2569"/>
      <c r="T494" s="2565"/>
      <c r="U494" s="2565"/>
      <c r="V494" s="2565"/>
      <c r="W494" s="2565"/>
      <c r="X494" s="2565"/>
      <c r="Y494" s="2565"/>
      <c r="Z494" s="2565"/>
      <c r="AA494" s="2565"/>
      <c r="AB494" s="2565"/>
      <c r="AC494" s="2565"/>
      <c r="AD494" s="2565"/>
      <c r="AE494" s="2565"/>
      <c r="AF494" s="2565"/>
      <c r="AG494" s="2565"/>
      <c r="AH494" s="2565"/>
      <c r="AI494" s="2565"/>
      <c r="AJ494" s="2565"/>
      <c r="AK494" s="2572"/>
    </row>
    <row r="495" spans="2:37" s="2452" customFormat="1" ht="15.75" thickBot="1" x14ac:dyDescent="0.25">
      <c r="B495" s="4057"/>
      <c r="C495" s="4058"/>
      <c r="D495" s="4059"/>
      <c r="E495" s="4059"/>
      <c r="F495" s="4059"/>
      <c r="G495" s="4059"/>
      <c r="H495" s="2574"/>
      <c r="I495" s="2574"/>
      <c r="J495" s="2574"/>
      <c r="K495" s="2574"/>
      <c r="L495" s="2574"/>
      <c r="M495" s="2574"/>
      <c r="N495" s="2574"/>
      <c r="O495" s="2574"/>
      <c r="P495" s="2574"/>
      <c r="Q495" s="2574"/>
      <c r="R495" s="2574"/>
      <c r="S495" s="2574"/>
      <c r="T495" s="2575"/>
      <c r="U495" s="2575"/>
      <c r="V495" s="2575"/>
      <c r="W495" s="2575"/>
      <c r="X495" s="2575"/>
      <c r="Y495" s="2575"/>
      <c r="Z495" s="2575"/>
      <c r="AA495" s="2575"/>
      <c r="AB495" s="2575"/>
      <c r="AC495" s="2575"/>
      <c r="AD495" s="2575"/>
      <c r="AE495" s="2575"/>
      <c r="AF495" s="2575"/>
      <c r="AG495" s="2575"/>
      <c r="AH495" s="2575"/>
      <c r="AI495" s="2575"/>
      <c r="AJ495" s="2575"/>
      <c r="AK495" s="2577"/>
    </row>
    <row r="496" spans="2:37" s="2452" customFormat="1" x14ac:dyDescent="0.2">
      <c r="B496" s="3231"/>
      <c r="C496" s="3231"/>
      <c r="D496" s="2874"/>
      <c r="E496" s="2874"/>
      <c r="F496" s="2874"/>
      <c r="G496" s="2875"/>
      <c r="H496" s="2876"/>
      <c r="I496" s="2874"/>
      <c r="J496" s="2874"/>
    </row>
    <row r="497" spans="2:37" s="2452" customFormat="1" ht="13.5" thickBot="1" x14ac:dyDescent="0.25">
      <c r="B497" s="3231"/>
      <c r="C497" s="3231"/>
      <c r="D497" s="2874"/>
      <c r="E497" s="2874"/>
      <c r="F497" s="2874"/>
      <c r="G497" s="2875"/>
      <c r="H497" s="2876"/>
      <c r="I497" s="2874"/>
      <c r="J497" s="2874"/>
    </row>
    <row r="498" spans="2:37" s="2452" customFormat="1" ht="20.25" x14ac:dyDescent="0.2">
      <c r="B498" s="3987" t="s">
        <v>5001</v>
      </c>
      <c r="C498" s="3988"/>
      <c r="D498" s="3988"/>
      <c r="E498" s="3988"/>
      <c r="F498" s="3988"/>
      <c r="G498" s="3988"/>
      <c r="H498" s="3988"/>
      <c r="I498" s="3988"/>
      <c r="J498" s="3988"/>
      <c r="K498" s="3988"/>
      <c r="L498" s="3988"/>
      <c r="M498" s="3988"/>
      <c r="N498" s="3988"/>
      <c r="O498" s="3988"/>
      <c r="P498" s="3988"/>
      <c r="Q498" s="3988"/>
      <c r="R498" s="3988"/>
      <c r="S498" s="3988"/>
      <c r="T498" s="3988"/>
      <c r="U498" s="3988"/>
      <c r="V498" s="3988"/>
      <c r="W498" s="3988"/>
      <c r="X498" s="3988"/>
      <c r="Y498" s="3988"/>
      <c r="Z498" s="3988"/>
      <c r="AA498" s="3988"/>
      <c r="AB498" s="3988"/>
      <c r="AC498" s="3988"/>
      <c r="AD498" s="3988"/>
      <c r="AE498" s="3988"/>
      <c r="AF498" s="3988"/>
      <c r="AG498" s="3988"/>
      <c r="AH498" s="3988"/>
      <c r="AI498" s="3988"/>
      <c r="AJ498" s="3988"/>
      <c r="AK498" s="3989"/>
    </row>
    <row r="499" spans="2:37" s="2452" customFormat="1" x14ac:dyDescent="0.2">
      <c r="B499" s="2570"/>
      <c r="C499" s="3382"/>
      <c r="D499" s="3382"/>
      <c r="E499" s="3382"/>
      <c r="F499" s="3382"/>
      <c r="G499" s="2571"/>
      <c r="H499" s="2571"/>
      <c r="I499" s="2571"/>
      <c r="J499" s="2571"/>
      <c r="K499" s="2571"/>
      <c r="L499" s="2571"/>
      <c r="M499" s="2571"/>
      <c r="N499" s="2571"/>
      <c r="O499" s="2571"/>
      <c r="P499" s="2571"/>
      <c r="Q499" s="2571"/>
      <c r="R499" s="2571"/>
      <c r="S499" s="2571"/>
      <c r="T499" s="2571"/>
      <c r="U499" s="2571"/>
      <c r="V499" s="2571"/>
      <c r="W499" s="2571"/>
      <c r="X499" s="2571"/>
      <c r="Y499" s="2571"/>
      <c r="Z499" s="2571"/>
      <c r="AA499" s="2571"/>
      <c r="AB499" s="2571"/>
      <c r="AC499" s="2571"/>
      <c r="AD499" s="2571"/>
      <c r="AE499" s="2571"/>
      <c r="AF499" s="2571"/>
      <c r="AG499" s="2571"/>
      <c r="AH499" s="2571"/>
      <c r="AI499" s="2571"/>
      <c r="AJ499" s="2571"/>
      <c r="AK499" s="2572"/>
    </row>
    <row r="500" spans="2:37" s="2452" customFormat="1" x14ac:dyDescent="0.2">
      <c r="B500" s="2570" t="s">
        <v>4988</v>
      </c>
      <c r="C500" s="3382"/>
      <c r="D500" s="3990" t="s">
        <v>6125</v>
      </c>
      <c r="E500" s="3990"/>
      <c r="F500" s="3990"/>
      <c r="G500" s="2571"/>
      <c r="H500" s="2571"/>
      <c r="I500" s="2571"/>
      <c r="J500" s="2571"/>
      <c r="K500" s="2571"/>
      <c r="L500" s="2571"/>
      <c r="M500" s="2571"/>
      <c r="N500" s="2571"/>
      <c r="O500" s="2571"/>
      <c r="P500" s="2571"/>
      <c r="Q500" s="2571"/>
      <c r="R500" s="2571"/>
      <c r="S500" s="2571"/>
      <c r="T500" s="2571"/>
      <c r="U500" s="2571"/>
      <c r="V500" s="2571"/>
      <c r="W500" s="2571"/>
      <c r="X500" s="2571"/>
      <c r="Y500" s="2571"/>
      <c r="Z500" s="2571"/>
      <c r="AA500" s="2571"/>
      <c r="AB500" s="2571"/>
      <c r="AC500" s="2571"/>
      <c r="AD500" s="2571"/>
      <c r="AE500" s="2571"/>
      <c r="AF500" s="2571"/>
      <c r="AG500" s="2571"/>
      <c r="AH500" s="2571"/>
      <c r="AI500" s="2571"/>
      <c r="AJ500" s="2571"/>
      <c r="AK500" s="2572"/>
    </row>
    <row r="501" spans="2:37" s="2452" customFormat="1" ht="13.5" thickBot="1" x14ac:dyDescent="0.25">
      <c r="B501" s="3991" t="s">
        <v>5002</v>
      </c>
      <c r="C501" s="3992"/>
      <c r="D501" s="3963">
        <v>41582</v>
      </c>
      <c r="E501" s="3963"/>
      <c r="F501" s="3382"/>
      <c r="G501" s="2571"/>
      <c r="H501" s="2571"/>
      <c r="I501" s="2571"/>
      <c r="J501" s="2571"/>
      <c r="K501" s="2571"/>
      <c r="L501" s="2571"/>
      <c r="M501" s="2571"/>
      <c r="N501" s="2571"/>
      <c r="O501" s="2571"/>
      <c r="P501" s="2571"/>
      <c r="Q501" s="2571"/>
      <c r="R501" s="2571"/>
      <c r="S501" s="2571"/>
      <c r="T501" s="2571"/>
      <c r="U501" s="2571"/>
      <c r="V501" s="2571"/>
      <c r="W501" s="2571"/>
      <c r="X501" s="2571"/>
      <c r="Y501" s="2571"/>
      <c r="Z501" s="2571"/>
      <c r="AA501" s="2571"/>
      <c r="AB501" s="2571"/>
      <c r="AC501" s="2571"/>
      <c r="AD501" s="2571"/>
      <c r="AE501" s="2571"/>
      <c r="AF501" s="2571"/>
      <c r="AG501" s="2571"/>
      <c r="AH501" s="2571"/>
      <c r="AI501" s="2571"/>
      <c r="AJ501" s="2571"/>
      <c r="AK501" s="2572"/>
    </row>
    <row r="502" spans="2:37" s="2452" customFormat="1" ht="122.25" customHeight="1" thickBot="1" x14ac:dyDescent="0.25">
      <c r="B502" s="3993" t="s">
        <v>5003</v>
      </c>
      <c r="C502" s="4036"/>
      <c r="D502" s="4019" t="s">
        <v>6207</v>
      </c>
      <c r="E502" s="4020"/>
      <c r="F502" s="4020"/>
      <c r="G502" s="4020"/>
      <c r="H502" s="4020"/>
      <c r="I502" s="4020"/>
      <c r="J502" s="4020"/>
      <c r="K502" s="4020"/>
      <c r="L502" s="4020"/>
      <c r="M502" s="4020"/>
      <c r="N502" s="4020"/>
      <c r="O502" s="4020"/>
      <c r="P502" s="4020"/>
      <c r="Q502" s="4021"/>
      <c r="R502" s="2571"/>
      <c r="S502" s="2571"/>
      <c r="T502" s="2571"/>
      <c r="U502" s="2571"/>
      <c r="V502" s="2571"/>
      <c r="W502" s="2571"/>
      <c r="X502" s="2571"/>
      <c r="Y502" s="2571"/>
      <c r="Z502" s="2571"/>
      <c r="AA502" s="2571"/>
      <c r="AB502" s="2571"/>
      <c r="AC502" s="2571"/>
      <c r="AD502" s="2571"/>
      <c r="AE502" s="2571"/>
      <c r="AF502" s="2571"/>
      <c r="AG502" s="2571"/>
      <c r="AH502" s="2571"/>
      <c r="AI502" s="2571"/>
      <c r="AJ502" s="2571"/>
      <c r="AK502" s="2572"/>
    </row>
    <row r="503" spans="2:37" s="2452" customFormat="1" ht="13.5" thickBot="1" x14ac:dyDescent="0.25">
      <c r="B503" s="3998"/>
      <c r="C503" s="3999"/>
      <c r="D503" s="3999"/>
      <c r="E503" s="3999"/>
      <c r="F503" s="3999"/>
      <c r="G503" s="3999"/>
      <c r="H503" s="3999"/>
      <c r="I503" s="3999"/>
      <c r="J503" s="3999"/>
      <c r="K503" s="3999"/>
      <c r="L503" s="3999"/>
      <c r="M503" s="3999"/>
      <c r="N503" s="3999"/>
      <c r="O503" s="3999"/>
      <c r="P503" s="3999"/>
      <c r="Q503" s="3999"/>
      <c r="R503" s="2571"/>
      <c r="S503" s="2571"/>
      <c r="T503" s="2571"/>
      <c r="U503" s="2571"/>
      <c r="V503" s="2571"/>
      <c r="W503" s="2571"/>
      <c r="X503" s="2571"/>
      <c r="Y503" s="2571"/>
      <c r="Z503" s="2571"/>
      <c r="AA503" s="2571"/>
      <c r="AB503" s="2571"/>
      <c r="AC503" s="2571"/>
      <c r="AD503" s="2571"/>
      <c r="AE503" s="2571"/>
      <c r="AF503" s="2571"/>
      <c r="AG503" s="2571"/>
      <c r="AH503" s="2571"/>
      <c r="AI503" s="2571"/>
      <c r="AJ503" s="2571"/>
      <c r="AK503" s="2572"/>
    </row>
    <row r="504" spans="2:37" s="2452" customFormat="1" ht="13.5" thickBot="1" x14ac:dyDescent="0.25">
      <c r="B504" s="4000" t="s">
        <v>5004</v>
      </c>
      <c r="C504" s="4000"/>
      <c r="D504" s="4000" t="s">
        <v>4994</v>
      </c>
      <c r="E504" s="4000" t="s">
        <v>5005</v>
      </c>
      <c r="F504" s="4002" t="s">
        <v>224</v>
      </c>
      <c r="G504" s="4002"/>
      <c r="H504" s="4002"/>
      <c r="I504" s="4002"/>
      <c r="J504" s="4002"/>
      <c r="K504" s="4002"/>
      <c r="L504" s="4002"/>
      <c r="M504" s="4002"/>
      <c r="N504" s="4002"/>
      <c r="O504" s="4002"/>
      <c r="P504" s="4002"/>
      <c r="Q504" s="4002"/>
      <c r="R504" s="4002"/>
      <c r="S504" s="4002" t="s">
        <v>340</v>
      </c>
      <c r="T504" s="4002"/>
      <c r="U504" s="4002"/>
      <c r="V504" s="4002"/>
      <c r="W504" s="4002"/>
      <c r="X504" s="4002"/>
      <c r="Y504" s="4002"/>
      <c r="Z504" s="4002"/>
      <c r="AA504" s="4002"/>
      <c r="AB504" s="4002"/>
      <c r="AC504" s="4002"/>
      <c r="AD504" s="4002" t="s">
        <v>225</v>
      </c>
      <c r="AE504" s="4002"/>
      <c r="AF504" s="4002"/>
      <c r="AG504" s="4002"/>
      <c r="AH504" s="4003" t="s">
        <v>4989</v>
      </c>
      <c r="AI504" s="4003"/>
      <c r="AJ504" s="4003"/>
      <c r="AK504" s="2572"/>
    </row>
    <row r="505" spans="2:37" s="2452" customFormat="1" ht="13.5" thickBot="1" x14ac:dyDescent="0.25">
      <c r="B505" s="4001"/>
      <c r="C505" s="4001"/>
      <c r="D505" s="4001"/>
      <c r="E505" s="4001"/>
      <c r="F505" s="4001" t="s">
        <v>5006</v>
      </c>
      <c r="G505" s="4001" t="s">
        <v>5007</v>
      </c>
      <c r="H505" s="4000" t="s">
        <v>5008</v>
      </c>
      <c r="I505" s="4004" t="s">
        <v>5009</v>
      </c>
      <c r="J505" s="4004" t="s">
        <v>5010</v>
      </c>
      <c r="K505" s="4005" t="s">
        <v>5011</v>
      </c>
      <c r="L505" s="4005" t="s">
        <v>5012</v>
      </c>
      <c r="M505" s="4004" t="s">
        <v>5013</v>
      </c>
      <c r="N505" s="4004"/>
      <c r="O505" s="4005" t="s">
        <v>5014</v>
      </c>
      <c r="P505" s="4005" t="s">
        <v>5015</v>
      </c>
      <c r="Q505" s="4005" t="s">
        <v>5016</v>
      </c>
      <c r="R505" s="4005" t="s">
        <v>5017</v>
      </c>
      <c r="S505" s="4000" t="s">
        <v>5018</v>
      </c>
      <c r="T505" s="4000" t="s">
        <v>5019</v>
      </c>
      <c r="U505" s="4000" t="s">
        <v>5020</v>
      </c>
      <c r="V505" s="4000" t="s">
        <v>5021</v>
      </c>
      <c r="W505" s="4000" t="s">
        <v>5022</v>
      </c>
      <c r="X505" s="4000" t="s">
        <v>5023</v>
      </c>
      <c r="Y505" s="4000" t="s">
        <v>5024</v>
      </c>
      <c r="Z505" s="4000" t="s">
        <v>5025</v>
      </c>
      <c r="AA505" s="4000" t="s">
        <v>5026</v>
      </c>
      <c r="AB505" s="4004" t="s">
        <v>5027</v>
      </c>
      <c r="AC505" s="4004" t="s">
        <v>5028</v>
      </c>
      <c r="AD505" s="4000" t="s">
        <v>5029</v>
      </c>
      <c r="AE505" s="4000" t="s">
        <v>5030</v>
      </c>
      <c r="AF505" s="4000" t="s">
        <v>5031</v>
      </c>
      <c r="AG505" s="4000" t="s">
        <v>5032</v>
      </c>
      <c r="AH505" s="4000" t="s">
        <v>1154</v>
      </c>
      <c r="AI505" s="4000" t="s">
        <v>4990</v>
      </c>
      <c r="AJ505" s="4000" t="s">
        <v>4991</v>
      </c>
      <c r="AK505" s="2572"/>
    </row>
    <row r="506" spans="2:37" s="2452" customFormat="1" ht="13.5" thickBot="1" x14ac:dyDescent="0.25">
      <c r="B506" s="4001"/>
      <c r="C506" s="4001"/>
      <c r="D506" s="4001"/>
      <c r="E506" s="4001"/>
      <c r="F506" s="4001"/>
      <c r="G506" s="4001"/>
      <c r="H506" s="4001"/>
      <c r="I506" s="4005"/>
      <c r="J506" s="4005"/>
      <c r="K506" s="4005"/>
      <c r="L506" s="4005"/>
      <c r="M506" s="3383" t="s">
        <v>5033</v>
      </c>
      <c r="N506" s="3384" t="s">
        <v>2798</v>
      </c>
      <c r="O506" s="4005"/>
      <c r="P506" s="4005"/>
      <c r="Q506" s="4005"/>
      <c r="R506" s="4005"/>
      <c r="S506" s="4001"/>
      <c r="T506" s="4001"/>
      <c r="U506" s="4001"/>
      <c r="V506" s="4001"/>
      <c r="W506" s="4001"/>
      <c r="X506" s="4001"/>
      <c r="Y506" s="4001"/>
      <c r="Z506" s="4001"/>
      <c r="AA506" s="4001"/>
      <c r="AB506" s="4005"/>
      <c r="AC506" s="4005"/>
      <c r="AD506" s="4001"/>
      <c r="AE506" s="4001"/>
      <c r="AF506" s="4001"/>
      <c r="AG506" s="4001"/>
      <c r="AH506" s="4001"/>
      <c r="AI506" s="4001"/>
      <c r="AJ506" s="4001"/>
      <c r="AK506" s="2572"/>
    </row>
    <row r="507" spans="2:37" s="2452" customFormat="1" x14ac:dyDescent="0.2">
      <c r="B507" s="4133" t="s">
        <v>6126</v>
      </c>
      <c r="C507" s="4134"/>
      <c r="D507" s="3314">
        <v>300324</v>
      </c>
      <c r="E507" s="3315">
        <v>10</v>
      </c>
      <c r="F507" s="3315" t="s">
        <v>1534</v>
      </c>
      <c r="G507" s="3315" t="s">
        <v>1534</v>
      </c>
      <c r="H507" s="3315" t="s">
        <v>1534</v>
      </c>
      <c r="I507" s="3315" t="s">
        <v>1534</v>
      </c>
      <c r="J507" s="3315" t="s">
        <v>1534</v>
      </c>
      <c r="K507" s="3315" t="s">
        <v>1534</v>
      </c>
      <c r="L507" s="3315" t="s">
        <v>1534</v>
      </c>
      <c r="M507" s="3315" t="s">
        <v>1534</v>
      </c>
      <c r="N507" s="3315" t="s">
        <v>1534</v>
      </c>
      <c r="O507" s="3315" t="s">
        <v>1534</v>
      </c>
      <c r="P507" s="3315" t="s">
        <v>1534</v>
      </c>
      <c r="Q507" s="3315" t="s">
        <v>1534</v>
      </c>
      <c r="R507" s="3315" t="s">
        <v>1534</v>
      </c>
      <c r="S507" s="3315" t="s">
        <v>1534</v>
      </c>
      <c r="T507" s="3315" t="s">
        <v>1534</v>
      </c>
      <c r="U507" s="3315" t="s">
        <v>1534</v>
      </c>
      <c r="V507" s="3315" t="s">
        <v>1534</v>
      </c>
      <c r="W507" s="3315" t="s">
        <v>1534</v>
      </c>
      <c r="X507" s="3315" t="s">
        <v>1534</v>
      </c>
      <c r="Y507" s="3315" t="s">
        <v>1534</v>
      </c>
      <c r="Z507" s="3315" t="s">
        <v>1534</v>
      </c>
      <c r="AA507" s="3315" t="s">
        <v>1534</v>
      </c>
      <c r="AB507" s="3315" t="s">
        <v>1534</v>
      </c>
      <c r="AC507" s="3315" t="s">
        <v>1534</v>
      </c>
      <c r="AD507" s="3315">
        <v>10</v>
      </c>
      <c r="AE507" s="2593">
        <v>700</v>
      </c>
      <c r="AF507" s="3410">
        <f>AD507/1000</f>
        <v>0.01</v>
      </c>
      <c r="AG507" s="2649" t="s">
        <v>1534</v>
      </c>
      <c r="AH507" s="2698"/>
      <c r="AI507" s="2698"/>
      <c r="AJ507" s="3391"/>
      <c r="AK507" s="2572"/>
    </row>
    <row r="508" spans="2:37" s="2452" customFormat="1" x14ac:dyDescent="0.2">
      <c r="B508" s="3982" t="s">
        <v>6127</v>
      </c>
      <c r="C508" s="3983"/>
      <c r="D508" s="3323">
        <v>300324</v>
      </c>
      <c r="E508" s="3324">
        <v>15</v>
      </c>
      <c r="F508" s="3324" t="s">
        <v>1534</v>
      </c>
      <c r="G508" s="3324" t="s">
        <v>1534</v>
      </c>
      <c r="H508" s="3324" t="s">
        <v>1534</v>
      </c>
      <c r="I508" s="3324" t="s">
        <v>1534</v>
      </c>
      <c r="J508" s="3324" t="s">
        <v>1534</v>
      </c>
      <c r="K508" s="3324" t="s">
        <v>1534</v>
      </c>
      <c r="L508" s="3324" t="s">
        <v>1534</v>
      </c>
      <c r="M508" s="3324" t="s">
        <v>1534</v>
      </c>
      <c r="N508" s="3324" t="s">
        <v>1534</v>
      </c>
      <c r="O508" s="3324" t="s">
        <v>1534</v>
      </c>
      <c r="P508" s="3324" t="s">
        <v>1534</v>
      </c>
      <c r="Q508" s="3324" t="s">
        <v>1534</v>
      </c>
      <c r="R508" s="3324" t="s">
        <v>1534</v>
      </c>
      <c r="S508" s="3324" t="s">
        <v>1534</v>
      </c>
      <c r="T508" s="3324" t="s">
        <v>1534</v>
      </c>
      <c r="U508" s="3324" t="s">
        <v>1534</v>
      </c>
      <c r="V508" s="3324" t="s">
        <v>1534</v>
      </c>
      <c r="W508" s="3324" t="s">
        <v>1534</v>
      </c>
      <c r="X508" s="3324" t="s">
        <v>1534</v>
      </c>
      <c r="Y508" s="3324" t="s">
        <v>1534</v>
      </c>
      <c r="Z508" s="3324" t="s">
        <v>1534</v>
      </c>
      <c r="AA508" s="3324" t="s">
        <v>1534</v>
      </c>
      <c r="AB508" s="3324" t="s">
        <v>1534</v>
      </c>
      <c r="AC508" s="3324" t="s">
        <v>1534</v>
      </c>
      <c r="AD508" s="3324">
        <v>15</v>
      </c>
      <c r="AE508" s="2582">
        <v>900</v>
      </c>
      <c r="AF508" s="3411">
        <f>AD508/1000</f>
        <v>1.4999999999999999E-2</v>
      </c>
      <c r="AG508" s="2639" t="s">
        <v>1534</v>
      </c>
      <c r="AH508" s="2703"/>
      <c r="AI508" s="2703"/>
      <c r="AJ508" s="3405"/>
      <c r="AK508" s="2572"/>
    </row>
    <row r="509" spans="2:37" s="2452" customFormat="1" x14ac:dyDescent="0.2">
      <c r="B509" s="3982" t="s">
        <v>6128</v>
      </c>
      <c r="C509" s="3983"/>
      <c r="D509" s="3323">
        <v>300324</v>
      </c>
      <c r="E509" s="3324">
        <v>19</v>
      </c>
      <c r="F509" s="3324" t="s">
        <v>1534</v>
      </c>
      <c r="G509" s="3324" t="s">
        <v>1534</v>
      </c>
      <c r="H509" s="3324" t="s">
        <v>1534</v>
      </c>
      <c r="I509" s="3324" t="s">
        <v>1534</v>
      </c>
      <c r="J509" s="3324" t="s">
        <v>1534</v>
      </c>
      <c r="K509" s="3324" t="s">
        <v>1534</v>
      </c>
      <c r="L509" s="3324" t="s">
        <v>1534</v>
      </c>
      <c r="M509" s="3324" t="s">
        <v>1534</v>
      </c>
      <c r="N509" s="3324" t="s">
        <v>1534</v>
      </c>
      <c r="O509" s="3324" t="s">
        <v>1534</v>
      </c>
      <c r="P509" s="3324" t="s">
        <v>1534</v>
      </c>
      <c r="Q509" s="3324" t="s">
        <v>1534</v>
      </c>
      <c r="R509" s="3324" t="s">
        <v>1534</v>
      </c>
      <c r="S509" s="3324" t="s">
        <v>1534</v>
      </c>
      <c r="T509" s="3324" t="s">
        <v>1534</v>
      </c>
      <c r="U509" s="3324" t="s">
        <v>1534</v>
      </c>
      <c r="V509" s="3324" t="s">
        <v>1534</v>
      </c>
      <c r="W509" s="3324" t="s">
        <v>1534</v>
      </c>
      <c r="X509" s="3324" t="s">
        <v>1534</v>
      </c>
      <c r="Y509" s="3324" t="s">
        <v>1534</v>
      </c>
      <c r="Z509" s="3324" t="s">
        <v>1534</v>
      </c>
      <c r="AA509" s="3324" t="s">
        <v>1534</v>
      </c>
      <c r="AB509" s="3324" t="s">
        <v>1534</v>
      </c>
      <c r="AC509" s="3324" t="s">
        <v>1534</v>
      </c>
      <c r="AD509" s="3324">
        <v>19</v>
      </c>
      <c r="AE509" s="3381">
        <v>1200</v>
      </c>
      <c r="AF509" s="3411">
        <f t="shared" ref="AF509:AF512" si="2">AD509/1000</f>
        <v>1.9E-2</v>
      </c>
      <c r="AG509" s="2639" t="s">
        <v>1534</v>
      </c>
      <c r="AH509" s="2703"/>
      <c r="AI509" s="2703"/>
      <c r="AJ509" s="3405"/>
      <c r="AK509" s="2572"/>
    </row>
    <row r="510" spans="2:37" s="2452" customFormat="1" x14ac:dyDescent="0.2">
      <c r="B510" s="3982" t="s">
        <v>6129</v>
      </c>
      <c r="C510" s="3983"/>
      <c r="D510" s="3323">
        <v>300324</v>
      </c>
      <c r="E510" s="3324">
        <v>29</v>
      </c>
      <c r="F510" s="3324" t="s">
        <v>1534</v>
      </c>
      <c r="G510" s="3324" t="s">
        <v>1534</v>
      </c>
      <c r="H510" s="3324" t="s">
        <v>1534</v>
      </c>
      <c r="I510" s="3324" t="s">
        <v>1534</v>
      </c>
      <c r="J510" s="3324" t="s">
        <v>1534</v>
      </c>
      <c r="K510" s="3324" t="s">
        <v>1534</v>
      </c>
      <c r="L510" s="3324" t="s">
        <v>1534</v>
      </c>
      <c r="M510" s="3324" t="s">
        <v>1534</v>
      </c>
      <c r="N510" s="3324" t="s">
        <v>1534</v>
      </c>
      <c r="O510" s="3324" t="s">
        <v>1534</v>
      </c>
      <c r="P510" s="3324" t="s">
        <v>1534</v>
      </c>
      <c r="Q510" s="3324" t="s">
        <v>1534</v>
      </c>
      <c r="R510" s="3324" t="s">
        <v>1534</v>
      </c>
      <c r="S510" s="3324" t="s">
        <v>1534</v>
      </c>
      <c r="T510" s="3324" t="s">
        <v>1534</v>
      </c>
      <c r="U510" s="3324" t="s">
        <v>1534</v>
      </c>
      <c r="V510" s="3324" t="s">
        <v>1534</v>
      </c>
      <c r="W510" s="3324" t="s">
        <v>1534</v>
      </c>
      <c r="X510" s="3324" t="s">
        <v>1534</v>
      </c>
      <c r="Y510" s="3324" t="s">
        <v>1534</v>
      </c>
      <c r="Z510" s="3324" t="s">
        <v>1534</v>
      </c>
      <c r="AA510" s="3324" t="s">
        <v>1534</v>
      </c>
      <c r="AB510" s="3324" t="s">
        <v>1534</v>
      </c>
      <c r="AC510" s="3324" t="s">
        <v>1534</v>
      </c>
      <c r="AD510" s="3324">
        <v>29</v>
      </c>
      <c r="AE510" s="2582">
        <v>2500</v>
      </c>
      <c r="AF510" s="3411">
        <f t="shared" si="2"/>
        <v>2.9000000000000001E-2</v>
      </c>
      <c r="AG510" s="2639" t="s">
        <v>1534</v>
      </c>
      <c r="AH510" s="2703"/>
      <c r="AI510" s="2703"/>
      <c r="AJ510" s="3405"/>
      <c r="AK510" s="2572"/>
    </row>
    <row r="511" spans="2:37" s="2452" customFormat="1" x14ac:dyDescent="0.2">
      <c r="B511" s="3982" t="s">
        <v>6130</v>
      </c>
      <c r="C511" s="3983"/>
      <c r="D511" s="3323">
        <v>300324</v>
      </c>
      <c r="E511" s="3324">
        <v>39</v>
      </c>
      <c r="F511" s="3324" t="s">
        <v>1534</v>
      </c>
      <c r="G511" s="3324" t="s">
        <v>1534</v>
      </c>
      <c r="H511" s="3324" t="s">
        <v>1534</v>
      </c>
      <c r="I511" s="3324" t="s">
        <v>1534</v>
      </c>
      <c r="J511" s="3324" t="s">
        <v>1534</v>
      </c>
      <c r="K511" s="3324" t="s">
        <v>1534</v>
      </c>
      <c r="L511" s="3324" t="s">
        <v>1534</v>
      </c>
      <c r="M511" s="3324" t="s">
        <v>1534</v>
      </c>
      <c r="N511" s="3324" t="s">
        <v>1534</v>
      </c>
      <c r="O511" s="3324" t="s">
        <v>1534</v>
      </c>
      <c r="P511" s="3324" t="s">
        <v>1534</v>
      </c>
      <c r="Q511" s="3324" t="s">
        <v>1534</v>
      </c>
      <c r="R511" s="3324" t="s">
        <v>1534</v>
      </c>
      <c r="S511" s="3324" t="s">
        <v>1534</v>
      </c>
      <c r="T511" s="3324" t="s">
        <v>1534</v>
      </c>
      <c r="U511" s="3324" t="s">
        <v>1534</v>
      </c>
      <c r="V511" s="3324" t="s">
        <v>1534</v>
      </c>
      <c r="W511" s="3324" t="s">
        <v>1534</v>
      </c>
      <c r="X511" s="3324" t="s">
        <v>1534</v>
      </c>
      <c r="Y511" s="3324" t="s">
        <v>1534</v>
      </c>
      <c r="Z511" s="3324" t="s">
        <v>1534</v>
      </c>
      <c r="AA511" s="3324" t="s">
        <v>1534</v>
      </c>
      <c r="AB511" s="3324" t="s">
        <v>1534</v>
      </c>
      <c r="AC511" s="3324" t="s">
        <v>1534</v>
      </c>
      <c r="AD511" s="3324">
        <v>39</v>
      </c>
      <c r="AE511" s="2582">
        <v>4000</v>
      </c>
      <c r="AF511" s="3411">
        <f t="shared" si="2"/>
        <v>3.9E-2</v>
      </c>
      <c r="AG511" s="2639" t="s">
        <v>1534</v>
      </c>
      <c r="AH511" s="2703"/>
      <c r="AI511" s="2703"/>
      <c r="AJ511" s="3405"/>
      <c r="AK511" s="2572"/>
    </row>
    <row r="512" spans="2:37" s="2452" customFormat="1" ht="13.5" thickBot="1" x14ac:dyDescent="0.25">
      <c r="B512" s="3984" t="s">
        <v>6131</v>
      </c>
      <c r="C512" s="3985"/>
      <c r="D512" s="3051">
        <v>300324</v>
      </c>
      <c r="E512" s="3052">
        <v>49</v>
      </c>
      <c r="F512" s="3052" t="s">
        <v>1534</v>
      </c>
      <c r="G512" s="3052" t="s">
        <v>1534</v>
      </c>
      <c r="H512" s="3052" t="s">
        <v>1534</v>
      </c>
      <c r="I512" s="3052" t="s">
        <v>1534</v>
      </c>
      <c r="J512" s="3052" t="s">
        <v>1534</v>
      </c>
      <c r="K512" s="3052" t="s">
        <v>1534</v>
      </c>
      <c r="L512" s="3052" t="s">
        <v>1534</v>
      </c>
      <c r="M512" s="3052" t="s">
        <v>1534</v>
      </c>
      <c r="N512" s="3052" t="s">
        <v>1534</v>
      </c>
      <c r="O512" s="3052" t="s">
        <v>1534</v>
      </c>
      <c r="P512" s="3052" t="s">
        <v>1534</v>
      </c>
      <c r="Q512" s="3052" t="s">
        <v>1534</v>
      </c>
      <c r="R512" s="3052" t="s">
        <v>1534</v>
      </c>
      <c r="S512" s="3052" t="s">
        <v>1534</v>
      </c>
      <c r="T512" s="3052" t="s">
        <v>1534</v>
      </c>
      <c r="U512" s="3052" t="s">
        <v>1534</v>
      </c>
      <c r="V512" s="3052" t="s">
        <v>1534</v>
      </c>
      <c r="W512" s="3052" t="s">
        <v>1534</v>
      </c>
      <c r="X512" s="3052" t="s">
        <v>1534</v>
      </c>
      <c r="Y512" s="3052" t="s">
        <v>1534</v>
      </c>
      <c r="Z512" s="3052" t="s">
        <v>1534</v>
      </c>
      <c r="AA512" s="3052" t="s">
        <v>1534</v>
      </c>
      <c r="AB512" s="3052" t="s">
        <v>1534</v>
      </c>
      <c r="AC512" s="3052" t="s">
        <v>1534</v>
      </c>
      <c r="AD512" s="3052">
        <v>49</v>
      </c>
      <c r="AE512" s="2624">
        <v>5000</v>
      </c>
      <c r="AF512" s="3412">
        <f t="shared" si="2"/>
        <v>4.9000000000000002E-2</v>
      </c>
      <c r="AG512" s="2642" t="s">
        <v>1534</v>
      </c>
      <c r="AH512" s="2626"/>
      <c r="AI512" s="2626"/>
      <c r="AJ512" s="3399"/>
      <c r="AK512" s="2572"/>
    </row>
    <row r="513" spans="2:37" s="2452" customFormat="1" x14ac:dyDescent="0.2">
      <c r="B513" s="2573"/>
      <c r="C513" s="2566"/>
      <c r="D513" s="2906"/>
      <c r="E513" s="2906"/>
      <c r="F513" s="2906"/>
      <c r="G513" s="2906"/>
      <c r="H513" s="2566"/>
      <c r="I513" s="2567"/>
      <c r="J513" s="2567"/>
      <c r="K513" s="2567"/>
      <c r="L513" s="2567"/>
      <c r="M513" s="2566"/>
      <c r="N513" s="2567"/>
      <c r="O513" s="2567"/>
      <c r="P513" s="2567"/>
      <c r="Q513" s="2567"/>
      <c r="R513" s="2567"/>
      <c r="S513" s="2566"/>
      <c r="T513" s="2565"/>
      <c r="U513" s="2565"/>
      <c r="V513" s="2565"/>
      <c r="W513" s="2565"/>
      <c r="X513" s="2565"/>
      <c r="Y513" s="2565"/>
      <c r="Z513" s="2565"/>
      <c r="AA513" s="2565"/>
      <c r="AB513" s="2565"/>
      <c r="AC513" s="2565"/>
      <c r="AD513" s="2565"/>
      <c r="AE513" s="2565"/>
      <c r="AF513" s="2565"/>
      <c r="AG513" s="2565"/>
      <c r="AH513" s="2565"/>
      <c r="AI513" s="2565"/>
      <c r="AJ513" s="2565"/>
      <c r="AK513" s="2572"/>
    </row>
    <row r="514" spans="2:37" s="2452" customFormat="1" x14ac:dyDescent="0.2">
      <c r="B514" s="3979" t="s">
        <v>4992</v>
      </c>
      <c r="C514" s="3980"/>
      <c r="D514" s="4042" t="s">
        <v>1871</v>
      </c>
      <c r="E514" s="4042"/>
      <c r="F514" s="4042"/>
      <c r="G514" s="4042"/>
      <c r="H514" s="4042"/>
      <c r="I514" s="4042"/>
      <c r="J514" s="2569"/>
      <c r="K514" s="2569"/>
      <c r="L514" s="2569"/>
      <c r="M514" s="2569"/>
      <c r="N514" s="2569"/>
      <c r="O514" s="2569"/>
      <c r="P514" s="2569"/>
      <c r="Q514" s="2569"/>
      <c r="R514" s="2569"/>
      <c r="S514" s="2569"/>
      <c r="T514" s="2565"/>
      <c r="U514" s="2565"/>
      <c r="V514" s="2565"/>
      <c r="W514" s="2565"/>
      <c r="X514" s="2565"/>
      <c r="Y514" s="2565"/>
      <c r="Z514" s="2565"/>
      <c r="AA514" s="2565"/>
      <c r="AB514" s="2565"/>
      <c r="AC514" s="2565"/>
      <c r="AD514" s="2565"/>
      <c r="AE514" s="2565"/>
      <c r="AF514" s="2565"/>
      <c r="AG514" s="2565"/>
      <c r="AH514" s="2565"/>
      <c r="AI514" s="2565"/>
      <c r="AJ514" s="2565"/>
      <c r="AK514" s="2572"/>
    </row>
    <row r="515" spans="2:37" s="2452" customFormat="1" x14ac:dyDescent="0.2">
      <c r="B515" s="3979" t="s">
        <v>4993</v>
      </c>
      <c r="C515" s="3980"/>
      <c r="D515" s="4149" t="s">
        <v>6124</v>
      </c>
      <c r="E515" s="4149"/>
      <c r="F515" s="4149"/>
      <c r="G515" s="4149"/>
      <c r="H515" s="4149"/>
      <c r="I515" s="3385"/>
      <c r="J515" s="2569"/>
      <c r="K515" s="2569"/>
      <c r="L515" s="2569"/>
      <c r="M515" s="2569"/>
      <c r="N515" s="2569"/>
      <c r="O515" s="2569"/>
      <c r="P515" s="2569"/>
      <c r="Q515" s="2569"/>
      <c r="R515" s="2569"/>
      <c r="S515" s="2569"/>
      <c r="T515" s="2565"/>
      <c r="U515" s="2565"/>
      <c r="V515" s="2565"/>
      <c r="W515" s="2565"/>
      <c r="X515" s="2565"/>
      <c r="Y515" s="2565"/>
      <c r="Z515" s="2565"/>
      <c r="AA515" s="2565"/>
      <c r="AB515" s="2565"/>
      <c r="AC515" s="2565"/>
      <c r="AD515" s="2565"/>
      <c r="AE515" s="2565"/>
      <c r="AF515" s="2565"/>
      <c r="AG515" s="2565"/>
      <c r="AH515" s="2565"/>
      <c r="AI515" s="2565"/>
      <c r="AJ515" s="2565"/>
      <c r="AK515" s="2572"/>
    </row>
    <row r="516" spans="2:37" s="2452" customFormat="1" ht="15.75" thickBot="1" x14ac:dyDescent="0.25">
      <c r="B516" s="4057"/>
      <c r="C516" s="4058"/>
      <c r="D516" s="4059"/>
      <c r="E516" s="4059"/>
      <c r="F516" s="4059"/>
      <c r="G516" s="4059"/>
      <c r="H516" s="2574"/>
      <c r="I516" s="2574"/>
      <c r="J516" s="2574"/>
      <c r="K516" s="2574"/>
      <c r="L516" s="2574"/>
      <c r="M516" s="2574"/>
      <c r="N516" s="2574"/>
      <c r="O516" s="2574"/>
      <c r="P516" s="2574"/>
      <c r="Q516" s="2574"/>
      <c r="R516" s="2574"/>
      <c r="S516" s="2574"/>
      <c r="T516" s="2575"/>
      <c r="U516" s="2575"/>
      <c r="V516" s="2575"/>
      <c r="W516" s="2575"/>
      <c r="X516" s="2575"/>
      <c r="Y516" s="2575"/>
      <c r="Z516" s="2575"/>
      <c r="AA516" s="2575"/>
      <c r="AB516" s="2575"/>
      <c r="AC516" s="2575"/>
      <c r="AD516" s="2575"/>
      <c r="AE516" s="2575"/>
      <c r="AF516" s="2575"/>
      <c r="AG516" s="2575"/>
      <c r="AH516" s="2575"/>
      <c r="AI516" s="2575"/>
      <c r="AJ516" s="2575"/>
      <c r="AK516" s="2577"/>
    </row>
    <row r="517" spans="2:37" s="2452" customFormat="1" x14ac:dyDescent="0.2">
      <c r="B517" s="3231"/>
      <c r="C517" s="3231"/>
      <c r="D517" s="2874"/>
      <c r="E517" s="2874"/>
      <c r="F517" s="2874"/>
      <c r="G517" s="2875"/>
      <c r="H517" s="2876"/>
      <c r="I517" s="2874"/>
      <c r="J517" s="2874"/>
    </row>
    <row r="518" spans="2:37" s="2452" customFormat="1" ht="13.5" thickBot="1" x14ac:dyDescent="0.25">
      <c r="B518" s="3231"/>
      <c r="C518" s="3231"/>
      <c r="D518" s="2874"/>
      <c r="E518" s="2874"/>
      <c r="F518" s="2874"/>
      <c r="G518" s="2875"/>
      <c r="H518" s="2876"/>
      <c r="I518" s="2874"/>
      <c r="J518" s="2874"/>
    </row>
    <row r="519" spans="2:37" s="2452" customFormat="1" ht="20.25" x14ac:dyDescent="0.2">
      <c r="B519" s="3987" t="s">
        <v>5001</v>
      </c>
      <c r="C519" s="3988"/>
      <c r="D519" s="3988"/>
      <c r="E519" s="3988"/>
      <c r="F519" s="3988"/>
      <c r="G519" s="3988"/>
      <c r="H519" s="3988"/>
      <c r="I519" s="3988"/>
      <c r="J519" s="3988"/>
      <c r="K519" s="3988"/>
      <c r="L519" s="3988"/>
      <c r="M519" s="3988"/>
      <c r="N519" s="3988"/>
      <c r="O519" s="3988"/>
      <c r="P519" s="3988"/>
      <c r="Q519" s="3988"/>
      <c r="R519" s="3988"/>
      <c r="S519" s="3988"/>
      <c r="T519" s="3988"/>
      <c r="U519" s="3988"/>
      <c r="V519" s="3988"/>
      <c r="W519" s="3988"/>
      <c r="X519" s="3988"/>
      <c r="Y519" s="3988"/>
      <c r="Z519" s="3988"/>
      <c r="AA519" s="3988"/>
      <c r="AB519" s="3988"/>
      <c r="AC519" s="3988"/>
      <c r="AD519" s="3988"/>
      <c r="AE519" s="3988"/>
      <c r="AF519" s="3988"/>
      <c r="AG519" s="3988"/>
      <c r="AH519" s="3988"/>
      <c r="AI519" s="3988"/>
      <c r="AJ519" s="3988"/>
      <c r="AK519" s="3989"/>
    </row>
    <row r="520" spans="2:37" s="2452" customFormat="1" x14ac:dyDescent="0.2">
      <c r="B520" s="2570"/>
      <c r="C520" s="3382"/>
      <c r="D520" s="3382"/>
      <c r="E520" s="3382"/>
      <c r="F520" s="3382"/>
      <c r="G520" s="2571"/>
      <c r="H520" s="2571"/>
      <c r="I520" s="2571"/>
      <c r="J520" s="2571"/>
      <c r="K520" s="2571"/>
      <c r="L520" s="2571"/>
      <c r="M520" s="2571"/>
      <c r="N520" s="2571"/>
      <c r="O520" s="2571"/>
      <c r="P520" s="2571"/>
      <c r="Q520" s="2571"/>
      <c r="R520" s="2571"/>
      <c r="S520" s="2571"/>
      <c r="T520" s="2571"/>
      <c r="U520" s="2571"/>
      <c r="V520" s="2571"/>
      <c r="W520" s="2571"/>
      <c r="X520" s="2571"/>
      <c r="Y520" s="2571"/>
      <c r="Z520" s="2571"/>
      <c r="AA520" s="2571"/>
      <c r="AB520" s="2571"/>
      <c r="AC520" s="2571"/>
      <c r="AD520" s="2571"/>
      <c r="AE520" s="2571"/>
      <c r="AF520" s="2571"/>
      <c r="AG520" s="2571"/>
      <c r="AH520" s="2571"/>
      <c r="AI520" s="2571"/>
      <c r="AJ520" s="2571"/>
      <c r="AK520" s="2572"/>
    </row>
    <row r="521" spans="2:37" s="2452" customFormat="1" ht="17.25" customHeight="1" x14ac:dyDescent="0.2">
      <c r="B521" s="2570" t="s">
        <v>4988</v>
      </c>
      <c r="C521" s="3382"/>
      <c r="D521" s="3990" t="s">
        <v>6120</v>
      </c>
      <c r="E521" s="3990"/>
      <c r="F521" s="3990"/>
      <c r="G521" s="3231"/>
      <c r="H521" s="3231"/>
      <c r="I521" s="3231"/>
      <c r="J521" s="3231"/>
      <c r="K521" s="3231"/>
      <c r="L521" s="2571"/>
      <c r="M521" s="2571"/>
      <c r="N521" s="2571"/>
      <c r="O521" s="2571"/>
      <c r="P521" s="2571"/>
      <c r="Q521" s="2571"/>
      <c r="R521" s="2571"/>
      <c r="S521" s="2571"/>
      <c r="T521" s="2571"/>
      <c r="U521" s="2571"/>
      <c r="V521" s="2571"/>
      <c r="W521" s="2571"/>
      <c r="X521" s="2571"/>
      <c r="Y521" s="2571"/>
      <c r="Z521" s="2571"/>
      <c r="AA521" s="2571"/>
      <c r="AB521" s="2571"/>
      <c r="AC521" s="2571"/>
      <c r="AD521" s="2571"/>
      <c r="AE521" s="2571"/>
      <c r="AF521" s="2571"/>
      <c r="AG521" s="2571"/>
      <c r="AH521" s="2571"/>
      <c r="AI521" s="2571"/>
      <c r="AJ521" s="2571"/>
      <c r="AK521" s="2572"/>
    </row>
    <row r="522" spans="2:37" s="2452" customFormat="1" ht="13.5" thickBot="1" x14ac:dyDescent="0.25">
      <c r="B522" s="3991" t="s">
        <v>5002</v>
      </c>
      <c r="C522" s="3992"/>
      <c r="D522" s="3963">
        <v>41603</v>
      </c>
      <c r="E522" s="3963"/>
      <c r="F522" s="3382"/>
      <c r="G522" s="2571"/>
      <c r="H522" s="2571"/>
      <c r="I522" s="2571"/>
      <c r="J522" s="2571"/>
      <c r="K522" s="2571"/>
      <c r="L522" s="2571"/>
      <c r="M522" s="2571"/>
      <c r="N522" s="2571"/>
      <c r="O522" s="2571"/>
      <c r="P522" s="2571"/>
      <c r="Q522" s="2571"/>
      <c r="R522" s="2571"/>
      <c r="S522" s="2571"/>
      <c r="T522" s="2571"/>
      <c r="U522" s="2571"/>
      <c r="V522" s="2571"/>
      <c r="W522" s="2571"/>
      <c r="X522" s="2571"/>
      <c r="Y522" s="2571"/>
      <c r="Z522" s="2571"/>
      <c r="AA522" s="2571"/>
      <c r="AB522" s="2571"/>
      <c r="AC522" s="2571"/>
      <c r="AD522" s="2571"/>
      <c r="AE522" s="2571"/>
      <c r="AF522" s="2571"/>
      <c r="AG522" s="2571"/>
      <c r="AH522" s="2571"/>
      <c r="AI522" s="2571"/>
      <c r="AJ522" s="2571"/>
      <c r="AK522" s="2572"/>
    </row>
    <row r="523" spans="2:37" s="2452" customFormat="1" ht="157.5" customHeight="1" thickBot="1" x14ac:dyDescent="0.25">
      <c r="B523" s="3993" t="s">
        <v>5003</v>
      </c>
      <c r="C523" s="4036"/>
      <c r="D523" s="4019" t="s">
        <v>6121</v>
      </c>
      <c r="E523" s="4020"/>
      <c r="F523" s="4020"/>
      <c r="G523" s="4020"/>
      <c r="H523" s="4020"/>
      <c r="I523" s="4020"/>
      <c r="J523" s="4020"/>
      <c r="K523" s="4020"/>
      <c r="L523" s="4020"/>
      <c r="M523" s="4020"/>
      <c r="N523" s="4020"/>
      <c r="O523" s="4020"/>
      <c r="P523" s="4020"/>
      <c r="Q523" s="4021"/>
      <c r="R523" s="2571"/>
      <c r="S523" s="2571"/>
      <c r="T523" s="2571"/>
      <c r="U523" s="2571"/>
      <c r="V523" s="2571"/>
      <c r="W523" s="2571"/>
      <c r="X523" s="2571"/>
      <c r="Y523" s="2571"/>
      <c r="Z523" s="2571"/>
      <c r="AA523" s="2571"/>
      <c r="AB523" s="2571"/>
      <c r="AC523" s="2571"/>
      <c r="AD523" s="2571"/>
      <c r="AE523" s="2571"/>
      <c r="AF523" s="2571"/>
      <c r="AG523" s="2571"/>
      <c r="AH523" s="2571"/>
      <c r="AI523" s="2571"/>
      <c r="AJ523" s="2571"/>
      <c r="AK523" s="2572"/>
    </row>
    <row r="524" spans="2:37" s="2452" customFormat="1" ht="13.5" thickBot="1" x14ac:dyDescent="0.25">
      <c r="B524" s="3998"/>
      <c r="C524" s="3999"/>
      <c r="D524" s="3999"/>
      <c r="E524" s="3999"/>
      <c r="F524" s="3999"/>
      <c r="G524" s="3999"/>
      <c r="H524" s="3999"/>
      <c r="I524" s="3999"/>
      <c r="J524" s="3999"/>
      <c r="K524" s="3999"/>
      <c r="L524" s="3999"/>
      <c r="M524" s="3999"/>
      <c r="N524" s="3999"/>
      <c r="O524" s="3999"/>
      <c r="P524" s="3999"/>
      <c r="Q524" s="3999"/>
      <c r="R524" s="2571"/>
      <c r="S524" s="2571"/>
      <c r="T524" s="2571"/>
      <c r="U524" s="2571"/>
      <c r="V524" s="2571"/>
      <c r="W524" s="2571"/>
      <c r="X524" s="2571"/>
      <c r="Y524" s="2571"/>
      <c r="Z524" s="2571"/>
      <c r="AA524" s="2571"/>
      <c r="AB524" s="2571"/>
      <c r="AC524" s="2571"/>
      <c r="AD524" s="2571"/>
      <c r="AE524" s="2571"/>
      <c r="AF524" s="2571"/>
      <c r="AG524" s="2571"/>
      <c r="AH524" s="2571"/>
      <c r="AI524" s="2571"/>
      <c r="AJ524" s="2571"/>
      <c r="AK524" s="2572"/>
    </row>
    <row r="525" spans="2:37" s="2452" customFormat="1" ht="13.5" thickBot="1" x14ac:dyDescent="0.25">
      <c r="B525" s="4000" t="s">
        <v>5004</v>
      </c>
      <c r="C525" s="4000"/>
      <c r="D525" s="4000" t="s">
        <v>4994</v>
      </c>
      <c r="E525" s="4000" t="s">
        <v>5005</v>
      </c>
      <c r="F525" s="4002" t="s">
        <v>224</v>
      </c>
      <c r="G525" s="4002"/>
      <c r="H525" s="4002"/>
      <c r="I525" s="4002"/>
      <c r="J525" s="4002"/>
      <c r="K525" s="4002"/>
      <c r="L525" s="4002"/>
      <c r="M525" s="4002"/>
      <c r="N525" s="4002"/>
      <c r="O525" s="4002"/>
      <c r="P525" s="4002"/>
      <c r="Q525" s="4002"/>
      <c r="R525" s="4002"/>
      <c r="S525" s="4002" t="s">
        <v>340</v>
      </c>
      <c r="T525" s="4002"/>
      <c r="U525" s="4002"/>
      <c r="V525" s="4002"/>
      <c r="W525" s="4002"/>
      <c r="X525" s="4002"/>
      <c r="Y525" s="4002"/>
      <c r="Z525" s="4002"/>
      <c r="AA525" s="4002"/>
      <c r="AB525" s="4002"/>
      <c r="AC525" s="4002"/>
      <c r="AD525" s="4002" t="s">
        <v>225</v>
      </c>
      <c r="AE525" s="4002"/>
      <c r="AF525" s="4002"/>
      <c r="AG525" s="4002"/>
      <c r="AH525" s="4003" t="s">
        <v>4989</v>
      </c>
      <c r="AI525" s="4003"/>
      <c r="AJ525" s="4003"/>
      <c r="AK525" s="2572"/>
    </row>
    <row r="526" spans="2:37" s="2452" customFormat="1" ht="13.5" thickBot="1" x14ac:dyDescent="0.25">
      <c r="B526" s="4001"/>
      <c r="C526" s="4001"/>
      <c r="D526" s="4001"/>
      <c r="E526" s="4001"/>
      <c r="F526" s="4001" t="s">
        <v>5006</v>
      </c>
      <c r="G526" s="4001" t="s">
        <v>5007</v>
      </c>
      <c r="H526" s="4000" t="s">
        <v>5008</v>
      </c>
      <c r="I526" s="4004" t="s">
        <v>5009</v>
      </c>
      <c r="J526" s="4004" t="s">
        <v>5010</v>
      </c>
      <c r="K526" s="4005" t="s">
        <v>5011</v>
      </c>
      <c r="L526" s="4005" t="s">
        <v>5012</v>
      </c>
      <c r="M526" s="4004" t="s">
        <v>5013</v>
      </c>
      <c r="N526" s="4004"/>
      <c r="O526" s="4005" t="s">
        <v>5014</v>
      </c>
      <c r="P526" s="4005" t="s">
        <v>5015</v>
      </c>
      <c r="Q526" s="4005" t="s">
        <v>5016</v>
      </c>
      <c r="R526" s="4005" t="s">
        <v>5017</v>
      </c>
      <c r="S526" s="4000" t="s">
        <v>5018</v>
      </c>
      <c r="T526" s="4000" t="s">
        <v>5019</v>
      </c>
      <c r="U526" s="4000" t="s">
        <v>5020</v>
      </c>
      <c r="V526" s="4000" t="s">
        <v>5021</v>
      </c>
      <c r="W526" s="4000" t="s">
        <v>5022</v>
      </c>
      <c r="X526" s="4000" t="s">
        <v>5023</v>
      </c>
      <c r="Y526" s="4000" t="s">
        <v>5024</v>
      </c>
      <c r="Z526" s="4000" t="s">
        <v>5025</v>
      </c>
      <c r="AA526" s="4000" t="s">
        <v>5026</v>
      </c>
      <c r="AB526" s="4004" t="s">
        <v>5027</v>
      </c>
      <c r="AC526" s="4004" t="s">
        <v>5028</v>
      </c>
      <c r="AD526" s="4000" t="s">
        <v>5029</v>
      </c>
      <c r="AE526" s="4000" t="s">
        <v>5030</v>
      </c>
      <c r="AF526" s="4000" t="s">
        <v>5031</v>
      </c>
      <c r="AG526" s="4000" t="s">
        <v>5032</v>
      </c>
      <c r="AH526" s="4000" t="s">
        <v>1154</v>
      </c>
      <c r="AI526" s="4000" t="s">
        <v>4990</v>
      </c>
      <c r="AJ526" s="4000" t="s">
        <v>4991</v>
      </c>
      <c r="AK526" s="2572"/>
    </row>
    <row r="527" spans="2:37" s="2452" customFormat="1" ht="13.5" thickBot="1" x14ac:dyDescent="0.25">
      <c r="B527" s="4001"/>
      <c r="C527" s="4001"/>
      <c r="D527" s="4001"/>
      <c r="E527" s="4001"/>
      <c r="F527" s="4001"/>
      <c r="G527" s="4001"/>
      <c r="H527" s="4001"/>
      <c r="I527" s="4005"/>
      <c r="J527" s="4005"/>
      <c r="K527" s="4005"/>
      <c r="L527" s="4005"/>
      <c r="M527" s="3383" t="s">
        <v>5033</v>
      </c>
      <c r="N527" s="3384" t="s">
        <v>2798</v>
      </c>
      <c r="O527" s="4005"/>
      <c r="P527" s="4005"/>
      <c r="Q527" s="4005"/>
      <c r="R527" s="4005"/>
      <c r="S527" s="4001"/>
      <c r="T527" s="4001"/>
      <c r="U527" s="4001"/>
      <c r="V527" s="4001"/>
      <c r="W527" s="4001"/>
      <c r="X527" s="4001"/>
      <c r="Y527" s="4001"/>
      <c r="Z527" s="4001"/>
      <c r="AA527" s="4001"/>
      <c r="AB527" s="4005"/>
      <c r="AC527" s="4005"/>
      <c r="AD527" s="4001"/>
      <c r="AE527" s="4001"/>
      <c r="AF527" s="4001"/>
      <c r="AG527" s="4001"/>
      <c r="AH527" s="4001"/>
      <c r="AI527" s="4001"/>
      <c r="AJ527" s="4001"/>
      <c r="AK527" s="2572"/>
    </row>
    <row r="528" spans="2:37" s="2452" customFormat="1" ht="13.5" thickBot="1" x14ac:dyDescent="0.25">
      <c r="B528" s="4156" t="s">
        <v>6122</v>
      </c>
      <c r="C528" s="4157"/>
      <c r="D528" s="2998">
        <v>300330</v>
      </c>
      <c r="E528" s="3243">
        <v>90</v>
      </c>
      <c r="F528" s="3243" t="s">
        <v>1534</v>
      </c>
      <c r="G528" s="3243" t="s">
        <v>1534</v>
      </c>
      <c r="H528" s="3243" t="s">
        <v>1534</v>
      </c>
      <c r="I528" s="3243" t="s">
        <v>1534</v>
      </c>
      <c r="J528" s="3243" t="s">
        <v>1534</v>
      </c>
      <c r="K528" s="3243" t="s">
        <v>1534</v>
      </c>
      <c r="L528" s="3243" t="s">
        <v>1534</v>
      </c>
      <c r="M528" s="3243" t="s">
        <v>1534</v>
      </c>
      <c r="N528" s="3243" t="s">
        <v>1534</v>
      </c>
      <c r="O528" s="3243" t="s">
        <v>1534</v>
      </c>
      <c r="P528" s="3243" t="s">
        <v>1534</v>
      </c>
      <c r="Q528" s="3243" t="s">
        <v>1534</v>
      </c>
      <c r="R528" s="3243" t="s">
        <v>1534</v>
      </c>
      <c r="S528" s="3243" t="s">
        <v>1534</v>
      </c>
      <c r="T528" s="3243" t="s">
        <v>1534</v>
      </c>
      <c r="U528" s="3243" t="s">
        <v>1534</v>
      </c>
      <c r="V528" s="3243" t="s">
        <v>1534</v>
      </c>
      <c r="W528" s="3243" t="s">
        <v>1534</v>
      </c>
      <c r="X528" s="3243">
        <v>0.05</v>
      </c>
      <c r="Y528" s="3243" t="s">
        <v>1534</v>
      </c>
      <c r="Z528" s="3243" t="s">
        <v>1534</v>
      </c>
      <c r="AA528" s="3243" t="s">
        <v>1534</v>
      </c>
      <c r="AB528" s="3243" t="s">
        <v>1534</v>
      </c>
      <c r="AC528" s="3243">
        <v>0.06</v>
      </c>
      <c r="AD528" s="3243" t="s">
        <v>1534</v>
      </c>
      <c r="AE528" s="2950">
        <v>6000</v>
      </c>
      <c r="AF528" s="3208" t="s">
        <v>6123</v>
      </c>
      <c r="AG528" s="3209">
        <v>0.2</v>
      </c>
      <c r="AH528" s="3115"/>
      <c r="AI528" s="3115"/>
      <c r="AJ528" s="3394"/>
      <c r="AK528" s="2572"/>
    </row>
    <row r="529" spans="2:37" s="2452" customFormat="1" x14ac:dyDescent="0.2">
      <c r="B529" s="2573"/>
      <c r="C529" s="2566"/>
      <c r="D529" s="2906"/>
      <c r="E529" s="2906"/>
      <c r="F529" s="2906"/>
      <c r="G529" s="2906"/>
      <c r="H529" s="2566"/>
      <c r="I529" s="2567"/>
      <c r="J529" s="2567"/>
      <c r="K529" s="2567"/>
      <c r="L529" s="2567"/>
      <c r="M529" s="2566"/>
      <c r="N529" s="2567"/>
      <c r="O529" s="2567"/>
      <c r="P529" s="2567"/>
      <c r="Q529" s="2567"/>
      <c r="R529" s="2567"/>
      <c r="S529" s="2566"/>
      <c r="T529" s="2565"/>
      <c r="U529" s="2565"/>
      <c r="V529" s="2565"/>
      <c r="W529" s="2565"/>
      <c r="X529" s="2565"/>
      <c r="Y529" s="2565"/>
      <c r="Z529" s="2565"/>
      <c r="AA529" s="2565"/>
      <c r="AB529" s="2565"/>
      <c r="AC529" s="2565"/>
      <c r="AD529" s="2565"/>
      <c r="AE529" s="2565"/>
      <c r="AF529" s="2565"/>
      <c r="AG529" s="2565"/>
      <c r="AH529" s="2565"/>
      <c r="AI529" s="2565"/>
      <c r="AJ529" s="2565"/>
      <c r="AK529" s="2572"/>
    </row>
    <row r="530" spans="2:37" s="2452" customFormat="1" x14ac:dyDescent="0.2">
      <c r="B530" s="3979" t="s">
        <v>4992</v>
      </c>
      <c r="C530" s="3980"/>
      <c r="D530" s="4042" t="s">
        <v>1871</v>
      </c>
      <c r="E530" s="4042"/>
      <c r="F530" s="4042"/>
      <c r="G530" s="4042"/>
      <c r="H530" s="4042"/>
      <c r="I530" s="4042"/>
      <c r="J530" s="2569"/>
      <c r="K530" s="2569"/>
      <c r="L530" s="2569"/>
      <c r="M530" s="2569"/>
      <c r="N530" s="2569"/>
      <c r="O530" s="2569"/>
      <c r="P530" s="2569"/>
      <c r="Q530" s="2569"/>
      <c r="R530" s="2569"/>
      <c r="S530" s="2569"/>
      <c r="T530" s="2565"/>
      <c r="U530" s="2565"/>
      <c r="V530" s="2565"/>
      <c r="W530" s="2565"/>
      <c r="X530" s="2565"/>
      <c r="Y530" s="2565"/>
      <c r="Z530" s="2565"/>
      <c r="AA530" s="2565"/>
      <c r="AB530" s="2565"/>
      <c r="AC530" s="2565"/>
      <c r="AD530" s="2565"/>
      <c r="AE530" s="2565"/>
      <c r="AF530" s="2565"/>
      <c r="AG530" s="2565"/>
      <c r="AH530" s="2565"/>
      <c r="AI530" s="2565"/>
      <c r="AJ530" s="2565"/>
      <c r="AK530" s="2572"/>
    </row>
    <row r="531" spans="2:37" s="2452" customFormat="1" x14ac:dyDescent="0.2">
      <c r="B531" s="3979" t="s">
        <v>4993</v>
      </c>
      <c r="C531" s="3980"/>
      <c r="D531" s="4149" t="s">
        <v>6124</v>
      </c>
      <c r="E531" s="4149"/>
      <c r="F531" s="4149"/>
      <c r="G531" s="4149"/>
      <c r="H531" s="4149"/>
      <c r="I531" s="3385"/>
      <c r="J531" s="2569"/>
      <c r="K531" s="2569"/>
      <c r="L531" s="2569"/>
      <c r="M531" s="2569"/>
      <c r="N531" s="2569"/>
      <c r="O531" s="2569"/>
      <c r="P531" s="2569"/>
      <c r="Q531" s="2569"/>
      <c r="R531" s="2569"/>
      <c r="S531" s="2569"/>
      <c r="T531" s="2565"/>
      <c r="U531" s="2565"/>
      <c r="V531" s="2565"/>
      <c r="W531" s="2565"/>
      <c r="X531" s="2565"/>
      <c r="Y531" s="2565"/>
      <c r="Z531" s="2565"/>
      <c r="AA531" s="2565"/>
      <c r="AB531" s="2565"/>
      <c r="AC531" s="2565"/>
      <c r="AD531" s="2565"/>
      <c r="AE531" s="2565"/>
      <c r="AF531" s="2565"/>
      <c r="AG531" s="2565"/>
      <c r="AH531" s="2565"/>
      <c r="AI531" s="2565"/>
      <c r="AJ531" s="2565"/>
      <c r="AK531" s="2572"/>
    </row>
    <row r="532" spans="2:37" s="2452" customFormat="1" ht="15.75" thickBot="1" x14ac:dyDescent="0.25">
      <c r="B532" s="4057"/>
      <c r="C532" s="4058"/>
      <c r="D532" s="4059"/>
      <c r="E532" s="4059"/>
      <c r="F532" s="4059"/>
      <c r="G532" s="4059"/>
      <c r="H532" s="2574"/>
      <c r="I532" s="2574"/>
      <c r="J532" s="2574"/>
      <c r="K532" s="2574"/>
      <c r="L532" s="2574"/>
      <c r="M532" s="2574"/>
      <c r="N532" s="2574"/>
      <c r="O532" s="2574"/>
      <c r="P532" s="2574"/>
      <c r="Q532" s="2574"/>
      <c r="R532" s="2574"/>
      <c r="S532" s="2574"/>
      <c r="T532" s="2575"/>
      <c r="U532" s="2575"/>
      <c r="V532" s="2575"/>
      <c r="W532" s="2575"/>
      <c r="X532" s="2575"/>
      <c r="Y532" s="2575"/>
      <c r="Z532" s="2575"/>
      <c r="AA532" s="2575"/>
      <c r="AB532" s="2575"/>
      <c r="AC532" s="2575"/>
      <c r="AD532" s="2575"/>
      <c r="AE532" s="2575"/>
      <c r="AF532" s="2575"/>
      <c r="AG532" s="2575"/>
      <c r="AH532" s="2575"/>
      <c r="AI532" s="2575"/>
      <c r="AJ532" s="2575"/>
      <c r="AK532" s="2577"/>
    </row>
    <row r="533" spans="2:37" s="2452" customFormat="1" x14ac:dyDescent="0.2">
      <c r="B533" s="3231"/>
      <c r="C533" s="3231"/>
      <c r="D533" s="2874"/>
      <c r="E533" s="2874"/>
      <c r="F533" s="2874"/>
      <c r="G533" s="2875"/>
      <c r="H533" s="2876"/>
      <c r="I533" s="2874"/>
      <c r="J533" s="2874"/>
    </row>
    <row r="534" spans="2:37" s="2452" customFormat="1" ht="13.5" thickBot="1" x14ac:dyDescent="0.25">
      <c r="B534" s="3231"/>
      <c r="C534" s="3231"/>
      <c r="D534" s="2874"/>
      <c r="E534" s="2874"/>
      <c r="F534" s="2874"/>
      <c r="G534" s="2875"/>
      <c r="H534" s="2876"/>
      <c r="I534" s="2874"/>
      <c r="J534" s="2874"/>
    </row>
    <row r="535" spans="2:37" s="2452" customFormat="1" ht="20.25" x14ac:dyDescent="0.2">
      <c r="B535" s="3987" t="s">
        <v>5001</v>
      </c>
      <c r="C535" s="3988"/>
      <c r="D535" s="3988"/>
      <c r="E535" s="3988"/>
      <c r="F535" s="3988"/>
      <c r="G535" s="3988"/>
      <c r="H535" s="3988"/>
      <c r="I535" s="3988"/>
      <c r="J535" s="3988"/>
      <c r="K535" s="3988"/>
      <c r="L535" s="3988"/>
      <c r="M535" s="3988"/>
      <c r="N535" s="3988"/>
      <c r="O535" s="3988"/>
      <c r="P535" s="3988"/>
      <c r="Q535" s="3988"/>
      <c r="R535" s="3988"/>
      <c r="S535" s="3988"/>
      <c r="T535" s="3988"/>
      <c r="U535" s="3988"/>
      <c r="V535" s="3988"/>
      <c r="W535" s="3988"/>
      <c r="X535" s="3988"/>
      <c r="Y535" s="3988"/>
      <c r="Z535" s="3988"/>
      <c r="AA535" s="3988"/>
      <c r="AB535" s="3988"/>
      <c r="AC535" s="3988"/>
      <c r="AD535" s="3988"/>
      <c r="AE535" s="3988"/>
      <c r="AF535" s="3988"/>
      <c r="AG535" s="3988"/>
      <c r="AH535" s="3988"/>
      <c r="AI535" s="3988"/>
      <c r="AJ535" s="3988"/>
      <c r="AK535" s="3989"/>
    </row>
    <row r="536" spans="2:37" s="2452" customFormat="1" x14ac:dyDescent="0.2">
      <c r="B536" s="2570"/>
      <c r="C536" s="3382"/>
      <c r="D536" s="3382"/>
      <c r="E536" s="3382"/>
      <c r="F536" s="3382"/>
      <c r="G536" s="2571"/>
      <c r="H536" s="2571"/>
      <c r="I536" s="2571"/>
      <c r="J536" s="2571"/>
      <c r="K536" s="2571"/>
      <c r="L536" s="2571"/>
      <c r="M536" s="2571"/>
      <c r="N536" s="2571"/>
      <c r="O536" s="2571"/>
      <c r="P536" s="2571"/>
      <c r="Q536" s="2571"/>
      <c r="R536" s="2571"/>
      <c r="S536" s="2571"/>
      <c r="T536" s="2571"/>
      <c r="U536" s="2571"/>
      <c r="V536" s="2571"/>
      <c r="W536" s="2571"/>
      <c r="X536" s="2571"/>
      <c r="Y536" s="2571"/>
      <c r="Z536" s="2571"/>
      <c r="AA536" s="2571"/>
      <c r="AB536" s="2571"/>
      <c r="AC536" s="2571"/>
      <c r="AD536" s="2571"/>
      <c r="AE536" s="2571"/>
      <c r="AF536" s="2571"/>
      <c r="AG536" s="2571"/>
      <c r="AH536" s="2571"/>
      <c r="AI536" s="2571"/>
      <c r="AJ536" s="2571"/>
      <c r="AK536" s="2572"/>
    </row>
    <row r="537" spans="2:37" s="2452" customFormat="1" ht="13.5" customHeight="1" x14ac:dyDescent="0.2">
      <c r="B537" s="2570" t="s">
        <v>4988</v>
      </c>
      <c r="C537" s="3382"/>
      <c r="D537" s="3990" t="s">
        <v>6110</v>
      </c>
      <c r="E537" s="3990"/>
      <c r="F537" s="3990"/>
      <c r="G537" s="2571"/>
      <c r="H537" s="2571"/>
      <c r="I537" s="2571"/>
      <c r="J537" s="2571"/>
      <c r="K537" s="2571"/>
      <c r="L537" s="2571"/>
      <c r="M537" s="2571"/>
      <c r="N537" s="2571"/>
      <c r="O537" s="2571"/>
      <c r="P537" s="2571"/>
      <c r="Q537" s="2571"/>
      <c r="R537" s="2571"/>
      <c r="S537" s="2571"/>
      <c r="T537" s="2571"/>
      <c r="U537" s="2571"/>
      <c r="V537" s="2571"/>
      <c r="W537" s="2571"/>
      <c r="X537" s="2571"/>
      <c r="Y537" s="2571"/>
      <c r="Z537" s="2571"/>
      <c r="AA537" s="2571"/>
      <c r="AB537" s="2571"/>
      <c r="AC537" s="2571"/>
      <c r="AD537" s="2571"/>
      <c r="AE537" s="2571"/>
      <c r="AF537" s="2571"/>
      <c r="AG537" s="2571"/>
      <c r="AH537" s="2571"/>
      <c r="AI537" s="2571"/>
      <c r="AJ537" s="2571"/>
      <c r="AK537" s="2572"/>
    </row>
    <row r="538" spans="2:37" s="2452" customFormat="1" ht="13.5" customHeight="1" thickBot="1" x14ac:dyDescent="0.25">
      <c r="B538" s="3991" t="s">
        <v>5002</v>
      </c>
      <c r="C538" s="3992"/>
      <c r="D538" s="3963">
        <v>41607</v>
      </c>
      <c r="E538" s="3963"/>
      <c r="F538" s="3382"/>
      <c r="G538" s="2571"/>
      <c r="H538" s="2571"/>
      <c r="I538" s="2571"/>
      <c r="J538" s="2571"/>
      <c r="K538" s="2571"/>
      <c r="L538" s="2571"/>
      <c r="M538" s="2571"/>
      <c r="N538" s="2571"/>
      <c r="O538" s="2571"/>
      <c r="P538" s="2571"/>
      <c r="Q538" s="2571"/>
      <c r="R538" s="2571"/>
      <c r="S538" s="2571"/>
      <c r="T538" s="2571"/>
      <c r="U538" s="2571"/>
      <c r="V538" s="2571"/>
      <c r="W538" s="2571"/>
      <c r="X538" s="2571"/>
      <c r="Y538" s="2571"/>
      <c r="Z538" s="2571"/>
      <c r="AA538" s="2571"/>
      <c r="AB538" s="2571"/>
      <c r="AC538" s="2571"/>
      <c r="AD538" s="2571"/>
      <c r="AE538" s="2571"/>
      <c r="AF538" s="2571"/>
      <c r="AG538" s="2571"/>
      <c r="AH538" s="2571"/>
      <c r="AI538" s="2571"/>
      <c r="AJ538" s="2571"/>
      <c r="AK538" s="2572"/>
    </row>
    <row r="539" spans="2:37" s="2452" customFormat="1" ht="87" customHeight="1" thickBot="1" x14ac:dyDescent="0.25">
      <c r="B539" s="3993" t="s">
        <v>5003</v>
      </c>
      <c r="C539" s="4036"/>
      <c r="D539" s="4019" t="s">
        <v>6111</v>
      </c>
      <c r="E539" s="4020"/>
      <c r="F539" s="4020"/>
      <c r="G539" s="4020"/>
      <c r="H539" s="4020"/>
      <c r="I539" s="4020"/>
      <c r="J539" s="4020"/>
      <c r="K539" s="4020"/>
      <c r="L539" s="4020"/>
      <c r="M539" s="4020"/>
      <c r="N539" s="4020"/>
      <c r="O539" s="4020"/>
      <c r="P539" s="4020"/>
      <c r="Q539" s="4021"/>
      <c r="R539" s="2571"/>
      <c r="S539" s="2571"/>
      <c r="T539" s="2571"/>
      <c r="U539" s="2571"/>
      <c r="V539" s="2571"/>
      <c r="W539" s="2571"/>
      <c r="X539" s="2571"/>
      <c r="Y539" s="2571"/>
      <c r="Z539" s="2571"/>
      <c r="AA539" s="2571"/>
      <c r="AB539" s="2571"/>
      <c r="AC539" s="2571"/>
      <c r="AD539" s="2571"/>
      <c r="AE539" s="2571"/>
      <c r="AF539" s="2571"/>
      <c r="AG539" s="2571"/>
      <c r="AH539" s="2571"/>
      <c r="AI539" s="2571"/>
      <c r="AJ539" s="2571"/>
      <c r="AK539" s="2572"/>
    </row>
    <row r="540" spans="2:37" s="2452" customFormat="1" ht="13.5" customHeight="1" thickBot="1" x14ac:dyDescent="0.25">
      <c r="B540" s="3998"/>
      <c r="C540" s="3999"/>
      <c r="D540" s="3999"/>
      <c r="E540" s="3999"/>
      <c r="F540" s="3999"/>
      <c r="G540" s="3999"/>
      <c r="H540" s="3999"/>
      <c r="I540" s="3999"/>
      <c r="J540" s="3999"/>
      <c r="K540" s="3999"/>
      <c r="L540" s="3999"/>
      <c r="M540" s="3999"/>
      <c r="N540" s="3999"/>
      <c r="O540" s="3999"/>
      <c r="P540" s="3999"/>
      <c r="Q540" s="3999"/>
      <c r="R540" s="2571"/>
      <c r="S540" s="2571"/>
      <c r="T540" s="2571"/>
      <c r="U540" s="2571"/>
      <c r="V540" s="2571"/>
      <c r="W540" s="2571"/>
      <c r="X540" s="2571"/>
      <c r="Y540" s="2571"/>
      <c r="Z540" s="2571"/>
      <c r="AA540" s="2571"/>
      <c r="AB540" s="2571"/>
      <c r="AC540" s="2571"/>
      <c r="AD540" s="2571"/>
      <c r="AE540" s="2571"/>
      <c r="AF540" s="2571"/>
      <c r="AG540" s="2571"/>
      <c r="AH540" s="2571"/>
      <c r="AI540" s="2571"/>
      <c r="AJ540" s="2571"/>
      <c r="AK540" s="2572"/>
    </row>
    <row r="541" spans="2:37" s="2452" customFormat="1" ht="13.5" customHeight="1" thickBot="1" x14ac:dyDescent="0.25">
      <c r="B541" s="4000" t="s">
        <v>5004</v>
      </c>
      <c r="C541" s="4000"/>
      <c r="D541" s="4000" t="s">
        <v>4994</v>
      </c>
      <c r="E541" s="4000" t="s">
        <v>5005</v>
      </c>
      <c r="F541" s="4002" t="s">
        <v>224</v>
      </c>
      <c r="G541" s="4002"/>
      <c r="H541" s="4002"/>
      <c r="I541" s="4002"/>
      <c r="J541" s="4002"/>
      <c r="K541" s="4002"/>
      <c r="L541" s="4002"/>
      <c r="M541" s="4002"/>
      <c r="N541" s="4002"/>
      <c r="O541" s="4002"/>
      <c r="P541" s="4002"/>
      <c r="Q541" s="4002"/>
      <c r="R541" s="4002"/>
      <c r="S541" s="4002" t="s">
        <v>340</v>
      </c>
      <c r="T541" s="4002"/>
      <c r="U541" s="4002"/>
      <c r="V541" s="4002"/>
      <c r="W541" s="4002"/>
      <c r="X541" s="4002"/>
      <c r="Y541" s="4002"/>
      <c r="Z541" s="4002"/>
      <c r="AA541" s="4002"/>
      <c r="AB541" s="4002"/>
      <c r="AC541" s="4002"/>
      <c r="AD541" s="4002" t="s">
        <v>225</v>
      </c>
      <c r="AE541" s="4002"/>
      <c r="AF541" s="4002"/>
      <c r="AG541" s="4002"/>
      <c r="AH541" s="4003" t="s">
        <v>4989</v>
      </c>
      <c r="AI541" s="4003"/>
      <c r="AJ541" s="4003"/>
      <c r="AK541" s="2572"/>
    </row>
    <row r="542" spans="2:37" s="2452" customFormat="1" ht="13.5" customHeight="1" thickBot="1" x14ac:dyDescent="0.25">
      <c r="B542" s="4001"/>
      <c r="C542" s="4001"/>
      <c r="D542" s="4001"/>
      <c r="E542" s="4001"/>
      <c r="F542" s="4001" t="s">
        <v>5006</v>
      </c>
      <c r="G542" s="4001" t="s">
        <v>5007</v>
      </c>
      <c r="H542" s="4000" t="s">
        <v>5008</v>
      </c>
      <c r="I542" s="4004" t="s">
        <v>5009</v>
      </c>
      <c r="J542" s="4004" t="s">
        <v>5010</v>
      </c>
      <c r="K542" s="4005" t="s">
        <v>5011</v>
      </c>
      <c r="L542" s="4005" t="s">
        <v>5012</v>
      </c>
      <c r="M542" s="4004" t="s">
        <v>5013</v>
      </c>
      <c r="N542" s="4004"/>
      <c r="O542" s="4005" t="s">
        <v>5014</v>
      </c>
      <c r="P542" s="4005" t="s">
        <v>5015</v>
      </c>
      <c r="Q542" s="4005" t="s">
        <v>5016</v>
      </c>
      <c r="R542" s="4005" t="s">
        <v>5017</v>
      </c>
      <c r="S542" s="4000" t="s">
        <v>5018</v>
      </c>
      <c r="T542" s="4000" t="s">
        <v>5019</v>
      </c>
      <c r="U542" s="4000" t="s">
        <v>5020</v>
      </c>
      <c r="V542" s="4000" t="s">
        <v>5021</v>
      </c>
      <c r="W542" s="4000" t="s">
        <v>5022</v>
      </c>
      <c r="X542" s="4000" t="s">
        <v>5023</v>
      </c>
      <c r="Y542" s="4000" t="s">
        <v>5024</v>
      </c>
      <c r="Z542" s="4000" t="s">
        <v>5025</v>
      </c>
      <c r="AA542" s="4000" t="s">
        <v>5026</v>
      </c>
      <c r="AB542" s="4004" t="s">
        <v>5027</v>
      </c>
      <c r="AC542" s="4004" t="s">
        <v>5028</v>
      </c>
      <c r="AD542" s="4000" t="s">
        <v>5029</v>
      </c>
      <c r="AE542" s="4000" t="s">
        <v>5030</v>
      </c>
      <c r="AF542" s="4000" t="s">
        <v>5031</v>
      </c>
      <c r="AG542" s="4000" t="s">
        <v>5032</v>
      </c>
      <c r="AH542" s="4000" t="s">
        <v>1154</v>
      </c>
      <c r="AI542" s="4000" t="s">
        <v>4990</v>
      </c>
      <c r="AJ542" s="4000" t="s">
        <v>4991</v>
      </c>
      <c r="AK542" s="2572"/>
    </row>
    <row r="543" spans="2:37" s="2452" customFormat="1" ht="13.5" customHeight="1" thickBot="1" x14ac:dyDescent="0.25">
      <c r="B543" s="4001"/>
      <c r="C543" s="4001"/>
      <c r="D543" s="4001"/>
      <c r="E543" s="4001"/>
      <c r="F543" s="4001"/>
      <c r="G543" s="4001"/>
      <c r="H543" s="4001"/>
      <c r="I543" s="4005"/>
      <c r="J543" s="4005"/>
      <c r="K543" s="4005"/>
      <c r="L543" s="4005"/>
      <c r="M543" s="3383" t="s">
        <v>5033</v>
      </c>
      <c r="N543" s="3384" t="s">
        <v>2798</v>
      </c>
      <c r="O543" s="4005"/>
      <c r="P543" s="4005"/>
      <c r="Q543" s="4005"/>
      <c r="R543" s="4005"/>
      <c r="S543" s="4001"/>
      <c r="T543" s="4001"/>
      <c r="U543" s="4001"/>
      <c r="V543" s="4001"/>
      <c r="W543" s="4001"/>
      <c r="X543" s="4001"/>
      <c r="Y543" s="4001"/>
      <c r="Z543" s="4001"/>
      <c r="AA543" s="4001"/>
      <c r="AB543" s="4005"/>
      <c r="AC543" s="4005"/>
      <c r="AD543" s="4001"/>
      <c r="AE543" s="4001"/>
      <c r="AF543" s="4001"/>
      <c r="AG543" s="4001"/>
      <c r="AH543" s="4001"/>
      <c r="AI543" s="4001"/>
      <c r="AJ543" s="4001"/>
      <c r="AK543" s="2572"/>
    </row>
    <row r="544" spans="2:37" s="2452" customFormat="1" x14ac:dyDescent="0.2">
      <c r="B544" s="4133" t="s">
        <v>6112</v>
      </c>
      <c r="C544" s="4134"/>
      <c r="D544" s="3156">
        <v>9050</v>
      </c>
      <c r="E544" s="3315">
        <v>1.5</v>
      </c>
      <c r="F544" s="3315" t="s">
        <v>1417</v>
      </c>
      <c r="G544" s="3315" t="s">
        <v>1417</v>
      </c>
      <c r="H544" s="3315" t="s">
        <v>1417</v>
      </c>
      <c r="I544" s="3315" t="s">
        <v>1417</v>
      </c>
      <c r="J544" s="3315" t="s">
        <v>1417</v>
      </c>
      <c r="K544" s="3315" t="s">
        <v>1417</v>
      </c>
      <c r="L544" s="3315" t="s">
        <v>1417</v>
      </c>
      <c r="M544" s="3315" t="s">
        <v>1417</v>
      </c>
      <c r="N544" s="3315" t="s">
        <v>1417</v>
      </c>
      <c r="O544" s="3315" t="s">
        <v>1417</v>
      </c>
      <c r="P544" s="3315" t="s">
        <v>1417</v>
      </c>
      <c r="Q544" s="3315" t="s">
        <v>1417</v>
      </c>
      <c r="R544" s="3315" t="s">
        <v>1417</v>
      </c>
      <c r="S544" s="3315" t="s">
        <v>1417</v>
      </c>
      <c r="T544" s="3315" t="s">
        <v>1417</v>
      </c>
      <c r="U544" s="3315" t="s">
        <v>1417</v>
      </c>
      <c r="V544" s="3315" t="s">
        <v>1417</v>
      </c>
      <c r="W544" s="3315" t="s">
        <v>1417</v>
      </c>
      <c r="X544" s="3315" t="s">
        <v>1417</v>
      </c>
      <c r="Y544" s="3315" t="s">
        <v>1417</v>
      </c>
      <c r="Z544" s="3315" t="s">
        <v>1417</v>
      </c>
      <c r="AA544" s="3315" t="s">
        <v>1417</v>
      </c>
      <c r="AB544" s="3315" t="s">
        <v>1417</v>
      </c>
      <c r="AC544" s="3315" t="s">
        <v>1417</v>
      </c>
      <c r="AD544" s="3315" t="s">
        <v>1417</v>
      </c>
      <c r="AE544" s="3315" t="s">
        <v>1417</v>
      </c>
      <c r="AF544" s="3315" t="s">
        <v>1417</v>
      </c>
      <c r="AG544" s="3315" t="s">
        <v>1417</v>
      </c>
      <c r="AH544" s="3315" t="s">
        <v>1417</v>
      </c>
      <c r="AI544" s="3315" t="s">
        <v>1417</v>
      </c>
      <c r="AJ544" s="3179" t="s">
        <v>1417</v>
      </c>
      <c r="AK544" s="2572"/>
    </row>
    <row r="545" spans="2:37" s="2452" customFormat="1" x14ac:dyDescent="0.2">
      <c r="B545" s="3982" t="s">
        <v>6113</v>
      </c>
      <c r="C545" s="3983"/>
      <c r="D545" s="3164">
        <v>9050</v>
      </c>
      <c r="E545" s="3324">
        <v>1.5</v>
      </c>
      <c r="F545" s="3324" t="s">
        <v>1417</v>
      </c>
      <c r="G545" s="3324" t="s">
        <v>1417</v>
      </c>
      <c r="H545" s="3324" t="s">
        <v>1417</v>
      </c>
      <c r="I545" s="3324" t="s">
        <v>1417</v>
      </c>
      <c r="J545" s="3324" t="s">
        <v>1417</v>
      </c>
      <c r="K545" s="3324" t="s">
        <v>1417</v>
      </c>
      <c r="L545" s="3324" t="s">
        <v>1417</v>
      </c>
      <c r="M545" s="3324" t="s">
        <v>1417</v>
      </c>
      <c r="N545" s="3324" t="s">
        <v>1417</v>
      </c>
      <c r="O545" s="3324" t="s">
        <v>1417</v>
      </c>
      <c r="P545" s="3324" t="s">
        <v>1417</v>
      </c>
      <c r="Q545" s="3324" t="s">
        <v>1417</v>
      </c>
      <c r="R545" s="3324" t="s">
        <v>1417</v>
      </c>
      <c r="S545" s="3324" t="s">
        <v>1417</v>
      </c>
      <c r="T545" s="3324" t="s">
        <v>1417</v>
      </c>
      <c r="U545" s="3324" t="s">
        <v>1417</v>
      </c>
      <c r="V545" s="3324" t="s">
        <v>1417</v>
      </c>
      <c r="W545" s="3324" t="s">
        <v>1417</v>
      </c>
      <c r="X545" s="3324" t="s">
        <v>1417</v>
      </c>
      <c r="Y545" s="3324" t="s">
        <v>1417</v>
      </c>
      <c r="Z545" s="3324" t="s">
        <v>1417</v>
      </c>
      <c r="AA545" s="3324" t="s">
        <v>1417</v>
      </c>
      <c r="AB545" s="3324" t="s">
        <v>1417</v>
      </c>
      <c r="AC545" s="3324" t="s">
        <v>1417</v>
      </c>
      <c r="AD545" s="3324" t="s">
        <v>1417</v>
      </c>
      <c r="AE545" s="3324" t="s">
        <v>1417</v>
      </c>
      <c r="AF545" s="3324" t="s">
        <v>1417</v>
      </c>
      <c r="AG545" s="3324" t="s">
        <v>1417</v>
      </c>
      <c r="AH545" s="3324" t="s">
        <v>1417</v>
      </c>
      <c r="AI545" s="3324" t="s">
        <v>1417</v>
      </c>
      <c r="AJ545" s="3408" t="s">
        <v>1417</v>
      </c>
      <c r="AK545" s="2572"/>
    </row>
    <row r="546" spans="2:37" s="2452" customFormat="1" x14ac:dyDescent="0.2">
      <c r="B546" s="3982" t="s">
        <v>6114</v>
      </c>
      <c r="C546" s="3983"/>
      <c r="D546" s="3164">
        <v>9050</v>
      </c>
      <c r="E546" s="3324">
        <v>2.5</v>
      </c>
      <c r="F546" s="3324" t="s">
        <v>1417</v>
      </c>
      <c r="G546" s="3324" t="s">
        <v>1417</v>
      </c>
      <c r="H546" s="3324" t="s">
        <v>1417</v>
      </c>
      <c r="I546" s="3324" t="s">
        <v>1417</v>
      </c>
      <c r="J546" s="3324" t="s">
        <v>1417</v>
      </c>
      <c r="K546" s="3324" t="s">
        <v>1417</v>
      </c>
      <c r="L546" s="3324" t="s">
        <v>1417</v>
      </c>
      <c r="M546" s="3324" t="s">
        <v>1417</v>
      </c>
      <c r="N546" s="3324" t="s">
        <v>1417</v>
      </c>
      <c r="O546" s="3324" t="s">
        <v>1417</v>
      </c>
      <c r="P546" s="3324" t="s">
        <v>1417</v>
      </c>
      <c r="Q546" s="3324" t="s">
        <v>1417</v>
      </c>
      <c r="R546" s="3324" t="s">
        <v>1417</v>
      </c>
      <c r="S546" s="3324" t="s">
        <v>1417</v>
      </c>
      <c r="T546" s="3324" t="s">
        <v>1417</v>
      </c>
      <c r="U546" s="3324" t="s">
        <v>1417</v>
      </c>
      <c r="V546" s="3324" t="s">
        <v>1417</v>
      </c>
      <c r="W546" s="3324" t="s">
        <v>1417</v>
      </c>
      <c r="X546" s="3324" t="s">
        <v>1417</v>
      </c>
      <c r="Y546" s="3324" t="s">
        <v>1417</v>
      </c>
      <c r="Z546" s="3324" t="s">
        <v>1417</v>
      </c>
      <c r="AA546" s="3324" t="s">
        <v>1417</v>
      </c>
      <c r="AB546" s="3324" t="s">
        <v>1417</v>
      </c>
      <c r="AC546" s="3324" t="s">
        <v>1417</v>
      </c>
      <c r="AD546" s="3324" t="s">
        <v>1417</v>
      </c>
      <c r="AE546" s="3324" t="s">
        <v>1417</v>
      </c>
      <c r="AF546" s="3324" t="s">
        <v>1417</v>
      </c>
      <c r="AG546" s="3324" t="s">
        <v>1417</v>
      </c>
      <c r="AH546" s="3324" t="s">
        <v>1417</v>
      </c>
      <c r="AI546" s="3324" t="s">
        <v>1417</v>
      </c>
      <c r="AJ546" s="3408" t="s">
        <v>1417</v>
      </c>
      <c r="AK546" s="2572"/>
    </row>
    <row r="547" spans="2:37" s="2452" customFormat="1" x14ac:dyDescent="0.2">
      <c r="B547" s="3982" t="s">
        <v>6115</v>
      </c>
      <c r="C547" s="3983"/>
      <c r="D547" s="3164">
        <v>9050</v>
      </c>
      <c r="E547" s="3407" t="s">
        <v>6116</v>
      </c>
      <c r="F547" s="3324" t="s">
        <v>1417</v>
      </c>
      <c r="G547" s="3324" t="s">
        <v>1417</v>
      </c>
      <c r="H547" s="3324" t="s">
        <v>1417</v>
      </c>
      <c r="I547" s="3324" t="s">
        <v>1417</v>
      </c>
      <c r="J547" s="3324" t="s">
        <v>1417</v>
      </c>
      <c r="K547" s="3324" t="s">
        <v>1417</v>
      </c>
      <c r="L547" s="3324" t="s">
        <v>1417</v>
      </c>
      <c r="M547" s="3324" t="s">
        <v>1417</v>
      </c>
      <c r="N547" s="3324" t="s">
        <v>1417</v>
      </c>
      <c r="O547" s="3324" t="s">
        <v>1417</v>
      </c>
      <c r="P547" s="3324" t="s">
        <v>1417</v>
      </c>
      <c r="Q547" s="3324" t="s">
        <v>1417</v>
      </c>
      <c r="R547" s="3324" t="s">
        <v>1417</v>
      </c>
      <c r="S547" s="3324" t="s">
        <v>1417</v>
      </c>
      <c r="T547" s="3324" t="s">
        <v>1417</v>
      </c>
      <c r="U547" s="3324" t="s">
        <v>1417</v>
      </c>
      <c r="V547" s="3324" t="s">
        <v>1417</v>
      </c>
      <c r="W547" s="3324" t="s">
        <v>1417</v>
      </c>
      <c r="X547" s="3324" t="s">
        <v>1417</v>
      </c>
      <c r="Y547" s="3324" t="s">
        <v>1417</v>
      </c>
      <c r="Z547" s="3324" t="s">
        <v>1417</v>
      </c>
      <c r="AA547" s="3324" t="s">
        <v>1417</v>
      </c>
      <c r="AB547" s="3324" t="s">
        <v>1417</v>
      </c>
      <c r="AC547" s="3324" t="s">
        <v>1417</v>
      </c>
      <c r="AD547" s="3324" t="s">
        <v>1417</v>
      </c>
      <c r="AE547" s="3324" t="s">
        <v>1417</v>
      </c>
      <c r="AF547" s="3324" t="s">
        <v>1417</v>
      </c>
      <c r="AG547" s="3324" t="s">
        <v>1417</v>
      </c>
      <c r="AH547" s="3324" t="s">
        <v>1417</v>
      </c>
      <c r="AI547" s="3324" t="s">
        <v>1417</v>
      </c>
      <c r="AJ547" s="3408" t="s">
        <v>1417</v>
      </c>
      <c r="AK547" s="2572"/>
    </row>
    <row r="548" spans="2:37" s="2452" customFormat="1" x14ac:dyDescent="0.2">
      <c r="B548" s="3982" t="s">
        <v>6117</v>
      </c>
      <c r="C548" s="3983"/>
      <c r="D548" s="3164">
        <v>9050</v>
      </c>
      <c r="E548" s="3324">
        <v>0.4</v>
      </c>
      <c r="F548" s="3324" t="s">
        <v>1417</v>
      </c>
      <c r="G548" s="3324" t="s">
        <v>1417</v>
      </c>
      <c r="H548" s="3324" t="s">
        <v>1417</v>
      </c>
      <c r="I548" s="3324" t="s">
        <v>1417</v>
      </c>
      <c r="J548" s="3324" t="s">
        <v>1417</v>
      </c>
      <c r="K548" s="3324" t="s">
        <v>1417</v>
      </c>
      <c r="L548" s="3324" t="s">
        <v>1417</v>
      </c>
      <c r="M548" s="3324" t="s">
        <v>1417</v>
      </c>
      <c r="N548" s="3324" t="s">
        <v>1417</v>
      </c>
      <c r="O548" s="3324" t="s">
        <v>1417</v>
      </c>
      <c r="P548" s="3324" t="s">
        <v>1417</v>
      </c>
      <c r="Q548" s="3324" t="s">
        <v>1417</v>
      </c>
      <c r="R548" s="3324" t="s">
        <v>1417</v>
      </c>
      <c r="S548" s="3324" t="s">
        <v>1417</v>
      </c>
      <c r="T548" s="3324" t="s">
        <v>1417</v>
      </c>
      <c r="U548" s="3324" t="s">
        <v>1417</v>
      </c>
      <c r="V548" s="3324" t="s">
        <v>1417</v>
      </c>
      <c r="W548" s="3324" t="s">
        <v>1417</v>
      </c>
      <c r="X548" s="3324" t="s">
        <v>1417</v>
      </c>
      <c r="Y548" s="3324" t="s">
        <v>1417</v>
      </c>
      <c r="Z548" s="3324" t="s">
        <v>1417</v>
      </c>
      <c r="AA548" s="3324" t="s">
        <v>1417</v>
      </c>
      <c r="AB548" s="3324" t="s">
        <v>1417</v>
      </c>
      <c r="AC548" s="3324" t="s">
        <v>1417</v>
      </c>
      <c r="AD548" s="3324" t="s">
        <v>1417</v>
      </c>
      <c r="AE548" s="3324" t="s">
        <v>1417</v>
      </c>
      <c r="AF548" s="3324" t="s">
        <v>1417</v>
      </c>
      <c r="AG548" s="3324" t="s">
        <v>1417</v>
      </c>
      <c r="AH548" s="3324" t="s">
        <v>1417</v>
      </c>
      <c r="AI548" s="3324" t="s">
        <v>1417</v>
      </c>
      <c r="AJ548" s="3408" t="s">
        <v>1417</v>
      </c>
      <c r="AK548" s="2572"/>
    </row>
    <row r="549" spans="2:37" s="2452" customFormat="1" ht="13.5" thickBot="1" x14ac:dyDescent="0.25">
      <c r="B549" s="3984" t="s">
        <v>6118</v>
      </c>
      <c r="C549" s="3985"/>
      <c r="D549" s="3171">
        <v>9050</v>
      </c>
      <c r="E549" s="3052">
        <v>0</v>
      </c>
      <c r="F549" s="3052" t="s">
        <v>1417</v>
      </c>
      <c r="G549" s="3052" t="s">
        <v>1417</v>
      </c>
      <c r="H549" s="3052" t="s">
        <v>1417</v>
      </c>
      <c r="I549" s="3052" t="s">
        <v>1417</v>
      </c>
      <c r="J549" s="3052" t="s">
        <v>1417</v>
      </c>
      <c r="K549" s="3052" t="s">
        <v>1417</v>
      </c>
      <c r="L549" s="3052" t="s">
        <v>1417</v>
      </c>
      <c r="M549" s="3052" t="s">
        <v>1417</v>
      </c>
      <c r="N549" s="3052" t="s">
        <v>1417</v>
      </c>
      <c r="O549" s="3052" t="s">
        <v>1417</v>
      </c>
      <c r="P549" s="3052" t="s">
        <v>1417</v>
      </c>
      <c r="Q549" s="3052" t="s">
        <v>1417</v>
      </c>
      <c r="R549" s="3052" t="s">
        <v>1417</v>
      </c>
      <c r="S549" s="3052" t="s">
        <v>1417</v>
      </c>
      <c r="T549" s="3052" t="s">
        <v>1417</v>
      </c>
      <c r="U549" s="3052" t="s">
        <v>1417</v>
      </c>
      <c r="V549" s="3052" t="s">
        <v>1417</v>
      </c>
      <c r="W549" s="3052" t="s">
        <v>1417</v>
      </c>
      <c r="X549" s="3052" t="s">
        <v>1417</v>
      </c>
      <c r="Y549" s="3052" t="s">
        <v>1417</v>
      </c>
      <c r="Z549" s="3052" t="s">
        <v>1417</v>
      </c>
      <c r="AA549" s="3052" t="s">
        <v>1417</v>
      </c>
      <c r="AB549" s="3052" t="s">
        <v>1417</v>
      </c>
      <c r="AC549" s="3052" t="s">
        <v>1417</v>
      </c>
      <c r="AD549" s="3052" t="s">
        <v>1417</v>
      </c>
      <c r="AE549" s="3052" t="s">
        <v>1417</v>
      </c>
      <c r="AF549" s="3052" t="s">
        <v>1417</v>
      </c>
      <c r="AG549" s="3052" t="s">
        <v>1417</v>
      </c>
      <c r="AH549" s="3052" t="s">
        <v>1417</v>
      </c>
      <c r="AI549" s="3052" t="s">
        <v>1417</v>
      </c>
      <c r="AJ549" s="3409" t="s">
        <v>1417</v>
      </c>
      <c r="AK549" s="2572"/>
    </row>
    <row r="550" spans="2:37" s="2452" customFormat="1" x14ac:dyDescent="0.2">
      <c r="B550" s="2573"/>
      <c r="C550" s="2566"/>
      <c r="D550" s="2906"/>
      <c r="E550" s="2906"/>
      <c r="F550" s="2906"/>
      <c r="G550" s="2906"/>
      <c r="H550" s="2566"/>
      <c r="I550" s="2567"/>
      <c r="J550" s="2567"/>
      <c r="K550" s="2567"/>
      <c r="L550" s="2567"/>
      <c r="M550" s="2566"/>
      <c r="N550" s="2567"/>
      <c r="O550" s="2567"/>
      <c r="P550" s="2567"/>
      <c r="Q550" s="2567"/>
      <c r="R550" s="2567"/>
      <c r="S550" s="2566"/>
      <c r="T550" s="2565"/>
      <c r="U550" s="2565"/>
      <c r="V550" s="2565"/>
      <c r="W550" s="2565"/>
      <c r="X550" s="2565"/>
      <c r="Y550" s="2565"/>
      <c r="Z550" s="2565"/>
      <c r="AA550" s="2565"/>
      <c r="AB550" s="2565"/>
      <c r="AC550" s="2565"/>
      <c r="AD550" s="2565"/>
      <c r="AE550" s="2565"/>
      <c r="AF550" s="2565"/>
      <c r="AG550" s="2565"/>
      <c r="AH550" s="2565"/>
      <c r="AI550" s="2565"/>
      <c r="AJ550" s="2565"/>
      <c r="AK550" s="2572"/>
    </row>
    <row r="551" spans="2:37" s="2452" customFormat="1" ht="12.75" customHeight="1" x14ac:dyDescent="0.2">
      <c r="B551" s="3979" t="s">
        <v>4992</v>
      </c>
      <c r="C551" s="3980"/>
      <c r="D551" s="4042" t="s">
        <v>1871</v>
      </c>
      <c r="E551" s="4042"/>
      <c r="F551" s="4042"/>
      <c r="G551" s="4042"/>
      <c r="H551" s="4042"/>
      <c r="I551" s="4042"/>
      <c r="J551" s="2569"/>
      <c r="K551" s="2569"/>
      <c r="L551" s="2569"/>
      <c r="M551" s="2569"/>
      <c r="N551" s="2569"/>
      <c r="O551" s="2569"/>
      <c r="P551" s="2569"/>
      <c r="Q551" s="2569"/>
      <c r="R551" s="2569"/>
      <c r="S551" s="2569"/>
      <c r="T551" s="2565"/>
      <c r="U551" s="2565"/>
      <c r="V551" s="2565"/>
      <c r="W551" s="2565"/>
      <c r="X551" s="2565"/>
      <c r="Y551" s="2565"/>
      <c r="Z551" s="2565"/>
      <c r="AA551" s="2565"/>
      <c r="AB551" s="2565"/>
      <c r="AC551" s="2565"/>
      <c r="AD551" s="2565"/>
      <c r="AE551" s="2565"/>
      <c r="AF551" s="2565"/>
      <c r="AG551" s="2565"/>
      <c r="AH551" s="2565"/>
      <c r="AI551" s="2565"/>
      <c r="AJ551" s="2565"/>
      <c r="AK551" s="2572"/>
    </row>
    <row r="552" spans="2:37" s="2452" customFormat="1" ht="13.5" customHeight="1" x14ac:dyDescent="0.2">
      <c r="B552" s="3979" t="s">
        <v>4993</v>
      </c>
      <c r="C552" s="3980"/>
      <c r="D552" s="4149" t="s">
        <v>6119</v>
      </c>
      <c r="E552" s="4149"/>
      <c r="F552" s="4149"/>
      <c r="G552" s="4149"/>
      <c r="H552" s="4149"/>
      <c r="I552" s="3385"/>
      <c r="J552" s="2569"/>
      <c r="K552" s="2569"/>
      <c r="L552" s="2569"/>
      <c r="M552" s="2569"/>
      <c r="N552" s="2569"/>
      <c r="O552" s="2569"/>
      <c r="P552" s="2569"/>
      <c r="Q552" s="2569"/>
      <c r="R552" s="2569"/>
      <c r="S552" s="2569"/>
      <c r="T552" s="2565"/>
      <c r="U552" s="2565"/>
      <c r="V552" s="2565"/>
      <c r="W552" s="2565"/>
      <c r="X552" s="2565"/>
      <c r="Y552" s="2565"/>
      <c r="Z552" s="2565"/>
      <c r="AA552" s="2565"/>
      <c r="AB552" s="2565"/>
      <c r="AC552" s="2565"/>
      <c r="AD552" s="2565"/>
      <c r="AE552" s="2565"/>
      <c r="AF552" s="2565"/>
      <c r="AG552" s="2565"/>
      <c r="AH552" s="2565"/>
      <c r="AI552" s="2565"/>
      <c r="AJ552" s="2565"/>
      <c r="AK552" s="2572"/>
    </row>
    <row r="553" spans="2:37" s="2452" customFormat="1" ht="13.5" customHeight="1" thickBot="1" x14ac:dyDescent="0.25">
      <c r="B553" s="4057"/>
      <c r="C553" s="4058"/>
      <c r="D553" s="4059"/>
      <c r="E553" s="4059"/>
      <c r="F553" s="4059"/>
      <c r="G553" s="4059"/>
      <c r="H553" s="2574"/>
      <c r="I553" s="2574"/>
      <c r="J553" s="2574"/>
      <c r="K553" s="2574"/>
      <c r="L553" s="2574"/>
      <c r="M553" s="2574"/>
      <c r="N553" s="2574"/>
      <c r="O553" s="2574"/>
      <c r="P553" s="2574"/>
      <c r="Q553" s="2574"/>
      <c r="R553" s="2574"/>
      <c r="S553" s="2574"/>
      <c r="T553" s="2575"/>
      <c r="U553" s="2575"/>
      <c r="V553" s="2575"/>
      <c r="W553" s="2575"/>
      <c r="X553" s="2575"/>
      <c r="Y553" s="2575"/>
      <c r="Z553" s="2575"/>
      <c r="AA553" s="2575"/>
      <c r="AB553" s="2575"/>
      <c r="AC553" s="2575"/>
      <c r="AD553" s="2575"/>
      <c r="AE553" s="2575"/>
      <c r="AF553" s="2575"/>
      <c r="AG553" s="2575"/>
      <c r="AH553" s="2575"/>
      <c r="AI553" s="2575"/>
      <c r="AJ553" s="2575"/>
      <c r="AK553" s="2577"/>
    </row>
    <row r="554" spans="2:37" s="2452" customFormat="1" x14ac:dyDescent="0.2">
      <c r="B554" s="3231"/>
      <c r="C554" s="3231"/>
      <c r="D554" s="2874"/>
      <c r="E554" s="2874"/>
      <c r="F554" s="2874"/>
      <c r="G554" s="2875"/>
      <c r="H554" s="2876"/>
      <c r="I554" s="2874"/>
      <c r="J554" s="2874"/>
    </row>
    <row r="555" spans="2:37" s="2452" customFormat="1" ht="13.5" customHeight="1" thickBot="1" x14ac:dyDescent="0.25">
      <c r="B555" s="3231"/>
      <c r="C555" s="3231"/>
      <c r="D555" s="2874"/>
      <c r="E555" s="2874"/>
      <c r="F555" s="2874"/>
      <c r="G555" s="2875"/>
      <c r="H555" s="2876"/>
      <c r="I555" s="2874"/>
      <c r="J555" s="2874"/>
    </row>
    <row r="556" spans="2:37" s="2452" customFormat="1" ht="13.5" customHeight="1" x14ac:dyDescent="0.2">
      <c r="B556" s="3987" t="s">
        <v>5001</v>
      </c>
      <c r="C556" s="3988"/>
      <c r="D556" s="3988"/>
      <c r="E556" s="3988"/>
      <c r="F556" s="3988"/>
      <c r="G556" s="3988"/>
      <c r="H556" s="3988"/>
      <c r="I556" s="3988"/>
      <c r="J556" s="3988"/>
      <c r="K556" s="3988"/>
      <c r="L556" s="3988"/>
      <c r="M556" s="3988"/>
      <c r="N556" s="3988"/>
      <c r="O556" s="3988"/>
      <c r="P556" s="3988"/>
      <c r="Q556" s="3988"/>
      <c r="R556" s="3988"/>
      <c r="S556" s="3988"/>
      <c r="T556" s="3988"/>
      <c r="U556" s="3988"/>
      <c r="V556" s="3988"/>
      <c r="W556" s="3988"/>
      <c r="X556" s="3988"/>
      <c r="Y556" s="3988"/>
      <c r="Z556" s="3988"/>
      <c r="AA556" s="3988"/>
      <c r="AB556" s="3988"/>
      <c r="AC556" s="3988"/>
      <c r="AD556" s="3988"/>
      <c r="AE556" s="3988"/>
      <c r="AF556" s="3988"/>
      <c r="AG556" s="3988"/>
      <c r="AH556" s="3988"/>
      <c r="AI556" s="3988"/>
      <c r="AJ556" s="3988"/>
      <c r="AK556" s="3989"/>
    </row>
    <row r="557" spans="2:37" s="2452" customFormat="1" x14ac:dyDescent="0.2">
      <c r="B557" s="2570"/>
      <c r="C557" s="3382"/>
      <c r="D557" s="3382"/>
      <c r="E557" s="3382"/>
      <c r="F557" s="3382"/>
      <c r="G557" s="2571"/>
      <c r="H557" s="2571"/>
      <c r="I557" s="2571"/>
      <c r="J557" s="2571"/>
      <c r="K557" s="2571"/>
      <c r="L557" s="2571"/>
      <c r="M557" s="2571"/>
      <c r="N557" s="2571"/>
      <c r="O557" s="2571"/>
      <c r="P557" s="2571"/>
      <c r="Q557" s="2571"/>
      <c r="R557" s="2571"/>
      <c r="S557" s="2571"/>
      <c r="T557" s="2571"/>
      <c r="U557" s="2571"/>
      <c r="V557" s="2571"/>
      <c r="W557" s="2571"/>
      <c r="X557" s="2571"/>
      <c r="Y557" s="2571"/>
      <c r="Z557" s="2571"/>
      <c r="AA557" s="2571"/>
      <c r="AB557" s="2571"/>
      <c r="AC557" s="2571"/>
      <c r="AD557" s="2571"/>
      <c r="AE557" s="2571"/>
      <c r="AF557" s="2571"/>
      <c r="AG557" s="2571"/>
      <c r="AH557" s="2571"/>
      <c r="AI557" s="2571"/>
      <c r="AJ557" s="2571"/>
      <c r="AK557" s="2572"/>
    </row>
    <row r="558" spans="2:37" s="2452" customFormat="1" x14ac:dyDescent="0.2">
      <c r="B558" s="2570" t="s">
        <v>4988</v>
      </c>
      <c r="C558" s="3382"/>
      <c r="D558" s="3990" t="s">
        <v>6106</v>
      </c>
      <c r="E558" s="3990"/>
      <c r="F558" s="3990"/>
      <c r="G558" s="2571"/>
      <c r="H558" s="2571"/>
      <c r="I558" s="2571"/>
      <c r="J558" s="2571"/>
      <c r="K558" s="2571"/>
      <c r="L558" s="2571"/>
      <c r="M558" s="2571"/>
      <c r="N558" s="2571"/>
      <c r="O558" s="2571"/>
      <c r="P558" s="2571"/>
      <c r="Q558" s="2571"/>
      <c r="R558" s="2571"/>
      <c r="S558" s="2571"/>
      <c r="T558" s="2571"/>
      <c r="U558" s="2571"/>
      <c r="V558" s="2571"/>
      <c r="W558" s="2571"/>
      <c r="X558" s="2571"/>
      <c r="Y558" s="2571"/>
      <c r="Z558" s="2571"/>
      <c r="AA558" s="2571"/>
      <c r="AB558" s="2571"/>
      <c r="AC558" s="2571"/>
      <c r="AD558" s="2571"/>
      <c r="AE558" s="2571"/>
      <c r="AF558" s="2571"/>
      <c r="AG558" s="2571"/>
      <c r="AH558" s="2571"/>
      <c r="AI558" s="2571"/>
      <c r="AJ558" s="2571"/>
      <c r="AK558" s="2572"/>
    </row>
    <row r="559" spans="2:37" s="2452" customFormat="1" ht="13.5" thickBot="1" x14ac:dyDescent="0.25">
      <c r="B559" s="3991" t="s">
        <v>5002</v>
      </c>
      <c r="C559" s="3992"/>
      <c r="D559" s="3963">
        <v>41594</v>
      </c>
      <c r="E559" s="3963"/>
      <c r="F559" s="3382"/>
      <c r="G559" s="2571"/>
      <c r="H559" s="2571"/>
      <c r="I559" s="2571"/>
      <c r="J559" s="2571"/>
      <c r="K559" s="2571"/>
      <c r="L559" s="2571"/>
      <c r="M559" s="2571"/>
      <c r="N559" s="2571"/>
      <c r="O559" s="2571"/>
      <c r="P559" s="2571"/>
      <c r="Q559" s="2571"/>
      <c r="R559" s="2571"/>
      <c r="S559" s="2571"/>
      <c r="T559" s="2571"/>
      <c r="U559" s="2571"/>
      <c r="V559" s="2571"/>
      <c r="W559" s="2571"/>
      <c r="X559" s="2571"/>
      <c r="Y559" s="2571"/>
      <c r="Z559" s="2571"/>
      <c r="AA559" s="2571"/>
      <c r="AB559" s="2571"/>
      <c r="AC559" s="2571"/>
      <c r="AD559" s="2571"/>
      <c r="AE559" s="2571"/>
      <c r="AF559" s="2571"/>
      <c r="AG559" s="2571"/>
      <c r="AH559" s="2571"/>
      <c r="AI559" s="2571"/>
      <c r="AJ559" s="2571"/>
      <c r="AK559" s="2572"/>
    </row>
    <row r="560" spans="2:37" s="2452" customFormat="1" ht="64.5" customHeight="1" thickBot="1" x14ac:dyDescent="0.25">
      <c r="B560" s="3993" t="s">
        <v>5003</v>
      </c>
      <c r="C560" s="4036"/>
      <c r="D560" s="4019" t="s">
        <v>6107</v>
      </c>
      <c r="E560" s="4020"/>
      <c r="F560" s="4020"/>
      <c r="G560" s="4020"/>
      <c r="H560" s="4020"/>
      <c r="I560" s="4020"/>
      <c r="J560" s="4020"/>
      <c r="K560" s="4020"/>
      <c r="L560" s="4020"/>
      <c r="M560" s="4020"/>
      <c r="N560" s="4020"/>
      <c r="O560" s="4020"/>
      <c r="P560" s="4020"/>
      <c r="Q560" s="4021"/>
      <c r="R560" s="2571"/>
      <c r="S560" s="2571"/>
      <c r="T560" s="2571"/>
      <c r="U560" s="2571"/>
      <c r="V560" s="2571"/>
      <c r="W560" s="2571"/>
      <c r="X560" s="2571"/>
      <c r="Y560" s="2571"/>
      <c r="Z560" s="2571"/>
      <c r="AA560" s="2571"/>
      <c r="AB560" s="2571"/>
      <c r="AC560" s="2571"/>
      <c r="AD560" s="2571"/>
      <c r="AE560" s="2571"/>
      <c r="AF560" s="2571"/>
      <c r="AG560" s="2571"/>
      <c r="AH560" s="2571"/>
      <c r="AI560" s="2571"/>
      <c r="AJ560" s="2571"/>
      <c r="AK560" s="2572"/>
    </row>
    <row r="561" spans="2:37" s="2452" customFormat="1" ht="13.5" thickBot="1" x14ac:dyDescent="0.25">
      <c r="B561" s="3998"/>
      <c r="C561" s="3999"/>
      <c r="D561" s="3999"/>
      <c r="E561" s="3999"/>
      <c r="F561" s="3999"/>
      <c r="G561" s="3999"/>
      <c r="H561" s="3999"/>
      <c r="I561" s="3999"/>
      <c r="J561" s="3999"/>
      <c r="K561" s="3999"/>
      <c r="L561" s="3999"/>
      <c r="M561" s="3999"/>
      <c r="N561" s="3999"/>
      <c r="O561" s="3999"/>
      <c r="P561" s="3999"/>
      <c r="Q561" s="3999"/>
      <c r="R561" s="2571"/>
      <c r="S561" s="2571"/>
      <c r="T561" s="2571"/>
      <c r="U561" s="2571"/>
      <c r="V561" s="2571"/>
      <c r="W561" s="2571"/>
      <c r="X561" s="2571"/>
      <c r="Y561" s="2571"/>
      <c r="Z561" s="2571"/>
      <c r="AA561" s="2571"/>
      <c r="AB561" s="2571"/>
      <c r="AC561" s="2571"/>
      <c r="AD561" s="2571"/>
      <c r="AE561" s="2571"/>
      <c r="AF561" s="2571"/>
      <c r="AG561" s="2571"/>
      <c r="AH561" s="2571"/>
      <c r="AI561" s="2571"/>
      <c r="AJ561" s="2571"/>
      <c r="AK561" s="2572"/>
    </row>
    <row r="562" spans="2:37" s="2452" customFormat="1" ht="12.75" customHeight="1" thickBot="1" x14ac:dyDescent="0.25">
      <c r="B562" s="4000" t="s">
        <v>5004</v>
      </c>
      <c r="C562" s="4000"/>
      <c r="D562" s="4000" t="s">
        <v>4994</v>
      </c>
      <c r="E562" s="4000" t="s">
        <v>5005</v>
      </c>
      <c r="F562" s="4002" t="s">
        <v>224</v>
      </c>
      <c r="G562" s="4002"/>
      <c r="H562" s="4002"/>
      <c r="I562" s="4002"/>
      <c r="J562" s="4002"/>
      <c r="K562" s="4002"/>
      <c r="L562" s="4002"/>
      <c r="M562" s="4002"/>
      <c r="N562" s="4002"/>
      <c r="O562" s="4002"/>
      <c r="P562" s="4002"/>
      <c r="Q562" s="4002"/>
      <c r="R562" s="4002"/>
      <c r="S562" s="4002" t="s">
        <v>340</v>
      </c>
      <c r="T562" s="4002"/>
      <c r="U562" s="4002"/>
      <c r="V562" s="4002"/>
      <c r="W562" s="4002"/>
      <c r="X562" s="4002"/>
      <c r="Y562" s="4002"/>
      <c r="Z562" s="4002"/>
      <c r="AA562" s="4002"/>
      <c r="AB562" s="4002"/>
      <c r="AC562" s="4002"/>
      <c r="AD562" s="4002" t="s">
        <v>225</v>
      </c>
      <c r="AE562" s="4002"/>
      <c r="AF562" s="4002"/>
      <c r="AG562" s="4002"/>
      <c r="AH562" s="4003" t="s">
        <v>4989</v>
      </c>
      <c r="AI562" s="4003"/>
      <c r="AJ562" s="4003"/>
      <c r="AK562" s="2572"/>
    </row>
    <row r="563" spans="2:37" s="2452" customFormat="1" ht="13.5" thickBot="1" x14ac:dyDescent="0.25">
      <c r="B563" s="4001"/>
      <c r="C563" s="4001"/>
      <c r="D563" s="4001"/>
      <c r="E563" s="4001"/>
      <c r="F563" s="4001" t="s">
        <v>5006</v>
      </c>
      <c r="G563" s="4001" t="s">
        <v>5007</v>
      </c>
      <c r="H563" s="4000" t="s">
        <v>5008</v>
      </c>
      <c r="I563" s="4004" t="s">
        <v>5009</v>
      </c>
      <c r="J563" s="4004" t="s">
        <v>5010</v>
      </c>
      <c r="K563" s="4005" t="s">
        <v>5011</v>
      </c>
      <c r="L563" s="4005" t="s">
        <v>5012</v>
      </c>
      <c r="M563" s="4004" t="s">
        <v>5013</v>
      </c>
      <c r="N563" s="4004"/>
      <c r="O563" s="4005" t="s">
        <v>5014</v>
      </c>
      <c r="P563" s="4005" t="s">
        <v>5015</v>
      </c>
      <c r="Q563" s="4005" t="s">
        <v>5016</v>
      </c>
      <c r="R563" s="4005" t="s">
        <v>5017</v>
      </c>
      <c r="S563" s="4000" t="s">
        <v>5018</v>
      </c>
      <c r="T563" s="4000" t="s">
        <v>5019</v>
      </c>
      <c r="U563" s="4000" t="s">
        <v>5020</v>
      </c>
      <c r="V563" s="4000" t="s">
        <v>5021</v>
      </c>
      <c r="W563" s="4000" t="s">
        <v>5022</v>
      </c>
      <c r="X563" s="4000" t="s">
        <v>5023</v>
      </c>
      <c r="Y563" s="4000" t="s">
        <v>5024</v>
      </c>
      <c r="Z563" s="4000" t="s">
        <v>5025</v>
      </c>
      <c r="AA563" s="4000" t="s">
        <v>5026</v>
      </c>
      <c r="AB563" s="4004" t="s">
        <v>5027</v>
      </c>
      <c r="AC563" s="4004" t="s">
        <v>5028</v>
      </c>
      <c r="AD563" s="4000" t="s">
        <v>5029</v>
      </c>
      <c r="AE563" s="4000" t="s">
        <v>5030</v>
      </c>
      <c r="AF563" s="4000" t="s">
        <v>5031</v>
      </c>
      <c r="AG563" s="4000" t="s">
        <v>5032</v>
      </c>
      <c r="AH563" s="4000" t="s">
        <v>1154</v>
      </c>
      <c r="AI563" s="4000" t="s">
        <v>4990</v>
      </c>
      <c r="AJ563" s="4000" t="s">
        <v>4991</v>
      </c>
      <c r="AK563" s="2572"/>
    </row>
    <row r="564" spans="2:37" s="2452" customFormat="1" ht="13.5" thickBot="1" x14ac:dyDescent="0.25">
      <c r="B564" s="4001"/>
      <c r="C564" s="4001"/>
      <c r="D564" s="4001"/>
      <c r="E564" s="4001"/>
      <c r="F564" s="4001"/>
      <c r="G564" s="4001"/>
      <c r="H564" s="4001"/>
      <c r="I564" s="4005"/>
      <c r="J564" s="4005"/>
      <c r="K564" s="4005"/>
      <c r="L564" s="4005"/>
      <c r="M564" s="3383" t="s">
        <v>5033</v>
      </c>
      <c r="N564" s="3384" t="s">
        <v>2798</v>
      </c>
      <c r="O564" s="4005"/>
      <c r="P564" s="4005"/>
      <c r="Q564" s="4005"/>
      <c r="R564" s="4005"/>
      <c r="S564" s="4001"/>
      <c r="T564" s="4001"/>
      <c r="U564" s="4001"/>
      <c r="V564" s="4001"/>
      <c r="W564" s="4001"/>
      <c r="X564" s="4001"/>
      <c r="Y564" s="4001"/>
      <c r="Z564" s="4001"/>
      <c r="AA564" s="4001"/>
      <c r="AB564" s="4005"/>
      <c r="AC564" s="4005"/>
      <c r="AD564" s="4001"/>
      <c r="AE564" s="4001"/>
      <c r="AF564" s="4001"/>
      <c r="AG564" s="4001"/>
      <c r="AH564" s="4001"/>
      <c r="AI564" s="4001"/>
      <c r="AJ564" s="4001"/>
      <c r="AK564" s="2572"/>
    </row>
    <row r="565" spans="2:37" s="2452" customFormat="1" ht="13.5" thickBot="1" x14ac:dyDescent="0.25">
      <c r="B565" s="4156" t="s">
        <v>6108</v>
      </c>
      <c r="C565" s="4157"/>
      <c r="D565" s="3406">
        <v>300337</v>
      </c>
      <c r="E565" s="3243"/>
      <c r="F565" s="3250" t="s">
        <v>1534</v>
      </c>
      <c r="G565" s="3250" t="s">
        <v>1534</v>
      </c>
      <c r="H565" s="3250" t="s">
        <v>1534</v>
      </c>
      <c r="I565" s="3250" t="s">
        <v>1534</v>
      </c>
      <c r="J565" s="3250" t="s">
        <v>1534</v>
      </c>
      <c r="K565" s="3250" t="s">
        <v>1534</v>
      </c>
      <c r="L565" s="3250" t="s">
        <v>1534</v>
      </c>
      <c r="M565" s="3250" t="s">
        <v>1534</v>
      </c>
      <c r="N565" s="3250" t="s">
        <v>1534</v>
      </c>
      <c r="O565" s="3250" t="s">
        <v>1534</v>
      </c>
      <c r="P565" s="3250" t="s">
        <v>1534</v>
      </c>
      <c r="Q565" s="3250" t="s">
        <v>1534</v>
      </c>
      <c r="R565" s="3250" t="s">
        <v>1534</v>
      </c>
      <c r="S565" s="3250" t="s">
        <v>1534</v>
      </c>
      <c r="T565" s="3250" t="s">
        <v>1534</v>
      </c>
      <c r="U565" s="3250" t="s">
        <v>1534</v>
      </c>
      <c r="V565" s="3250" t="s">
        <v>1534</v>
      </c>
      <c r="W565" s="3250" t="s">
        <v>1534</v>
      </c>
      <c r="X565" s="3250" t="s">
        <v>1534</v>
      </c>
      <c r="Y565" s="3250" t="s">
        <v>1534</v>
      </c>
      <c r="Z565" s="3250" t="s">
        <v>1534</v>
      </c>
      <c r="AA565" s="3250" t="s">
        <v>1534</v>
      </c>
      <c r="AB565" s="3250" t="s">
        <v>1534</v>
      </c>
      <c r="AC565" s="3250" t="s">
        <v>1534</v>
      </c>
      <c r="AD565" s="3250" t="s">
        <v>1534</v>
      </c>
      <c r="AE565" s="3250" t="s">
        <v>624</v>
      </c>
      <c r="AF565" s="3250" t="s">
        <v>1534</v>
      </c>
      <c r="AG565" s="3250">
        <v>0.1</v>
      </c>
      <c r="AH565" s="3250" t="s">
        <v>1534</v>
      </c>
      <c r="AI565" s="3250" t="s">
        <v>1534</v>
      </c>
      <c r="AJ565" s="3222" t="s">
        <v>1534</v>
      </c>
      <c r="AK565" s="2572"/>
    </row>
    <row r="566" spans="2:37" s="2452" customFormat="1" x14ac:dyDescent="0.2">
      <c r="B566" s="2573"/>
      <c r="C566" s="2566"/>
      <c r="D566" s="2906"/>
      <c r="E566" s="2906"/>
      <c r="F566" s="2906"/>
      <c r="G566" s="2906"/>
      <c r="H566" s="2566"/>
      <c r="I566" s="2567"/>
      <c r="J566" s="2567"/>
      <c r="K566" s="2567"/>
      <c r="L566" s="2567"/>
      <c r="M566" s="2566"/>
      <c r="N566" s="2567"/>
      <c r="O566" s="2567"/>
      <c r="P566" s="2567"/>
      <c r="Q566" s="2567"/>
      <c r="R566" s="2567"/>
      <c r="S566" s="2566"/>
      <c r="T566" s="2565"/>
      <c r="U566" s="2565"/>
      <c r="V566" s="2565"/>
      <c r="W566" s="2565"/>
      <c r="X566" s="2565"/>
      <c r="Y566" s="2565"/>
      <c r="Z566" s="2565"/>
      <c r="AA566" s="2565"/>
      <c r="AB566" s="2565"/>
      <c r="AC566" s="2565"/>
      <c r="AD566" s="2565"/>
      <c r="AE566" s="2565"/>
      <c r="AF566" s="2565"/>
      <c r="AG566" s="2565"/>
      <c r="AH566" s="2565"/>
      <c r="AI566" s="2565"/>
      <c r="AJ566" s="2565"/>
      <c r="AK566" s="2572"/>
    </row>
    <row r="567" spans="2:37" s="2452" customFormat="1" x14ac:dyDescent="0.2">
      <c r="B567" s="3979" t="s">
        <v>4992</v>
      </c>
      <c r="C567" s="3980"/>
      <c r="D567" s="4042" t="s">
        <v>1871</v>
      </c>
      <c r="E567" s="4042"/>
      <c r="F567" s="4042"/>
      <c r="G567" s="4042"/>
      <c r="H567" s="4042"/>
      <c r="I567" s="4042"/>
      <c r="J567" s="2569"/>
      <c r="K567" s="2569"/>
      <c r="L567" s="2569"/>
      <c r="M567" s="2569"/>
      <c r="N567" s="2569"/>
      <c r="O567" s="2569"/>
      <c r="P567" s="2569"/>
      <c r="Q567" s="2569"/>
      <c r="R567" s="2569"/>
      <c r="S567" s="2569"/>
      <c r="T567" s="2565"/>
      <c r="U567" s="2565"/>
      <c r="V567" s="2565"/>
      <c r="W567" s="2565"/>
      <c r="X567" s="2565"/>
      <c r="Y567" s="2565"/>
      <c r="Z567" s="2565"/>
      <c r="AA567" s="2565"/>
      <c r="AB567" s="2565"/>
      <c r="AC567" s="2565"/>
      <c r="AD567" s="2565"/>
      <c r="AE567" s="2565"/>
      <c r="AF567" s="2565"/>
      <c r="AG567" s="2565"/>
      <c r="AH567" s="2565"/>
      <c r="AI567" s="2565"/>
      <c r="AJ567" s="2565"/>
      <c r="AK567" s="2572"/>
    </row>
    <row r="568" spans="2:37" s="2452" customFormat="1" x14ac:dyDescent="0.2">
      <c r="B568" s="3979" t="s">
        <v>4993</v>
      </c>
      <c r="C568" s="3980"/>
      <c r="D568" s="4149" t="s">
        <v>6109</v>
      </c>
      <c r="E568" s="4149"/>
      <c r="F568" s="4149"/>
      <c r="G568" s="4149"/>
      <c r="H568" s="4149"/>
      <c r="I568" s="3385"/>
      <c r="J568" s="2569"/>
      <c r="K568" s="2569"/>
      <c r="L568" s="2569"/>
      <c r="M568" s="2569"/>
      <c r="N568" s="2569"/>
      <c r="O568" s="2569"/>
      <c r="P568" s="2569"/>
      <c r="Q568" s="2569"/>
      <c r="R568" s="2569"/>
      <c r="S568" s="2569"/>
      <c r="T568" s="2565"/>
      <c r="U568" s="2565"/>
      <c r="V568" s="2565"/>
      <c r="W568" s="2565"/>
      <c r="X568" s="2565"/>
      <c r="Y568" s="2565"/>
      <c r="Z568" s="2565"/>
      <c r="AA568" s="2565"/>
      <c r="AB568" s="2565"/>
      <c r="AC568" s="2565"/>
      <c r="AD568" s="2565"/>
      <c r="AE568" s="2565"/>
      <c r="AF568" s="2565"/>
      <c r="AG568" s="2565"/>
      <c r="AH568" s="2565"/>
      <c r="AI568" s="2565"/>
      <c r="AJ568" s="2565"/>
      <c r="AK568" s="2572"/>
    </row>
    <row r="569" spans="2:37" s="2452" customFormat="1" ht="15.75" thickBot="1" x14ac:dyDescent="0.25">
      <c r="B569" s="4057"/>
      <c r="C569" s="4058"/>
      <c r="D569" s="4059"/>
      <c r="E569" s="4059"/>
      <c r="F569" s="4059"/>
      <c r="G569" s="4059"/>
      <c r="H569" s="2574"/>
      <c r="I569" s="2574"/>
      <c r="J569" s="2574"/>
      <c r="K569" s="2574"/>
      <c r="L569" s="2574"/>
      <c r="M569" s="2574"/>
      <c r="N569" s="2574"/>
      <c r="O569" s="2574"/>
      <c r="P569" s="2574"/>
      <c r="Q569" s="2574"/>
      <c r="R569" s="2574"/>
      <c r="S569" s="2574"/>
      <c r="T569" s="2575"/>
      <c r="U569" s="2575"/>
      <c r="V569" s="2575"/>
      <c r="W569" s="2575"/>
      <c r="X569" s="2575"/>
      <c r="Y569" s="2575"/>
      <c r="Z569" s="2575"/>
      <c r="AA569" s="2575"/>
      <c r="AB569" s="2575"/>
      <c r="AC569" s="2575"/>
      <c r="AD569" s="2575"/>
      <c r="AE569" s="2575"/>
      <c r="AF569" s="2575"/>
      <c r="AG569" s="2575"/>
      <c r="AH569" s="2575"/>
      <c r="AI569" s="2575"/>
      <c r="AJ569" s="2575"/>
      <c r="AK569" s="2577"/>
    </row>
    <row r="570" spans="2:37" s="2452" customFormat="1" x14ac:dyDescent="0.2">
      <c r="B570" s="3231"/>
      <c r="C570" s="3231"/>
      <c r="D570" s="2874"/>
      <c r="E570" s="2874"/>
      <c r="F570" s="2874"/>
      <c r="G570" s="2875"/>
      <c r="H570" s="2876"/>
      <c r="I570" s="2874"/>
      <c r="J570" s="2874"/>
    </row>
    <row r="571" spans="2:37" s="2452" customFormat="1" ht="13.5" thickBot="1" x14ac:dyDescent="0.25">
      <c r="B571" s="3231"/>
      <c r="C571" s="3231"/>
      <c r="D571" s="2874"/>
      <c r="E571" s="2874"/>
      <c r="F571" s="2874"/>
      <c r="G571" s="2875"/>
      <c r="H571" s="2876"/>
      <c r="I571" s="2874"/>
      <c r="J571" s="2874"/>
    </row>
    <row r="572" spans="2:37" s="2452" customFormat="1" ht="20.25" x14ac:dyDescent="0.2">
      <c r="B572" s="3987" t="s">
        <v>5001</v>
      </c>
      <c r="C572" s="3988"/>
      <c r="D572" s="3988"/>
      <c r="E572" s="3988"/>
      <c r="F572" s="3988"/>
      <c r="G572" s="3988"/>
      <c r="H572" s="3988"/>
      <c r="I572" s="3988"/>
      <c r="J572" s="3988"/>
      <c r="K572" s="3988"/>
      <c r="L572" s="3988"/>
      <c r="M572" s="3988"/>
      <c r="N572" s="3988"/>
      <c r="O572" s="3988"/>
      <c r="P572" s="3988"/>
      <c r="Q572" s="3988"/>
      <c r="R572" s="3988"/>
      <c r="S572" s="3988"/>
      <c r="T572" s="3988"/>
      <c r="U572" s="3988"/>
      <c r="V572" s="3988"/>
      <c r="W572" s="3988"/>
      <c r="X572" s="3988"/>
      <c r="Y572" s="3988"/>
      <c r="Z572" s="3988"/>
      <c r="AA572" s="3988"/>
      <c r="AB572" s="3988"/>
      <c r="AC572" s="3988"/>
      <c r="AD572" s="3988"/>
      <c r="AE572" s="3988"/>
      <c r="AF572" s="3988"/>
      <c r="AG572" s="3988"/>
      <c r="AH572" s="3988"/>
      <c r="AI572" s="3988"/>
      <c r="AJ572" s="3988"/>
      <c r="AK572" s="3989"/>
    </row>
    <row r="573" spans="2:37" s="2452" customFormat="1" x14ac:dyDescent="0.2">
      <c r="B573" s="2570"/>
      <c r="C573" s="2993"/>
      <c r="D573" s="2993"/>
      <c r="E573" s="2993"/>
      <c r="F573" s="2993"/>
      <c r="G573" s="2571"/>
      <c r="H573" s="2571"/>
      <c r="I573" s="2571"/>
      <c r="J573" s="2571"/>
      <c r="K573" s="2571"/>
      <c r="L573" s="2571"/>
      <c r="M573" s="2571"/>
      <c r="N573" s="2571"/>
      <c r="O573" s="2571"/>
      <c r="P573" s="2571"/>
      <c r="Q573" s="2571"/>
      <c r="R573" s="2571"/>
      <c r="S573" s="2571"/>
      <c r="T573" s="2571"/>
      <c r="U573" s="2571"/>
      <c r="V573" s="2571"/>
      <c r="W573" s="2571"/>
      <c r="X573" s="2571"/>
      <c r="Y573" s="2571"/>
      <c r="Z573" s="2571"/>
      <c r="AA573" s="2571"/>
      <c r="AB573" s="2571"/>
      <c r="AC573" s="2571"/>
      <c r="AD573" s="2571"/>
      <c r="AE573" s="2571"/>
      <c r="AF573" s="2571"/>
      <c r="AG573" s="2571"/>
      <c r="AH573" s="2571"/>
      <c r="AI573" s="2571"/>
      <c r="AJ573" s="2571"/>
      <c r="AK573" s="2572"/>
    </row>
    <row r="574" spans="2:37" s="2452" customFormat="1" x14ac:dyDescent="0.2">
      <c r="B574" s="2570" t="s">
        <v>4988</v>
      </c>
      <c r="C574" s="2993"/>
      <c r="D574" s="3990" t="s">
        <v>5191</v>
      </c>
      <c r="E574" s="3990"/>
      <c r="F574" s="3990"/>
      <c r="G574" s="2571"/>
      <c r="H574" s="2571"/>
      <c r="I574" s="2571"/>
      <c r="J574" s="2571"/>
      <c r="K574" s="2571"/>
      <c r="L574" s="2571"/>
      <c r="M574" s="2571"/>
      <c r="N574" s="2571"/>
      <c r="O574" s="2571"/>
      <c r="P574" s="2571"/>
      <c r="Q574" s="2571"/>
      <c r="R574" s="2571"/>
      <c r="S574" s="2571"/>
      <c r="T574" s="2571"/>
      <c r="U574" s="2571"/>
      <c r="V574" s="2571"/>
      <c r="W574" s="2571"/>
      <c r="X574" s="2571"/>
      <c r="Y574" s="2571"/>
      <c r="Z574" s="2571"/>
      <c r="AA574" s="2571"/>
      <c r="AB574" s="2571"/>
      <c r="AC574" s="2571"/>
      <c r="AD574" s="2571"/>
      <c r="AE574" s="2571"/>
      <c r="AF574" s="2571"/>
      <c r="AG574" s="2571"/>
      <c r="AH574" s="2571"/>
      <c r="AI574" s="2571"/>
      <c r="AJ574" s="2571"/>
      <c r="AK574" s="2572"/>
    </row>
    <row r="575" spans="2:37" s="2452" customFormat="1" ht="13.5" thickBot="1" x14ac:dyDescent="0.25">
      <c r="B575" s="3991" t="s">
        <v>5002</v>
      </c>
      <c r="C575" s="3992"/>
      <c r="D575" s="3963">
        <v>41547</v>
      </c>
      <c r="E575" s="3963"/>
      <c r="F575" s="2993"/>
      <c r="G575" s="2571"/>
      <c r="H575" s="2571"/>
      <c r="I575" s="2571"/>
      <c r="J575" s="2571"/>
      <c r="K575" s="2571"/>
      <c r="L575" s="2571"/>
      <c r="M575" s="2571"/>
      <c r="N575" s="2571"/>
      <c r="O575" s="2571"/>
      <c r="P575" s="2571"/>
      <c r="Q575" s="2571"/>
      <c r="R575" s="2571"/>
      <c r="S575" s="2571"/>
      <c r="T575" s="2571"/>
      <c r="U575" s="2571"/>
      <c r="V575" s="2571"/>
      <c r="W575" s="2571"/>
      <c r="X575" s="2571"/>
      <c r="Y575" s="2571"/>
      <c r="Z575" s="2571"/>
      <c r="AA575" s="2571"/>
      <c r="AB575" s="2571"/>
      <c r="AC575" s="2571"/>
      <c r="AD575" s="2571"/>
      <c r="AE575" s="2571"/>
      <c r="AF575" s="2571"/>
      <c r="AG575" s="2571"/>
      <c r="AH575" s="2571"/>
      <c r="AI575" s="2571"/>
      <c r="AJ575" s="2571"/>
      <c r="AK575" s="2572"/>
    </row>
    <row r="576" spans="2:37" s="2452" customFormat="1" ht="78.75" customHeight="1" thickBot="1" x14ac:dyDescent="0.25">
      <c r="B576" s="3993" t="s">
        <v>5003</v>
      </c>
      <c r="C576" s="4036"/>
      <c r="D576" s="4118" t="s">
        <v>5871</v>
      </c>
      <c r="E576" s="4119"/>
      <c r="F576" s="4119"/>
      <c r="G576" s="4119"/>
      <c r="H576" s="4119"/>
      <c r="I576" s="4119"/>
      <c r="J576" s="4119"/>
      <c r="K576" s="4119"/>
      <c r="L576" s="4119"/>
      <c r="M576" s="4119"/>
      <c r="N576" s="4119"/>
      <c r="O576" s="4119"/>
      <c r="P576" s="4119"/>
      <c r="Q576" s="4120"/>
      <c r="R576" s="2571"/>
      <c r="S576" s="2571"/>
      <c r="T576" s="2571"/>
      <c r="U576" s="2571"/>
      <c r="V576" s="2571"/>
      <c r="W576" s="2571"/>
      <c r="X576" s="2571"/>
      <c r="Y576" s="2571"/>
      <c r="Z576" s="2571"/>
      <c r="AA576" s="2571"/>
      <c r="AB576" s="2571"/>
      <c r="AC576" s="2571"/>
      <c r="AD576" s="2571"/>
      <c r="AE576" s="2571"/>
      <c r="AF576" s="2571"/>
      <c r="AG576" s="2571"/>
      <c r="AH576" s="2571"/>
      <c r="AI576" s="2571"/>
      <c r="AJ576" s="2571"/>
      <c r="AK576" s="2572"/>
    </row>
    <row r="577" spans="2:37" s="2452" customFormat="1" ht="13.5" thickBot="1" x14ac:dyDescent="0.25">
      <c r="B577" s="3998"/>
      <c r="C577" s="3999"/>
      <c r="D577" s="3999"/>
      <c r="E577" s="3999"/>
      <c r="F577" s="3999"/>
      <c r="G577" s="3999"/>
      <c r="H577" s="3999"/>
      <c r="I577" s="3999"/>
      <c r="J577" s="3999"/>
      <c r="K577" s="3999"/>
      <c r="L577" s="3999"/>
      <c r="M577" s="3999"/>
      <c r="N577" s="3999"/>
      <c r="O577" s="3999"/>
      <c r="P577" s="3999"/>
      <c r="Q577" s="3999"/>
      <c r="R577" s="2571"/>
      <c r="S577" s="2571"/>
      <c r="T577" s="2571"/>
      <c r="U577" s="2571"/>
      <c r="V577" s="2571"/>
      <c r="W577" s="2571"/>
      <c r="X577" s="2571"/>
      <c r="Y577" s="2571"/>
      <c r="Z577" s="2571"/>
      <c r="AA577" s="2571"/>
      <c r="AB577" s="2571"/>
      <c r="AC577" s="2571"/>
      <c r="AD577" s="2571"/>
      <c r="AE577" s="2571"/>
      <c r="AF577" s="2571"/>
      <c r="AG577" s="2571"/>
      <c r="AH577" s="2571"/>
      <c r="AI577" s="2571"/>
      <c r="AJ577" s="2571"/>
      <c r="AK577" s="2572"/>
    </row>
    <row r="578" spans="2:37" s="2452" customFormat="1" ht="19.5" customHeight="1" thickBot="1" x14ac:dyDescent="0.25">
      <c r="B578" s="4000" t="s">
        <v>5004</v>
      </c>
      <c r="C578" s="4000"/>
      <c r="D578" s="4000" t="s">
        <v>4994</v>
      </c>
      <c r="E578" s="4000" t="s">
        <v>5005</v>
      </c>
      <c r="F578" s="4002" t="s">
        <v>224</v>
      </c>
      <c r="G578" s="4002"/>
      <c r="H578" s="4002"/>
      <c r="I578" s="4002"/>
      <c r="J578" s="4002"/>
      <c r="K578" s="4002"/>
      <c r="L578" s="4002"/>
      <c r="M578" s="4002"/>
      <c r="N578" s="4002"/>
      <c r="O578" s="4002"/>
      <c r="P578" s="4002"/>
      <c r="Q578" s="4002"/>
      <c r="R578" s="4002"/>
      <c r="S578" s="4002" t="s">
        <v>340</v>
      </c>
      <c r="T578" s="4002"/>
      <c r="U578" s="4002"/>
      <c r="V578" s="4002"/>
      <c r="W578" s="4002"/>
      <c r="X578" s="4002"/>
      <c r="Y578" s="4002"/>
      <c r="Z578" s="4002"/>
      <c r="AA578" s="4002"/>
      <c r="AB578" s="4002"/>
      <c r="AC578" s="4002"/>
      <c r="AD578" s="4002" t="s">
        <v>225</v>
      </c>
      <c r="AE578" s="4002"/>
      <c r="AF578" s="4002"/>
      <c r="AG578" s="4002"/>
      <c r="AH578" s="4003" t="s">
        <v>4989</v>
      </c>
      <c r="AI578" s="4003"/>
      <c r="AJ578" s="4003"/>
      <c r="AK578" s="2572"/>
    </row>
    <row r="579" spans="2:37" s="2452" customFormat="1" ht="19.5" customHeight="1" thickBot="1" x14ac:dyDescent="0.25">
      <c r="B579" s="4001"/>
      <c r="C579" s="4001"/>
      <c r="D579" s="4001"/>
      <c r="E579" s="4001"/>
      <c r="F579" s="4001" t="s">
        <v>5006</v>
      </c>
      <c r="G579" s="4001" t="s">
        <v>5007</v>
      </c>
      <c r="H579" s="4000" t="s">
        <v>5008</v>
      </c>
      <c r="I579" s="4004" t="s">
        <v>5009</v>
      </c>
      <c r="J579" s="4004" t="s">
        <v>5010</v>
      </c>
      <c r="K579" s="4005" t="s">
        <v>5011</v>
      </c>
      <c r="L579" s="4005" t="s">
        <v>5012</v>
      </c>
      <c r="M579" s="4004" t="s">
        <v>5013</v>
      </c>
      <c r="N579" s="4004"/>
      <c r="O579" s="4005" t="s">
        <v>5014</v>
      </c>
      <c r="P579" s="4005" t="s">
        <v>5015</v>
      </c>
      <c r="Q579" s="4005" t="s">
        <v>5016</v>
      </c>
      <c r="R579" s="4005" t="s">
        <v>5017</v>
      </c>
      <c r="S579" s="4000" t="s">
        <v>5018</v>
      </c>
      <c r="T579" s="4000" t="s">
        <v>5019</v>
      </c>
      <c r="U579" s="4000" t="s">
        <v>5020</v>
      </c>
      <c r="V579" s="4000" t="s">
        <v>5021</v>
      </c>
      <c r="W579" s="4000" t="s">
        <v>5022</v>
      </c>
      <c r="X579" s="4000" t="s">
        <v>5023</v>
      </c>
      <c r="Y579" s="4000" t="s">
        <v>5024</v>
      </c>
      <c r="Z579" s="4000" t="s">
        <v>5025</v>
      </c>
      <c r="AA579" s="4000" t="s">
        <v>5026</v>
      </c>
      <c r="AB579" s="4004" t="s">
        <v>5027</v>
      </c>
      <c r="AC579" s="4004" t="s">
        <v>5028</v>
      </c>
      <c r="AD579" s="4000" t="s">
        <v>5029</v>
      </c>
      <c r="AE579" s="4000" t="s">
        <v>5030</v>
      </c>
      <c r="AF579" s="4000" t="s">
        <v>5031</v>
      </c>
      <c r="AG579" s="4000" t="s">
        <v>5032</v>
      </c>
      <c r="AH579" s="4000" t="s">
        <v>1154</v>
      </c>
      <c r="AI579" s="4000" t="s">
        <v>4990</v>
      </c>
      <c r="AJ579" s="4000" t="s">
        <v>4991</v>
      </c>
      <c r="AK579" s="2572"/>
    </row>
    <row r="580" spans="2:37" s="2452" customFormat="1" ht="19.5" customHeight="1" thickBot="1" x14ac:dyDescent="0.25">
      <c r="B580" s="4001"/>
      <c r="C580" s="4001"/>
      <c r="D580" s="4001"/>
      <c r="E580" s="4001"/>
      <c r="F580" s="4001"/>
      <c r="G580" s="4001"/>
      <c r="H580" s="4001"/>
      <c r="I580" s="4005"/>
      <c r="J580" s="4005"/>
      <c r="K580" s="4005"/>
      <c r="L580" s="4005"/>
      <c r="M580" s="2991" t="s">
        <v>5033</v>
      </c>
      <c r="N580" s="2990" t="s">
        <v>2798</v>
      </c>
      <c r="O580" s="4005"/>
      <c r="P580" s="4005"/>
      <c r="Q580" s="4005"/>
      <c r="R580" s="4005"/>
      <c r="S580" s="4001"/>
      <c r="T580" s="4001"/>
      <c r="U580" s="4001"/>
      <c r="V580" s="4001"/>
      <c r="W580" s="4001"/>
      <c r="X580" s="4001"/>
      <c r="Y580" s="4001"/>
      <c r="Z580" s="4001"/>
      <c r="AA580" s="4001"/>
      <c r="AB580" s="4005"/>
      <c r="AC580" s="4005"/>
      <c r="AD580" s="4001"/>
      <c r="AE580" s="4001"/>
      <c r="AF580" s="4001"/>
      <c r="AG580" s="4001"/>
      <c r="AH580" s="4001"/>
      <c r="AI580" s="4001"/>
      <c r="AJ580" s="4001"/>
      <c r="AK580" s="2572"/>
    </row>
    <row r="581" spans="2:37" s="2452" customFormat="1" ht="64.5" thickBot="1" x14ac:dyDescent="0.25">
      <c r="B581" s="5978" t="s">
        <v>5872</v>
      </c>
      <c r="C581" s="5979"/>
      <c r="D581" s="2764" t="s">
        <v>5873</v>
      </c>
      <c r="E581" s="3212">
        <v>12</v>
      </c>
      <c r="F581" s="3150" t="s">
        <v>1417</v>
      </c>
      <c r="G581" s="3150" t="s">
        <v>1417</v>
      </c>
      <c r="H581" s="3150" t="s">
        <v>1417</v>
      </c>
      <c r="I581" s="3150" t="s">
        <v>1417</v>
      </c>
      <c r="J581" s="3150" t="s">
        <v>1417</v>
      </c>
      <c r="K581" s="3213" t="s">
        <v>5874</v>
      </c>
      <c r="L581" s="3150" t="s">
        <v>1417</v>
      </c>
      <c r="M581" s="3150" t="s">
        <v>1417</v>
      </c>
      <c r="N581" s="3150" t="s">
        <v>1417</v>
      </c>
      <c r="O581" s="3214">
        <v>0.15</v>
      </c>
      <c r="P581" s="3214">
        <v>0.15</v>
      </c>
      <c r="Q581" s="3150" t="s">
        <v>1417</v>
      </c>
      <c r="R581" s="3150" t="s">
        <v>1417</v>
      </c>
      <c r="S581" s="3150" t="s">
        <v>1417</v>
      </c>
      <c r="T581" s="3150" t="s">
        <v>1417</v>
      </c>
      <c r="U581" s="3150" t="s">
        <v>1417</v>
      </c>
      <c r="V581" s="3150" t="s">
        <v>1417</v>
      </c>
      <c r="W581" s="3215">
        <v>0.05</v>
      </c>
      <c r="X581" s="3150" t="s">
        <v>1417</v>
      </c>
      <c r="Y581" s="3150" t="s">
        <v>1417</v>
      </c>
      <c r="Z581" s="3150" t="s">
        <v>1417</v>
      </c>
      <c r="AA581" s="3150" t="s">
        <v>1417</v>
      </c>
      <c r="AB581" s="2675">
        <v>0.06</v>
      </c>
      <c r="AC581" s="3150" t="s">
        <v>1417</v>
      </c>
      <c r="AD581" s="3150" t="s">
        <v>1417</v>
      </c>
      <c r="AE581" s="3150" t="s">
        <v>1417</v>
      </c>
      <c r="AF581" s="3150" t="s">
        <v>1417</v>
      </c>
      <c r="AG581" s="3150" t="s">
        <v>1417</v>
      </c>
      <c r="AH581" s="3150" t="s">
        <v>1417</v>
      </c>
      <c r="AI581" s="3150" t="s">
        <v>1417</v>
      </c>
      <c r="AJ581" s="3216" t="s">
        <v>1417</v>
      </c>
      <c r="AK581" s="2572"/>
    </row>
    <row r="582" spans="2:37" s="2452" customFormat="1" ht="64.5" thickBot="1" x14ac:dyDescent="0.25">
      <c r="B582" s="3982"/>
      <c r="C582" s="3983"/>
      <c r="D582" s="2764" t="s">
        <v>5875</v>
      </c>
      <c r="E582" s="3212">
        <v>12</v>
      </c>
      <c r="F582" s="3150" t="s">
        <v>1417</v>
      </c>
      <c r="G582" s="3150" t="s">
        <v>1417</v>
      </c>
      <c r="H582" s="3150" t="s">
        <v>1417</v>
      </c>
      <c r="I582" s="3150" t="s">
        <v>1417</v>
      </c>
      <c r="J582" s="3150" t="s">
        <v>1417</v>
      </c>
      <c r="K582" s="3213" t="s">
        <v>5874</v>
      </c>
      <c r="L582" s="3150" t="s">
        <v>1417</v>
      </c>
      <c r="M582" s="3150" t="s">
        <v>1417</v>
      </c>
      <c r="N582" s="3150" t="s">
        <v>1417</v>
      </c>
      <c r="O582" s="3214">
        <v>0.15</v>
      </c>
      <c r="P582" s="3214">
        <v>0.15</v>
      </c>
      <c r="Q582" s="3150" t="s">
        <v>1417</v>
      </c>
      <c r="R582" s="3150" t="s">
        <v>1417</v>
      </c>
      <c r="S582" s="3150" t="s">
        <v>1417</v>
      </c>
      <c r="T582" s="3150" t="s">
        <v>1417</v>
      </c>
      <c r="U582" s="3150" t="s">
        <v>1417</v>
      </c>
      <c r="V582" s="3150" t="s">
        <v>1417</v>
      </c>
      <c r="W582" s="3215">
        <v>0.05</v>
      </c>
      <c r="X582" s="3150" t="s">
        <v>1417</v>
      </c>
      <c r="Y582" s="3150" t="s">
        <v>1417</v>
      </c>
      <c r="Z582" s="3150" t="s">
        <v>1417</v>
      </c>
      <c r="AA582" s="3150" t="s">
        <v>1417</v>
      </c>
      <c r="AB582" s="2675">
        <v>0.06</v>
      </c>
      <c r="AC582" s="3150" t="s">
        <v>1417</v>
      </c>
      <c r="AD582" s="3150" t="s">
        <v>1417</v>
      </c>
      <c r="AE582" s="3150" t="s">
        <v>1417</v>
      </c>
      <c r="AF582" s="3150" t="s">
        <v>1417</v>
      </c>
      <c r="AG582" s="3150" t="s">
        <v>1417</v>
      </c>
      <c r="AH582" s="3150" t="s">
        <v>1417</v>
      </c>
      <c r="AI582" s="3150" t="s">
        <v>1417</v>
      </c>
      <c r="AJ582" s="3216" t="s">
        <v>1417</v>
      </c>
      <c r="AK582" s="2572"/>
    </row>
    <row r="583" spans="2:37" s="2452" customFormat="1" ht="64.5" thickBot="1" x14ac:dyDescent="0.25">
      <c r="B583" s="3984"/>
      <c r="C583" s="3985"/>
      <c r="D583" s="3190" t="s">
        <v>5876</v>
      </c>
      <c r="E583" s="3217">
        <v>12</v>
      </c>
      <c r="F583" s="3218" t="s">
        <v>1417</v>
      </c>
      <c r="G583" s="3218" t="s">
        <v>1417</v>
      </c>
      <c r="H583" s="3218" t="s">
        <v>1417</v>
      </c>
      <c r="I583" s="3218" t="s">
        <v>1417</v>
      </c>
      <c r="J583" s="3218" t="s">
        <v>1417</v>
      </c>
      <c r="K583" s="3219" t="s">
        <v>5874</v>
      </c>
      <c r="L583" s="3218" t="s">
        <v>1417</v>
      </c>
      <c r="M583" s="3218" t="s">
        <v>1417</v>
      </c>
      <c r="N583" s="3218" t="s">
        <v>1417</v>
      </c>
      <c r="O583" s="3220">
        <v>0.15</v>
      </c>
      <c r="P583" s="3220">
        <v>0.15</v>
      </c>
      <c r="Q583" s="3218" t="s">
        <v>1417</v>
      </c>
      <c r="R583" s="3218" t="s">
        <v>1417</v>
      </c>
      <c r="S583" s="3218" t="s">
        <v>1417</v>
      </c>
      <c r="T583" s="3218" t="s">
        <v>1417</v>
      </c>
      <c r="U583" s="3218" t="s">
        <v>1417</v>
      </c>
      <c r="V583" s="3218" t="s">
        <v>1417</v>
      </c>
      <c r="W583" s="3221">
        <v>0.05</v>
      </c>
      <c r="X583" s="3218" t="s">
        <v>1417</v>
      </c>
      <c r="Y583" s="3218" t="s">
        <v>1417</v>
      </c>
      <c r="Z583" s="3218" t="s">
        <v>1417</v>
      </c>
      <c r="AA583" s="3218" t="s">
        <v>1417</v>
      </c>
      <c r="AB583" s="3154">
        <v>0.06</v>
      </c>
      <c r="AC583" s="3218" t="s">
        <v>1417</v>
      </c>
      <c r="AD583" s="3218" t="s">
        <v>1417</v>
      </c>
      <c r="AE583" s="3218" t="s">
        <v>1417</v>
      </c>
      <c r="AF583" s="3218" t="s">
        <v>1417</v>
      </c>
      <c r="AG583" s="3218" t="s">
        <v>1417</v>
      </c>
      <c r="AH583" s="3218" t="s">
        <v>1417</v>
      </c>
      <c r="AI583" s="3218" t="s">
        <v>1417</v>
      </c>
      <c r="AJ583" s="3222" t="s">
        <v>1417</v>
      </c>
      <c r="AK583" s="2572"/>
    </row>
    <row r="584" spans="2:37" s="2452" customFormat="1" x14ac:dyDescent="0.2">
      <c r="B584" s="2573"/>
      <c r="C584" s="2566"/>
      <c r="D584" s="2906"/>
      <c r="E584" s="2906"/>
      <c r="F584" s="2906"/>
      <c r="G584" s="2906"/>
      <c r="H584" s="2566"/>
      <c r="I584" s="2567"/>
      <c r="J584" s="2567"/>
      <c r="K584" s="2567"/>
      <c r="L584" s="2567"/>
      <c r="M584" s="2566"/>
      <c r="N584" s="2567"/>
      <c r="O584" s="2567"/>
      <c r="P584" s="2567"/>
      <c r="Q584" s="2567"/>
      <c r="R584" s="2567"/>
      <c r="S584" s="2566"/>
      <c r="T584" s="2565"/>
      <c r="U584" s="2565"/>
      <c r="V584" s="2565"/>
      <c r="W584" s="2565"/>
      <c r="X584" s="2565"/>
      <c r="Y584" s="2565"/>
      <c r="Z584" s="2565"/>
      <c r="AA584" s="2565"/>
      <c r="AB584" s="2565"/>
      <c r="AC584" s="2565"/>
      <c r="AD584" s="2565"/>
      <c r="AE584" s="2565"/>
      <c r="AF584" s="2565"/>
      <c r="AG584" s="2565"/>
      <c r="AH584" s="2565"/>
      <c r="AI584" s="2565"/>
      <c r="AJ584" s="2565"/>
      <c r="AK584" s="2572"/>
    </row>
    <row r="585" spans="2:37" s="2452" customFormat="1" x14ac:dyDescent="0.2">
      <c r="B585" s="3979" t="s">
        <v>4992</v>
      </c>
      <c r="C585" s="3980"/>
      <c r="D585" s="4042" t="s">
        <v>5194</v>
      </c>
      <c r="E585" s="4042"/>
      <c r="F585" s="4042"/>
      <c r="G585" s="4042"/>
      <c r="H585" s="4042"/>
      <c r="I585" s="4042"/>
      <c r="J585" s="2569"/>
      <c r="K585" s="2569"/>
      <c r="L585" s="2569"/>
      <c r="M585" s="2569"/>
      <c r="N585" s="2569"/>
      <c r="O585" s="2569"/>
      <c r="P585" s="2569"/>
      <c r="Q585" s="2569"/>
      <c r="R585" s="2569"/>
      <c r="S585" s="2569"/>
      <c r="T585" s="2565"/>
      <c r="U585" s="2565"/>
      <c r="V585" s="2565"/>
      <c r="W585" s="2565"/>
      <c r="X585" s="2565"/>
      <c r="Y585" s="2565"/>
      <c r="Z585" s="2565"/>
      <c r="AA585" s="2565"/>
      <c r="AB585" s="2565"/>
      <c r="AC585" s="2565"/>
      <c r="AD585" s="2565"/>
      <c r="AE585" s="2565"/>
      <c r="AF585" s="2565"/>
      <c r="AG585" s="2565"/>
      <c r="AH585" s="2565"/>
      <c r="AI585" s="2565"/>
      <c r="AJ585" s="2565"/>
      <c r="AK585" s="2572"/>
    </row>
    <row r="586" spans="2:37" s="2452" customFormat="1" x14ac:dyDescent="0.2">
      <c r="B586" s="3979" t="s">
        <v>4993</v>
      </c>
      <c r="C586" s="3980"/>
      <c r="D586" s="4149" t="s">
        <v>5183</v>
      </c>
      <c r="E586" s="4149"/>
      <c r="F586" s="4149"/>
      <c r="G586" s="4149"/>
      <c r="H586" s="4149"/>
      <c r="I586" s="3121"/>
      <c r="J586" s="2569"/>
      <c r="K586" s="2569"/>
      <c r="L586" s="2569"/>
      <c r="M586" s="2569"/>
      <c r="N586" s="2569"/>
      <c r="O586" s="2569"/>
      <c r="P586" s="2569"/>
      <c r="Q586" s="2569"/>
      <c r="R586" s="2569"/>
      <c r="S586" s="2569"/>
      <c r="T586" s="2565"/>
      <c r="U586" s="2565"/>
      <c r="V586" s="2565"/>
      <c r="W586" s="2565"/>
      <c r="X586" s="2565"/>
      <c r="Y586" s="2565"/>
      <c r="Z586" s="2565"/>
      <c r="AA586" s="2565"/>
      <c r="AB586" s="2565"/>
      <c r="AC586" s="2565"/>
      <c r="AD586" s="2565"/>
      <c r="AE586" s="2565"/>
      <c r="AF586" s="2565"/>
      <c r="AG586" s="2565"/>
      <c r="AH586" s="2565"/>
      <c r="AI586" s="2565"/>
      <c r="AJ586" s="2565"/>
      <c r="AK586" s="2572"/>
    </row>
    <row r="587" spans="2:37" s="2452" customFormat="1" ht="15.75" thickBot="1" x14ac:dyDescent="0.25">
      <c r="B587" s="4057"/>
      <c r="C587" s="4058"/>
      <c r="D587" s="4059"/>
      <c r="E587" s="4059"/>
      <c r="F587" s="4059"/>
      <c r="G587" s="4059"/>
      <c r="H587" s="2574"/>
      <c r="I587" s="2574"/>
      <c r="J587" s="2574"/>
      <c r="K587" s="2574"/>
      <c r="L587" s="2574"/>
      <c r="M587" s="2574"/>
      <c r="N587" s="2574"/>
      <c r="O587" s="2574"/>
      <c r="P587" s="2574"/>
      <c r="Q587" s="2574"/>
      <c r="R587" s="2574"/>
      <c r="S587" s="2574"/>
      <c r="T587" s="2575"/>
      <c r="U587" s="2575"/>
      <c r="V587" s="2575"/>
      <c r="W587" s="2575"/>
      <c r="X587" s="2575"/>
      <c r="Y587" s="2575"/>
      <c r="Z587" s="2575"/>
      <c r="AA587" s="2575"/>
      <c r="AB587" s="2575"/>
      <c r="AC587" s="2575"/>
      <c r="AD587" s="2575"/>
      <c r="AE587" s="2575"/>
      <c r="AF587" s="2575"/>
      <c r="AG587" s="2575"/>
      <c r="AH587" s="2575"/>
      <c r="AI587" s="2575"/>
      <c r="AJ587" s="2575"/>
      <c r="AK587" s="2577"/>
    </row>
    <row r="588" spans="2:37" s="2452" customFormat="1" x14ac:dyDescent="0.2">
      <c r="B588" s="2774"/>
      <c r="C588" s="2874"/>
      <c r="D588" s="2874"/>
      <c r="E588" s="2874"/>
      <c r="F588" s="2874"/>
      <c r="G588" s="2875"/>
      <c r="H588" s="2876"/>
      <c r="I588" s="2874"/>
      <c r="J588" s="2874"/>
    </row>
    <row r="589" spans="2:37" s="2452" customFormat="1" ht="13.5" thickBot="1" x14ac:dyDescent="0.25">
      <c r="B589" s="2874"/>
      <c r="C589" s="2874"/>
      <c r="D589" s="2874"/>
      <c r="E589" s="2874"/>
      <c r="F589" s="2874"/>
      <c r="G589" s="2875"/>
      <c r="H589" s="2876"/>
      <c r="I589" s="2874"/>
      <c r="J589" s="2874"/>
    </row>
    <row r="590" spans="2:37" s="2403" customFormat="1" ht="20.25" x14ac:dyDescent="0.2">
      <c r="B590" s="3987" t="s">
        <v>5001</v>
      </c>
      <c r="C590" s="3988"/>
      <c r="D590" s="3988"/>
      <c r="E590" s="3988"/>
      <c r="F590" s="3988"/>
      <c r="G590" s="3988"/>
      <c r="H590" s="3988"/>
      <c r="I590" s="3988"/>
      <c r="J590" s="3988"/>
      <c r="K590" s="3988"/>
      <c r="L590" s="3988"/>
      <c r="M590" s="3988"/>
      <c r="N590" s="3988"/>
      <c r="O590" s="3988"/>
      <c r="P590" s="3988"/>
      <c r="Q590" s="3988"/>
      <c r="R590" s="3988"/>
      <c r="S590" s="3988"/>
      <c r="T590" s="3988"/>
      <c r="U590" s="3988"/>
      <c r="V590" s="3988"/>
      <c r="W590" s="3988"/>
      <c r="X590" s="3988"/>
      <c r="Y590" s="3988"/>
      <c r="Z590" s="3988"/>
      <c r="AA590" s="3988"/>
      <c r="AB590" s="3988"/>
      <c r="AC590" s="3988"/>
      <c r="AD590" s="3988"/>
      <c r="AE590" s="3988"/>
      <c r="AF590" s="3988"/>
      <c r="AG590" s="3988"/>
      <c r="AH590" s="3988"/>
      <c r="AI590" s="3988"/>
      <c r="AJ590" s="3988"/>
      <c r="AK590" s="3989"/>
    </row>
    <row r="591" spans="2:37" s="2403" customFormat="1" x14ac:dyDescent="0.2">
      <c r="B591" s="2570"/>
      <c r="C591" s="2792"/>
      <c r="D591" s="2792"/>
      <c r="E591" s="2792"/>
      <c r="F591" s="2792"/>
      <c r="G591" s="2571"/>
      <c r="H591" s="2571"/>
      <c r="I591" s="2571"/>
      <c r="J591" s="2571"/>
      <c r="K591" s="2571"/>
      <c r="L591" s="2571"/>
      <c r="M591" s="2571"/>
      <c r="N591" s="2571"/>
      <c r="O591" s="2571"/>
      <c r="P591" s="2571"/>
      <c r="Q591" s="2571"/>
      <c r="R591" s="2571"/>
      <c r="S591" s="2571"/>
      <c r="T591" s="2571"/>
      <c r="U591" s="2571"/>
      <c r="V591" s="2571"/>
      <c r="W591" s="2571"/>
      <c r="X591" s="2571"/>
      <c r="Y591" s="2571"/>
      <c r="Z591" s="2571"/>
      <c r="AA591" s="2571"/>
      <c r="AB591" s="2571"/>
      <c r="AC591" s="2571"/>
      <c r="AD591" s="2571"/>
      <c r="AE591" s="2571"/>
      <c r="AF591" s="2571"/>
      <c r="AG591" s="2571"/>
      <c r="AH591" s="2571"/>
      <c r="AI591" s="2571"/>
      <c r="AJ591" s="2571"/>
      <c r="AK591" s="2572"/>
    </row>
    <row r="592" spans="2:37" s="2403" customFormat="1" x14ac:dyDescent="0.2">
      <c r="B592" s="2570" t="s">
        <v>4988</v>
      </c>
      <c r="C592" s="2792"/>
      <c r="D592" s="4122" t="s">
        <v>5478</v>
      </c>
      <c r="E592" s="4122"/>
      <c r="F592" s="4122"/>
      <c r="G592" s="2571"/>
      <c r="H592" s="2571"/>
      <c r="I592" s="2571"/>
      <c r="J592" s="2571"/>
      <c r="K592" s="2571"/>
      <c r="L592" s="2571"/>
      <c r="M592" s="2571"/>
      <c r="N592" s="2571"/>
      <c r="O592" s="2571"/>
      <c r="P592" s="2571"/>
      <c r="Q592" s="2571"/>
      <c r="R592" s="2571"/>
      <c r="S592" s="2571"/>
      <c r="T592" s="2571"/>
      <c r="U592" s="2571"/>
      <c r="V592" s="2571"/>
      <c r="W592" s="2571"/>
      <c r="X592" s="2571"/>
      <c r="Y592" s="2571"/>
      <c r="Z592" s="2571"/>
      <c r="AA592" s="2571"/>
      <c r="AB592" s="2571"/>
      <c r="AC592" s="2571"/>
      <c r="AD592" s="2571"/>
      <c r="AE592" s="2571"/>
      <c r="AF592" s="2571"/>
      <c r="AG592" s="2571"/>
      <c r="AH592" s="2571"/>
      <c r="AI592" s="2571"/>
      <c r="AJ592" s="2571"/>
      <c r="AK592" s="2572"/>
    </row>
    <row r="593" spans="2:37" s="2403" customFormat="1" ht="13.5" thickBot="1" x14ac:dyDescent="0.25">
      <c r="B593" s="3991" t="s">
        <v>5002</v>
      </c>
      <c r="C593" s="3992"/>
      <c r="D593" s="4139">
        <v>41480</v>
      </c>
      <c r="E593" s="4140"/>
      <c r="F593" s="2792"/>
      <c r="G593" s="2571"/>
      <c r="H593" s="2571"/>
      <c r="I593" s="2571"/>
      <c r="J593" s="2571"/>
      <c r="K593" s="2571"/>
      <c r="L593" s="2571"/>
      <c r="M593" s="2571"/>
      <c r="N593" s="2571"/>
      <c r="O593" s="2571"/>
      <c r="P593" s="2571"/>
      <c r="Q593" s="2571"/>
      <c r="R593" s="2571"/>
      <c r="S593" s="2571"/>
      <c r="T593" s="2571"/>
      <c r="U593" s="2571"/>
      <c r="V593" s="2571"/>
      <c r="W593" s="2571"/>
      <c r="X593" s="2571"/>
      <c r="Y593" s="2571"/>
      <c r="Z593" s="2571"/>
      <c r="AA593" s="2571"/>
      <c r="AB593" s="2571"/>
      <c r="AC593" s="2571"/>
      <c r="AD593" s="2571"/>
      <c r="AE593" s="2571"/>
      <c r="AF593" s="2571"/>
      <c r="AG593" s="2571"/>
      <c r="AH593" s="2571"/>
      <c r="AI593" s="2571"/>
      <c r="AJ593" s="2571"/>
      <c r="AK593" s="2572"/>
    </row>
    <row r="594" spans="2:37" s="2403" customFormat="1" ht="93.75" customHeight="1" thickBot="1" x14ac:dyDescent="0.25">
      <c r="B594" s="3993" t="s">
        <v>5003</v>
      </c>
      <c r="C594" s="4036"/>
      <c r="D594" s="4118" t="s">
        <v>5479</v>
      </c>
      <c r="E594" s="4119"/>
      <c r="F594" s="4119"/>
      <c r="G594" s="4119"/>
      <c r="H594" s="4119"/>
      <c r="I594" s="4119"/>
      <c r="J594" s="4119"/>
      <c r="K594" s="4119"/>
      <c r="L594" s="4119"/>
      <c r="M594" s="4119"/>
      <c r="N594" s="4119"/>
      <c r="O594" s="4119"/>
      <c r="P594" s="4119"/>
      <c r="Q594" s="4120"/>
      <c r="R594" s="2571"/>
      <c r="S594" s="2571"/>
      <c r="T594" s="2571"/>
      <c r="U594" s="2571"/>
      <c r="V594" s="2571"/>
      <c r="W594" s="2571"/>
      <c r="X594" s="2571"/>
      <c r="Y594" s="2571"/>
      <c r="Z594" s="2571"/>
      <c r="AA594" s="2571"/>
      <c r="AB594" s="2571"/>
      <c r="AC594" s="2571"/>
      <c r="AD594" s="2571"/>
      <c r="AE594" s="2571"/>
      <c r="AF594" s="2571"/>
      <c r="AG594" s="2571"/>
      <c r="AH594" s="2571"/>
      <c r="AI594" s="2571"/>
      <c r="AJ594" s="2571"/>
      <c r="AK594" s="2572"/>
    </row>
    <row r="595" spans="2:37" s="2403" customFormat="1" ht="13.5" thickBot="1" x14ac:dyDescent="0.25">
      <c r="B595" s="3998"/>
      <c r="C595" s="3999"/>
      <c r="D595" s="3999"/>
      <c r="E595" s="3999"/>
      <c r="F595" s="3999"/>
      <c r="G595" s="3999"/>
      <c r="H595" s="3999"/>
      <c r="I595" s="3999"/>
      <c r="J595" s="3999"/>
      <c r="K595" s="3999"/>
      <c r="L595" s="3999"/>
      <c r="M595" s="3999"/>
      <c r="N595" s="3999"/>
      <c r="O595" s="3999"/>
      <c r="P595" s="3999"/>
      <c r="Q595" s="3999"/>
      <c r="R595" s="2571"/>
      <c r="S595" s="2571"/>
      <c r="T595" s="2571"/>
      <c r="U595" s="2571"/>
      <c r="V595" s="2571"/>
      <c r="W595" s="2571"/>
      <c r="X595" s="2571"/>
      <c r="Y595" s="2571"/>
      <c r="Z595" s="2571"/>
      <c r="AA595" s="2571"/>
      <c r="AB595" s="2571"/>
      <c r="AC595" s="2571"/>
      <c r="AD595" s="2571"/>
      <c r="AE595" s="2571"/>
      <c r="AF595" s="2571"/>
      <c r="AG595" s="2571"/>
      <c r="AH595" s="2571"/>
      <c r="AI595" s="2571"/>
      <c r="AJ595" s="2571"/>
      <c r="AK595" s="2572"/>
    </row>
    <row r="596" spans="2:37" s="2403" customFormat="1" ht="24" customHeight="1" thickBot="1" x14ac:dyDescent="0.25">
      <c r="B596" s="4000" t="s">
        <v>5004</v>
      </c>
      <c r="C596" s="4000"/>
      <c r="D596" s="4000" t="s">
        <v>4994</v>
      </c>
      <c r="E596" s="4000" t="s">
        <v>5005</v>
      </c>
      <c r="F596" s="4002" t="s">
        <v>224</v>
      </c>
      <c r="G596" s="4002"/>
      <c r="H596" s="4002"/>
      <c r="I596" s="4002"/>
      <c r="J596" s="4002"/>
      <c r="K596" s="4002"/>
      <c r="L596" s="4002"/>
      <c r="M596" s="4002"/>
      <c r="N596" s="4002"/>
      <c r="O596" s="4002"/>
      <c r="P596" s="4002"/>
      <c r="Q596" s="4002"/>
      <c r="R596" s="4002"/>
      <c r="S596" s="4002" t="s">
        <v>340</v>
      </c>
      <c r="T596" s="4002"/>
      <c r="U596" s="4002"/>
      <c r="V596" s="4002"/>
      <c r="W596" s="4002"/>
      <c r="X596" s="4002"/>
      <c r="Y596" s="4002"/>
      <c r="Z596" s="4002"/>
      <c r="AA596" s="4002"/>
      <c r="AB596" s="4002"/>
      <c r="AC596" s="4002"/>
      <c r="AD596" s="4002" t="s">
        <v>225</v>
      </c>
      <c r="AE596" s="4002"/>
      <c r="AF596" s="4002"/>
      <c r="AG596" s="4002"/>
      <c r="AH596" s="4003" t="s">
        <v>4989</v>
      </c>
      <c r="AI596" s="4003"/>
      <c r="AJ596" s="4003"/>
      <c r="AK596" s="2572"/>
    </row>
    <row r="597" spans="2:37" s="2403" customFormat="1" ht="36" customHeight="1" thickBot="1" x14ac:dyDescent="0.25">
      <c r="B597" s="4001"/>
      <c r="C597" s="4001"/>
      <c r="D597" s="4001"/>
      <c r="E597" s="4001"/>
      <c r="F597" s="4001" t="s">
        <v>5006</v>
      </c>
      <c r="G597" s="4001" t="s">
        <v>5007</v>
      </c>
      <c r="H597" s="4000" t="s">
        <v>5008</v>
      </c>
      <c r="I597" s="4004" t="s">
        <v>5009</v>
      </c>
      <c r="J597" s="4004" t="s">
        <v>5010</v>
      </c>
      <c r="K597" s="4005" t="s">
        <v>5011</v>
      </c>
      <c r="L597" s="4005" t="s">
        <v>5012</v>
      </c>
      <c r="M597" s="4004" t="s">
        <v>5013</v>
      </c>
      <c r="N597" s="4004"/>
      <c r="O597" s="4005" t="s">
        <v>5014</v>
      </c>
      <c r="P597" s="4005" t="s">
        <v>5015</v>
      </c>
      <c r="Q597" s="4005" t="s">
        <v>5016</v>
      </c>
      <c r="R597" s="4005" t="s">
        <v>5017</v>
      </c>
      <c r="S597" s="4000" t="s">
        <v>5018</v>
      </c>
      <c r="T597" s="4000" t="s">
        <v>5019</v>
      </c>
      <c r="U597" s="4000" t="s">
        <v>5020</v>
      </c>
      <c r="V597" s="4000" t="s">
        <v>5021</v>
      </c>
      <c r="W597" s="4000" t="s">
        <v>5022</v>
      </c>
      <c r="X597" s="4000" t="s">
        <v>5023</v>
      </c>
      <c r="Y597" s="4000" t="s">
        <v>5024</v>
      </c>
      <c r="Z597" s="4000" t="s">
        <v>5025</v>
      </c>
      <c r="AA597" s="4000" t="s">
        <v>5026</v>
      </c>
      <c r="AB597" s="4004" t="s">
        <v>5027</v>
      </c>
      <c r="AC597" s="4004" t="s">
        <v>5028</v>
      </c>
      <c r="AD597" s="4000" t="s">
        <v>5029</v>
      </c>
      <c r="AE597" s="4000" t="s">
        <v>5030</v>
      </c>
      <c r="AF597" s="4000" t="s">
        <v>5031</v>
      </c>
      <c r="AG597" s="4000" t="s">
        <v>5032</v>
      </c>
      <c r="AH597" s="4000" t="s">
        <v>1154</v>
      </c>
      <c r="AI597" s="4000" t="s">
        <v>4990</v>
      </c>
      <c r="AJ597" s="4000" t="s">
        <v>4991</v>
      </c>
      <c r="AK597" s="2572"/>
    </row>
    <row r="598" spans="2:37" s="2403" customFormat="1" ht="25.5" customHeight="1" thickBot="1" x14ac:dyDescent="0.25">
      <c r="B598" s="4001"/>
      <c r="C598" s="4001"/>
      <c r="D598" s="4001"/>
      <c r="E598" s="4001"/>
      <c r="F598" s="4001"/>
      <c r="G598" s="4001"/>
      <c r="H598" s="4001"/>
      <c r="I598" s="4005"/>
      <c r="J598" s="4005"/>
      <c r="K598" s="4005"/>
      <c r="L598" s="4005"/>
      <c r="M598" s="2790" t="s">
        <v>5033</v>
      </c>
      <c r="N598" s="2791" t="s">
        <v>2798</v>
      </c>
      <c r="O598" s="4005"/>
      <c r="P598" s="4005"/>
      <c r="Q598" s="4005"/>
      <c r="R598" s="4005"/>
      <c r="S598" s="4001"/>
      <c r="T598" s="4001"/>
      <c r="U598" s="4001"/>
      <c r="V598" s="4001"/>
      <c r="W598" s="4001"/>
      <c r="X598" s="4001"/>
      <c r="Y598" s="4001"/>
      <c r="Z598" s="4001"/>
      <c r="AA598" s="4001"/>
      <c r="AB598" s="4005"/>
      <c r="AC598" s="4005"/>
      <c r="AD598" s="4001"/>
      <c r="AE598" s="4001"/>
      <c r="AF598" s="4001"/>
      <c r="AG598" s="4001"/>
      <c r="AH598" s="4001"/>
      <c r="AI598" s="4001"/>
      <c r="AJ598" s="4001"/>
      <c r="AK598" s="2572"/>
    </row>
    <row r="599" spans="2:37" s="2403" customFormat="1" ht="122.25" customHeight="1" x14ac:dyDescent="0.2">
      <c r="B599" s="5976" t="s">
        <v>5480</v>
      </c>
      <c r="C599" s="5977"/>
      <c r="D599" s="2578" t="s">
        <v>5481</v>
      </c>
      <c r="E599" s="2643" t="s">
        <v>1534</v>
      </c>
      <c r="F599" s="2643" t="s">
        <v>1534</v>
      </c>
      <c r="G599" s="2600" t="s">
        <v>1534</v>
      </c>
      <c r="H599" s="2640" t="s">
        <v>1534</v>
      </c>
      <c r="I599" s="2640" t="s">
        <v>1534</v>
      </c>
      <c r="J599" s="2640" t="s">
        <v>1534</v>
      </c>
      <c r="K599" s="2600">
        <v>0.04</v>
      </c>
      <c r="L599" s="2600" t="s">
        <v>1534</v>
      </c>
      <c r="M599" s="2640" t="s">
        <v>1534</v>
      </c>
      <c r="N599" s="2640" t="s">
        <v>1534</v>
      </c>
      <c r="O599" s="2600">
        <v>0.15</v>
      </c>
      <c r="P599" s="2600">
        <v>0.15</v>
      </c>
      <c r="Q599" s="2600" t="s">
        <v>1534</v>
      </c>
      <c r="R599" s="2600" t="s">
        <v>1534</v>
      </c>
      <c r="S599" s="2705" t="s">
        <v>1534</v>
      </c>
      <c r="T599" s="2600" t="s">
        <v>1534</v>
      </c>
      <c r="U599" s="2601" t="s">
        <v>1534</v>
      </c>
      <c r="V599" s="2601" t="s">
        <v>1534</v>
      </c>
      <c r="W599" s="2600">
        <v>0.03</v>
      </c>
      <c r="X599" s="2600" t="s">
        <v>1534</v>
      </c>
      <c r="Y599" s="2640" t="s">
        <v>1534</v>
      </c>
      <c r="Z599" s="2601" t="s">
        <v>1534</v>
      </c>
      <c r="AA599" s="2640" t="s">
        <v>1534</v>
      </c>
      <c r="AB599" s="2600">
        <v>0.06</v>
      </c>
      <c r="AC599" s="2600" t="s">
        <v>1534</v>
      </c>
      <c r="AD599" s="2643" t="s">
        <v>1534</v>
      </c>
      <c r="AE599" s="2640" t="s">
        <v>1534</v>
      </c>
      <c r="AF599" s="2600">
        <v>0.2</v>
      </c>
      <c r="AG599" s="2706" t="s">
        <v>1534</v>
      </c>
      <c r="AH599" s="2640" t="s">
        <v>1534</v>
      </c>
      <c r="AI599" s="2640" t="s">
        <v>1534</v>
      </c>
      <c r="AJ599" s="2707" t="s">
        <v>1534</v>
      </c>
      <c r="AK599" s="2572"/>
    </row>
    <row r="600" spans="2:37" s="2403" customFormat="1" ht="13.5" thickBot="1" x14ac:dyDescent="0.25">
      <c r="B600" s="3984"/>
      <c r="C600" s="3985"/>
      <c r="D600" s="2602"/>
      <c r="E600" s="2603"/>
      <c r="F600" s="2603"/>
      <c r="G600" s="2604"/>
      <c r="H600" s="2604"/>
      <c r="I600" s="2604"/>
      <c r="J600" s="2605"/>
      <c r="K600" s="2604"/>
      <c r="L600" s="2604"/>
      <c r="M600" s="2605"/>
      <c r="N600" s="2605"/>
      <c r="O600" s="2604"/>
      <c r="P600" s="2604"/>
      <c r="Q600" s="2604"/>
      <c r="R600" s="2604"/>
      <c r="S600" s="2606"/>
      <c r="T600" s="2606"/>
      <c r="U600" s="2606"/>
      <c r="V600" s="2606"/>
      <c r="W600" s="2606"/>
      <c r="X600" s="2604"/>
      <c r="Y600" s="2607"/>
      <c r="Z600" s="2607"/>
      <c r="AA600" s="2607"/>
      <c r="AB600" s="2607"/>
      <c r="AC600" s="2604"/>
      <c r="AD600" s="2607"/>
      <c r="AE600" s="2607"/>
      <c r="AF600" s="2607"/>
      <c r="AG600" s="2608"/>
      <c r="AH600" s="2607"/>
      <c r="AI600" s="2607"/>
      <c r="AJ600" s="2609"/>
      <c r="AK600" s="2572"/>
    </row>
    <row r="601" spans="2:37" s="2403" customFormat="1" x14ac:dyDescent="0.2">
      <c r="B601" s="2573"/>
      <c r="C601" s="2566"/>
      <c r="D601" s="2906"/>
      <c r="E601" s="2906"/>
      <c r="F601" s="2906"/>
      <c r="G601" s="2906"/>
      <c r="H601" s="2566"/>
      <c r="I601" s="2567"/>
      <c r="J601" s="2567"/>
      <c r="K601" s="2567"/>
      <c r="L601" s="2567"/>
      <c r="M601" s="2566"/>
      <c r="N601" s="2567"/>
      <c r="O601" s="2567"/>
      <c r="P601" s="2567"/>
      <c r="Q601" s="2567"/>
      <c r="R601" s="2567"/>
      <c r="S601" s="2566"/>
      <c r="T601" s="2565"/>
      <c r="U601" s="2565"/>
      <c r="V601" s="2565"/>
      <c r="W601" s="2565"/>
      <c r="X601" s="2565"/>
      <c r="Y601" s="2565"/>
      <c r="Z601" s="2565"/>
      <c r="AA601" s="2565"/>
      <c r="AB601" s="2565"/>
      <c r="AC601" s="2565"/>
      <c r="AD601" s="2565"/>
      <c r="AE601" s="2565"/>
      <c r="AF601" s="2565"/>
      <c r="AG601" s="2565"/>
      <c r="AH601" s="2565"/>
      <c r="AI601" s="2565"/>
      <c r="AJ601" s="2565"/>
      <c r="AK601" s="2572"/>
    </row>
    <row r="602" spans="2:37" s="2403" customFormat="1" x14ac:dyDescent="0.2">
      <c r="B602" s="3979" t="s">
        <v>4992</v>
      </c>
      <c r="C602" s="3980"/>
      <c r="D602" s="3986" t="s">
        <v>5166</v>
      </c>
      <c r="E602" s="3986"/>
      <c r="F602" s="3986"/>
      <c r="G602" s="3986"/>
      <c r="H602" s="2569"/>
      <c r="I602" s="2569"/>
      <c r="J602" s="2569"/>
      <c r="K602" s="2569"/>
      <c r="L602" s="2569"/>
      <c r="M602" s="2569"/>
      <c r="N602" s="2569"/>
      <c r="O602" s="2569"/>
      <c r="P602" s="2569"/>
      <c r="Q602" s="2569"/>
      <c r="R602" s="2569"/>
      <c r="S602" s="2569"/>
      <c r="T602" s="2565"/>
      <c r="U602" s="2565"/>
      <c r="V602" s="2565"/>
      <c r="W602" s="2565"/>
      <c r="X602" s="2565"/>
      <c r="Y602" s="2565"/>
      <c r="Z602" s="2565"/>
      <c r="AA602" s="2565"/>
      <c r="AB602" s="2565"/>
      <c r="AC602" s="2565"/>
      <c r="AD602" s="2565"/>
      <c r="AE602" s="2565"/>
      <c r="AF602" s="2565"/>
      <c r="AG602" s="2565"/>
      <c r="AH602" s="2565"/>
      <c r="AI602" s="2565"/>
      <c r="AJ602" s="2565"/>
      <c r="AK602" s="2572"/>
    </row>
    <row r="603" spans="2:37" s="2403" customFormat="1" x14ac:dyDescent="0.2">
      <c r="B603" s="3979" t="s">
        <v>4993</v>
      </c>
      <c r="C603" s="3980"/>
      <c r="D603" s="3986" t="s">
        <v>5167</v>
      </c>
      <c r="E603" s="3986"/>
      <c r="F603" s="3986"/>
      <c r="G603" s="3986"/>
      <c r="H603" s="2569"/>
      <c r="I603" s="2569"/>
      <c r="J603" s="2569"/>
      <c r="K603" s="2569"/>
      <c r="L603" s="2569"/>
      <c r="M603" s="2569"/>
      <c r="N603" s="2569"/>
      <c r="O603" s="2569"/>
      <c r="P603" s="2569"/>
      <c r="Q603" s="2569"/>
      <c r="R603" s="2569"/>
      <c r="S603" s="2569"/>
      <c r="T603" s="2565"/>
      <c r="U603" s="2565"/>
      <c r="V603" s="2565"/>
      <c r="W603" s="2565"/>
      <c r="X603" s="2565"/>
      <c r="Y603" s="2565"/>
      <c r="Z603" s="2565"/>
      <c r="AA603" s="2565"/>
      <c r="AB603" s="2565"/>
      <c r="AC603" s="2565"/>
      <c r="AD603" s="2565"/>
      <c r="AE603" s="2565"/>
      <c r="AF603" s="2565"/>
      <c r="AG603" s="2565"/>
      <c r="AH603" s="2565"/>
      <c r="AI603" s="2565"/>
      <c r="AJ603" s="2565"/>
      <c r="AK603" s="2572"/>
    </row>
    <row r="604" spans="2:37" s="2403" customFormat="1" ht="15.75" thickBot="1" x14ac:dyDescent="0.25">
      <c r="B604" s="4057"/>
      <c r="C604" s="4058"/>
      <c r="D604" s="4059"/>
      <c r="E604" s="4059"/>
      <c r="F604" s="4059"/>
      <c r="G604" s="4059"/>
      <c r="H604" s="2574"/>
      <c r="I604" s="2574"/>
      <c r="J604" s="2574"/>
      <c r="K604" s="2574"/>
      <c r="L604" s="2574"/>
      <c r="M604" s="2574"/>
      <c r="N604" s="2574"/>
      <c r="O604" s="2574"/>
      <c r="P604" s="2574"/>
      <c r="Q604" s="2574"/>
      <c r="R604" s="2574"/>
      <c r="S604" s="2574"/>
      <c r="T604" s="2575"/>
      <c r="U604" s="2575"/>
      <c r="V604" s="2575"/>
      <c r="W604" s="2575"/>
      <c r="X604" s="2575"/>
      <c r="Y604" s="2575"/>
      <c r="Z604" s="2575"/>
      <c r="AA604" s="2575"/>
      <c r="AB604" s="2575"/>
      <c r="AC604" s="2575"/>
      <c r="AD604" s="2575"/>
      <c r="AE604" s="2575"/>
      <c r="AF604" s="2575"/>
      <c r="AG604" s="2575"/>
      <c r="AH604" s="2575"/>
      <c r="AI604" s="2575"/>
      <c r="AJ604" s="2575"/>
      <c r="AK604" s="2577"/>
    </row>
    <row r="605" spans="2:37" s="2452" customFormat="1" x14ac:dyDescent="0.2">
      <c r="B605" s="4941"/>
      <c r="C605" s="4941"/>
      <c r="D605" s="2874"/>
      <c r="E605" s="2874"/>
      <c r="F605" s="2874"/>
      <c r="G605" s="2875"/>
      <c r="H605" s="2876"/>
      <c r="I605" s="2874"/>
      <c r="J605" s="2874"/>
    </row>
    <row r="606" spans="2:37" s="2452" customFormat="1" ht="15.75" customHeight="1" thickBot="1" x14ac:dyDescent="0.25">
      <c r="B606" s="2874"/>
      <c r="C606" s="2874"/>
      <c r="D606" s="2874"/>
      <c r="E606" s="2874"/>
      <c r="F606" s="2874"/>
      <c r="G606" s="2875"/>
      <c r="H606" s="2876"/>
      <c r="I606" s="2874"/>
      <c r="J606" s="2874"/>
    </row>
    <row r="607" spans="2:37" s="2403" customFormat="1" ht="20.25" x14ac:dyDescent="0.2">
      <c r="B607" s="3987" t="s">
        <v>5001</v>
      </c>
      <c r="C607" s="3988"/>
      <c r="D607" s="3988"/>
      <c r="E607" s="3988"/>
      <c r="F607" s="3988"/>
      <c r="G607" s="3988"/>
      <c r="H607" s="3988"/>
      <c r="I607" s="3988"/>
      <c r="J607" s="3988"/>
      <c r="K607" s="3988"/>
      <c r="L607" s="3988"/>
      <c r="M607" s="3988"/>
      <c r="N607" s="3988"/>
      <c r="O607" s="3988"/>
      <c r="P607" s="3988"/>
      <c r="Q607" s="3988"/>
      <c r="R607" s="3988"/>
      <c r="S607" s="3988"/>
      <c r="T607" s="3988"/>
      <c r="U607" s="3988"/>
      <c r="V607" s="3988"/>
      <c r="W607" s="3988"/>
      <c r="X607" s="3988"/>
      <c r="Y607" s="3988"/>
      <c r="Z607" s="3988"/>
      <c r="AA607" s="3988"/>
      <c r="AB607" s="3988"/>
      <c r="AC607" s="3988"/>
      <c r="AD607" s="3988"/>
      <c r="AE607" s="3988"/>
      <c r="AF607" s="3988"/>
      <c r="AG607" s="3988"/>
      <c r="AH607" s="3988"/>
      <c r="AI607" s="3988"/>
      <c r="AJ607" s="3988"/>
      <c r="AK607" s="3989"/>
    </row>
    <row r="608" spans="2:37" s="2403" customFormat="1" x14ac:dyDescent="0.2">
      <c r="B608" s="2570"/>
      <c r="C608" s="2792"/>
      <c r="D608" s="2792"/>
      <c r="E608" s="2792"/>
      <c r="F608" s="2792"/>
      <c r="G608" s="2571"/>
      <c r="H608" s="2571"/>
      <c r="I608" s="2571"/>
      <c r="J608" s="2571"/>
      <c r="K608" s="2571"/>
      <c r="L608" s="2571"/>
      <c r="M608" s="2571"/>
      <c r="N608" s="2571"/>
      <c r="O608" s="2571"/>
      <c r="P608" s="2571"/>
      <c r="Q608" s="2571"/>
      <c r="R608" s="2571"/>
      <c r="S608" s="2571"/>
      <c r="T608" s="2571"/>
      <c r="U608" s="2571"/>
      <c r="V608" s="2571"/>
      <c r="W608" s="2571"/>
      <c r="X608" s="2571"/>
      <c r="Y608" s="2571"/>
      <c r="Z608" s="2571"/>
      <c r="AA608" s="2571"/>
      <c r="AB608" s="2571"/>
      <c r="AC608" s="2571"/>
      <c r="AD608" s="2571"/>
      <c r="AE608" s="2571"/>
      <c r="AF608" s="2571"/>
      <c r="AG608" s="2571"/>
      <c r="AH608" s="2571"/>
      <c r="AI608" s="2571"/>
      <c r="AJ608" s="2571"/>
      <c r="AK608" s="2572"/>
    </row>
    <row r="609" spans="2:37" s="2403" customFormat="1" x14ac:dyDescent="0.2">
      <c r="B609" s="2570" t="s">
        <v>4988</v>
      </c>
      <c r="C609" s="2792"/>
      <c r="D609" s="4122" t="s">
        <v>5458</v>
      </c>
      <c r="E609" s="4122"/>
      <c r="F609" s="4122"/>
      <c r="G609" s="2571"/>
      <c r="H609" s="2571"/>
      <c r="I609" s="2571"/>
      <c r="J609" s="2571"/>
      <c r="K609" s="2571"/>
      <c r="L609" s="2571"/>
      <c r="M609" s="2571"/>
      <c r="N609" s="2571"/>
      <c r="O609" s="2571"/>
      <c r="P609" s="2571"/>
      <c r="Q609" s="2571"/>
      <c r="R609" s="2571"/>
      <c r="S609" s="2571"/>
      <c r="T609" s="2571"/>
      <c r="U609" s="2571"/>
      <c r="V609" s="2571"/>
      <c r="W609" s="2571"/>
      <c r="X609" s="2571"/>
      <c r="Y609" s="2571"/>
      <c r="Z609" s="2571"/>
      <c r="AA609" s="2571"/>
      <c r="AB609" s="2571"/>
      <c r="AC609" s="2571"/>
      <c r="AD609" s="2571"/>
      <c r="AE609" s="2571"/>
      <c r="AF609" s="2571"/>
      <c r="AG609" s="2571"/>
      <c r="AH609" s="2571"/>
      <c r="AI609" s="2571"/>
      <c r="AJ609" s="2571"/>
      <c r="AK609" s="2572"/>
    </row>
    <row r="610" spans="2:37" s="2403" customFormat="1" ht="13.5" thickBot="1" x14ac:dyDescent="0.25">
      <c r="B610" s="3991" t="s">
        <v>5002</v>
      </c>
      <c r="C610" s="3992"/>
      <c r="D610" s="4139">
        <v>41463</v>
      </c>
      <c r="E610" s="4140"/>
      <c r="F610" s="2792"/>
      <c r="G610" s="2571"/>
      <c r="H610" s="2571"/>
      <c r="I610" s="2571"/>
      <c r="J610" s="2571"/>
      <c r="K610" s="2571"/>
      <c r="L610" s="2571"/>
      <c r="M610" s="2571"/>
      <c r="N610" s="2571"/>
      <c r="O610" s="2571"/>
      <c r="P610" s="2571"/>
      <c r="Q610" s="2571"/>
      <c r="R610" s="2571"/>
      <c r="S610" s="2571"/>
      <c r="T610" s="2571"/>
      <c r="U610" s="2571"/>
      <c r="V610" s="2571"/>
      <c r="W610" s="2571"/>
      <c r="X610" s="2571"/>
      <c r="Y610" s="2571"/>
      <c r="Z610" s="2571"/>
      <c r="AA610" s="2571"/>
      <c r="AB610" s="2571"/>
      <c r="AC610" s="2571"/>
      <c r="AD610" s="2571"/>
      <c r="AE610" s="2571"/>
      <c r="AF610" s="2571"/>
      <c r="AG610" s="2571"/>
      <c r="AH610" s="2571"/>
      <c r="AI610" s="2571"/>
      <c r="AJ610" s="2571"/>
      <c r="AK610" s="2572"/>
    </row>
    <row r="611" spans="2:37" s="2403" customFormat="1" ht="123" customHeight="1" thickBot="1" x14ac:dyDescent="0.25">
      <c r="B611" s="3993" t="s">
        <v>5003</v>
      </c>
      <c r="C611" s="4036"/>
      <c r="D611" s="4118" t="s">
        <v>5459</v>
      </c>
      <c r="E611" s="4119"/>
      <c r="F611" s="4119"/>
      <c r="G611" s="4119"/>
      <c r="H611" s="4119"/>
      <c r="I611" s="4119"/>
      <c r="J611" s="4119"/>
      <c r="K611" s="4119"/>
      <c r="L611" s="4119"/>
      <c r="M611" s="4119"/>
      <c r="N611" s="4119"/>
      <c r="O611" s="4119"/>
      <c r="P611" s="4119"/>
      <c r="Q611" s="4120"/>
      <c r="R611" s="2571"/>
      <c r="S611" s="2571"/>
      <c r="T611" s="2571"/>
      <c r="U611" s="2571"/>
      <c r="V611" s="2571"/>
      <c r="W611" s="2571"/>
      <c r="X611" s="2571"/>
      <c r="Y611" s="2571"/>
      <c r="Z611" s="2571"/>
      <c r="AA611" s="2571"/>
      <c r="AB611" s="2571"/>
      <c r="AC611" s="2571"/>
      <c r="AD611" s="2571"/>
      <c r="AE611" s="2571"/>
      <c r="AF611" s="2571"/>
      <c r="AG611" s="2571"/>
      <c r="AH611" s="2571"/>
      <c r="AI611" s="2571"/>
      <c r="AJ611" s="2571"/>
      <c r="AK611" s="2572"/>
    </row>
    <row r="612" spans="2:37" s="2403" customFormat="1" ht="13.5" thickBot="1" x14ac:dyDescent="0.25">
      <c r="B612" s="3998"/>
      <c r="C612" s="3999"/>
      <c r="D612" s="3999"/>
      <c r="E612" s="3999"/>
      <c r="F612" s="3999"/>
      <c r="G612" s="3999"/>
      <c r="H612" s="3999"/>
      <c r="I612" s="3999"/>
      <c r="J612" s="3999"/>
      <c r="K612" s="3999"/>
      <c r="L612" s="3999"/>
      <c r="M612" s="3999"/>
      <c r="N612" s="3999"/>
      <c r="O612" s="3999"/>
      <c r="P612" s="3999"/>
      <c r="Q612" s="3999"/>
      <c r="R612" s="2571"/>
      <c r="S612" s="2571"/>
      <c r="T612" s="2571"/>
      <c r="U612" s="2571"/>
      <c r="V612" s="2571"/>
      <c r="W612" s="2571"/>
      <c r="X612" s="2571"/>
      <c r="Y612" s="2571"/>
      <c r="Z612" s="2571"/>
      <c r="AA612" s="2571"/>
      <c r="AB612" s="2571"/>
      <c r="AC612" s="2571"/>
      <c r="AD612" s="2571"/>
      <c r="AE612" s="2571"/>
      <c r="AF612" s="2571"/>
      <c r="AG612" s="2571"/>
      <c r="AH612" s="2571"/>
      <c r="AI612" s="2571"/>
      <c r="AJ612" s="2571"/>
      <c r="AK612" s="2572"/>
    </row>
    <row r="613" spans="2:37" s="2403" customFormat="1" ht="24" customHeight="1" thickBot="1" x14ac:dyDescent="0.25">
      <c r="B613" s="4000" t="s">
        <v>5004</v>
      </c>
      <c r="C613" s="4000"/>
      <c r="D613" s="4000" t="s">
        <v>4994</v>
      </c>
      <c r="E613" s="4000" t="s">
        <v>5005</v>
      </c>
      <c r="F613" s="4002" t="s">
        <v>224</v>
      </c>
      <c r="G613" s="4002"/>
      <c r="H613" s="4002"/>
      <c r="I613" s="4002"/>
      <c r="J613" s="4002"/>
      <c r="K613" s="4002"/>
      <c r="L613" s="4002"/>
      <c r="M613" s="4002"/>
      <c r="N613" s="4002"/>
      <c r="O613" s="4002"/>
      <c r="P613" s="4002"/>
      <c r="Q613" s="4002"/>
      <c r="R613" s="4002"/>
      <c r="S613" s="4002" t="s">
        <v>340</v>
      </c>
      <c r="T613" s="4002"/>
      <c r="U613" s="4002"/>
      <c r="V613" s="4002"/>
      <c r="W613" s="4002"/>
      <c r="X613" s="4002"/>
      <c r="Y613" s="4002"/>
      <c r="Z613" s="4002"/>
      <c r="AA613" s="4002"/>
      <c r="AB613" s="4002"/>
      <c r="AC613" s="4002"/>
      <c r="AD613" s="4002" t="s">
        <v>225</v>
      </c>
      <c r="AE613" s="4002"/>
      <c r="AF613" s="4002"/>
      <c r="AG613" s="4002"/>
      <c r="AH613" s="4003" t="s">
        <v>4989</v>
      </c>
      <c r="AI613" s="4003"/>
      <c r="AJ613" s="4003"/>
      <c r="AK613" s="2572"/>
    </row>
    <row r="614" spans="2:37" s="2403" customFormat="1" ht="36" customHeight="1" thickBot="1" x14ac:dyDescent="0.25">
      <c r="B614" s="4001"/>
      <c r="C614" s="4001"/>
      <c r="D614" s="4001"/>
      <c r="E614" s="4001"/>
      <c r="F614" s="4001" t="s">
        <v>5006</v>
      </c>
      <c r="G614" s="4001" t="s">
        <v>5007</v>
      </c>
      <c r="H614" s="4000" t="s">
        <v>5008</v>
      </c>
      <c r="I614" s="4004" t="s">
        <v>5009</v>
      </c>
      <c r="J614" s="4004" t="s">
        <v>5010</v>
      </c>
      <c r="K614" s="4005" t="s">
        <v>5011</v>
      </c>
      <c r="L614" s="4005" t="s">
        <v>5012</v>
      </c>
      <c r="M614" s="4004" t="s">
        <v>5013</v>
      </c>
      <c r="N614" s="4004"/>
      <c r="O614" s="4005" t="s">
        <v>5014</v>
      </c>
      <c r="P614" s="4005" t="s">
        <v>5015</v>
      </c>
      <c r="Q614" s="4005" t="s">
        <v>5016</v>
      </c>
      <c r="R614" s="4005" t="s">
        <v>5017</v>
      </c>
      <c r="S614" s="4000" t="s">
        <v>5018</v>
      </c>
      <c r="T614" s="4000" t="s">
        <v>5019</v>
      </c>
      <c r="U614" s="4000" t="s">
        <v>5020</v>
      </c>
      <c r="V614" s="4000" t="s">
        <v>5021</v>
      </c>
      <c r="W614" s="4000" t="s">
        <v>5022</v>
      </c>
      <c r="X614" s="4000" t="s">
        <v>5023</v>
      </c>
      <c r="Y614" s="4000" t="s">
        <v>5024</v>
      </c>
      <c r="Z614" s="4000" t="s">
        <v>5025</v>
      </c>
      <c r="AA614" s="4000" t="s">
        <v>5026</v>
      </c>
      <c r="AB614" s="4004" t="s">
        <v>5027</v>
      </c>
      <c r="AC614" s="4004" t="s">
        <v>5028</v>
      </c>
      <c r="AD614" s="4000" t="s">
        <v>5029</v>
      </c>
      <c r="AE614" s="4000" t="s">
        <v>5030</v>
      </c>
      <c r="AF614" s="4000" t="s">
        <v>5031</v>
      </c>
      <c r="AG614" s="4000" t="s">
        <v>5032</v>
      </c>
      <c r="AH614" s="4000" t="s">
        <v>1154</v>
      </c>
      <c r="AI614" s="4000" t="s">
        <v>4990</v>
      </c>
      <c r="AJ614" s="4000" t="s">
        <v>4991</v>
      </c>
      <c r="AK614" s="2572"/>
    </row>
    <row r="615" spans="2:37" s="2403" customFormat="1" ht="25.5" customHeight="1" thickBot="1" x14ac:dyDescent="0.25">
      <c r="B615" s="4001"/>
      <c r="C615" s="4001"/>
      <c r="D615" s="4001"/>
      <c r="E615" s="4001"/>
      <c r="F615" s="4001"/>
      <c r="G615" s="4001"/>
      <c r="H615" s="4001"/>
      <c r="I615" s="4005"/>
      <c r="J615" s="4005"/>
      <c r="K615" s="4005"/>
      <c r="L615" s="4005"/>
      <c r="M615" s="2790" t="s">
        <v>5033</v>
      </c>
      <c r="N615" s="2791" t="s">
        <v>2798</v>
      </c>
      <c r="O615" s="4005"/>
      <c r="P615" s="4005"/>
      <c r="Q615" s="4005"/>
      <c r="R615" s="4005"/>
      <c r="S615" s="4001"/>
      <c r="T615" s="4001"/>
      <c r="U615" s="4001"/>
      <c r="V615" s="4001"/>
      <c r="W615" s="4001"/>
      <c r="X615" s="4001"/>
      <c r="Y615" s="4001"/>
      <c r="Z615" s="4001"/>
      <c r="AA615" s="4001"/>
      <c r="AB615" s="4005"/>
      <c r="AC615" s="4005"/>
      <c r="AD615" s="4001"/>
      <c r="AE615" s="4001"/>
      <c r="AF615" s="4001"/>
      <c r="AG615" s="4001"/>
      <c r="AH615" s="4001"/>
      <c r="AI615" s="4001"/>
      <c r="AJ615" s="4001"/>
      <c r="AK615" s="2572"/>
    </row>
    <row r="616" spans="2:37" s="2403" customFormat="1" ht="48" x14ac:dyDescent="0.2">
      <c r="B616" s="5974" t="s">
        <v>5460</v>
      </c>
      <c r="C616" s="5975"/>
      <c r="D616" s="2882">
        <v>300279</v>
      </c>
      <c r="E616" s="2877">
        <v>10</v>
      </c>
      <c r="F616" s="2742" t="s">
        <v>1417</v>
      </c>
      <c r="G616" s="2742" t="s">
        <v>1417</v>
      </c>
      <c r="H616" s="2742" t="s">
        <v>1417</v>
      </c>
      <c r="I616" s="2742" t="s">
        <v>1417</v>
      </c>
      <c r="J616" s="2883">
        <v>50</v>
      </c>
      <c r="K616" s="2884">
        <v>0.02</v>
      </c>
      <c r="L616" s="2884">
        <v>0.02</v>
      </c>
      <c r="M616" s="2742" t="s">
        <v>1417</v>
      </c>
      <c r="N616" s="2742" t="s">
        <v>1417</v>
      </c>
      <c r="O616" s="2885">
        <v>0.15</v>
      </c>
      <c r="P616" s="2886" t="s">
        <v>5461</v>
      </c>
      <c r="Q616" s="2885">
        <v>0.15</v>
      </c>
      <c r="R616" s="2886" t="s">
        <v>5461</v>
      </c>
      <c r="S616" s="2742" t="s">
        <v>1417</v>
      </c>
      <c r="T616" s="2742" t="s">
        <v>1417</v>
      </c>
      <c r="U616" s="2742" t="s">
        <v>1417</v>
      </c>
      <c r="V616" s="2742" t="s">
        <v>1417</v>
      </c>
      <c r="W616" s="2887">
        <v>0.05</v>
      </c>
      <c r="X616" s="2886">
        <v>0.06</v>
      </c>
      <c r="Y616" s="2742" t="s">
        <v>1417</v>
      </c>
      <c r="Z616" s="2742" t="s">
        <v>1417</v>
      </c>
      <c r="AA616" s="2742" t="s">
        <v>1417</v>
      </c>
      <c r="AB616" s="2888">
        <v>0.06</v>
      </c>
      <c r="AC616" s="2888">
        <v>0.06</v>
      </c>
      <c r="AD616" s="2742" t="s">
        <v>1417</v>
      </c>
      <c r="AE616" s="2742" t="s">
        <v>1417</v>
      </c>
      <c r="AF616" s="2742" t="s">
        <v>1417</v>
      </c>
      <c r="AG616" s="2889">
        <v>0.1</v>
      </c>
      <c r="AH616" s="2742" t="s">
        <v>1417</v>
      </c>
      <c r="AI616" s="2742" t="s">
        <v>1417</v>
      </c>
      <c r="AJ616" s="2753" t="s">
        <v>1417</v>
      </c>
      <c r="AK616" s="2572"/>
    </row>
    <row r="617" spans="2:37" s="2403" customFormat="1" ht="48" x14ac:dyDescent="0.2">
      <c r="B617" s="5972" t="s">
        <v>5462</v>
      </c>
      <c r="C617" s="5973"/>
      <c r="D617" s="2890">
        <v>300282</v>
      </c>
      <c r="E617" s="2878">
        <v>15</v>
      </c>
      <c r="F617" s="2746" t="s">
        <v>1417</v>
      </c>
      <c r="G617" s="2746" t="s">
        <v>1417</v>
      </c>
      <c r="H617" s="2746" t="s">
        <v>1417</v>
      </c>
      <c r="I617" s="2746" t="s">
        <v>1417</v>
      </c>
      <c r="J617" s="2891">
        <v>50</v>
      </c>
      <c r="K617" s="2892">
        <v>0.02</v>
      </c>
      <c r="L617" s="2892">
        <v>0.02</v>
      </c>
      <c r="M617" s="2746" t="s">
        <v>1417</v>
      </c>
      <c r="N617" s="2746" t="s">
        <v>1417</v>
      </c>
      <c r="O617" s="2893">
        <v>0.15</v>
      </c>
      <c r="P617" s="2894" t="s">
        <v>5461</v>
      </c>
      <c r="Q617" s="2893">
        <v>0.15</v>
      </c>
      <c r="R617" s="2894" t="s">
        <v>5461</v>
      </c>
      <c r="S617" s="2746" t="s">
        <v>1417</v>
      </c>
      <c r="T617" s="2746" t="s">
        <v>1417</v>
      </c>
      <c r="U617" s="2746" t="s">
        <v>1417</v>
      </c>
      <c r="V617" s="2746" t="s">
        <v>1417</v>
      </c>
      <c r="W617" s="2895">
        <v>0.05</v>
      </c>
      <c r="X617" s="2894">
        <v>0.06</v>
      </c>
      <c r="Y617" s="2746" t="s">
        <v>1417</v>
      </c>
      <c r="Z617" s="2746" t="s">
        <v>1417</v>
      </c>
      <c r="AA617" s="2746" t="s">
        <v>1417</v>
      </c>
      <c r="AB617" s="2896">
        <v>0.06</v>
      </c>
      <c r="AC617" s="2896">
        <v>0.06</v>
      </c>
      <c r="AD617" s="2746" t="s">
        <v>1417</v>
      </c>
      <c r="AE617" s="2746" t="s">
        <v>1417</v>
      </c>
      <c r="AF617" s="2746" t="s">
        <v>1417</v>
      </c>
      <c r="AG617" s="2897">
        <v>0.1</v>
      </c>
      <c r="AH617" s="2746" t="s">
        <v>1417</v>
      </c>
      <c r="AI617" s="2746" t="s">
        <v>1417</v>
      </c>
      <c r="AJ617" s="2754" t="s">
        <v>1417</v>
      </c>
      <c r="AK617" s="2572"/>
    </row>
    <row r="618" spans="2:37" s="2403" customFormat="1" ht="48" x14ac:dyDescent="0.2">
      <c r="B618" s="5972" t="s">
        <v>5463</v>
      </c>
      <c r="C618" s="5973"/>
      <c r="D618" s="2890">
        <v>300280</v>
      </c>
      <c r="E618" s="2878">
        <v>20</v>
      </c>
      <c r="F618" s="2746" t="s">
        <v>1417</v>
      </c>
      <c r="G618" s="2746" t="s">
        <v>1417</v>
      </c>
      <c r="H618" s="2746" t="s">
        <v>1417</v>
      </c>
      <c r="I618" s="2746" t="s">
        <v>1417</v>
      </c>
      <c r="J618" s="2891">
        <v>60</v>
      </c>
      <c r="K618" s="2892">
        <v>0.02</v>
      </c>
      <c r="L618" s="2892">
        <v>0.02</v>
      </c>
      <c r="M618" s="2746" t="s">
        <v>1417</v>
      </c>
      <c r="N618" s="2746" t="s">
        <v>1417</v>
      </c>
      <c r="O618" s="2893">
        <v>0.15</v>
      </c>
      <c r="P618" s="2894" t="s">
        <v>5461</v>
      </c>
      <c r="Q618" s="2893">
        <v>0.15</v>
      </c>
      <c r="R618" s="2894" t="s">
        <v>5461</v>
      </c>
      <c r="S618" s="2746" t="s">
        <v>1417</v>
      </c>
      <c r="T618" s="2746" t="s">
        <v>1417</v>
      </c>
      <c r="U618" s="2746" t="s">
        <v>1417</v>
      </c>
      <c r="V618" s="2746" t="s">
        <v>1417</v>
      </c>
      <c r="W618" s="2895">
        <v>0.05</v>
      </c>
      <c r="X618" s="2894">
        <v>0.06</v>
      </c>
      <c r="Y618" s="2746" t="s">
        <v>1417</v>
      </c>
      <c r="Z618" s="2746" t="s">
        <v>1417</v>
      </c>
      <c r="AA618" s="2746" t="s">
        <v>1417</v>
      </c>
      <c r="AB618" s="2896">
        <v>0.06</v>
      </c>
      <c r="AC618" s="2896">
        <v>0.06</v>
      </c>
      <c r="AD618" s="2746" t="s">
        <v>1417</v>
      </c>
      <c r="AE618" s="2746" t="s">
        <v>1417</v>
      </c>
      <c r="AF618" s="2746" t="s">
        <v>1417</v>
      </c>
      <c r="AG618" s="2897">
        <v>0.1</v>
      </c>
      <c r="AH618" s="2746" t="s">
        <v>1417</v>
      </c>
      <c r="AI618" s="2746" t="s">
        <v>1417</v>
      </c>
      <c r="AJ618" s="2754" t="s">
        <v>1417</v>
      </c>
      <c r="AK618" s="2572"/>
    </row>
    <row r="619" spans="2:37" s="2403" customFormat="1" ht="48" x14ac:dyDescent="0.2">
      <c r="B619" s="5972" t="s">
        <v>5464</v>
      </c>
      <c r="C619" s="5973"/>
      <c r="D619" s="2890">
        <v>300278</v>
      </c>
      <c r="E619" s="2878">
        <v>25</v>
      </c>
      <c r="F619" s="2746" t="s">
        <v>1417</v>
      </c>
      <c r="G619" s="2746" t="s">
        <v>1417</v>
      </c>
      <c r="H619" s="2746" t="s">
        <v>1417</v>
      </c>
      <c r="I619" s="2746" t="s">
        <v>1417</v>
      </c>
      <c r="J619" s="2891">
        <v>60</v>
      </c>
      <c r="K619" s="2892">
        <v>0.02</v>
      </c>
      <c r="L619" s="2892">
        <v>0.02</v>
      </c>
      <c r="M619" s="2746" t="s">
        <v>1417</v>
      </c>
      <c r="N619" s="2746" t="s">
        <v>1417</v>
      </c>
      <c r="O619" s="2893">
        <v>0.15</v>
      </c>
      <c r="P619" s="2894" t="s">
        <v>5461</v>
      </c>
      <c r="Q619" s="2893">
        <v>0.15</v>
      </c>
      <c r="R619" s="2894" t="s">
        <v>5461</v>
      </c>
      <c r="S619" s="2746" t="s">
        <v>1417</v>
      </c>
      <c r="T619" s="2746" t="s">
        <v>1417</v>
      </c>
      <c r="U619" s="2746" t="s">
        <v>1417</v>
      </c>
      <c r="V619" s="2746" t="s">
        <v>1417</v>
      </c>
      <c r="W619" s="2895">
        <v>0.05</v>
      </c>
      <c r="X619" s="2894">
        <v>0.06</v>
      </c>
      <c r="Y619" s="2746" t="s">
        <v>1417</v>
      </c>
      <c r="Z619" s="2746" t="s">
        <v>1417</v>
      </c>
      <c r="AA619" s="2746" t="s">
        <v>1417</v>
      </c>
      <c r="AB619" s="2896">
        <v>0.06</v>
      </c>
      <c r="AC619" s="2896">
        <v>0.06</v>
      </c>
      <c r="AD619" s="2746" t="s">
        <v>1417</v>
      </c>
      <c r="AE619" s="2746" t="s">
        <v>1417</v>
      </c>
      <c r="AF619" s="2746" t="s">
        <v>1417</v>
      </c>
      <c r="AG619" s="2897">
        <v>0.1</v>
      </c>
      <c r="AH619" s="2746" t="s">
        <v>1417</v>
      </c>
      <c r="AI619" s="2746" t="s">
        <v>1417</v>
      </c>
      <c r="AJ619" s="2754" t="s">
        <v>1417</v>
      </c>
      <c r="AK619" s="2572"/>
    </row>
    <row r="620" spans="2:37" s="2403" customFormat="1" ht="48" x14ac:dyDescent="0.2">
      <c r="B620" s="5972" t="s">
        <v>5465</v>
      </c>
      <c r="C620" s="5973"/>
      <c r="D620" s="2890">
        <v>300276</v>
      </c>
      <c r="E620" s="2878">
        <v>30</v>
      </c>
      <c r="F620" s="2746" t="s">
        <v>1417</v>
      </c>
      <c r="G620" s="2746" t="s">
        <v>1417</v>
      </c>
      <c r="H620" s="2746" t="s">
        <v>1417</v>
      </c>
      <c r="I620" s="2746" t="s">
        <v>1417</v>
      </c>
      <c r="J620" s="2891">
        <v>60</v>
      </c>
      <c r="K620" s="2892">
        <v>0.02</v>
      </c>
      <c r="L620" s="2892">
        <v>0.02</v>
      </c>
      <c r="M620" s="2746" t="s">
        <v>1417</v>
      </c>
      <c r="N620" s="2746" t="s">
        <v>1417</v>
      </c>
      <c r="O620" s="2893">
        <v>0.15</v>
      </c>
      <c r="P620" s="2894" t="s">
        <v>5461</v>
      </c>
      <c r="Q620" s="2893">
        <v>0.15</v>
      </c>
      <c r="R620" s="2894" t="s">
        <v>5461</v>
      </c>
      <c r="S620" s="2746" t="s">
        <v>1417</v>
      </c>
      <c r="T620" s="2746" t="s">
        <v>1417</v>
      </c>
      <c r="U620" s="2746" t="s">
        <v>1417</v>
      </c>
      <c r="V620" s="2746" t="s">
        <v>1417</v>
      </c>
      <c r="W620" s="2895">
        <v>0.05</v>
      </c>
      <c r="X620" s="2894">
        <v>0.06</v>
      </c>
      <c r="Y620" s="2746" t="s">
        <v>1417</v>
      </c>
      <c r="Z620" s="2746" t="s">
        <v>1417</v>
      </c>
      <c r="AA620" s="2746" t="s">
        <v>1417</v>
      </c>
      <c r="AB620" s="2896">
        <v>0.06</v>
      </c>
      <c r="AC620" s="2896">
        <v>0.06</v>
      </c>
      <c r="AD620" s="2746" t="s">
        <v>1417</v>
      </c>
      <c r="AE620" s="2746" t="s">
        <v>1417</v>
      </c>
      <c r="AF620" s="2746" t="s">
        <v>1417</v>
      </c>
      <c r="AG620" s="2897">
        <v>0.1</v>
      </c>
      <c r="AH620" s="2746" t="s">
        <v>1417</v>
      </c>
      <c r="AI620" s="2746" t="s">
        <v>1417</v>
      </c>
      <c r="AJ620" s="2754" t="s">
        <v>1417</v>
      </c>
      <c r="AK620" s="2572"/>
    </row>
    <row r="621" spans="2:37" s="2403" customFormat="1" ht="48" x14ac:dyDescent="0.2">
      <c r="B621" s="5972" t="s">
        <v>5466</v>
      </c>
      <c r="C621" s="5973"/>
      <c r="D621" s="2890">
        <v>300274</v>
      </c>
      <c r="E621" s="2878">
        <v>40</v>
      </c>
      <c r="F621" s="2746" t="s">
        <v>1417</v>
      </c>
      <c r="G621" s="2746" t="s">
        <v>1417</v>
      </c>
      <c r="H621" s="2746" t="s">
        <v>1417</v>
      </c>
      <c r="I621" s="2746" t="s">
        <v>1417</v>
      </c>
      <c r="J621" s="2891">
        <v>80</v>
      </c>
      <c r="K621" s="2892">
        <v>0.02</v>
      </c>
      <c r="L621" s="2892">
        <v>0.02</v>
      </c>
      <c r="M621" s="2746" t="s">
        <v>1417</v>
      </c>
      <c r="N621" s="2746" t="s">
        <v>1417</v>
      </c>
      <c r="O621" s="2893">
        <v>0.15</v>
      </c>
      <c r="P621" s="2894" t="s">
        <v>5461</v>
      </c>
      <c r="Q621" s="2893">
        <v>0.15</v>
      </c>
      <c r="R621" s="2894" t="s">
        <v>5461</v>
      </c>
      <c r="S621" s="2746" t="s">
        <v>1417</v>
      </c>
      <c r="T621" s="2746" t="s">
        <v>1417</v>
      </c>
      <c r="U621" s="2746" t="s">
        <v>1417</v>
      </c>
      <c r="V621" s="2746" t="s">
        <v>1417</v>
      </c>
      <c r="W621" s="2895">
        <v>0.05</v>
      </c>
      <c r="X621" s="2894">
        <v>0.06</v>
      </c>
      <c r="Y621" s="2746" t="s">
        <v>1417</v>
      </c>
      <c r="Z621" s="2746" t="s">
        <v>1417</v>
      </c>
      <c r="AA621" s="2746" t="s">
        <v>1417</v>
      </c>
      <c r="AB621" s="2896">
        <v>0.06</v>
      </c>
      <c r="AC621" s="2896">
        <v>0.06</v>
      </c>
      <c r="AD621" s="2746" t="s">
        <v>1417</v>
      </c>
      <c r="AE621" s="2746" t="s">
        <v>1417</v>
      </c>
      <c r="AF621" s="2746" t="s">
        <v>1417</v>
      </c>
      <c r="AG621" s="2897">
        <v>0.1</v>
      </c>
      <c r="AH621" s="2746" t="s">
        <v>1417</v>
      </c>
      <c r="AI621" s="2746" t="s">
        <v>1417</v>
      </c>
      <c r="AJ621" s="2754" t="s">
        <v>1417</v>
      </c>
      <c r="AK621" s="2572"/>
    </row>
    <row r="622" spans="2:37" s="2403" customFormat="1" ht="48" x14ac:dyDescent="0.2">
      <c r="B622" s="5972" t="s">
        <v>5467</v>
      </c>
      <c r="C622" s="5973"/>
      <c r="D622" s="2890">
        <v>300272</v>
      </c>
      <c r="E622" s="2878">
        <v>50</v>
      </c>
      <c r="F622" s="2746" t="s">
        <v>1417</v>
      </c>
      <c r="G622" s="2746" t="s">
        <v>1417</v>
      </c>
      <c r="H622" s="2746" t="s">
        <v>1417</v>
      </c>
      <c r="I622" s="2746" t="s">
        <v>1417</v>
      </c>
      <c r="J622" s="2891">
        <v>80</v>
      </c>
      <c r="K622" s="2892">
        <v>0.02</v>
      </c>
      <c r="L622" s="2892">
        <v>0.02</v>
      </c>
      <c r="M622" s="2746" t="s">
        <v>1417</v>
      </c>
      <c r="N622" s="2746" t="s">
        <v>1417</v>
      </c>
      <c r="O622" s="2893">
        <v>0.15</v>
      </c>
      <c r="P622" s="2894" t="s">
        <v>5461</v>
      </c>
      <c r="Q622" s="2893">
        <v>0.15</v>
      </c>
      <c r="R622" s="2894" t="s">
        <v>5461</v>
      </c>
      <c r="S622" s="2746" t="s">
        <v>1417</v>
      </c>
      <c r="T622" s="2746" t="s">
        <v>1417</v>
      </c>
      <c r="U622" s="2746" t="s">
        <v>1417</v>
      </c>
      <c r="V622" s="2746" t="s">
        <v>1417</v>
      </c>
      <c r="W622" s="2895">
        <v>0.05</v>
      </c>
      <c r="X622" s="2894">
        <v>0.06</v>
      </c>
      <c r="Y622" s="2746" t="s">
        <v>1417</v>
      </c>
      <c r="Z622" s="2746" t="s">
        <v>1417</v>
      </c>
      <c r="AA622" s="2746" t="s">
        <v>1417</v>
      </c>
      <c r="AB622" s="2896">
        <v>0.06</v>
      </c>
      <c r="AC622" s="2896">
        <v>0.06</v>
      </c>
      <c r="AD622" s="2746" t="s">
        <v>1417</v>
      </c>
      <c r="AE622" s="2746" t="s">
        <v>1417</v>
      </c>
      <c r="AF622" s="2746" t="s">
        <v>1417</v>
      </c>
      <c r="AG622" s="2897">
        <v>0.1</v>
      </c>
      <c r="AH622" s="2746" t="s">
        <v>1417</v>
      </c>
      <c r="AI622" s="2746" t="s">
        <v>1417</v>
      </c>
      <c r="AJ622" s="2754" t="s">
        <v>1417</v>
      </c>
      <c r="AK622" s="2572"/>
    </row>
    <row r="623" spans="2:37" s="2403" customFormat="1" ht="48" x14ac:dyDescent="0.2">
      <c r="B623" s="5972" t="s">
        <v>5468</v>
      </c>
      <c r="C623" s="5973"/>
      <c r="D623" s="2890">
        <v>300270</v>
      </c>
      <c r="E623" s="2878">
        <v>60</v>
      </c>
      <c r="F623" s="2746" t="s">
        <v>1417</v>
      </c>
      <c r="G623" s="2746" t="s">
        <v>1417</v>
      </c>
      <c r="H623" s="2746" t="s">
        <v>1417</v>
      </c>
      <c r="I623" s="2746" t="s">
        <v>1417</v>
      </c>
      <c r="J623" s="2891">
        <v>80</v>
      </c>
      <c r="K623" s="2892">
        <v>0.02</v>
      </c>
      <c r="L623" s="2892">
        <v>0.02</v>
      </c>
      <c r="M623" s="2746" t="s">
        <v>1417</v>
      </c>
      <c r="N623" s="2746" t="s">
        <v>1417</v>
      </c>
      <c r="O623" s="2893">
        <v>0.15</v>
      </c>
      <c r="P623" s="2894" t="s">
        <v>5461</v>
      </c>
      <c r="Q623" s="2893">
        <v>0.15</v>
      </c>
      <c r="R623" s="2894" t="s">
        <v>5461</v>
      </c>
      <c r="S623" s="2746" t="s">
        <v>1417</v>
      </c>
      <c r="T623" s="2746" t="s">
        <v>1417</v>
      </c>
      <c r="U623" s="2746" t="s">
        <v>1417</v>
      </c>
      <c r="V623" s="2746" t="s">
        <v>1417</v>
      </c>
      <c r="W623" s="2895">
        <v>0.05</v>
      </c>
      <c r="X623" s="2894">
        <v>0.06</v>
      </c>
      <c r="Y623" s="2746" t="s">
        <v>1417</v>
      </c>
      <c r="Z623" s="2746" t="s">
        <v>1417</v>
      </c>
      <c r="AA623" s="2746" t="s">
        <v>1417</v>
      </c>
      <c r="AB623" s="2896">
        <v>0.06</v>
      </c>
      <c r="AC623" s="2896">
        <v>0.06</v>
      </c>
      <c r="AD623" s="2746" t="s">
        <v>1417</v>
      </c>
      <c r="AE623" s="2746" t="s">
        <v>1417</v>
      </c>
      <c r="AF623" s="2746" t="s">
        <v>1417</v>
      </c>
      <c r="AG623" s="2897">
        <v>0.1</v>
      </c>
      <c r="AH623" s="2746" t="s">
        <v>1417</v>
      </c>
      <c r="AI623" s="2746" t="s">
        <v>1417</v>
      </c>
      <c r="AJ623" s="2754" t="s">
        <v>1417</v>
      </c>
      <c r="AK623" s="2572"/>
    </row>
    <row r="624" spans="2:37" s="2403" customFormat="1" ht="48" x14ac:dyDescent="0.2">
      <c r="B624" s="5972" t="s">
        <v>5469</v>
      </c>
      <c r="C624" s="5973"/>
      <c r="D624" s="2890">
        <v>300268</v>
      </c>
      <c r="E624" s="2878">
        <v>75</v>
      </c>
      <c r="F624" s="2746" t="s">
        <v>1417</v>
      </c>
      <c r="G624" s="2746" t="s">
        <v>1417</v>
      </c>
      <c r="H624" s="2746" t="s">
        <v>1417</v>
      </c>
      <c r="I624" s="2746" t="s">
        <v>1417</v>
      </c>
      <c r="J624" s="2891">
        <v>100</v>
      </c>
      <c r="K624" s="2892">
        <v>0.02</v>
      </c>
      <c r="L624" s="2892">
        <v>0.02</v>
      </c>
      <c r="M624" s="2746" t="s">
        <v>1417</v>
      </c>
      <c r="N624" s="2746" t="s">
        <v>1417</v>
      </c>
      <c r="O624" s="2893">
        <v>0.15</v>
      </c>
      <c r="P624" s="2894" t="s">
        <v>5461</v>
      </c>
      <c r="Q624" s="2893">
        <v>0.15</v>
      </c>
      <c r="R624" s="2894" t="s">
        <v>5461</v>
      </c>
      <c r="S624" s="2746" t="s">
        <v>1417</v>
      </c>
      <c r="T624" s="2746" t="s">
        <v>1417</v>
      </c>
      <c r="U624" s="2746" t="s">
        <v>1417</v>
      </c>
      <c r="V624" s="2746" t="s">
        <v>1417</v>
      </c>
      <c r="W624" s="2895">
        <v>0.05</v>
      </c>
      <c r="X624" s="2894">
        <v>0.06</v>
      </c>
      <c r="Y624" s="2746" t="s">
        <v>1417</v>
      </c>
      <c r="Z624" s="2746" t="s">
        <v>1417</v>
      </c>
      <c r="AA624" s="2746" t="s">
        <v>1417</v>
      </c>
      <c r="AB624" s="2896">
        <v>0.06</v>
      </c>
      <c r="AC624" s="2896">
        <v>0.06</v>
      </c>
      <c r="AD624" s="2746" t="s">
        <v>1417</v>
      </c>
      <c r="AE624" s="2746" t="s">
        <v>1417</v>
      </c>
      <c r="AF624" s="2746" t="s">
        <v>1417</v>
      </c>
      <c r="AG624" s="2897">
        <v>0.1</v>
      </c>
      <c r="AH624" s="2746" t="s">
        <v>1417</v>
      </c>
      <c r="AI624" s="2746" t="s">
        <v>1417</v>
      </c>
      <c r="AJ624" s="2754" t="s">
        <v>1417</v>
      </c>
      <c r="AK624" s="2572"/>
    </row>
    <row r="625" spans="2:45" s="2403" customFormat="1" ht="48" x14ac:dyDescent="0.2">
      <c r="B625" s="5972" t="s">
        <v>5470</v>
      </c>
      <c r="C625" s="5973"/>
      <c r="D625" s="2890">
        <v>300266</v>
      </c>
      <c r="E625" s="2878">
        <v>100</v>
      </c>
      <c r="F625" s="2746" t="s">
        <v>1417</v>
      </c>
      <c r="G625" s="2746" t="s">
        <v>1417</v>
      </c>
      <c r="H625" s="2746" t="s">
        <v>1417</v>
      </c>
      <c r="I625" s="2746" t="s">
        <v>1417</v>
      </c>
      <c r="J625" s="2891">
        <v>100</v>
      </c>
      <c r="K625" s="2892">
        <v>0.02</v>
      </c>
      <c r="L625" s="2892">
        <v>0.02</v>
      </c>
      <c r="M625" s="2746" t="s">
        <v>1417</v>
      </c>
      <c r="N625" s="2746" t="s">
        <v>1417</v>
      </c>
      <c r="O625" s="2893">
        <v>0.15</v>
      </c>
      <c r="P625" s="2894" t="s">
        <v>5461</v>
      </c>
      <c r="Q625" s="2893">
        <v>0.15</v>
      </c>
      <c r="R625" s="2894" t="s">
        <v>5461</v>
      </c>
      <c r="S625" s="2746" t="s">
        <v>1417</v>
      </c>
      <c r="T625" s="2746" t="s">
        <v>1417</v>
      </c>
      <c r="U625" s="2746" t="s">
        <v>1417</v>
      </c>
      <c r="V625" s="2746" t="s">
        <v>1417</v>
      </c>
      <c r="W625" s="2895">
        <v>0.05</v>
      </c>
      <c r="X625" s="2894">
        <v>0.06</v>
      </c>
      <c r="Y625" s="2746" t="s">
        <v>1417</v>
      </c>
      <c r="Z625" s="2746" t="s">
        <v>1417</v>
      </c>
      <c r="AA625" s="2746" t="s">
        <v>1417</v>
      </c>
      <c r="AB625" s="2896">
        <v>0.06</v>
      </c>
      <c r="AC625" s="2896">
        <v>0.06</v>
      </c>
      <c r="AD625" s="2746" t="s">
        <v>1417</v>
      </c>
      <c r="AE625" s="2746" t="s">
        <v>1417</v>
      </c>
      <c r="AF625" s="2746" t="s">
        <v>1417</v>
      </c>
      <c r="AG625" s="2897">
        <v>0.1</v>
      </c>
      <c r="AH625" s="2746" t="s">
        <v>1417</v>
      </c>
      <c r="AI625" s="2746" t="s">
        <v>1417</v>
      </c>
      <c r="AJ625" s="2754" t="s">
        <v>1417</v>
      </c>
      <c r="AK625" s="2572"/>
    </row>
    <row r="626" spans="2:45" s="2403" customFormat="1" ht="48" x14ac:dyDescent="0.2">
      <c r="B626" s="5972" t="s">
        <v>5471</v>
      </c>
      <c r="C626" s="5973"/>
      <c r="D626" s="2890">
        <v>300264</v>
      </c>
      <c r="E626" s="2879">
        <v>120</v>
      </c>
      <c r="F626" s="2746" t="s">
        <v>1417</v>
      </c>
      <c r="G626" s="2746" t="s">
        <v>1417</v>
      </c>
      <c r="H626" s="2746" t="s">
        <v>1417</v>
      </c>
      <c r="I626" s="2746" t="s">
        <v>1417</v>
      </c>
      <c r="J626" s="2891">
        <v>100</v>
      </c>
      <c r="K626" s="2892">
        <v>0.02</v>
      </c>
      <c r="L626" s="2892">
        <v>0.02</v>
      </c>
      <c r="M626" s="2746" t="s">
        <v>1417</v>
      </c>
      <c r="N626" s="2746" t="s">
        <v>1417</v>
      </c>
      <c r="O626" s="2893">
        <v>0.15</v>
      </c>
      <c r="P626" s="2894" t="s">
        <v>5461</v>
      </c>
      <c r="Q626" s="2893">
        <v>0.15</v>
      </c>
      <c r="R626" s="2894" t="s">
        <v>5461</v>
      </c>
      <c r="S626" s="2746" t="s">
        <v>1417</v>
      </c>
      <c r="T626" s="2746" t="s">
        <v>1417</v>
      </c>
      <c r="U626" s="2746" t="s">
        <v>1417</v>
      </c>
      <c r="V626" s="2746" t="s">
        <v>1417</v>
      </c>
      <c r="W626" s="2895">
        <v>0.05</v>
      </c>
      <c r="X626" s="2894">
        <v>0.06</v>
      </c>
      <c r="Y626" s="2746" t="s">
        <v>1417</v>
      </c>
      <c r="Z626" s="2746" t="s">
        <v>1417</v>
      </c>
      <c r="AA626" s="2746" t="s">
        <v>1417</v>
      </c>
      <c r="AB626" s="2896">
        <v>0.06</v>
      </c>
      <c r="AC626" s="2896">
        <v>0.06</v>
      </c>
      <c r="AD626" s="2746" t="s">
        <v>1417</v>
      </c>
      <c r="AE626" s="2746" t="s">
        <v>1417</v>
      </c>
      <c r="AF626" s="2746" t="s">
        <v>1417</v>
      </c>
      <c r="AG626" s="2897">
        <v>0.1</v>
      </c>
      <c r="AH626" s="2746" t="s">
        <v>1417</v>
      </c>
      <c r="AI626" s="2746" t="s">
        <v>1417</v>
      </c>
      <c r="AJ626" s="2754" t="s">
        <v>1417</v>
      </c>
      <c r="AK626" s="2572"/>
    </row>
    <row r="627" spans="2:45" s="2403" customFormat="1" ht="48" x14ac:dyDescent="0.2">
      <c r="B627" s="5972" t="s">
        <v>5472</v>
      </c>
      <c r="C627" s="5973"/>
      <c r="D627" s="2890">
        <v>300262</v>
      </c>
      <c r="E627" s="2880">
        <v>125</v>
      </c>
      <c r="F627" s="2746" t="s">
        <v>1417</v>
      </c>
      <c r="G627" s="2746" t="s">
        <v>1417</v>
      </c>
      <c r="H627" s="2746" t="s">
        <v>1417</v>
      </c>
      <c r="I627" s="2746" t="s">
        <v>1417</v>
      </c>
      <c r="J627" s="2891">
        <v>120</v>
      </c>
      <c r="K627" s="2892">
        <v>0.02</v>
      </c>
      <c r="L627" s="2892">
        <v>0.02</v>
      </c>
      <c r="M627" s="2746" t="s">
        <v>1417</v>
      </c>
      <c r="N627" s="2746" t="s">
        <v>1417</v>
      </c>
      <c r="O627" s="2893">
        <v>0.15</v>
      </c>
      <c r="P627" s="2894" t="s">
        <v>5461</v>
      </c>
      <c r="Q627" s="2893">
        <v>0.15</v>
      </c>
      <c r="R627" s="2894" t="s">
        <v>5461</v>
      </c>
      <c r="S627" s="2746" t="s">
        <v>1417</v>
      </c>
      <c r="T627" s="2746" t="s">
        <v>1417</v>
      </c>
      <c r="U627" s="2746" t="s">
        <v>1417</v>
      </c>
      <c r="V627" s="2746" t="s">
        <v>1417</v>
      </c>
      <c r="W627" s="2895">
        <v>0.05</v>
      </c>
      <c r="X627" s="2894">
        <v>0.06</v>
      </c>
      <c r="Y627" s="2746" t="s">
        <v>1417</v>
      </c>
      <c r="Z627" s="2746" t="s">
        <v>1417</v>
      </c>
      <c r="AA627" s="2746" t="s">
        <v>1417</v>
      </c>
      <c r="AB627" s="2896">
        <v>0.06</v>
      </c>
      <c r="AC627" s="2896">
        <v>0.06</v>
      </c>
      <c r="AD627" s="2746" t="s">
        <v>1417</v>
      </c>
      <c r="AE627" s="2746" t="s">
        <v>1417</v>
      </c>
      <c r="AF627" s="2746" t="s">
        <v>1417</v>
      </c>
      <c r="AG627" s="2897">
        <v>0.1</v>
      </c>
      <c r="AH627" s="2746" t="s">
        <v>1417</v>
      </c>
      <c r="AI627" s="2746" t="s">
        <v>1417</v>
      </c>
      <c r="AJ627" s="2754" t="s">
        <v>1417</v>
      </c>
      <c r="AK627" s="2572"/>
    </row>
    <row r="628" spans="2:45" s="2403" customFormat="1" ht="48" x14ac:dyDescent="0.2">
      <c r="B628" s="5972" t="s">
        <v>5473</v>
      </c>
      <c r="C628" s="5973"/>
      <c r="D628" s="2890">
        <v>300260</v>
      </c>
      <c r="E628" s="2879">
        <v>150</v>
      </c>
      <c r="F628" s="2746" t="s">
        <v>1417</v>
      </c>
      <c r="G628" s="2746" t="s">
        <v>1417</v>
      </c>
      <c r="H628" s="2746" t="s">
        <v>1417</v>
      </c>
      <c r="I628" s="2746" t="s">
        <v>1417</v>
      </c>
      <c r="J628" s="2891">
        <v>120</v>
      </c>
      <c r="K628" s="2892">
        <v>0.02</v>
      </c>
      <c r="L628" s="2892">
        <v>0.02</v>
      </c>
      <c r="M628" s="2746" t="s">
        <v>1417</v>
      </c>
      <c r="N628" s="2746" t="s">
        <v>1417</v>
      </c>
      <c r="O628" s="2893">
        <v>0.15</v>
      </c>
      <c r="P628" s="2894" t="s">
        <v>5461</v>
      </c>
      <c r="Q628" s="2893">
        <v>0.15</v>
      </c>
      <c r="R628" s="2894" t="s">
        <v>5461</v>
      </c>
      <c r="S628" s="2746" t="s">
        <v>1417</v>
      </c>
      <c r="T628" s="2746" t="s">
        <v>1417</v>
      </c>
      <c r="U628" s="2746" t="s">
        <v>1417</v>
      </c>
      <c r="V628" s="2746" t="s">
        <v>1417</v>
      </c>
      <c r="W628" s="2895">
        <v>0.05</v>
      </c>
      <c r="X628" s="2894">
        <v>0.06</v>
      </c>
      <c r="Y628" s="2746" t="s">
        <v>1417</v>
      </c>
      <c r="Z628" s="2746" t="s">
        <v>1417</v>
      </c>
      <c r="AA628" s="2746" t="s">
        <v>1417</v>
      </c>
      <c r="AB628" s="2896">
        <v>0.06</v>
      </c>
      <c r="AC628" s="2896">
        <v>0.06</v>
      </c>
      <c r="AD628" s="2746" t="s">
        <v>1417</v>
      </c>
      <c r="AE628" s="2746" t="s">
        <v>1417</v>
      </c>
      <c r="AF628" s="2746" t="s">
        <v>1417</v>
      </c>
      <c r="AG628" s="2897">
        <v>0.1</v>
      </c>
      <c r="AH628" s="2746" t="s">
        <v>1417</v>
      </c>
      <c r="AI628" s="2746" t="s">
        <v>1417</v>
      </c>
      <c r="AJ628" s="2754" t="s">
        <v>1417</v>
      </c>
      <c r="AK628" s="2572"/>
    </row>
    <row r="629" spans="2:45" s="2403" customFormat="1" ht="48" x14ac:dyDescent="0.2">
      <c r="B629" s="5972" t="s">
        <v>5474</v>
      </c>
      <c r="C629" s="5973"/>
      <c r="D629" s="2890">
        <v>300258</v>
      </c>
      <c r="E629" s="2879">
        <v>175</v>
      </c>
      <c r="F629" s="2746" t="s">
        <v>1417</v>
      </c>
      <c r="G629" s="2746" t="s">
        <v>1417</v>
      </c>
      <c r="H629" s="2746" t="s">
        <v>1417</v>
      </c>
      <c r="I629" s="2746" t="s">
        <v>1417</v>
      </c>
      <c r="J629" s="2891">
        <v>120</v>
      </c>
      <c r="K629" s="2892">
        <v>0.02</v>
      </c>
      <c r="L629" s="2892">
        <v>0.02</v>
      </c>
      <c r="M629" s="2746" t="s">
        <v>1417</v>
      </c>
      <c r="N629" s="2746" t="s">
        <v>1417</v>
      </c>
      <c r="O629" s="2893">
        <v>0.15</v>
      </c>
      <c r="P629" s="2894" t="s">
        <v>5461</v>
      </c>
      <c r="Q629" s="2893">
        <v>0.15</v>
      </c>
      <c r="R629" s="2894" t="s">
        <v>5461</v>
      </c>
      <c r="S629" s="2746" t="s">
        <v>1417</v>
      </c>
      <c r="T629" s="2746" t="s">
        <v>1417</v>
      </c>
      <c r="U629" s="2746" t="s">
        <v>1417</v>
      </c>
      <c r="V629" s="2746" t="s">
        <v>1417</v>
      </c>
      <c r="W629" s="2895">
        <v>0.05</v>
      </c>
      <c r="X629" s="2894">
        <v>0.06</v>
      </c>
      <c r="Y629" s="2746" t="s">
        <v>1417</v>
      </c>
      <c r="Z629" s="2746" t="s">
        <v>1417</v>
      </c>
      <c r="AA629" s="2746" t="s">
        <v>1417</v>
      </c>
      <c r="AB629" s="2896">
        <v>0.06</v>
      </c>
      <c r="AC629" s="2896">
        <v>0.06</v>
      </c>
      <c r="AD629" s="2746" t="s">
        <v>1417</v>
      </c>
      <c r="AE629" s="2746" t="s">
        <v>1417</v>
      </c>
      <c r="AF629" s="2746" t="s">
        <v>1417</v>
      </c>
      <c r="AG629" s="2897">
        <v>0.1</v>
      </c>
      <c r="AH629" s="2746" t="s">
        <v>1417</v>
      </c>
      <c r="AI629" s="2746" t="s">
        <v>1417</v>
      </c>
      <c r="AJ629" s="2754" t="s">
        <v>1417</v>
      </c>
      <c r="AK629" s="2572"/>
    </row>
    <row r="630" spans="2:45" s="2403" customFormat="1" ht="48" x14ac:dyDescent="0.2">
      <c r="B630" s="5972" t="s">
        <v>5475</v>
      </c>
      <c r="C630" s="5973"/>
      <c r="D630" s="2890">
        <v>300256</v>
      </c>
      <c r="E630" s="2879">
        <v>200</v>
      </c>
      <c r="F630" s="2746" t="s">
        <v>1417</v>
      </c>
      <c r="G630" s="2746" t="s">
        <v>1417</v>
      </c>
      <c r="H630" s="2746" t="s">
        <v>1417</v>
      </c>
      <c r="I630" s="2746" t="s">
        <v>1417</v>
      </c>
      <c r="J630" s="2891">
        <v>150</v>
      </c>
      <c r="K630" s="2892">
        <v>0.02</v>
      </c>
      <c r="L630" s="2892">
        <v>0.02</v>
      </c>
      <c r="M630" s="2746" t="s">
        <v>1417</v>
      </c>
      <c r="N630" s="2746" t="s">
        <v>1417</v>
      </c>
      <c r="O630" s="2893">
        <v>0.15</v>
      </c>
      <c r="P630" s="2894" t="s">
        <v>5461</v>
      </c>
      <c r="Q630" s="2893">
        <v>0.15</v>
      </c>
      <c r="R630" s="2894" t="s">
        <v>5461</v>
      </c>
      <c r="S630" s="2746" t="s">
        <v>1417</v>
      </c>
      <c r="T630" s="2746" t="s">
        <v>1417</v>
      </c>
      <c r="U630" s="2746" t="s">
        <v>1417</v>
      </c>
      <c r="V630" s="2746" t="s">
        <v>1417</v>
      </c>
      <c r="W630" s="2895">
        <v>0.05</v>
      </c>
      <c r="X630" s="2894">
        <v>0.06</v>
      </c>
      <c r="Y630" s="2746" t="s">
        <v>1417</v>
      </c>
      <c r="Z630" s="2746" t="s">
        <v>1417</v>
      </c>
      <c r="AA630" s="2746" t="s">
        <v>1417</v>
      </c>
      <c r="AB630" s="2896">
        <v>0.06</v>
      </c>
      <c r="AC630" s="2896">
        <v>0.06</v>
      </c>
      <c r="AD630" s="2746" t="s">
        <v>1417</v>
      </c>
      <c r="AE630" s="2746" t="s">
        <v>1417</v>
      </c>
      <c r="AF630" s="2746" t="s">
        <v>1417</v>
      </c>
      <c r="AG630" s="2897">
        <v>0.1</v>
      </c>
      <c r="AH630" s="2746" t="s">
        <v>1417</v>
      </c>
      <c r="AI630" s="2746" t="s">
        <v>1417</v>
      </c>
      <c r="AJ630" s="2754" t="s">
        <v>1417</v>
      </c>
      <c r="AK630" s="2572"/>
    </row>
    <row r="631" spans="2:45" s="2403" customFormat="1" ht="48" x14ac:dyDescent="0.2">
      <c r="B631" s="5972" t="s">
        <v>5476</v>
      </c>
      <c r="C631" s="5973"/>
      <c r="D631" s="2890">
        <v>300254</v>
      </c>
      <c r="E631" s="2879">
        <v>300</v>
      </c>
      <c r="F631" s="2746" t="s">
        <v>1417</v>
      </c>
      <c r="G631" s="2746" t="s">
        <v>1417</v>
      </c>
      <c r="H631" s="2746" t="s">
        <v>1417</v>
      </c>
      <c r="I631" s="2746" t="s">
        <v>1417</v>
      </c>
      <c r="J631" s="2891">
        <v>150</v>
      </c>
      <c r="K631" s="2892">
        <v>0.02</v>
      </c>
      <c r="L631" s="2892">
        <v>0.02</v>
      </c>
      <c r="M631" s="2746" t="s">
        <v>1417</v>
      </c>
      <c r="N631" s="2746" t="s">
        <v>1417</v>
      </c>
      <c r="O631" s="2893">
        <v>0.15</v>
      </c>
      <c r="P631" s="2894" t="s">
        <v>5461</v>
      </c>
      <c r="Q631" s="2893">
        <v>0.15</v>
      </c>
      <c r="R631" s="2894" t="s">
        <v>5461</v>
      </c>
      <c r="S631" s="2746" t="s">
        <v>1417</v>
      </c>
      <c r="T631" s="2746" t="s">
        <v>1417</v>
      </c>
      <c r="U631" s="2746" t="s">
        <v>1417</v>
      </c>
      <c r="V631" s="2746" t="s">
        <v>1417</v>
      </c>
      <c r="W631" s="2895">
        <v>0.05</v>
      </c>
      <c r="X631" s="2894">
        <v>0.06</v>
      </c>
      <c r="Y631" s="2746" t="s">
        <v>1417</v>
      </c>
      <c r="Z631" s="2746" t="s">
        <v>1417</v>
      </c>
      <c r="AA631" s="2746" t="s">
        <v>1417</v>
      </c>
      <c r="AB631" s="2896">
        <v>0.06</v>
      </c>
      <c r="AC631" s="2896">
        <v>0.06</v>
      </c>
      <c r="AD631" s="2746" t="s">
        <v>1417</v>
      </c>
      <c r="AE631" s="2746" t="s">
        <v>1417</v>
      </c>
      <c r="AF631" s="2746" t="s">
        <v>1417</v>
      </c>
      <c r="AG631" s="2897">
        <v>0.1</v>
      </c>
      <c r="AH631" s="2746" t="s">
        <v>1417</v>
      </c>
      <c r="AI631" s="2746" t="s">
        <v>1417</v>
      </c>
      <c r="AJ631" s="2754" t="s">
        <v>1417</v>
      </c>
      <c r="AK631" s="2572"/>
    </row>
    <row r="632" spans="2:45" s="2403" customFormat="1" ht="48.75" thickBot="1" x14ac:dyDescent="0.25">
      <c r="B632" s="5970" t="s">
        <v>5477</v>
      </c>
      <c r="C632" s="5971"/>
      <c r="D632" s="2898">
        <v>300252</v>
      </c>
      <c r="E632" s="2881">
        <v>400</v>
      </c>
      <c r="F632" s="2756" t="s">
        <v>1417</v>
      </c>
      <c r="G632" s="2756" t="s">
        <v>1417</v>
      </c>
      <c r="H632" s="2756" t="s">
        <v>1417</v>
      </c>
      <c r="I632" s="2756" t="s">
        <v>1417</v>
      </c>
      <c r="J632" s="2899">
        <v>150</v>
      </c>
      <c r="K632" s="2900">
        <v>0.02</v>
      </c>
      <c r="L632" s="2900">
        <v>0.02</v>
      </c>
      <c r="M632" s="2756" t="s">
        <v>1417</v>
      </c>
      <c r="N632" s="2756" t="s">
        <v>1417</v>
      </c>
      <c r="O632" s="2901">
        <v>0.15</v>
      </c>
      <c r="P632" s="2902" t="s">
        <v>5461</v>
      </c>
      <c r="Q632" s="2901">
        <v>0.15</v>
      </c>
      <c r="R632" s="2902" t="s">
        <v>5461</v>
      </c>
      <c r="S632" s="2756" t="s">
        <v>1417</v>
      </c>
      <c r="T632" s="2756" t="s">
        <v>1417</v>
      </c>
      <c r="U632" s="2756" t="s">
        <v>1417</v>
      </c>
      <c r="V632" s="2756" t="s">
        <v>1417</v>
      </c>
      <c r="W632" s="2903">
        <v>0.05</v>
      </c>
      <c r="X632" s="2902">
        <v>0.06</v>
      </c>
      <c r="Y632" s="2756" t="s">
        <v>1417</v>
      </c>
      <c r="Z632" s="2756" t="s">
        <v>1417</v>
      </c>
      <c r="AA632" s="2756" t="s">
        <v>1417</v>
      </c>
      <c r="AB632" s="2904">
        <v>0.06</v>
      </c>
      <c r="AC632" s="2904">
        <v>0.06</v>
      </c>
      <c r="AD632" s="2756" t="s">
        <v>1417</v>
      </c>
      <c r="AE632" s="2756" t="s">
        <v>1417</v>
      </c>
      <c r="AF632" s="2756" t="s">
        <v>1417</v>
      </c>
      <c r="AG632" s="2905">
        <v>0.1</v>
      </c>
      <c r="AH632" s="2756" t="s">
        <v>1417</v>
      </c>
      <c r="AI632" s="2756" t="s">
        <v>1417</v>
      </c>
      <c r="AJ632" s="2760" t="s">
        <v>1417</v>
      </c>
      <c r="AK632" s="2572"/>
    </row>
    <row r="633" spans="2:45" s="2403" customFormat="1" x14ac:dyDescent="0.2">
      <c r="B633" s="2573"/>
      <c r="C633" s="2566"/>
      <c r="D633" s="2566"/>
      <c r="E633" s="2566"/>
      <c r="F633" s="2566"/>
      <c r="G633" s="2566"/>
      <c r="H633" s="2566"/>
      <c r="I633" s="2567"/>
      <c r="J633" s="2567"/>
      <c r="K633" s="2567"/>
      <c r="L633" s="2567"/>
      <c r="M633" s="2566"/>
      <c r="N633" s="2567"/>
      <c r="O633" s="2567"/>
      <c r="P633" s="2567"/>
      <c r="Q633" s="2567"/>
      <c r="R633" s="2567"/>
      <c r="S633" s="2566"/>
      <c r="T633" s="2565"/>
      <c r="U633" s="2565"/>
      <c r="V633" s="2565"/>
      <c r="W633" s="2565"/>
      <c r="X633" s="2565"/>
      <c r="Y633" s="2565"/>
      <c r="Z633" s="2565"/>
      <c r="AA633" s="2565"/>
      <c r="AB633" s="2565"/>
      <c r="AC633" s="2565"/>
      <c r="AD633" s="2565"/>
      <c r="AE633" s="2565"/>
      <c r="AF633" s="2565"/>
      <c r="AG633" s="2565"/>
      <c r="AH633" s="2565"/>
      <c r="AI633" s="2565"/>
      <c r="AJ633" s="2565"/>
      <c r="AK633" s="2572"/>
    </row>
    <row r="634" spans="2:45" s="2403" customFormat="1" x14ac:dyDescent="0.2">
      <c r="B634" s="3979" t="s">
        <v>4992</v>
      </c>
      <c r="C634" s="3980"/>
      <c r="D634" s="4042" t="s">
        <v>5194</v>
      </c>
      <c r="E634" s="4042"/>
      <c r="F634" s="4042"/>
      <c r="G634" s="4042"/>
      <c r="H634" s="4042"/>
      <c r="I634" s="4042"/>
      <c r="J634" s="4042"/>
      <c r="K634" s="4042"/>
      <c r="L634" s="4042"/>
      <c r="M634" s="4042"/>
      <c r="N634" s="4042"/>
      <c r="O634" s="4042"/>
      <c r="P634" s="4042"/>
      <c r="Q634" s="4042"/>
      <c r="R634" s="4042"/>
      <c r="S634" s="4042"/>
      <c r="T634" s="4042"/>
      <c r="U634" s="4042"/>
      <c r="V634" s="4042"/>
      <c r="W634" s="4042"/>
      <c r="X634" s="4042"/>
      <c r="Y634" s="4042"/>
      <c r="Z634" s="4042"/>
      <c r="AA634" s="4042"/>
      <c r="AB634" s="4042"/>
      <c r="AC634" s="4042"/>
      <c r="AD634" s="4042"/>
      <c r="AE634" s="4042"/>
      <c r="AF634" s="4042"/>
      <c r="AG634" s="4042"/>
      <c r="AH634" s="4042"/>
      <c r="AI634" s="4042"/>
      <c r="AJ634" s="4042"/>
      <c r="AK634" s="4042"/>
      <c r="AL634" s="4042"/>
      <c r="AM634" s="4042"/>
      <c r="AN634" s="4042"/>
      <c r="AO634" s="4042"/>
      <c r="AP634" s="4042"/>
      <c r="AQ634" s="4042"/>
      <c r="AR634" s="4042"/>
      <c r="AS634" s="4042"/>
    </row>
    <row r="635" spans="2:45" s="2403" customFormat="1" x14ac:dyDescent="0.2">
      <c r="B635" s="3979" t="s">
        <v>4993</v>
      </c>
      <c r="C635" s="3980"/>
      <c r="D635" s="4042" t="s">
        <v>5183</v>
      </c>
      <c r="E635" s="4042"/>
      <c r="F635" s="4042"/>
      <c r="G635" s="4042"/>
      <c r="H635" s="4042"/>
      <c r="I635" s="4042"/>
      <c r="J635" s="4042"/>
      <c r="K635" s="4042"/>
      <c r="L635" s="4042"/>
      <c r="M635" s="4042"/>
      <c r="N635" s="4042"/>
      <c r="O635" s="4042"/>
      <c r="P635" s="4042"/>
      <c r="Q635" s="4042"/>
      <c r="R635" s="4042"/>
      <c r="S635" s="4042"/>
      <c r="T635" s="4042"/>
      <c r="U635" s="4042"/>
      <c r="V635" s="4042"/>
      <c r="W635" s="4042"/>
      <c r="X635" s="4042"/>
      <c r="Y635" s="4042"/>
      <c r="Z635" s="4042"/>
      <c r="AA635" s="4042"/>
      <c r="AB635" s="4042"/>
      <c r="AC635" s="4042"/>
      <c r="AD635" s="4042"/>
      <c r="AE635" s="4042"/>
      <c r="AF635" s="4042"/>
      <c r="AG635" s="4042"/>
      <c r="AH635" s="4042"/>
      <c r="AI635" s="4042"/>
      <c r="AJ635" s="4042"/>
      <c r="AK635" s="4042"/>
      <c r="AL635" s="4042"/>
      <c r="AM635" s="4042"/>
      <c r="AN635" s="4042"/>
      <c r="AO635" s="4042"/>
      <c r="AP635" s="4042"/>
      <c r="AQ635" s="4042"/>
      <c r="AR635" s="4042"/>
      <c r="AS635" s="4042"/>
    </row>
    <row r="636" spans="2:45" s="2403" customFormat="1" ht="15.75" thickBot="1" x14ac:dyDescent="0.25">
      <c r="B636" s="4057"/>
      <c r="C636" s="4058"/>
      <c r="D636" s="4059"/>
      <c r="E636" s="4059"/>
      <c r="F636" s="4059"/>
      <c r="G636" s="4059"/>
      <c r="H636" s="2574"/>
      <c r="I636" s="2574"/>
      <c r="J636" s="2574"/>
      <c r="K636" s="2574"/>
      <c r="L636" s="2574"/>
      <c r="M636" s="2574"/>
      <c r="N636" s="2574"/>
      <c r="O636" s="2574"/>
      <c r="P636" s="2574"/>
      <c r="Q636" s="2574"/>
      <c r="R636" s="2574"/>
      <c r="S636" s="2574"/>
      <c r="T636" s="2575"/>
      <c r="U636" s="2575"/>
      <c r="V636" s="2575"/>
      <c r="W636" s="2575"/>
      <c r="X636" s="2575"/>
      <c r="Y636" s="2575"/>
      <c r="Z636" s="2575"/>
      <c r="AA636" s="2575"/>
      <c r="AB636" s="2575"/>
      <c r="AC636" s="2575"/>
      <c r="AD636" s="2575"/>
      <c r="AE636" s="2575"/>
      <c r="AF636" s="2575"/>
      <c r="AG636" s="2575"/>
      <c r="AH636" s="2575"/>
      <c r="AI636" s="2575"/>
      <c r="AJ636" s="2575"/>
      <c r="AK636" s="2577"/>
    </row>
    <row r="637" spans="2:45" s="2452" customFormat="1" x14ac:dyDescent="0.2">
      <c r="B637" s="4866"/>
      <c r="C637" s="4866"/>
      <c r="D637" s="2874"/>
      <c r="E637" s="2874"/>
      <c r="F637" s="2874"/>
      <c r="G637" s="2875"/>
      <c r="H637" s="2876"/>
      <c r="I637" s="2874"/>
      <c r="J637" s="2874"/>
    </row>
    <row r="638" spans="2:45" s="2452" customFormat="1" ht="13.5" thickBot="1" x14ac:dyDescent="0.25">
      <c r="B638" s="2874"/>
      <c r="C638" s="2874"/>
      <c r="D638" s="2874"/>
      <c r="E638" s="2874"/>
      <c r="F638" s="2874"/>
      <c r="G638" s="2875"/>
      <c r="H638" s="2876"/>
      <c r="I638" s="2874"/>
      <c r="J638" s="2874"/>
    </row>
    <row r="639" spans="2:45" s="2403" customFormat="1" ht="13.5" customHeight="1" x14ac:dyDescent="0.2">
      <c r="B639" s="3987" t="s">
        <v>5001</v>
      </c>
      <c r="C639" s="3988"/>
      <c r="D639" s="3988"/>
      <c r="E639" s="3988"/>
      <c r="F639" s="3988"/>
      <c r="G639" s="3988"/>
      <c r="H639" s="3988"/>
      <c r="I639" s="3988"/>
      <c r="J639" s="3988"/>
      <c r="K639" s="3988"/>
      <c r="L639" s="3988"/>
      <c r="M639" s="3988"/>
      <c r="N639" s="3988"/>
      <c r="O639" s="3988"/>
      <c r="P639" s="3988"/>
      <c r="Q639" s="3988"/>
      <c r="R639" s="3988"/>
      <c r="S639" s="3988"/>
      <c r="T639" s="3988"/>
      <c r="U639" s="3988"/>
      <c r="V639" s="3988"/>
      <c r="W639" s="3988"/>
      <c r="X639" s="3988"/>
      <c r="Y639" s="3988"/>
      <c r="Z639" s="3988"/>
      <c r="AA639" s="3988"/>
      <c r="AB639" s="3988"/>
      <c r="AC639" s="3988"/>
      <c r="AD639" s="3988"/>
      <c r="AE639" s="3988"/>
      <c r="AF639" s="3988"/>
      <c r="AG639" s="3988"/>
      <c r="AH639" s="3988"/>
      <c r="AI639" s="3988"/>
      <c r="AJ639" s="3988"/>
      <c r="AK639" s="3989"/>
    </row>
    <row r="640" spans="2:45" s="2403" customFormat="1" ht="13.5" customHeight="1" x14ac:dyDescent="0.2">
      <c r="B640" s="2570"/>
      <c r="C640" s="2659"/>
      <c r="D640" s="2659"/>
      <c r="E640" s="2659"/>
      <c r="F640" s="2659"/>
      <c r="G640" s="2571"/>
      <c r="H640" s="2571"/>
      <c r="I640" s="2571"/>
      <c r="J640" s="2571"/>
      <c r="K640" s="2571"/>
      <c r="L640" s="2571"/>
      <c r="M640" s="2571"/>
      <c r="N640" s="2571"/>
      <c r="O640" s="2571"/>
      <c r="P640" s="2571"/>
      <c r="Q640" s="2571"/>
      <c r="R640" s="2571"/>
      <c r="S640" s="2571"/>
      <c r="T640" s="2571"/>
      <c r="U640" s="2571"/>
      <c r="V640" s="2571"/>
      <c r="W640" s="2571"/>
      <c r="X640" s="2571"/>
      <c r="Y640" s="2571"/>
      <c r="Z640" s="2571"/>
      <c r="AA640" s="2571"/>
      <c r="AB640" s="2571"/>
      <c r="AC640" s="2571"/>
      <c r="AD640" s="2571"/>
      <c r="AE640" s="2571"/>
      <c r="AF640" s="2571"/>
      <c r="AG640" s="2571"/>
      <c r="AH640" s="2571"/>
      <c r="AI640" s="2571"/>
      <c r="AJ640" s="2571"/>
      <c r="AK640" s="2572"/>
    </row>
    <row r="641" spans="2:37" s="2403" customFormat="1" ht="13.5" customHeight="1" x14ac:dyDescent="0.2">
      <c r="B641" s="2570" t="s">
        <v>4988</v>
      </c>
      <c r="C641" s="2659"/>
      <c r="D641" s="4122" t="s">
        <v>5161</v>
      </c>
      <c r="E641" s="4122"/>
      <c r="F641" s="4122"/>
      <c r="G641" s="2571"/>
      <c r="H641" s="2571"/>
      <c r="I641" s="2571"/>
      <c r="J641" s="2571"/>
      <c r="K641" s="2571"/>
      <c r="L641" s="2571"/>
      <c r="M641" s="2571"/>
      <c r="N641" s="2571"/>
      <c r="O641" s="2571"/>
      <c r="P641" s="2571"/>
      <c r="Q641" s="2571"/>
      <c r="R641" s="2571"/>
      <c r="S641" s="2571"/>
      <c r="T641" s="2571"/>
      <c r="U641" s="2571"/>
      <c r="V641" s="2571"/>
      <c r="W641" s="2571"/>
      <c r="X641" s="2571"/>
      <c r="Y641" s="2571"/>
      <c r="Z641" s="2571"/>
      <c r="AA641" s="2571"/>
      <c r="AB641" s="2571"/>
      <c r="AC641" s="2571"/>
      <c r="AD641" s="2571"/>
      <c r="AE641" s="2571"/>
      <c r="AF641" s="2571"/>
      <c r="AG641" s="2571"/>
      <c r="AH641" s="2571"/>
      <c r="AI641" s="2571"/>
      <c r="AJ641" s="2571"/>
      <c r="AK641" s="2572"/>
    </row>
    <row r="642" spans="2:37" s="2403" customFormat="1" ht="24" customHeight="1" thickBot="1" x14ac:dyDescent="0.25">
      <c r="B642" s="3991" t="s">
        <v>5002</v>
      </c>
      <c r="C642" s="3992"/>
      <c r="D642" s="4139">
        <v>41388</v>
      </c>
      <c r="E642" s="4140"/>
      <c r="F642" s="2659"/>
      <c r="G642" s="2571"/>
      <c r="H642" s="2571"/>
      <c r="I642" s="2571"/>
      <c r="J642" s="2571"/>
      <c r="K642" s="2571"/>
      <c r="L642" s="2571"/>
      <c r="M642" s="2571"/>
      <c r="N642" s="2571"/>
      <c r="O642" s="2571"/>
      <c r="P642" s="2571"/>
      <c r="Q642" s="2571"/>
      <c r="R642" s="2571"/>
      <c r="S642" s="2571"/>
      <c r="T642" s="2571"/>
      <c r="U642" s="2571"/>
      <c r="V642" s="2571"/>
      <c r="W642" s="2571"/>
      <c r="X642" s="2571"/>
      <c r="Y642" s="2571"/>
      <c r="Z642" s="2571"/>
      <c r="AA642" s="2571"/>
      <c r="AB642" s="2571"/>
      <c r="AC642" s="2571"/>
      <c r="AD642" s="2571"/>
      <c r="AE642" s="2571"/>
      <c r="AF642" s="2571"/>
      <c r="AG642" s="2571"/>
      <c r="AH642" s="2571"/>
      <c r="AI642" s="2571"/>
      <c r="AJ642" s="2571"/>
      <c r="AK642" s="2572"/>
    </row>
    <row r="643" spans="2:37" s="2403" customFormat="1" ht="119.25" customHeight="1" thickBot="1" x14ac:dyDescent="0.25">
      <c r="B643" s="3993" t="s">
        <v>5003</v>
      </c>
      <c r="C643" s="4036"/>
      <c r="D643" s="4118" t="s">
        <v>5175</v>
      </c>
      <c r="E643" s="4119"/>
      <c r="F643" s="4119"/>
      <c r="G643" s="4119"/>
      <c r="H643" s="4119"/>
      <c r="I643" s="4119"/>
      <c r="J643" s="4119"/>
      <c r="K643" s="4119"/>
      <c r="L643" s="4119"/>
      <c r="M643" s="4119"/>
      <c r="N643" s="4119"/>
      <c r="O643" s="4119"/>
      <c r="P643" s="4119"/>
      <c r="Q643" s="4120"/>
      <c r="R643" s="2571"/>
      <c r="S643" s="2571"/>
      <c r="T643" s="2571"/>
      <c r="U643" s="2571"/>
      <c r="V643" s="2571"/>
      <c r="W643" s="2571"/>
      <c r="X643" s="2571"/>
      <c r="Y643" s="2571"/>
      <c r="Z643" s="2571"/>
      <c r="AA643" s="2571"/>
      <c r="AB643" s="2571"/>
      <c r="AC643" s="2571"/>
      <c r="AD643" s="2571"/>
      <c r="AE643" s="2571"/>
      <c r="AF643" s="2571"/>
      <c r="AG643" s="2571"/>
      <c r="AH643" s="2571"/>
      <c r="AI643" s="2571"/>
      <c r="AJ643" s="2571"/>
      <c r="AK643" s="2572"/>
    </row>
    <row r="644" spans="2:37" s="2403" customFormat="1" ht="13.5" customHeight="1" thickBot="1" x14ac:dyDescent="0.25">
      <c r="B644" s="3998"/>
      <c r="C644" s="3999"/>
      <c r="D644" s="3999"/>
      <c r="E644" s="3999"/>
      <c r="F644" s="3999"/>
      <c r="G644" s="3999"/>
      <c r="H644" s="3999"/>
      <c r="I644" s="3999"/>
      <c r="J644" s="3999"/>
      <c r="K644" s="3999"/>
      <c r="L644" s="3999"/>
      <c r="M644" s="3999"/>
      <c r="N644" s="3999"/>
      <c r="O644" s="3999"/>
      <c r="P644" s="3999"/>
      <c r="Q644" s="3999"/>
      <c r="R644" s="2571"/>
      <c r="S644" s="2571"/>
      <c r="T644" s="2571"/>
      <c r="U644" s="2571"/>
      <c r="V644" s="2571"/>
      <c r="W644" s="2571"/>
      <c r="X644" s="2571"/>
      <c r="Y644" s="2571"/>
      <c r="Z644" s="2571"/>
      <c r="AA644" s="2571"/>
      <c r="AB644" s="2571"/>
      <c r="AC644" s="2571"/>
      <c r="AD644" s="2571"/>
      <c r="AE644" s="2571"/>
      <c r="AF644" s="2571"/>
      <c r="AG644" s="2571"/>
      <c r="AH644" s="2571"/>
      <c r="AI644" s="2571"/>
      <c r="AJ644" s="2571"/>
      <c r="AK644" s="2572"/>
    </row>
    <row r="645" spans="2:37" s="2403" customFormat="1" ht="13.5" customHeight="1" thickBot="1" x14ac:dyDescent="0.25">
      <c r="B645" s="4000" t="s">
        <v>5004</v>
      </c>
      <c r="C645" s="4000"/>
      <c r="D645" s="4000" t="s">
        <v>4994</v>
      </c>
      <c r="E645" s="4000" t="s">
        <v>5005</v>
      </c>
      <c r="F645" s="4002" t="s">
        <v>224</v>
      </c>
      <c r="G645" s="4002"/>
      <c r="H645" s="4002"/>
      <c r="I645" s="4002"/>
      <c r="J645" s="4002"/>
      <c r="K645" s="4002"/>
      <c r="L645" s="4002"/>
      <c r="M645" s="4002"/>
      <c r="N645" s="4002"/>
      <c r="O645" s="4002"/>
      <c r="P645" s="4002"/>
      <c r="Q645" s="4002"/>
      <c r="R645" s="4002"/>
      <c r="S645" s="4002" t="s">
        <v>340</v>
      </c>
      <c r="T645" s="4002"/>
      <c r="U645" s="4002"/>
      <c r="V645" s="4002"/>
      <c r="W645" s="4002"/>
      <c r="X645" s="4002"/>
      <c r="Y645" s="4002"/>
      <c r="Z645" s="4002"/>
      <c r="AA645" s="4002"/>
      <c r="AB645" s="4002"/>
      <c r="AC645" s="4002"/>
      <c r="AD645" s="4002" t="s">
        <v>225</v>
      </c>
      <c r="AE645" s="4002"/>
      <c r="AF645" s="4002"/>
      <c r="AG645" s="4002"/>
      <c r="AH645" s="4003" t="s">
        <v>4989</v>
      </c>
      <c r="AI645" s="4003"/>
      <c r="AJ645" s="4003"/>
      <c r="AK645" s="2572"/>
    </row>
    <row r="646" spans="2:37" s="2403" customFormat="1" ht="27.75" customHeight="1" thickBot="1" x14ac:dyDescent="0.25">
      <c r="B646" s="4001"/>
      <c r="C646" s="4001"/>
      <c r="D646" s="4001"/>
      <c r="E646" s="4001"/>
      <c r="F646" s="4001" t="s">
        <v>5006</v>
      </c>
      <c r="G646" s="4001" t="s">
        <v>5007</v>
      </c>
      <c r="H646" s="4000" t="s">
        <v>5008</v>
      </c>
      <c r="I646" s="4004" t="s">
        <v>5009</v>
      </c>
      <c r="J646" s="4004" t="s">
        <v>5010</v>
      </c>
      <c r="K646" s="4005" t="s">
        <v>5011</v>
      </c>
      <c r="L646" s="4005" t="s">
        <v>5012</v>
      </c>
      <c r="M646" s="4004" t="s">
        <v>5013</v>
      </c>
      <c r="N646" s="4004"/>
      <c r="O646" s="4005" t="s">
        <v>5014</v>
      </c>
      <c r="P646" s="4005" t="s">
        <v>5015</v>
      </c>
      <c r="Q646" s="4005" t="s">
        <v>5016</v>
      </c>
      <c r="R646" s="4005" t="s">
        <v>5017</v>
      </c>
      <c r="S646" s="4000" t="s">
        <v>5018</v>
      </c>
      <c r="T646" s="4000" t="s">
        <v>5019</v>
      </c>
      <c r="U646" s="4000" t="s">
        <v>5020</v>
      </c>
      <c r="V646" s="4000" t="s">
        <v>5021</v>
      </c>
      <c r="W646" s="4000" t="s">
        <v>5022</v>
      </c>
      <c r="X646" s="4000" t="s">
        <v>5023</v>
      </c>
      <c r="Y646" s="4000" t="s">
        <v>5024</v>
      </c>
      <c r="Z646" s="4000" t="s">
        <v>5025</v>
      </c>
      <c r="AA646" s="4000" t="s">
        <v>5026</v>
      </c>
      <c r="AB646" s="4004" t="s">
        <v>5027</v>
      </c>
      <c r="AC646" s="4004" t="s">
        <v>5028</v>
      </c>
      <c r="AD646" s="4000" t="s">
        <v>5029</v>
      </c>
      <c r="AE646" s="4000" t="s">
        <v>5030</v>
      </c>
      <c r="AF646" s="4000" t="s">
        <v>5031</v>
      </c>
      <c r="AG646" s="4000" t="s">
        <v>5032</v>
      </c>
      <c r="AH646" s="4000" t="s">
        <v>1154</v>
      </c>
      <c r="AI646" s="4000" t="s">
        <v>4990</v>
      </c>
      <c r="AJ646" s="4000" t="s">
        <v>4991</v>
      </c>
      <c r="AK646" s="2572"/>
    </row>
    <row r="647" spans="2:37" s="2403" customFormat="1" ht="31.5" customHeight="1" thickBot="1" x14ac:dyDescent="0.25">
      <c r="B647" s="4001"/>
      <c r="C647" s="4001"/>
      <c r="D647" s="4001"/>
      <c r="E647" s="4001"/>
      <c r="F647" s="4001"/>
      <c r="G647" s="4001"/>
      <c r="H647" s="4001"/>
      <c r="I647" s="4005"/>
      <c r="J647" s="4005"/>
      <c r="K647" s="4005"/>
      <c r="L647" s="4005"/>
      <c r="M647" s="2656" t="s">
        <v>5033</v>
      </c>
      <c r="N647" s="2655" t="s">
        <v>2798</v>
      </c>
      <c r="O647" s="4005"/>
      <c r="P647" s="4005"/>
      <c r="Q647" s="4005"/>
      <c r="R647" s="4005"/>
      <c r="S647" s="4001"/>
      <c r="T647" s="4001"/>
      <c r="U647" s="4001"/>
      <c r="V647" s="4001"/>
      <c r="W647" s="4001"/>
      <c r="X647" s="4001"/>
      <c r="Y647" s="4001"/>
      <c r="Z647" s="4001"/>
      <c r="AA647" s="4001"/>
      <c r="AB647" s="4005"/>
      <c r="AC647" s="4005"/>
      <c r="AD647" s="4001"/>
      <c r="AE647" s="4001"/>
      <c r="AF647" s="4001"/>
      <c r="AG647" s="4001"/>
      <c r="AH647" s="4001"/>
      <c r="AI647" s="4001"/>
      <c r="AJ647" s="4001"/>
      <c r="AK647" s="2572"/>
    </row>
    <row r="648" spans="2:37" s="2403" customFormat="1" ht="13.5" customHeight="1" x14ac:dyDescent="0.2">
      <c r="B648" s="4133" t="s">
        <v>5176</v>
      </c>
      <c r="C648" s="4134"/>
      <c r="D648" s="2741">
        <v>300305</v>
      </c>
      <c r="E648" s="2579">
        <v>15</v>
      </c>
      <c r="F648" s="2742" t="s">
        <v>1417</v>
      </c>
      <c r="G648" s="2742" t="s">
        <v>1417</v>
      </c>
      <c r="H648" s="2742" t="s">
        <v>1417</v>
      </c>
      <c r="I648" s="2742" t="s">
        <v>1417</v>
      </c>
      <c r="J648" s="2742" t="s">
        <v>1417</v>
      </c>
      <c r="K648" s="2685">
        <v>0.04</v>
      </c>
      <c r="L648" s="2742" t="s">
        <v>1417</v>
      </c>
      <c r="M648" s="2742" t="s">
        <v>1417</v>
      </c>
      <c r="N648" s="2742" t="s">
        <v>1417</v>
      </c>
      <c r="O648" s="2750">
        <v>0.15</v>
      </c>
      <c r="P648" s="2750">
        <v>0.15</v>
      </c>
      <c r="Q648" s="2742" t="s">
        <v>1417</v>
      </c>
      <c r="R648" s="2742" t="s">
        <v>1417</v>
      </c>
      <c r="S648" s="2742" t="s">
        <v>1417</v>
      </c>
      <c r="T648" s="2742" t="s">
        <v>1417</v>
      </c>
      <c r="U648" s="2742" t="s">
        <v>1417</v>
      </c>
      <c r="V648" s="2742" t="s">
        <v>1417</v>
      </c>
      <c r="W648" s="2751">
        <v>0.05</v>
      </c>
      <c r="X648" s="2742" t="s">
        <v>1417</v>
      </c>
      <c r="Y648" s="2742" t="s">
        <v>1417</v>
      </c>
      <c r="Z648" s="2742" t="s">
        <v>1417</v>
      </c>
      <c r="AA648" s="2742" t="s">
        <v>1417</v>
      </c>
      <c r="AB648" s="2752">
        <v>0.06</v>
      </c>
      <c r="AC648" s="2742" t="s">
        <v>1417</v>
      </c>
      <c r="AD648" s="2742" t="s">
        <v>1417</v>
      </c>
      <c r="AE648" s="2742" t="s">
        <v>1417</v>
      </c>
      <c r="AF648" s="2742" t="s">
        <v>1417</v>
      </c>
      <c r="AG648" s="2742">
        <v>0.1</v>
      </c>
      <c r="AH648" s="2742" t="s">
        <v>1417</v>
      </c>
      <c r="AI648" s="2742" t="s">
        <v>1417</v>
      </c>
      <c r="AJ648" s="2753" t="s">
        <v>1417</v>
      </c>
      <c r="AK648" s="2572"/>
    </row>
    <row r="649" spans="2:37" s="2403" customFormat="1" ht="13.5" customHeight="1" x14ac:dyDescent="0.2">
      <c r="B649" s="3982" t="s">
        <v>5177</v>
      </c>
      <c r="C649" s="3983"/>
      <c r="D649" s="2745">
        <v>300305</v>
      </c>
      <c r="E649" s="2556">
        <v>20</v>
      </c>
      <c r="F649" s="2746" t="s">
        <v>1417</v>
      </c>
      <c r="G649" s="2746" t="s">
        <v>1417</v>
      </c>
      <c r="H649" s="2746" t="s">
        <v>1417</v>
      </c>
      <c r="I649" s="2746" t="s">
        <v>1417</v>
      </c>
      <c r="J649" s="2746" t="s">
        <v>1417</v>
      </c>
      <c r="K649" s="2557">
        <v>0.04</v>
      </c>
      <c r="L649" s="2746" t="s">
        <v>1417</v>
      </c>
      <c r="M649" s="2746" t="s">
        <v>1417</v>
      </c>
      <c r="N649" s="2746" t="s">
        <v>1417</v>
      </c>
      <c r="O649" s="2747">
        <v>0.15</v>
      </c>
      <c r="P649" s="2747">
        <v>0.15</v>
      </c>
      <c r="Q649" s="2746" t="s">
        <v>1417</v>
      </c>
      <c r="R649" s="2746" t="s">
        <v>1417</v>
      </c>
      <c r="S649" s="2746" t="s">
        <v>1417</v>
      </c>
      <c r="T649" s="2746" t="s">
        <v>1417</v>
      </c>
      <c r="U649" s="2746" t="s">
        <v>1417</v>
      </c>
      <c r="V649" s="2746" t="s">
        <v>1417</v>
      </c>
      <c r="W649" s="2748">
        <v>0.05</v>
      </c>
      <c r="X649" s="2746" t="s">
        <v>1417</v>
      </c>
      <c r="Y649" s="2746" t="s">
        <v>1417</v>
      </c>
      <c r="Z649" s="2746" t="s">
        <v>1417</v>
      </c>
      <c r="AA649" s="2746" t="s">
        <v>1417</v>
      </c>
      <c r="AB649" s="2749">
        <v>0.06</v>
      </c>
      <c r="AC649" s="2746" t="s">
        <v>1417</v>
      </c>
      <c r="AD649" s="2746" t="s">
        <v>1417</v>
      </c>
      <c r="AE649" s="2746" t="s">
        <v>1417</v>
      </c>
      <c r="AF649" s="2746" t="s">
        <v>1417</v>
      </c>
      <c r="AG649" s="2746">
        <v>0.1</v>
      </c>
      <c r="AH649" s="2746" t="s">
        <v>1417</v>
      </c>
      <c r="AI649" s="2746" t="s">
        <v>1417</v>
      </c>
      <c r="AJ649" s="2754" t="s">
        <v>1417</v>
      </c>
      <c r="AK649" s="2572"/>
    </row>
    <row r="650" spans="2:37" s="2403" customFormat="1" ht="13.5" customHeight="1" x14ac:dyDescent="0.2">
      <c r="B650" s="3982" t="s">
        <v>5178</v>
      </c>
      <c r="C650" s="3983"/>
      <c r="D650" s="2745">
        <v>300305</v>
      </c>
      <c r="E650" s="2556">
        <v>30</v>
      </c>
      <c r="F650" s="2746" t="s">
        <v>1417</v>
      </c>
      <c r="G650" s="2746" t="s">
        <v>1417</v>
      </c>
      <c r="H650" s="2746" t="s">
        <v>1417</v>
      </c>
      <c r="I650" s="2746" t="s">
        <v>1417</v>
      </c>
      <c r="J650" s="2746" t="s">
        <v>1417</v>
      </c>
      <c r="K650" s="2557">
        <v>0.04</v>
      </c>
      <c r="L650" s="2746" t="s">
        <v>1417</v>
      </c>
      <c r="M650" s="2746" t="s">
        <v>1417</v>
      </c>
      <c r="N650" s="2746" t="s">
        <v>1417</v>
      </c>
      <c r="O650" s="2747">
        <v>0.15</v>
      </c>
      <c r="P650" s="2747">
        <v>0.15</v>
      </c>
      <c r="Q650" s="2746" t="s">
        <v>1417</v>
      </c>
      <c r="R650" s="2746" t="s">
        <v>1417</v>
      </c>
      <c r="S650" s="2746" t="s">
        <v>1417</v>
      </c>
      <c r="T650" s="2746" t="s">
        <v>1417</v>
      </c>
      <c r="U650" s="2746" t="s">
        <v>1417</v>
      </c>
      <c r="V650" s="2746" t="s">
        <v>1417</v>
      </c>
      <c r="W650" s="2748">
        <v>0.05</v>
      </c>
      <c r="X650" s="2746" t="s">
        <v>1417</v>
      </c>
      <c r="Y650" s="2746" t="s">
        <v>1417</v>
      </c>
      <c r="Z650" s="2746" t="s">
        <v>1417</v>
      </c>
      <c r="AA650" s="2746" t="s">
        <v>1417</v>
      </c>
      <c r="AB650" s="2749">
        <v>0.06</v>
      </c>
      <c r="AC650" s="2746" t="s">
        <v>1417</v>
      </c>
      <c r="AD650" s="2746" t="s">
        <v>1417</v>
      </c>
      <c r="AE650" s="2746" t="s">
        <v>1417</v>
      </c>
      <c r="AF650" s="2746" t="s">
        <v>1417</v>
      </c>
      <c r="AG650" s="2746">
        <v>0.1</v>
      </c>
      <c r="AH650" s="2746" t="s">
        <v>1417</v>
      </c>
      <c r="AI650" s="2746" t="s">
        <v>1417</v>
      </c>
      <c r="AJ650" s="2754" t="s">
        <v>1417</v>
      </c>
      <c r="AK650" s="2572"/>
    </row>
    <row r="651" spans="2:37" s="2403" customFormat="1" ht="13.5" customHeight="1" x14ac:dyDescent="0.2">
      <c r="B651" s="3982" t="s">
        <v>5179</v>
      </c>
      <c r="C651" s="3983"/>
      <c r="D651" s="2745">
        <v>300306</v>
      </c>
      <c r="E651" s="2556">
        <v>50</v>
      </c>
      <c r="F651" s="2746" t="s">
        <v>1417</v>
      </c>
      <c r="G651" s="2746" t="s">
        <v>1417</v>
      </c>
      <c r="H651" s="2746" t="s">
        <v>1417</v>
      </c>
      <c r="I651" s="2746" t="s">
        <v>1417</v>
      </c>
      <c r="J651" s="2746" t="s">
        <v>1417</v>
      </c>
      <c r="K651" s="2557">
        <v>0.04</v>
      </c>
      <c r="L651" s="2746" t="s">
        <v>1417</v>
      </c>
      <c r="M651" s="2746" t="s">
        <v>1417</v>
      </c>
      <c r="N651" s="2746" t="s">
        <v>1417</v>
      </c>
      <c r="O651" s="2747">
        <v>0.15</v>
      </c>
      <c r="P651" s="2747">
        <v>0.15</v>
      </c>
      <c r="Q651" s="2746" t="s">
        <v>1417</v>
      </c>
      <c r="R651" s="2746" t="s">
        <v>1417</v>
      </c>
      <c r="S651" s="2746" t="s">
        <v>1417</v>
      </c>
      <c r="T651" s="2746" t="s">
        <v>1417</v>
      </c>
      <c r="U651" s="2746" t="s">
        <v>1417</v>
      </c>
      <c r="V651" s="2746" t="s">
        <v>1417</v>
      </c>
      <c r="W651" s="2748">
        <v>0.05</v>
      </c>
      <c r="X651" s="2746" t="s">
        <v>1417</v>
      </c>
      <c r="Y651" s="2746" t="s">
        <v>1417</v>
      </c>
      <c r="Z651" s="2746" t="s">
        <v>1417</v>
      </c>
      <c r="AA651" s="2746" t="s">
        <v>1417</v>
      </c>
      <c r="AB651" s="2749">
        <v>0.06</v>
      </c>
      <c r="AC651" s="2746" t="s">
        <v>1417</v>
      </c>
      <c r="AD651" s="2746" t="s">
        <v>1417</v>
      </c>
      <c r="AE651" s="2746" t="s">
        <v>1417</v>
      </c>
      <c r="AF651" s="2746" t="s">
        <v>1417</v>
      </c>
      <c r="AG651" s="2746">
        <v>0.1</v>
      </c>
      <c r="AH651" s="2746" t="s">
        <v>1417</v>
      </c>
      <c r="AI651" s="2746" t="s">
        <v>1417</v>
      </c>
      <c r="AJ651" s="2754" t="s">
        <v>1417</v>
      </c>
      <c r="AK651" s="2572"/>
    </row>
    <row r="652" spans="2:37" s="2403" customFormat="1" ht="13.5" customHeight="1" x14ac:dyDescent="0.2">
      <c r="B652" s="3982" t="s">
        <v>5180</v>
      </c>
      <c r="C652" s="3983"/>
      <c r="D652" s="2745">
        <v>300307</v>
      </c>
      <c r="E652" s="2556">
        <v>80</v>
      </c>
      <c r="F652" s="2746" t="s">
        <v>1417</v>
      </c>
      <c r="G652" s="2746" t="s">
        <v>1417</v>
      </c>
      <c r="H652" s="2746" t="s">
        <v>1417</v>
      </c>
      <c r="I652" s="2746" t="s">
        <v>1417</v>
      </c>
      <c r="J652" s="2746" t="s">
        <v>1417</v>
      </c>
      <c r="K652" s="2557">
        <v>0.04</v>
      </c>
      <c r="L652" s="2746" t="s">
        <v>1417</v>
      </c>
      <c r="M652" s="2746" t="s">
        <v>1417</v>
      </c>
      <c r="N652" s="2746" t="s">
        <v>1417</v>
      </c>
      <c r="O652" s="2747">
        <v>0.15</v>
      </c>
      <c r="P652" s="2747">
        <v>0.15</v>
      </c>
      <c r="Q652" s="2746" t="s">
        <v>1417</v>
      </c>
      <c r="R652" s="2746" t="s">
        <v>1417</v>
      </c>
      <c r="S652" s="2746" t="s">
        <v>1417</v>
      </c>
      <c r="T652" s="2746" t="s">
        <v>1417</v>
      </c>
      <c r="U652" s="2746" t="s">
        <v>1417</v>
      </c>
      <c r="V652" s="2746" t="s">
        <v>1417</v>
      </c>
      <c r="W652" s="2748">
        <v>0.05</v>
      </c>
      <c r="X652" s="2746" t="s">
        <v>1417</v>
      </c>
      <c r="Y652" s="2746" t="s">
        <v>1417</v>
      </c>
      <c r="Z652" s="2746" t="s">
        <v>1417</v>
      </c>
      <c r="AA652" s="2746" t="s">
        <v>1417</v>
      </c>
      <c r="AB652" s="2749">
        <v>0.06</v>
      </c>
      <c r="AC652" s="2746" t="s">
        <v>1417</v>
      </c>
      <c r="AD652" s="2746" t="s">
        <v>1417</v>
      </c>
      <c r="AE652" s="2746" t="s">
        <v>1417</v>
      </c>
      <c r="AF652" s="2746" t="s">
        <v>1417</v>
      </c>
      <c r="AG652" s="2746">
        <v>0.1</v>
      </c>
      <c r="AH652" s="2746" t="s">
        <v>1417</v>
      </c>
      <c r="AI652" s="2746" t="s">
        <v>1417</v>
      </c>
      <c r="AJ652" s="2754" t="s">
        <v>1417</v>
      </c>
      <c r="AK652" s="2572"/>
    </row>
    <row r="653" spans="2:37" s="2403" customFormat="1" ht="13.5" customHeight="1" thickBot="1" x14ac:dyDescent="0.25">
      <c r="B653" s="3984" t="s">
        <v>5181</v>
      </c>
      <c r="C653" s="3985"/>
      <c r="D653" s="2755">
        <v>30038</v>
      </c>
      <c r="E653" s="2603">
        <v>100</v>
      </c>
      <c r="F653" s="2756" t="s">
        <v>1417</v>
      </c>
      <c r="G653" s="2756" t="s">
        <v>1417</v>
      </c>
      <c r="H653" s="2756" t="s">
        <v>1417</v>
      </c>
      <c r="I653" s="2756" t="s">
        <v>1417</v>
      </c>
      <c r="J653" s="2756" t="s">
        <v>1417</v>
      </c>
      <c r="K653" s="2604">
        <v>0.04</v>
      </c>
      <c r="L653" s="2756" t="s">
        <v>1417</v>
      </c>
      <c r="M653" s="2756" t="s">
        <v>1417</v>
      </c>
      <c r="N653" s="2756" t="s">
        <v>1417</v>
      </c>
      <c r="O653" s="2757">
        <v>0.15</v>
      </c>
      <c r="P653" s="2757">
        <v>0.15</v>
      </c>
      <c r="Q653" s="2756" t="s">
        <v>1417</v>
      </c>
      <c r="R653" s="2756" t="s">
        <v>1417</v>
      </c>
      <c r="S653" s="2756" t="s">
        <v>1417</v>
      </c>
      <c r="T653" s="2756" t="s">
        <v>1417</v>
      </c>
      <c r="U653" s="2756" t="s">
        <v>1417</v>
      </c>
      <c r="V653" s="2756" t="s">
        <v>1417</v>
      </c>
      <c r="W653" s="2758">
        <v>0.05</v>
      </c>
      <c r="X653" s="2756" t="s">
        <v>1417</v>
      </c>
      <c r="Y653" s="2756" t="s">
        <v>1417</v>
      </c>
      <c r="Z653" s="2756" t="s">
        <v>1417</v>
      </c>
      <c r="AA653" s="2756" t="s">
        <v>1417</v>
      </c>
      <c r="AB653" s="2759">
        <v>0.06</v>
      </c>
      <c r="AC653" s="2756" t="s">
        <v>1417</v>
      </c>
      <c r="AD653" s="2756" t="s">
        <v>1417</v>
      </c>
      <c r="AE653" s="2756" t="s">
        <v>1417</v>
      </c>
      <c r="AF653" s="2756" t="s">
        <v>1417</v>
      </c>
      <c r="AG653" s="2756">
        <v>0.1</v>
      </c>
      <c r="AH653" s="2756" t="s">
        <v>1417</v>
      </c>
      <c r="AI653" s="2756" t="s">
        <v>1417</v>
      </c>
      <c r="AJ653" s="2760" t="s">
        <v>1417</v>
      </c>
      <c r="AK653" s="2572"/>
    </row>
    <row r="654" spans="2:37" s="2403" customFormat="1" ht="13.5" customHeight="1" x14ac:dyDescent="0.2">
      <c r="B654" s="2573"/>
      <c r="C654" s="2566"/>
      <c r="D654" s="2566"/>
      <c r="E654" s="2566"/>
      <c r="F654" s="2566"/>
      <c r="G654" s="2566"/>
      <c r="H654" s="2566"/>
      <c r="I654" s="2567"/>
      <c r="J654" s="2567"/>
      <c r="K654" s="2567"/>
      <c r="L654" s="2567"/>
      <c r="M654" s="2566"/>
      <c r="N654" s="2567"/>
      <c r="O654" s="2567"/>
      <c r="P654" s="2567"/>
      <c r="Q654" s="2567"/>
      <c r="R654" s="2567"/>
      <c r="S654" s="2566"/>
      <c r="T654" s="2565"/>
      <c r="U654" s="2565"/>
      <c r="V654" s="2565"/>
      <c r="W654" s="2565"/>
      <c r="X654" s="2565"/>
      <c r="Y654" s="2565"/>
      <c r="Z654" s="2565"/>
      <c r="AA654" s="2565"/>
      <c r="AB654" s="2565"/>
      <c r="AC654" s="2565"/>
      <c r="AD654" s="2565"/>
      <c r="AE654" s="2565"/>
      <c r="AF654" s="2565"/>
      <c r="AG654" s="2565"/>
      <c r="AH654" s="2565"/>
      <c r="AI654" s="2565"/>
      <c r="AJ654" s="2568"/>
      <c r="AK654" s="2572"/>
    </row>
    <row r="655" spans="2:37" s="2403" customFormat="1" ht="13.5" customHeight="1" x14ac:dyDescent="0.2">
      <c r="B655" s="3979" t="s">
        <v>4992</v>
      </c>
      <c r="C655" s="3980"/>
      <c r="D655" s="3986" t="s">
        <v>5182</v>
      </c>
      <c r="E655" s="3986"/>
      <c r="F655" s="3986"/>
      <c r="G655" s="3986"/>
      <c r="H655" s="2569"/>
      <c r="I655" s="2569"/>
      <c r="J655" s="2569"/>
      <c r="K655" s="2569"/>
      <c r="L655" s="2569"/>
      <c r="M655" s="2569"/>
      <c r="N655" s="2569"/>
      <c r="O655" s="2569"/>
      <c r="P655" s="2569"/>
      <c r="Q655" s="2569"/>
      <c r="R655" s="2569"/>
      <c r="S655" s="2569"/>
      <c r="T655" s="2565"/>
      <c r="U655" s="2565"/>
      <c r="V655" s="2565"/>
      <c r="W655" s="2565"/>
      <c r="X655" s="2565"/>
      <c r="Y655" s="2565"/>
      <c r="Z655" s="2565"/>
      <c r="AA655" s="2565"/>
      <c r="AB655" s="2565"/>
      <c r="AC655" s="2565"/>
      <c r="AD655" s="2565"/>
      <c r="AE655" s="2565"/>
      <c r="AF655" s="2565"/>
      <c r="AG655" s="2565"/>
      <c r="AH655" s="2565"/>
      <c r="AI655" s="2565"/>
      <c r="AJ655" s="2568"/>
      <c r="AK655" s="2572"/>
    </row>
    <row r="656" spans="2:37" s="2403" customFormat="1" ht="13.5" customHeight="1" x14ac:dyDescent="0.2">
      <c r="B656" s="3979" t="s">
        <v>4993</v>
      </c>
      <c r="C656" s="3980"/>
      <c r="D656" s="4104" t="s">
        <v>5183</v>
      </c>
      <c r="E656" s="4104"/>
      <c r="F656" s="4104"/>
      <c r="G656" s="4104"/>
      <c r="H656" s="2569"/>
      <c r="I656" s="2569"/>
      <c r="J656" s="2569"/>
      <c r="K656" s="2569"/>
      <c r="L656" s="2569"/>
      <c r="M656" s="2569"/>
      <c r="N656" s="2569"/>
      <c r="O656" s="2569"/>
      <c r="P656" s="2569"/>
      <c r="Q656" s="2569"/>
      <c r="R656" s="2569"/>
      <c r="S656" s="2569"/>
      <c r="T656" s="2565"/>
      <c r="U656" s="2565"/>
      <c r="V656" s="2565"/>
      <c r="W656" s="2565"/>
      <c r="X656" s="2565"/>
      <c r="Y656" s="2565"/>
      <c r="Z656" s="2565"/>
      <c r="AA656" s="2565"/>
      <c r="AB656" s="2565"/>
      <c r="AC656" s="2565"/>
      <c r="AD656" s="2565"/>
      <c r="AE656" s="2565"/>
      <c r="AF656" s="2565"/>
      <c r="AG656" s="2565"/>
      <c r="AH656" s="2565"/>
      <c r="AI656" s="2565"/>
      <c r="AJ656" s="2568"/>
      <c r="AK656" s="2572"/>
    </row>
    <row r="657" spans="2:37" s="2403" customFormat="1" ht="13.5" customHeight="1" thickBot="1" x14ac:dyDescent="0.25">
      <c r="B657" s="4057"/>
      <c r="C657" s="4058"/>
      <c r="D657" s="4059"/>
      <c r="E657" s="4059"/>
      <c r="F657" s="4059"/>
      <c r="G657" s="4059"/>
      <c r="H657" s="2574"/>
      <c r="I657" s="2574"/>
      <c r="J657" s="2574"/>
      <c r="K657" s="2574"/>
      <c r="L657" s="2574"/>
      <c r="M657" s="2574"/>
      <c r="N657" s="2574"/>
      <c r="O657" s="2574"/>
      <c r="P657" s="2574"/>
      <c r="Q657" s="2574"/>
      <c r="R657" s="2574"/>
      <c r="S657" s="2574"/>
      <c r="T657" s="2575"/>
      <c r="U657" s="2575"/>
      <c r="V657" s="2575"/>
      <c r="W657" s="2575"/>
      <c r="X657" s="2575"/>
      <c r="Y657" s="2575"/>
      <c r="Z657" s="2575"/>
      <c r="AA657" s="2575"/>
      <c r="AB657" s="2575"/>
      <c r="AC657" s="2575"/>
      <c r="AD657" s="2575"/>
      <c r="AE657" s="2575"/>
      <c r="AF657" s="2575"/>
      <c r="AG657" s="2575"/>
      <c r="AH657" s="2575"/>
      <c r="AI657" s="2575"/>
      <c r="AJ657" s="2576"/>
      <c r="AK657" s="2577"/>
    </row>
    <row r="658" spans="2:37" s="2403" customFormat="1" ht="13.5" customHeight="1" x14ac:dyDescent="0.2">
      <c r="B658" s="5304"/>
      <c r="C658" s="5304"/>
    </row>
    <row r="659" spans="2:37" s="2403" customFormat="1" ht="13.5" customHeight="1" thickBot="1" x14ac:dyDescent="0.25"/>
    <row r="660" spans="2:37" s="2403" customFormat="1" ht="13.5" customHeight="1" x14ac:dyDescent="0.2">
      <c r="B660" s="3987" t="s">
        <v>5001</v>
      </c>
      <c r="C660" s="3988"/>
      <c r="D660" s="3988"/>
      <c r="E660" s="3988"/>
      <c r="F660" s="3988"/>
      <c r="G660" s="3988"/>
      <c r="H660" s="3988"/>
      <c r="I660" s="3988"/>
      <c r="J660" s="3988"/>
      <c r="K660" s="3988"/>
      <c r="L660" s="3988"/>
      <c r="M660" s="3988"/>
      <c r="N660" s="3988"/>
      <c r="O660" s="3988"/>
      <c r="P660" s="3988"/>
      <c r="Q660" s="3988"/>
      <c r="R660" s="3988"/>
      <c r="S660" s="3988"/>
      <c r="T660" s="3988"/>
      <c r="U660" s="3988"/>
      <c r="V660" s="3988"/>
      <c r="W660" s="3988"/>
      <c r="X660" s="3988"/>
      <c r="Y660" s="3988"/>
      <c r="Z660" s="3988"/>
      <c r="AA660" s="3988"/>
      <c r="AB660" s="3988"/>
      <c r="AC660" s="3988"/>
      <c r="AD660" s="3988"/>
      <c r="AE660" s="3988"/>
      <c r="AF660" s="3988"/>
      <c r="AG660" s="3988"/>
      <c r="AH660" s="3988"/>
      <c r="AI660" s="3988"/>
      <c r="AJ660" s="3988"/>
      <c r="AK660" s="3989"/>
    </row>
    <row r="661" spans="2:37" s="2403" customFormat="1" ht="13.5" customHeight="1" x14ac:dyDescent="0.2">
      <c r="B661" s="2570"/>
      <c r="C661" s="2659"/>
      <c r="D661" s="2659"/>
      <c r="E661" s="2659"/>
      <c r="F661" s="2659"/>
      <c r="G661" s="2571"/>
      <c r="H661" s="2571"/>
      <c r="I661" s="2571"/>
      <c r="J661" s="2571"/>
      <c r="K661" s="2571"/>
      <c r="L661" s="2571"/>
      <c r="M661" s="2571"/>
      <c r="N661" s="2571"/>
      <c r="O661" s="2571"/>
      <c r="P661" s="2571"/>
      <c r="Q661" s="2571"/>
      <c r="R661" s="2571"/>
      <c r="S661" s="2571"/>
      <c r="T661" s="2571"/>
      <c r="U661" s="2571"/>
      <c r="V661" s="2571"/>
      <c r="W661" s="2571"/>
      <c r="X661" s="2571"/>
      <c r="Y661" s="2571"/>
      <c r="Z661" s="2571"/>
      <c r="AA661" s="2571"/>
      <c r="AB661" s="2571"/>
      <c r="AC661" s="2571"/>
      <c r="AD661" s="2571"/>
      <c r="AE661" s="2571"/>
      <c r="AF661" s="2571"/>
      <c r="AG661" s="2571"/>
      <c r="AH661" s="2571"/>
      <c r="AI661" s="2571"/>
      <c r="AJ661" s="2571"/>
      <c r="AK661" s="2572"/>
    </row>
    <row r="662" spans="2:37" s="2403" customFormat="1" ht="13.5" customHeight="1" x14ac:dyDescent="0.2">
      <c r="B662" s="2570" t="s">
        <v>4988</v>
      </c>
      <c r="C662" s="2659"/>
      <c r="D662" s="4122" t="s">
        <v>5168</v>
      </c>
      <c r="E662" s="4122"/>
      <c r="F662" s="4122"/>
      <c r="G662" s="2571"/>
      <c r="H662" s="2571"/>
      <c r="I662" s="2571"/>
      <c r="J662" s="2571"/>
      <c r="K662" s="2571"/>
      <c r="L662" s="2571"/>
      <c r="M662" s="2571"/>
      <c r="N662" s="2571"/>
      <c r="O662" s="2571"/>
      <c r="P662" s="2571"/>
      <c r="Q662" s="2571"/>
      <c r="R662" s="2571"/>
      <c r="S662" s="2571"/>
      <c r="T662" s="2571"/>
      <c r="U662" s="2571"/>
      <c r="V662" s="2571"/>
      <c r="W662" s="2571"/>
      <c r="X662" s="2571"/>
      <c r="Y662" s="2571"/>
      <c r="Z662" s="2571"/>
      <c r="AA662" s="2571"/>
      <c r="AB662" s="2571"/>
      <c r="AC662" s="2571"/>
      <c r="AD662" s="2571"/>
      <c r="AE662" s="2571"/>
      <c r="AF662" s="2571"/>
      <c r="AG662" s="2571"/>
      <c r="AH662" s="2571"/>
      <c r="AI662" s="2571"/>
      <c r="AJ662" s="2571"/>
      <c r="AK662" s="2572"/>
    </row>
    <row r="663" spans="2:37" s="2403" customFormat="1" ht="13.5" customHeight="1" thickBot="1" x14ac:dyDescent="0.25">
      <c r="B663" s="3991" t="s">
        <v>5002</v>
      </c>
      <c r="C663" s="3992"/>
      <c r="D663" s="4139">
        <v>41443</v>
      </c>
      <c r="E663" s="4140"/>
      <c r="F663" s="2659"/>
      <c r="G663" s="2571"/>
      <c r="H663" s="2571"/>
      <c r="I663" s="2571"/>
      <c r="J663" s="2571"/>
      <c r="K663" s="2571"/>
      <c r="L663" s="2571"/>
      <c r="M663" s="2571"/>
      <c r="N663" s="2571"/>
      <c r="O663" s="2571"/>
      <c r="P663" s="2571"/>
      <c r="Q663" s="2571"/>
      <c r="R663" s="2571"/>
      <c r="S663" s="2571"/>
      <c r="T663" s="2571"/>
      <c r="U663" s="2571"/>
      <c r="V663" s="2571"/>
      <c r="W663" s="2571"/>
      <c r="X663" s="2571"/>
      <c r="Y663" s="2571"/>
      <c r="Z663" s="2571"/>
      <c r="AA663" s="2571"/>
      <c r="AB663" s="2571"/>
      <c r="AC663" s="2571"/>
      <c r="AD663" s="2571"/>
      <c r="AE663" s="2571"/>
      <c r="AF663" s="2571"/>
      <c r="AG663" s="2571"/>
      <c r="AH663" s="2571"/>
      <c r="AI663" s="2571"/>
      <c r="AJ663" s="2571"/>
      <c r="AK663" s="2572"/>
    </row>
    <row r="664" spans="2:37" s="2403" customFormat="1" ht="90.75" customHeight="1" thickBot="1" x14ac:dyDescent="0.25">
      <c r="B664" s="3993" t="s">
        <v>5003</v>
      </c>
      <c r="C664" s="4036"/>
      <c r="D664" s="4118" t="s">
        <v>5169</v>
      </c>
      <c r="E664" s="4119"/>
      <c r="F664" s="4119"/>
      <c r="G664" s="4119"/>
      <c r="H664" s="4119"/>
      <c r="I664" s="4119"/>
      <c r="J664" s="4119"/>
      <c r="K664" s="4119"/>
      <c r="L664" s="4119"/>
      <c r="M664" s="4119"/>
      <c r="N664" s="4119"/>
      <c r="O664" s="4119"/>
      <c r="P664" s="4119"/>
      <c r="Q664" s="4120"/>
      <c r="R664" s="2571"/>
      <c r="S664" s="2571"/>
      <c r="T664" s="2571"/>
      <c r="U664" s="2571"/>
      <c r="V664" s="2571"/>
      <c r="W664" s="2571"/>
      <c r="X664" s="2571"/>
      <c r="Y664" s="2571"/>
      <c r="Z664" s="2571"/>
      <c r="AA664" s="2571"/>
      <c r="AB664" s="2571"/>
      <c r="AC664" s="2571"/>
      <c r="AD664" s="2571"/>
      <c r="AE664" s="2571"/>
      <c r="AF664" s="2571"/>
      <c r="AG664" s="2571"/>
      <c r="AH664" s="2571"/>
      <c r="AI664" s="2571"/>
      <c r="AJ664" s="2571"/>
      <c r="AK664" s="2572"/>
    </row>
    <row r="665" spans="2:37" s="2403" customFormat="1" ht="13.5" customHeight="1" thickBot="1" x14ac:dyDescent="0.25">
      <c r="B665" s="3998"/>
      <c r="C665" s="3999"/>
      <c r="D665" s="3999"/>
      <c r="E665" s="3999"/>
      <c r="F665" s="3999"/>
      <c r="G665" s="3999"/>
      <c r="H665" s="3999"/>
      <c r="I665" s="3999"/>
      <c r="J665" s="3999"/>
      <c r="K665" s="3999"/>
      <c r="L665" s="3999"/>
      <c r="M665" s="3999"/>
      <c r="N665" s="3999"/>
      <c r="O665" s="3999"/>
      <c r="P665" s="3999"/>
      <c r="Q665" s="3999"/>
      <c r="R665" s="2571"/>
      <c r="S665" s="2571"/>
      <c r="T665" s="2571"/>
      <c r="U665" s="2571"/>
      <c r="V665" s="2571"/>
      <c r="W665" s="2571"/>
      <c r="X665" s="2571"/>
      <c r="Y665" s="2571"/>
      <c r="Z665" s="2571"/>
      <c r="AA665" s="2571"/>
      <c r="AB665" s="2571"/>
      <c r="AC665" s="2571"/>
      <c r="AD665" s="2571"/>
      <c r="AE665" s="2571"/>
      <c r="AF665" s="2571"/>
      <c r="AG665" s="2571"/>
      <c r="AH665" s="2571"/>
      <c r="AI665" s="2571"/>
      <c r="AJ665" s="2571"/>
      <c r="AK665" s="2572"/>
    </row>
    <row r="666" spans="2:37" s="2403" customFormat="1" ht="13.5" customHeight="1" thickBot="1" x14ac:dyDescent="0.25">
      <c r="B666" s="4000" t="s">
        <v>5004</v>
      </c>
      <c r="C666" s="4000"/>
      <c r="D666" s="4000" t="s">
        <v>4994</v>
      </c>
      <c r="E666" s="4000" t="s">
        <v>5005</v>
      </c>
      <c r="F666" s="4002" t="s">
        <v>224</v>
      </c>
      <c r="G666" s="4002"/>
      <c r="H666" s="4002"/>
      <c r="I666" s="4002"/>
      <c r="J666" s="4002"/>
      <c r="K666" s="4002"/>
      <c r="L666" s="4002"/>
      <c r="M666" s="4002"/>
      <c r="N666" s="4002"/>
      <c r="O666" s="4002"/>
      <c r="P666" s="4002"/>
      <c r="Q666" s="4002"/>
      <c r="R666" s="4002"/>
      <c r="S666" s="4002" t="s">
        <v>340</v>
      </c>
      <c r="T666" s="4002"/>
      <c r="U666" s="4002"/>
      <c r="V666" s="4002"/>
      <c r="W666" s="4002"/>
      <c r="X666" s="4002"/>
      <c r="Y666" s="4002"/>
      <c r="Z666" s="4002"/>
      <c r="AA666" s="4002"/>
      <c r="AB666" s="4002"/>
      <c r="AC666" s="4002"/>
      <c r="AD666" s="4002" t="s">
        <v>225</v>
      </c>
      <c r="AE666" s="4002"/>
      <c r="AF666" s="4002"/>
      <c r="AG666" s="4002"/>
      <c r="AH666" s="4003" t="s">
        <v>4989</v>
      </c>
      <c r="AI666" s="4003"/>
      <c r="AJ666" s="4003"/>
      <c r="AK666" s="2572"/>
    </row>
    <row r="667" spans="2:37" s="2403" customFormat="1" ht="13.5" customHeight="1" thickBot="1" x14ac:dyDescent="0.25">
      <c r="B667" s="4001"/>
      <c r="C667" s="4001"/>
      <c r="D667" s="4001"/>
      <c r="E667" s="4001"/>
      <c r="F667" s="4001" t="s">
        <v>5006</v>
      </c>
      <c r="G667" s="4001" t="s">
        <v>5007</v>
      </c>
      <c r="H667" s="4000" t="s">
        <v>5008</v>
      </c>
      <c r="I667" s="4004" t="s">
        <v>5009</v>
      </c>
      <c r="J667" s="4004" t="s">
        <v>5010</v>
      </c>
      <c r="K667" s="4005" t="s">
        <v>5011</v>
      </c>
      <c r="L667" s="4005" t="s">
        <v>5012</v>
      </c>
      <c r="M667" s="4004" t="s">
        <v>5013</v>
      </c>
      <c r="N667" s="4004"/>
      <c r="O667" s="4005" t="s">
        <v>5014</v>
      </c>
      <c r="P667" s="4005" t="s">
        <v>5015</v>
      </c>
      <c r="Q667" s="4005" t="s">
        <v>5016</v>
      </c>
      <c r="R667" s="4005" t="s">
        <v>5017</v>
      </c>
      <c r="S667" s="4000" t="s">
        <v>5018</v>
      </c>
      <c r="T667" s="4000" t="s">
        <v>5019</v>
      </c>
      <c r="U667" s="4000" t="s">
        <v>5020</v>
      </c>
      <c r="V667" s="4000" t="s">
        <v>5021</v>
      </c>
      <c r="W667" s="4000" t="s">
        <v>5022</v>
      </c>
      <c r="X667" s="4000" t="s">
        <v>5023</v>
      </c>
      <c r="Y667" s="4000" t="s">
        <v>5024</v>
      </c>
      <c r="Z667" s="4000" t="s">
        <v>5025</v>
      </c>
      <c r="AA667" s="4000" t="s">
        <v>5026</v>
      </c>
      <c r="AB667" s="4004" t="s">
        <v>5027</v>
      </c>
      <c r="AC667" s="4004" t="s">
        <v>5028</v>
      </c>
      <c r="AD667" s="4000" t="s">
        <v>5029</v>
      </c>
      <c r="AE667" s="4000" t="s">
        <v>5030</v>
      </c>
      <c r="AF667" s="4000" t="s">
        <v>5031</v>
      </c>
      <c r="AG667" s="4000" t="s">
        <v>5032</v>
      </c>
      <c r="AH667" s="4000" t="s">
        <v>1154</v>
      </c>
      <c r="AI667" s="4000" t="s">
        <v>4990</v>
      </c>
      <c r="AJ667" s="4000" t="s">
        <v>4991</v>
      </c>
      <c r="AK667" s="2572"/>
    </row>
    <row r="668" spans="2:37" s="2403" customFormat="1" ht="24" customHeight="1" thickBot="1" x14ac:dyDescent="0.25">
      <c r="B668" s="4001"/>
      <c r="C668" s="4001"/>
      <c r="D668" s="4001"/>
      <c r="E668" s="4001"/>
      <c r="F668" s="4001"/>
      <c r="G668" s="4001"/>
      <c r="H668" s="4001"/>
      <c r="I668" s="4005"/>
      <c r="J668" s="4005"/>
      <c r="K668" s="4005"/>
      <c r="L668" s="4005"/>
      <c r="M668" s="2656" t="s">
        <v>5033</v>
      </c>
      <c r="N668" s="2655" t="s">
        <v>2798</v>
      </c>
      <c r="O668" s="4005"/>
      <c r="P668" s="4005"/>
      <c r="Q668" s="4005"/>
      <c r="R668" s="4005"/>
      <c r="S668" s="4001"/>
      <c r="T668" s="4001"/>
      <c r="U668" s="4001"/>
      <c r="V668" s="4001"/>
      <c r="W668" s="4001"/>
      <c r="X668" s="4001"/>
      <c r="Y668" s="4001"/>
      <c r="Z668" s="4001"/>
      <c r="AA668" s="4001"/>
      <c r="AB668" s="4005"/>
      <c r="AC668" s="4005"/>
      <c r="AD668" s="4001"/>
      <c r="AE668" s="4001"/>
      <c r="AF668" s="4001"/>
      <c r="AG668" s="4001"/>
      <c r="AH668" s="4001"/>
      <c r="AI668" s="4001"/>
      <c r="AJ668" s="4001"/>
      <c r="AK668" s="2572"/>
    </row>
    <row r="669" spans="2:37" s="2403" customFormat="1" ht="13.5" customHeight="1" x14ac:dyDescent="0.2">
      <c r="B669" s="4133" t="s">
        <v>5170</v>
      </c>
      <c r="C669" s="4134"/>
      <c r="D669" s="2578">
        <v>1826</v>
      </c>
      <c r="E669" s="2579">
        <v>4.99</v>
      </c>
      <c r="F669" s="2579" t="s">
        <v>1417</v>
      </c>
      <c r="G669" s="2579" t="s">
        <v>1417</v>
      </c>
      <c r="H669" s="2579" t="s">
        <v>1417</v>
      </c>
      <c r="I669" s="2579" t="s">
        <v>1417</v>
      </c>
      <c r="J669" s="2579" t="s">
        <v>1417</v>
      </c>
      <c r="K669" s="2579" t="s">
        <v>1417</v>
      </c>
      <c r="L669" s="2579" t="s">
        <v>1417</v>
      </c>
      <c r="M669" s="2579" t="s">
        <v>1417</v>
      </c>
      <c r="N669" s="2579" t="s">
        <v>1417</v>
      </c>
      <c r="O669" s="2579" t="s">
        <v>1417</v>
      </c>
      <c r="P669" s="2579" t="s">
        <v>1417</v>
      </c>
      <c r="Q669" s="2579" t="s">
        <v>1417</v>
      </c>
      <c r="R669" s="2579" t="s">
        <v>1417</v>
      </c>
      <c r="S669" s="2579" t="s">
        <v>1417</v>
      </c>
      <c r="T669" s="2579" t="s">
        <v>1417</v>
      </c>
      <c r="U669" s="2579" t="s">
        <v>1417</v>
      </c>
      <c r="V669" s="2579" t="s">
        <v>1417</v>
      </c>
      <c r="W669" s="2579" t="s">
        <v>1417</v>
      </c>
      <c r="X669" s="2579" t="s">
        <v>1417</v>
      </c>
      <c r="Y669" s="2579" t="s">
        <v>1417</v>
      </c>
      <c r="Z669" s="2579" t="s">
        <v>1417</v>
      </c>
      <c r="AA669" s="2579" t="s">
        <v>1417</v>
      </c>
      <c r="AB669" s="2579" t="s">
        <v>1417</v>
      </c>
      <c r="AC669" s="2579" t="s">
        <v>1417</v>
      </c>
      <c r="AD669" s="2579" t="s">
        <v>1417</v>
      </c>
      <c r="AE669" s="2593">
        <v>500</v>
      </c>
      <c r="AF669" s="2740">
        <f>4.99/500</f>
        <v>9.980000000000001E-3</v>
      </c>
      <c r="AG669" s="2579" t="s">
        <v>1417</v>
      </c>
      <c r="AH669" s="2579" t="s">
        <v>1417</v>
      </c>
      <c r="AI669" s="2579" t="s">
        <v>1417</v>
      </c>
      <c r="AJ669" s="2595" t="s">
        <v>1417</v>
      </c>
      <c r="AK669" s="2572"/>
    </row>
    <row r="670" spans="2:37" s="2403" customFormat="1" ht="13.5" customHeight="1" x14ac:dyDescent="0.2">
      <c r="B670" s="3982" t="s">
        <v>5171</v>
      </c>
      <c r="C670" s="3983"/>
      <c r="D670" s="2555">
        <v>1824</v>
      </c>
      <c r="E670" s="2556">
        <v>9.99</v>
      </c>
      <c r="F670" s="2556" t="s">
        <v>1417</v>
      </c>
      <c r="G670" s="2556" t="s">
        <v>1417</v>
      </c>
      <c r="H670" s="2556" t="s">
        <v>1417</v>
      </c>
      <c r="I670" s="2556" t="s">
        <v>1417</v>
      </c>
      <c r="J670" s="2556" t="s">
        <v>1417</v>
      </c>
      <c r="K670" s="2556" t="s">
        <v>1417</v>
      </c>
      <c r="L670" s="2556" t="s">
        <v>1417</v>
      </c>
      <c r="M670" s="2556" t="s">
        <v>1417</v>
      </c>
      <c r="N670" s="2556" t="s">
        <v>1417</v>
      </c>
      <c r="O670" s="2556" t="s">
        <v>1417</v>
      </c>
      <c r="P670" s="2556" t="s">
        <v>1417</v>
      </c>
      <c r="Q670" s="2556" t="s">
        <v>1417</v>
      </c>
      <c r="R670" s="2556" t="s">
        <v>1417</v>
      </c>
      <c r="S670" s="2556" t="s">
        <v>1417</v>
      </c>
      <c r="T670" s="2556" t="s">
        <v>1417</v>
      </c>
      <c r="U670" s="2556" t="s">
        <v>1417</v>
      </c>
      <c r="V670" s="2556" t="s">
        <v>1417</v>
      </c>
      <c r="W670" s="2556" t="s">
        <v>1417</v>
      </c>
      <c r="X670" s="2556" t="s">
        <v>1417</v>
      </c>
      <c r="Y670" s="2556" t="s">
        <v>1417</v>
      </c>
      <c r="Z670" s="2556" t="s">
        <v>1417</v>
      </c>
      <c r="AA670" s="2556" t="s">
        <v>1417</v>
      </c>
      <c r="AB670" s="2556" t="s">
        <v>1417</v>
      </c>
      <c r="AC670" s="2556" t="s">
        <v>1417</v>
      </c>
      <c r="AD670" s="2556" t="s">
        <v>1417</v>
      </c>
      <c r="AE670" s="2582">
        <v>1000</v>
      </c>
      <c r="AF670" s="3187">
        <f>9.99/1000</f>
        <v>9.9900000000000006E-3</v>
      </c>
      <c r="AG670" s="2556" t="s">
        <v>1417</v>
      </c>
      <c r="AH670" s="2556" t="s">
        <v>1417</v>
      </c>
      <c r="AI670" s="2556" t="s">
        <v>1417</v>
      </c>
      <c r="AJ670" s="2615" t="s">
        <v>1417</v>
      </c>
      <c r="AK670" s="2572"/>
    </row>
    <row r="671" spans="2:37" s="2403" customFormat="1" ht="13.5" customHeight="1" thickBot="1" x14ac:dyDescent="0.25">
      <c r="B671" s="3984" t="s">
        <v>5172</v>
      </c>
      <c r="C671" s="3985"/>
      <c r="D671" s="2602">
        <v>1825</v>
      </c>
      <c r="E671" s="2603">
        <v>15.99</v>
      </c>
      <c r="F671" s="2603" t="s">
        <v>1417</v>
      </c>
      <c r="G671" s="2603" t="s">
        <v>1417</v>
      </c>
      <c r="H671" s="2603" t="s">
        <v>1417</v>
      </c>
      <c r="I671" s="2603" t="s">
        <v>1417</v>
      </c>
      <c r="J671" s="2603" t="s">
        <v>1417</v>
      </c>
      <c r="K671" s="2603" t="s">
        <v>1417</v>
      </c>
      <c r="L671" s="2603" t="s">
        <v>1417</v>
      </c>
      <c r="M671" s="2603" t="s">
        <v>1417</v>
      </c>
      <c r="N671" s="2603" t="s">
        <v>1417</v>
      </c>
      <c r="O671" s="2603" t="s">
        <v>1417</v>
      </c>
      <c r="P671" s="2603" t="s">
        <v>1417</v>
      </c>
      <c r="Q671" s="2603" t="s">
        <v>1417</v>
      </c>
      <c r="R671" s="2603" t="s">
        <v>1417</v>
      </c>
      <c r="S671" s="2603" t="s">
        <v>1417</v>
      </c>
      <c r="T671" s="2603" t="s">
        <v>1417</v>
      </c>
      <c r="U671" s="2603" t="s">
        <v>1417</v>
      </c>
      <c r="V671" s="2603" t="s">
        <v>1417</v>
      </c>
      <c r="W671" s="2603" t="s">
        <v>1417</v>
      </c>
      <c r="X671" s="2603" t="s">
        <v>1417</v>
      </c>
      <c r="Y671" s="2603" t="s">
        <v>1417</v>
      </c>
      <c r="Z671" s="2603" t="s">
        <v>1417</v>
      </c>
      <c r="AA671" s="2603" t="s">
        <v>1417</v>
      </c>
      <c r="AB671" s="2603" t="s">
        <v>1417</v>
      </c>
      <c r="AC671" s="2603" t="s">
        <v>1417</v>
      </c>
      <c r="AD671" s="2603" t="s">
        <v>1417</v>
      </c>
      <c r="AE671" s="2624">
        <v>2000</v>
      </c>
      <c r="AF671" s="3188">
        <f>15.99/2000</f>
        <v>7.9950000000000004E-3</v>
      </c>
      <c r="AG671" s="2603" t="s">
        <v>1417</v>
      </c>
      <c r="AH671" s="2603" t="s">
        <v>1417</v>
      </c>
      <c r="AI671" s="2603" t="s">
        <v>1417</v>
      </c>
      <c r="AJ671" s="2627" t="s">
        <v>1417</v>
      </c>
      <c r="AK671" s="2572"/>
    </row>
    <row r="672" spans="2:37" s="2403" customFormat="1" ht="13.5" customHeight="1" x14ac:dyDescent="0.2">
      <c r="B672" s="2573"/>
      <c r="C672" s="2566"/>
      <c r="D672" s="3986" t="s">
        <v>5173</v>
      </c>
      <c r="E672" s="3986"/>
      <c r="F672" s="3986"/>
      <c r="G672" s="3986"/>
      <c r="H672" s="2566"/>
      <c r="I672" s="2567"/>
      <c r="J672" s="2567"/>
      <c r="K672" s="2567"/>
      <c r="L672" s="2567"/>
      <c r="M672" s="2566"/>
      <c r="N672" s="2567"/>
      <c r="O672" s="2567"/>
      <c r="P672" s="2567"/>
      <c r="Q672" s="2567"/>
      <c r="R672" s="2567"/>
      <c r="S672" s="2566"/>
      <c r="T672" s="2565"/>
      <c r="U672" s="2565"/>
      <c r="V672" s="2565"/>
      <c r="W672" s="2565"/>
      <c r="X672" s="2565"/>
      <c r="Y672" s="2565"/>
      <c r="Z672" s="2565"/>
      <c r="AA672" s="2565"/>
      <c r="AB672" s="2565"/>
      <c r="AC672" s="2565"/>
      <c r="AD672" s="2565"/>
      <c r="AE672" s="2565"/>
      <c r="AF672" s="2565"/>
      <c r="AG672" s="2565"/>
      <c r="AH672" s="2565"/>
      <c r="AI672" s="2565"/>
      <c r="AJ672" s="2568"/>
      <c r="AK672" s="2572"/>
    </row>
    <row r="673" spans="2:37" s="2403" customFormat="1" ht="13.5" customHeight="1" x14ac:dyDescent="0.2">
      <c r="B673" s="3979" t="s">
        <v>4992</v>
      </c>
      <c r="C673" s="3980"/>
      <c r="D673" s="3986" t="s">
        <v>5174</v>
      </c>
      <c r="E673" s="3986"/>
      <c r="F673" s="3986"/>
      <c r="G673" s="3986"/>
      <c r="H673" s="2569"/>
      <c r="I673" s="2569"/>
      <c r="J673" s="2569"/>
      <c r="K673" s="2569"/>
      <c r="L673" s="2569"/>
      <c r="M673" s="2569"/>
      <c r="N673" s="2569"/>
      <c r="O673" s="2569"/>
      <c r="P673" s="2569"/>
      <c r="Q673" s="2569"/>
      <c r="R673" s="2569"/>
      <c r="S673" s="2569"/>
      <c r="T673" s="2565"/>
      <c r="U673" s="2565"/>
      <c r="V673" s="2565"/>
      <c r="W673" s="2565"/>
      <c r="X673" s="2565"/>
      <c r="Y673" s="2565"/>
      <c r="Z673" s="2565"/>
      <c r="AA673" s="2565"/>
      <c r="AB673" s="2565"/>
      <c r="AC673" s="2565"/>
      <c r="AD673" s="2565"/>
      <c r="AE673" s="2565"/>
      <c r="AF673" s="2565"/>
      <c r="AG673" s="2565"/>
      <c r="AH673" s="2565"/>
      <c r="AI673" s="2565"/>
      <c r="AJ673" s="2568"/>
      <c r="AK673" s="2572"/>
    </row>
    <row r="674" spans="2:37" s="2403" customFormat="1" ht="13.5" customHeight="1" x14ac:dyDescent="0.2">
      <c r="B674" s="3979" t="s">
        <v>4993</v>
      </c>
      <c r="C674" s="3980"/>
      <c r="D674" s="2692"/>
      <c r="E674" s="2692"/>
      <c r="F674" s="2692"/>
      <c r="G674" s="2692"/>
      <c r="H674" s="2569"/>
      <c r="I674" s="2569"/>
      <c r="J674" s="2569"/>
      <c r="K674" s="2569"/>
      <c r="L674" s="2569"/>
      <c r="M674" s="2569"/>
      <c r="N674" s="2569"/>
      <c r="O674" s="2569"/>
      <c r="P674" s="2569"/>
      <c r="Q674" s="2569"/>
      <c r="R674" s="2569"/>
      <c r="S674" s="2569"/>
      <c r="T674" s="2565"/>
      <c r="U674" s="2565"/>
      <c r="V674" s="2565"/>
      <c r="W674" s="2565"/>
      <c r="X674" s="2565"/>
      <c r="Y674" s="2565"/>
      <c r="Z674" s="2565"/>
      <c r="AA674" s="2565"/>
      <c r="AB674" s="2565"/>
      <c r="AC674" s="2565"/>
      <c r="AD674" s="2565"/>
      <c r="AE674" s="2565"/>
      <c r="AF674" s="2565"/>
      <c r="AG674" s="2565"/>
      <c r="AH674" s="2565"/>
      <c r="AI674" s="2565"/>
      <c r="AJ674" s="2568"/>
      <c r="AK674" s="2572"/>
    </row>
    <row r="675" spans="2:37" s="2403" customFormat="1" ht="13.5" customHeight="1" thickBot="1" x14ac:dyDescent="0.25">
      <c r="B675" s="4057"/>
      <c r="C675" s="4058"/>
      <c r="D675" s="4059"/>
      <c r="E675" s="4059"/>
      <c r="F675" s="4059"/>
      <c r="G675" s="4059"/>
      <c r="H675" s="2574"/>
      <c r="I675" s="2574"/>
      <c r="J675" s="2574"/>
      <c r="K675" s="2574"/>
      <c r="L675" s="2574"/>
      <c r="M675" s="2574"/>
      <c r="N675" s="2574"/>
      <c r="O675" s="2574"/>
      <c r="P675" s="2574"/>
      <c r="Q675" s="2574"/>
      <c r="R675" s="2574"/>
      <c r="S675" s="2574"/>
      <c r="T675" s="2575"/>
      <c r="U675" s="2575"/>
      <c r="V675" s="2575"/>
      <c r="W675" s="2575"/>
      <c r="X675" s="2575"/>
      <c r="Y675" s="2575"/>
      <c r="Z675" s="2575"/>
      <c r="AA675" s="2575"/>
      <c r="AB675" s="2575"/>
      <c r="AC675" s="2575"/>
      <c r="AD675" s="2575"/>
      <c r="AE675" s="2575"/>
      <c r="AF675" s="2575"/>
      <c r="AG675" s="2575"/>
      <c r="AH675" s="2575"/>
      <c r="AI675" s="2575"/>
      <c r="AJ675" s="2576"/>
      <c r="AK675" s="2577"/>
    </row>
    <row r="676" spans="2:37" s="2403" customFormat="1" ht="13.5" customHeight="1" x14ac:dyDescent="0.2">
      <c r="B676" s="5304"/>
      <c r="C676" s="5304"/>
    </row>
    <row r="677" spans="2:37" s="2403" customFormat="1" ht="13.5" customHeight="1" thickBot="1" x14ac:dyDescent="0.25"/>
    <row r="678" spans="2:37" s="2403" customFormat="1" ht="13.5" customHeight="1" x14ac:dyDescent="0.2">
      <c r="B678" s="3987" t="s">
        <v>5001</v>
      </c>
      <c r="C678" s="3988"/>
      <c r="D678" s="3988"/>
      <c r="E678" s="3988"/>
      <c r="F678" s="3988"/>
      <c r="G678" s="3988"/>
      <c r="H678" s="3988"/>
      <c r="I678" s="3988"/>
      <c r="J678" s="3988"/>
      <c r="K678" s="3988"/>
      <c r="L678" s="3988"/>
      <c r="M678" s="3988"/>
      <c r="N678" s="3988"/>
      <c r="O678" s="3988"/>
      <c r="P678" s="3988"/>
      <c r="Q678" s="3988"/>
      <c r="R678" s="3988"/>
      <c r="S678" s="3988"/>
      <c r="T678" s="3988"/>
      <c r="U678" s="3988"/>
      <c r="V678" s="3988"/>
      <c r="W678" s="3988"/>
      <c r="X678" s="3988"/>
      <c r="Y678" s="3988"/>
      <c r="Z678" s="3988"/>
      <c r="AA678" s="3988"/>
      <c r="AB678" s="3988"/>
      <c r="AC678" s="3988"/>
      <c r="AD678" s="3988"/>
      <c r="AE678" s="3988"/>
      <c r="AF678" s="3988"/>
      <c r="AG678" s="3988"/>
      <c r="AH678" s="3988"/>
      <c r="AI678" s="3988"/>
      <c r="AJ678" s="3988"/>
      <c r="AK678" s="3989"/>
    </row>
    <row r="679" spans="2:37" s="2403" customFormat="1" ht="13.5" customHeight="1" x14ac:dyDescent="0.2">
      <c r="B679" s="2570"/>
      <c r="C679" s="2659"/>
      <c r="D679" s="2659"/>
      <c r="E679" s="2659"/>
      <c r="F679" s="2659"/>
      <c r="G679" s="2571"/>
      <c r="H679" s="2571"/>
      <c r="I679" s="2571"/>
      <c r="J679" s="2571"/>
      <c r="K679" s="2571"/>
      <c r="L679" s="2571"/>
      <c r="M679" s="2571"/>
      <c r="N679" s="2571"/>
      <c r="O679" s="2571"/>
      <c r="P679" s="2571"/>
      <c r="Q679" s="2571"/>
      <c r="R679" s="2571"/>
      <c r="S679" s="2571"/>
      <c r="T679" s="2571"/>
      <c r="U679" s="2571"/>
      <c r="V679" s="2571"/>
      <c r="W679" s="2571"/>
      <c r="X679" s="2571"/>
      <c r="Y679" s="2571"/>
      <c r="Z679" s="2571"/>
      <c r="AA679" s="2571"/>
      <c r="AB679" s="2571"/>
      <c r="AC679" s="2571"/>
      <c r="AD679" s="2571"/>
      <c r="AE679" s="2571"/>
      <c r="AF679" s="2571"/>
      <c r="AG679" s="2571"/>
      <c r="AH679" s="2571"/>
      <c r="AI679" s="2571"/>
      <c r="AJ679" s="2571"/>
      <c r="AK679" s="2572"/>
    </row>
    <row r="680" spans="2:37" s="2403" customFormat="1" ht="13.5" customHeight="1" x14ac:dyDescent="0.2">
      <c r="B680" s="2570" t="s">
        <v>4988</v>
      </c>
      <c r="C680" s="2659"/>
      <c r="D680" s="4122" t="s">
        <v>5161</v>
      </c>
      <c r="E680" s="4122"/>
      <c r="F680" s="4122"/>
      <c r="G680" s="2571"/>
      <c r="H680" s="2571"/>
      <c r="I680" s="2571"/>
      <c r="J680" s="2571"/>
      <c r="K680" s="2571"/>
      <c r="L680" s="2571"/>
      <c r="M680" s="2571"/>
      <c r="N680" s="2571"/>
      <c r="O680" s="2571"/>
      <c r="P680" s="2571"/>
      <c r="Q680" s="2571"/>
      <c r="R680" s="2571"/>
      <c r="S680" s="2571"/>
      <c r="T680" s="2571"/>
      <c r="U680" s="2571"/>
      <c r="V680" s="2571"/>
      <c r="W680" s="2571"/>
      <c r="X680" s="2571"/>
      <c r="Y680" s="2571"/>
      <c r="Z680" s="2571"/>
      <c r="AA680" s="2571"/>
      <c r="AB680" s="2571"/>
      <c r="AC680" s="2571"/>
      <c r="AD680" s="2571"/>
      <c r="AE680" s="2571"/>
      <c r="AF680" s="2571"/>
      <c r="AG680" s="2571"/>
      <c r="AH680" s="2571"/>
      <c r="AI680" s="2571"/>
      <c r="AJ680" s="2571"/>
      <c r="AK680" s="2572"/>
    </row>
    <row r="681" spans="2:37" s="2403" customFormat="1" ht="27.75" customHeight="1" thickBot="1" x14ac:dyDescent="0.25">
      <c r="B681" s="3991" t="s">
        <v>5002</v>
      </c>
      <c r="C681" s="3992"/>
      <c r="D681" s="4139">
        <v>41431</v>
      </c>
      <c r="E681" s="4140"/>
      <c r="F681" s="2659"/>
      <c r="G681" s="2571"/>
      <c r="H681" s="2571"/>
      <c r="I681" s="2571"/>
      <c r="J681" s="2571"/>
      <c r="K681" s="2571"/>
      <c r="L681" s="2571"/>
      <c r="M681" s="2571"/>
      <c r="N681" s="2571"/>
      <c r="O681" s="2571"/>
      <c r="P681" s="2571"/>
      <c r="Q681" s="2571"/>
      <c r="R681" s="2571"/>
      <c r="S681" s="2571"/>
      <c r="T681" s="2571"/>
      <c r="U681" s="2571"/>
      <c r="V681" s="2571"/>
      <c r="W681" s="2571"/>
      <c r="X681" s="2571"/>
      <c r="Y681" s="2571"/>
      <c r="Z681" s="2571"/>
      <c r="AA681" s="2571"/>
      <c r="AB681" s="2571"/>
      <c r="AC681" s="2571"/>
      <c r="AD681" s="2571"/>
      <c r="AE681" s="2571"/>
      <c r="AF681" s="2571"/>
      <c r="AG681" s="2571"/>
      <c r="AH681" s="2571"/>
      <c r="AI681" s="2571"/>
      <c r="AJ681" s="2571"/>
      <c r="AK681" s="2572"/>
    </row>
    <row r="682" spans="2:37" s="2403" customFormat="1" ht="102.75" customHeight="1" thickBot="1" x14ac:dyDescent="0.25">
      <c r="B682" s="3993" t="s">
        <v>5003</v>
      </c>
      <c r="C682" s="4036"/>
      <c r="D682" s="4118" t="s">
        <v>5162</v>
      </c>
      <c r="E682" s="4119"/>
      <c r="F682" s="4119"/>
      <c r="G682" s="4119"/>
      <c r="H682" s="4119"/>
      <c r="I682" s="4119"/>
      <c r="J682" s="4119"/>
      <c r="K682" s="4119"/>
      <c r="L682" s="4119"/>
      <c r="M682" s="4119"/>
      <c r="N682" s="4119"/>
      <c r="O682" s="4119"/>
      <c r="P682" s="4119"/>
      <c r="Q682" s="4120"/>
      <c r="R682" s="2571"/>
      <c r="S682" s="2571"/>
      <c r="T682" s="2571"/>
      <c r="U682" s="2571"/>
      <c r="V682" s="2571"/>
      <c r="W682" s="2571"/>
      <c r="X682" s="2571"/>
      <c r="Y682" s="2571"/>
      <c r="Z682" s="2571"/>
      <c r="AA682" s="2571"/>
      <c r="AB682" s="2571"/>
      <c r="AC682" s="2571"/>
      <c r="AD682" s="2571"/>
      <c r="AE682" s="2571"/>
      <c r="AF682" s="2571"/>
      <c r="AG682" s="2571"/>
      <c r="AH682" s="2571"/>
      <c r="AI682" s="2571"/>
      <c r="AJ682" s="2571"/>
      <c r="AK682" s="2572"/>
    </row>
    <row r="683" spans="2:37" s="2403" customFormat="1" ht="13.5" customHeight="1" thickBot="1" x14ac:dyDescent="0.25">
      <c r="B683" s="3998"/>
      <c r="C683" s="3999"/>
      <c r="D683" s="3999"/>
      <c r="E683" s="3999"/>
      <c r="F683" s="3999"/>
      <c r="G683" s="3999"/>
      <c r="H683" s="3999"/>
      <c r="I683" s="3999"/>
      <c r="J683" s="3999"/>
      <c r="K683" s="3999"/>
      <c r="L683" s="3999"/>
      <c r="M683" s="3999"/>
      <c r="N683" s="3999"/>
      <c r="O683" s="3999"/>
      <c r="P683" s="3999"/>
      <c r="Q683" s="3999"/>
      <c r="R683" s="2571"/>
      <c r="S683" s="2571"/>
      <c r="T683" s="2571"/>
      <c r="U683" s="2571"/>
      <c r="V683" s="2571"/>
      <c r="W683" s="2571"/>
      <c r="X683" s="2571"/>
      <c r="Y683" s="2571"/>
      <c r="Z683" s="2571"/>
      <c r="AA683" s="2571"/>
      <c r="AB683" s="2571"/>
      <c r="AC683" s="2571"/>
      <c r="AD683" s="2571"/>
      <c r="AE683" s="2571"/>
      <c r="AF683" s="2571"/>
      <c r="AG683" s="2571"/>
      <c r="AH683" s="2571"/>
      <c r="AI683" s="2571"/>
      <c r="AJ683" s="2571"/>
      <c r="AK683" s="2572"/>
    </row>
    <row r="684" spans="2:37" s="2403" customFormat="1" ht="13.5" customHeight="1" thickBot="1" x14ac:dyDescent="0.25">
      <c r="B684" s="4000" t="s">
        <v>5004</v>
      </c>
      <c r="C684" s="4000"/>
      <c r="D684" s="4000" t="s">
        <v>4994</v>
      </c>
      <c r="E684" s="4000" t="s">
        <v>5005</v>
      </c>
      <c r="F684" s="4002" t="s">
        <v>224</v>
      </c>
      <c r="G684" s="4002"/>
      <c r="H684" s="4002"/>
      <c r="I684" s="4002"/>
      <c r="J684" s="4002"/>
      <c r="K684" s="4002"/>
      <c r="L684" s="4002"/>
      <c r="M684" s="4002"/>
      <c r="N684" s="4002"/>
      <c r="O684" s="4002"/>
      <c r="P684" s="4002"/>
      <c r="Q684" s="4002"/>
      <c r="R684" s="4002"/>
      <c r="S684" s="4002" t="s">
        <v>340</v>
      </c>
      <c r="T684" s="4002"/>
      <c r="U684" s="4002"/>
      <c r="V684" s="4002"/>
      <c r="W684" s="4002"/>
      <c r="X684" s="4002"/>
      <c r="Y684" s="4002"/>
      <c r="Z684" s="4002"/>
      <c r="AA684" s="4002"/>
      <c r="AB684" s="4002"/>
      <c r="AC684" s="4002"/>
      <c r="AD684" s="4002" t="s">
        <v>225</v>
      </c>
      <c r="AE684" s="4002"/>
      <c r="AF684" s="4002"/>
      <c r="AG684" s="4002"/>
      <c r="AH684" s="4003" t="s">
        <v>4989</v>
      </c>
      <c r="AI684" s="4003"/>
      <c r="AJ684" s="4003"/>
      <c r="AK684" s="2572"/>
    </row>
    <row r="685" spans="2:37" s="2403" customFormat="1" ht="13.5" customHeight="1" thickBot="1" x14ac:dyDescent="0.25">
      <c r="B685" s="4001"/>
      <c r="C685" s="4001"/>
      <c r="D685" s="4001"/>
      <c r="E685" s="4001"/>
      <c r="F685" s="4001" t="s">
        <v>5006</v>
      </c>
      <c r="G685" s="4001" t="s">
        <v>5007</v>
      </c>
      <c r="H685" s="4000" t="s">
        <v>5008</v>
      </c>
      <c r="I685" s="4004" t="s">
        <v>5009</v>
      </c>
      <c r="J685" s="4004" t="s">
        <v>5010</v>
      </c>
      <c r="K685" s="4005" t="s">
        <v>5011</v>
      </c>
      <c r="L685" s="4005" t="s">
        <v>5012</v>
      </c>
      <c r="M685" s="4004" t="s">
        <v>5013</v>
      </c>
      <c r="N685" s="4004"/>
      <c r="O685" s="4005" t="s">
        <v>5014</v>
      </c>
      <c r="P685" s="4005" t="s">
        <v>5015</v>
      </c>
      <c r="Q685" s="4005" t="s">
        <v>5016</v>
      </c>
      <c r="R685" s="4005" t="s">
        <v>5017</v>
      </c>
      <c r="S685" s="4000" t="s">
        <v>5018</v>
      </c>
      <c r="T685" s="4000" t="s">
        <v>5019</v>
      </c>
      <c r="U685" s="4000" t="s">
        <v>5020</v>
      </c>
      <c r="V685" s="4000" t="s">
        <v>5021</v>
      </c>
      <c r="W685" s="4000" t="s">
        <v>5022</v>
      </c>
      <c r="X685" s="4000" t="s">
        <v>5023</v>
      </c>
      <c r="Y685" s="4000" t="s">
        <v>5024</v>
      </c>
      <c r="Z685" s="4000" t="s">
        <v>5025</v>
      </c>
      <c r="AA685" s="4000" t="s">
        <v>5026</v>
      </c>
      <c r="AB685" s="4004" t="s">
        <v>5027</v>
      </c>
      <c r="AC685" s="4004" t="s">
        <v>5028</v>
      </c>
      <c r="AD685" s="4000" t="s">
        <v>5029</v>
      </c>
      <c r="AE685" s="4000" t="s">
        <v>5030</v>
      </c>
      <c r="AF685" s="4000" t="s">
        <v>5031</v>
      </c>
      <c r="AG685" s="4000" t="s">
        <v>5032</v>
      </c>
      <c r="AH685" s="4000" t="s">
        <v>1154</v>
      </c>
      <c r="AI685" s="4000" t="s">
        <v>4990</v>
      </c>
      <c r="AJ685" s="4000" t="s">
        <v>4991</v>
      </c>
      <c r="AK685" s="2572"/>
    </row>
    <row r="686" spans="2:37" s="2403" customFormat="1" ht="13.5" customHeight="1" thickBot="1" x14ac:dyDescent="0.25">
      <c r="B686" s="4001"/>
      <c r="C686" s="4001"/>
      <c r="D686" s="4001"/>
      <c r="E686" s="4001"/>
      <c r="F686" s="4001"/>
      <c r="G686" s="4001"/>
      <c r="H686" s="4001"/>
      <c r="I686" s="4005"/>
      <c r="J686" s="4005"/>
      <c r="K686" s="4005"/>
      <c r="L686" s="4005"/>
      <c r="M686" s="2656" t="s">
        <v>5033</v>
      </c>
      <c r="N686" s="2655" t="s">
        <v>2798</v>
      </c>
      <c r="O686" s="4005"/>
      <c r="P686" s="4005"/>
      <c r="Q686" s="4005"/>
      <c r="R686" s="4005"/>
      <c r="S686" s="4001"/>
      <c r="T686" s="4001"/>
      <c r="U686" s="4001"/>
      <c r="V686" s="4001"/>
      <c r="W686" s="4001"/>
      <c r="X686" s="4001"/>
      <c r="Y686" s="4001"/>
      <c r="Z686" s="4001"/>
      <c r="AA686" s="4001"/>
      <c r="AB686" s="4005"/>
      <c r="AC686" s="4005"/>
      <c r="AD686" s="4001"/>
      <c r="AE686" s="4001"/>
      <c r="AF686" s="4001"/>
      <c r="AG686" s="4001"/>
      <c r="AH686" s="4001"/>
      <c r="AI686" s="4001"/>
      <c r="AJ686" s="4001"/>
      <c r="AK686" s="2572"/>
    </row>
    <row r="687" spans="2:37" s="2403" customFormat="1" ht="171.75" customHeight="1" thickBot="1" x14ac:dyDescent="0.25">
      <c r="B687" s="4007" t="s">
        <v>5163</v>
      </c>
      <c r="C687" s="4008"/>
      <c r="D687" s="2596" t="s">
        <v>5164</v>
      </c>
      <c r="E687" s="2949" t="s">
        <v>1534</v>
      </c>
      <c r="F687" s="2949" t="s">
        <v>1534</v>
      </c>
      <c r="G687" s="2978" t="s">
        <v>1534</v>
      </c>
      <c r="H687" s="2979" t="s">
        <v>1534</v>
      </c>
      <c r="I687" s="2979" t="s">
        <v>1534</v>
      </c>
      <c r="J687" s="2979" t="s">
        <v>1534</v>
      </c>
      <c r="K687" s="2978">
        <v>0.1</v>
      </c>
      <c r="L687" s="2978" t="s">
        <v>1534</v>
      </c>
      <c r="M687" s="2979" t="s">
        <v>1534</v>
      </c>
      <c r="N687" s="2979" t="s">
        <v>1534</v>
      </c>
      <c r="O687" s="2978">
        <v>0.1</v>
      </c>
      <c r="P687" s="2978">
        <v>0.1</v>
      </c>
      <c r="Q687" s="2978" t="s">
        <v>1534</v>
      </c>
      <c r="R687" s="2978" t="s">
        <v>1534</v>
      </c>
      <c r="S687" s="3211" t="s">
        <v>1534</v>
      </c>
      <c r="T687" s="2978" t="s">
        <v>1534</v>
      </c>
      <c r="U687" s="2729" t="s">
        <v>1534</v>
      </c>
      <c r="V687" s="2729" t="s">
        <v>1534</v>
      </c>
      <c r="W687" s="2978">
        <v>0.05</v>
      </c>
      <c r="X687" s="2978" t="s">
        <v>1534</v>
      </c>
      <c r="Y687" s="2979" t="s">
        <v>1534</v>
      </c>
      <c r="Z687" s="2729" t="s">
        <v>1534</v>
      </c>
      <c r="AA687" s="2979" t="s">
        <v>1534</v>
      </c>
      <c r="AB687" s="2978">
        <v>0.06</v>
      </c>
      <c r="AC687" s="2978" t="s">
        <v>1534</v>
      </c>
      <c r="AD687" s="2949" t="s">
        <v>1534</v>
      </c>
      <c r="AE687" s="2979" t="s">
        <v>1534</v>
      </c>
      <c r="AF687" s="2978" t="s">
        <v>5165</v>
      </c>
      <c r="AG687" s="2951" t="s">
        <v>1534</v>
      </c>
      <c r="AH687" s="2979" t="s">
        <v>1534</v>
      </c>
      <c r="AI687" s="2979" t="s">
        <v>1534</v>
      </c>
      <c r="AJ687" s="3120" t="s">
        <v>1534</v>
      </c>
      <c r="AK687" s="2572"/>
    </row>
    <row r="688" spans="2:37" s="2403" customFormat="1" ht="13.5" customHeight="1" x14ac:dyDescent="0.2">
      <c r="B688" s="2573"/>
      <c r="C688" s="2566"/>
      <c r="D688" s="2566"/>
      <c r="E688" s="2566"/>
      <c r="F688" s="2566"/>
      <c r="G688" s="2566"/>
      <c r="H688" s="2566"/>
      <c r="I688" s="2567"/>
      <c r="J688" s="2567"/>
      <c r="K688" s="2567"/>
      <c r="L688" s="2567"/>
      <c r="M688" s="2566"/>
      <c r="N688" s="2567"/>
      <c r="O688" s="2567"/>
      <c r="P688" s="2567"/>
      <c r="Q688" s="2567"/>
      <c r="R688" s="2567"/>
      <c r="S688" s="2566"/>
      <c r="T688" s="2565"/>
      <c r="U688" s="2565"/>
      <c r="V688" s="2565"/>
      <c r="W688" s="2565"/>
      <c r="X688" s="2565"/>
      <c r="Y688" s="2565"/>
      <c r="Z688" s="2565"/>
      <c r="AA688" s="2565"/>
      <c r="AB688" s="2565"/>
      <c r="AC688" s="2565"/>
      <c r="AD688" s="2565"/>
      <c r="AE688" s="2565"/>
      <c r="AF688" s="2565"/>
      <c r="AG688" s="2565"/>
      <c r="AH688" s="2565"/>
      <c r="AI688" s="2565"/>
      <c r="AJ688" s="2568"/>
      <c r="AK688" s="2572"/>
    </row>
    <row r="689" spans="2:37" s="2403" customFormat="1" ht="13.5" customHeight="1" x14ac:dyDescent="0.2">
      <c r="B689" s="3979" t="s">
        <v>4992</v>
      </c>
      <c r="C689" s="3980"/>
      <c r="D689" s="3986" t="s">
        <v>5166</v>
      </c>
      <c r="E689" s="3986"/>
      <c r="F689" s="3986"/>
      <c r="G689" s="3986"/>
      <c r="H689" s="2569"/>
      <c r="I689" s="2569"/>
      <c r="J689" s="2569"/>
      <c r="K689" s="2569"/>
      <c r="L689" s="2569"/>
      <c r="M689" s="2569"/>
      <c r="N689" s="2569"/>
      <c r="O689" s="2569"/>
      <c r="P689" s="2569"/>
      <c r="Q689" s="2569"/>
      <c r="R689" s="2569"/>
      <c r="S689" s="2569"/>
      <c r="T689" s="2565"/>
      <c r="U689" s="2565"/>
      <c r="V689" s="2565"/>
      <c r="W689" s="2565"/>
      <c r="X689" s="2565"/>
      <c r="Y689" s="2565"/>
      <c r="Z689" s="2565"/>
      <c r="AA689" s="2565"/>
      <c r="AB689" s="2565"/>
      <c r="AC689" s="2565"/>
      <c r="AD689" s="2565"/>
      <c r="AE689" s="2565"/>
      <c r="AF689" s="2565"/>
      <c r="AG689" s="2565"/>
      <c r="AH689" s="2565"/>
      <c r="AI689" s="2565"/>
      <c r="AJ689" s="2568"/>
      <c r="AK689" s="2572"/>
    </row>
    <row r="690" spans="2:37" s="2403" customFormat="1" ht="13.5" customHeight="1" x14ac:dyDescent="0.2">
      <c r="B690" s="3979" t="s">
        <v>4993</v>
      </c>
      <c r="C690" s="3980"/>
      <c r="D690" s="3986" t="s">
        <v>5167</v>
      </c>
      <c r="E690" s="3986"/>
      <c r="F690" s="3986"/>
      <c r="G690" s="3986"/>
      <c r="H690" s="2569"/>
      <c r="I690" s="2569"/>
      <c r="J690" s="2569"/>
      <c r="K690" s="2569"/>
      <c r="L690" s="2569"/>
      <c r="M690" s="2569"/>
      <c r="N690" s="2569"/>
      <c r="O690" s="2569"/>
      <c r="P690" s="2569"/>
      <c r="Q690" s="2569"/>
      <c r="R690" s="2569"/>
      <c r="S690" s="2569"/>
      <c r="T690" s="2565"/>
      <c r="U690" s="2565"/>
      <c r="V690" s="2565"/>
      <c r="W690" s="2565"/>
      <c r="X690" s="2565"/>
      <c r="Y690" s="2565"/>
      <c r="Z690" s="2565"/>
      <c r="AA690" s="2565"/>
      <c r="AB690" s="2565"/>
      <c r="AC690" s="2565"/>
      <c r="AD690" s="2565"/>
      <c r="AE690" s="2565"/>
      <c r="AF690" s="2565"/>
      <c r="AG690" s="2565"/>
      <c r="AH690" s="2565"/>
      <c r="AI690" s="2565"/>
      <c r="AJ690" s="2568"/>
      <c r="AK690" s="2572"/>
    </row>
    <row r="691" spans="2:37" s="2403" customFormat="1" ht="13.5" customHeight="1" thickBot="1" x14ac:dyDescent="0.25">
      <c r="B691" s="4057"/>
      <c r="C691" s="4058"/>
      <c r="D691" s="4059"/>
      <c r="E691" s="4059"/>
      <c r="F691" s="4059"/>
      <c r="G691" s="4059"/>
      <c r="H691" s="2574"/>
      <c r="I691" s="2574"/>
      <c r="J691" s="2574"/>
      <c r="K691" s="2574"/>
      <c r="L691" s="2574"/>
      <c r="M691" s="2574"/>
      <c r="N691" s="2574"/>
      <c r="O691" s="2574"/>
      <c r="P691" s="2574"/>
      <c r="Q691" s="2574"/>
      <c r="R691" s="2574"/>
      <c r="S691" s="2574"/>
      <c r="T691" s="2575"/>
      <c r="U691" s="2575"/>
      <c r="V691" s="2575"/>
      <c r="W691" s="2575"/>
      <c r="X691" s="2575"/>
      <c r="Y691" s="2575"/>
      <c r="Z691" s="2575"/>
      <c r="AA691" s="2575"/>
      <c r="AB691" s="2575"/>
      <c r="AC691" s="2575"/>
      <c r="AD691" s="2575"/>
      <c r="AE691" s="2575"/>
      <c r="AF691" s="2575"/>
      <c r="AG691" s="2575"/>
      <c r="AH691" s="2575"/>
      <c r="AI691" s="2575"/>
      <c r="AJ691" s="2576"/>
      <c r="AK691" s="2577"/>
    </row>
    <row r="692" spans="2:37" s="2403" customFormat="1" ht="20.25" customHeight="1" x14ac:dyDescent="0.2">
      <c r="B692" s="5304"/>
      <c r="C692" s="5304"/>
    </row>
    <row r="693" spans="2:37" s="2403" customFormat="1" ht="13.5" customHeight="1" thickBot="1" x14ac:dyDescent="0.25"/>
    <row r="694" spans="2:37" s="2403" customFormat="1" ht="31.5" customHeight="1" x14ac:dyDescent="0.2">
      <c r="B694" s="3987" t="s">
        <v>5001</v>
      </c>
      <c r="C694" s="3988"/>
      <c r="D694" s="3988"/>
      <c r="E694" s="3988"/>
      <c r="F694" s="3988"/>
      <c r="G694" s="3988"/>
      <c r="H694" s="3988"/>
      <c r="I694" s="3988"/>
      <c r="J694" s="3988"/>
      <c r="K694" s="3988"/>
      <c r="L694" s="3988"/>
      <c r="M694" s="3988"/>
      <c r="N694" s="3988"/>
      <c r="O694" s="3988"/>
      <c r="P694" s="3988"/>
      <c r="Q694" s="3988"/>
      <c r="R694" s="3988"/>
      <c r="S694" s="3988"/>
      <c r="T694" s="3988"/>
      <c r="U694" s="3988"/>
      <c r="V694" s="3988"/>
      <c r="W694" s="3988"/>
      <c r="X694" s="3988"/>
      <c r="Y694" s="3988"/>
      <c r="Z694" s="3988"/>
      <c r="AA694" s="3988"/>
      <c r="AB694" s="3988"/>
      <c r="AC694" s="3988"/>
      <c r="AD694" s="3988"/>
      <c r="AE694" s="3988"/>
      <c r="AF694" s="3988"/>
      <c r="AG694" s="3988"/>
      <c r="AH694" s="3988"/>
      <c r="AI694" s="3988"/>
      <c r="AJ694" s="3988"/>
      <c r="AK694" s="3989"/>
    </row>
    <row r="695" spans="2:37" s="2403" customFormat="1" ht="13.5" customHeight="1" x14ac:dyDescent="0.2">
      <c r="B695" s="2570"/>
      <c r="C695" s="2659"/>
      <c r="D695" s="2659"/>
      <c r="E695" s="2659"/>
      <c r="F695" s="2659"/>
      <c r="G695" s="2571"/>
      <c r="H695" s="2571"/>
      <c r="I695" s="2571"/>
      <c r="J695" s="2571"/>
      <c r="K695" s="2571"/>
      <c r="L695" s="2571"/>
      <c r="M695" s="2571"/>
      <c r="N695" s="2571"/>
      <c r="O695" s="2571"/>
      <c r="P695" s="2571"/>
      <c r="Q695" s="2571"/>
      <c r="R695" s="2571"/>
      <c r="S695" s="2571"/>
      <c r="T695" s="2571"/>
      <c r="U695" s="2571"/>
      <c r="V695" s="2571"/>
      <c r="W695" s="2571"/>
      <c r="X695" s="2571"/>
      <c r="Y695" s="2571"/>
      <c r="Z695" s="2571"/>
      <c r="AA695" s="2571"/>
      <c r="AB695" s="2571"/>
      <c r="AC695" s="2571"/>
      <c r="AD695" s="2571"/>
      <c r="AE695" s="2571"/>
      <c r="AF695" s="2571"/>
      <c r="AG695" s="2571"/>
      <c r="AH695" s="2571"/>
      <c r="AI695" s="2571"/>
      <c r="AJ695" s="2571"/>
      <c r="AK695" s="2572"/>
    </row>
    <row r="696" spans="2:37" s="2403" customFormat="1" ht="13.5" customHeight="1" x14ac:dyDescent="0.2">
      <c r="B696" s="2570" t="s">
        <v>4988</v>
      </c>
      <c r="C696" s="2659"/>
      <c r="D696" s="4122" t="s">
        <v>5184</v>
      </c>
      <c r="E696" s="4122"/>
      <c r="F696" s="4122"/>
      <c r="G696" s="2571"/>
      <c r="H696" s="2571"/>
      <c r="I696" s="2571"/>
      <c r="J696" s="2571"/>
      <c r="K696" s="2571"/>
      <c r="L696" s="2571"/>
      <c r="M696" s="2571"/>
      <c r="N696" s="2571"/>
      <c r="O696" s="2571"/>
      <c r="P696" s="2571"/>
      <c r="Q696" s="2571"/>
      <c r="R696" s="2571"/>
      <c r="S696" s="2571"/>
      <c r="T696" s="2571"/>
      <c r="U696" s="2571"/>
      <c r="V696" s="2571"/>
      <c r="W696" s="2571"/>
      <c r="X696" s="2571"/>
      <c r="Y696" s="2571"/>
      <c r="Z696" s="2571"/>
      <c r="AA696" s="2571"/>
      <c r="AB696" s="2571"/>
      <c r="AC696" s="2571"/>
      <c r="AD696" s="2571"/>
      <c r="AE696" s="2571"/>
      <c r="AF696" s="2571"/>
      <c r="AG696" s="2571"/>
      <c r="AH696" s="2571"/>
      <c r="AI696" s="2571"/>
      <c r="AJ696" s="2571"/>
      <c r="AK696" s="2572"/>
    </row>
    <row r="697" spans="2:37" s="2403" customFormat="1" ht="13.5" customHeight="1" thickBot="1" x14ac:dyDescent="0.25">
      <c r="B697" s="3991" t="s">
        <v>5002</v>
      </c>
      <c r="C697" s="3992"/>
      <c r="D697" s="4139">
        <v>41414</v>
      </c>
      <c r="E697" s="4140"/>
      <c r="F697" s="2659"/>
      <c r="G697" s="2571"/>
      <c r="H697" s="2571"/>
      <c r="I697" s="2571"/>
      <c r="J697" s="2571"/>
      <c r="K697" s="2571"/>
      <c r="L697" s="2571"/>
      <c r="M697" s="2571"/>
      <c r="N697" s="2571"/>
      <c r="O697" s="2571"/>
      <c r="P697" s="2571"/>
      <c r="Q697" s="2571"/>
      <c r="R697" s="2571"/>
      <c r="S697" s="2571"/>
      <c r="T697" s="2571"/>
      <c r="U697" s="2571"/>
      <c r="V697" s="2571"/>
      <c r="W697" s="2571"/>
      <c r="X697" s="2571"/>
      <c r="Y697" s="2571"/>
      <c r="Z697" s="2571"/>
      <c r="AA697" s="2571"/>
      <c r="AB697" s="2571"/>
      <c r="AC697" s="2571"/>
      <c r="AD697" s="2571"/>
      <c r="AE697" s="2571"/>
      <c r="AF697" s="2571"/>
      <c r="AG697" s="2571"/>
      <c r="AH697" s="2571"/>
      <c r="AI697" s="2571"/>
      <c r="AJ697" s="2571"/>
      <c r="AK697" s="2572"/>
    </row>
    <row r="698" spans="2:37" s="2403" customFormat="1" ht="147" customHeight="1" thickBot="1" x14ac:dyDescent="0.25">
      <c r="B698" s="3993" t="s">
        <v>5003</v>
      </c>
      <c r="C698" s="4036"/>
      <c r="D698" s="4118" t="s">
        <v>5868</v>
      </c>
      <c r="E698" s="4119"/>
      <c r="F698" s="4119"/>
      <c r="G698" s="4119"/>
      <c r="H698" s="4119"/>
      <c r="I698" s="4119"/>
      <c r="J698" s="4119"/>
      <c r="K698" s="4119"/>
      <c r="L698" s="4119"/>
      <c r="M698" s="4119"/>
      <c r="N698" s="4119"/>
      <c r="O698" s="4119"/>
      <c r="P698" s="4119"/>
      <c r="Q698" s="4120"/>
      <c r="R698" s="2571"/>
      <c r="S698" s="2571"/>
      <c r="T698" s="2571"/>
      <c r="U698" s="2571"/>
      <c r="V698" s="2571"/>
      <c r="W698" s="2571"/>
      <c r="X698" s="2571"/>
      <c r="Y698" s="2571"/>
      <c r="Z698" s="2571"/>
      <c r="AA698" s="2571"/>
      <c r="AB698" s="2571"/>
      <c r="AC698" s="2571"/>
      <c r="AD698" s="2571"/>
      <c r="AE698" s="2571"/>
      <c r="AF698" s="2571"/>
      <c r="AG698" s="2571"/>
      <c r="AH698" s="2571"/>
      <c r="AI698" s="2571"/>
      <c r="AJ698" s="2571"/>
      <c r="AK698" s="2572"/>
    </row>
    <row r="699" spans="2:37" s="2403" customFormat="1" ht="13.5" customHeight="1" thickBot="1" x14ac:dyDescent="0.25">
      <c r="B699" s="3998"/>
      <c r="C699" s="3999"/>
      <c r="D699" s="3999"/>
      <c r="E699" s="3999"/>
      <c r="F699" s="3999"/>
      <c r="G699" s="3999"/>
      <c r="H699" s="3999"/>
      <c r="I699" s="3999"/>
      <c r="J699" s="3999"/>
      <c r="K699" s="3999"/>
      <c r="L699" s="3999"/>
      <c r="M699" s="3999"/>
      <c r="N699" s="3999"/>
      <c r="O699" s="3999"/>
      <c r="P699" s="3999"/>
      <c r="Q699" s="3999"/>
      <c r="R699" s="2571"/>
      <c r="S699" s="2571"/>
      <c r="T699" s="2571"/>
      <c r="U699" s="2571"/>
      <c r="V699" s="2571"/>
      <c r="W699" s="2571"/>
      <c r="X699" s="2571"/>
      <c r="Y699" s="2571"/>
      <c r="Z699" s="2571"/>
      <c r="AA699" s="2571"/>
      <c r="AB699" s="2571"/>
      <c r="AC699" s="2571"/>
      <c r="AD699" s="2571"/>
      <c r="AE699" s="2571"/>
      <c r="AF699" s="2571"/>
      <c r="AG699" s="2571"/>
      <c r="AH699" s="2571"/>
      <c r="AI699" s="2571"/>
      <c r="AJ699" s="2571"/>
      <c r="AK699" s="2572"/>
    </row>
    <row r="700" spans="2:37" s="2403" customFormat="1" ht="13.5" customHeight="1" thickBot="1" x14ac:dyDescent="0.25">
      <c r="B700" s="4000" t="s">
        <v>5004</v>
      </c>
      <c r="C700" s="4000"/>
      <c r="D700" s="4000" t="s">
        <v>4994</v>
      </c>
      <c r="E700" s="4000" t="s">
        <v>5005</v>
      </c>
      <c r="F700" s="4002" t="s">
        <v>224</v>
      </c>
      <c r="G700" s="4002"/>
      <c r="H700" s="4002"/>
      <c r="I700" s="4002"/>
      <c r="J700" s="4002"/>
      <c r="K700" s="4002"/>
      <c r="L700" s="4002"/>
      <c r="M700" s="4002"/>
      <c r="N700" s="4002"/>
      <c r="O700" s="4002"/>
      <c r="P700" s="4002"/>
      <c r="Q700" s="4002"/>
      <c r="R700" s="4002"/>
      <c r="S700" s="4002" t="s">
        <v>340</v>
      </c>
      <c r="T700" s="4002"/>
      <c r="U700" s="4002"/>
      <c r="V700" s="4002"/>
      <c r="W700" s="4002"/>
      <c r="X700" s="4002"/>
      <c r="Y700" s="4002"/>
      <c r="Z700" s="4002"/>
      <c r="AA700" s="4002"/>
      <c r="AB700" s="4002"/>
      <c r="AC700" s="4002"/>
      <c r="AD700" s="4002" t="s">
        <v>225</v>
      </c>
      <c r="AE700" s="4002"/>
      <c r="AF700" s="4002"/>
      <c r="AG700" s="4002"/>
      <c r="AH700" s="4003" t="s">
        <v>4989</v>
      </c>
      <c r="AI700" s="4003"/>
      <c r="AJ700" s="4003"/>
      <c r="AK700" s="2572"/>
    </row>
    <row r="701" spans="2:37" s="2403" customFormat="1" ht="13.5" customHeight="1" thickBot="1" x14ac:dyDescent="0.25">
      <c r="B701" s="4001"/>
      <c r="C701" s="4001"/>
      <c r="D701" s="4001"/>
      <c r="E701" s="4001"/>
      <c r="F701" s="4001" t="s">
        <v>5006</v>
      </c>
      <c r="G701" s="4001" t="s">
        <v>5007</v>
      </c>
      <c r="H701" s="4000" t="s">
        <v>5008</v>
      </c>
      <c r="I701" s="4004" t="s">
        <v>5009</v>
      </c>
      <c r="J701" s="4004" t="s">
        <v>5010</v>
      </c>
      <c r="K701" s="4005" t="s">
        <v>5011</v>
      </c>
      <c r="L701" s="4005" t="s">
        <v>5012</v>
      </c>
      <c r="M701" s="4004" t="s">
        <v>5013</v>
      </c>
      <c r="N701" s="4004"/>
      <c r="O701" s="4005" t="s">
        <v>5014</v>
      </c>
      <c r="P701" s="4005" t="s">
        <v>5015</v>
      </c>
      <c r="Q701" s="4005" t="s">
        <v>5016</v>
      </c>
      <c r="R701" s="4005" t="s">
        <v>5017</v>
      </c>
      <c r="S701" s="4000" t="s">
        <v>5018</v>
      </c>
      <c r="T701" s="4000" t="s">
        <v>5019</v>
      </c>
      <c r="U701" s="4000" t="s">
        <v>5020</v>
      </c>
      <c r="V701" s="4000" t="s">
        <v>5021</v>
      </c>
      <c r="W701" s="4000" t="s">
        <v>5022</v>
      </c>
      <c r="X701" s="4000" t="s">
        <v>5023</v>
      </c>
      <c r="Y701" s="4000" t="s">
        <v>5024</v>
      </c>
      <c r="Z701" s="4000" t="s">
        <v>5025</v>
      </c>
      <c r="AA701" s="4000" t="s">
        <v>5026</v>
      </c>
      <c r="AB701" s="4004" t="s">
        <v>5027</v>
      </c>
      <c r="AC701" s="4004" t="s">
        <v>5028</v>
      </c>
      <c r="AD701" s="4000" t="s">
        <v>5029</v>
      </c>
      <c r="AE701" s="4000" t="s">
        <v>5030</v>
      </c>
      <c r="AF701" s="4000" t="s">
        <v>5031</v>
      </c>
      <c r="AG701" s="4000" t="s">
        <v>5032</v>
      </c>
      <c r="AH701" s="4000" t="s">
        <v>1154</v>
      </c>
      <c r="AI701" s="4000" t="s">
        <v>4990</v>
      </c>
      <c r="AJ701" s="4000" t="s">
        <v>4991</v>
      </c>
      <c r="AK701" s="2572"/>
    </row>
    <row r="702" spans="2:37" s="2403" customFormat="1" ht="13.5" customHeight="1" thickBot="1" x14ac:dyDescent="0.25">
      <c r="B702" s="4001"/>
      <c r="C702" s="4001"/>
      <c r="D702" s="4001"/>
      <c r="E702" s="4001"/>
      <c r="F702" s="4001"/>
      <c r="G702" s="4001"/>
      <c r="H702" s="4001"/>
      <c r="I702" s="4005"/>
      <c r="J702" s="4005"/>
      <c r="K702" s="4005"/>
      <c r="L702" s="4005"/>
      <c r="M702" s="2656" t="s">
        <v>5033</v>
      </c>
      <c r="N702" s="2655" t="s">
        <v>2798</v>
      </c>
      <c r="O702" s="4005"/>
      <c r="P702" s="4005"/>
      <c r="Q702" s="4005"/>
      <c r="R702" s="4005"/>
      <c r="S702" s="4001"/>
      <c r="T702" s="4001"/>
      <c r="U702" s="4001"/>
      <c r="V702" s="4001"/>
      <c r="W702" s="4001"/>
      <c r="X702" s="4001"/>
      <c r="Y702" s="4001"/>
      <c r="Z702" s="4001"/>
      <c r="AA702" s="4001"/>
      <c r="AB702" s="4005"/>
      <c r="AC702" s="4005"/>
      <c r="AD702" s="4001"/>
      <c r="AE702" s="4001"/>
      <c r="AF702" s="4001"/>
      <c r="AG702" s="4001"/>
      <c r="AH702" s="4001"/>
      <c r="AI702" s="4001"/>
      <c r="AJ702" s="4001"/>
      <c r="AK702" s="2572"/>
    </row>
    <row r="703" spans="2:37" s="2403" customFormat="1" ht="13.5" customHeight="1" thickBot="1" x14ac:dyDescent="0.25">
      <c r="B703" s="4156" t="s">
        <v>5185</v>
      </c>
      <c r="C703" s="4157"/>
      <c r="D703" s="2596">
        <v>300304</v>
      </c>
      <c r="E703" s="2597">
        <v>44.99</v>
      </c>
      <c r="F703" s="2597" t="s">
        <v>1534</v>
      </c>
      <c r="G703" s="2597" t="s">
        <v>1534</v>
      </c>
      <c r="H703" s="2597" t="s">
        <v>1534</v>
      </c>
      <c r="I703" s="2597" t="s">
        <v>1534</v>
      </c>
      <c r="J703" s="2597" t="s">
        <v>1534</v>
      </c>
      <c r="K703" s="2597" t="s">
        <v>1534</v>
      </c>
      <c r="L703" s="2597" t="s">
        <v>1534</v>
      </c>
      <c r="M703" s="2597" t="s">
        <v>1534</v>
      </c>
      <c r="N703" s="2597" t="s">
        <v>1534</v>
      </c>
      <c r="O703" s="2597" t="s">
        <v>1534</v>
      </c>
      <c r="P703" s="2597" t="s">
        <v>1534</v>
      </c>
      <c r="Q703" s="2597" t="s">
        <v>1534</v>
      </c>
      <c r="R703" s="2597" t="s">
        <v>1534</v>
      </c>
      <c r="S703" s="2597" t="s">
        <v>1534</v>
      </c>
      <c r="T703" s="2597" t="s">
        <v>1534</v>
      </c>
      <c r="U703" s="2597" t="s">
        <v>1534</v>
      </c>
      <c r="V703" s="2597" t="s">
        <v>1534</v>
      </c>
      <c r="W703" s="2597" t="s">
        <v>1534</v>
      </c>
      <c r="X703" s="2597" t="s">
        <v>1534</v>
      </c>
      <c r="Y703" s="2597" t="s">
        <v>1534</v>
      </c>
      <c r="Z703" s="2597" t="s">
        <v>1534</v>
      </c>
      <c r="AA703" s="2597" t="s">
        <v>1534</v>
      </c>
      <c r="AB703" s="2597" t="s">
        <v>1534</v>
      </c>
      <c r="AC703" s="2597" t="s">
        <v>1534</v>
      </c>
      <c r="AD703" s="2597">
        <v>44.99</v>
      </c>
      <c r="AE703" s="2950">
        <v>5000</v>
      </c>
      <c r="AF703" s="3208">
        <f>AD703/AE703</f>
        <v>8.9980000000000008E-3</v>
      </c>
      <c r="AG703" s="3209">
        <v>0.1</v>
      </c>
      <c r="AH703" s="3115"/>
      <c r="AI703" s="3115"/>
      <c r="AJ703" s="3210"/>
      <c r="AK703" s="2572"/>
    </row>
    <row r="704" spans="2:37" s="2403" customFormat="1" ht="13.5" customHeight="1" x14ac:dyDescent="0.2">
      <c r="B704" s="2573"/>
      <c r="C704" s="2566"/>
      <c r="D704" s="2566"/>
      <c r="E704" s="2566"/>
      <c r="F704" s="2566"/>
      <c r="G704" s="2566"/>
      <c r="H704" s="2566"/>
      <c r="I704" s="2567"/>
      <c r="J704" s="2567"/>
      <c r="K704" s="2567"/>
      <c r="L704" s="2567"/>
      <c r="M704" s="2566"/>
      <c r="N704" s="2567"/>
      <c r="O704" s="2567"/>
      <c r="P704" s="2567"/>
      <c r="Q704" s="2567"/>
      <c r="R704" s="2567"/>
      <c r="S704" s="2566"/>
      <c r="T704" s="2565"/>
      <c r="U704" s="2565"/>
      <c r="V704" s="2565"/>
      <c r="W704" s="2565"/>
      <c r="X704" s="2565"/>
      <c r="Y704" s="2565"/>
      <c r="Z704" s="2565"/>
      <c r="AA704" s="2565"/>
      <c r="AB704" s="2565"/>
      <c r="AC704" s="2565"/>
      <c r="AD704" s="2565"/>
      <c r="AE704" s="2565"/>
      <c r="AF704" s="2565"/>
      <c r="AG704" s="2565"/>
      <c r="AH704" s="2565"/>
      <c r="AI704" s="2565"/>
      <c r="AJ704" s="2568"/>
      <c r="AK704" s="2572"/>
    </row>
    <row r="705" spans="2:37" s="2403" customFormat="1" ht="13.5" customHeight="1" x14ac:dyDescent="0.2">
      <c r="B705" s="3979" t="s">
        <v>4992</v>
      </c>
      <c r="C705" s="3980"/>
      <c r="D705" s="3986" t="s">
        <v>5173</v>
      </c>
      <c r="E705" s="3986"/>
      <c r="F705" s="3986"/>
      <c r="G705" s="3986"/>
      <c r="H705" s="2569"/>
      <c r="I705" s="2569"/>
      <c r="J705" s="2569"/>
      <c r="K705" s="2569"/>
      <c r="L705" s="2569"/>
      <c r="M705" s="2569"/>
      <c r="N705" s="2569"/>
      <c r="O705" s="2569"/>
      <c r="P705" s="2569"/>
      <c r="Q705" s="2569"/>
      <c r="R705" s="2569"/>
      <c r="S705" s="2569"/>
      <c r="T705" s="2565"/>
      <c r="U705" s="2565"/>
      <c r="V705" s="2565"/>
      <c r="W705" s="2565"/>
      <c r="X705" s="2565"/>
      <c r="Y705" s="2565"/>
      <c r="Z705" s="2565"/>
      <c r="AA705" s="2565"/>
      <c r="AB705" s="2565"/>
      <c r="AC705" s="2565"/>
      <c r="AD705" s="2565"/>
      <c r="AE705" s="2565"/>
      <c r="AF705" s="2565"/>
      <c r="AG705" s="2565"/>
      <c r="AH705" s="2565"/>
      <c r="AI705" s="2565"/>
      <c r="AJ705" s="2568"/>
      <c r="AK705" s="2572"/>
    </row>
    <row r="706" spans="2:37" s="2403" customFormat="1" ht="13.5" customHeight="1" x14ac:dyDescent="0.2">
      <c r="B706" s="3979" t="s">
        <v>4993</v>
      </c>
      <c r="C706" s="3980"/>
      <c r="D706" s="3986" t="s">
        <v>5173</v>
      </c>
      <c r="E706" s="3986"/>
      <c r="F706" s="3986"/>
      <c r="G706" s="3986"/>
      <c r="H706" s="2569"/>
      <c r="I706" s="2569"/>
      <c r="J706" s="2569"/>
      <c r="K706" s="2569"/>
      <c r="L706" s="2569"/>
      <c r="M706" s="2569"/>
      <c r="N706" s="2569"/>
      <c r="O706" s="2569"/>
      <c r="P706" s="2569"/>
      <c r="Q706" s="2569"/>
      <c r="R706" s="2569"/>
      <c r="S706" s="2569"/>
      <c r="T706" s="2565"/>
      <c r="U706" s="2565"/>
      <c r="V706" s="2565"/>
      <c r="W706" s="2565"/>
      <c r="X706" s="2565"/>
      <c r="Y706" s="2565"/>
      <c r="Z706" s="2565"/>
      <c r="AA706" s="2565"/>
      <c r="AB706" s="2565"/>
      <c r="AC706" s="2565"/>
      <c r="AD706" s="2565"/>
      <c r="AE706" s="2565"/>
      <c r="AF706" s="2565"/>
      <c r="AG706" s="2565"/>
      <c r="AH706" s="2565"/>
      <c r="AI706" s="2565"/>
      <c r="AJ706" s="2568"/>
      <c r="AK706" s="2572"/>
    </row>
    <row r="707" spans="2:37" s="2403" customFormat="1" ht="13.5" customHeight="1" thickBot="1" x14ac:dyDescent="0.25">
      <c r="B707" s="4057"/>
      <c r="C707" s="4058"/>
      <c r="D707" s="4059"/>
      <c r="E707" s="4059"/>
      <c r="F707" s="4059"/>
      <c r="G707" s="4059"/>
      <c r="H707" s="2574"/>
      <c r="I707" s="2574"/>
      <c r="J707" s="2574"/>
      <c r="K707" s="2574"/>
      <c r="L707" s="2574"/>
      <c r="M707" s="2574"/>
      <c r="N707" s="2574"/>
      <c r="O707" s="2574"/>
      <c r="P707" s="2574"/>
      <c r="Q707" s="2574"/>
      <c r="R707" s="2574"/>
      <c r="S707" s="2574"/>
      <c r="T707" s="2575"/>
      <c r="U707" s="2575"/>
      <c r="V707" s="2575"/>
      <c r="W707" s="2575"/>
      <c r="X707" s="2575"/>
      <c r="Y707" s="2575"/>
      <c r="Z707" s="2575"/>
      <c r="AA707" s="2575"/>
      <c r="AB707" s="2575"/>
      <c r="AC707" s="2575"/>
      <c r="AD707" s="2575"/>
      <c r="AE707" s="2575"/>
      <c r="AF707" s="2575"/>
      <c r="AG707" s="2575"/>
      <c r="AH707" s="2575"/>
      <c r="AI707" s="2575"/>
      <c r="AJ707" s="2576"/>
      <c r="AK707" s="2577"/>
    </row>
    <row r="708" spans="2:37" s="2403" customFormat="1" ht="13.5" customHeight="1" x14ac:dyDescent="0.2">
      <c r="B708" s="2666"/>
    </row>
    <row r="709" spans="2:37" s="2403" customFormat="1" ht="13.5" customHeight="1" thickBot="1" x14ac:dyDescent="0.25"/>
    <row r="710" spans="2:37" s="2403" customFormat="1" ht="21.75" customHeight="1" x14ac:dyDescent="0.2">
      <c r="B710" s="3987" t="s">
        <v>5001</v>
      </c>
      <c r="C710" s="3988"/>
      <c r="D710" s="3988"/>
      <c r="E710" s="3988"/>
      <c r="F710" s="3988"/>
      <c r="G710" s="3988"/>
      <c r="H710" s="3988"/>
      <c r="I710" s="3988"/>
      <c r="J710" s="3988"/>
      <c r="K710" s="3988"/>
      <c r="L710" s="3988"/>
      <c r="M710" s="3988"/>
      <c r="N710" s="3988"/>
      <c r="O710" s="3988"/>
      <c r="P710" s="3988"/>
      <c r="Q710" s="3988"/>
      <c r="R710" s="3988"/>
      <c r="S710" s="3988"/>
      <c r="T710" s="3988"/>
      <c r="U710" s="3988"/>
      <c r="V710" s="3988"/>
      <c r="W710" s="3988"/>
      <c r="X710" s="3988"/>
      <c r="Y710" s="3988"/>
      <c r="Z710" s="3988"/>
      <c r="AA710" s="3988"/>
      <c r="AB710" s="3988"/>
      <c r="AC710" s="3988"/>
      <c r="AD710" s="3988"/>
      <c r="AE710" s="3988"/>
      <c r="AF710" s="3988"/>
      <c r="AG710" s="3988"/>
      <c r="AH710" s="3988"/>
      <c r="AI710" s="3988"/>
      <c r="AJ710" s="3988"/>
      <c r="AK710" s="3989"/>
    </row>
    <row r="711" spans="2:37" s="2403" customFormat="1" ht="13.5" customHeight="1" x14ac:dyDescent="0.2">
      <c r="B711" s="2570"/>
      <c r="C711" s="2659"/>
      <c r="D711" s="2659"/>
      <c r="E711" s="2659"/>
      <c r="F711" s="2659"/>
      <c r="G711" s="2571"/>
      <c r="H711" s="2571"/>
      <c r="I711" s="2571"/>
      <c r="J711" s="2571"/>
      <c r="K711" s="2571"/>
      <c r="L711" s="2571"/>
      <c r="M711" s="2571"/>
      <c r="N711" s="2571"/>
      <c r="O711" s="2571"/>
      <c r="P711" s="2571"/>
      <c r="Q711" s="2571"/>
      <c r="R711" s="2571"/>
      <c r="S711" s="2571"/>
      <c r="T711" s="2571"/>
      <c r="U711" s="2571"/>
      <c r="V711" s="2571"/>
      <c r="W711" s="2571"/>
      <c r="X711" s="2571"/>
      <c r="Y711" s="2571"/>
      <c r="Z711" s="2571"/>
      <c r="AA711" s="2571"/>
      <c r="AB711" s="2571"/>
      <c r="AC711" s="2571"/>
      <c r="AD711" s="2571"/>
      <c r="AE711" s="2571"/>
      <c r="AF711" s="2571"/>
      <c r="AG711" s="2571"/>
      <c r="AH711" s="2571"/>
      <c r="AI711" s="2571"/>
      <c r="AJ711" s="2571"/>
      <c r="AK711" s="2572"/>
    </row>
    <row r="712" spans="2:37" s="2403" customFormat="1" ht="13.5" customHeight="1" x14ac:dyDescent="0.2">
      <c r="B712" s="2570" t="s">
        <v>4988</v>
      </c>
      <c r="C712" s="2659"/>
      <c r="D712" s="4122" t="s">
        <v>5186</v>
      </c>
      <c r="E712" s="4122"/>
      <c r="F712" s="4122"/>
      <c r="G712" s="2571"/>
      <c r="H712" s="2571"/>
      <c r="I712" s="2571"/>
      <c r="J712" s="2571"/>
      <c r="K712" s="2571"/>
      <c r="L712" s="2571"/>
      <c r="M712" s="2571"/>
      <c r="N712" s="2571"/>
      <c r="O712" s="2571"/>
      <c r="P712" s="2571"/>
      <c r="Q712" s="2571"/>
      <c r="R712" s="2571"/>
      <c r="S712" s="2571"/>
      <c r="T712" s="2571"/>
      <c r="U712" s="2571"/>
      <c r="V712" s="2571"/>
      <c r="W712" s="2571"/>
      <c r="X712" s="2571"/>
      <c r="Y712" s="2571"/>
      <c r="Z712" s="2571"/>
      <c r="AA712" s="2571"/>
      <c r="AB712" s="2571"/>
      <c r="AC712" s="2571"/>
      <c r="AD712" s="2571"/>
      <c r="AE712" s="2571"/>
      <c r="AF712" s="2571"/>
      <c r="AG712" s="2571"/>
      <c r="AH712" s="2571"/>
      <c r="AI712" s="2571"/>
      <c r="AJ712" s="2571"/>
      <c r="AK712" s="2572"/>
    </row>
    <row r="713" spans="2:37" s="2403" customFormat="1" ht="13.5" customHeight="1" thickBot="1" x14ac:dyDescent="0.25">
      <c r="B713" s="3991" t="s">
        <v>5002</v>
      </c>
      <c r="C713" s="3992"/>
      <c r="D713" s="4139">
        <v>41382</v>
      </c>
      <c r="E713" s="4140"/>
      <c r="F713" s="2659"/>
      <c r="G713" s="2571"/>
      <c r="H713" s="2571"/>
      <c r="I713" s="2571"/>
      <c r="J713" s="2571"/>
      <c r="K713" s="2571"/>
      <c r="L713" s="2571"/>
      <c r="M713" s="2571"/>
      <c r="N713" s="2571"/>
      <c r="O713" s="2571"/>
      <c r="P713" s="2571"/>
      <c r="Q713" s="2571"/>
      <c r="R713" s="2571"/>
      <c r="S713" s="2571"/>
      <c r="T713" s="2571"/>
      <c r="U713" s="2571"/>
      <c r="V713" s="2571"/>
      <c r="W713" s="2571"/>
      <c r="X713" s="2571"/>
      <c r="Y713" s="2571"/>
      <c r="Z713" s="2571"/>
      <c r="AA713" s="2571"/>
      <c r="AB713" s="2571"/>
      <c r="AC713" s="2571"/>
      <c r="AD713" s="2571"/>
      <c r="AE713" s="2571"/>
      <c r="AF713" s="2571"/>
      <c r="AG713" s="2571"/>
      <c r="AH713" s="2571"/>
      <c r="AI713" s="2571"/>
      <c r="AJ713" s="2571"/>
      <c r="AK713" s="2572"/>
    </row>
    <row r="714" spans="2:37" s="2403" customFormat="1" ht="82.5" customHeight="1" thickBot="1" x14ac:dyDescent="0.25">
      <c r="B714" s="3993" t="s">
        <v>5003</v>
      </c>
      <c r="C714" s="4036"/>
      <c r="D714" s="4118" t="s">
        <v>5870</v>
      </c>
      <c r="E714" s="4119"/>
      <c r="F714" s="4119"/>
      <c r="G714" s="4119"/>
      <c r="H714" s="4119"/>
      <c r="I714" s="4119"/>
      <c r="J714" s="4119"/>
      <c r="K714" s="4119"/>
      <c r="L714" s="4119"/>
      <c r="M714" s="4119"/>
      <c r="N714" s="4119"/>
      <c r="O714" s="4119"/>
      <c r="P714" s="4119"/>
      <c r="Q714" s="4120"/>
      <c r="R714" s="2571"/>
      <c r="S714" s="2571"/>
      <c r="T714" s="2571"/>
      <c r="U714" s="2571"/>
      <c r="V714" s="2571"/>
      <c r="W714" s="2571"/>
      <c r="X714" s="2571"/>
      <c r="Y714" s="2571"/>
      <c r="Z714" s="2571"/>
      <c r="AA714" s="2571"/>
      <c r="AB714" s="2571"/>
      <c r="AC714" s="2571"/>
      <c r="AD714" s="2571"/>
      <c r="AE714" s="2571"/>
      <c r="AF714" s="2571"/>
      <c r="AG714" s="2571"/>
      <c r="AH714" s="2571"/>
      <c r="AI714" s="2571"/>
      <c r="AJ714" s="2571"/>
      <c r="AK714" s="2572"/>
    </row>
    <row r="715" spans="2:37" s="2403" customFormat="1" ht="13.5" customHeight="1" thickBot="1" x14ac:dyDescent="0.25">
      <c r="B715" s="3998"/>
      <c r="C715" s="3999"/>
      <c r="D715" s="3999"/>
      <c r="E715" s="3999"/>
      <c r="F715" s="3999"/>
      <c r="G715" s="3999"/>
      <c r="H715" s="3999"/>
      <c r="I715" s="3999"/>
      <c r="J715" s="3999"/>
      <c r="K715" s="3999"/>
      <c r="L715" s="3999"/>
      <c r="M715" s="3999"/>
      <c r="N715" s="3999"/>
      <c r="O715" s="3999"/>
      <c r="P715" s="3999"/>
      <c r="Q715" s="3999"/>
      <c r="R715" s="2571"/>
      <c r="S715" s="2571"/>
      <c r="T715" s="2571"/>
      <c r="U715" s="2571"/>
      <c r="V715" s="2571"/>
      <c r="W715" s="2571"/>
      <c r="X715" s="2571"/>
      <c r="Y715" s="2571"/>
      <c r="Z715" s="2571"/>
      <c r="AA715" s="2571"/>
      <c r="AB715" s="2571"/>
      <c r="AC715" s="2571"/>
      <c r="AD715" s="2571"/>
      <c r="AE715" s="2571"/>
      <c r="AF715" s="2571"/>
      <c r="AG715" s="2571"/>
      <c r="AH715" s="2571"/>
      <c r="AI715" s="2571"/>
      <c r="AJ715" s="2571"/>
      <c r="AK715" s="2572"/>
    </row>
    <row r="716" spans="2:37" s="2403" customFormat="1" ht="13.5" customHeight="1" thickBot="1" x14ac:dyDescent="0.25">
      <c r="B716" s="4000" t="s">
        <v>5004</v>
      </c>
      <c r="C716" s="4000"/>
      <c r="D716" s="4000" t="s">
        <v>4994</v>
      </c>
      <c r="E716" s="4000" t="s">
        <v>5005</v>
      </c>
      <c r="F716" s="4002" t="s">
        <v>224</v>
      </c>
      <c r="G716" s="4002"/>
      <c r="H716" s="4002"/>
      <c r="I716" s="4002"/>
      <c r="J716" s="4002"/>
      <c r="K716" s="4002"/>
      <c r="L716" s="4002"/>
      <c r="M716" s="4002"/>
      <c r="N716" s="4002"/>
      <c r="O716" s="4002"/>
      <c r="P716" s="4002"/>
      <c r="Q716" s="4002"/>
      <c r="R716" s="4002"/>
      <c r="S716" s="4002" t="s">
        <v>340</v>
      </c>
      <c r="T716" s="4002"/>
      <c r="U716" s="4002"/>
      <c r="V716" s="4002"/>
      <c r="W716" s="4002"/>
      <c r="X716" s="4002"/>
      <c r="Y716" s="4002"/>
      <c r="Z716" s="4002"/>
      <c r="AA716" s="4002"/>
      <c r="AB716" s="4002"/>
      <c r="AC716" s="4002"/>
      <c r="AD716" s="4002" t="s">
        <v>225</v>
      </c>
      <c r="AE716" s="4002"/>
      <c r="AF716" s="4002"/>
      <c r="AG716" s="4002"/>
      <c r="AH716" s="4003" t="s">
        <v>4989</v>
      </c>
      <c r="AI716" s="4003"/>
      <c r="AJ716" s="4003"/>
      <c r="AK716" s="2572"/>
    </row>
    <row r="717" spans="2:37" s="2403" customFormat="1" ht="13.5" customHeight="1" thickBot="1" x14ac:dyDescent="0.25">
      <c r="B717" s="4001"/>
      <c r="C717" s="4001"/>
      <c r="D717" s="4001"/>
      <c r="E717" s="4001"/>
      <c r="F717" s="4001" t="s">
        <v>5006</v>
      </c>
      <c r="G717" s="4001" t="s">
        <v>5007</v>
      </c>
      <c r="H717" s="4000" t="s">
        <v>5008</v>
      </c>
      <c r="I717" s="4004" t="s">
        <v>5009</v>
      </c>
      <c r="J717" s="4004" t="s">
        <v>5010</v>
      </c>
      <c r="K717" s="4005" t="s">
        <v>5011</v>
      </c>
      <c r="L717" s="4005" t="s">
        <v>5012</v>
      </c>
      <c r="M717" s="4004" t="s">
        <v>5013</v>
      </c>
      <c r="N717" s="4004"/>
      <c r="O717" s="4005" t="s">
        <v>5014</v>
      </c>
      <c r="P717" s="4005" t="s">
        <v>5015</v>
      </c>
      <c r="Q717" s="4005" t="s">
        <v>5016</v>
      </c>
      <c r="R717" s="4005" t="s">
        <v>5017</v>
      </c>
      <c r="S717" s="4000" t="s">
        <v>5018</v>
      </c>
      <c r="T717" s="4000" t="s">
        <v>5019</v>
      </c>
      <c r="U717" s="4000" t="s">
        <v>5020</v>
      </c>
      <c r="V717" s="4000" t="s">
        <v>5021</v>
      </c>
      <c r="W717" s="4000" t="s">
        <v>5022</v>
      </c>
      <c r="X717" s="4000" t="s">
        <v>5023</v>
      </c>
      <c r="Y717" s="4000" t="s">
        <v>5024</v>
      </c>
      <c r="Z717" s="4000" t="s">
        <v>5025</v>
      </c>
      <c r="AA717" s="4000" t="s">
        <v>5026</v>
      </c>
      <c r="AB717" s="4004" t="s">
        <v>5027</v>
      </c>
      <c r="AC717" s="4004" t="s">
        <v>5028</v>
      </c>
      <c r="AD717" s="4000" t="s">
        <v>5029</v>
      </c>
      <c r="AE717" s="4000" t="s">
        <v>5030</v>
      </c>
      <c r="AF717" s="4000" t="s">
        <v>5031</v>
      </c>
      <c r="AG717" s="4000" t="s">
        <v>5032</v>
      </c>
      <c r="AH717" s="4000" t="s">
        <v>1154</v>
      </c>
      <c r="AI717" s="4000" t="s">
        <v>4990</v>
      </c>
      <c r="AJ717" s="4000" t="s">
        <v>4991</v>
      </c>
      <c r="AK717" s="2572"/>
    </row>
    <row r="718" spans="2:37" s="2403" customFormat="1" ht="13.5" customHeight="1" thickBot="1" x14ac:dyDescent="0.25">
      <c r="B718" s="4001"/>
      <c r="C718" s="4001"/>
      <c r="D718" s="4001"/>
      <c r="E718" s="4001"/>
      <c r="F718" s="4001"/>
      <c r="G718" s="4001"/>
      <c r="H718" s="4001"/>
      <c r="I718" s="4005"/>
      <c r="J718" s="4005"/>
      <c r="K718" s="4005"/>
      <c r="L718" s="4005"/>
      <c r="M718" s="2656" t="s">
        <v>5033</v>
      </c>
      <c r="N718" s="2655" t="s">
        <v>2798</v>
      </c>
      <c r="O718" s="4005"/>
      <c r="P718" s="4005"/>
      <c r="Q718" s="4005"/>
      <c r="R718" s="4005"/>
      <c r="S718" s="4001"/>
      <c r="T718" s="4001"/>
      <c r="U718" s="4001"/>
      <c r="V718" s="4001"/>
      <c r="W718" s="4001"/>
      <c r="X718" s="4001"/>
      <c r="Y718" s="4001"/>
      <c r="Z718" s="4001"/>
      <c r="AA718" s="4001"/>
      <c r="AB718" s="4005"/>
      <c r="AC718" s="4005"/>
      <c r="AD718" s="4001"/>
      <c r="AE718" s="4001"/>
      <c r="AF718" s="4001"/>
      <c r="AG718" s="4001"/>
      <c r="AH718" s="4001"/>
      <c r="AI718" s="4001"/>
      <c r="AJ718" s="4001"/>
      <c r="AK718" s="2572"/>
    </row>
    <row r="719" spans="2:37" s="2403" customFormat="1" ht="57.75" customHeight="1" thickBot="1" x14ac:dyDescent="0.25">
      <c r="B719" s="4156" t="s">
        <v>5186</v>
      </c>
      <c r="C719" s="4157"/>
      <c r="D719" s="3206" t="s">
        <v>5187</v>
      </c>
      <c r="E719" s="2597" t="s">
        <v>1417</v>
      </c>
      <c r="F719" s="2597" t="s">
        <v>1417</v>
      </c>
      <c r="G719" s="2597" t="s">
        <v>1417</v>
      </c>
      <c r="H719" s="2597" t="s">
        <v>1417</v>
      </c>
      <c r="I719" s="2597" t="s">
        <v>1417</v>
      </c>
      <c r="J719" s="2597" t="s">
        <v>1417</v>
      </c>
      <c r="K719" s="2597" t="s">
        <v>1417</v>
      </c>
      <c r="L719" s="2597" t="s">
        <v>1417</v>
      </c>
      <c r="M719" s="2597" t="s">
        <v>1417</v>
      </c>
      <c r="N719" s="2597" t="s">
        <v>1417</v>
      </c>
      <c r="O719" s="2597" t="s">
        <v>1417</v>
      </c>
      <c r="P719" s="2597" t="s">
        <v>1417</v>
      </c>
      <c r="Q719" s="2597" t="s">
        <v>1417</v>
      </c>
      <c r="R719" s="2597" t="s">
        <v>1417</v>
      </c>
      <c r="S719" s="2597" t="s">
        <v>1417</v>
      </c>
      <c r="T719" s="2597" t="s">
        <v>1417</v>
      </c>
      <c r="U719" s="2597" t="s">
        <v>1417</v>
      </c>
      <c r="V719" s="2597" t="s">
        <v>1417</v>
      </c>
      <c r="W719" s="2597" t="s">
        <v>1417</v>
      </c>
      <c r="X719" s="2597" t="s">
        <v>1417</v>
      </c>
      <c r="Y719" s="2597" t="s">
        <v>1417</v>
      </c>
      <c r="Z719" s="2597" t="s">
        <v>1417</v>
      </c>
      <c r="AA719" s="2597" t="s">
        <v>1417</v>
      </c>
      <c r="AB719" s="2597" t="s">
        <v>1417</v>
      </c>
      <c r="AC719" s="2597" t="s">
        <v>1417</v>
      </c>
      <c r="AD719" s="2597">
        <v>59.99</v>
      </c>
      <c r="AE719" s="2585">
        <v>5000</v>
      </c>
      <c r="AF719" s="3207" t="s">
        <v>5188</v>
      </c>
      <c r="AG719" s="2597" t="s">
        <v>1417</v>
      </c>
      <c r="AH719" s="2597" t="s">
        <v>1417</v>
      </c>
      <c r="AI719" s="2597" t="s">
        <v>1417</v>
      </c>
      <c r="AJ719" s="2584" t="s">
        <v>1417</v>
      </c>
      <c r="AK719" s="2572"/>
    </row>
    <row r="720" spans="2:37" s="2403" customFormat="1" ht="13.5" customHeight="1" x14ac:dyDescent="0.2">
      <c r="B720" s="2573"/>
      <c r="C720" s="2566"/>
      <c r="D720" s="2566"/>
      <c r="E720" s="2566"/>
      <c r="F720" s="2566"/>
      <c r="G720" s="2566"/>
      <c r="H720" s="2566"/>
      <c r="I720" s="2567"/>
      <c r="J720" s="2567"/>
      <c r="K720" s="2567"/>
      <c r="L720" s="2567"/>
      <c r="M720" s="2566"/>
      <c r="N720" s="2567"/>
      <c r="O720" s="2567"/>
      <c r="P720" s="2567"/>
      <c r="Q720" s="2567"/>
      <c r="R720" s="2567"/>
      <c r="S720" s="2566"/>
      <c r="T720" s="2565"/>
      <c r="U720" s="2565"/>
      <c r="V720" s="2565"/>
      <c r="W720" s="2565"/>
      <c r="X720" s="2565"/>
      <c r="Y720" s="2565"/>
      <c r="Z720" s="2565"/>
      <c r="AA720" s="2565"/>
      <c r="AB720" s="2565"/>
      <c r="AC720" s="2565"/>
      <c r="AD720" s="2565"/>
      <c r="AE720" s="2565"/>
      <c r="AF720" s="2565"/>
      <c r="AG720" s="2565"/>
      <c r="AH720" s="2565"/>
      <c r="AI720" s="2565"/>
      <c r="AJ720" s="2568"/>
      <c r="AK720" s="2572"/>
    </row>
    <row r="721" spans="2:37" s="2403" customFormat="1" ht="13.5" customHeight="1" x14ac:dyDescent="0.2">
      <c r="B721" s="3979" t="s">
        <v>4992</v>
      </c>
      <c r="C721" s="3980"/>
      <c r="D721" s="3986" t="s">
        <v>5189</v>
      </c>
      <c r="E721" s="3986"/>
      <c r="F721" s="3986"/>
      <c r="G721" s="3986"/>
      <c r="H721" s="2569"/>
      <c r="I721" s="2569"/>
      <c r="J721" s="2569"/>
      <c r="K721" s="2569"/>
      <c r="L721" s="2569"/>
      <c r="M721" s="2569"/>
      <c r="N721" s="2569"/>
      <c r="O721" s="2569"/>
      <c r="P721" s="2569"/>
      <c r="Q721" s="2569"/>
      <c r="R721" s="2569"/>
      <c r="S721" s="2569"/>
      <c r="T721" s="2565"/>
      <c r="U721" s="2565"/>
      <c r="V721" s="2565"/>
      <c r="W721" s="2565"/>
      <c r="X721" s="2565"/>
      <c r="Y721" s="2565"/>
      <c r="Z721" s="2565"/>
      <c r="AA721" s="2565"/>
      <c r="AB721" s="2565"/>
      <c r="AC721" s="2565"/>
      <c r="AD721" s="2565"/>
      <c r="AE721" s="2565"/>
      <c r="AF721" s="2565"/>
      <c r="AG721" s="2565"/>
      <c r="AH721" s="2565"/>
      <c r="AI721" s="2565"/>
      <c r="AJ721" s="2568"/>
      <c r="AK721" s="2572"/>
    </row>
    <row r="722" spans="2:37" s="2403" customFormat="1" ht="13.5" customHeight="1" x14ac:dyDescent="0.2">
      <c r="B722" s="3979" t="s">
        <v>4993</v>
      </c>
      <c r="C722" s="3980"/>
      <c r="D722" s="4104" t="s">
        <v>5190</v>
      </c>
      <c r="E722" s="4104"/>
      <c r="F722" s="4104"/>
      <c r="G722" s="4104"/>
      <c r="H722" s="2569"/>
      <c r="I722" s="2569"/>
      <c r="J722" s="2569"/>
      <c r="K722" s="2569"/>
      <c r="L722" s="2569"/>
      <c r="M722" s="2569"/>
      <c r="N722" s="2569"/>
      <c r="O722" s="2569"/>
      <c r="P722" s="2569"/>
      <c r="Q722" s="2569"/>
      <c r="R722" s="2569"/>
      <c r="S722" s="2569"/>
      <c r="T722" s="2565"/>
      <c r="U722" s="2565"/>
      <c r="V722" s="2565"/>
      <c r="W722" s="2565"/>
      <c r="X722" s="2565"/>
      <c r="Y722" s="2565"/>
      <c r="Z722" s="2565"/>
      <c r="AA722" s="2565"/>
      <c r="AB722" s="2565"/>
      <c r="AC722" s="2565"/>
      <c r="AD722" s="2565"/>
      <c r="AE722" s="2565"/>
      <c r="AF722" s="2565"/>
      <c r="AG722" s="2565"/>
      <c r="AH722" s="2565"/>
      <c r="AI722" s="2565"/>
      <c r="AJ722" s="2568"/>
      <c r="AK722" s="2572"/>
    </row>
    <row r="723" spans="2:37" s="2403" customFormat="1" ht="13.5" customHeight="1" thickBot="1" x14ac:dyDescent="0.25">
      <c r="B723" s="4057"/>
      <c r="C723" s="4058"/>
      <c r="D723" s="4059"/>
      <c r="E723" s="4059"/>
      <c r="F723" s="4059"/>
      <c r="G723" s="4059"/>
      <c r="H723" s="2574"/>
      <c r="I723" s="2574"/>
      <c r="J723" s="2574"/>
      <c r="K723" s="2574"/>
      <c r="L723" s="2574"/>
      <c r="M723" s="2574"/>
      <c r="N723" s="2574"/>
      <c r="O723" s="2574"/>
      <c r="P723" s="2574"/>
      <c r="Q723" s="2574"/>
      <c r="R723" s="2574"/>
      <c r="S723" s="2574"/>
      <c r="T723" s="2575"/>
      <c r="U723" s="2575"/>
      <c r="V723" s="2575"/>
      <c r="W723" s="2575"/>
      <c r="X723" s="2575"/>
      <c r="Y723" s="2575"/>
      <c r="Z723" s="2575"/>
      <c r="AA723" s="2575"/>
      <c r="AB723" s="2575"/>
      <c r="AC723" s="2575"/>
      <c r="AD723" s="2575"/>
      <c r="AE723" s="2575"/>
      <c r="AF723" s="2575"/>
      <c r="AG723" s="2575"/>
      <c r="AH723" s="2575"/>
      <c r="AI723" s="2575"/>
      <c r="AJ723" s="2576"/>
      <c r="AK723" s="2577"/>
    </row>
    <row r="724" spans="2:37" s="2403" customFormat="1" ht="13.5" customHeight="1" x14ac:dyDescent="0.2">
      <c r="B724" s="2666"/>
    </row>
    <row r="725" spans="2:37" s="2403" customFormat="1" ht="13.5" customHeight="1" thickBot="1" x14ac:dyDescent="0.25">
      <c r="B725" s="2666"/>
    </row>
    <row r="726" spans="2:37" s="2403" customFormat="1" ht="28.5" customHeight="1" x14ac:dyDescent="0.2">
      <c r="B726" s="3987" t="s">
        <v>5001</v>
      </c>
      <c r="C726" s="3988"/>
      <c r="D726" s="3988"/>
      <c r="E726" s="3988"/>
      <c r="F726" s="3988"/>
      <c r="G726" s="3988"/>
      <c r="H726" s="3988"/>
      <c r="I726" s="3988"/>
      <c r="J726" s="3988"/>
      <c r="K726" s="3988"/>
      <c r="L726" s="3988"/>
      <c r="M726" s="3988"/>
      <c r="N726" s="3988"/>
      <c r="O726" s="3988"/>
      <c r="P726" s="3988"/>
      <c r="Q726" s="3988"/>
      <c r="R726" s="3988"/>
      <c r="S726" s="3988"/>
      <c r="T726" s="3988"/>
      <c r="U726" s="3988"/>
      <c r="V726" s="3988"/>
      <c r="W726" s="3988"/>
      <c r="X726" s="3988"/>
      <c r="Y726" s="3988"/>
      <c r="Z726" s="3988"/>
      <c r="AA726" s="3988"/>
      <c r="AB726" s="3988"/>
      <c r="AC726" s="3988"/>
      <c r="AD726" s="3988"/>
      <c r="AE726" s="3988"/>
      <c r="AF726" s="3988"/>
      <c r="AG726" s="3988"/>
      <c r="AH726" s="3988"/>
      <c r="AI726" s="3988"/>
      <c r="AJ726" s="3988"/>
      <c r="AK726" s="3989"/>
    </row>
    <row r="727" spans="2:37" s="2403" customFormat="1" ht="13.5" customHeight="1" x14ac:dyDescent="0.2">
      <c r="B727" s="2570"/>
      <c r="C727" s="2659"/>
      <c r="D727" s="2659"/>
      <c r="E727" s="2659"/>
      <c r="F727" s="2659"/>
      <c r="G727" s="2571"/>
      <c r="H727" s="2571"/>
      <c r="I727" s="2571"/>
      <c r="J727" s="2571"/>
      <c r="K727" s="2571"/>
      <c r="L727" s="2571"/>
      <c r="M727" s="2571"/>
      <c r="N727" s="2571"/>
      <c r="O727" s="2571"/>
      <c r="P727" s="2571"/>
      <c r="Q727" s="2571"/>
      <c r="R727" s="2571"/>
      <c r="S727" s="2571"/>
      <c r="T727" s="2571"/>
      <c r="U727" s="2571"/>
      <c r="V727" s="2571"/>
      <c r="W727" s="2571"/>
      <c r="X727" s="2571"/>
      <c r="Y727" s="2571"/>
      <c r="Z727" s="2571"/>
      <c r="AA727" s="2571"/>
      <c r="AB727" s="2571"/>
      <c r="AC727" s="2571"/>
      <c r="AD727" s="2571"/>
      <c r="AE727" s="2571"/>
      <c r="AF727" s="2571"/>
      <c r="AG727" s="2571"/>
      <c r="AH727" s="2571"/>
      <c r="AI727" s="2571"/>
      <c r="AJ727" s="2571"/>
      <c r="AK727" s="2572"/>
    </row>
    <row r="728" spans="2:37" s="2403" customFormat="1" ht="13.5" customHeight="1" x14ac:dyDescent="0.2">
      <c r="B728" s="2570" t="s">
        <v>4988</v>
      </c>
      <c r="C728" s="2659"/>
      <c r="D728" s="4122" t="s">
        <v>5191</v>
      </c>
      <c r="E728" s="4122"/>
      <c r="F728" s="4122"/>
      <c r="G728" s="2571"/>
      <c r="H728" s="2571"/>
      <c r="I728" s="2571"/>
      <c r="J728" s="2571"/>
      <c r="K728" s="2571"/>
      <c r="L728" s="2571"/>
      <c r="M728" s="2571"/>
      <c r="N728" s="2571"/>
      <c r="O728" s="2571"/>
      <c r="P728" s="2571"/>
      <c r="Q728" s="2571"/>
      <c r="R728" s="2571"/>
      <c r="S728" s="2571"/>
      <c r="T728" s="2571"/>
      <c r="U728" s="2571"/>
      <c r="V728" s="2571"/>
      <c r="W728" s="2571"/>
      <c r="X728" s="2571"/>
      <c r="Y728" s="2571"/>
      <c r="Z728" s="2571"/>
      <c r="AA728" s="2571"/>
      <c r="AB728" s="2571"/>
      <c r="AC728" s="2571"/>
      <c r="AD728" s="2571"/>
      <c r="AE728" s="2571"/>
      <c r="AF728" s="2571"/>
      <c r="AG728" s="2571"/>
      <c r="AH728" s="2571"/>
      <c r="AI728" s="2571"/>
      <c r="AJ728" s="2571"/>
      <c r="AK728" s="2572"/>
    </row>
    <row r="729" spans="2:37" s="2403" customFormat="1" ht="13.5" customHeight="1" thickBot="1" x14ac:dyDescent="0.25">
      <c r="B729" s="3991" t="s">
        <v>5002</v>
      </c>
      <c r="C729" s="3992"/>
      <c r="D729" s="4139">
        <v>41304</v>
      </c>
      <c r="E729" s="4140"/>
      <c r="F729" s="2659"/>
      <c r="G729" s="2571"/>
      <c r="H729" s="2571"/>
      <c r="I729" s="2571"/>
      <c r="J729" s="2571"/>
      <c r="K729" s="2571"/>
      <c r="L729" s="2571"/>
      <c r="M729" s="2571"/>
      <c r="N729" s="2571"/>
      <c r="O729" s="2571"/>
      <c r="P729" s="2571"/>
      <c r="Q729" s="2571"/>
      <c r="R729" s="2571"/>
      <c r="S729" s="2571"/>
      <c r="T729" s="2571"/>
      <c r="U729" s="2571"/>
      <c r="V729" s="2571"/>
      <c r="W729" s="2571"/>
      <c r="X729" s="2571"/>
      <c r="Y729" s="2571"/>
      <c r="Z729" s="2571"/>
      <c r="AA729" s="2571"/>
      <c r="AB729" s="2571"/>
      <c r="AC729" s="2571"/>
      <c r="AD729" s="2571"/>
      <c r="AE729" s="2571"/>
      <c r="AF729" s="2571"/>
      <c r="AG729" s="2571"/>
      <c r="AH729" s="2571"/>
      <c r="AI729" s="2571"/>
      <c r="AJ729" s="2571"/>
      <c r="AK729" s="2572"/>
    </row>
    <row r="730" spans="2:37" s="2403" customFormat="1" ht="78" customHeight="1" thickBot="1" x14ac:dyDescent="0.25">
      <c r="B730" s="3993" t="s">
        <v>5003</v>
      </c>
      <c r="C730" s="4036"/>
      <c r="D730" s="4118" t="s">
        <v>5869</v>
      </c>
      <c r="E730" s="4119"/>
      <c r="F730" s="4119"/>
      <c r="G730" s="4119"/>
      <c r="H730" s="4119"/>
      <c r="I730" s="4119"/>
      <c r="J730" s="4119"/>
      <c r="K730" s="4119"/>
      <c r="L730" s="4119"/>
      <c r="M730" s="4119"/>
      <c r="N730" s="4119"/>
      <c r="O730" s="4119"/>
      <c r="P730" s="4119"/>
      <c r="Q730" s="4120"/>
      <c r="R730" s="2571"/>
      <c r="S730" s="2571"/>
      <c r="T730" s="2571"/>
      <c r="U730" s="2571"/>
      <c r="V730" s="2571"/>
      <c r="W730" s="2571"/>
      <c r="X730" s="2571"/>
      <c r="Y730" s="2571"/>
      <c r="Z730" s="2571"/>
      <c r="AA730" s="2571"/>
      <c r="AB730" s="2571"/>
      <c r="AC730" s="2571"/>
      <c r="AD730" s="2571"/>
      <c r="AE730" s="2571"/>
      <c r="AF730" s="2571"/>
      <c r="AG730" s="2571"/>
      <c r="AH730" s="2571"/>
      <c r="AI730" s="2571"/>
      <c r="AJ730" s="2571"/>
      <c r="AK730" s="2572"/>
    </row>
    <row r="731" spans="2:37" s="2403" customFormat="1" ht="13.5" customHeight="1" thickBot="1" x14ac:dyDescent="0.25">
      <c r="B731" s="3998"/>
      <c r="C731" s="3999"/>
      <c r="D731" s="3999"/>
      <c r="E731" s="3999"/>
      <c r="F731" s="3999"/>
      <c r="G731" s="3999"/>
      <c r="H731" s="3999"/>
      <c r="I731" s="3999"/>
      <c r="J731" s="3999"/>
      <c r="K731" s="3999"/>
      <c r="L731" s="3999"/>
      <c r="M731" s="3999"/>
      <c r="N731" s="3999"/>
      <c r="O731" s="3999"/>
      <c r="P731" s="3999"/>
      <c r="Q731" s="3999"/>
      <c r="R731" s="2571"/>
      <c r="S731" s="2571"/>
      <c r="T731" s="2571"/>
      <c r="U731" s="2571"/>
      <c r="V731" s="2571"/>
      <c r="W731" s="2571"/>
      <c r="X731" s="2571"/>
      <c r="Y731" s="2571"/>
      <c r="Z731" s="2571"/>
      <c r="AA731" s="2571"/>
      <c r="AB731" s="2571"/>
      <c r="AC731" s="2571"/>
      <c r="AD731" s="2571"/>
      <c r="AE731" s="2571"/>
      <c r="AF731" s="2571"/>
      <c r="AG731" s="2571"/>
      <c r="AH731" s="2571"/>
      <c r="AI731" s="2571"/>
      <c r="AJ731" s="2571"/>
      <c r="AK731" s="2572"/>
    </row>
    <row r="732" spans="2:37" s="2403" customFormat="1" ht="13.5" customHeight="1" thickBot="1" x14ac:dyDescent="0.25">
      <c r="B732" s="4000" t="s">
        <v>5004</v>
      </c>
      <c r="C732" s="4000"/>
      <c r="D732" s="4000" t="s">
        <v>4994</v>
      </c>
      <c r="E732" s="4000" t="s">
        <v>5005</v>
      </c>
      <c r="F732" s="4002" t="s">
        <v>224</v>
      </c>
      <c r="G732" s="4002"/>
      <c r="H732" s="4002"/>
      <c r="I732" s="4002"/>
      <c r="J732" s="4002"/>
      <c r="K732" s="4002"/>
      <c r="L732" s="4002"/>
      <c r="M732" s="4002"/>
      <c r="N732" s="4002"/>
      <c r="O732" s="4002"/>
      <c r="P732" s="4002"/>
      <c r="Q732" s="4002"/>
      <c r="R732" s="4002"/>
      <c r="S732" s="4002" t="s">
        <v>340</v>
      </c>
      <c r="T732" s="4002"/>
      <c r="U732" s="4002"/>
      <c r="V732" s="4002"/>
      <c r="W732" s="4002"/>
      <c r="X732" s="4002"/>
      <c r="Y732" s="4002"/>
      <c r="Z732" s="4002"/>
      <c r="AA732" s="4002"/>
      <c r="AB732" s="4002"/>
      <c r="AC732" s="4002"/>
      <c r="AD732" s="4002" t="s">
        <v>225</v>
      </c>
      <c r="AE732" s="4002"/>
      <c r="AF732" s="4002"/>
      <c r="AG732" s="4002"/>
      <c r="AH732" s="4003" t="s">
        <v>4989</v>
      </c>
      <c r="AI732" s="4003"/>
      <c r="AJ732" s="4003"/>
      <c r="AK732" s="2572"/>
    </row>
    <row r="733" spans="2:37" s="2403" customFormat="1" ht="13.5" customHeight="1" thickBot="1" x14ac:dyDescent="0.25">
      <c r="B733" s="4001"/>
      <c r="C733" s="4001"/>
      <c r="D733" s="4001"/>
      <c r="E733" s="4001"/>
      <c r="F733" s="4001" t="s">
        <v>5006</v>
      </c>
      <c r="G733" s="4001" t="s">
        <v>5007</v>
      </c>
      <c r="H733" s="4000" t="s">
        <v>5008</v>
      </c>
      <c r="I733" s="4004" t="s">
        <v>5009</v>
      </c>
      <c r="J733" s="4004" t="s">
        <v>5010</v>
      </c>
      <c r="K733" s="4005" t="s">
        <v>5011</v>
      </c>
      <c r="L733" s="4005" t="s">
        <v>5012</v>
      </c>
      <c r="M733" s="4004" t="s">
        <v>5013</v>
      </c>
      <c r="N733" s="4004"/>
      <c r="O733" s="4005" t="s">
        <v>5014</v>
      </c>
      <c r="P733" s="4005" t="s">
        <v>5015</v>
      </c>
      <c r="Q733" s="4005" t="s">
        <v>5016</v>
      </c>
      <c r="R733" s="4005" t="s">
        <v>5017</v>
      </c>
      <c r="S733" s="4000" t="s">
        <v>5018</v>
      </c>
      <c r="T733" s="4000" t="s">
        <v>5019</v>
      </c>
      <c r="U733" s="4000" t="s">
        <v>5020</v>
      </c>
      <c r="V733" s="4000" t="s">
        <v>5021</v>
      </c>
      <c r="W733" s="4000" t="s">
        <v>5022</v>
      </c>
      <c r="X733" s="4000" t="s">
        <v>5023</v>
      </c>
      <c r="Y733" s="4000" t="s">
        <v>5024</v>
      </c>
      <c r="Z733" s="4000" t="s">
        <v>5025</v>
      </c>
      <c r="AA733" s="4000" t="s">
        <v>5026</v>
      </c>
      <c r="AB733" s="4004" t="s">
        <v>5027</v>
      </c>
      <c r="AC733" s="4004" t="s">
        <v>5028</v>
      </c>
      <c r="AD733" s="4000" t="s">
        <v>5029</v>
      </c>
      <c r="AE733" s="4000" t="s">
        <v>5030</v>
      </c>
      <c r="AF733" s="4000" t="s">
        <v>5031</v>
      </c>
      <c r="AG733" s="4000" t="s">
        <v>5032</v>
      </c>
      <c r="AH733" s="4000" t="s">
        <v>1154</v>
      </c>
      <c r="AI733" s="4000" t="s">
        <v>4990</v>
      </c>
      <c r="AJ733" s="4000" t="s">
        <v>4991</v>
      </c>
      <c r="AK733" s="2572"/>
    </row>
    <row r="734" spans="2:37" s="2403" customFormat="1" ht="42.75" customHeight="1" thickBot="1" x14ac:dyDescent="0.25">
      <c r="B734" s="4001"/>
      <c r="C734" s="4001"/>
      <c r="D734" s="4001"/>
      <c r="E734" s="4001"/>
      <c r="F734" s="4001"/>
      <c r="G734" s="4001"/>
      <c r="H734" s="4001"/>
      <c r="I734" s="4005"/>
      <c r="J734" s="4005"/>
      <c r="K734" s="4005"/>
      <c r="L734" s="4005"/>
      <c r="M734" s="2656" t="s">
        <v>5033</v>
      </c>
      <c r="N734" s="2655" t="s">
        <v>2798</v>
      </c>
      <c r="O734" s="4005"/>
      <c r="P734" s="4005"/>
      <c r="Q734" s="4005"/>
      <c r="R734" s="4005"/>
      <c r="S734" s="4001"/>
      <c r="T734" s="4001"/>
      <c r="U734" s="4001"/>
      <c r="V734" s="4001"/>
      <c r="W734" s="4001"/>
      <c r="X734" s="4001"/>
      <c r="Y734" s="4001"/>
      <c r="Z734" s="4001"/>
      <c r="AA734" s="4001"/>
      <c r="AB734" s="4005"/>
      <c r="AC734" s="4005"/>
      <c r="AD734" s="4001"/>
      <c r="AE734" s="4001"/>
      <c r="AF734" s="4001"/>
      <c r="AG734" s="4001"/>
      <c r="AH734" s="4001"/>
      <c r="AI734" s="4001"/>
      <c r="AJ734" s="4001"/>
      <c r="AK734" s="2572"/>
    </row>
    <row r="735" spans="2:37" s="2403" customFormat="1" ht="72.75" customHeight="1" thickBot="1" x14ac:dyDescent="0.25">
      <c r="B735" s="4154" t="s">
        <v>5192</v>
      </c>
      <c r="C735" s="5438"/>
      <c r="D735" s="3190" t="s">
        <v>5193</v>
      </c>
      <c r="E735" s="3191">
        <v>12</v>
      </c>
      <c r="F735" s="3192"/>
      <c r="G735" s="3192"/>
      <c r="H735" s="3192"/>
      <c r="I735" s="3193">
        <v>0.04</v>
      </c>
      <c r="J735" s="3194"/>
      <c r="K735" s="3195"/>
      <c r="L735" s="3195"/>
      <c r="M735" s="3196">
        <v>0.15</v>
      </c>
      <c r="N735" s="3196">
        <v>0.15</v>
      </c>
      <c r="O735" s="3196"/>
      <c r="P735" s="3196"/>
      <c r="Q735" s="3197"/>
      <c r="R735" s="3198"/>
      <c r="S735" s="3199"/>
      <c r="T735" s="3200"/>
      <c r="U735" s="3201">
        <v>0.05</v>
      </c>
      <c r="V735" s="3154"/>
      <c r="W735" s="3200"/>
      <c r="X735" s="3200"/>
      <c r="Y735" s="3154">
        <v>0.06</v>
      </c>
      <c r="Z735" s="3154"/>
      <c r="AA735" s="3154"/>
      <c r="AB735" s="3154"/>
      <c r="AC735" s="3202"/>
      <c r="AD735" s="3200"/>
      <c r="AE735" s="3154"/>
      <c r="AF735" s="3154"/>
      <c r="AG735" s="3203"/>
      <c r="AH735" s="3204"/>
      <c r="AI735" s="3154"/>
      <c r="AJ735" s="3205"/>
      <c r="AK735" s="2572"/>
    </row>
    <row r="736" spans="2:37" s="2403" customFormat="1" ht="13.5" customHeight="1" x14ac:dyDescent="0.2">
      <c r="B736" s="2573"/>
      <c r="C736" s="2566"/>
      <c r="D736" s="2566"/>
      <c r="E736" s="2566"/>
      <c r="F736" s="2566"/>
      <c r="G736" s="2566"/>
      <c r="I736" s="2567"/>
      <c r="J736" s="2567"/>
      <c r="K736" s="2567"/>
      <c r="L736" s="2567"/>
      <c r="M736" s="2566"/>
      <c r="N736" s="2567"/>
      <c r="O736" s="2567"/>
      <c r="P736" s="2567"/>
      <c r="Q736" s="2567"/>
      <c r="R736" s="2567"/>
      <c r="S736" s="2566"/>
      <c r="T736" s="2565"/>
      <c r="U736" s="2565"/>
      <c r="V736" s="2565"/>
      <c r="W736" s="2565"/>
      <c r="X736" s="2565"/>
      <c r="Y736" s="2565"/>
      <c r="Z736" s="2565"/>
      <c r="AA736" s="2565"/>
      <c r="AB736" s="2565"/>
      <c r="AC736" s="2565"/>
      <c r="AD736" s="2565"/>
      <c r="AE736" s="2565"/>
      <c r="AF736" s="2565"/>
      <c r="AG736" s="2565"/>
      <c r="AH736" s="2565"/>
      <c r="AI736" s="2565"/>
      <c r="AJ736" s="2568"/>
      <c r="AK736" s="2572"/>
    </row>
    <row r="737" spans="2:39" s="2403" customFormat="1" ht="13.5" customHeight="1" x14ac:dyDescent="0.2">
      <c r="B737" s="3979" t="s">
        <v>4992</v>
      </c>
      <c r="C737" s="3980"/>
      <c r="D737" s="4042" t="s">
        <v>5194</v>
      </c>
      <c r="E737" s="4042"/>
      <c r="F737" s="4042"/>
      <c r="G737" s="4042"/>
      <c r="H737" s="2566"/>
      <c r="I737" s="2566"/>
      <c r="J737" s="2566"/>
      <c r="K737" s="2566"/>
      <c r="L737" s="2566"/>
      <c r="M737" s="2566"/>
      <c r="N737" s="2566"/>
      <c r="O737" s="2566"/>
      <c r="P737" s="2566"/>
      <c r="Q737" s="2566"/>
      <c r="R737" s="2566"/>
      <c r="S737" s="2566"/>
      <c r="T737" s="2566"/>
      <c r="U737" s="2566"/>
      <c r="V737" s="2566"/>
      <c r="W737" s="2566"/>
      <c r="X737" s="2566"/>
      <c r="Y737" s="2566"/>
      <c r="Z737" s="2566"/>
      <c r="AA737" s="2566"/>
      <c r="AB737" s="2566"/>
      <c r="AC737" s="2566"/>
      <c r="AD737" s="2566"/>
      <c r="AE737" s="2566"/>
      <c r="AF737" s="2566"/>
      <c r="AG737" s="2566"/>
      <c r="AH737" s="2566"/>
      <c r="AI737" s="2566"/>
      <c r="AJ737" s="2568"/>
      <c r="AK737" s="2572"/>
      <c r="AL737" s="2566"/>
      <c r="AM737" s="2566"/>
    </row>
    <row r="738" spans="2:39" s="2403" customFormat="1" ht="13.5" customHeight="1" x14ac:dyDescent="0.2">
      <c r="B738" s="3979" t="s">
        <v>4993</v>
      </c>
      <c r="C738" s="3980"/>
      <c r="D738" s="4149" t="s">
        <v>5183</v>
      </c>
      <c r="E738" s="4149"/>
      <c r="F738" s="4149"/>
      <c r="G738" s="4149"/>
      <c r="H738" s="2566"/>
      <c r="I738" s="2566"/>
      <c r="J738" s="2566"/>
      <c r="K738" s="2566"/>
      <c r="L738" s="2566"/>
      <c r="M738" s="2566"/>
      <c r="N738" s="2566"/>
      <c r="O738" s="2566"/>
      <c r="P738" s="2566"/>
      <c r="Q738" s="2566"/>
      <c r="R738" s="2566"/>
      <c r="S738" s="2566"/>
      <c r="T738" s="2566"/>
      <c r="U738" s="2566"/>
      <c r="V738" s="2566"/>
      <c r="W738" s="2566"/>
      <c r="X738" s="2566"/>
      <c r="Y738" s="2566"/>
      <c r="Z738" s="2566"/>
      <c r="AA738" s="2566"/>
      <c r="AB738" s="2566"/>
      <c r="AC738" s="2566"/>
      <c r="AD738" s="2566"/>
      <c r="AE738" s="2566"/>
      <c r="AF738" s="2566"/>
      <c r="AG738" s="2566"/>
      <c r="AH738" s="2566"/>
      <c r="AI738" s="2566"/>
      <c r="AJ738" s="2568"/>
      <c r="AK738" s="2572"/>
      <c r="AL738" s="2566"/>
      <c r="AM738" s="2566"/>
    </row>
    <row r="739" spans="2:39" s="2403" customFormat="1" ht="13.5" customHeight="1" thickBot="1" x14ac:dyDescent="0.25">
      <c r="B739" s="4057"/>
      <c r="C739" s="4058"/>
      <c r="D739" s="4059"/>
      <c r="E739" s="4059"/>
      <c r="F739" s="4059"/>
      <c r="G739" s="4059"/>
      <c r="H739" s="2574"/>
      <c r="I739" s="2574"/>
      <c r="J739" s="2574"/>
      <c r="K739" s="2574"/>
      <c r="L739" s="2574"/>
      <c r="M739" s="2574"/>
      <c r="N739" s="2574"/>
      <c r="O739" s="2574"/>
      <c r="P739" s="2574"/>
      <c r="Q739" s="2574"/>
      <c r="R739" s="2574"/>
      <c r="S739" s="2574"/>
      <c r="T739" s="2575"/>
      <c r="U739" s="2575"/>
      <c r="V739" s="2575"/>
      <c r="W739" s="2575"/>
      <c r="X739" s="2575"/>
      <c r="Y739" s="2575"/>
      <c r="Z739" s="2575"/>
      <c r="AA739" s="2575"/>
      <c r="AB739" s="2575"/>
      <c r="AC739" s="2575"/>
      <c r="AD739" s="2575"/>
      <c r="AE739" s="2575"/>
      <c r="AF739" s="2575"/>
      <c r="AG739" s="2575"/>
      <c r="AH739" s="2575"/>
      <c r="AI739" s="2575"/>
      <c r="AJ739" s="2576"/>
      <c r="AK739" s="2577"/>
    </row>
    <row r="740" spans="2:39" s="2403" customFormat="1" ht="13.5" customHeight="1" x14ac:dyDescent="0.2">
      <c r="B740" s="2666"/>
    </row>
    <row r="741" spans="2:39" s="2403" customFormat="1" ht="13.5" customHeight="1" thickBot="1" x14ac:dyDescent="0.25"/>
    <row r="742" spans="2:39" s="2403" customFormat="1" ht="13.5" customHeight="1" x14ac:dyDescent="0.2">
      <c r="B742" s="3987" t="s">
        <v>5001</v>
      </c>
      <c r="C742" s="3988"/>
      <c r="D742" s="3988"/>
      <c r="E742" s="3988"/>
      <c r="F742" s="3988"/>
      <c r="G742" s="3988"/>
      <c r="H742" s="3988"/>
      <c r="I742" s="3988"/>
      <c r="J742" s="3988"/>
      <c r="K742" s="3988"/>
      <c r="L742" s="3988"/>
      <c r="M742" s="3988"/>
      <c r="N742" s="3988"/>
      <c r="O742" s="3988"/>
      <c r="P742" s="3988"/>
      <c r="Q742" s="3988"/>
      <c r="R742" s="3988"/>
      <c r="S742" s="3988"/>
      <c r="T742" s="3988"/>
      <c r="U742" s="3988"/>
      <c r="V742" s="3988"/>
      <c r="W742" s="3988"/>
      <c r="X742" s="3988"/>
      <c r="Y742" s="3988"/>
      <c r="Z742" s="3988"/>
      <c r="AA742" s="3988"/>
      <c r="AB742" s="3988"/>
      <c r="AC742" s="3988"/>
      <c r="AD742" s="3988"/>
      <c r="AE742" s="3988"/>
      <c r="AF742" s="3988"/>
      <c r="AG742" s="3988"/>
      <c r="AH742" s="3988"/>
      <c r="AI742" s="3988"/>
      <c r="AJ742" s="3988"/>
      <c r="AK742" s="3989"/>
    </row>
    <row r="743" spans="2:39" s="2403" customFormat="1" ht="13.5" customHeight="1" x14ac:dyDescent="0.2">
      <c r="B743" s="2570"/>
      <c r="C743" s="2659"/>
      <c r="D743" s="2659"/>
      <c r="E743" s="2659"/>
      <c r="F743" s="2659"/>
      <c r="G743" s="2571"/>
      <c r="H743" s="2571"/>
      <c r="I743" s="2571"/>
      <c r="J743" s="2571"/>
      <c r="K743" s="2571"/>
      <c r="L743" s="2571"/>
      <c r="M743" s="2571"/>
      <c r="N743" s="2571"/>
      <c r="O743" s="2571"/>
      <c r="P743" s="2571"/>
      <c r="Q743" s="2571"/>
      <c r="R743" s="2571"/>
      <c r="S743" s="2571"/>
      <c r="T743" s="2571"/>
      <c r="U743" s="2571"/>
      <c r="V743" s="2571"/>
      <c r="W743" s="2571"/>
      <c r="X743" s="2571"/>
      <c r="Y743" s="2571"/>
      <c r="Z743" s="2571"/>
      <c r="AA743" s="2571"/>
      <c r="AB743" s="2571"/>
      <c r="AC743" s="2571"/>
      <c r="AD743" s="2571"/>
      <c r="AE743" s="2571"/>
      <c r="AF743" s="2571"/>
      <c r="AG743" s="2571"/>
      <c r="AH743" s="2571"/>
      <c r="AI743" s="2571"/>
      <c r="AJ743" s="2571"/>
      <c r="AK743" s="2572"/>
    </row>
    <row r="744" spans="2:39" s="2403" customFormat="1" ht="13.5" customHeight="1" x14ac:dyDescent="0.2">
      <c r="B744" s="2570" t="s">
        <v>4988</v>
      </c>
      <c r="C744" s="2659"/>
      <c r="D744" s="4122" t="s">
        <v>5195</v>
      </c>
      <c r="E744" s="4122"/>
      <c r="F744" s="4122"/>
      <c r="G744" s="2571"/>
      <c r="H744" s="2571"/>
      <c r="I744" s="2571"/>
      <c r="J744" s="2571"/>
      <c r="K744" s="2571"/>
      <c r="L744" s="2571"/>
      <c r="M744" s="2571"/>
      <c r="N744" s="2571"/>
      <c r="O744" s="2571"/>
      <c r="P744" s="2571"/>
      <c r="Q744" s="2571"/>
      <c r="R744" s="2571"/>
      <c r="S744" s="2571"/>
      <c r="T744" s="2571"/>
      <c r="U744" s="2571"/>
      <c r="V744" s="2571"/>
      <c r="W744" s="2571"/>
      <c r="X744" s="2571"/>
      <c r="Y744" s="2571"/>
      <c r="Z744" s="2571"/>
      <c r="AA744" s="2571"/>
      <c r="AB744" s="2571"/>
      <c r="AC744" s="2571"/>
      <c r="AD744" s="2571"/>
      <c r="AE744" s="2571"/>
      <c r="AF744" s="2571"/>
      <c r="AG744" s="2571"/>
      <c r="AH744" s="2571"/>
      <c r="AI744" s="2571"/>
      <c r="AJ744" s="2571"/>
      <c r="AK744" s="2572"/>
    </row>
    <row r="745" spans="2:39" s="2403" customFormat="1" ht="27.75" customHeight="1" thickBot="1" x14ac:dyDescent="0.25">
      <c r="B745" s="3991" t="s">
        <v>5002</v>
      </c>
      <c r="C745" s="3992"/>
      <c r="D745" s="4139">
        <v>41327</v>
      </c>
      <c r="E745" s="4140"/>
      <c r="F745" s="2659"/>
      <c r="G745" s="2571"/>
      <c r="H745" s="2571"/>
      <c r="I745" s="2571"/>
      <c r="J745" s="2571"/>
      <c r="K745" s="2571"/>
      <c r="L745" s="2571"/>
      <c r="M745" s="2571"/>
      <c r="N745" s="2571"/>
      <c r="O745" s="2571"/>
      <c r="P745" s="2571"/>
      <c r="Q745" s="2571"/>
      <c r="R745" s="2571"/>
      <c r="S745" s="2571"/>
      <c r="T745" s="2571"/>
      <c r="U745" s="2571"/>
      <c r="V745" s="2571"/>
      <c r="W745" s="2571"/>
      <c r="X745" s="2571"/>
      <c r="Y745" s="2571"/>
      <c r="Z745" s="2571"/>
      <c r="AA745" s="2571"/>
      <c r="AB745" s="2571"/>
      <c r="AC745" s="2571"/>
      <c r="AD745" s="2571"/>
      <c r="AE745" s="2571"/>
      <c r="AF745" s="2571"/>
      <c r="AG745" s="2571"/>
      <c r="AH745" s="2571"/>
      <c r="AI745" s="2571"/>
      <c r="AJ745" s="2571"/>
      <c r="AK745" s="2572"/>
    </row>
    <row r="746" spans="2:39" s="2403" customFormat="1" ht="130.5" customHeight="1" thickBot="1" x14ac:dyDescent="0.25">
      <c r="B746" s="3993" t="s">
        <v>5003</v>
      </c>
      <c r="C746" s="4036"/>
      <c r="D746" s="4118" t="s">
        <v>5583</v>
      </c>
      <c r="E746" s="4119"/>
      <c r="F746" s="4119"/>
      <c r="G746" s="4119"/>
      <c r="H746" s="4119"/>
      <c r="I746" s="4119"/>
      <c r="J746" s="4119"/>
      <c r="K746" s="4119"/>
      <c r="L746" s="4119"/>
      <c r="M746" s="4119"/>
      <c r="N746" s="4119"/>
      <c r="O746" s="4119"/>
      <c r="P746" s="4119"/>
      <c r="Q746" s="4120"/>
      <c r="R746" s="2571"/>
      <c r="S746" s="2571"/>
      <c r="T746" s="2571"/>
      <c r="U746" s="2571"/>
      <c r="V746" s="2571"/>
      <c r="W746" s="2571"/>
      <c r="X746" s="2571"/>
      <c r="Y746" s="2571"/>
      <c r="Z746" s="2571"/>
      <c r="AA746" s="2571"/>
      <c r="AB746" s="2571"/>
      <c r="AC746" s="2571"/>
      <c r="AD746" s="2571"/>
      <c r="AE746" s="2571"/>
      <c r="AF746" s="2571"/>
      <c r="AG746" s="2571"/>
      <c r="AH746" s="2571"/>
      <c r="AI746" s="2571"/>
      <c r="AJ746" s="2571"/>
      <c r="AK746" s="2572"/>
    </row>
    <row r="747" spans="2:39" s="2403" customFormat="1" ht="13.5" customHeight="1" thickBot="1" x14ac:dyDescent="0.25">
      <c r="B747" s="3998"/>
      <c r="C747" s="3999"/>
      <c r="D747" s="3999"/>
      <c r="E747" s="3999"/>
      <c r="F747" s="3999"/>
      <c r="G747" s="3999"/>
      <c r="H747" s="3999"/>
      <c r="I747" s="3999"/>
      <c r="J747" s="3999"/>
      <c r="K747" s="3999"/>
      <c r="L747" s="3999"/>
      <c r="M747" s="3999"/>
      <c r="N747" s="3999"/>
      <c r="O747" s="3999"/>
      <c r="P747" s="3999"/>
      <c r="Q747" s="3999"/>
      <c r="R747" s="2571"/>
      <c r="S747" s="2571"/>
      <c r="T747" s="2571"/>
      <c r="U747" s="2571"/>
      <c r="V747" s="2571"/>
      <c r="W747" s="2571"/>
      <c r="X747" s="2571"/>
      <c r="Y747" s="2571"/>
      <c r="Z747" s="2571"/>
      <c r="AA747" s="2571"/>
      <c r="AB747" s="2571"/>
      <c r="AC747" s="2571"/>
      <c r="AD747" s="2571"/>
      <c r="AE747" s="2571"/>
      <c r="AF747" s="2571"/>
      <c r="AG747" s="2571"/>
      <c r="AH747" s="2571"/>
      <c r="AI747" s="2571"/>
      <c r="AJ747" s="2571"/>
      <c r="AK747" s="2572"/>
    </row>
    <row r="748" spans="2:39" s="2403" customFormat="1" ht="22.5" customHeight="1" thickBot="1" x14ac:dyDescent="0.25">
      <c r="B748" s="4000" t="s">
        <v>5004</v>
      </c>
      <c r="C748" s="4000"/>
      <c r="D748" s="4000" t="s">
        <v>4994</v>
      </c>
      <c r="E748" s="4000" t="s">
        <v>5005</v>
      </c>
      <c r="F748" s="4002" t="s">
        <v>224</v>
      </c>
      <c r="G748" s="4002"/>
      <c r="H748" s="4002"/>
      <c r="I748" s="4002"/>
      <c r="J748" s="4002"/>
      <c r="K748" s="4002"/>
      <c r="L748" s="4002"/>
      <c r="M748" s="4002"/>
      <c r="N748" s="4002"/>
      <c r="O748" s="4002"/>
      <c r="P748" s="4002"/>
      <c r="Q748" s="4002"/>
      <c r="R748" s="4002"/>
      <c r="S748" s="4002" t="s">
        <v>340</v>
      </c>
      <c r="T748" s="4002"/>
      <c r="U748" s="4002"/>
      <c r="V748" s="4002"/>
      <c r="W748" s="4002"/>
      <c r="X748" s="4002"/>
      <c r="Y748" s="4002"/>
      <c r="Z748" s="4002"/>
      <c r="AA748" s="4002"/>
      <c r="AB748" s="4002"/>
      <c r="AC748" s="4002"/>
      <c r="AD748" s="4002" t="s">
        <v>225</v>
      </c>
      <c r="AE748" s="4002"/>
      <c r="AF748" s="4002"/>
      <c r="AG748" s="4002"/>
      <c r="AH748" s="4003" t="s">
        <v>4989</v>
      </c>
      <c r="AI748" s="4003"/>
      <c r="AJ748" s="4003"/>
      <c r="AK748" s="2572"/>
    </row>
    <row r="749" spans="2:39" s="2403" customFormat="1" ht="30.75" customHeight="1" thickBot="1" x14ac:dyDescent="0.25">
      <c r="B749" s="4001"/>
      <c r="C749" s="4001"/>
      <c r="D749" s="4001"/>
      <c r="E749" s="4001"/>
      <c r="F749" s="4001" t="s">
        <v>5006</v>
      </c>
      <c r="G749" s="4001" t="s">
        <v>5007</v>
      </c>
      <c r="H749" s="4000" t="s">
        <v>5008</v>
      </c>
      <c r="I749" s="4004" t="s">
        <v>5009</v>
      </c>
      <c r="J749" s="4004" t="s">
        <v>5010</v>
      </c>
      <c r="K749" s="4005" t="s">
        <v>5011</v>
      </c>
      <c r="L749" s="4005" t="s">
        <v>5012</v>
      </c>
      <c r="M749" s="4004" t="s">
        <v>5013</v>
      </c>
      <c r="N749" s="4004"/>
      <c r="O749" s="4005" t="s">
        <v>5014</v>
      </c>
      <c r="P749" s="4005" t="s">
        <v>5015</v>
      </c>
      <c r="Q749" s="4005" t="s">
        <v>5016</v>
      </c>
      <c r="R749" s="4005" t="s">
        <v>5017</v>
      </c>
      <c r="S749" s="4000" t="s">
        <v>5018</v>
      </c>
      <c r="T749" s="4000" t="s">
        <v>5019</v>
      </c>
      <c r="U749" s="4000" t="s">
        <v>5020</v>
      </c>
      <c r="V749" s="4000" t="s">
        <v>5021</v>
      </c>
      <c r="W749" s="4000" t="s">
        <v>5022</v>
      </c>
      <c r="X749" s="4000" t="s">
        <v>5023</v>
      </c>
      <c r="Y749" s="4000" t="s">
        <v>5024</v>
      </c>
      <c r="Z749" s="4000" t="s">
        <v>5025</v>
      </c>
      <c r="AA749" s="4000" t="s">
        <v>5026</v>
      </c>
      <c r="AB749" s="4004" t="s">
        <v>5027</v>
      </c>
      <c r="AC749" s="4004" t="s">
        <v>5028</v>
      </c>
      <c r="AD749" s="4000" t="s">
        <v>5029</v>
      </c>
      <c r="AE749" s="4000" t="s">
        <v>5030</v>
      </c>
      <c r="AF749" s="4000" t="s">
        <v>5031</v>
      </c>
      <c r="AG749" s="4000" t="s">
        <v>5032</v>
      </c>
      <c r="AH749" s="4000" t="s">
        <v>1154</v>
      </c>
      <c r="AI749" s="4000" t="s">
        <v>4990</v>
      </c>
      <c r="AJ749" s="4000" t="s">
        <v>4991</v>
      </c>
      <c r="AK749" s="2572"/>
    </row>
    <row r="750" spans="2:39" s="2403" customFormat="1" ht="36.75" customHeight="1" thickBot="1" x14ac:dyDescent="0.25">
      <c r="B750" s="4001"/>
      <c r="C750" s="4001"/>
      <c r="D750" s="4001"/>
      <c r="E750" s="4001"/>
      <c r="F750" s="4001"/>
      <c r="G750" s="4001"/>
      <c r="H750" s="4001"/>
      <c r="I750" s="4005"/>
      <c r="J750" s="4005"/>
      <c r="K750" s="4005"/>
      <c r="L750" s="4005"/>
      <c r="M750" s="2656" t="s">
        <v>5033</v>
      </c>
      <c r="N750" s="2655" t="s">
        <v>2798</v>
      </c>
      <c r="O750" s="4005"/>
      <c r="P750" s="4005"/>
      <c r="Q750" s="4005"/>
      <c r="R750" s="4005"/>
      <c r="S750" s="4001"/>
      <c r="T750" s="4001"/>
      <c r="U750" s="4001"/>
      <c r="V750" s="4001"/>
      <c r="W750" s="4001"/>
      <c r="X750" s="4001"/>
      <c r="Y750" s="4001"/>
      <c r="Z750" s="4001"/>
      <c r="AA750" s="4001"/>
      <c r="AB750" s="4005"/>
      <c r="AC750" s="4005"/>
      <c r="AD750" s="4001"/>
      <c r="AE750" s="4001"/>
      <c r="AF750" s="4001"/>
      <c r="AG750" s="4001"/>
      <c r="AH750" s="4001"/>
      <c r="AI750" s="4001"/>
      <c r="AJ750" s="4001"/>
      <c r="AK750" s="2572"/>
    </row>
    <row r="751" spans="2:39" s="2403" customFormat="1" ht="13.5" customHeight="1" x14ac:dyDescent="0.2">
      <c r="B751" s="4133" t="s">
        <v>5196</v>
      </c>
      <c r="C751" s="4134"/>
      <c r="D751" s="2578">
        <v>300395</v>
      </c>
      <c r="E751" s="2579">
        <v>10</v>
      </c>
      <c r="F751" s="2579" t="s">
        <v>1417</v>
      </c>
      <c r="G751" s="2579" t="s">
        <v>1417</v>
      </c>
      <c r="H751" s="2579" t="s">
        <v>1417</v>
      </c>
      <c r="I751" s="2579" t="s">
        <v>1417</v>
      </c>
      <c r="J751" s="2579" t="s">
        <v>1417</v>
      </c>
      <c r="K751" s="2579" t="s">
        <v>1417</v>
      </c>
      <c r="L751" s="2579" t="s">
        <v>1417</v>
      </c>
      <c r="M751" s="2579" t="s">
        <v>1417</v>
      </c>
      <c r="N751" s="2579" t="s">
        <v>1417</v>
      </c>
      <c r="O751" s="2579" t="s">
        <v>1417</v>
      </c>
      <c r="P751" s="2579" t="s">
        <v>1417</v>
      </c>
      <c r="Q751" s="2579" t="s">
        <v>1417</v>
      </c>
      <c r="R751" s="2579" t="s">
        <v>1417</v>
      </c>
      <c r="S751" s="2579" t="s">
        <v>1417</v>
      </c>
      <c r="T751" s="2579" t="s">
        <v>1417</v>
      </c>
      <c r="U751" s="2579" t="s">
        <v>1417</v>
      </c>
      <c r="V751" s="2579" t="s">
        <v>1417</v>
      </c>
      <c r="W751" s="2579" t="s">
        <v>1417</v>
      </c>
      <c r="X751" s="2579" t="s">
        <v>1417</v>
      </c>
      <c r="Y751" s="2579" t="s">
        <v>1417</v>
      </c>
      <c r="Z751" s="2579" t="s">
        <v>1417</v>
      </c>
      <c r="AA751" s="2579" t="s">
        <v>1417</v>
      </c>
      <c r="AB751" s="2579" t="s">
        <v>1417</v>
      </c>
      <c r="AC751" s="2579" t="s">
        <v>1417</v>
      </c>
      <c r="AD751" s="2579" t="s">
        <v>1417</v>
      </c>
      <c r="AE751" s="2593">
        <v>500</v>
      </c>
      <c r="AF751" s="3189">
        <f>10/500</f>
        <v>0.02</v>
      </c>
      <c r="AG751" s="2594">
        <v>0.1</v>
      </c>
      <c r="AH751" s="2579" t="s">
        <v>1417</v>
      </c>
      <c r="AI751" s="2579" t="s">
        <v>1417</v>
      </c>
      <c r="AJ751" s="2595" t="s">
        <v>1417</v>
      </c>
      <c r="AK751" s="2572"/>
    </row>
    <row r="752" spans="2:39" s="2403" customFormat="1" ht="13.5" customHeight="1" thickBot="1" x14ac:dyDescent="0.25">
      <c r="B752" s="3984" t="s">
        <v>5197</v>
      </c>
      <c r="C752" s="3985"/>
      <c r="D752" s="2602">
        <v>300395</v>
      </c>
      <c r="E752" s="2603">
        <v>0</v>
      </c>
      <c r="F752" s="2603" t="s">
        <v>1417</v>
      </c>
      <c r="G752" s="2603" t="s">
        <v>1417</v>
      </c>
      <c r="H752" s="2603" t="s">
        <v>1417</v>
      </c>
      <c r="I752" s="2603" t="s">
        <v>1417</v>
      </c>
      <c r="J752" s="2603" t="s">
        <v>1417</v>
      </c>
      <c r="K752" s="2603" t="s">
        <v>1417</v>
      </c>
      <c r="L752" s="2603" t="s">
        <v>1417</v>
      </c>
      <c r="M752" s="2603" t="s">
        <v>1417</v>
      </c>
      <c r="N752" s="2603" t="s">
        <v>1417</v>
      </c>
      <c r="O752" s="2603" t="s">
        <v>1417</v>
      </c>
      <c r="P752" s="2603" t="s">
        <v>1417</v>
      </c>
      <c r="Q752" s="2603" t="s">
        <v>1417</v>
      </c>
      <c r="R752" s="2603" t="s">
        <v>1417</v>
      </c>
      <c r="S752" s="2603" t="s">
        <v>1417</v>
      </c>
      <c r="T752" s="2603" t="s">
        <v>1417</v>
      </c>
      <c r="U752" s="2603" t="s">
        <v>1417</v>
      </c>
      <c r="V752" s="2603" t="s">
        <v>1417</v>
      </c>
      <c r="W752" s="2603" t="s">
        <v>1417</v>
      </c>
      <c r="X752" s="2603" t="s">
        <v>1417</v>
      </c>
      <c r="Y752" s="2603" t="s">
        <v>1417</v>
      </c>
      <c r="Z752" s="2603" t="s">
        <v>1417</v>
      </c>
      <c r="AA752" s="2603" t="s">
        <v>1417</v>
      </c>
      <c r="AB752" s="2603" t="s">
        <v>1417</v>
      </c>
      <c r="AC752" s="2603" t="s">
        <v>1417</v>
      </c>
      <c r="AD752" s="2603" t="s">
        <v>1417</v>
      </c>
      <c r="AE752" s="2624">
        <v>300</v>
      </c>
      <c r="AF752" s="2625">
        <v>0</v>
      </c>
      <c r="AG752" s="2625">
        <v>0</v>
      </c>
      <c r="AH752" s="2603" t="s">
        <v>1417</v>
      </c>
      <c r="AI752" s="2603" t="s">
        <v>1417</v>
      </c>
      <c r="AJ752" s="2627" t="s">
        <v>1417</v>
      </c>
      <c r="AK752" s="2572"/>
    </row>
    <row r="753" spans="2:37" s="2403" customFormat="1" ht="13.5" customHeight="1" x14ac:dyDescent="0.2">
      <c r="B753" s="2573"/>
      <c r="C753" s="2566"/>
      <c r="D753" s="2566"/>
      <c r="E753" s="2566"/>
      <c r="F753" s="2566"/>
      <c r="G753" s="2566"/>
      <c r="H753" s="2566"/>
      <c r="I753" s="2567"/>
      <c r="J753" s="2567"/>
      <c r="K753" s="2567"/>
      <c r="L753" s="2567"/>
      <c r="M753" s="2566"/>
      <c r="N753" s="2567"/>
      <c r="O753" s="2567"/>
      <c r="P753" s="2567"/>
      <c r="Q753" s="2567"/>
      <c r="R753" s="2567"/>
      <c r="S753" s="2566"/>
      <c r="T753" s="2565"/>
      <c r="U753" s="2565"/>
      <c r="V753" s="2565"/>
      <c r="W753" s="2565"/>
      <c r="X753" s="2565"/>
      <c r="Y753" s="2565"/>
      <c r="Z753" s="2565"/>
      <c r="AA753" s="2565"/>
      <c r="AB753" s="2565"/>
      <c r="AC753" s="2565"/>
      <c r="AD753" s="2565"/>
      <c r="AE753" s="2565"/>
      <c r="AF753" s="2565"/>
      <c r="AG753" s="2565"/>
      <c r="AH753" s="2565"/>
      <c r="AI753" s="2565"/>
      <c r="AJ753" s="2568"/>
      <c r="AK753" s="2572"/>
    </row>
    <row r="754" spans="2:37" s="2403" customFormat="1" ht="13.5" customHeight="1" x14ac:dyDescent="0.2">
      <c r="B754" s="3979" t="s">
        <v>4992</v>
      </c>
      <c r="C754" s="3980"/>
      <c r="D754" s="3986" t="s">
        <v>1417</v>
      </c>
      <c r="E754" s="3986"/>
      <c r="F754" s="3986"/>
      <c r="G754" s="3986"/>
      <c r="H754" s="2569"/>
      <c r="I754" s="2569"/>
      <c r="J754" s="2569"/>
      <c r="K754" s="2569"/>
      <c r="L754" s="2569"/>
      <c r="M754" s="2569"/>
      <c r="N754" s="2569"/>
      <c r="O754" s="2569"/>
      <c r="P754" s="2569"/>
      <c r="Q754" s="2569"/>
      <c r="R754" s="2569"/>
      <c r="S754" s="2569"/>
      <c r="T754" s="2565"/>
      <c r="U754" s="2565"/>
      <c r="V754" s="2565"/>
      <c r="W754" s="2565"/>
      <c r="X754" s="2565"/>
      <c r="Y754" s="2565"/>
      <c r="Z754" s="2565"/>
      <c r="AA754" s="2565"/>
      <c r="AB754" s="2565"/>
      <c r="AC754" s="2565"/>
      <c r="AD754" s="2565"/>
      <c r="AE754" s="2565"/>
      <c r="AF754" s="2565"/>
      <c r="AG754" s="2565"/>
      <c r="AH754" s="2565"/>
      <c r="AI754" s="2565"/>
      <c r="AJ754" s="2568"/>
      <c r="AK754" s="2572"/>
    </row>
    <row r="755" spans="2:37" s="2403" customFormat="1" ht="13.5" customHeight="1" x14ac:dyDescent="0.2">
      <c r="B755" s="3979" t="s">
        <v>4993</v>
      </c>
      <c r="C755" s="3980"/>
      <c r="D755" s="3986" t="s">
        <v>1417</v>
      </c>
      <c r="E755" s="3986"/>
      <c r="F755" s="3986"/>
      <c r="G755" s="3986"/>
      <c r="H755" s="2569"/>
      <c r="I755" s="2569"/>
      <c r="J755" s="2569"/>
      <c r="K755" s="2569"/>
      <c r="L755" s="2569"/>
      <c r="M755" s="2569"/>
      <c r="N755" s="2569"/>
      <c r="O755" s="2569"/>
      <c r="P755" s="2569"/>
      <c r="Q755" s="2569"/>
      <c r="R755" s="2569"/>
      <c r="S755" s="2569"/>
      <c r="T755" s="2565"/>
      <c r="U755" s="2565"/>
      <c r="V755" s="2565"/>
      <c r="W755" s="2565"/>
      <c r="X755" s="2565"/>
      <c r="Y755" s="2565"/>
      <c r="Z755" s="2565"/>
      <c r="AA755" s="2565"/>
      <c r="AB755" s="2565"/>
      <c r="AC755" s="2565"/>
      <c r="AD755" s="2565"/>
      <c r="AE755" s="2565"/>
      <c r="AF755" s="2565"/>
      <c r="AG755" s="2565"/>
      <c r="AH755" s="2565"/>
      <c r="AI755" s="2565"/>
      <c r="AJ755" s="2568"/>
      <c r="AK755" s="2572"/>
    </row>
    <row r="756" spans="2:37" s="2403" customFormat="1" ht="13.5" customHeight="1" thickBot="1" x14ac:dyDescent="0.25">
      <c r="B756" s="4057"/>
      <c r="C756" s="4058"/>
      <c r="D756" s="4059"/>
      <c r="E756" s="4059"/>
      <c r="F756" s="4059"/>
      <c r="G756" s="4059"/>
      <c r="H756" s="2574"/>
      <c r="I756" s="2574"/>
      <c r="J756" s="2574"/>
      <c r="K756" s="2574"/>
      <c r="L756" s="2574"/>
      <c r="M756" s="2574"/>
      <c r="N756" s="2574"/>
      <c r="O756" s="2574"/>
      <c r="P756" s="2574"/>
      <c r="Q756" s="2574"/>
      <c r="R756" s="2574"/>
      <c r="S756" s="2574"/>
      <c r="T756" s="2575"/>
      <c r="U756" s="2575"/>
      <c r="V756" s="2575"/>
      <c r="W756" s="2575"/>
      <c r="X756" s="2575"/>
      <c r="Y756" s="2575"/>
      <c r="Z756" s="2575"/>
      <c r="AA756" s="2575"/>
      <c r="AB756" s="2575"/>
      <c r="AC756" s="2575"/>
      <c r="AD756" s="2575"/>
      <c r="AE756" s="2575"/>
      <c r="AF756" s="2575"/>
      <c r="AG756" s="2575"/>
      <c r="AH756" s="2575"/>
      <c r="AI756" s="2575"/>
      <c r="AJ756" s="2576"/>
      <c r="AK756" s="2577"/>
    </row>
    <row r="757" spans="2:37" s="2403" customFormat="1" ht="13.5" customHeight="1" x14ac:dyDescent="0.2">
      <c r="B757" s="2666"/>
    </row>
    <row r="758" spans="2:37" s="2403" customFormat="1" ht="13.5" customHeight="1" thickBot="1" x14ac:dyDescent="0.25">
      <c r="B758" s="2683"/>
    </row>
    <row r="759" spans="2:37" s="2403" customFormat="1" ht="13.5" customHeight="1" x14ac:dyDescent="0.2">
      <c r="B759" s="3987" t="s">
        <v>5001</v>
      </c>
      <c r="C759" s="3988"/>
      <c r="D759" s="3988"/>
      <c r="E759" s="3988"/>
      <c r="F759" s="3988"/>
      <c r="G759" s="3988"/>
      <c r="H759" s="3988"/>
      <c r="I759" s="3988"/>
      <c r="J759" s="3988"/>
      <c r="K759" s="3988"/>
      <c r="L759" s="3988"/>
      <c r="M759" s="3988"/>
      <c r="N759" s="3988"/>
      <c r="O759" s="3988"/>
      <c r="P759" s="3988"/>
      <c r="Q759" s="3988"/>
      <c r="R759" s="3988"/>
      <c r="S759" s="3988"/>
      <c r="T759" s="3988"/>
      <c r="U759" s="3988"/>
      <c r="V759" s="3988"/>
      <c r="W759" s="3988"/>
      <c r="X759" s="3988"/>
      <c r="Y759" s="3988"/>
      <c r="Z759" s="3988"/>
      <c r="AA759" s="3988"/>
      <c r="AB759" s="3988"/>
      <c r="AC759" s="3988"/>
      <c r="AD759" s="3988"/>
      <c r="AE759" s="3988"/>
      <c r="AF759" s="3988"/>
      <c r="AG759" s="3988"/>
      <c r="AH759" s="3988"/>
      <c r="AI759" s="3988"/>
      <c r="AJ759" s="3988"/>
      <c r="AK759" s="3989"/>
    </row>
    <row r="760" spans="2:37" s="2403" customFormat="1" ht="13.5" customHeight="1" x14ac:dyDescent="0.2">
      <c r="B760" s="2570"/>
      <c r="C760" s="3487"/>
      <c r="D760" s="3487"/>
      <c r="E760" s="3487"/>
      <c r="F760" s="3487"/>
      <c r="G760" s="2571"/>
      <c r="H760" s="2571"/>
      <c r="I760" s="2571"/>
      <c r="J760" s="2571"/>
      <c r="K760" s="2571"/>
      <c r="L760" s="2571"/>
      <c r="M760" s="2571"/>
      <c r="N760" s="2571"/>
      <c r="O760" s="2571"/>
      <c r="P760" s="2571"/>
      <c r="Q760" s="2571"/>
      <c r="R760" s="2571"/>
      <c r="S760" s="2571"/>
      <c r="T760" s="2571"/>
      <c r="U760" s="2571"/>
      <c r="V760" s="2571"/>
      <c r="W760" s="2571"/>
      <c r="X760" s="2571"/>
      <c r="Y760" s="2571"/>
      <c r="Z760" s="2571"/>
      <c r="AA760" s="2571"/>
      <c r="AB760" s="2571"/>
      <c r="AC760" s="2571"/>
      <c r="AD760" s="2571"/>
      <c r="AE760" s="2571"/>
      <c r="AF760" s="2571"/>
      <c r="AG760" s="2571"/>
      <c r="AH760" s="2571"/>
      <c r="AI760" s="2571"/>
      <c r="AJ760" s="2571"/>
      <c r="AK760" s="2572"/>
    </row>
    <row r="761" spans="2:37" s="2403" customFormat="1" ht="13.5" customHeight="1" x14ac:dyDescent="0.2">
      <c r="B761" s="2570" t="s">
        <v>4988</v>
      </c>
      <c r="C761" s="3487"/>
      <c r="D761" s="3990" t="s">
        <v>6330</v>
      </c>
      <c r="E761" s="3990"/>
      <c r="F761" s="3990"/>
      <c r="G761" s="2571"/>
      <c r="H761" s="2571"/>
      <c r="I761" s="2571"/>
      <c r="J761" s="2571"/>
      <c r="K761" s="2571"/>
      <c r="L761" s="2571"/>
      <c r="M761" s="2571"/>
      <c r="N761" s="2571"/>
      <c r="O761" s="2571"/>
      <c r="P761" s="2571"/>
      <c r="Q761" s="2571"/>
      <c r="R761" s="2571"/>
      <c r="S761" s="2571"/>
      <c r="T761" s="2571"/>
      <c r="U761" s="2571"/>
      <c r="V761" s="2571"/>
      <c r="W761" s="2571"/>
      <c r="X761" s="2571"/>
      <c r="Y761" s="2571"/>
      <c r="Z761" s="2571"/>
      <c r="AA761" s="2571"/>
      <c r="AB761" s="2571"/>
      <c r="AC761" s="2571"/>
      <c r="AD761" s="2571"/>
      <c r="AE761" s="2571"/>
      <c r="AF761" s="2571"/>
      <c r="AG761" s="2571"/>
      <c r="AH761" s="2571"/>
      <c r="AI761" s="2571"/>
      <c r="AJ761" s="2571"/>
      <c r="AK761" s="2572"/>
    </row>
    <row r="762" spans="2:37" s="2403" customFormat="1" ht="13.5" customHeight="1" thickBot="1" x14ac:dyDescent="0.25">
      <c r="B762" s="3991" t="s">
        <v>5002</v>
      </c>
      <c r="C762" s="3992"/>
      <c r="D762" s="3963">
        <v>40862</v>
      </c>
      <c r="E762" s="3963"/>
      <c r="F762" s="3487"/>
      <c r="G762" s="2571"/>
      <c r="H762" s="2571"/>
      <c r="I762" s="2571"/>
      <c r="J762" s="2571"/>
      <c r="K762" s="2571"/>
      <c r="L762" s="2571"/>
      <c r="M762" s="2571"/>
      <c r="N762" s="2571"/>
      <c r="O762" s="2571"/>
      <c r="P762" s="2571"/>
      <c r="Q762" s="2571"/>
      <c r="R762" s="2571"/>
      <c r="S762" s="2571"/>
      <c r="T762" s="2571"/>
      <c r="U762" s="2571"/>
      <c r="V762" s="2571"/>
      <c r="W762" s="2571"/>
      <c r="X762" s="2571"/>
      <c r="Y762" s="2571"/>
      <c r="Z762" s="2571"/>
      <c r="AA762" s="2571"/>
      <c r="AB762" s="2571"/>
      <c r="AC762" s="2571"/>
      <c r="AD762" s="2571"/>
      <c r="AE762" s="2571"/>
      <c r="AF762" s="2571"/>
      <c r="AG762" s="2571"/>
      <c r="AH762" s="2571"/>
      <c r="AI762" s="2571"/>
      <c r="AJ762" s="2571"/>
      <c r="AK762" s="2572"/>
    </row>
    <row r="763" spans="2:37" s="2403" customFormat="1" ht="55.5" customHeight="1" thickBot="1" x14ac:dyDescent="0.25">
      <c r="B763" s="3993" t="s">
        <v>5003</v>
      </c>
      <c r="C763" s="4036"/>
      <c r="D763" s="4019" t="s">
        <v>6331</v>
      </c>
      <c r="E763" s="4020"/>
      <c r="F763" s="4020"/>
      <c r="G763" s="4020"/>
      <c r="H763" s="4020"/>
      <c r="I763" s="4020"/>
      <c r="J763" s="4020"/>
      <c r="K763" s="4020"/>
      <c r="L763" s="4020"/>
      <c r="M763" s="4020"/>
      <c r="N763" s="4020"/>
      <c r="O763" s="4020"/>
      <c r="P763" s="4020"/>
      <c r="Q763" s="4021"/>
      <c r="R763" s="2571"/>
      <c r="S763" s="2571"/>
      <c r="T763" s="2571"/>
      <c r="U763" s="2571"/>
      <c r="V763" s="2571"/>
      <c r="W763" s="2571"/>
      <c r="X763" s="2571"/>
      <c r="Y763" s="2571"/>
      <c r="Z763" s="2571"/>
      <c r="AA763" s="2571"/>
      <c r="AB763" s="2571"/>
      <c r="AC763" s="2571"/>
      <c r="AD763" s="2571"/>
      <c r="AE763" s="2571"/>
      <c r="AF763" s="2571"/>
      <c r="AG763" s="2571"/>
      <c r="AH763" s="2571"/>
      <c r="AI763" s="2571"/>
      <c r="AJ763" s="2571"/>
      <c r="AK763" s="2572"/>
    </row>
    <row r="764" spans="2:37" s="2403" customFormat="1" ht="13.5" customHeight="1" thickBot="1" x14ac:dyDescent="0.25">
      <c r="B764" s="3998"/>
      <c r="C764" s="3999"/>
      <c r="D764" s="3999"/>
      <c r="E764" s="3999"/>
      <c r="F764" s="3999"/>
      <c r="G764" s="3999"/>
      <c r="H764" s="3999"/>
      <c r="I764" s="3999"/>
      <c r="J764" s="3999"/>
      <c r="K764" s="3999"/>
      <c r="L764" s="3999"/>
      <c r="M764" s="3999"/>
      <c r="N764" s="3999"/>
      <c r="O764" s="3999"/>
      <c r="P764" s="3999"/>
      <c r="Q764" s="3999"/>
      <c r="R764" s="2571"/>
      <c r="S764" s="2571"/>
      <c r="T764" s="2571"/>
      <c r="U764" s="2571"/>
      <c r="V764" s="2571"/>
      <c r="W764" s="2571"/>
      <c r="X764" s="2571"/>
      <c r="Y764" s="2571"/>
      <c r="Z764" s="2571"/>
      <c r="AA764" s="2571"/>
      <c r="AB764" s="2571"/>
      <c r="AC764" s="2571"/>
      <c r="AD764" s="2571"/>
      <c r="AE764" s="2571"/>
      <c r="AF764" s="2571"/>
      <c r="AG764" s="2571"/>
      <c r="AH764" s="2571"/>
      <c r="AI764" s="2571"/>
      <c r="AJ764" s="2571"/>
      <c r="AK764" s="2572"/>
    </row>
    <row r="765" spans="2:37" s="2403" customFormat="1" ht="13.5" customHeight="1" thickBot="1" x14ac:dyDescent="0.25">
      <c r="B765" s="4000" t="s">
        <v>5004</v>
      </c>
      <c r="C765" s="4000"/>
      <c r="D765" s="4000" t="s">
        <v>4994</v>
      </c>
      <c r="E765" s="4000" t="s">
        <v>5005</v>
      </c>
      <c r="F765" s="4002" t="s">
        <v>224</v>
      </c>
      <c r="G765" s="4002"/>
      <c r="H765" s="4002"/>
      <c r="I765" s="4002"/>
      <c r="J765" s="4002"/>
      <c r="K765" s="4002"/>
      <c r="L765" s="4002"/>
      <c r="M765" s="4002"/>
      <c r="N765" s="4002"/>
      <c r="O765" s="4002"/>
      <c r="P765" s="4002"/>
      <c r="Q765" s="4002"/>
      <c r="R765" s="4002"/>
      <c r="S765" s="4002" t="s">
        <v>340</v>
      </c>
      <c r="T765" s="4002"/>
      <c r="U765" s="4002"/>
      <c r="V765" s="4002"/>
      <c r="W765" s="4002"/>
      <c r="X765" s="4002"/>
      <c r="Y765" s="4002"/>
      <c r="Z765" s="4002"/>
      <c r="AA765" s="4002"/>
      <c r="AB765" s="4002"/>
      <c r="AC765" s="4002"/>
      <c r="AD765" s="4002" t="s">
        <v>225</v>
      </c>
      <c r="AE765" s="4002"/>
      <c r="AF765" s="4002"/>
      <c r="AG765" s="4002"/>
      <c r="AH765" s="4003" t="s">
        <v>4989</v>
      </c>
      <c r="AI765" s="4003"/>
      <c r="AJ765" s="4003"/>
      <c r="AK765" s="2572"/>
    </row>
    <row r="766" spans="2:37" s="2403" customFormat="1" ht="13.5" customHeight="1" thickBot="1" x14ac:dyDescent="0.25">
      <c r="B766" s="4001"/>
      <c r="C766" s="4001"/>
      <c r="D766" s="4001"/>
      <c r="E766" s="4001"/>
      <c r="F766" s="4001" t="s">
        <v>5006</v>
      </c>
      <c r="G766" s="4001" t="s">
        <v>5007</v>
      </c>
      <c r="H766" s="4000" t="s">
        <v>5008</v>
      </c>
      <c r="I766" s="4004" t="s">
        <v>5009</v>
      </c>
      <c r="J766" s="4004" t="s">
        <v>5010</v>
      </c>
      <c r="K766" s="4005" t="s">
        <v>5011</v>
      </c>
      <c r="L766" s="4005" t="s">
        <v>5012</v>
      </c>
      <c r="M766" s="4004" t="s">
        <v>5013</v>
      </c>
      <c r="N766" s="4004"/>
      <c r="O766" s="4005" t="s">
        <v>5014</v>
      </c>
      <c r="P766" s="4005" t="s">
        <v>5015</v>
      </c>
      <c r="Q766" s="4005" t="s">
        <v>5016</v>
      </c>
      <c r="R766" s="4005" t="s">
        <v>5017</v>
      </c>
      <c r="S766" s="4000" t="s">
        <v>5018</v>
      </c>
      <c r="T766" s="4000" t="s">
        <v>5019</v>
      </c>
      <c r="U766" s="4000" t="s">
        <v>5020</v>
      </c>
      <c r="V766" s="4000" t="s">
        <v>5021</v>
      </c>
      <c r="W766" s="4000" t="s">
        <v>5022</v>
      </c>
      <c r="X766" s="4000" t="s">
        <v>5023</v>
      </c>
      <c r="Y766" s="4000" t="s">
        <v>5024</v>
      </c>
      <c r="Z766" s="4000" t="s">
        <v>5025</v>
      </c>
      <c r="AA766" s="4000" t="s">
        <v>5026</v>
      </c>
      <c r="AB766" s="4004" t="s">
        <v>5027</v>
      </c>
      <c r="AC766" s="4004" t="s">
        <v>5028</v>
      </c>
      <c r="AD766" s="4000" t="s">
        <v>5029</v>
      </c>
      <c r="AE766" s="4000" t="s">
        <v>5030</v>
      </c>
      <c r="AF766" s="4000" t="s">
        <v>5031</v>
      </c>
      <c r="AG766" s="4000" t="s">
        <v>5032</v>
      </c>
      <c r="AH766" s="4000" t="s">
        <v>1154</v>
      </c>
      <c r="AI766" s="4000" t="s">
        <v>4990</v>
      </c>
      <c r="AJ766" s="4000" t="s">
        <v>4991</v>
      </c>
      <c r="AK766" s="2572"/>
    </row>
    <row r="767" spans="2:37" s="2403" customFormat="1" ht="13.5" customHeight="1" thickBot="1" x14ac:dyDescent="0.25">
      <c r="B767" s="4001"/>
      <c r="C767" s="4001"/>
      <c r="D767" s="4001"/>
      <c r="E767" s="4001"/>
      <c r="F767" s="4001"/>
      <c r="G767" s="4001"/>
      <c r="H767" s="4001"/>
      <c r="I767" s="4005"/>
      <c r="J767" s="4005"/>
      <c r="K767" s="4005"/>
      <c r="L767" s="4005"/>
      <c r="M767" s="3489" t="s">
        <v>5033</v>
      </c>
      <c r="N767" s="3488" t="s">
        <v>2798</v>
      </c>
      <c r="O767" s="4005"/>
      <c r="P767" s="4005"/>
      <c r="Q767" s="4005"/>
      <c r="R767" s="4005"/>
      <c r="S767" s="4001"/>
      <c r="T767" s="4001"/>
      <c r="U767" s="4001"/>
      <c r="V767" s="4001"/>
      <c r="W767" s="4001"/>
      <c r="X767" s="4001"/>
      <c r="Y767" s="4001"/>
      <c r="Z767" s="4001"/>
      <c r="AA767" s="4001"/>
      <c r="AB767" s="4005"/>
      <c r="AC767" s="4005"/>
      <c r="AD767" s="4001"/>
      <c r="AE767" s="4001"/>
      <c r="AF767" s="4001"/>
      <c r="AG767" s="4001"/>
      <c r="AH767" s="4001"/>
      <c r="AI767" s="4001"/>
      <c r="AJ767" s="4001"/>
      <c r="AK767" s="2572"/>
    </row>
    <row r="768" spans="2:37" s="2403" customFormat="1" ht="13.5" customHeight="1" x14ac:dyDescent="0.2">
      <c r="B768" s="4133" t="s">
        <v>6332</v>
      </c>
      <c r="C768" s="4134"/>
      <c r="D768" s="3396">
        <v>300265</v>
      </c>
      <c r="E768" s="3395" t="s">
        <v>1534</v>
      </c>
      <c r="F768" s="3395" t="s">
        <v>1534</v>
      </c>
      <c r="G768" s="3499" t="s">
        <v>1534</v>
      </c>
      <c r="H768" s="3500" t="s">
        <v>1534</v>
      </c>
      <c r="I768" s="3500">
        <v>16.739999999999998</v>
      </c>
      <c r="J768" s="3500" t="s">
        <v>1534</v>
      </c>
      <c r="K768" s="3499">
        <v>0.16</v>
      </c>
      <c r="L768" s="3499" t="s">
        <v>1534</v>
      </c>
      <c r="M768" s="3396" t="s">
        <v>1534</v>
      </c>
      <c r="N768" s="3501" t="s">
        <v>1534</v>
      </c>
      <c r="O768" s="3499">
        <v>0.16</v>
      </c>
      <c r="P768" s="3499">
        <v>0.16</v>
      </c>
      <c r="Q768" s="3499" t="s">
        <v>1534</v>
      </c>
      <c r="R768" s="3499" t="s">
        <v>1534</v>
      </c>
      <c r="S768" s="2705" t="s">
        <v>1534</v>
      </c>
      <c r="T768" s="3499" t="s">
        <v>1534</v>
      </c>
      <c r="U768" s="3502" t="s">
        <v>1534</v>
      </c>
      <c r="V768" s="3502" t="s">
        <v>1534</v>
      </c>
      <c r="W768" s="3499">
        <v>0.05</v>
      </c>
      <c r="X768" s="3502" t="s">
        <v>1534</v>
      </c>
      <c r="Y768" s="3502" t="s">
        <v>1534</v>
      </c>
      <c r="Z768" s="3502" t="s">
        <v>1534</v>
      </c>
      <c r="AA768" s="3502">
        <v>30</v>
      </c>
      <c r="AB768" s="3499">
        <v>0.06</v>
      </c>
      <c r="AC768" s="3499" t="s">
        <v>1534</v>
      </c>
      <c r="AD768" s="3499">
        <v>0.1</v>
      </c>
      <c r="AE768" s="3503">
        <v>5</v>
      </c>
      <c r="AF768" s="3504" t="s">
        <v>1534</v>
      </c>
      <c r="AG768" s="3499">
        <v>0.1</v>
      </c>
      <c r="AH768" s="3505" t="s">
        <v>1534</v>
      </c>
      <c r="AI768" s="3505" t="s">
        <v>1534</v>
      </c>
      <c r="AJ768" s="3506" t="s">
        <v>1534</v>
      </c>
      <c r="AK768" s="2572"/>
    </row>
    <row r="769" spans="2:37" s="2403" customFormat="1" ht="13.5" customHeight="1" x14ac:dyDescent="0.2">
      <c r="B769" s="3982" t="s">
        <v>6333</v>
      </c>
      <c r="C769" s="3983"/>
      <c r="D769" s="3432">
        <v>300266</v>
      </c>
      <c r="E769" s="3507" t="s">
        <v>1534</v>
      </c>
      <c r="F769" s="3507" t="s">
        <v>1534</v>
      </c>
      <c r="G769" s="3508" t="s">
        <v>1534</v>
      </c>
      <c r="H769" s="3509" t="s">
        <v>1534</v>
      </c>
      <c r="I769" s="3509" t="s">
        <v>6334</v>
      </c>
      <c r="J769" s="3509" t="s">
        <v>1534</v>
      </c>
      <c r="K769" s="3508">
        <v>0.16</v>
      </c>
      <c r="L769" s="3508" t="s">
        <v>1534</v>
      </c>
      <c r="M769" s="3510" t="s">
        <v>1534</v>
      </c>
      <c r="N769" s="3511" t="s">
        <v>1534</v>
      </c>
      <c r="O769" s="3508">
        <v>0.16</v>
      </c>
      <c r="P769" s="3508">
        <v>0.16</v>
      </c>
      <c r="Q769" s="3508" t="s">
        <v>1534</v>
      </c>
      <c r="R769" s="3508" t="s">
        <v>1534</v>
      </c>
      <c r="S769" s="3512" t="s">
        <v>1534</v>
      </c>
      <c r="T769" s="3508" t="s">
        <v>1534</v>
      </c>
      <c r="U769" s="3513" t="s">
        <v>1534</v>
      </c>
      <c r="V769" s="3513" t="s">
        <v>1534</v>
      </c>
      <c r="W769" s="3508">
        <v>0.05</v>
      </c>
      <c r="X769" s="3513" t="s">
        <v>1534</v>
      </c>
      <c r="Y769" s="3513" t="s">
        <v>1534</v>
      </c>
      <c r="Z769" s="3513" t="s">
        <v>1534</v>
      </c>
      <c r="AA769" s="3513">
        <v>30</v>
      </c>
      <c r="AB769" s="3508">
        <v>0.06</v>
      </c>
      <c r="AC769" s="3508" t="s">
        <v>1534</v>
      </c>
      <c r="AD769" s="3508">
        <v>0.1</v>
      </c>
      <c r="AE769" s="3514">
        <v>5</v>
      </c>
      <c r="AF769" s="3515" t="s">
        <v>1534</v>
      </c>
      <c r="AG769" s="3508">
        <v>0.1</v>
      </c>
      <c r="AH769" s="3516" t="s">
        <v>1534</v>
      </c>
      <c r="AI769" s="3516" t="s">
        <v>1534</v>
      </c>
      <c r="AJ769" s="3517" t="s">
        <v>1534</v>
      </c>
      <c r="AK769" s="2572"/>
    </row>
    <row r="770" spans="2:37" s="2403" customFormat="1" ht="13.5" customHeight="1" x14ac:dyDescent="0.2">
      <c r="B770" s="2573"/>
      <c r="C770" s="2566"/>
      <c r="D770" s="2906"/>
      <c r="E770" s="2906"/>
      <c r="F770" s="2906"/>
      <c r="G770" s="2906"/>
      <c r="H770" s="2566"/>
      <c r="I770" s="2567"/>
      <c r="J770" s="2567"/>
      <c r="K770" s="2567"/>
      <c r="L770" s="2567"/>
      <c r="M770" s="2566"/>
      <c r="N770" s="2567"/>
      <c r="O770" s="2567"/>
      <c r="P770" s="2567"/>
      <c r="Q770" s="2567"/>
      <c r="R770" s="2567"/>
      <c r="S770" s="2566"/>
      <c r="T770" s="2565"/>
      <c r="U770" s="2565"/>
      <c r="V770" s="2565"/>
      <c r="W770" s="2565"/>
      <c r="X770" s="2565"/>
      <c r="Y770" s="2565"/>
      <c r="Z770" s="2565"/>
      <c r="AA770" s="2565"/>
      <c r="AB770" s="2565"/>
      <c r="AC770" s="2565"/>
      <c r="AD770" s="2565"/>
      <c r="AE770" s="2565"/>
      <c r="AF770" s="2565"/>
      <c r="AG770" s="2565"/>
      <c r="AH770" s="2565"/>
      <c r="AI770" s="2565"/>
      <c r="AJ770" s="2565"/>
      <c r="AK770" s="2572"/>
    </row>
    <row r="771" spans="2:37" s="2403" customFormat="1" ht="13.5" customHeight="1" x14ac:dyDescent="0.2">
      <c r="B771" s="3979" t="s">
        <v>4992</v>
      </c>
      <c r="C771" s="3980"/>
      <c r="D771" s="4042" t="s">
        <v>5166</v>
      </c>
      <c r="E771" s="4042"/>
      <c r="F771" s="4042"/>
      <c r="G771" s="4042"/>
      <c r="H771" s="4042"/>
      <c r="I771" s="4042"/>
      <c r="J771" s="2569"/>
      <c r="K771" s="2569"/>
      <c r="L771" s="2569"/>
      <c r="M771" s="2569"/>
      <c r="N771" s="2569"/>
      <c r="O771" s="2569"/>
      <c r="P771" s="2569"/>
      <c r="Q771" s="2569"/>
      <c r="R771" s="2569"/>
      <c r="S771" s="2569"/>
      <c r="T771" s="2565"/>
      <c r="U771" s="2565"/>
      <c r="V771" s="2565"/>
      <c r="W771" s="2565"/>
      <c r="X771" s="2565"/>
      <c r="Y771" s="2565"/>
      <c r="Z771" s="2565"/>
      <c r="AA771" s="2565"/>
      <c r="AB771" s="2565"/>
      <c r="AC771" s="2565"/>
      <c r="AD771" s="2565"/>
      <c r="AE771" s="2565"/>
      <c r="AF771" s="2565"/>
      <c r="AG771" s="2565"/>
      <c r="AH771" s="2565"/>
      <c r="AI771" s="2565"/>
      <c r="AJ771" s="2565"/>
      <c r="AK771" s="2572"/>
    </row>
    <row r="772" spans="2:37" s="2403" customFormat="1" ht="13.5" customHeight="1" x14ac:dyDescent="0.2">
      <c r="B772" s="3979" t="s">
        <v>4993</v>
      </c>
      <c r="C772" s="3980"/>
      <c r="D772" s="4149" t="s">
        <v>6335</v>
      </c>
      <c r="E772" s="4149"/>
      <c r="F772" s="4149"/>
      <c r="G772" s="4149"/>
      <c r="H772" s="4149"/>
      <c r="I772" s="3493"/>
      <c r="J772" s="2569"/>
      <c r="K772" s="2569"/>
      <c r="L772" s="2569"/>
      <c r="M772" s="2569"/>
      <c r="N772" s="2569"/>
      <c r="O772" s="2569"/>
      <c r="P772" s="2569"/>
      <c r="Q772" s="2569"/>
      <c r="R772" s="2569"/>
      <c r="S772" s="2569"/>
      <c r="T772" s="2565"/>
      <c r="U772" s="2565"/>
      <c r="V772" s="2565"/>
      <c r="W772" s="2565"/>
      <c r="X772" s="2565"/>
      <c r="Y772" s="2565"/>
      <c r="Z772" s="2565"/>
      <c r="AA772" s="2565"/>
      <c r="AB772" s="2565"/>
      <c r="AC772" s="2565"/>
      <c r="AD772" s="2565"/>
      <c r="AE772" s="2565"/>
      <c r="AF772" s="2565"/>
      <c r="AG772" s="2565"/>
      <c r="AH772" s="2565"/>
      <c r="AI772" s="2565"/>
      <c r="AJ772" s="2565"/>
      <c r="AK772" s="2572"/>
    </row>
    <row r="773" spans="2:37" s="2403" customFormat="1" ht="13.5" customHeight="1" thickBot="1" x14ac:dyDescent="0.25">
      <c r="B773" s="4057"/>
      <c r="C773" s="4058"/>
      <c r="D773" s="4059"/>
      <c r="E773" s="4059"/>
      <c r="F773" s="4059"/>
      <c r="G773" s="4059"/>
      <c r="H773" s="2574"/>
      <c r="I773" s="2574"/>
      <c r="J773" s="2574"/>
      <c r="K773" s="2574"/>
      <c r="L773" s="2574"/>
      <c r="M773" s="2574"/>
      <c r="N773" s="2574"/>
      <c r="O773" s="2574"/>
      <c r="P773" s="2574"/>
      <c r="Q773" s="2574"/>
      <c r="R773" s="2574"/>
      <c r="S773" s="2574"/>
      <c r="T773" s="2575"/>
      <c r="U773" s="2575"/>
      <c r="V773" s="2575"/>
      <c r="W773" s="2575"/>
      <c r="X773" s="2575"/>
      <c r="Y773" s="2575"/>
      <c r="Z773" s="2575"/>
      <c r="AA773" s="2575"/>
      <c r="AB773" s="2575"/>
      <c r="AC773" s="2575"/>
      <c r="AD773" s="2575"/>
      <c r="AE773" s="2575"/>
      <c r="AF773" s="2575"/>
      <c r="AG773" s="2575"/>
      <c r="AH773" s="2575"/>
      <c r="AI773" s="2575"/>
      <c r="AJ773" s="2575"/>
      <c r="AK773" s="2577"/>
    </row>
    <row r="774" spans="2:37" s="2403" customFormat="1" ht="13.5" customHeight="1" x14ac:dyDescent="0.2">
      <c r="B774" s="5304">
        <f>+B757</f>
        <v>0</v>
      </c>
      <c r="C774" s="5304"/>
    </row>
    <row r="775" spans="2:37" s="2403" customFormat="1" ht="13.5" customHeight="1" thickBot="1" x14ac:dyDescent="0.25">
      <c r="B775" s="3494"/>
      <c r="C775" s="3494"/>
    </row>
    <row r="776" spans="2:37" s="2403" customFormat="1" ht="13.5" customHeight="1" x14ac:dyDescent="0.2">
      <c r="B776" s="3987" t="s">
        <v>5001</v>
      </c>
      <c r="C776" s="3988"/>
      <c r="D776" s="3988"/>
      <c r="E776" s="3988"/>
      <c r="F776" s="3988"/>
      <c r="G776" s="3988"/>
      <c r="H776" s="3988"/>
      <c r="I776" s="3988"/>
      <c r="J776" s="3988"/>
      <c r="K776" s="3988"/>
      <c r="L776" s="3988"/>
      <c r="M776" s="3988"/>
      <c r="N776" s="3988"/>
      <c r="O776" s="3988"/>
      <c r="P776" s="3988"/>
      <c r="Q776" s="3988"/>
      <c r="R776" s="3988"/>
      <c r="S776" s="3988"/>
      <c r="T776" s="3988"/>
      <c r="U776" s="3988"/>
      <c r="V776" s="3988"/>
      <c r="W776" s="3988"/>
      <c r="X776" s="3988"/>
      <c r="Y776" s="3988"/>
      <c r="Z776" s="3988"/>
      <c r="AA776" s="3988"/>
      <c r="AB776" s="3988"/>
      <c r="AC776" s="3988"/>
      <c r="AD776" s="3988"/>
      <c r="AE776" s="3988"/>
      <c r="AF776" s="3988"/>
      <c r="AG776" s="3988"/>
      <c r="AH776" s="3988"/>
      <c r="AI776" s="3988"/>
      <c r="AJ776" s="3988"/>
      <c r="AK776" s="3989"/>
    </row>
    <row r="777" spans="2:37" s="2403" customFormat="1" ht="13.5" customHeight="1" x14ac:dyDescent="0.2">
      <c r="B777" s="2570"/>
      <c r="C777" s="3487"/>
      <c r="D777" s="3487"/>
      <c r="E777" s="3487"/>
      <c r="F777" s="3487"/>
      <c r="G777" s="2571"/>
      <c r="H777" s="2571"/>
      <c r="I777" s="2571"/>
      <c r="J777" s="2571"/>
      <c r="K777" s="2571"/>
      <c r="L777" s="2571"/>
      <c r="M777" s="2571"/>
      <c r="N777" s="2571"/>
      <c r="O777" s="2571"/>
      <c r="P777" s="2571"/>
      <c r="Q777" s="2571"/>
      <c r="R777" s="2571"/>
      <c r="S777" s="2571"/>
      <c r="T777" s="2571"/>
      <c r="U777" s="2571"/>
      <c r="V777" s="2571"/>
      <c r="W777" s="2571"/>
      <c r="X777" s="2571"/>
      <c r="Y777" s="2571"/>
      <c r="Z777" s="2571"/>
      <c r="AA777" s="2571"/>
      <c r="AB777" s="2571"/>
      <c r="AC777" s="2571"/>
      <c r="AD777" s="2571"/>
      <c r="AE777" s="2571"/>
      <c r="AF777" s="2571"/>
      <c r="AG777" s="2571"/>
      <c r="AH777" s="2571"/>
      <c r="AI777" s="2571"/>
      <c r="AJ777" s="2571"/>
      <c r="AK777" s="2572"/>
    </row>
    <row r="778" spans="2:37" s="2403" customFormat="1" ht="13.5" customHeight="1" x14ac:dyDescent="0.2">
      <c r="B778" s="2570" t="s">
        <v>4988</v>
      </c>
      <c r="C778" s="3487"/>
      <c r="D778" s="3990" t="s">
        <v>6336</v>
      </c>
      <c r="E778" s="3990"/>
      <c r="F778" s="3990"/>
      <c r="G778" s="2571"/>
      <c r="H778" s="2571"/>
      <c r="I778" s="2571"/>
      <c r="J778" s="2571"/>
      <c r="K778" s="2571"/>
      <c r="L778" s="2571"/>
      <c r="M778" s="2571"/>
      <c r="N778" s="2571"/>
      <c r="O778" s="2571"/>
      <c r="P778" s="2571"/>
      <c r="Q778" s="2571"/>
      <c r="R778" s="2571"/>
      <c r="S778" s="2571"/>
      <c r="T778" s="2571"/>
      <c r="U778" s="2571"/>
      <c r="V778" s="2571"/>
      <c r="W778" s="2571"/>
      <c r="X778" s="2571"/>
      <c r="Y778" s="2571"/>
      <c r="Z778" s="2571"/>
      <c r="AA778" s="2571"/>
      <c r="AB778" s="2571"/>
      <c r="AC778" s="2571"/>
      <c r="AD778" s="2571"/>
      <c r="AE778" s="2571"/>
      <c r="AF778" s="2571"/>
      <c r="AG778" s="2571"/>
      <c r="AH778" s="2571"/>
      <c r="AI778" s="2571"/>
      <c r="AJ778" s="2571"/>
      <c r="AK778" s="2572"/>
    </row>
    <row r="779" spans="2:37" s="2403" customFormat="1" ht="13.5" customHeight="1" thickBot="1" x14ac:dyDescent="0.25">
      <c r="B779" s="3991" t="s">
        <v>5002</v>
      </c>
      <c r="C779" s="3992"/>
      <c r="D779" s="3963">
        <v>41218</v>
      </c>
      <c r="E779" s="3963"/>
      <c r="F779" s="3487"/>
      <c r="G779" s="2571"/>
      <c r="H779" s="2571"/>
      <c r="I779" s="2571"/>
      <c r="J779" s="2571"/>
      <c r="K779" s="2571"/>
      <c r="L779" s="2571"/>
      <c r="M779" s="2571"/>
      <c r="N779" s="2571"/>
      <c r="O779" s="2571"/>
      <c r="P779" s="2571"/>
      <c r="Q779" s="2571"/>
      <c r="R779" s="2571"/>
      <c r="S779" s="2571"/>
      <c r="T779" s="2571"/>
      <c r="U779" s="2571"/>
      <c r="V779" s="2571"/>
      <c r="W779" s="2571"/>
      <c r="X779" s="2571"/>
      <c r="Y779" s="2571"/>
      <c r="Z779" s="2571"/>
      <c r="AA779" s="2571"/>
      <c r="AB779" s="2571"/>
      <c r="AC779" s="2571"/>
      <c r="AD779" s="2571"/>
      <c r="AE779" s="2571"/>
      <c r="AF779" s="2571"/>
      <c r="AG779" s="2571"/>
      <c r="AH779" s="2571"/>
      <c r="AI779" s="2571"/>
      <c r="AJ779" s="2571"/>
      <c r="AK779" s="2572"/>
    </row>
    <row r="780" spans="2:37" s="2403" customFormat="1" ht="46.5" customHeight="1" thickBot="1" x14ac:dyDescent="0.25">
      <c r="B780" s="3993" t="s">
        <v>5003</v>
      </c>
      <c r="C780" s="4036"/>
      <c r="D780" s="4019" t="s">
        <v>6337</v>
      </c>
      <c r="E780" s="4020"/>
      <c r="F780" s="4020"/>
      <c r="G780" s="4020"/>
      <c r="H780" s="4020"/>
      <c r="I780" s="4020"/>
      <c r="J780" s="4020"/>
      <c r="K780" s="4020"/>
      <c r="L780" s="4020"/>
      <c r="M780" s="4020"/>
      <c r="N780" s="4020"/>
      <c r="O780" s="4020"/>
      <c r="P780" s="4020"/>
      <c r="Q780" s="4021"/>
      <c r="R780" s="2571"/>
      <c r="S780" s="2571"/>
      <c r="T780" s="2571"/>
      <c r="U780" s="2571"/>
      <c r="V780" s="2571"/>
      <c r="W780" s="2571"/>
      <c r="X780" s="2571"/>
      <c r="Y780" s="2571"/>
      <c r="Z780" s="2571"/>
      <c r="AA780" s="2571"/>
      <c r="AB780" s="2571"/>
      <c r="AC780" s="2571"/>
      <c r="AD780" s="2571"/>
      <c r="AE780" s="2571"/>
      <c r="AF780" s="2571"/>
      <c r="AG780" s="2571"/>
      <c r="AH780" s="2571"/>
      <c r="AI780" s="2571"/>
      <c r="AJ780" s="2571"/>
      <c r="AK780" s="2572"/>
    </row>
    <row r="781" spans="2:37" s="2403" customFormat="1" ht="18.75" customHeight="1" thickBot="1" x14ac:dyDescent="0.25">
      <c r="B781" s="3998"/>
      <c r="C781" s="3999"/>
      <c r="D781" s="3999"/>
      <c r="E781" s="3999"/>
      <c r="F781" s="3999"/>
      <c r="G781" s="3999"/>
      <c r="H781" s="3999"/>
      <c r="I781" s="3999"/>
      <c r="J781" s="3999"/>
      <c r="K781" s="3999"/>
      <c r="L781" s="3999"/>
      <c r="M781" s="3999"/>
      <c r="N781" s="3999"/>
      <c r="O781" s="3999"/>
      <c r="P781" s="3999"/>
      <c r="Q781" s="3999"/>
      <c r="R781" s="2571"/>
      <c r="S781" s="2571"/>
      <c r="T781" s="2571"/>
      <c r="U781" s="2571"/>
      <c r="V781" s="2571"/>
      <c r="W781" s="2571"/>
      <c r="X781" s="2571"/>
      <c r="Y781" s="2571"/>
      <c r="Z781" s="2571"/>
      <c r="AA781" s="2571"/>
      <c r="AB781" s="2571"/>
      <c r="AC781" s="2571"/>
      <c r="AD781" s="2571"/>
      <c r="AE781" s="2571"/>
      <c r="AF781" s="2571"/>
      <c r="AG781" s="2571"/>
      <c r="AH781" s="2571"/>
      <c r="AI781" s="2571"/>
      <c r="AJ781" s="2571"/>
      <c r="AK781" s="2572"/>
    </row>
    <row r="782" spans="2:37" s="2403" customFormat="1" ht="13.5" customHeight="1" thickBot="1" x14ac:dyDescent="0.25">
      <c r="B782" s="4000" t="s">
        <v>5004</v>
      </c>
      <c r="C782" s="4000"/>
      <c r="D782" s="4000" t="s">
        <v>4994</v>
      </c>
      <c r="E782" s="4000" t="s">
        <v>5005</v>
      </c>
      <c r="F782" s="4002" t="s">
        <v>224</v>
      </c>
      <c r="G782" s="4002"/>
      <c r="H782" s="4002"/>
      <c r="I782" s="4002"/>
      <c r="J782" s="4002"/>
      <c r="K782" s="4002"/>
      <c r="L782" s="4002"/>
      <c r="M782" s="4002"/>
      <c r="N782" s="4002"/>
      <c r="O782" s="4002"/>
      <c r="P782" s="4002"/>
      <c r="Q782" s="4002"/>
      <c r="R782" s="4002"/>
      <c r="S782" s="4002" t="s">
        <v>340</v>
      </c>
      <c r="T782" s="4002"/>
      <c r="U782" s="4002"/>
      <c r="V782" s="4002"/>
      <c r="W782" s="4002"/>
      <c r="X782" s="4002"/>
      <c r="Y782" s="4002"/>
      <c r="Z782" s="4002"/>
      <c r="AA782" s="4002"/>
      <c r="AB782" s="4002"/>
      <c r="AC782" s="4002"/>
      <c r="AD782" s="4002" t="s">
        <v>225</v>
      </c>
      <c r="AE782" s="4002"/>
      <c r="AF782" s="4002"/>
      <c r="AG782" s="4002"/>
      <c r="AH782" s="4003" t="s">
        <v>4989</v>
      </c>
      <c r="AI782" s="4003"/>
      <c r="AJ782" s="4003"/>
      <c r="AK782" s="2572"/>
    </row>
    <row r="783" spans="2:37" s="2403" customFormat="1" ht="13.5" customHeight="1" thickBot="1" x14ac:dyDescent="0.25">
      <c r="B783" s="4001"/>
      <c r="C783" s="4001"/>
      <c r="D783" s="4001"/>
      <c r="E783" s="4001"/>
      <c r="F783" s="4001" t="s">
        <v>5006</v>
      </c>
      <c r="G783" s="4001" t="s">
        <v>5007</v>
      </c>
      <c r="H783" s="4000" t="s">
        <v>5008</v>
      </c>
      <c r="I783" s="4004" t="s">
        <v>5009</v>
      </c>
      <c r="J783" s="4004" t="s">
        <v>5010</v>
      </c>
      <c r="K783" s="4005" t="s">
        <v>5011</v>
      </c>
      <c r="L783" s="4005" t="s">
        <v>5012</v>
      </c>
      <c r="M783" s="4004" t="s">
        <v>5013</v>
      </c>
      <c r="N783" s="4004"/>
      <c r="O783" s="4005" t="s">
        <v>5014</v>
      </c>
      <c r="P783" s="4005" t="s">
        <v>5015</v>
      </c>
      <c r="Q783" s="4005" t="s">
        <v>5016</v>
      </c>
      <c r="R783" s="4005" t="s">
        <v>5017</v>
      </c>
      <c r="S783" s="4000" t="s">
        <v>5018</v>
      </c>
      <c r="T783" s="4000" t="s">
        <v>5019</v>
      </c>
      <c r="U783" s="4000" t="s">
        <v>5020</v>
      </c>
      <c r="V783" s="4000" t="s">
        <v>5021</v>
      </c>
      <c r="W783" s="4000" t="s">
        <v>5022</v>
      </c>
      <c r="X783" s="4000" t="s">
        <v>5023</v>
      </c>
      <c r="Y783" s="4000" t="s">
        <v>5024</v>
      </c>
      <c r="Z783" s="4000" t="s">
        <v>5025</v>
      </c>
      <c r="AA783" s="4000" t="s">
        <v>5026</v>
      </c>
      <c r="AB783" s="4004" t="s">
        <v>5027</v>
      </c>
      <c r="AC783" s="4004" t="s">
        <v>5028</v>
      </c>
      <c r="AD783" s="4000" t="s">
        <v>5029</v>
      </c>
      <c r="AE783" s="4000" t="s">
        <v>5030</v>
      </c>
      <c r="AF783" s="4000" t="s">
        <v>5031</v>
      </c>
      <c r="AG783" s="4000" t="s">
        <v>5032</v>
      </c>
      <c r="AH783" s="4000" t="s">
        <v>1154</v>
      </c>
      <c r="AI783" s="4000" t="s">
        <v>4990</v>
      </c>
      <c r="AJ783" s="4000" t="s">
        <v>4991</v>
      </c>
      <c r="AK783" s="2572"/>
    </row>
    <row r="784" spans="2:37" s="2403" customFormat="1" ht="13.5" customHeight="1" thickBot="1" x14ac:dyDescent="0.25">
      <c r="B784" s="4001"/>
      <c r="C784" s="4001"/>
      <c r="D784" s="4001"/>
      <c r="E784" s="4001"/>
      <c r="F784" s="4001"/>
      <c r="G784" s="4001"/>
      <c r="H784" s="4001"/>
      <c r="I784" s="4005"/>
      <c r="J784" s="4005"/>
      <c r="K784" s="4005"/>
      <c r="L784" s="4005"/>
      <c r="M784" s="3489" t="s">
        <v>5033</v>
      </c>
      <c r="N784" s="3488" t="s">
        <v>2798</v>
      </c>
      <c r="O784" s="4005"/>
      <c r="P784" s="4005"/>
      <c r="Q784" s="4005"/>
      <c r="R784" s="4005"/>
      <c r="S784" s="4001"/>
      <c r="T784" s="4001"/>
      <c r="U784" s="4001"/>
      <c r="V784" s="4001"/>
      <c r="W784" s="4001"/>
      <c r="X784" s="4001"/>
      <c r="Y784" s="4001"/>
      <c r="Z784" s="4001"/>
      <c r="AA784" s="4001"/>
      <c r="AB784" s="4005"/>
      <c r="AC784" s="4005"/>
      <c r="AD784" s="4001"/>
      <c r="AE784" s="4001"/>
      <c r="AF784" s="4001"/>
      <c r="AG784" s="4001"/>
      <c r="AH784" s="4001"/>
      <c r="AI784" s="4001"/>
      <c r="AJ784" s="4001"/>
      <c r="AK784" s="2572"/>
    </row>
    <row r="785" spans="1:37" s="2403" customFormat="1" ht="13.5" customHeight="1" thickBot="1" x14ac:dyDescent="0.25">
      <c r="B785" s="4156" t="s">
        <v>6336</v>
      </c>
      <c r="C785" s="4157"/>
      <c r="D785" s="3346">
        <v>300283</v>
      </c>
      <c r="E785" s="3250" t="s">
        <v>1534</v>
      </c>
      <c r="F785" s="3250" t="s">
        <v>1534</v>
      </c>
      <c r="G785" s="3008" t="s">
        <v>1534</v>
      </c>
      <c r="H785" s="3149" t="s">
        <v>1534</v>
      </c>
      <c r="I785" s="3149" t="s">
        <v>6334</v>
      </c>
      <c r="J785" s="3149">
        <v>90</v>
      </c>
      <c r="K785" s="3008">
        <v>0.16</v>
      </c>
      <c r="L785" s="3008" t="s">
        <v>1534</v>
      </c>
      <c r="M785" s="3346" t="s">
        <v>1534</v>
      </c>
      <c r="N785" s="2982" t="s">
        <v>1534</v>
      </c>
      <c r="O785" s="3008">
        <v>0.16</v>
      </c>
      <c r="P785" s="3008">
        <v>0.16</v>
      </c>
      <c r="Q785" s="3008" t="s">
        <v>1534</v>
      </c>
      <c r="R785" s="3008" t="s">
        <v>1534</v>
      </c>
      <c r="S785" s="3211" t="s">
        <v>1534</v>
      </c>
      <c r="T785" s="3008" t="s">
        <v>1534</v>
      </c>
      <c r="U785" s="3004" t="s">
        <v>1534</v>
      </c>
      <c r="V785" s="3004" t="s">
        <v>1534</v>
      </c>
      <c r="W785" s="3008">
        <v>0.05</v>
      </c>
      <c r="X785" s="3004" t="s">
        <v>1534</v>
      </c>
      <c r="Y785" s="3004" t="s">
        <v>1534</v>
      </c>
      <c r="Z785" s="3004" t="s">
        <v>1534</v>
      </c>
      <c r="AA785" s="3004">
        <v>30</v>
      </c>
      <c r="AB785" s="3008">
        <v>0.06</v>
      </c>
      <c r="AC785" s="3008" t="s">
        <v>1534</v>
      </c>
      <c r="AD785" s="3008">
        <v>0.2</v>
      </c>
      <c r="AE785" s="2950">
        <v>10</v>
      </c>
      <c r="AF785" s="2951" t="s">
        <v>1534</v>
      </c>
      <c r="AG785" s="3008">
        <v>0.2</v>
      </c>
      <c r="AH785" s="2952" t="s">
        <v>1534</v>
      </c>
      <c r="AI785" s="2952" t="s">
        <v>1534</v>
      </c>
      <c r="AJ785" s="3007" t="s">
        <v>1534</v>
      </c>
      <c r="AK785" s="2572"/>
    </row>
    <row r="786" spans="1:37" s="2403" customFormat="1" ht="13.5" customHeight="1" x14ac:dyDescent="0.2">
      <c r="B786" s="2573"/>
      <c r="C786" s="2566"/>
      <c r="D786" s="2906"/>
      <c r="E786" s="2906"/>
      <c r="F786" s="2906"/>
      <c r="G786" s="2906"/>
      <c r="H786" s="2566"/>
      <c r="I786" s="2567"/>
      <c r="J786" s="2567"/>
      <c r="K786" s="2567"/>
      <c r="L786" s="2567"/>
      <c r="M786" s="2566"/>
      <c r="N786" s="2567"/>
      <c r="O786" s="2567"/>
      <c r="P786" s="2567"/>
      <c r="Q786" s="2567"/>
      <c r="R786" s="2567"/>
      <c r="S786" s="2566"/>
      <c r="T786" s="2565"/>
      <c r="U786" s="2565"/>
      <c r="V786" s="2565"/>
      <c r="W786" s="2565"/>
      <c r="X786" s="2565"/>
      <c r="Y786" s="2565"/>
      <c r="Z786" s="2565"/>
      <c r="AA786" s="2565"/>
      <c r="AB786" s="2565"/>
      <c r="AC786" s="2565"/>
      <c r="AD786" s="2565"/>
      <c r="AE786" s="2565"/>
      <c r="AF786" s="2565"/>
      <c r="AG786" s="2565"/>
      <c r="AH786" s="2565"/>
      <c r="AI786" s="2565"/>
      <c r="AJ786" s="2565"/>
      <c r="AK786" s="2572"/>
    </row>
    <row r="787" spans="1:37" s="2403" customFormat="1" ht="13.5" customHeight="1" x14ac:dyDescent="0.2">
      <c r="B787" s="3979" t="s">
        <v>4992</v>
      </c>
      <c r="C787" s="3980"/>
      <c r="D787" s="4042" t="s">
        <v>5166</v>
      </c>
      <c r="E787" s="4042"/>
      <c r="F787" s="4042"/>
      <c r="G787" s="4042"/>
      <c r="H787" s="4042"/>
      <c r="I787" s="4042"/>
      <c r="J787" s="2569"/>
      <c r="K787" s="2569"/>
      <c r="L787" s="2569"/>
      <c r="M787" s="2569"/>
      <c r="N787" s="2569"/>
      <c r="O787" s="2569"/>
      <c r="P787" s="2569"/>
      <c r="Q787" s="2569"/>
      <c r="R787" s="2569"/>
      <c r="S787" s="2569"/>
      <c r="T787" s="2565"/>
      <c r="U787" s="2565"/>
      <c r="V787" s="2565"/>
      <c r="W787" s="2565"/>
      <c r="X787" s="2565"/>
      <c r="Y787" s="2565"/>
      <c r="Z787" s="2565"/>
      <c r="AA787" s="2565"/>
      <c r="AB787" s="2565"/>
      <c r="AC787" s="2565"/>
      <c r="AD787" s="2565"/>
      <c r="AE787" s="2565"/>
      <c r="AF787" s="2565"/>
      <c r="AG787" s="2565"/>
      <c r="AH787" s="2565"/>
      <c r="AI787" s="2565"/>
      <c r="AJ787" s="2565"/>
      <c r="AK787" s="2572"/>
    </row>
    <row r="788" spans="1:37" s="2403" customFormat="1" ht="13.5" customHeight="1" x14ac:dyDescent="0.2">
      <c r="B788" s="3979" t="s">
        <v>4993</v>
      </c>
      <c r="C788" s="3980"/>
      <c r="D788" s="4149" t="s">
        <v>6335</v>
      </c>
      <c r="E788" s="4149"/>
      <c r="F788" s="4149"/>
      <c r="G788" s="4149"/>
      <c r="H788" s="4149"/>
      <c r="I788" s="3493"/>
      <c r="J788" s="2569"/>
      <c r="K788" s="2569"/>
      <c r="L788" s="2569"/>
      <c r="M788" s="2569"/>
      <c r="N788" s="2569"/>
      <c r="O788" s="2569"/>
      <c r="P788" s="2569"/>
      <c r="Q788" s="2569"/>
      <c r="R788" s="2569"/>
      <c r="S788" s="2569"/>
      <c r="T788" s="2565"/>
      <c r="U788" s="2565"/>
      <c r="V788" s="2565"/>
      <c r="W788" s="2565"/>
      <c r="X788" s="2565"/>
      <c r="Y788" s="2565"/>
      <c r="Z788" s="2565"/>
      <c r="AA788" s="2565"/>
      <c r="AB788" s="2565"/>
      <c r="AC788" s="2565"/>
      <c r="AD788" s="2565"/>
      <c r="AE788" s="2565"/>
      <c r="AF788" s="2565"/>
      <c r="AG788" s="2565"/>
      <c r="AH788" s="2565"/>
      <c r="AI788" s="2565"/>
      <c r="AJ788" s="2565"/>
      <c r="AK788" s="2572"/>
    </row>
    <row r="789" spans="1:37" s="2403" customFormat="1" ht="13.5" customHeight="1" thickBot="1" x14ac:dyDescent="0.25">
      <c r="B789" s="4057"/>
      <c r="C789" s="4058"/>
      <c r="D789" s="4059"/>
      <c r="E789" s="4059"/>
      <c r="F789" s="4059"/>
      <c r="G789" s="4059"/>
      <c r="H789" s="2574"/>
      <c r="I789" s="2574"/>
      <c r="J789" s="2574"/>
      <c r="K789" s="2574"/>
      <c r="L789" s="2574"/>
      <c r="M789" s="2574"/>
      <c r="N789" s="2574"/>
      <c r="O789" s="2574"/>
      <c r="P789" s="2574"/>
      <c r="Q789" s="2574"/>
      <c r="R789" s="2574"/>
      <c r="S789" s="2574"/>
      <c r="T789" s="2575"/>
      <c r="U789" s="2575"/>
      <c r="V789" s="2575"/>
      <c r="W789" s="2575"/>
      <c r="X789" s="2575"/>
      <c r="Y789" s="2575"/>
      <c r="Z789" s="2575"/>
      <c r="AA789" s="2575"/>
      <c r="AB789" s="2575"/>
      <c r="AC789" s="2575"/>
      <c r="AD789" s="2575"/>
      <c r="AE789" s="2575"/>
      <c r="AF789" s="2575"/>
      <c r="AG789" s="2575"/>
      <c r="AH789" s="2575"/>
      <c r="AI789" s="2575"/>
      <c r="AJ789" s="2575"/>
      <c r="AK789" s="2577"/>
    </row>
    <row r="790" spans="1:37" s="2403" customFormat="1" ht="13.5" customHeight="1" x14ac:dyDescent="0.2">
      <c r="B790" s="3494"/>
      <c r="C790" s="3494"/>
    </row>
    <row r="791" spans="1:37" s="2391" customFormat="1" ht="15" customHeight="1" thickBot="1" x14ac:dyDescent="0.35">
      <c r="A791" s="2403"/>
      <c r="C791" s="2388"/>
      <c r="D791" s="2389"/>
      <c r="E791" s="483"/>
      <c r="F791" s="483"/>
      <c r="G791" s="483"/>
      <c r="H791" s="2390"/>
    </row>
    <row r="792" spans="1:37" s="2367" customFormat="1" ht="28.5" customHeight="1" thickTop="1" x14ac:dyDescent="0.2">
      <c r="A792" s="2403"/>
      <c r="C792" s="5964" t="s">
        <v>4922</v>
      </c>
      <c r="D792" s="5965"/>
      <c r="E792" s="5965"/>
      <c r="F792" s="5965"/>
      <c r="G792" s="5965"/>
      <c r="H792" s="5966"/>
    </row>
    <row r="793" spans="1:37" s="2367" customFormat="1" ht="15" customHeight="1" x14ac:dyDescent="0.2">
      <c r="A793" s="2403"/>
      <c r="C793" s="5958" t="s">
        <v>4923</v>
      </c>
      <c r="D793" s="5959"/>
      <c r="E793" s="5959"/>
      <c r="F793" s="5959"/>
      <c r="G793" s="5959"/>
      <c r="H793" s="5960"/>
    </row>
    <row r="794" spans="1:37" s="2367" customFormat="1" ht="15" customHeight="1" x14ac:dyDescent="0.2">
      <c r="A794" s="2403"/>
      <c r="C794" s="5961" t="s">
        <v>4924</v>
      </c>
      <c r="D794" s="5962"/>
      <c r="E794" s="5962"/>
      <c r="F794" s="5962"/>
      <c r="G794" s="5962"/>
      <c r="H794" s="5963"/>
    </row>
    <row r="795" spans="1:37" s="2367" customFormat="1" ht="28.5" customHeight="1" x14ac:dyDescent="0.2">
      <c r="A795" s="2403"/>
      <c r="C795" s="2385" t="s">
        <v>995</v>
      </c>
      <c r="D795" s="2386" t="s">
        <v>4925</v>
      </c>
      <c r="E795" s="2387" t="s">
        <v>4926</v>
      </c>
      <c r="F795" s="2387" t="s">
        <v>4927</v>
      </c>
      <c r="G795" s="5968"/>
      <c r="H795" s="5969"/>
    </row>
    <row r="796" spans="1:37" s="2367" customFormat="1" ht="15" customHeight="1" x14ac:dyDescent="0.2">
      <c r="A796" s="2403"/>
      <c r="C796" s="2292" t="s">
        <v>4928</v>
      </c>
      <c r="D796" s="2294" t="s">
        <v>4929</v>
      </c>
      <c r="E796" s="2294">
        <v>700</v>
      </c>
      <c r="F796" s="2294" t="s">
        <v>4930</v>
      </c>
      <c r="G796" s="5968"/>
      <c r="H796" s="5969"/>
    </row>
    <row r="797" spans="1:37" s="2367" customFormat="1" ht="15" customHeight="1" x14ac:dyDescent="0.2">
      <c r="A797" s="2403"/>
      <c r="C797" s="2292" t="s">
        <v>4931</v>
      </c>
      <c r="D797" s="2294" t="s">
        <v>4932</v>
      </c>
      <c r="E797" s="2294">
        <v>1000</v>
      </c>
      <c r="F797" s="2294" t="s">
        <v>4930</v>
      </c>
      <c r="G797" s="5968"/>
      <c r="H797" s="5969"/>
    </row>
    <row r="798" spans="1:37" s="2367" customFormat="1" ht="15" customHeight="1" x14ac:dyDescent="0.2">
      <c r="A798" s="2403"/>
      <c r="C798" s="2292" t="s">
        <v>4933</v>
      </c>
      <c r="D798" s="2294" t="s">
        <v>4934</v>
      </c>
      <c r="E798" s="2294">
        <v>1500</v>
      </c>
      <c r="F798" s="2294" t="s">
        <v>4930</v>
      </c>
      <c r="G798" s="5968"/>
      <c r="H798" s="5969"/>
    </row>
    <row r="799" spans="1:37" s="2367" customFormat="1" ht="15" customHeight="1" x14ac:dyDescent="0.2">
      <c r="A799" s="2403"/>
      <c r="C799" s="2292" t="s">
        <v>4935</v>
      </c>
      <c r="D799" s="2294" t="s">
        <v>4936</v>
      </c>
      <c r="E799" s="2294">
        <v>2000</v>
      </c>
      <c r="F799" s="2294" t="s">
        <v>4930</v>
      </c>
      <c r="G799" s="5968"/>
      <c r="H799" s="5969"/>
    </row>
    <row r="800" spans="1:37" s="2367" customFormat="1" ht="15" customHeight="1" x14ac:dyDescent="0.2">
      <c r="A800" s="2403"/>
      <c r="C800" s="2292" t="s">
        <v>4937</v>
      </c>
      <c r="D800" s="2294" t="s">
        <v>4938</v>
      </c>
      <c r="E800" s="2294">
        <v>3000</v>
      </c>
      <c r="F800" s="2294" t="s">
        <v>4930</v>
      </c>
      <c r="G800" s="5968"/>
      <c r="H800" s="5969"/>
    </row>
    <row r="801" spans="1:8" s="2367" customFormat="1" ht="15" customHeight="1" x14ac:dyDescent="0.2">
      <c r="A801" s="2403"/>
      <c r="C801" s="5967" t="s">
        <v>4495</v>
      </c>
      <c r="D801" s="5962"/>
      <c r="E801" s="5962"/>
      <c r="F801" s="5962"/>
      <c r="G801" s="5962"/>
      <c r="H801" s="5963"/>
    </row>
    <row r="802" spans="1:8" s="2367" customFormat="1" ht="15" customHeight="1" x14ac:dyDescent="0.2">
      <c r="A802" s="2403"/>
      <c r="C802" s="5961" t="s">
        <v>1985</v>
      </c>
      <c r="D802" s="5962"/>
      <c r="E802" s="5962"/>
      <c r="F802" s="5962"/>
      <c r="G802" s="5962"/>
      <c r="H802" s="5963"/>
    </row>
    <row r="803" spans="1:8" s="2367" customFormat="1" ht="15" customHeight="1" x14ac:dyDescent="0.2">
      <c r="A803" s="2403"/>
      <c r="C803" s="5958" t="s">
        <v>4939</v>
      </c>
      <c r="D803" s="5959"/>
      <c r="E803" s="5959"/>
      <c r="F803" s="5959"/>
      <c r="G803" s="5959"/>
      <c r="H803" s="5960"/>
    </row>
    <row r="804" spans="1:8" s="2367" customFormat="1" ht="15" customHeight="1" x14ac:dyDescent="0.2">
      <c r="A804" s="2403"/>
      <c r="C804" s="5953" t="s">
        <v>4940</v>
      </c>
      <c r="D804" s="5951"/>
      <c r="E804" s="5951"/>
      <c r="F804" s="5951"/>
      <c r="G804" s="5951"/>
      <c r="H804" s="5952"/>
    </row>
    <row r="805" spans="1:8" s="2367" customFormat="1" ht="21" customHeight="1" x14ac:dyDescent="0.2">
      <c r="A805" s="2403"/>
      <c r="C805" s="5953" t="s">
        <v>4941</v>
      </c>
      <c r="D805" s="5951"/>
      <c r="E805" s="5951"/>
      <c r="F805" s="5951"/>
      <c r="G805" s="5951"/>
      <c r="H805" s="5952"/>
    </row>
    <row r="806" spans="1:8" s="2367" customFormat="1" ht="27.75" customHeight="1" x14ac:dyDescent="0.2">
      <c r="A806" s="2403"/>
      <c r="C806" s="5950" t="s">
        <v>4501</v>
      </c>
      <c r="D806" s="5951"/>
      <c r="E806" s="5951"/>
      <c r="F806" s="5951"/>
      <c r="G806" s="5951"/>
      <c r="H806" s="5952"/>
    </row>
    <row r="807" spans="1:8" s="2367" customFormat="1" ht="15" customHeight="1" x14ac:dyDescent="0.2">
      <c r="A807" s="2403"/>
      <c r="C807" s="5953" t="s">
        <v>4942</v>
      </c>
      <c r="D807" s="5951"/>
      <c r="E807" s="5951"/>
      <c r="F807" s="5951"/>
      <c r="G807" s="5951"/>
      <c r="H807" s="5952"/>
    </row>
    <row r="808" spans="1:8" s="2367" customFormat="1" ht="15" customHeight="1" x14ac:dyDescent="0.2">
      <c r="A808" s="2403"/>
      <c r="C808" s="5953" t="s">
        <v>4503</v>
      </c>
      <c r="D808" s="5951"/>
      <c r="E808" s="5951"/>
      <c r="F808" s="5951"/>
      <c r="G808" s="5951"/>
      <c r="H808" s="5952"/>
    </row>
    <row r="809" spans="1:8" s="2367" customFormat="1" ht="37.5" customHeight="1" x14ac:dyDescent="0.2">
      <c r="A809" s="2403"/>
      <c r="C809" s="5954" t="s">
        <v>4943</v>
      </c>
      <c r="D809" s="5580"/>
      <c r="E809" s="5580"/>
      <c r="F809" s="5580"/>
      <c r="G809" s="5580"/>
      <c r="H809" s="5581"/>
    </row>
    <row r="810" spans="1:8" s="2367" customFormat="1" ht="15" customHeight="1" x14ac:dyDescent="0.2">
      <c r="A810" s="2403"/>
      <c r="C810" s="5955" t="s">
        <v>4944</v>
      </c>
      <c r="D810" s="5956"/>
      <c r="E810" s="5956"/>
      <c r="F810" s="5956"/>
      <c r="G810" s="5956"/>
      <c r="H810" s="5957"/>
    </row>
    <row r="811" spans="1:8" s="2365" customFormat="1" ht="15" customHeight="1" x14ac:dyDescent="0.2">
      <c r="A811" s="2403"/>
      <c r="C811" s="5950" t="s">
        <v>4945</v>
      </c>
      <c r="D811" s="5951"/>
      <c r="E811" s="5951"/>
      <c r="F811" s="5951"/>
      <c r="G811" s="5951"/>
      <c r="H811" s="5952"/>
    </row>
    <row r="812" spans="1:8" s="2365" customFormat="1" ht="15" customHeight="1" x14ac:dyDescent="0.3">
      <c r="A812" s="2403"/>
      <c r="C812" s="4244"/>
      <c r="D812" s="4245"/>
      <c r="E812" s="483"/>
      <c r="F812" s="483"/>
      <c r="G812" s="483"/>
      <c r="H812" s="2368"/>
    </row>
    <row r="813" spans="1:8" s="2321" customFormat="1" ht="15" customHeight="1" thickBot="1" x14ac:dyDescent="0.35">
      <c r="A813" s="2403"/>
      <c r="C813" s="483"/>
      <c r="D813" s="483"/>
      <c r="E813" s="483"/>
      <c r="F813" s="483"/>
      <c r="G813" s="483"/>
      <c r="H813" s="2368"/>
    </row>
    <row r="814" spans="1:8" s="2321" customFormat="1" ht="28.5" customHeight="1" thickTop="1" x14ac:dyDescent="0.3">
      <c r="A814" s="2403"/>
      <c r="C814" s="5619" t="s">
        <v>4434</v>
      </c>
      <c r="D814" s="5620"/>
      <c r="E814" s="5621"/>
      <c r="F814" s="483"/>
      <c r="G814" s="483"/>
      <c r="H814" s="2368"/>
    </row>
    <row r="815" spans="1:8" s="2321" customFormat="1" ht="15" customHeight="1" x14ac:dyDescent="0.3">
      <c r="A815" s="2403"/>
      <c r="C815" s="5622" t="s">
        <v>1275</v>
      </c>
      <c r="D815" s="5623"/>
      <c r="E815" s="5624"/>
      <c r="F815" s="483"/>
      <c r="G815" s="483"/>
      <c r="H815" s="2368"/>
    </row>
    <row r="816" spans="1:8" s="2321" customFormat="1" ht="15" customHeight="1" x14ac:dyDescent="0.3">
      <c r="A816" s="2403"/>
      <c r="C816" s="5942" t="s">
        <v>4435</v>
      </c>
      <c r="D816" s="5943"/>
      <c r="E816" s="5944"/>
      <c r="F816" s="483"/>
      <c r="G816" s="483"/>
      <c r="H816" s="2368"/>
    </row>
    <row r="817" spans="1:8" s="2321" customFormat="1" ht="15" customHeight="1" x14ac:dyDescent="0.3">
      <c r="A817" s="2403"/>
      <c r="C817" s="2262" t="s">
        <v>4436</v>
      </c>
      <c r="D817" s="2363" t="s">
        <v>4437</v>
      </c>
      <c r="E817" s="2264" t="s">
        <v>1057</v>
      </c>
      <c r="F817" s="483"/>
      <c r="G817" s="483"/>
      <c r="H817" s="2368"/>
    </row>
    <row r="818" spans="1:8" s="2321" customFormat="1" ht="15" customHeight="1" x14ac:dyDescent="0.3">
      <c r="A818" s="2403"/>
      <c r="C818" s="2265" t="s">
        <v>4438</v>
      </c>
      <c r="D818" s="2362">
        <v>9.99</v>
      </c>
      <c r="E818" s="2267">
        <v>500</v>
      </c>
      <c r="F818" s="483"/>
      <c r="G818" s="483"/>
      <c r="H818" s="2323"/>
    </row>
    <row r="819" spans="1:8" s="2321" customFormat="1" ht="15" customHeight="1" x14ac:dyDescent="0.3">
      <c r="A819" s="2403"/>
      <c r="C819" s="2265" t="s">
        <v>4439</v>
      </c>
      <c r="D819" s="2362">
        <v>14.99</v>
      </c>
      <c r="E819" s="2267">
        <v>700</v>
      </c>
      <c r="F819" s="483"/>
      <c r="G819" s="483"/>
      <c r="H819" s="2323"/>
    </row>
    <row r="820" spans="1:8" s="2321" customFormat="1" ht="15" customHeight="1" x14ac:dyDescent="0.3">
      <c r="A820" s="2403"/>
      <c r="C820" s="2265" t="s">
        <v>4440</v>
      </c>
      <c r="D820" s="2362">
        <v>19.989999999999998</v>
      </c>
      <c r="E820" s="2267">
        <v>1024</v>
      </c>
      <c r="F820" s="483"/>
      <c r="G820" s="483"/>
      <c r="H820" s="2323"/>
    </row>
    <row r="821" spans="1:8" s="2321" customFormat="1" ht="15" customHeight="1" x14ac:dyDescent="0.3">
      <c r="A821" s="2403"/>
      <c r="C821" s="2265" t="s">
        <v>4441</v>
      </c>
      <c r="D821" s="2362">
        <v>29.99</v>
      </c>
      <c r="E821" s="2267">
        <v>2000</v>
      </c>
      <c r="F821" s="483"/>
      <c r="G821" s="483"/>
      <c r="H821" s="2323"/>
    </row>
    <row r="822" spans="1:8" s="2321" customFormat="1" ht="15" customHeight="1" x14ac:dyDescent="0.3">
      <c r="A822" s="2403"/>
      <c r="C822" s="2265" t="s">
        <v>4442</v>
      </c>
      <c r="D822" s="2362">
        <v>49.99</v>
      </c>
      <c r="E822" s="2267">
        <v>4000</v>
      </c>
      <c r="F822" s="483"/>
      <c r="G822" s="483"/>
      <c r="H822" s="2323"/>
    </row>
    <row r="823" spans="1:8" s="2321" customFormat="1" ht="15" customHeight="1" x14ac:dyDescent="0.3">
      <c r="A823" s="2403"/>
      <c r="C823" s="5616" t="s">
        <v>4443</v>
      </c>
      <c r="D823" s="5945"/>
      <c r="E823" s="5618"/>
      <c r="F823" s="483"/>
      <c r="G823" s="483"/>
      <c r="H823" s="2323"/>
    </row>
    <row r="824" spans="1:8" s="2321" customFormat="1" ht="15" customHeight="1" x14ac:dyDescent="0.3">
      <c r="A824" s="2403"/>
      <c r="C824" s="5564" t="s">
        <v>4444</v>
      </c>
      <c r="D824" s="5946"/>
      <c r="E824" s="5566"/>
      <c r="F824" s="483"/>
      <c r="G824" s="483"/>
      <c r="H824" s="2323"/>
    </row>
    <row r="825" spans="1:8" s="2321" customFormat="1" ht="15" customHeight="1" x14ac:dyDescent="0.3">
      <c r="A825" s="2403"/>
      <c r="C825" s="5567" t="s">
        <v>1584</v>
      </c>
      <c r="D825" s="5947"/>
      <c r="E825" s="5569"/>
      <c r="F825" s="483"/>
      <c r="G825" s="483"/>
      <c r="H825" s="2323"/>
    </row>
    <row r="826" spans="1:8" s="2321" customFormat="1" ht="15" customHeight="1" x14ac:dyDescent="0.3">
      <c r="A826" s="2403"/>
      <c r="C826" s="5558" t="s">
        <v>4445</v>
      </c>
      <c r="D826" s="5948"/>
      <c r="E826" s="5560"/>
      <c r="F826" s="483"/>
      <c r="G826" s="483"/>
      <c r="H826" s="2323"/>
    </row>
    <row r="827" spans="1:8" s="2321" customFormat="1" ht="15" customHeight="1" x14ac:dyDescent="0.3">
      <c r="A827" s="2403"/>
      <c r="C827" s="5558" t="s">
        <v>4446</v>
      </c>
      <c r="D827" s="5948"/>
      <c r="E827" s="5560"/>
      <c r="F827" s="483"/>
      <c r="G827" s="483"/>
      <c r="H827" s="2323"/>
    </row>
    <row r="828" spans="1:8" s="2321" customFormat="1" ht="15" customHeight="1" x14ac:dyDescent="0.3">
      <c r="A828" s="2403"/>
      <c r="C828" s="5616" t="s">
        <v>4447</v>
      </c>
      <c r="D828" s="5945"/>
      <c r="E828" s="5618"/>
      <c r="F828" s="483"/>
      <c r="G828" s="483"/>
      <c r="H828" s="2323"/>
    </row>
    <row r="829" spans="1:8" s="2321" customFormat="1" ht="15" customHeight="1" x14ac:dyDescent="0.3">
      <c r="A829" s="2403"/>
      <c r="C829" s="5549" t="s">
        <v>3282</v>
      </c>
      <c r="D829" s="5561"/>
      <c r="E829" s="5551"/>
      <c r="F829" s="483"/>
      <c r="G829" s="483"/>
      <c r="H829" s="2323"/>
    </row>
    <row r="830" spans="1:8" s="2321" customFormat="1" ht="15" customHeight="1" x14ac:dyDescent="0.3">
      <c r="A830" s="2403"/>
      <c r="C830" s="5549" t="s">
        <v>4448</v>
      </c>
      <c r="D830" s="5561"/>
      <c r="E830" s="5551"/>
      <c r="F830" s="483"/>
      <c r="G830" s="483"/>
      <c r="H830" s="2323"/>
    </row>
    <row r="831" spans="1:8" s="2321" customFormat="1" ht="15" customHeight="1" x14ac:dyDescent="0.3">
      <c r="A831" s="2403"/>
      <c r="C831" s="2268" t="s">
        <v>4449</v>
      </c>
      <c r="D831" s="2362"/>
      <c r="E831" s="2267"/>
      <c r="F831" s="483"/>
      <c r="G831" s="483"/>
      <c r="H831" s="2323"/>
    </row>
    <row r="832" spans="1:8" s="2321" customFormat="1" ht="15" customHeight="1" x14ac:dyDescent="0.3">
      <c r="A832" s="2403"/>
      <c r="C832" s="5552" t="s">
        <v>4450</v>
      </c>
      <c r="D832" s="5949"/>
      <c r="E832" s="5554"/>
      <c r="F832" s="483"/>
      <c r="G832" s="483"/>
      <c r="H832" s="2323"/>
    </row>
    <row r="833" spans="1:11" s="2321" customFormat="1" ht="15" customHeight="1" x14ac:dyDescent="0.3">
      <c r="A833" s="2403"/>
      <c r="C833" s="5558" t="s">
        <v>4451</v>
      </c>
      <c r="D833" s="5948"/>
      <c r="E833" s="5560"/>
      <c r="F833" s="483"/>
      <c r="G833" s="483"/>
      <c r="H833" s="2323"/>
    </row>
    <row r="834" spans="1:11" s="2321" customFormat="1" ht="15" customHeight="1" x14ac:dyDescent="0.3">
      <c r="A834" s="2403"/>
      <c r="C834" s="5558" t="s">
        <v>4452</v>
      </c>
      <c r="D834" s="5948"/>
      <c r="E834" s="5560"/>
      <c r="F834" s="483"/>
      <c r="G834" s="483"/>
      <c r="H834" s="2323"/>
    </row>
    <row r="835" spans="1:11" s="2321" customFormat="1" ht="15" customHeight="1" x14ac:dyDescent="0.3">
      <c r="A835" s="2403"/>
      <c r="C835" s="5558" t="s">
        <v>4453</v>
      </c>
      <c r="D835" s="5948"/>
      <c r="E835" s="5560"/>
      <c r="F835" s="483"/>
      <c r="G835" s="483"/>
      <c r="H835" s="2323"/>
    </row>
    <row r="836" spans="1:11" s="2321" customFormat="1" ht="15" customHeight="1" x14ac:dyDescent="0.3">
      <c r="A836" s="2403"/>
      <c r="C836" s="5558" t="s">
        <v>4454</v>
      </c>
      <c r="D836" s="5948"/>
      <c r="E836" s="5560"/>
      <c r="F836" s="483"/>
      <c r="G836" s="483"/>
      <c r="H836" s="2323"/>
    </row>
    <row r="837" spans="1:11" s="2321" customFormat="1" ht="15" customHeight="1" x14ac:dyDescent="0.3">
      <c r="A837" s="2403"/>
      <c r="C837" s="5552" t="s">
        <v>4486</v>
      </c>
      <c r="D837" s="5949"/>
      <c r="E837" s="5554"/>
      <c r="F837" s="483"/>
      <c r="G837" s="483"/>
      <c r="H837" s="2323"/>
    </row>
    <row r="838" spans="1:11" s="2321" customFormat="1" ht="15" customHeight="1" x14ac:dyDescent="0.3">
      <c r="A838" s="2403"/>
      <c r="C838" s="5552" t="s">
        <v>4455</v>
      </c>
      <c r="D838" s="5949"/>
      <c r="E838" s="5554"/>
      <c r="F838" s="483"/>
      <c r="G838" s="483"/>
      <c r="H838" s="2323"/>
    </row>
    <row r="839" spans="1:11" s="2321" customFormat="1" ht="15" customHeight="1" x14ac:dyDescent="0.3">
      <c r="A839" s="2403"/>
      <c r="C839" s="5552" t="s">
        <v>4456</v>
      </c>
      <c r="D839" s="5949"/>
      <c r="E839" s="5554"/>
      <c r="F839" s="483"/>
      <c r="G839" s="483"/>
      <c r="H839" s="2323"/>
    </row>
    <row r="840" spans="1:11" s="2321" customFormat="1" ht="15" customHeight="1" thickBot="1" x14ac:dyDescent="0.35">
      <c r="A840" s="2403"/>
      <c r="C840" s="5558" t="s">
        <v>4457</v>
      </c>
      <c r="D840" s="5948"/>
      <c r="E840" s="5560"/>
      <c r="F840" s="483"/>
      <c r="G840" s="483"/>
      <c r="H840" s="2323"/>
    </row>
    <row r="841" spans="1:11" s="2321" customFormat="1" ht="15" customHeight="1" thickTop="1" x14ac:dyDescent="0.3">
      <c r="A841" s="2403"/>
      <c r="C841" s="5941"/>
      <c r="D841" s="5941"/>
      <c r="E841" s="483"/>
      <c r="F841" s="483"/>
      <c r="G841" s="483"/>
      <c r="H841" s="2323"/>
    </row>
    <row r="842" spans="1:11" s="2242" customFormat="1" ht="15" customHeight="1" thickBot="1" x14ac:dyDescent="0.35">
      <c r="A842" s="2403"/>
      <c r="C842" s="483"/>
      <c r="D842" s="483"/>
      <c r="E842" s="483"/>
      <c r="F842" s="483"/>
      <c r="G842" s="483"/>
      <c r="H842" s="2241"/>
    </row>
    <row r="843" spans="1:11" s="2242" customFormat="1" ht="22.5" customHeight="1" thickTop="1" x14ac:dyDescent="0.2">
      <c r="A843" s="2403"/>
      <c r="C843" s="5570" t="s">
        <v>4510</v>
      </c>
      <c r="D843" s="5571"/>
      <c r="E843" s="5571"/>
      <c r="F843" s="5571"/>
      <c r="G843" s="5571"/>
      <c r="H843" s="5571"/>
      <c r="I843" s="5571"/>
      <c r="J843" s="5571"/>
      <c r="K843" s="5572"/>
    </row>
    <row r="844" spans="1:11" s="2242" customFormat="1" ht="15" customHeight="1" x14ac:dyDescent="0.25">
      <c r="A844" s="2403"/>
      <c r="C844" s="5573" t="s">
        <v>4509</v>
      </c>
      <c r="D844" s="5574"/>
      <c r="E844" s="5574"/>
      <c r="F844" s="5574"/>
      <c r="G844" s="5574"/>
      <c r="H844" s="5574"/>
      <c r="I844" s="5574"/>
      <c r="J844" s="5574"/>
      <c r="K844" s="5575"/>
    </row>
    <row r="845" spans="1:11" s="2242" customFormat="1" ht="15" customHeight="1" x14ac:dyDescent="0.2">
      <c r="A845" s="2403"/>
      <c r="C845" s="5576" t="s">
        <v>4511</v>
      </c>
      <c r="D845" s="5577"/>
      <c r="E845" s="5577"/>
      <c r="F845" s="5577"/>
      <c r="G845" s="5577"/>
      <c r="H845" s="5577"/>
      <c r="I845" s="5577"/>
      <c r="J845" s="5577"/>
      <c r="K845" s="5578"/>
    </row>
    <row r="846" spans="1:11" s="2242" customFormat="1" ht="15" customHeight="1" x14ac:dyDescent="0.2">
      <c r="A846" s="2403"/>
      <c r="C846" s="5579" t="s">
        <v>4512</v>
      </c>
      <c r="D846" s="5580"/>
      <c r="E846" s="5580"/>
      <c r="F846" s="5580"/>
      <c r="G846" s="5580"/>
      <c r="H846" s="5580"/>
      <c r="I846" s="5580"/>
      <c r="J846" s="5580"/>
      <c r="K846" s="5581"/>
    </row>
    <row r="847" spans="1:11" s="2242" customFormat="1" ht="15" customHeight="1" x14ac:dyDescent="0.25">
      <c r="A847" s="2403"/>
      <c r="C847" s="5582" t="s">
        <v>4513</v>
      </c>
      <c r="D847" s="5583"/>
      <c r="E847" s="5583"/>
      <c r="F847" s="5583"/>
      <c r="G847" s="5583"/>
      <c r="H847" s="5583"/>
      <c r="I847" s="5583"/>
      <c r="J847" s="5584"/>
      <c r="K847" s="5585"/>
    </row>
    <row r="848" spans="1:11" s="2242" customFormat="1" ht="15" customHeight="1" x14ac:dyDescent="0.25">
      <c r="A848" s="2403"/>
      <c r="C848" s="5586"/>
      <c r="D848" s="5587"/>
      <c r="E848" s="5587"/>
      <c r="F848" s="5588"/>
      <c r="G848" s="5529" t="s">
        <v>4514</v>
      </c>
      <c r="H848" s="5529"/>
      <c r="I848" s="5529"/>
      <c r="J848" s="5589"/>
      <c r="K848" s="5590"/>
    </row>
    <row r="849" spans="1:11" s="2242" customFormat="1" ht="15" customHeight="1" x14ac:dyDescent="0.2">
      <c r="A849" s="2403"/>
      <c r="C849" s="5532" t="s">
        <v>2342</v>
      </c>
      <c r="D849" s="5534" t="s">
        <v>2943</v>
      </c>
      <c r="E849" s="5534" t="s">
        <v>4515</v>
      </c>
      <c r="F849" s="5534" t="s">
        <v>4516</v>
      </c>
      <c r="G849" s="5535" t="s">
        <v>4517</v>
      </c>
      <c r="H849" s="5535"/>
      <c r="I849" s="5535"/>
      <c r="J849" s="5530"/>
      <c r="K849" s="5531"/>
    </row>
    <row r="850" spans="1:11" s="2242" customFormat="1" ht="15" customHeight="1" x14ac:dyDescent="0.2">
      <c r="A850" s="2403"/>
      <c r="C850" s="5533"/>
      <c r="D850" s="5535"/>
      <c r="E850" s="5535"/>
      <c r="F850" s="5535"/>
      <c r="G850" s="2275" t="s">
        <v>4518</v>
      </c>
      <c r="H850" s="2275" t="s">
        <v>4519</v>
      </c>
      <c r="I850" s="2275" t="s">
        <v>4520</v>
      </c>
      <c r="J850" s="5530"/>
      <c r="K850" s="5531"/>
    </row>
    <row r="851" spans="1:11" s="2242" customFormat="1" ht="15" customHeight="1" x14ac:dyDescent="0.2">
      <c r="A851" s="2403"/>
      <c r="C851" s="5533"/>
      <c r="D851" s="5535"/>
      <c r="E851" s="5535"/>
      <c r="F851" s="2275" t="s">
        <v>4521</v>
      </c>
      <c r="G851" s="2275" t="s">
        <v>4522</v>
      </c>
      <c r="H851" s="2275" t="s">
        <v>4523</v>
      </c>
      <c r="I851" s="2275" t="s">
        <v>4524</v>
      </c>
      <c r="J851" s="5530"/>
      <c r="K851" s="5531"/>
    </row>
    <row r="852" spans="1:11" s="2242" customFormat="1" ht="15" customHeight="1" x14ac:dyDescent="0.2">
      <c r="A852" s="2403"/>
      <c r="C852" s="2276">
        <v>9.99</v>
      </c>
      <c r="D852" s="2277" t="s">
        <v>2240</v>
      </c>
      <c r="E852" s="2277" t="s">
        <v>1629</v>
      </c>
      <c r="F852" s="2277">
        <v>25</v>
      </c>
      <c r="G852" s="2278">
        <v>0.04</v>
      </c>
      <c r="H852" s="2278">
        <v>0.04</v>
      </c>
      <c r="I852" s="2278">
        <v>0.15</v>
      </c>
      <c r="J852" s="5530"/>
      <c r="K852" s="5531"/>
    </row>
    <row r="853" spans="1:11" s="2242" customFormat="1" ht="15" customHeight="1" x14ac:dyDescent="0.2">
      <c r="A853" s="2403"/>
      <c r="C853" s="2276">
        <v>14.99</v>
      </c>
      <c r="D853" s="2277" t="s">
        <v>2240</v>
      </c>
      <c r="E853" s="2277" t="s">
        <v>1629</v>
      </c>
      <c r="F853" s="2277">
        <v>40</v>
      </c>
      <c r="G853" s="2278">
        <v>0.04</v>
      </c>
      <c r="H853" s="2278">
        <v>0.04</v>
      </c>
      <c r="I853" s="2278">
        <v>0.15</v>
      </c>
      <c r="J853" s="5530"/>
      <c r="K853" s="5531"/>
    </row>
    <row r="854" spans="1:11" s="2242" customFormat="1" ht="15" customHeight="1" x14ac:dyDescent="0.2">
      <c r="A854" s="2403"/>
      <c r="C854" s="2276">
        <v>24.99</v>
      </c>
      <c r="D854" s="2277" t="s">
        <v>2240</v>
      </c>
      <c r="E854" s="2277" t="s">
        <v>1629</v>
      </c>
      <c r="F854" s="2277">
        <v>90</v>
      </c>
      <c r="G854" s="2278">
        <v>0.04</v>
      </c>
      <c r="H854" s="2278">
        <v>0.04</v>
      </c>
      <c r="I854" s="2278">
        <v>0.15</v>
      </c>
      <c r="J854" s="5530"/>
      <c r="K854" s="5531"/>
    </row>
    <row r="855" spans="1:11" s="2242" customFormat="1" ht="15" customHeight="1" x14ac:dyDescent="0.2">
      <c r="A855" s="2403"/>
      <c r="C855" s="2276">
        <v>29.99</v>
      </c>
      <c r="D855" s="2277" t="s">
        <v>2240</v>
      </c>
      <c r="E855" s="2277" t="s">
        <v>1629</v>
      </c>
      <c r="F855" s="2277">
        <v>100</v>
      </c>
      <c r="G855" s="2278">
        <v>0.04</v>
      </c>
      <c r="H855" s="2278">
        <v>0.04</v>
      </c>
      <c r="I855" s="2278">
        <v>0.15</v>
      </c>
      <c r="J855" s="5530"/>
      <c r="K855" s="5531"/>
    </row>
    <row r="856" spans="1:11" s="2242" customFormat="1" ht="15" customHeight="1" x14ac:dyDescent="0.2">
      <c r="A856" s="2403"/>
      <c r="C856" s="2276">
        <v>39.99</v>
      </c>
      <c r="D856" s="2277" t="s">
        <v>2240</v>
      </c>
      <c r="E856" s="2277" t="s">
        <v>1629</v>
      </c>
      <c r="F856" s="2277">
        <v>120</v>
      </c>
      <c r="G856" s="2278">
        <v>0.04</v>
      </c>
      <c r="H856" s="2278">
        <v>0.04</v>
      </c>
      <c r="I856" s="2278">
        <v>0.15</v>
      </c>
      <c r="J856" s="5530"/>
      <c r="K856" s="5531"/>
    </row>
    <row r="857" spans="1:11" s="2242" customFormat="1" ht="15" customHeight="1" x14ac:dyDescent="0.2">
      <c r="A857" s="2403"/>
      <c r="C857" s="2276">
        <v>49.99</v>
      </c>
      <c r="D857" s="2277" t="s">
        <v>2240</v>
      </c>
      <c r="E857" s="2277" t="s">
        <v>1629</v>
      </c>
      <c r="F857" s="2277">
        <v>140</v>
      </c>
      <c r="G857" s="2278">
        <v>0.04</v>
      </c>
      <c r="H857" s="2278">
        <v>0.04</v>
      </c>
      <c r="I857" s="2278">
        <v>0.15</v>
      </c>
      <c r="J857" s="5530"/>
      <c r="K857" s="5531"/>
    </row>
    <row r="858" spans="1:11" s="2242" customFormat="1" ht="15" customHeight="1" x14ac:dyDescent="0.2">
      <c r="A858" s="2403"/>
      <c r="C858" s="2276">
        <v>74.989999999999995</v>
      </c>
      <c r="D858" s="2277" t="s">
        <v>2240</v>
      </c>
      <c r="E858" s="2277" t="s">
        <v>1629</v>
      </c>
      <c r="F858" s="2277">
        <v>180</v>
      </c>
      <c r="G858" s="2278">
        <v>0.04</v>
      </c>
      <c r="H858" s="2278">
        <v>0.04</v>
      </c>
      <c r="I858" s="2278">
        <v>0.15</v>
      </c>
      <c r="J858" s="5530"/>
      <c r="K858" s="5531"/>
    </row>
    <row r="859" spans="1:11" s="2242" customFormat="1" ht="15" customHeight="1" x14ac:dyDescent="0.2">
      <c r="A859" s="2403"/>
      <c r="C859" s="2279">
        <v>99.99</v>
      </c>
      <c r="D859" s="2280" t="s">
        <v>2240</v>
      </c>
      <c r="E859" s="2277" t="s">
        <v>1629</v>
      </c>
      <c r="F859" s="2280">
        <v>250</v>
      </c>
      <c r="G859" s="2278">
        <v>0.04</v>
      </c>
      <c r="H859" s="2278">
        <v>0.04</v>
      </c>
      <c r="I859" s="2278">
        <v>0.15</v>
      </c>
      <c r="J859" s="5530"/>
      <c r="K859" s="5531"/>
    </row>
    <row r="860" spans="1:11" s="2242" customFormat="1" ht="15" customHeight="1" x14ac:dyDescent="0.2">
      <c r="A860" s="2403"/>
      <c r="C860" s="5597" t="s">
        <v>3721</v>
      </c>
      <c r="D860" s="5598"/>
      <c r="E860" s="5598"/>
      <c r="F860" s="5598"/>
      <c r="G860" s="5520"/>
      <c r="H860" s="5520"/>
      <c r="I860" s="5520"/>
      <c r="J860" s="5599"/>
      <c r="K860" s="5600"/>
    </row>
    <row r="861" spans="1:11" s="2242" customFormat="1" ht="15" customHeight="1" x14ac:dyDescent="0.25">
      <c r="A861" s="2403"/>
      <c r="C861" s="5526"/>
      <c r="D861" s="5527"/>
      <c r="E861" s="5527"/>
      <c r="F861" s="5528"/>
      <c r="G861" s="5529" t="s">
        <v>4514</v>
      </c>
      <c r="H861" s="5529"/>
      <c r="I861" s="5529"/>
      <c r="J861" s="5530"/>
      <c r="K861" s="5531"/>
    </row>
    <row r="862" spans="1:11" s="2242" customFormat="1" ht="15" customHeight="1" x14ac:dyDescent="0.2">
      <c r="A862" s="2403"/>
      <c r="C862" s="5532" t="s">
        <v>2342</v>
      </c>
      <c r="D862" s="5534" t="s">
        <v>2943</v>
      </c>
      <c r="E862" s="5534" t="s">
        <v>4515</v>
      </c>
      <c r="F862" s="5534" t="s">
        <v>4516</v>
      </c>
      <c r="G862" s="5535" t="s">
        <v>4517</v>
      </c>
      <c r="H862" s="5535"/>
      <c r="I862" s="5535"/>
      <c r="J862" s="5530"/>
      <c r="K862" s="5531"/>
    </row>
    <row r="863" spans="1:11" s="2242" customFormat="1" ht="15" customHeight="1" x14ac:dyDescent="0.2">
      <c r="A863" s="2403"/>
      <c r="C863" s="5533"/>
      <c r="D863" s="5535"/>
      <c r="E863" s="5535"/>
      <c r="F863" s="5535"/>
      <c r="G863" s="2275" t="s">
        <v>4518</v>
      </c>
      <c r="H863" s="2275" t="s">
        <v>4519</v>
      </c>
      <c r="I863" s="2275" t="s">
        <v>4520</v>
      </c>
      <c r="J863" s="5530"/>
      <c r="K863" s="5531"/>
    </row>
    <row r="864" spans="1:11" s="2242" customFormat="1" ht="15" customHeight="1" x14ac:dyDescent="0.2">
      <c r="A864" s="2403"/>
      <c r="C864" s="5533"/>
      <c r="D864" s="5535"/>
      <c r="E864" s="5535"/>
      <c r="F864" s="2275" t="s">
        <v>4521</v>
      </c>
      <c r="G864" s="2275" t="s">
        <v>4522</v>
      </c>
      <c r="H864" s="2275" t="s">
        <v>4523</v>
      </c>
      <c r="I864" s="2275" t="s">
        <v>4524</v>
      </c>
      <c r="J864" s="5530"/>
      <c r="K864" s="5531"/>
    </row>
    <row r="865" spans="1:11" s="2242" customFormat="1" ht="15" customHeight="1" x14ac:dyDescent="0.2">
      <c r="A865" s="2403"/>
      <c r="C865" s="2276">
        <v>9.99</v>
      </c>
      <c r="D865" s="2277" t="s">
        <v>2240</v>
      </c>
      <c r="E865" s="2277" t="s">
        <v>2030</v>
      </c>
      <c r="F865" s="2277">
        <v>25</v>
      </c>
      <c r="G865" s="2278">
        <v>0.04</v>
      </c>
      <c r="H865" s="2278">
        <v>0.04</v>
      </c>
      <c r="I865" s="2278">
        <v>0.15</v>
      </c>
      <c r="J865" s="5530"/>
      <c r="K865" s="5531"/>
    </row>
    <row r="866" spans="1:11" s="2242" customFormat="1" ht="15" customHeight="1" x14ac:dyDescent="0.2">
      <c r="A866" s="2403"/>
      <c r="C866" s="2276">
        <v>14.99</v>
      </c>
      <c r="D866" s="2277" t="s">
        <v>2240</v>
      </c>
      <c r="E866" s="2277" t="s">
        <v>2030</v>
      </c>
      <c r="F866" s="2277">
        <v>40</v>
      </c>
      <c r="G866" s="2278">
        <v>0.04</v>
      </c>
      <c r="H866" s="2278">
        <v>0.04</v>
      </c>
      <c r="I866" s="2278">
        <v>0.15</v>
      </c>
      <c r="J866" s="5530"/>
      <c r="K866" s="5531"/>
    </row>
    <row r="867" spans="1:11" s="2242" customFormat="1" ht="15" customHeight="1" x14ac:dyDescent="0.2">
      <c r="A867" s="2403"/>
      <c r="C867" s="2276">
        <v>24.99</v>
      </c>
      <c r="D867" s="2277" t="s">
        <v>2240</v>
      </c>
      <c r="E867" s="2277" t="s">
        <v>2030</v>
      </c>
      <c r="F867" s="2277">
        <v>90</v>
      </c>
      <c r="G867" s="2278">
        <v>0.04</v>
      </c>
      <c r="H867" s="2278">
        <v>0.04</v>
      </c>
      <c r="I867" s="2278">
        <v>0.15</v>
      </c>
      <c r="J867" s="5530"/>
      <c r="K867" s="5531"/>
    </row>
    <row r="868" spans="1:11" s="2242" customFormat="1" ht="15" customHeight="1" x14ac:dyDescent="0.2">
      <c r="A868" s="2403"/>
      <c r="C868" s="2276">
        <v>29.99</v>
      </c>
      <c r="D868" s="2277" t="s">
        <v>2240</v>
      </c>
      <c r="E868" s="2277" t="s">
        <v>2030</v>
      </c>
      <c r="F868" s="2277">
        <v>100</v>
      </c>
      <c r="G868" s="2278">
        <v>0.04</v>
      </c>
      <c r="H868" s="2278">
        <v>0.04</v>
      </c>
      <c r="I868" s="2278">
        <v>0.15</v>
      </c>
      <c r="J868" s="5530"/>
      <c r="K868" s="5531"/>
    </row>
    <row r="869" spans="1:11" s="2242" customFormat="1" ht="15" customHeight="1" x14ac:dyDescent="0.2">
      <c r="A869" s="2403"/>
      <c r="C869" s="2276">
        <v>39.99</v>
      </c>
      <c r="D869" s="2277" t="s">
        <v>2240</v>
      </c>
      <c r="E869" s="2277" t="s">
        <v>2030</v>
      </c>
      <c r="F869" s="2277">
        <v>120</v>
      </c>
      <c r="G869" s="2278">
        <v>0.04</v>
      </c>
      <c r="H869" s="2278">
        <v>0.04</v>
      </c>
      <c r="I869" s="2278">
        <v>0.15</v>
      </c>
      <c r="J869" s="5530"/>
      <c r="K869" s="5531"/>
    </row>
    <row r="870" spans="1:11" s="2242" customFormat="1" ht="15" customHeight="1" x14ac:dyDescent="0.2">
      <c r="A870" s="2403"/>
      <c r="C870" s="2276">
        <v>49.99</v>
      </c>
      <c r="D870" s="2277" t="s">
        <v>2240</v>
      </c>
      <c r="E870" s="2277" t="s">
        <v>2030</v>
      </c>
      <c r="F870" s="2277">
        <v>140</v>
      </c>
      <c r="G870" s="2278">
        <v>0.04</v>
      </c>
      <c r="H870" s="2278">
        <v>0.04</v>
      </c>
      <c r="I870" s="2278">
        <v>0.15</v>
      </c>
      <c r="J870" s="5530"/>
      <c r="K870" s="5531"/>
    </row>
    <row r="871" spans="1:11" s="2242" customFormat="1" ht="15" customHeight="1" x14ac:dyDescent="0.2">
      <c r="A871" s="2403"/>
      <c r="C871" s="2276">
        <v>74.989999999999995</v>
      </c>
      <c r="D871" s="2277" t="s">
        <v>2240</v>
      </c>
      <c r="E871" s="2277" t="s">
        <v>2030</v>
      </c>
      <c r="F871" s="2277">
        <v>180</v>
      </c>
      <c r="G871" s="2278">
        <v>0.04</v>
      </c>
      <c r="H871" s="2278">
        <v>0.04</v>
      </c>
      <c r="I871" s="2278">
        <v>0.15</v>
      </c>
      <c r="J871" s="5530"/>
      <c r="K871" s="5531"/>
    </row>
    <row r="872" spans="1:11" s="2242" customFormat="1" ht="15" customHeight="1" x14ac:dyDescent="0.2">
      <c r="A872" s="2403"/>
      <c r="C872" s="2279">
        <v>99.99</v>
      </c>
      <c r="D872" s="2280" t="s">
        <v>2240</v>
      </c>
      <c r="E872" s="2277" t="s">
        <v>2030</v>
      </c>
      <c r="F872" s="2280">
        <v>250</v>
      </c>
      <c r="G872" s="2278">
        <v>0.04</v>
      </c>
      <c r="H872" s="2278">
        <v>0.04</v>
      </c>
      <c r="I872" s="2278">
        <v>0.15</v>
      </c>
      <c r="J872" s="5530"/>
      <c r="K872" s="5531"/>
    </row>
    <row r="873" spans="1:11" s="2242" customFormat="1" ht="15" customHeight="1" x14ac:dyDescent="0.2">
      <c r="A873" s="2403"/>
      <c r="C873" s="5519" t="s">
        <v>3721</v>
      </c>
      <c r="D873" s="5520"/>
      <c r="E873" s="5520"/>
      <c r="F873" s="5520"/>
      <c r="G873" s="5520"/>
      <c r="H873" s="5520"/>
      <c r="I873" s="5520"/>
      <c r="J873" s="5521"/>
      <c r="K873" s="5522"/>
    </row>
    <row r="874" spans="1:11" s="2242" customFormat="1" ht="15" customHeight="1" x14ac:dyDescent="0.25">
      <c r="A874" s="2403"/>
      <c r="C874" s="5523" t="s">
        <v>4525</v>
      </c>
      <c r="D874" s="5524"/>
      <c r="E874" s="5524"/>
      <c r="F874" s="5524"/>
      <c r="G874" s="5524"/>
      <c r="H874" s="5524"/>
      <c r="I874" s="5524"/>
      <c r="J874" s="5524"/>
      <c r="K874" s="5525"/>
    </row>
    <row r="875" spans="1:11" s="2242" customFormat="1" ht="15" customHeight="1" x14ac:dyDescent="0.2">
      <c r="A875" s="2403"/>
      <c r="C875" s="5532" t="s">
        <v>2342</v>
      </c>
      <c r="D875" s="5534" t="s">
        <v>2943</v>
      </c>
      <c r="E875" s="5534" t="s">
        <v>4515</v>
      </c>
      <c r="F875" s="5545" t="s">
        <v>4526</v>
      </c>
      <c r="G875" s="5545"/>
      <c r="H875" s="5545"/>
      <c r="I875" s="5545"/>
      <c r="J875" s="2281"/>
      <c r="K875" s="2282"/>
    </row>
    <row r="876" spans="1:11" s="2242" customFormat="1" ht="15" customHeight="1" x14ac:dyDescent="0.2">
      <c r="A876" s="2403"/>
      <c r="C876" s="5533"/>
      <c r="D876" s="5535"/>
      <c r="E876" s="5535"/>
      <c r="F876" s="2275" t="s">
        <v>4527</v>
      </c>
      <c r="G876" s="5535" t="s">
        <v>4528</v>
      </c>
      <c r="H876" s="5535"/>
      <c r="I876" s="2275" t="s">
        <v>4529</v>
      </c>
      <c r="J876" s="2281"/>
      <c r="K876" s="2282"/>
    </row>
    <row r="877" spans="1:11" s="2242" customFormat="1" ht="15" customHeight="1" x14ac:dyDescent="0.2">
      <c r="A877" s="2403"/>
      <c r="C877" s="5533"/>
      <c r="D877" s="5535"/>
      <c r="E877" s="5535"/>
      <c r="F877" s="2275" t="s">
        <v>4530</v>
      </c>
      <c r="G877" s="5535" t="s">
        <v>4531</v>
      </c>
      <c r="H877" s="5535"/>
      <c r="I877" s="2275" t="s">
        <v>4532</v>
      </c>
      <c r="J877" s="2281"/>
      <c r="K877" s="2282"/>
    </row>
    <row r="878" spans="1:11" s="2242" customFormat="1" ht="15" customHeight="1" x14ac:dyDescent="0.2">
      <c r="A878" s="2403"/>
      <c r="C878" s="2276">
        <v>9.99</v>
      </c>
      <c r="D878" s="2277" t="s">
        <v>2240</v>
      </c>
      <c r="E878" s="2277" t="s">
        <v>1629</v>
      </c>
      <c r="F878" s="2277">
        <v>2</v>
      </c>
      <c r="G878" s="5539">
        <v>30</v>
      </c>
      <c r="H878" s="5539"/>
      <c r="I878" s="2283">
        <v>10</v>
      </c>
      <c r="J878" s="2284"/>
      <c r="K878" s="2282"/>
    </row>
    <row r="879" spans="1:11" s="2242" customFormat="1" ht="15" customHeight="1" x14ac:dyDescent="0.2">
      <c r="A879" s="2403"/>
      <c r="C879" s="2276">
        <v>14.99</v>
      </c>
      <c r="D879" s="2277" t="s">
        <v>2240</v>
      </c>
      <c r="E879" s="2277" t="s">
        <v>1629</v>
      </c>
      <c r="F879" s="2277">
        <v>2</v>
      </c>
      <c r="G879" s="5539">
        <v>50</v>
      </c>
      <c r="H879" s="5539"/>
      <c r="I879" s="2283">
        <v>15</v>
      </c>
      <c r="J879" s="2284"/>
      <c r="K879" s="2282"/>
    </row>
    <row r="880" spans="1:11" s="2242" customFormat="1" ht="15" customHeight="1" x14ac:dyDescent="0.2">
      <c r="A880" s="2403"/>
      <c r="C880" s="2276">
        <v>24.99</v>
      </c>
      <c r="D880" s="2277" t="s">
        <v>2240</v>
      </c>
      <c r="E880" s="2277" t="s">
        <v>1629</v>
      </c>
      <c r="F880" s="2277">
        <v>2</v>
      </c>
      <c r="G880" s="5539">
        <v>60</v>
      </c>
      <c r="H880" s="5539"/>
      <c r="I880" s="2283">
        <v>20</v>
      </c>
      <c r="J880" s="2284"/>
      <c r="K880" s="2282"/>
    </row>
    <row r="881" spans="1:11" s="2242" customFormat="1" ht="15" customHeight="1" x14ac:dyDescent="0.2">
      <c r="A881" s="2403"/>
      <c r="C881" s="2276">
        <v>29.99</v>
      </c>
      <c r="D881" s="2277" t="s">
        <v>2240</v>
      </c>
      <c r="E881" s="2277" t="s">
        <v>1629</v>
      </c>
      <c r="F881" s="2277">
        <v>3</v>
      </c>
      <c r="G881" s="5539">
        <v>105</v>
      </c>
      <c r="H881" s="5539"/>
      <c r="I881" s="2283">
        <v>25</v>
      </c>
      <c r="J881" s="2284"/>
      <c r="K881" s="2282"/>
    </row>
    <row r="882" spans="1:11" s="2242" customFormat="1" ht="15" customHeight="1" x14ac:dyDescent="0.2">
      <c r="A882" s="2403"/>
      <c r="C882" s="2276">
        <v>39.99</v>
      </c>
      <c r="D882" s="2277" t="s">
        <v>2240</v>
      </c>
      <c r="E882" s="2277" t="s">
        <v>1629</v>
      </c>
      <c r="F882" s="2277">
        <v>3</v>
      </c>
      <c r="G882" s="5539">
        <v>120</v>
      </c>
      <c r="H882" s="5539"/>
      <c r="I882" s="2283">
        <v>30</v>
      </c>
      <c r="J882" s="2284"/>
      <c r="K882" s="2282"/>
    </row>
    <row r="883" spans="1:11" s="2242" customFormat="1" ht="15" customHeight="1" x14ac:dyDescent="0.2">
      <c r="A883" s="2403"/>
      <c r="C883" s="2276">
        <v>49.99</v>
      </c>
      <c r="D883" s="2277" t="s">
        <v>2240</v>
      </c>
      <c r="E883" s="2277" t="s">
        <v>1629</v>
      </c>
      <c r="F883" s="2277">
        <v>4</v>
      </c>
      <c r="G883" s="5539">
        <v>180</v>
      </c>
      <c r="H883" s="5539"/>
      <c r="I883" s="2283">
        <v>50</v>
      </c>
      <c r="J883" s="2284"/>
      <c r="K883" s="2282"/>
    </row>
    <row r="884" spans="1:11" s="2242" customFormat="1" ht="15" customHeight="1" x14ac:dyDescent="0.2">
      <c r="A884" s="2403"/>
      <c r="C884" s="2276">
        <v>74.989999999999995</v>
      </c>
      <c r="D884" s="2277" t="s">
        <v>2240</v>
      </c>
      <c r="E884" s="2277" t="s">
        <v>1629</v>
      </c>
      <c r="F884" s="2277">
        <v>5</v>
      </c>
      <c r="G884" s="5539">
        <v>250</v>
      </c>
      <c r="H884" s="5539"/>
      <c r="I884" s="2283">
        <v>50</v>
      </c>
      <c r="J884" s="2284"/>
      <c r="K884" s="2282"/>
    </row>
    <row r="885" spans="1:11" s="2242" customFormat="1" ht="15" customHeight="1" x14ac:dyDescent="0.2">
      <c r="A885" s="2403"/>
      <c r="C885" s="2276">
        <v>99.99</v>
      </c>
      <c r="D885" s="2277" t="s">
        <v>2240</v>
      </c>
      <c r="E885" s="2277" t="s">
        <v>1629</v>
      </c>
      <c r="F885" s="2277">
        <v>5</v>
      </c>
      <c r="G885" s="5539">
        <v>275</v>
      </c>
      <c r="H885" s="5539"/>
      <c r="I885" s="2283">
        <v>50</v>
      </c>
      <c r="J885" s="2284"/>
      <c r="K885" s="2282"/>
    </row>
    <row r="886" spans="1:11" s="2242" customFormat="1" ht="15" customHeight="1" x14ac:dyDescent="0.2">
      <c r="A886" s="2403"/>
      <c r="C886" s="5546"/>
      <c r="D886" s="5547"/>
      <c r="E886" s="5547"/>
      <c r="F886" s="5547"/>
      <c r="G886" s="5547"/>
      <c r="H886" s="5547"/>
      <c r="I886" s="5547"/>
      <c r="J886" s="5547"/>
      <c r="K886" s="5548"/>
    </row>
    <row r="887" spans="1:11" s="2242" customFormat="1" ht="15" customHeight="1" x14ac:dyDescent="0.2">
      <c r="A887" s="2403"/>
      <c r="C887" s="5533" t="s">
        <v>2342</v>
      </c>
      <c r="D887" s="5535" t="s">
        <v>2943</v>
      </c>
      <c r="E887" s="5535" t="s">
        <v>4515</v>
      </c>
      <c r="F887" s="5545" t="s">
        <v>4526</v>
      </c>
      <c r="G887" s="5545"/>
      <c r="H887" s="5545"/>
      <c r="I887" s="5545"/>
      <c r="J887" s="2281"/>
      <c r="K887" s="2282"/>
    </row>
    <row r="888" spans="1:11" s="2242" customFormat="1" ht="15" customHeight="1" x14ac:dyDescent="0.2">
      <c r="A888" s="2403"/>
      <c r="C888" s="5533"/>
      <c r="D888" s="5535"/>
      <c r="E888" s="5535"/>
      <c r="F888" s="2275" t="s">
        <v>4527</v>
      </c>
      <c r="G888" s="5535" t="s">
        <v>4528</v>
      </c>
      <c r="H888" s="5535"/>
      <c r="I888" s="2275" t="s">
        <v>4529</v>
      </c>
      <c r="J888" s="2281"/>
      <c r="K888" s="2282"/>
    </row>
    <row r="889" spans="1:11" s="2242" customFormat="1" ht="15" customHeight="1" x14ac:dyDescent="0.2">
      <c r="A889" s="2403"/>
      <c r="C889" s="5533"/>
      <c r="D889" s="5535"/>
      <c r="E889" s="5535"/>
      <c r="F889" s="2275" t="s">
        <v>4530</v>
      </c>
      <c r="G889" s="5535" t="s">
        <v>4531</v>
      </c>
      <c r="H889" s="5535"/>
      <c r="I889" s="2275" t="s">
        <v>4532</v>
      </c>
      <c r="J889" s="2281"/>
      <c r="K889" s="2282"/>
    </row>
    <row r="890" spans="1:11" s="2242" customFormat="1" ht="15" customHeight="1" x14ac:dyDescent="0.2">
      <c r="A890" s="2403"/>
      <c r="C890" s="2276">
        <v>9.99</v>
      </c>
      <c r="D890" s="2277" t="s">
        <v>2240</v>
      </c>
      <c r="E890" s="2277" t="s">
        <v>2030</v>
      </c>
      <c r="F890" s="2277">
        <v>2</v>
      </c>
      <c r="G890" s="5539">
        <v>30</v>
      </c>
      <c r="H890" s="5539"/>
      <c r="I890" s="2283">
        <v>10</v>
      </c>
      <c r="J890" s="2284"/>
      <c r="K890" s="2282"/>
    </row>
    <row r="891" spans="1:11" s="2242" customFormat="1" ht="15" customHeight="1" x14ac:dyDescent="0.2">
      <c r="A891" s="2403"/>
      <c r="C891" s="2276">
        <v>14.99</v>
      </c>
      <c r="D891" s="2277" t="s">
        <v>2240</v>
      </c>
      <c r="E891" s="2277" t="s">
        <v>2030</v>
      </c>
      <c r="F891" s="2277">
        <v>2</v>
      </c>
      <c r="G891" s="5539">
        <v>50</v>
      </c>
      <c r="H891" s="5539"/>
      <c r="I891" s="2283">
        <v>15</v>
      </c>
      <c r="J891" s="2284"/>
      <c r="K891" s="2282"/>
    </row>
    <row r="892" spans="1:11" s="2242" customFormat="1" ht="15" customHeight="1" x14ac:dyDescent="0.2">
      <c r="A892" s="2403"/>
      <c r="C892" s="2276">
        <v>24.99</v>
      </c>
      <c r="D892" s="2277" t="s">
        <v>2240</v>
      </c>
      <c r="E892" s="2277" t="s">
        <v>2030</v>
      </c>
      <c r="F892" s="2277">
        <v>2</v>
      </c>
      <c r="G892" s="5539">
        <v>60</v>
      </c>
      <c r="H892" s="5539"/>
      <c r="I892" s="2283">
        <v>20</v>
      </c>
      <c r="J892" s="2284"/>
      <c r="K892" s="2282"/>
    </row>
    <row r="893" spans="1:11" s="2242" customFormat="1" ht="15" customHeight="1" x14ac:dyDescent="0.2">
      <c r="A893" s="2403"/>
      <c r="C893" s="2276">
        <v>29.99</v>
      </c>
      <c r="D893" s="2277" t="s">
        <v>2240</v>
      </c>
      <c r="E893" s="2277" t="s">
        <v>2030</v>
      </c>
      <c r="F893" s="2277">
        <v>3</v>
      </c>
      <c r="G893" s="5539">
        <v>105</v>
      </c>
      <c r="H893" s="5539"/>
      <c r="I893" s="2283">
        <v>25</v>
      </c>
      <c r="J893" s="2284"/>
      <c r="K893" s="2282"/>
    </row>
    <row r="894" spans="1:11" s="2242" customFormat="1" ht="15" customHeight="1" x14ac:dyDescent="0.2">
      <c r="A894" s="2403"/>
      <c r="C894" s="2276">
        <v>39.99</v>
      </c>
      <c r="D894" s="2277" t="s">
        <v>2240</v>
      </c>
      <c r="E894" s="2277" t="s">
        <v>2030</v>
      </c>
      <c r="F894" s="2277">
        <v>3</v>
      </c>
      <c r="G894" s="5539">
        <v>120</v>
      </c>
      <c r="H894" s="5539"/>
      <c r="I894" s="2283">
        <v>30</v>
      </c>
      <c r="J894" s="2284"/>
      <c r="K894" s="2282"/>
    </row>
    <row r="895" spans="1:11" s="2242" customFormat="1" ht="15" customHeight="1" x14ac:dyDescent="0.2">
      <c r="A895" s="2403"/>
      <c r="C895" s="2276">
        <v>49.99</v>
      </c>
      <c r="D895" s="2277" t="s">
        <v>2240</v>
      </c>
      <c r="E895" s="2277" t="s">
        <v>2030</v>
      </c>
      <c r="F895" s="2277">
        <v>4</v>
      </c>
      <c r="G895" s="5539">
        <v>180</v>
      </c>
      <c r="H895" s="5539"/>
      <c r="I895" s="2283">
        <v>50</v>
      </c>
      <c r="J895" s="2284"/>
      <c r="K895" s="2282"/>
    </row>
    <row r="896" spans="1:11" s="2242" customFormat="1" ht="15" customHeight="1" x14ac:dyDescent="0.2">
      <c r="A896" s="2403"/>
      <c r="C896" s="2276">
        <v>74.989999999999995</v>
      </c>
      <c r="D896" s="2277" t="s">
        <v>2240</v>
      </c>
      <c r="E896" s="2277" t="s">
        <v>2030</v>
      </c>
      <c r="F896" s="2277">
        <v>5</v>
      </c>
      <c r="G896" s="5539">
        <v>250</v>
      </c>
      <c r="H896" s="5539"/>
      <c r="I896" s="2283">
        <v>50</v>
      </c>
      <c r="J896" s="2284"/>
      <c r="K896" s="2282"/>
    </row>
    <row r="897" spans="1:11" s="2242" customFormat="1" ht="15" customHeight="1" x14ac:dyDescent="0.2">
      <c r="A897" s="2403"/>
      <c r="C897" s="2279">
        <v>99.99</v>
      </c>
      <c r="D897" s="2280" t="s">
        <v>2240</v>
      </c>
      <c r="E897" s="2277" t="s">
        <v>2030</v>
      </c>
      <c r="F897" s="2277">
        <v>5</v>
      </c>
      <c r="G897" s="5539">
        <v>275</v>
      </c>
      <c r="H897" s="5539"/>
      <c r="I897" s="2283">
        <v>50</v>
      </c>
      <c r="J897" s="2284"/>
      <c r="K897" s="2282"/>
    </row>
    <row r="898" spans="1:11" s="2242" customFormat="1" ht="15" customHeight="1" x14ac:dyDescent="0.25">
      <c r="A898" s="2403"/>
      <c r="C898" s="5523" t="s">
        <v>4533</v>
      </c>
      <c r="D898" s="5524"/>
      <c r="E898" s="5524"/>
      <c r="F898" s="5524"/>
      <c r="G898" s="5524"/>
      <c r="H898" s="5524"/>
      <c r="I898" s="5524"/>
      <c r="J898" s="5524"/>
      <c r="K898" s="5525"/>
    </row>
    <row r="899" spans="1:11" s="2242" customFormat="1" ht="15" customHeight="1" x14ac:dyDescent="0.2">
      <c r="A899" s="2403"/>
      <c r="C899" s="5543" t="s">
        <v>4534</v>
      </c>
      <c r="D899" s="5544"/>
      <c r="E899" s="5544"/>
      <c r="F899" s="5544"/>
      <c r="G899" s="5544"/>
      <c r="H899" s="5544"/>
      <c r="I899" s="5544"/>
      <c r="J899" s="5544"/>
      <c r="K899" s="2285" t="s">
        <v>4535</v>
      </c>
    </row>
    <row r="900" spans="1:11" s="2242" customFormat="1" ht="15" customHeight="1" x14ac:dyDescent="0.2">
      <c r="A900" s="2403"/>
      <c r="C900" s="2276" t="s">
        <v>657</v>
      </c>
      <c r="D900" s="2286" t="s">
        <v>658</v>
      </c>
      <c r="E900" s="2286" t="s">
        <v>659</v>
      </c>
      <c r="F900" s="2286" t="s">
        <v>1564</v>
      </c>
      <c r="G900" s="2286" t="s">
        <v>661</v>
      </c>
      <c r="H900" s="2278" t="s">
        <v>662</v>
      </c>
      <c r="I900" s="2278" t="s">
        <v>663</v>
      </c>
      <c r="J900" s="2278" t="s">
        <v>664</v>
      </c>
      <c r="K900" s="2285" t="s">
        <v>4536</v>
      </c>
    </row>
    <row r="901" spans="1:11" s="2242" customFormat="1" ht="15" customHeight="1" x14ac:dyDescent="0.2">
      <c r="A901" s="2403"/>
      <c r="C901" s="2276" t="s">
        <v>4537</v>
      </c>
      <c r="D901" s="2277" t="s">
        <v>4538</v>
      </c>
      <c r="E901" s="2277" t="s">
        <v>4538</v>
      </c>
      <c r="F901" s="2277" t="s">
        <v>4538</v>
      </c>
      <c r="G901" s="2277" t="s">
        <v>4538</v>
      </c>
      <c r="H901" s="2278" t="s">
        <v>4539</v>
      </c>
      <c r="I901" s="2278" t="s">
        <v>4540</v>
      </c>
      <c r="J901" s="2277" t="s">
        <v>4541</v>
      </c>
      <c r="K901" s="2287" t="s">
        <v>4542</v>
      </c>
    </row>
    <row r="902" spans="1:11" s="2242" customFormat="1" ht="15" customHeight="1" x14ac:dyDescent="0.25">
      <c r="A902" s="2403"/>
      <c r="C902" s="5540" t="s">
        <v>4543</v>
      </c>
      <c r="D902" s="5541"/>
      <c r="E902" s="5541"/>
      <c r="F902" s="5541"/>
      <c r="G902" s="5541"/>
      <c r="H902" s="5541"/>
      <c r="I902" s="5541"/>
      <c r="J902" s="5541"/>
      <c r="K902" s="5542"/>
    </row>
    <row r="903" spans="1:11" s="2242" customFormat="1" ht="15" customHeight="1" x14ac:dyDescent="0.2">
      <c r="A903" s="2403"/>
      <c r="C903" s="5536" t="s">
        <v>4544</v>
      </c>
      <c r="D903" s="5537"/>
      <c r="E903" s="5537"/>
      <c r="F903" s="5537"/>
      <c r="G903" s="5537"/>
      <c r="H903" s="5537"/>
      <c r="I903" s="5537"/>
      <c r="J903" s="5537"/>
      <c r="K903" s="5538"/>
    </row>
    <row r="904" spans="1:11" s="2242" customFormat="1" ht="15" customHeight="1" x14ac:dyDescent="0.2">
      <c r="A904" s="2403"/>
      <c r="C904" s="5536" t="s">
        <v>4545</v>
      </c>
      <c r="D904" s="5537"/>
      <c r="E904" s="5537"/>
      <c r="F904" s="5537"/>
      <c r="G904" s="5537"/>
      <c r="H904" s="5537"/>
      <c r="I904" s="5537"/>
      <c r="J904" s="5537"/>
      <c r="K904" s="5538"/>
    </row>
    <row r="905" spans="1:11" s="2242" customFormat="1" ht="15" customHeight="1" x14ac:dyDescent="0.2">
      <c r="A905" s="2403"/>
      <c r="C905" s="5536" t="s">
        <v>4546</v>
      </c>
      <c r="D905" s="5537"/>
      <c r="E905" s="5537"/>
      <c r="F905" s="5537"/>
      <c r="G905" s="5537"/>
      <c r="H905" s="5537"/>
      <c r="I905" s="5537"/>
      <c r="J905" s="5537"/>
      <c r="K905" s="5538"/>
    </row>
    <row r="906" spans="1:11" s="2242" customFormat="1" ht="15" customHeight="1" x14ac:dyDescent="0.2">
      <c r="A906" s="2403"/>
      <c r="C906" s="5536" t="s">
        <v>4547</v>
      </c>
      <c r="D906" s="5537"/>
      <c r="E906" s="5537"/>
      <c r="F906" s="5537"/>
      <c r="G906" s="5537"/>
      <c r="H906" s="5537"/>
      <c r="I906" s="5537"/>
      <c r="J906" s="5537"/>
      <c r="K906" s="5538"/>
    </row>
    <row r="907" spans="1:11" s="2242" customFormat="1" ht="15" customHeight="1" x14ac:dyDescent="0.2">
      <c r="A907" s="2403"/>
      <c r="C907" s="5536" t="s">
        <v>4548</v>
      </c>
      <c r="D907" s="5537"/>
      <c r="E907" s="5537"/>
      <c r="F907" s="5537"/>
      <c r="G907" s="5537"/>
      <c r="H907" s="5537"/>
      <c r="I907" s="5537"/>
      <c r="J907" s="5537"/>
      <c r="K907" s="5538"/>
    </row>
    <row r="908" spans="1:11" s="2242" customFormat="1" ht="15" customHeight="1" x14ac:dyDescent="0.2">
      <c r="A908" s="2403"/>
      <c r="C908" s="5536" t="s">
        <v>4549</v>
      </c>
      <c r="D908" s="5537"/>
      <c r="E908" s="5537"/>
      <c r="F908" s="5537"/>
      <c r="G908" s="5537"/>
      <c r="H908" s="5537"/>
      <c r="I908" s="5537"/>
      <c r="J908" s="5537"/>
      <c r="K908" s="5538"/>
    </row>
    <row r="909" spans="1:11" s="2242" customFormat="1" ht="15" customHeight="1" x14ac:dyDescent="0.2">
      <c r="A909" s="2403"/>
      <c r="C909" s="5536" t="s">
        <v>4550</v>
      </c>
      <c r="D909" s="5537"/>
      <c r="E909" s="5537"/>
      <c r="F909" s="5537"/>
      <c r="G909" s="5537"/>
      <c r="H909" s="5537"/>
      <c r="I909" s="5537"/>
      <c r="J909" s="5537"/>
      <c r="K909" s="5538"/>
    </row>
    <row r="910" spans="1:11" s="2242" customFormat="1" ht="15" customHeight="1" x14ac:dyDescent="0.2">
      <c r="A910" s="2403"/>
      <c r="C910" s="5536" t="s">
        <v>4551</v>
      </c>
      <c r="D910" s="5537"/>
      <c r="E910" s="5537"/>
      <c r="F910" s="5537"/>
      <c r="G910" s="5537"/>
      <c r="H910" s="5537"/>
      <c r="I910" s="5537"/>
      <c r="J910" s="5537"/>
      <c r="K910" s="5538"/>
    </row>
    <row r="911" spans="1:11" s="2242" customFormat="1" ht="15" customHeight="1" x14ac:dyDescent="0.2">
      <c r="A911" s="2403"/>
      <c r="C911" s="5536" t="s">
        <v>4552</v>
      </c>
      <c r="D911" s="5537"/>
      <c r="E911" s="5537"/>
      <c r="F911" s="5537"/>
      <c r="G911" s="5537"/>
      <c r="H911" s="5537"/>
      <c r="I911" s="5537"/>
      <c r="J911" s="5537"/>
      <c r="K911" s="5538"/>
    </row>
    <row r="912" spans="1:11" s="2242" customFormat="1" ht="15" customHeight="1" x14ac:dyDescent="0.2">
      <c r="A912" s="2403"/>
      <c r="C912" s="5536" t="s">
        <v>4553</v>
      </c>
      <c r="D912" s="5537"/>
      <c r="E912" s="5537"/>
      <c r="F912" s="5537"/>
      <c r="G912" s="5537"/>
      <c r="H912" s="5537"/>
      <c r="I912" s="5537"/>
      <c r="J912" s="5537"/>
      <c r="K912" s="5538"/>
    </row>
    <row r="913" spans="1:11" s="2242" customFormat="1" ht="15" customHeight="1" x14ac:dyDescent="0.2">
      <c r="A913" s="2403"/>
      <c r="C913" s="5536" t="s">
        <v>4554</v>
      </c>
      <c r="D913" s="5537"/>
      <c r="E913" s="5537"/>
      <c r="F913" s="5537"/>
      <c r="G913" s="5537"/>
      <c r="H913" s="5537"/>
      <c r="I913" s="5537"/>
      <c r="J913" s="5537"/>
      <c r="K913" s="5538"/>
    </row>
    <row r="914" spans="1:11" s="2242" customFormat="1" ht="15" customHeight="1" x14ac:dyDescent="0.2">
      <c r="A914" s="2403"/>
      <c r="C914" s="5536" t="s">
        <v>4555</v>
      </c>
      <c r="D914" s="5537"/>
      <c r="E914" s="5537"/>
      <c r="F914" s="5537"/>
      <c r="G914" s="5537"/>
      <c r="H914" s="5537"/>
      <c r="I914" s="5537"/>
      <c r="J914" s="5537"/>
      <c r="K914" s="5538"/>
    </row>
    <row r="915" spans="1:11" s="2242" customFormat="1" ht="15" customHeight="1" x14ac:dyDescent="0.2">
      <c r="A915" s="2403"/>
      <c r="C915" s="5536" t="s">
        <v>4556</v>
      </c>
      <c r="D915" s="5537"/>
      <c r="E915" s="5537"/>
      <c r="F915" s="5537"/>
      <c r="G915" s="5537"/>
      <c r="H915" s="5537"/>
      <c r="I915" s="5537"/>
      <c r="J915" s="5537"/>
      <c r="K915" s="5538"/>
    </row>
    <row r="916" spans="1:11" s="2242" customFormat="1" ht="15" customHeight="1" x14ac:dyDescent="0.2">
      <c r="A916" s="2403"/>
      <c r="C916" s="5536" t="s">
        <v>4557</v>
      </c>
      <c r="D916" s="5537"/>
      <c r="E916" s="5537"/>
      <c r="F916" s="5537"/>
      <c r="G916" s="5537"/>
      <c r="H916" s="5537"/>
      <c r="I916" s="5537"/>
      <c r="J916" s="5537"/>
      <c r="K916" s="5538"/>
    </row>
    <row r="917" spans="1:11" s="2242" customFormat="1" ht="15" customHeight="1" x14ac:dyDescent="0.2">
      <c r="A917" s="2403"/>
      <c r="C917" s="5536" t="s">
        <v>4558</v>
      </c>
      <c r="D917" s="5537"/>
      <c r="E917" s="5537"/>
      <c r="F917" s="5537"/>
      <c r="G917" s="5537"/>
      <c r="H917" s="5537"/>
      <c r="I917" s="5537"/>
      <c r="J917" s="5537"/>
      <c r="K917" s="5538"/>
    </row>
    <row r="918" spans="1:11" s="2242" customFormat="1" ht="15" customHeight="1" x14ac:dyDescent="0.2">
      <c r="A918" s="2403"/>
      <c r="C918" s="5536" t="s">
        <v>4559</v>
      </c>
      <c r="D918" s="5537"/>
      <c r="E918" s="5537"/>
      <c r="F918" s="5537"/>
      <c r="G918" s="5537"/>
      <c r="H918" s="5537"/>
      <c r="I918" s="5537"/>
      <c r="J918" s="5537"/>
      <c r="K918" s="5538"/>
    </row>
    <row r="919" spans="1:11" s="2242" customFormat="1" ht="15" customHeight="1" x14ac:dyDescent="0.2">
      <c r="A919" s="2403"/>
      <c r="C919" s="5536" t="s">
        <v>4560</v>
      </c>
      <c r="D919" s="5537"/>
      <c r="E919" s="5537"/>
      <c r="F919" s="5537"/>
      <c r="G919" s="5537"/>
      <c r="H919" s="5537"/>
      <c r="I919" s="5537"/>
      <c r="J919" s="5537"/>
      <c r="K919" s="5538"/>
    </row>
    <row r="920" spans="1:11" s="2242" customFormat="1" ht="15" customHeight="1" x14ac:dyDescent="0.2">
      <c r="A920" s="2403"/>
      <c r="C920" s="5576" t="s">
        <v>4561</v>
      </c>
      <c r="D920" s="5577"/>
      <c r="E920" s="5577"/>
      <c r="F920" s="5577"/>
      <c r="G920" s="5577"/>
      <c r="H920" s="5577"/>
      <c r="I920" s="5577"/>
      <c r="J920" s="5577"/>
      <c r="K920" s="5578"/>
    </row>
    <row r="921" spans="1:11" s="2242" customFormat="1" ht="15" customHeight="1" x14ac:dyDescent="0.2">
      <c r="A921" s="2403"/>
      <c r="C921" s="5601" t="s">
        <v>4562</v>
      </c>
      <c r="D921" s="5602"/>
      <c r="E921" s="5602"/>
      <c r="F921" s="5602"/>
      <c r="G921" s="5602"/>
      <c r="H921" s="5602"/>
      <c r="I921" s="5602"/>
      <c r="J921" s="5602"/>
      <c r="K921" s="5603"/>
    </row>
    <row r="922" spans="1:11" s="2242" customFormat="1" ht="15" customHeight="1" x14ac:dyDescent="0.2">
      <c r="A922" s="2403"/>
      <c r="C922" s="5536" t="s">
        <v>4563</v>
      </c>
      <c r="D922" s="5537"/>
      <c r="E922" s="5537"/>
      <c r="F922" s="5537"/>
      <c r="G922" s="5537"/>
      <c r="H922" s="5537"/>
      <c r="I922" s="5537"/>
      <c r="J922" s="5537"/>
      <c r="K922" s="5538"/>
    </row>
    <row r="923" spans="1:11" s="2242" customFormat="1" ht="15" customHeight="1" thickBot="1" x14ac:dyDescent="0.25">
      <c r="A923" s="2403"/>
      <c r="C923" s="5607" t="s">
        <v>4564</v>
      </c>
      <c r="D923" s="5608"/>
      <c r="E923" s="5608"/>
      <c r="F923" s="5608"/>
      <c r="G923" s="5608"/>
      <c r="H923" s="5608"/>
      <c r="I923" s="5608"/>
      <c r="J923" s="5608"/>
      <c r="K923" s="5609"/>
    </row>
    <row r="924" spans="1:11" s="2242" customFormat="1" ht="15" customHeight="1" thickTop="1" x14ac:dyDescent="0.2">
      <c r="A924" s="2403"/>
      <c r="C924" s="2288" t="s">
        <v>4565</v>
      </c>
      <c r="D924" s="2289" t="s">
        <v>3529</v>
      </c>
      <c r="E924" s="2290" t="s">
        <v>4566</v>
      </c>
      <c r="F924" s="2290" t="s">
        <v>4565</v>
      </c>
      <c r="G924" s="2289" t="s">
        <v>3529</v>
      </c>
      <c r="H924" s="2290" t="s">
        <v>4566</v>
      </c>
      <c r="I924" s="2290" t="s">
        <v>4565</v>
      </c>
      <c r="J924" s="2289" t="s">
        <v>3529</v>
      </c>
      <c r="K924" s="2291" t="s">
        <v>4566</v>
      </c>
    </row>
    <row r="925" spans="1:11" s="2242" customFormat="1" ht="15" customHeight="1" x14ac:dyDescent="0.2">
      <c r="A925" s="2403"/>
      <c r="C925" s="2292" t="s">
        <v>3202</v>
      </c>
      <c r="D925" s="2293">
        <v>0.19</v>
      </c>
      <c r="E925" s="2294" t="s">
        <v>4567</v>
      </c>
      <c r="F925" s="2294" t="s">
        <v>4568</v>
      </c>
      <c r="G925" s="2294">
        <v>0.47</v>
      </c>
      <c r="H925" s="2294" t="s">
        <v>4569</v>
      </c>
      <c r="I925" s="2294" t="s">
        <v>4570</v>
      </c>
      <c r="J925" s="2294">
        <v>0.94</v>
      </c>
      <c r="K925" s="2295" t="s">
        <v>4571</v>
      </c>
    </row>
    <row r="926" spans="1:11" s="2242" customFormat="1" ht="15" customHeight="1" x14ac:dyDescent="0.2">
      <c r="A926" s="2403"/>
      <c r="C926" s="2292" t="s">
        <v>4572</v>
      </c>
      <c r="D926" s="2293">
        <v>0.19</v>
      </c>
      <c r="E926" s="2294" t="s">
        <v>4567</v>
      </c>
      <c r="F926" s="2294" t="s">
        <v>4573</v>
      </c>
      <c r="G926" s="2294">
        <v>0.47</v>
      </c>
      <c r="H926" s="2294" t="s">
        <v>4569</v>
      </c>
      <c r="I926" s="2294" t="s">
        <v>4574</v>
      </c>
      <c r="J926" s="2294">
        <v>0.94</v>
      </c>
      <c r="K926" s="2295" t="s">
        <v>4571</v>
      </c>
    </row>
    <row r="927" spans="1:11" s="2242" customFormat="1" ht="15" customHeight="1" x14ac:dyDescent="0.2">
      <c r="A927" s="2403"/>
      <c r="C927" s="2292" t="s">
        <v>3212</v>
      </c>
      <c r="D927" s="2293">
        <v>0.28000000000000003</v>
      </c>
      <c r="E927" s="2294" t="s">
        <v>4575</v>
      </c>
      <c r="F927" s="2294" t="s">
        <v>4576</v>
      </c>
      <c r="G927" s="2294">
        <v>0.47</v>
      </c>
      <c r="H927" s="2294" t="s">
        <v>4569</v>
      </c>
      <c r="I927" s="2294" t="s">
        <v>4577</v>
      </c>
      <c r="J927" s="2294">
        <v>0.94</v>
      </c>
      <c r="K927" s="2295" t="s">
        <v>4571</v>
      </c>
    </row>
    <row r="928" spans="1:11" s="2242" customFormat="1" ht="15" customHeight="1" x14ac:dyDescent="0.2">
      <c r="A928" s="2403"/>
      <c r="C928" s="2292" t="s">
        <v>1602</v>
      </c>
      <c r="D928" s="2293">
        <v>0.28000000000000003</v>
      </c>
      <c r="E928" s="2294" t="s">
        <v>4575</v>
      </c>
      <c r="F928" s="2294" t="s">
        <v>4578</v>
      </c>
      <c r="G928" s="2294">
        <v>0.47</v>
      </c>
      <c r="H928" s="2294" t="s">
        <v>4569</v>
      </c>
      <c r="I928" s="2294" t="s">
        <v>4579</v>
      </c>
      <c r="J928" s="2294">
        <v>0.94</v>
      </c>
      <c r="K928" s="2295" t="s">
        <v>4571</v>
      </c>
    </row>
    <row r="929" spans="1:11" s="2242" customFormat="1" ht="15" customHeight="1" x14ac:dyDescent="0.2">
      <c r="A929" s="2403"/>
      <c r="C929" s="2292" t="s">
        <v>4580</v>
      </c>
      <c r="D929" s="2293">
        <v>0.28000000000000003</v>
      </c>
      <c r="E929" s="2294" t="s">
        <v>4575</v>
      </c>
      <c r="F929" s="2294" t="s">
        <v>4581</v>
      </c>
      <c r="G929" s="2294">
        <v>0.47</v>
      </c>
      <c r="H929" s="2294" t="s">
        <v>4569</v>
      </c>
      <c r="I929" s="2294" t="s">
        <v>4582</v>
      </c>
      <c r="J929" s="2294">
        <v>0.94</v>
      </c>
      <c r="K929" s="2295" t="s">
        <v>4571</v>
      </c>
    </row>
    <row r="930" spans="1:11" s="2242" customFormat="1" ht="15" customHeight="1" x14ac:dyDescent="0.2">
      <c r="A930" s="2403"/>
      <c r="C930" s="2292" t="s">
        <v>1603</v>
      </c>
      <c r="D930" s="2293">
        <v>0.28000000000000003</v>
      </c>
      <c r="E930" s="2294" t="s">
        <v>4575</v>
      </c>
      <c r="F930" s="2294" t="s">
        <v>4583</v>
      </c>
      <c r="G930" s="2294">
        <v>0.47</v>
      </c>
      <c r="H930" s="2294" t="s">
        <v>4569</v>
      </c>
      <c r="I930" s="2294" t="s">
        <v>4584</v>
      </c>
      <c r="J930" s="2294">
        <v>0.94</v>
      </c>
      <c r="K930" s="2295" t="s">
        <v>4571</v>
      </c>
    </row>
    <row r="931" spans="1:11" s="2242" customFormat="1" ht="15" customHeight="1" x14ac:dyDescent="0.2">
      <c r="A931" s="2403"/>
      <c r="C931" s="2292" t="s">
        <v>3219</v>
      </c>
      <c r="D931" s="2293">
        <v>0.28000000000000003</v>
      </c>
      <c r="E931" s="2294" t="s">
        <v>4575</v>
      </c>
      <c r="F931" s="2294" t="s">
        <v>4585</v>
      </c>
      <c r="G931" s="2294">
        <v>0.47</v>
      </c>
      <c r="H931" s="2294" t="s">
        <v>4569</v>
      </c>
      <c r="I931" s="2294" t="s">
        <v>4586</v>
      </c>
      <c r="J931" s="2294">
        <v>0.94</v>
      </c>
      <c r="K931" s="2295" t="s">
        <v>4571</v>
      </c>
    </row>
    <row r="932" spans="1:11" s="2242" customFormat="1" ht="15" customHeight="1" x14ac:dyDescent="0.2">
      <c r="A932" s="2403"/>
      <c r="C932" s="2292" t="s">
        <v>4587</v>
      </c>
      <c r="D932" s="2293">
        <v>0.28000000000000003</v>
      </c>
      <c r="E932" s="2294" t="s">
        <v>4575</v>
      </c>
      <c r="F932" s="2294" t="s">
        <v>4588</v>
      </c>
      <c r="G932" s="2294">
        <v>0.47</v>
      </c>
      <c r="H932" s="2294" t="s">
        <v>4569</v>
      </c>
      <c r="I932" s="2294" t="s">
        <v>4589</v>
      </c>
      <c r="J932" s="2294">
        <v>0.94</v>
      </c>
      <c r="K932" s="2295" t="s">
        <v>4571</v>
      </c>
    </row>
    <row r="933" spans="1:11" s="2242" customFormat="1" ht="15" customHeight="1" x14ac:dyDescent="0.2">
      <c r="A933" s="2403"/>
      <c r="C933" s="2292" t="s">
        <v>4590</v>
      </c>
      <c r="D933" s="2293">
        <v>0.28000000000000003</v>
      </c>
      <c r="E933" s="2294" t="s">
        <v>4575</v>
      </c>
      <c r="F933" s="2294" t="s">
        <v>4591</v>
      </c>
      <c r="G933" s="2294">
        <v>0.47</v>
      </c>
      <c r="H933" s="2294" t="s">
        <v>4569</v>
      </c>
      <c r="I933" s="2294" t="s">
        <v>4592</v>
      </c>
      <c r="J933" s="2294">
        <v>0.94</v>
      </c>
      <c r="K933" s="2295" t="s">
        <v>4571</v>
      </c>
    </row>
    <row r="934" spans="1:11" s="2242" customFormat="1" ht="15" customHeight="1" x14ac:dyDescent="0.2">
      <c r="A934" s="2403"/>
      <c r="C934" s="2292" t="s">
        <v>3217</v>
      </c>
      <c r="D934" s="2293">
        <v>0.28000000000000003</v>
      </c>
      <c r="E934" s="2294" t="s">
        <v>4575</v>
      </c>
      <c r="F934" s="2294" t="s">
        <v>4593</v>
      </c>
      <c r="G934" s="2294">
        <v>0.47</v>
      </c>
      <c r="H934" s="2294" t="s">
        <v>4569</v>
      </c>
      <c r="I934" s="2294" t="s">
        <v>4594</v>
      </c>
      <c r="J934" s="2294">
        <v>0.94</v>
      </c>
      <c r="K934" s="2295" t="s">
        <v>4571</v>
      </c>
    </row>
    <row r="935" spans="1:11" s="2242" customFormat="1" ht="15" customHeight="1" x14ac:dyDescent="0.2">
      <c r="A935" s="2403"/>
      <c r="C935" s="2292" t="s">
        <v>4580</v>
      </c>
      <c r="D935" s="2293">
        <v>0.28000000000000003</v>
      </c>
      <c r="E935" s="2294" t="s">
        <v>4575</v>
      </c>
      <c r="F935" s="2294" t="s">
        <v>4595</v>
      </c>
      <c r="G935" s="2294">
        <v>0.47</v>
      </c>
      <c r="H935" s="2294" t="s">
        <v>4569</v>
      </c>
      <c r="I935" s="2294" t="s">
        <v>4596</v>
      </c>
      <c r="J935" s="2294">
        <v>0.94</v>
      </c>
      <c r="K935" s="2295" t="s">
        <v>4571</v>
      </c>
    </row>
    <row r="936" spans="1:11" s="2242" customFormat="1" ht="15" customHeight="1" x14ac:dyDescent="0.2">
      <c r="A936" s="2403"/>
      <c r="C936" s="2292" t="s">
        <v>3217</v>
      </c>
      <c r="D936" s="2293">
        <v>0.28000000000000003</v>
      </c>
      <c r="E936" s="2294" t="s">
        <v>4575</v>
      </c>
      <c r="F936" s="2294" t="s">
        <v>4597</v>
      </c>
      <c r="G936" s="2294">
        <v>0.47</v>
      </c>
      <c r="H936" s="2294" t="s">
        <v>4569</v>
      </c>
      <c r="I936" s="2294" t="s">
        <v>4598</v>
      </c>
      <c r="J936" s="2294">
        <v>0.94</v>
      </c>
      <c r="K936" s="2295" t="s">
        <v>4571</v>
      </c>
    </row>
    <row r="937" spans="1:11" s="2242" customFormat="1" ht="15" customHeight="1" x14ac:dyDescent="0.2">
      <c r="A937" s="2403"/>
      <c r="C937" s="2292" t="s">
        <v>3212</v>
      </c>
      <c r="D937" s="2293">
        <v>0.28000000000000003</v>
      </c>
      <c r="E937" s="2294" t="s">
        <v>4575</v>
      </c>
      <c r="F937" s="2294" t="s">
        <v>4599</v>
      </c>
      <c r="G937" s="2294">
        <v>0.47</v>
      </c>
      <c r="H937" s="2294" t="s">
        <v>4569</v>
      </c>
      <c r="I937" s="2294" t="s">
        <v>4600</v>
      </c>
      <c r="J937" s="2294">
        <v>0.94</v>
      </c>
      <c r="K937" s="2295" t="s">
        <v>4571</v>
      </c>
    </row>
    <row r="938" spans="1:11" s="2242" customFormat="1" ht="15" customHeight="1" x14ac:dyDescent="0.2">
      <c r="A938" s="2403"/>
      <c r="C938" s="2292" t="s">
        <v>1602</v>
      </c>
      <c r="D938" s="2293">
        <v>0.28000000000000003</v>
      </c>
      <c r="E938" s="2294" t="s">
        <v>4575</v>
      </c>
      <c r="F938" s="2294" t="s">
        <v>4601</v>
      </c>
      <c r="G938" s="2294">
        <v>0.47</v>
      </c>
      <c r="H938" s="2294" t="s">
        <v>4569</v>
      </c>
      <c r="I938" s="2294" t="s">
        <v>4602</v>
      </c>
      <c r="J938" s="2294">
        <v>0.94</v>
      </c>
      <c r="K938" s="2295" t="s">
        <v>4571</v>
      </c>
    </row>
    <row r="939" spans="1:11" s="2242" customFormat="1" ht="15" customHeight="1" x14ac:dyDescent="0.2">
      <c r="A939" s="2403"/>
      <c r="C939" s="2292" t="s">
        <v>3219</v>
      </c>
      <c r="D939" s="2293">
        <v>0.28000000000000003</v>
      </c>
      <c r="E939" s="2294" t="s">
        <v>4575</v>
      </c>
      <c r="F939" s="2294" t="s">
        <v>4603</v>
      </c>
      <c r="G939" s="2294">
        <v>0.47</v>
      </c>
      <c r="H939" s="2294" t="s">
        <v>4569</v>
      </c>
      <c r="I939" s="2294" t="s">
        <v>4604</v>
      </c>
      <c r="J939" s="2294">
        <v>0.94</v>
      </c>
      <c r="K939" s="2295" t="s">
        <v>4571</v>
      </c>
    </row>
    <row r="940" spans="1:11" s="2242" customFormat="1" ht="15" customHeight="1" x14ac:dyDescent="0.2">
      <c r="A940" s="2403"/>
      <c r="C940" s="2292" t="s">
        <v>1603</v>
      </c>
      <c r="D940" s="2293">
        <v>0.28000000000000003</v>
      </c>
      <c r="E940" s="2294" t="s">
        <v>4575</v>
      </c>
      <c r="F940" s="2294" t="s">
        <v>4605</v>
      </c>
      <c r="G940" s="2294">
        <v>0.47</v>
      </c>
      <c r="H940" s="2294" t="s">
        <v>4569</v>
      </c>
      <c r="I940" s="2294" t="s">
        <v>4606</v>
      </c>
      <c r="J940" s="2294">
        <v>0.94</v>
      </c>
      <c r="K940" s="2295" t="s">
        <v>4571</v>
      </c>
    </row>
    <row r="941" spans="1:11" s="2242" customFormat="1" ht="15" customHeight="1" x14ac:dyDescent="0.2">
      <c r="A941" s="2403"/>
      <c r="C941" s="2292" t="s">
        <v>4587</v>
      </c>
      <c r="D941" s="2293">
        <v>0.28000000000000003</v>
      </c>
      <c r="E941" s="2294" t="s">
        <v>4575</v>
      </c>
      <c r="F941" s="2294" t="s">
        <v>4607</v>
      </c>
      <c r="G941" s="2294">
        <v>0.47</v>
      </c>
      <c r="H941" s="2294" t="s">
        <v>4569</v>
      </c>
      <c r="I941" s="2294" t="s">
        <v>4608</v>
      </c>
      <c r="J941" s="2294">
        <v>0.94</v>
      </c>
      <c r="K941" s="2295" t="s">
        <v>4571</v>
      </c>
    </row>
    <row r="942" spans="1:11" s="2242" customFormat="1" ht="15" customHeight="1" x14ac:dyDescent="0.2">
      <c r="A942" s="2403"/>
      <c r="C942" s="2292" t="s">
        <v>4590</v>
      </c>
      <c r="D942" s="2293">
        <v>0.28000000000000003</v>
      </c>
      <c r="E942" s="2294" t="s">
        <v>4575</v>
      </c>
      <c r="F942" s="2294" t="s">
        <v>4609</v>
      </c>
      <c r="G942" s="2294">
        <v>0.47</v>
      </c>
      <c r="H942" s="2294" t="s">
        <v>4569</v>
      </c>
      <c r="I942" s="2294" t="s">
        <v>4610</v>
      </c>
      <c r="J942" s="2294">
        <v>0.94</v>
      </c>
      <c r="K942" s="2295" t="s">
        <v>4571</v>
      </c>
    </row>
    <row r="943" spans="1:11" s="2242" customFormat="1" ht="15" customHeight="1" x14ac:dyDescent="0.2">
      <c r="A943" s="2403"/>
      <c r="C943" s="2292" t="s">
        <v>242</v>
      </c>
      <c r="D943" s="2293">
        <v>0.28000000000000003</v>
      </c>
      <c r="E943" s="2294" t="s">
        <v>4575</v>
      </c>
      <c r="F943" s="2294" t="s">
        <v>4611</v>
      </c>
      <c r="G943" s="2294">
        <v>0.47</v>
      </c>
      <c r="H943" s="2294" t="s">
        <v>4569</v>
      </c>
      <c r="I943" s="2294" t="s">
        <v>4612</v>
      </c>
      <c r="J943" s="2294">
        <v>0.94</v>
      </c>
      <c r="K943" s="2295" t="s">
        <v>4571</v>
      </c>
    </row>
    <row r="944" spans="1:11" s="2242" customFormat="1" ht="15" customHeight="1" x14ac:dyDescent="0.2">
      <c r="A944" s="2403"/>
      <c r="C944" s="2292" t="s">
        <v>242</v>
      </c>
      <c r="D944" s="2293">
        <v>0.28000000000000003</v>
      </c>
      <c r="E944" s="2294" t="s">
        <v>4575</v>
      </c>
      <c r="F944" s="2294" t="s">
        <v>4613</v>
      </c>
      <c r="G944" s="2294">
        <v>0.47</v>
      </c>
      <c r="H944" s="2294" t="s">
        <v>4569</v>
      </c>
      <c r="I944" s="2294" t="s">
        <v>4614</v>
      </c>
      <c r="J944" s="2294">
        <v>4.49</v>
      </c>
      <c r="K944" s="2295" t="s">
        <v>4571</v>
      </c>
    </row>
    <row r="945" spans="1:11" s="2242" customFormat="1" ht="15" customHeight="1" x14ac:dyDescent="0.2">
      <c r="A945" s="2403"/>
      <c r="C945" s="2292" t="s">
        <v>3243</v>
      </c>
      <c r="D945" s="2293">
        <v>0.28000000000000003</v>
      </c>
      <c r="E945" s="2294" t="s">
        <v>4615</v>
      </c>
      <c r="F945" s="2294" t="s">
        <v>4616</v>
      </c>
      <c r="G945" s="2294">
        <v>0.47</v>
      </c>
      <c r="H945" s="2294" t="s">
        <v>4569</v>
      </c>
      <c r="I945" s="2294" t="s">
        <v>4617</v>
      </c>
      <c r="J945" s="2294">
        <v>4.49</v>
      </c>
      <c r="K945" s="2295" t="s">
        <v>4618</v>
      </c>
    </row>
    <row r="946" spans="1:11" s="2242" customFormat="1" ht="15" customHeight="1" x14ac:dyDescent="0.2">
      <c r="A946" s="2403"/>
      <c r="C946" s="2292" t="s">
        <v>4619</v>
      </c>
      <c r="D946" s="2293">
        <v>0.28000000000000003</v>
      </c>
      <c r="E946" s="2294" t="s">
        <v>4615</v>
      </c>
      <c r="F946" s="2294" t="s">
        <v>4620</v>
      </c>
      <c r="G946" s="2294">
        <v>0.47</v>
      </c>
      <c r="H946" s="2294" t="s">
        <v>4569</v>
      </c>
      <c r="I946" s="2294" t="s">
        <v>4621</v>
      </c>
      <c r="J946" s="2294">
        <v>4.49</v>
      </c>
      <c r="K946" s="2295" t="s">
        <v>4618</v>
      </c>
    </row>
    <row r="947" spans="1:11" s="2242" customFormat="1" ht="15" customHeight="1" x14ac:dyDescent="0.2">
      <c r="A947" s="2403"/>
      <c r="C947" s="2292" t="s">
        <v>4622</v>
      </c>
      <c r="D947" s="2293">
        <v>0.28000000000000003</v>
      </c>
      <c r="E947" s="2294" t="s">
        <v>4615</v>
      </c>
      <c r="F947" s="2294" t="s">
        <v>4623</v>
      </c>
      <c r="G947" s="2294">
        <v>0.47</v>
      </c>
      <c r="H947" s="2294" t="s">
        <v>4569</v>
      </c>
      <c r="I947" s="2294" t="s">
        <v>4624</v>
      </c>
      <c r="J947" s="2294">
        <v>4.49</v>
      </c>
      <c r="K947" s="2295" t="s">
        <v>4618</v>
      </c>
    </row>
    <row r="948" spans="1:11" s="2242" customFormat="1" ht="15" customHeight="1" x14ac:dyDescent="0.2">
      <c r="A948" s="2403"/>
      <c r="C948" s="2292" t="s">
        <v>4625</v>
      </c>
      <c r="D948" s="2293">
        <v>0.28000000000000003</v>
      </c>
      <c r="E948" s="2294" t="s">
        <v>4615</v>
      </c>
      <c r="F948" s="2294" t="s">
        <v>4626</v>
      </c>
      <c r="G948" s="2294">
        <v>0.47</v>
      </c>
      <c r="H948" s="2294" t="s">
        <v>4569</v>
      </c>
      <c r="I948" s="2294" t="s">
        <v>4627</v>
      </c>
      <c r="J948" s="2294">
        <v>4.49</v>
      </c>
      <c r="K948" s="2295" t="s">
        <v>4618</v>
      </c>
    </row>
    <row r="949" spans="1:11" s="2242" customFormat="1" ht="15" customHeight="1" x14ac:dyDescent="0.2">
      <c r="A949" s="2403"/>
      <c r="C949" s="2292" t="s">
        <v>4628</v>
      </c>
      <c r="D949" s="2293">
        <v>0.28000000000000003</v>
      </c>
      <c r="E949" s="2294" t="s">
        <v>4615</v>
      </c>
      <c r="F949" s="2294" t="s">
        <v>4629</v>
      </c>
      <c r="G949" s="2294">
        <v>0.47</v>
      </c>
      <c r="H949" s="2294" t="s">
        <v>4569</v>
      </c>
      <c r="I949" s="2294" t="s">
        <v>4630</v>
      </c>
      <c r="J949" s="2294">
        <v>4.49</v>
      </c>
      <c r="K949" s="2295" t="s">
        <v>4618</v>
      </c>
    </row>
    <row r="950" spans="1:11" s="2242" customFormat="1" ht="15" customHeight="1" x14ac:dyDescent="0.2">
      <c r="A950" s="2403"/>
      <c r="C950" s="2292" t="s">
        <v>3247</v>
      </c>
      <c r="D950" s="2293">
        <v>0.28000000000000003</v>
      </c>
      <c r="E950" s="2294" t="s">
        <v>4615</v>
      </c>
      <c r="F950" s="2294" t="s">
        <v>4631</v>
      </c>
      <c r="G950" s="2294">
        <v>0.47</v>
      </c>
      <c r="H950" s="2294" t="s">
        <v>4569</v>
      </c>
      <c r="I950" s="2294" t="s">
        <v>4632</v>
      </c>
      <c r="J950" s="2294">
        <v>4.49</v>
      </c>
      <c r="K950" s="2295" t="s">
        <v>4618</v>
      </c>
    </row>
    <row r="951" spans="1:11" s="2242" customFormat="1" ht="15" customHeight="1" x14ac:dyDescent="0.2">
      <c r="A951" s="2403"/>
      <c r="C951" s="2292" t="s">
        <v>3241</v>
      </c>
      <c r="D951" s="2293">
        <v>0.28000000000000003</v>
      </c>
      <c r="E951" s="2294" t="s">
        <v>4615</v>
      </c>
      <c r="F951" s="2294" t="s">
        <v>3239</v>
      </c>
      <c r="G951" s="2294">
        <v>0.47</v>
      </c>
      <c r="H951" s="2294" t="s">
        <v>4569</v>
      </c>
      <c r="I951" s="2294" t="s">
        <v>4633</v>
      </c>
      <c r="J951" s="2294">
        <v>4.49</v>
      </c>
      <c r="K951" s="2295" t="s">
        <v>4618</v>
      </c>
    </row>
    <row r="952" spans="1:11" s="2242" customFormat="1" ht="15" customHeight="1" x14ac:dyDescent="0.2">
      <c r="A952" s="2403"/>
      <c r="C952" s="2292" t="s">
        <v>4634</v>
      </c>
      <c r="D952" s="2293">
        <v>0.28000000000000003</v>
      </c>
      <c r="E952" s="2294" t="s">
        <v>4615</v>
      </c>
      <c r="F952" s="2294" t="s">
        <v>4635</v>
      </c>
      <c r="G952" s="2294">
        <v>0.47</v>
      </c>
      <c r="H952" s="2294" t="s">
        <v>4569</v>
      </c>
      <c r="I952" s="2294" t="s">
        <v>4636</v>
      </c>
      <c r="J952" s="2294">
        <v>4.49</v>
      </c>
      <c r="K952" s="2295" t="s">
        <v>4618</v>
      </c>
    </row>
    <row r="953" spans="1:11" s="2242" customFormat="1" ht="15" customHeight="1" x14ac:dyDescent="0.2">
      <c r="A953" s="2403"/>
      <c r="C953" s="2292" t="s">
        <v>3227</v>
      </c>
      <c r="D953" s="2293">
        <v>0.28000000000000003</v>
      </c>
      <c r="E953" s="2294" t="s">
        <v>4637</v>
      </c>
      <c r="F953" s="2294" t="s">
        <v>4638</v>
      </c>
      <c r="G953" s="2294">
        <v>0.47</v>
      </c>
      <c r="H953" s="2294" t="s">
        <v>4569</v>
      </c>
      <c r="I953" s="2294" t="s">
        <v>4639</v>
      </c>
      <c r="J953" s="2294">
        <v>4.49</v>
      </c>
      <c r="K953" s="2295" t="s">
        <v>4618</v>
      </c>
    </row>
    <row r="954" spans="1:11" s="2242" customFormat="1" ht="15" customHeight="1" x14ac:dyDescent="0.2">
      <c r="A954" s="2403"/>
      <c r="C954" s="2292" t="s">
        <v>3233</v>
      </c>
      <c r="D954" s="2293">
        <v>0.28000000000000003</v>
      </c>
      <c r="E954" s="2294" t="s">
        <v>4637</v>
      </c>
      <c r="F954" s="2294" t="s">
        <v>4640</v>
      </c>
      <c r="G954" s="2294">
        <v>0.47</v>
      </c>
      <c r="H954" s="2294" t="s">
        <v>4569</v>
      </c>
      <c r="I954" s="2294" t="s">
        <v>4641</v>
      </c>
      <c r="J954" s="2294">
        <v>4.49</v>
      </c>
      <c r="K954" s="2295" t="s">
        <v>4618</v>
      </c>
    </row>
    <row r="955" spans="1:11" s="2242" customFormat="1" ht="15" customHeight="1" x14ac:dyDescent="0.2">
      <c r="A955" s="2403"/>
      <c r="C955" s="2292" t="s">
        <v>4642</v>
      </c>
      <c r="D955" s="2293">
        <v>0.28000000000000003</v>
      </c>
      <c r="E955" s="2294" t="s">
        <v>4637</v>
      </c>
      <c r="F955" s="2294" t="s">
        <v>4643</v>
      </c>
      <c r="G955" s="2294">
        <v>0.47</v>
      </c>
      <c r="H955" s="2294" t="s">
        <v>4569</v>
      </c>
      <c r="I955" s="2294" t="s">
        <v>4644</v>
      </c>
      <c r="J955" s="2294">
        <v>4.49</v>
      </c>
      <c r="K955" s="2295" t="s">
        <v>4618</v>
      </c>
    </row>
    <row r="956" spans="1:11" s="2242" customFormat="1" ht="15" customHeight="1" x14ac:dyDescent="0.2">
      <c r="A956" s="2403"/>
      <c r="C956" s="2292" t="s">
        <v>4642</v>
      </c>
      <c r="D956" s="2293">
        <v>0.28000000000000003</v>
      </c>
      <c r="E956" s="2294" t="s">
        <v>4637</v>
      </c>
      <c r="F956" s="2294" t="s">
        <v>4645</v>
      </c>
      <c r="G956" s="2294">
        <v>0.47</v>
      </c>
      <c r="H956" s="2294" t="s">
        <v>4569</v>
      </c>
      <c r="I956" s="2294" t="s">
        <v>4646</v>
      </c>
      <c r="J956" s="2294">
        <v>4.49</v>
      </c>
      <c r="K956" s="2295" t="s">
        <v>4618</v>
      </c>
    </row>
    <row r="957" spans="1:11" s="2242" customFormat="1" ht="15" customHeight="1" x14ac:dyDescent="0.2">
      <c r="A957" s="2403"/>
      <c r="C957" s="2292" t="s">
        <v>3229</v>
      </c>
      <c r="D957" s="2293">
        <v>0.28000000000000003</v>
      </c>
      <c r="E957" s="2294" t="s">
        <v>4637</v>
      </c>
      <c r="F957" s="2294" t="s">
        <v>4647</v>
      </c>
      <c r="G957" s="2294">
        <v>0.47</v>
      </c>
      <c r="H957" s="2294" t="s">
        <v>4569</v>
      </c>
      <c r="I957" s="2294" t="s">
        <v>4648</v>
      </c>
      <c r="J957" s="2294">
        <v>4.49</v>
      </c>
      <c r="K957" s="2295" t="s">
        <v>4618</v>
      </c>
    </row>
    <row r="958" spans="1:11" s="2242" customFormat="1" ht="15" customHeight="1" x14ac:dyDescent="0.2">
      <c r="A958" s="2403"/>
      <c r="C958" s="2292" t="s">
        <v>3225</v>
      </c>
      <c r="D958" s="2293">
        <v>0.28000000000000003</v>
      </c>
      <c r="E958" s="2294" t="s">
        <v>4637</v>
      </c>
      <c r="F958" s="2294" t="s">
        <v>4649</v>
      </c>
      <c r="G958" s="2294">
        <v>0.47</v>
      </c>
      <c r="H958" s="2294" t="s">
        <v>4569</v>
      </c>
      <c r="I958" s="2294" t="s">
        <v>4650</v>
      </c>
      <c r="J958" s="2294">
        <v>4.49</v>
      </c>
      <c r="K958" s="2295" t="s">
        <v>4618</v>
      </c>
    </row>
    <row r="959" spans="1:11" s="2242" customFormat="1" ht="15" customHeight="1" x14ac:dyDescent="0.2">
      <c r="A959" s="2403"/>
      <c r="C959" s="2292" t="s">
        <v>3229</v>
      </c>
      <c r="D959" s="2293">
        <v>0.28000000000000003</v>
      </c>
      <c r="E959" s="2294" t="s">
        <v>4637</v>
      </c>
      <c r="F959" s="2294" t="s">
        <v>4651</v>
      </c>
      <c r="G959" s="2294">
        <v>0.47</v>
      </c>
      <c r="H959" s="2294" t="s">
        <v>4569</v>
      </c>
      <c r="I959" s="2294" t="s">
        <v>4652</v>
      </c>
      <c r="J959" s="2294">
        <v>4.49</v>
      </c>
      <c r="K959" s="2295" t="s">
        <v>4618</v>
      </c>
    </row>
    <row r="960" spans="1:11" s="2242" customFormat="1" ht="15" customHeight="1" x14ac:dyDescent="0.2">
      <c r="A960" s="2403"/>
      <c r="C960" s="2292" t="s">
        <v>3227</v>
      </c>
      <c r="D960" s="2293">
        <v>0.28000000000000003</v>
      </c>
      <c r="E960" s="2294" t="s">
        <v>4637</v>
      </c>
      <c r="F960" s="2294" t="s">
        <v>4653</v>
      </c>
      <c r="G960" s="2294">
        <v>0.47</v>
      </c>
      <c r="H960" s="2294" t="s">
        <v>4569</v>
      </c>
      <c r="I960" s="2294" t="s">
        <v>4652</v>
      </c>
      <c r="J960" s="2294">
        <v>4.49</v>
      </c>
      <c r="K960" s="2295" t="s">
        <v>4618</v>
      </c>
    </row>
    <row r="961" spans="1:11" s="2242" customFormat="1" ht="15" customHeight="1" x14ac:dyDescent="0.2">
      <c r="A961" s="2403"/>
      <c r="C961" s="2292" t="s">
        <v>3233</v>
      </c>
      <c r="D961" s="2293">
        <v>0.28000000000000003</v>
      </c>
      <c r="E961" s="2294" t="s">
        <v>4637</v>
      </c>
      <c r="F961" s="2294" t="s">
        <v>4654</v>
      </c>
      <c r="G961" s="2294">
        <v>0.47</v>
      </c>
      <c r="H961" s="2294" t="s">
        <v>4569</v>
      </c>
      <c r="I961" s="2284"/>
      <c r="J961" s="2284"/>
      <c r="K961" s="2282"/>
    </row>
    <row r="962" spans="1:11" s="2242" customFormat="1" ht="15" customHeight="1" x14ac:dyDescent="0.2">
      <c r="A962" s="2403"/>
      <c r="C962" s="2292" t="s">
        <v>3225</v>
      </c>
      <c r="D962" s="2293">
        <v>0.28000000000000003</v>
      </c>
      <c r="E962" s="2294" t="s">
        <v>4637</v>
      </c>
      <c r="F962" s="2294" t="s">
        <v>4655</v>
      </c>
      <c r="G962" s="2294">
        <v>0.47</v>
      </c>
      <c r="H962" s="2294" t="s">
        <v>4569</v>
      </c>
      <c r="I962" s="2284"/>
      <c r="J962" s="2284"/>
      <c r="K962" s="2282"/>
    </row>
    <row r="963" spans="1:11" s="2242" customFormat="1" ht="15" customHeight="1" x14ac:dyDescent="0.2">
      <c r="A963" s="2403"/>
      <c r="C963" s="2292" t="s">
        <v>243</v>
      </c>
      <c r="D963" s="2293">
        <v>0.28000000000000003</v>
      </c>
      <c r="E963" s="2294" t="s">
        <v>4637</v>
      </c>
      <c r="F963" s="2294" t="s">
        <v>4656</v>
      </c>
      <c r="G963" s="2294">
        <v>0.47</v>
      </c>
      <c r="H963" s="2294" t="s">
        <v>4569</v>
      </c>
      <c r="I963" s="2284"/>
      <c r="J963" s="2284"/>
      <c r="K963" s="2282"/>
    </row>
    <row r="964" spans="1:11" s="2242" customFormat="1" ht="15" customHeight="1" x14ac:dyDescent="0.2">
      <c r="A964" s="2403"/>
      <c r="C964" s="2292" t="s">
        <v>243</v>
      </c>
      <c r="D964" s="2293">
        <v>0.28000000000000003</v>
      </c>
      <c r="E964" s="2294" t="s">
        <v>4637</v>
      </c>
      <c r="F964" s="2294" t="s">
        <v>4657</v>
      </c>
      <c r="G964" s="2294">
        <v>0.47</v>
      </c>
      <c r="H964" s="2294" t="s">
        <v>4569</v>
      </c>
      <c r="I964" s="2284"/>
      <c r="J964" s="2284"/>
      <c r="K964" s="2282"/>
    </row>
    <row r="965" spans="1:11" s="2242" customFormat="1" ht="15" customHeight="1" x14ac:dyDescent="0.2">
      <c r="A965" s="2403"/>
      <c r="C965" s="2292" t="s">
        <v>4658</v>
      </c>
      <c r="D965" s="2293">
        <v>0.28000000000000003</v>
      </c>
      <c r="E965" s="2294" t="s">
        <v>4659</v>
      </c>
      <c r="F965" s="2294" t="s">
        <v>4660</v>
      </c>
      <c r="G965" s="2294">
        <v>0.47</v>
      </c>
      <c r="H965" s="2294" t="s">
        <v>4569</v>
      </c>
      <c r="I965" s="2284"/>
      <c r="J965" s="2284"/>
      <c r="K965" s="2282"/>
    </row>
    <row r="966" spans="1:11" s="2242" customFormat="1" ht="15" customHeight="1" x14ac:dyDescent="0.2">
      <c r="A966" s="2403"/>
      <c r="C966" s="2292" t="s">
        <v>4661</v>
      </c>
      <c r="D966" s="2293">
        <v>0.28000000000000003</v>
      </c>
      <c r="E966" s="2294" t="s">
        <v>4659</v>
      </c>
      <c r="F966" s="2294" t="s">
        <v>4662</v>
      </c>
      <c r="G966" s="2294">
        <v>0.47</v>
      </c>
      <c r="H966" s="2294" t="s">
        <v>4569</v>
      </c>
      <c r="I966" s="2284"/>
      <c r="J966" s="2284"/>
      <c r="K966" s="2282"/>
    </row>
    <row r="967" spans="1:11" s="2242" customFormat="1" ht="15" customHeight="1" x14ac:dyDescent="0.2">
      <c r="A967" s="2403"/>
      <c r="C967" s="2292" t="s">
        <v>4663</v>
      </c>
      <c r="D967" s="2293">
        <v>0.28000000000000003</v>
      </c>
      <c r="E967" s="2294" t="s">
        <v>4659</v>
      </c>
      <c r="F967" s="2294" t="s">
        <v>4664</v>
      </c>
      <c r="G967" s="2294">
        <v>0.47</v>
      </c>
      <c r="H967" s="2294" t="s">
        <v>4569</v>
      </c>
      <c r="I967" s="2284"/>
      <c r="J967" s="2284"/>
      <c r="K967" s="2282"/>
    </row>
    <row r="968" spans="1:11" s="2242" customFormat="1" ht="15" customHeight="1" x14ac:dyDescent="0.2">
      <c r="A968" s="2403"/>
      <c r="C968" s="2292" t="s">
        <v>4665</v>
      </c>
      <c r="D968" s="2293">
        <v>0.28000000000000003</v>
      </c>
      <c r="E968" s="2294" t="s">
        <v>4659</v>
      </c>
      <c r="F968" s="2294" t="s">
        <v>4666</v>
      </c>
      <c r="G968" s="2294">
        <v>0.47</v>
      </c>
      <c r="H968" s="2294" t="s">
        <v>4569</v>
      </c>
      <c r="I968" s="2284"/>
      <c r="J968" s="2284"/>
      <c r="K968" s="2282"/>
    </row>
    <row r="969" spans="1:11" s="2242" customFormat="1" ht="15" customHeight="1" x14ac:dyDescent="0.2">
      <c r="A969" s="2403"/>
      <c r="C969" s="2292" t="s">
        <v>4667</v>
      </c>
      <c r="D969" s="2293">
        <v>0.28000000000000003</v>
      </c>
      <c r="E969" s="2294" t="s">
        <v>4659</v>
      </c>
      <c r="F969" s="2294" t="s">
        <v>4668</v>
      </c>
      <c r="G969" s="2294">
        <v>0.47</v>
      </c>
      <c r="H969" s="2294" t="s">
        <v>4569</v>
      </c>
      <c r="I969" s="2284"/>
      <c r="J969" s="2284"/>
      <c r="K969" s="2282"/>
    </row>
    <row r="970" spans="1:11" s="2242" customFormat="1" ht="15" customHeight="1" x14ac:dyDescent="0.2">
      <c r="A970" s="2403"/>
      <c r="C970" s="2292" t="s">
        <v>4669</v>
      </c>
      <c r="D970" s="2293">
        <v>0.28000000000000003</v>
      </c>
      <c r="E970" s="2294" t="s">
        <v>4659</v>
      </c>
      <c r="F970" s="2294" t="s">
        <v>4670</v>
      </c>
      <c r="G970" s="2294">
        <v>0.47</v>
      </c>
      <c r="H970" s="2294" t="s">
        <v>4569</v>
      </c>
      <c r="I970" s="2284"/>
      <c r="J970" s="2284"/>
      <c r="K970" s="2282"/>
    </row>
    <row r="971" spans="1:11" s="2242" customFormat="1" ht="15" customHeight="1" x14ac:dyDescent="0.2">
      <c r="A971" s="2403"/>
      <c r="C971" s="2292" t="s">
        <v>4671</v>
      </c>
      <c r="D971" s="2293">
        <v>0.28000000000000003</v>
      </c>
      <c r="E971" s="2294" t="s">
        <v>4659</v>
      </c>
      <c r="F971" s="2294" t="s">
        <v>4672</v>
      </c>
      <c r="G971" s="2294">
        <v>0.47</v>
      </c>
      <c r="H971" s="2294" t="s">
        <v>4569</v>
      </c>
      <c r="I971" s="2284"/>
      <c r="J971" s="2284"/>
      <c r="K971" s="2282"/>
    </row>
    <row r="972" spans="1:11" s="2242" customFormat="1" ht="15" customHeight="1" x14ac:dyDescent="0.2">
      <c r="A972" s="2403"/>
      <c r="C972" s="2292" t="s">
        <v>4673</v>
      </c>
      <c r="D972" s="2293">
        <v>0.28000000000000003</v>
      </c>
      <c r="E972" s="2294" t="s">
        <v>4659</v>
      </c>
      <c r="F972" s="2294" t="s">
        <v>4674</v>
      </c>
      <c r="G972" s="2294">
        <v>0.47</v>
      </c>
      <c r="H972" s="2294" t="s">
        <v>4569</v>
      </c>
      <c r="I972" s="2284"/>
      <c r="J972" s="2284"/>
      <c r="K972" s="2282"/>
    </row>
    <row r="973" spans="1:11" s="2242" customFormat="1" ht="15" customHeight="1" x14ac:dyDescent="0.2">
      <c r="A973" s="2403"/>
      <c r="C973" s="2292" t="s">
        <v>4675</v>
      </c>
      <c r="D973" s="2293">
        <v>0.28000000000000003</v>
      </c>
      <c r="E973" s="2294" t="s">
        <v>4659</v>
      </c>
      <c r="F973" s="2294" t="s">
        <v>4676</v>
      </c>
      <c r="G973" s="2294">
        <v>0.47</v>
      </c>
      <c r="H973" s="2294" t="s">
        <v>4569</v>
      </c>
      <c r="I973" s="2284"/>
      <c r="J973" s="2284"/>
      <c r="K973" s="2282"/>
    </row>
    <row r="974" spans="1:11" s="2242" customFormat="1" ht="15" customHeight="1" x14ac:dyDescent="0.2">
      <c r="A974" s="2403"/>
      <c r="C974" s="2292" t="s">
        <v>4677</v>
      </c>
      <c r="D974" s="2293">
        <v>0.28000000000000003</v>
      </c>
      <c r="E974" s="2294" t="s">
        <v>4659</v>
      </c>
      <c r="F974" s="2294" t="s">
        <v>4678</v>
      </c>
      <c r="G974" s="2294">
        <v>0.47</v>
      </c>
      <c r="H974" s="2294" t="s">
        <v>4569</v>
      </c>
      <c r="I974" s="2284"/>
      <c r="J974" s="2284"/>
      <c r="K974" s="2282"/>
    </row>
    <row r="975" spans="1:11" s="2242" customFormat="1" ht="15" customHeight="1" x14ac:dyDescent="0.2">
      <c r="A975" s="2403"/>
      <c r="C975" s="2292" t="s">
        <v>4679</v>
      </c>
      <c r="D975" s="2293">
        <v>0.28000000000000003</v>
      </c>
      <c r="E975" s="2294" t="s">
        <v>4659</v>
      </c>
      <c r="F975" s="2294" t="s">
        <v>4680</v>
      </c>
      <c r="G975" s="2294">
        <v>0.47</v>
      </c>
      <c r="H975" s="2294" t="s">
        <v>4569</v>
      </c>
      <c r="I975" s="2284"/>
      <c r="J975" s="2284"/>
      <c r="K975" s="2282"/>
    </row>
    <row r="976" spans="1:11" s="2242" customFormat="1" ht="15" customHeight="1" x14ac:dyDescent="0.2">
      <c r="A976" s="2403"/>
      <c r="C976" s="2292" t="s">
        <v>4681</v>
      </c>
      <c r="D976" s="2293">
        <v>0.28000000000000003</v>
      </c>
      <c r="E976" s="2294" t="s">
        <v>4659</v>
      </c>
      <c r="F976" s="2294" t="s">
        <v>4682</v>
      </c>
      <c r="G976" s="2294">
        <v>0.47</v>
      </c>
      <c r="H976" s="2294" t="s">
        <v>4569</v>
      </c>
      <c r="I976" s="2284"/>
      <c r="J976" s="2284"/>
      <c r="K976" s="2282"/>
    </row>
    <row r="977" spans="1:11" s="2242" customFormat="1" ht="15" customHeight="1" x14ac:dyDescent="0.2">
      <c r="A977" s="2403"/>
      <c r="C977" s="2292" t="s">
        <v>4683</v>
      </c>
      <c r="D977" s="2293">
        <v>0.28000000000000003</v>
      </c>
      <c r="E977" s="2294" t="s">
        <v>4659</v>
      </c>
      <c r="F977" s="2294" t="s">
        <v>4684</v>
      </c>
      <c r="G977" s="2294">
        <v>0.47</v>
      </c>
      <c r="H977" s="2294" t="s">
        <v>4569</v>
      </c>
      <c r="I977" s="2284"/>
      <c r="J977" s="2284"/>
      <c r="K977" s="2282"/>
    </row>
    <row r="978" spans="1:11" s="2242" customFormat="1" ht="15" customHeight="1" x14ac:dyDescent="0.2">
      <c r="A978" s="2403"/>
      <c r="C978" s="2292" t="s">
        <v>4685</v>
      </c>
      <c r="D978" s="2293">
        <v>0.28000000000000003</v>
      </c>
      <c r="E978" s="2294" t="s">
        <v>4659</v>
      </c>
      <c r="F978" s="2294" t="s">
        <v>4686</v>
      </c>
      <c r="G978" s="2294">
        <v>0.47</v>
      </c>
      <c r="H978" s="2294" t="s">
        <v>4569</v>
      </c>
      <c r="I978" s="2284"/>
      <c r="J978" s="2284"/>
      <c r="K978" s="2282"/>
    </row>
    <row r="979" spans="1:11" s="2242" customFormat="1" ht="15" customHeight="1" x14ac:dyDescent="0.2">
      <c r="A979" s="2403"/>
      <c r="C979" s="2292" t="s">
        <v>4687</v>
      </c>
      <c r="D979" s="2293">
        <v>0.28000000000000003</v>
      </c>
      <c r="E979" s="2294" t="s">
        <v>4659</v>
      </c>
      <c r="F979" s="2294" t="s">
        <v>4688</v>
      </c>
      <c r="G979" s="2294">
        <v>0.47</v>
      </c>
      <c r="H979" s="2294" t="s">
        <v>4569</v>
      </c>
      <c r="I979" s="2284"/>
      <c r="J979" s="2284"/>
      <c r="K979" s="2282"/>
    </row>
    <row r="980" spans="1:11" s="2242" customFormat="1" ht="15" customHeight="1" x14ac:dyDescent="0.2">
      <c r="A980" s="2403"/>
      <c r="C980" s="2292" t="s">
        <v>4689</v>
      </c>
      <c r="D980" s="2293">
        <v>0.28000000000000003</v>
      </c>
      <c r="E980" s="2294" t="s">
        <v>4659</v>
      </c>
      <c r="F980" s="2294" t="s">
        <v>4690</v>
      </c>
      <c r="G980" s="2294">
        <v>0.47</v>
      </c>
      <c r="H980" s="2294" t="s">
        <v>4569</v>
      </c>
      <c r="I980" s="2284"/>
      <c r="J980" s="2284"/>
      <c r="K980" s="2282"/>
    </row>
    <row r="981" spans="1:11" s="2242" customFormat="1" ht="15" customHeight="1" x14ac:dyDescent="0.2">
      <c r="A981" s="2403"/>
      <c r="C981" s="2292" t="s">
        <v>4691</v>
      </c>
      <c r="D981" s="2293">
        <v>0.28000000000000003</v>
      </c>
      <c r="E981" s="2294" t="s">
        <v>4659</v>
      </c>
      <c r="F981" s="2294" t="s">
        <v>4692</v>
      </c>
      <c r="G981" s="2294">
        <v>0.47</v>
      </c>
      <c r="H981" s="2294" t="s">
        <v>4569</v>
      </c>
      <c r="I981" s="2284"/>
      <c r="J981" s="2284"/>
      <c r="K981" s="2282"/>
    </row>
    <row r="982" spans="1:11" s="2242" customFormat="1" ht="15" customHeight="1" x14ac:dyDescent="0.2">
      <c r="A982" s="2403"/>
      <c r="C982" s="2292" t="s">
        <v>4693</v>
      </c>
      <c r="D982" s="2293">
        <v>0.28000000000000003</v>
      </c>
      <c r="E982" s="2294" t="s">
        <v>4659</v>
      </c>
      <c r="F982" s="2294" t="s">
        <v>4694</v>
      </c>
      <c r="G982" s="2294">
        <v>0.47</v>
      </c>
      <c r="H982" s="2294" t="s">
        <v>4569</v>
      </c>
      <c r="I982" s="2284"/>
      <c r="J982" s="2284"/>
      <c r="K982" s="2282"/>
    </row>
    <row r="983" spans="1:11" s="2242" customFormat="1" ht="15" customHeight="1" x14ac:dyDescent="0.2">
      <c r="A983" s="2403"/>
      <c r="C983" s="2292" t="s">
        <v>4695</v>
      </c>
      <c r="D983" s="2293">
        <v>0.28000000000000003</v>
      </c>
      <c r="E983" s="2294" t="s">
        <v>4659</v>
      </c>
      <c r="F983" s="2294" t="s">
        <v>4696</v>
      </c>
      <c r="G983" s="2294">
        <v>0.47</v>
      </c>
      <c r="H983" s="2294" t="s">
        <v>4569</v>
      </c>
      <c r="I983" s="2284"/>
      <c r="J983" s="2284"/>
      <c r="K983" s="2282"/>
    </row>
    <row r="984" spans="1:11" s="2242" customFormat="1" ht="15" customHeight="1" x14ac:dyDescent="0.2">
      <c r="A984" s="2403"/>
      <c r="C984" s="2292" t="s">
        <v>4697</v>
      </c>
      <c r="D984" s="2293">
        <v>0.28000000000000003</v>
      </c>
      <c r="E984" s="2294" t="s">
        <v>4659</v>
      </c>
      <c r="F984" s="2294" t="s">
        <v>4698</v>
      </c>
      <c r="G984" s="2294">
        <v>0.47</v>
      </c>
      <c r="H984" s="2294" t="s">
        <v>4569</v>
      </c>
      <c r="I984" s="2284"/>
      <c r="J984" s="2284"/>
      <c r="K984" s="2282"/>
    </row>
    <row r="985" spans="1:11" s="2242" customFormat="1" ht="15" customHeight="1" x14ac:dyDescent="0.2">
      <c r="A985" s="2403"/>
      <c r="C985" s="2292" t="s">
        <v>4699</v>
      </c>
      <c r="D985" s="2293">
        <v>0.28000000000000003</v>
      </c>
      <c r="E985" s="2294" t="s">
        <v>4659</v>
      </c>
      <c r="F985" s="2294" t="s">
        <v>4700</v>
      </c>
      <c r="G985" s="2294">
        <v>0.47</v>
      </c>
      <c r="H985" s="2294" t="s">
        <v>4569</v>
      </c>
      <c r="I985" s="2284"/>
      <c r="J985" s="2284"/>
      <c r="K985" s="2282"/>
    </row>
    <row r="986" spans="1:11" s="2242" customFormat="1" ht="15" customHeight="1" x14ac:dyDescent="0.2">
      <c r="A986" s="2403"/>
      <c r="C986" s="2292" t="s">
        <v>4701</v>
      </c>
      <c r="D986" s="2293">
        <v>0.28000000000000003</v>
      </c>
      <c r="E986" s="2294" t="s">
        <v>4659</v>
      </c>
      <c r="F986" s="2294" t="s">
        <v>4702</v>
      </c>
      <c r="G986" s="2294">
        <v>0.47</v>
      </c>
      <c r="H986" s="2294" t="s">
        <v>4569</v>
      </c>
      <c r="I986" s="2284"/>
      <c r="J986" s="2284"/>
      <c r="K986" s="2282"/>
    </row>
    <row r="987" spans="1:11" s="2242" customFormat="1" ht="15" customHeight="1" x14ac:dyDescent="0.2">
      <c r="A987" s="2403"/>
      <c r="C987" s="2292" t="s">
        <v>4703</v>
      </c>
      <c r="D987" s="2293">
        <v>0.28000000000000003</v>
      </c>
      <c r="E987" s="2294" t="s">
        <v>4659</v>
      </c>
      <c r="F987" s="2294" t="s">
        <v>4704</v>
      </c>
      <c r="G987" s="2294">
        <v>0.47</v>
      </c>
      <c r="H987" s="2294" t="s">
        <v>4569</v>
      </c>
      <c r="I987" s="2284"/>
      <c r="J987" s="2284"/>
      <c r="K987" s="2282"/>
    </row>
    <row r="988" spans="1:11" s="2242" customFormat="1" ht="15" customHeight="1" x14ac:dyDescent="0.2">
      <c r="A988" s="2403"/>
      <c r="C988" s="2292" t="s">
        <v>3231</v>
      </c>
      <c r="D988" s="2293">
        <v>0.28000000000000003</v>
      </c>
      <c r="E988" s="2294" t="s">
        <v>4659</v>
      </c>
      <c r="F988" s="2294" t="s">
        <v>4705</v>
      </c>
      <c r="G988" s="2294">
        <v>0.47</v>
      </c>
      <c r="H988" s="2294" t="s">
        <v>4569</v>
      </c>
      <c r="I988" s="2284"/>
      <c r="J988" s="2284"/>
      <c r="K988" s="2282"/>
    </row>
    <row r="989" spans="1:11" s="2242" customFormat="1" ht="15" customHeight="1" x14ac:dyDescent="0.2">
      <c r="A989" s="2403"/>
      <c r="C989" s="2292" t="s">
        <v>4706</v>
      </c>
      <c r="D989" s="2293">
        <v>0.28000000000000003</v>
      </c>
      <c r="E989" s="2294" t="s">
        <v>4659</v>
      </c>
      <c r="F989" s="2294" t="s">
        <v>4707</v>
      </c>
      <c r="G989" s="2294">
        <v>0.47</v>
      </c>
      <c r="H989" s="2294" t="s">
        <v>4569</v>
      </c>
      <c r="I989" s="2284"/>
      <c r="J989" s="2284"/>
      <c r="K989" s="2282"/>
    </row>
    <row r="990" spans="1:11" s="2242" customFormat="1" ht="15" customHeight="1" x14ac:dyDescent="0.2">
      <c r="A990" s="2403"/>
      <c r="C990" s="2292" t="s">
        <v>4708</v>
      </c>
      <c r="D990" s="2293">
        <v>0.28000000000000003</v>
      </c>
      <c r="E990" s="2294" t="s">
        <v>4659</v>
      </c>
      <c r="F990" s="2294" t="s">
        <v>4709</v>
      </c>
      <c r="G990" s="2294">
        <v>0.47</v>
      </c>
      <c r="H990" s="2294" t="s">
        <v>4569</v>
      </c>
      <c r="I990" s="2284"/>
      <c r="J990" s="2284"/>
      <c r="K990" s="2282"/>
    </row>
    <row r="991" spans="1:11" s="2242" customFormat="1" ht="15" customHeight="1" x14ac:dyDescent="0.2">
      <c r="A991" s="2403"/>
      <c r="C991" s="2292" t="s">
        <v>4710</v>
      </c>
      <c r="D991" s="2293">
        <v>0.28000000000000003</v>
      </c>
      <c r="E991" s="2294" t="s">
        <v>4659</v>
      </c>
      <c r="F991" s="2294" t="s">
        <v>4711</v>
      </c>
      <c r="G991" s="2294">
        <v>0.47</v>
      </c>
      <c r="H991" s="2294" t="s">
        <v>4569</v>
      </c>
      <c r="I991" s="2284"/>
      <c r="J991" s="2284"/>
      <c r="K991" s="2282"/>
    </row>
    <row r="992" spans="1:11" s="2242" customFormat="1" ht="15" customHeight="1" x14ac:dyDescent="0.2">
      <c r="A992" s="2403"/>
      <c r="C992" s="2292" t="s">
        <v>4712</v>
      </c>
      <c r="D992" s="2293">
        <v>0.28000000000000003</v>
      </c>
      <c r="E992" s="2294" t="s">
        <v>4659</v>
      </c>
      <c r="F992" s="2294" t="s">
        <v>4713</v>
      </c>
      <c r="G992" s="2294">
        <v>0.47</v>
      </c>
      <c r="H992" s="2294" t="s">
        <v>4569</v>
      </c>
      <c r="I992" s="2284"/>
      <c r="J992" s="2284"/>
      <c r="K992" s="2282"/>
    </row>
    <row r="993" spans="1:11" s="2242" customFormat="1" ht="15" customHeight="1" x14ac:dyDescent="0.2">
      <c r="A993" s="2403"/>
      <c r="C993" s="2292" t="s">
        <v>4714</v>
      </c>
      <c r="D993" s="2293">
        <v>0.28000000000000003</v>
      </c>
      <c r="E993" s="2294" t="s">
        <v>4659</v>
      </c>
      <c r="F993" s="2294" t="s">
        <v>4715</v>
      </c>
      <c r="G993" s="2294">
        <v>0.47</v>
      </c>
      <c r="H993" s="2294" t="s">
        <v>4569</v>
      </c>
      <c r="I993" s="2284"/>
      <c r="J993" s="2284"/>
      <c r="K993" s="2282"/>
    </row>
    <row r="994" spans="1:11" s="2242" customFormat="1" ht="15" customHeight="1" x14ac:dyDescent="0.2">
      <c r="A994" s="2403"/>
      <c r="C994" s="2292" t="s">
        <v>4716</v>
      </c>
      <c r="D994" s="2293">
        <v>0.28000000000000003</v>
      </c>
      <c r="E994" s="2294" t="s">
        <v>4659</v>
      </c>
      <c r="F994" s="2294" t="s">
        <v>4717</v>
      </c>
      <c r="G994" s="2294">
        <v>0.47</v>
      </c>
      <c r="H994" s="2294" t="s">
        <v>4569</v>
      </c>
      <c r="I994" s="2284"/>
      <c r="J994" s="2284"/>
      <c r="K994" s="2282"/>
    </row>
    <row r="995" spans="1:11" s="2242" customFormat="1" ht="15" customHeight="1" x14ac:dyDescent="0.2">
      <c r="A995" s="2403"/>
      <c r="C995" s="2292" t="s">
        <v>4718</v>
      </c>
      <c r="D995" s="2293">
        <v>0.28000000000000003</v>
      </c>
      <c r="E995" s="2294" t="s">
        <v>4659</v>
      </c>
      <c r="F995" s="2294" t="s">
        <v>4719</v>
      </c>
      <c r="G995" s="2294">
        <v>0.47</v>
      </c>
      <c r="H995" s="2294" t="s">
        <v>4569</v>
      </c>
      <c r="I995" s="2284"/>
      <c r="J995" s="2284"/>
      <c r="K995" s="2282"/>
    </row>
    <row r="996" spans="1:11" s="2242" customFormat="1" ht="15" customHeight="1" x14ac:dyDescent="0.2">
      <c r="A996" s="2403"/>
      <c r="C996" s="2292" t="s">
        <v>4720</v>
      </c>
      <c r="D996" s="2293">
        <v>0.47</v>
      </c>
      <c r="E996" s="2294" t="s">
        <v>4569</v>
      </c>
      <c r="F996" s="2294" t="s">
        <v>4721</v>
      </c>
      <c r="G996" s="2294">
        <v>0.47</v>
      </c>
      <c r="H996" s="2294" t="s">
        <v>4569</v>
      </c>
      <c r="I996" s="2284"/>
      <c r="J996" s="2284"/>
      <c r="K996" s="2282"/>
    </row>
    <row r="997" spans="1:11" s="2242" customFormat="1" ht="15" customHeight="1" x14ac:dyDescent="0.2">
      <c r="A997" s="2403"/>
      <c r="C997" s="2292" t="s">
        <v>4722</v>
      </c>
      <c r="D997" s="2293">
        <v>0.47</v>
      </c>
      <c r="E997" s="2294" t="s">
        <v>4569</v>
      </c>
      <c r="F997" s="2294" t="s">
        <v>4723</v>
      </c>
      <c r="G997" s="2294">
        <v>0.47</v>
      </c>
      <c r="H997" s="2294" t="s">
        <v>4569</v>
      </c>
      <c r="I997" s="2284"/>
      <c r="J997" s="2284"/>
      <c r="K997" s="2282"/>
    </row>
    <row r="998" spans="1:11" s="2242" customFormat="1" ht="15" customHeight="1" x14ac:dyDescent="0.2">
      <c r="A998" s="2403"/>
      <c r="C998" s="2292" t="s">
        <v>4724</v>
      </c>
      <c r="D998" s="2293">
        <v>0.47</v>
      </c>
      <c r="E998" s="2294" t="s">
        <v>4569</v>
      </c>
      <c r="F998" s="2294" t="s">
        <v>4725</v>
      </c>
      <c r="G998" s="2294">
        <v>0.47</v>
      </c>
      <c r="H998" s="2294" t="s">
        <v>4569</v>
      </c>
      <c r="I998" s="2284"/>
      <c r="J998" s="2284"/>
      <c r="K998" s="2282"/>
    </row>
    <row r="999" spans="1:11" s="2242" customFormat="1" ht="15" customHeight="1" x14ac:dyDescent="0.2">
      <c r="A999" s="2403"/>
      <c r="C999" s="2292" t="s">
        <v>4726</v>
      </c>
      <c r="D999" s="2293">
        <v>0.47</v>
      </c>
      <c r="E999" s="2294" t="s">
        <v>4569</v>
      </c>
      <c r="F999" s="2294" t="s">
        <v>4727</v>
      </c>
      <c r="G999" s="2294">
        <v>0.47</v>
      </c>
      <c r="H999" s="2294" t="s">
        <v>4569</v>
      </c>
      <c r="I999" s="2284"/>
      <c r="J999" s="2284"/>
      <c r="K999" s="2282"/>
    </row>
    <row r="1000" spans="1:11" s="2242" customFormat="1" ht="15" customHeight="1" x14ac:dyDescent="0.2">
      <c r="A1000" s="2403"/>
      <c r="C1000" s="2292" t="s">
        <v>4728</v>
      </c>
      <c r="D1000" s="2293">
        <v>0.47</v>
      </c>
      <c r="E1000" s="2294" t="s">
        <v>4569</v>
      </c>
      <c r="F1000" s="2294" t="s">
        <v>4729</v>
      </c>
      <c r="G1000" s="2294">
        <v>0.47</v>
      </c>
      <c r="H1000" s="2294" t="s">
        <v>4569</v>
      </c>
      <c r="I1000" s="2284"/>
      <c r="J1000" s="2284"/>
      <c r="K1000" s="2282"/>
    </row>
    <row r="1001" spans="1:11" s="2242" customFormat="1" ht="15" customHeight="1" x14ac:dyDescent="0.2">
      <c r="A1001" s="2403"/>
      <c r="C1001" s="2292" t="s">
        <v>4730</v>
      </c>
      <c r="D1001" s="2293">
        <v>0.47</v>
      </c>
      <c r="E1001" s="2294" t="s">
        <v>4569</v>
      </c>
      <c r="F1001" s="2294" t="s">
        <v>4731</v>
      </c>
      <c r="G1001" s="2294">
        <v>0.47</v>
      </c>
      <c r="H1001" s="2294" t="s">
        <v>4569</v>
      </c>
      <c r="I1001" s="2284"/>
      <c r="J1001" s="2284"/>
      <c r="K1001" s="2282"/>
    </row>
    <row r="1002" spans="1:11" s="2242" customFormat="1" ht="15" customHeight="1" x14ac:dyDescent="0.2">
      <c r="A1002" s="2403"/>
      <c r="C1002" s="2292" t="s">
        <v>4732</v>
      </c>
      <c r="D1002" s="2293">
        <v>0.47</v>
      </c>
      <c r="E1002" s="2294" t="s">
        <v>4569</v>
      </c>
      <c r="F1002" s="2294" t="s">
        <v>4733</v>
      </c>
      <c r="G1002" s="2294">
        <v>0.47</v>
      </c>
      <c r="H1002" s="2294" t="s">
        <v>4569</v>
      </c>
      <c r="I1002" s="2284"/>
      <c r="J1002" s="2284"/>
      <c r="K1002" s="2282"/>
    </row>
    <row r="1003" spans="1:11" s="2242" customFormat="1" ht="15" customHeight="1" x14ac:dyDescent="0.2">
      <c r="A1003" s="2403"/>
      <c r="C1003" s="2292" t="s">
        <v>4734</v>
      </c>
      <c r="D1003" s="2293">
        <v>0.47</v>
      </c>
      <c r="E1003" s="2294" t="s">
        <v>4569</v>
      </c>
      <c r="F1003" s="2294" t="s">
        <v>4735</v>
      </c>
      <c r="G1003" s="2294">
        <v>0.47</v>
      </c>
      <c r="H1003" s="2294" t="s">
        <v>4569</v>
      </c>
      <c r="I1003" s="2284"/>
      <c r="J1003" s="2284"/>
      <c r="K1003" s="2282"/>
    </row>
    <row r="1004" spans="1:11" s="2242" customFormat="1" ht="15" customHeight="1" x14ac:dyDescent="0.2">
      <c r="A1004" s="2403"/>
      <c r="C1004" s="2292" t="s">
        <v>4736</v>
      </c>
      <c r="D1004" s="2293">
        <v>0.47</v>
      </c>
      <c r="E1004" s="2294" t="s">
        <v>4569</v>
      </c>
      <c r="F1004" s="2294" t="s">
        <v>4737</v>
      </c>
      <c r="G1004" s="2294">
        <v>0.47</v>
      </c>
      <c r="H1004" s="2294" t="s">
        <v>4569</v>
      </c>
      <c r="I1004" s="2284"/>
      <c r="J1004" s="2284"/>
      <c r="K1004" s="2282"/>
    </row>
    <row r="1005" spans="1:11" s="2242" customFormat="1" ht="15" customHeight="1" x14ac:dyDescent="0.2">
      <c r="A1005" s="2403"/>
      <c r="C1005" s="2292" t="s">
        <v>4738</v>
      </c>
      <c r="D1005" s="2293">
        <v>0.47</v>
      </c>
      <c r="E1005" s="2294" t="s">
        <v>4569</v>
      </c>
      <c r="F1005" s="2294" t="s">
        <v>4739</v>
      </c>
      <c r="G1005" s="2294">
        <v>0.47</v>
      </c>
      <c r="H1005" s="2294" t="s">
        <v>4569</v>
      </c>
      <c r="I1005" s="2284"/>
      <c r="J1005" s="2284"/>
      <c r="K1005" s="2282"/>
    </row>
    <row r="1006" spans="1:11" s="2242" customFormat="1" ht="15" customHeight="1" x14ac:dyDescent="0.2">
      <c r="A1006" s="2403"/>
      <c r="C1006" s="2292" t="s">
        <v>4740</v>
      </c>
      <c r="D1006" s="2293">
        <v>0.47</v>
      </c>
      <c r="E1006" s="2294" t="s">
        <v>4569</v>
      </c>
      <c r="F1006" s="2294" t="s">
        <v>4741</v>
      </c>
      <c r="G1006" s="2294">
        <v>0.47</v>
      </c>
      <c r="H1006" s="2294" t="s">
        <v>4569</v>
      </c>
      <c r="I1006" s="2284"/>
      <c r="J1006" s="2284"/>
      <c r="K1006" s="2282"/>
    </row>
    <row r="1007" spans="1:11" s="2242" customFormat="1" ht="15" customHeight="1" x14ac:dyDescent="0.2">
      <c r="A1007" s="2403"/>
      <c r="C1007" s="2292" t="s">
        <v>4742</v>
      </c>
      <c r="D1007" s="2293">
        <v>0.47</v>
      </c>
      <c r="E1007" s="2294" t="s">
        <v>4569</v>
      </c>
      <c r="F1007" s="2294" t="s">
        <v>4743</v>
      </c>
      <c r="G1007" s="2294">
        <v>0.47</v>
      </c>
      <c r="H1007" s="2294" t="s">
        <v>4569</v>
      </c>
      <c r="I1007" s="2284"/>
      <c r="J1007" s="2284"/>
      <c r="K1007" s="2282"/>
    </row>
    <row r="1008" spans="1:11" s="2242" customFormat="1" ht="15" customHeight="1" x14ac:dyDescent="0.2">
      <c r="A1008" s="2403"/>
      <c r="C1008" s="2292" t="s">
        <v>4744</v>
      </c>
      <c r="D1008" s="2293">
        <v>0.47</v>
      </c>
      <c r="E1008" s="2294" t="s">
        <v>4569</v>
      </c>
      <c r="F1008" s="2294" t="s">
        <v>4745</v>
      </c>
      <c r="G1008" s="2294">
        <v>0.47</v>
      </c>
      <c r="H1008" s="2294" t="s">
        <v>4569</v>
      </c>
      <c r="I1008" s="2284"/>
      <c r="J1008" s="2284"/>
      <c r="K1008" s="2282"/>
    </row>
    <row r="1009" spans="1:11" s="2242" customFormat="1" ht="15" customHeight="1" x14ac:dyDescent="0.2">
      <c r="A1009" s="2403"/>
      <c r="C1009" s="2292" t="s">
        <v>4746</v>
      </c>
      <c r="D1009" s="2293">
        <v>0.47</v>
      </c>
      <c r="E1009" s="2294" t="s">
        <v>4569</v>
      </c>
      <c r="F1009" s="2294" t="s">
        <v>4747</v>
      </c>
      <c r="G1009" s="2294">
        <v>0.47</v>
      </c>
      <c r="H1009" s="2294" t="s">
        <v>4569</v>
      </c>
      <c r="I1009" s="2284"/>
      <c r="J1009" s="2284"/>
      <c r="K1009" s="2282"/>
    </row>
    <row r="1010" spans="1:11" s="2242" customFormat="1" ht="15" customHeight="1" x14ac:dyDescent="0.2">
      <c r="A1010" s="2403"/>
      <c r="C1010" s="2292" t="s">
        <v>4748</v>
      </c>
      <c r="D1010" s="2293">
        <v>0.47</v>
      </c>
      <c r="E1010" s="2294" t="s">
        <v>4569</v>
      </c>
      <c r="F1010" s="2294" t="s">
        <v>4749</v>
      </c>
      <c r="G1010" s="2294">
        <v>0.47</v>
      </c>
      <c r="H1010" s="2294" t="s">
        <v>4569</v>
      </c>
      <c r="I1010" s="2284"/>
      <c r="J1010" s="2284"/>
      <c r="K1010" s="2282"/>
    </row>
    <row r="1011" spans="1:11" s="2242" customFormat="1" ht="58.5" customHeight="1" x14ac:dyDescent="0.2">
      <c r="A1011" s="2403"/>
      <c r="C1011" s="2292" t="s">
        <v>4750</v>
      </c>
      <c r="D1011" s="2293">
        <v>0.47</v>
      </c>
      <c r="E1011" s="2294" t="s">
        <v>4569</v>
      </c>
      <c r="F1011" s="2294" t="s">
        <v>4751</v>
      </c>
      <c r="G1011" s="2294">
        <v>0.47</v>
      </c>
      <c r="H1011" s="2294" t="s">
        <v>4569</v>
      </c>
      <c r="I1011" s="2284"/>
      <c r="J1011" s="2284"/>
      <c r="K1011" s="2282"/>
    </row>
    <row r="1012" spans="1:11" s="2242" customFormat="1" ht="42" customHeight="1" x14ac:dyDescent="0.2">
      <c r="A1012" s="2403"/>
      <c r="C1012" s="2292" t="s">
        <v>4752</v>
      </c>
      <c r="D1012" s="2293">
        <v>0.47</v>
      </c>
      <c r="E1012" s="2294" t="s">
        <v>4569</v>
      </c>
      <c r="F1012" s="2294" t="s">
        <v>4753</v>
      </c>
      <c r="G1012" s="2294">
        <v>0.47</v>
      </c>
      <c r="H1012" s="2294" t="s">
        <v>4569</v>
      </c>
      <c r="I1012" s="2284"/>
      <c r="J1012" s="2284"/>
      <c r="K1012" s="2282"/>
    </row>
    <row r="1013" spans="1:11" s="2242" customFormat="1" ht="15" customHeight="1" x14ac:dyDescent="0.2">
      <c r="A1013" s="2403"/>
      <c r="C1013" s="2292" t="s">
        <v>4754</v>
      </c>
      <c r="D1013" s="2293">
        <v>0.47</v>
      </c>
      <c r="E1013" s="2294" t="s">
        <v>4569</v>
      </c>
      <c r="F1013" s="2294" t="s">
        <v>4755</v>
      </c>
      <c r="G1013" s="2294">
        <v>0.47</v>
      </c>
      <c r="H1013" s="2294" t="s">
        <v>4569</v>
      </c>
      <c r="I1013" s="2284"/>
      <c r="J1013" s="2284"/>
      <c r="K1013" s="2282"/>
    </row>
    <row r="1014" spans="1:11" s="2242" customFormat="1" ht="37.5" customHeight="1" x14ac:dyDescent="0.2">
      <c r="A1014" s="2403"/>
      <c r="C1014" s="2292" t="s">
        <v>4756</v>
      </c>
      <c r="D1014" s="2293">
        <v>0.47</v>
      </c>
      <c r="E1014" s="2294" t="s">
        <v>4569</v>
      </c>
      <c r="F1014" s="2294" t="s">
        <v>4725</v>
      </c>
      <c r="G1014" s="2294">
        <v>0.47</v>
      </c>
      <c r="H1014" s="2294" t="s">
        <v>4569</v>
      </c>
      <c r="I1014" s="2284"/>
      <c r="J1014" s="2284"/>
      <c r="K1014" s="2282"/>
    </row>
    <row r="1015" spans="1:11" s="2242" customFormat="1" ht="50.25" customHeight="1" x14ac:dyDescent="0.2">
      <c r="A1015" s="2403"/>
      <c r="C1015" s="2292" t="s">
        <v>4757</v>
      </c>
      <c r="D1015" s="2293">
        <v>0.47</v>
      </c>
      <c r="E1015" s="2294" t="s">
        <v>4569</v>
      </c>
      <c r="F1015" s="2294" t="s">
        <v>4758</v>
      </c>
      <c r="G1015" s="2294">
        <v>0.47</v>
      </c>
      <c r="H1015" s="2294" t="s">
        <v>4569</v>
      </c>
      <c r="I1015" s="2284"/>
      <c r="J1015" s="2284"/>
      <c r="K1015" s="2282"/>
    </row>
    <row r="1016" spans="1:11" s="2242" customFormat="1" ht="19.5" customHeight="1" x14ac:dyDescent="0.2">
      <c r="A1016" s="2403"/>
      <c r="C1016" s="2292" t="s">
        <v>4759</v>
      </c>
      <c r="D1016" s="2293">
        <v>0.47</v>
      </c>
      <c r="E1016" s="2294" t="s">
        <v>4569</v>
      </c>
      <c r="F1016" s="2294" t="s">
        <v>4760</v>
      </c>
      <c r="G1016" s="2294">
        <v>0.47</v>
      </c>
      <c r="H1016" s="2294" t="s">
        <v>4569</v>
      </c>
      <c r="I1016" s="2284"/>
      <c r="J1016" s="2284"/>
      <c r="K1016" s="2282"/>
    </row>
    <row r="1017" spans="1:11" s="2242" customFormat="1" ht="15" customHeight="1" x14ac:dyDescent="0.2">
      <c r="A1017" s="2403"/>
      <c r="C1017" s="2292" t="s">
        <v>4761</v>
      </c>
      <c r="D1017" s="2293">
        <v>0.47</v>
      </c>
      <c r="E1017" s="2294" t="s">
        <v>4569</v>
      </c>
      <c r="F1017" s="2294" t="s">
        <v>4762</v>
      </c>
      <c r="G1017" s="2294">
        <v>0.47</v>
      </c>
      <c r="H1017" s="2294" t="s">
        <v>4569</v>
      </c>
      <c r="I1017" s="2284"/>
      <c r="J1017" s="2284"/>
      <c r="K1017" s="2282"/>
    </row>
    <row r="1018" spans="1:11" s="2242" customFormat="1" ht="15" customHeight="1" x14ac:dyDescent="0.2">
      <c r="A1018" s="2403"/>
      <c r="C1018" s="2292" t="s">
        <v>4763</v>
      </c>
      <c r="D1018" s="2293">
        <v>0.47</v>
      </c>
      <c r="E1018" s="2294" t="s">
        <v>4569</v>
      </c>
      <c r="F1018" s="2294" t="s">
        <v>4764</v>
      </c>
      <c r="G1018" s="2294">
        <v>0.47</v>
      </c>
      <c r="H1018" s="2294" t="s">
        <v>4569</v>
      </c>
      <c r="I1018" s="2284"/>
      <c r="J1018" s="2284"/>
      <c r="K1018" s="2282"/>
    </row>
    <row r="1019" spans="1:11" s="2242" customFormat="1" ht="30" customHeight="1" x14ac:dyDescent="0.2">
      <c r="A1019" s="2403"/>
      <c r="C1019" s="2292" t="s">
        <v>4765</v>
      </c>
      <c r="D1019" s="2293">
        <v>0.47</v>
      </c>
      <c r="E1019" s="2294" t="s">
        <v>4569</v>
      </c>
      <c r="F1019" s="2294" t="s">
        <v>4766</v>
      </c>
      <c r="G1019" s="2294">
        <v>0.47</v>
      </c>
      <c r="H1019" s="2294" t="s">
        <v>4569</v>
      </c>
      <c r="I1019" s="2284"/>
      <c r="J1019" s="2284"/>
      <c r="K1019" s="2282"/>
    </row>
    <row r="1020" spans="1:11" s="2242" customFormat="1" ht="41.25" customHeight="1" x14ac:dyDescent="0.2">
      <c r="A1020" s="2403"/>
      <c r="C1020" s="2292" t="s">
        <v>4767</v>
      </c>
      <c r="D1020" s="2293">
        <v>0.47</v>
      </c>
      <c r="E1020" s="2294" t="s">
        <v>4569</v>
      </c>
      <c r="F1020" s="2294" t="s">
        <v>4768</v>
      </c>
      <c r="G1020" s="2294">
        <v>0.47</v>
      </c>
      <c r="H1020" s="2294" t="s">
        <v>4569</v>
      </c>
      <c r="I1020" s="2284"/>
      <c r="J1020" s="2284"/>
      <c r="K1020" s="2282"/>
    </row>
    <row r="1021" spans="1:11" s="2242" customFormat="1" ht="99.75" customHeight="1" x14ac:dyDescent="0.2">
      <c r="A1021" s="2403"/>
      <c r="C1021" s="2292" t="s">
        <v>4769</v>
      </c>
      <c r="D1021" s="2293">
        <v>0.47</v>
      </c>
      <c r="E1021" s="2294" t="s">
        <v>4569</v>
      </c>
      <c r="F1021" s="2294" t="s">
        <v>4770</v>
      </c>
      <c r="G1021" s="2294">
        <v>0.47</v>
      </c>
      <c r="H1021" s="2294" t="s">
        <v>4569</v>
      </c>
      <c r="I1021" s="2284"/>
      <c r="J1021" s="2284"/>
      <c r="K1021" s="2282"/>
    </row>
    <row r="1022" spans="1:11" s="2242" customFormat="1" ht="73.5" customHeight="1" x14ac:dyDescent="0.2">
      <c r="A1022" s="2403"/>
      <c r="C1022" s="2292" t="s">
        <v>4771</v>
      </c>
      <c r="D1022" s="2293">
        <v>0.47</v>
      </c>
      <c r="E1022" s="2294" t="s">
        <v>4569</v>
      </c>
      <c r="F1022" s="2294" t="s">
        <v>4772</v>
      </c>
      <c r="G1022" s="2294">
        <v>0.47</v>
      </c>
      <c r="H1022" s="2294" t="s">
        <v>4569</v>
      </c>
      <c r="I1022" s="2284"/>
      <c r="J1022" s="2284"/>
      <c r="K1022" s="2282"/>
    </row>
    <row r="1023" spans="1:11" s="2242" customFormat="1" ht="33" customHeight="1" x14ac:dyDescent="0.2">
      <c r="A1023" s="2403"/>
      <c r="C1023" s="2292" t="s">
        <v>4773</v>
      </c>
      <c r="D1023" s="2293">
        <v>0.47</v>
      </c>
      <c r="E1023" s="2294" t="s">
        <v>4569</v>
      </c>
      <c r="F1023" s="2294" t="s">
        <v>4774</v>
      </c>
      <c r="G1023" s="2294">
        <v>0.47</v>
      </c>
      <c r="H1023" s="2294" t="s">
        <v>4569</v>
      </c>
      <c r="I1023" s="2284"/>
      <c r="J1023" s="2284"/>
      <c r="K1023" s="2282"/>
    </row>
    <row r="1024" spans="1:11" s="2242" customFormat="1" ht="61.5" customHeight="1" x14ac:dyDescent="0.2">
      <c r="A1024" s="2403"/>
      <c r="C1024" s="2292" t="s">
        <v>4775</v>
      </c>
      <c r="D1024" s="2293">
        <v>0.47</v>
      </c>
      <c r="E1024" s="2294" t="s">
        <v>4569</v>
      </c>
      <c r="F1024" s="2294" t="s">
        <v>4776</v>
      </c>
      <c r="G1024" s="2294">
        <v>0.97</v>
      </c>
      <c r="H1024" s="2294" t="s">
        <v>4571</v>
      </c>
      <c r="I1024" s="2284"/>
      <c r="J1024" s="2284"/>
      <c r="K1024" s="2282"/>
    </row>
    <row r="1025" spans="1:11" s="2242" customFormat="1" ht="15" customHeight="1" x14ac:dyDescent="0.2">
      <c r="A1025" s="2403"/>
      <c r="C1025" s="2292" t="s">
        <v>4777</v>
      </c>
      <c r="D1025" s="2293">
        <v>0.47</v>
      </c>
      <c r="E1025" s="2294" t="s">
        <v>4569</v>
      </c>
      <c r="F1025" s="2294" t="s">
        <v>4778</v>
      </c>
      <c r="G1025" s="2294">
        <v>0.97</v>
      </c>
      <c r="H1025" s="2294" t="s">
        <v>4571</v>
      </c>
      <c r="I1025" s="2284"/>
      <c r="J1025" s="2284"/>
      <c r="K1025" s="2282"/>
    </row>
    <row r="1026" spans="1:11" s="2242" customFormat="1" ht="36" customHeight="1" x14ac:dyDescent="0.2">
      <c r="A1026" s="2403"/>
      <c r="C1026" s="2292" t="s">
        <v>4779</v>
      </c>
      <c r="D1026" s="2293">
        <v>0.47</v>
      </c>
      <c r="E1026" s="2294" t="s">
        <v>4569</v>
      </c>
      <c r="F1026" s="2294" t="s">
        <v>4780</v>
      </c>
      <c r="G1026" s="2294">
        <v>0.97</v>
      </c>
      <c r="H1026" s="2294" t="s">
        <v>4571</v>
      </c>
      <c r="I1026" s="2284"/>
      <c r="J1026" s="2284"/>
      <c r="K1026" s="2282"/>
    </row>
    <row r="1027" spans="1:11" s="2242" customFormat="1" ht="36" customHeight="1" x14ac:dyDescent="0.2">
      <c r="A1027" s="2403"/>
      <c r="C1027" s="2292" t="s">
        <v>4781</v>
      </c>
      <c r="D1027" s="2293">
        <v>0.47</v>
      </c>
      <c r="E1027" s="2294" t="s">
        <v>4569</v>
      </c>
      <c r="F1027" s="2294" t="s">
        <v>4782</v>
      </c>
      <c r="G1027" s="2294">
        <v>0.97</v>
      </c>
      <c r="H1027" s="2294" t="s">
        <v>4571</v>
      </c>
      <c r="I1027" s="2284"/>
      <c r="J1027" s="2284"/>
      <c r="K1027" s="2282"/>
    </row>
    <row r="1028" spans="1:11" s="2242" customFormat="1" ht="36.75" customHeight="1" x14ac:dyDescent="0.2">
      <c r="A1028" s="2403"/>
      <c r="C1028" s="2292" t="s">
        <v>4783</v>
      </c>
      <c r="D1028" s="2293">
        <v>0.47</v>
      </c>
      <c r="E1028" s="2294" t="s">
        <v>4569</v>
      </c>
      <c r="F1028" s="2294" t="s">
        <v>4784</v>
      </c>
      <c r="G1028" s="2294">
        <v>0.97</v>
      </c>
      <c r="H1028" s="2294" t="s">
        <v>4571</v>
      </c>
      <c r="I1028" s="2284"/>
      <c r="J1028" s="2284"/>
      <c r="K1028" s="2282"/>
    </row>
    <row r="1029" spans="1:11" s="2242" customFormat="1" ht="15" customHeight="1" x14ac:dyDescent="0.2">
      <c r="A1029" s="2403"/>
      <c r="C1029" s="2292" t="s">
        <v>4785</v>
      </c>
      <c r="D1029" s="2293">
        <v>0.47</v>
      </c>
      <c r="E1029" s="2294" t="s">
        <v>4569</v>
      </c>
      <c r="F1029" s="2294" t="s">
        <v>4786</v>
      </c>
      <c r="G1029" s="2294">
        <v>0.97</v>
      </c>
      <c r="H1029" s="2294" t="s">
        <v>4571</v>
      </c>
      <c r="I1029" s="2284"/>
      <c r="J1029" s="2284"/>
      <c r="K1029" s="2282"/>
    </row>
    <row r="1030" spans="1:11" s="2242" customFormat="1" ht="15" customHeight="1" x14ac:dyDescent="0.2">
      <c r="A1030" s="2403"/>
      <c r="C1030" s="2292" t="s">
        <v>4787</v>
      </c>
      <c r="D1030" s="2293">
        <v>0.47</v>
      </c>
      <c r="E1030" s="2294" t="s">
        <v>4569</v>
      </c>
      <c r="F1030" s="2294" t="s">
        <v>4788</v>
      </c>
      <c r="G1030" s="2294">
        <v>0.97</v>
      </c>
      <c r="H1030" s="2294" t="s">
        <v>4571</v>
      </c>
      <c r="I1030" s="2284"/>
      <c r="J1030" s="2284"/>
      <c r="K1030" s="2282"/>
    </row>
    <row r="1031" spans="1:11" s="2242" customFormat="1" ht="15" customHeight="1" x14ac:dyDescent="0.2">
      <c r="A1031" s="2403"/>
      <c r="C1031" s="2292" t="s">
        <v>4789</v>
      </c>
      <c r="D1031" s="2293">
        <v>0.47</v>
      </c>
      <c r="E1031" s="2294" t="s">
        <v>4569</v>
      </c>
      <c r="F1031" s="2294" t="s">
        <v>4790</v>
      </c>
      <c r="G1031" s="2294">
        <v>0.97</v>
      </c>
      <c r="H1031" s="2294" t="s">
        <v>4571</v>
      </c>
      <c r="I1031" s="2284"/>
      <c r="J1031" s="2284"/>
      <c r="K1031" s="2282"/>
    </row>
    <row r="1032" spans="1:11" s="2242" customFormat="1" ht="29.25" customHeight="1" x14ac:dyDescent="0.2">
      <c r="A1032" s="2403"/>
      <c r="C1032" s="2292" t="s">
        <v>4791</v>
      </c>
      <c r="D1032" s="2293">
        <v>0.47</v>
      </c>
      <c r="E1032" s="2294" t="s">
        <v>4569</v>
      </c>
      <c r="F1032" s="2294" t="s">
        <v>4792</v>
      </c>
      <c r="G1032" s="2294">
        <v>0.97</v>
      </c>
      <c r="H1032" s="2294" t="s">
        <v>4571</v>
      </c>
      <c r="I1032" s="2284"/>
      <c r="J1032" s="2284"/>
      <c r="K1032" s="2282"/>
    </row>
    <row r="1033" spans="1:11" s="2242" customFormat="1" ht="15" customHeight="1" x14ac:dyDescent="0.2">
      <c r="A1033" s="2403"/>
      <c r="C1033" s="2292" t="s">
        <v>4793</v>
      </c>
      <c r="D1033" s="2293">
        <v>0.47</v>
      </c>
      <c r="E1033" s="2294" t="s">
        <v>4569</v>
      </c>
      <c r="F1033" s="2294" t="s">
        <v>4794</v>
      </c>
      <c r="G1033" s="2294">
        <v>0.97</v>
      </c>
      <c r="H1033" s="2294" t="s">
        <v>4571</v>
      </c>
      <c r="I1033" s="2284"/>
      <c r="J1033" s="2284"/>
      <c r="K1033" s="2282"/>
    </row>
    <row r="1034" spans="1:11" s="2242" customFormat="1" ht="34.5" customHeight="1" x14ac:dyDescent="0.2">
      <c r="A1034" s="2403"/>
      <c r="C1034" s="2292" t="s">
        <v>4795</v>
      </c>
      <c r="D1034" s="2293">
        <v>0.47</v>
      </c>
      <c r="E1034" s="2294" t="s">
        <v>4569</v>
      </c>
      <c r="F1034" s="2294" t="s">
        <v>1604</v>
      </c>
      <c r="G1034" s="2294">
        <v>0.97</v>
      </c>
      <c r="H1034" s="2294" t="s">
        <v>4571</v>
      </c>
      <c r="I1034" s="2284"/>
      <c r="J1034" s="2284"/>
      <c r="K1034" s="2282"/>
    </row>
    <row r="1035" spans="1:11" s="2242" customFormat="1" ht="15" customHeight="1" x14ac:dyDescent="0.2">
      <c r="A1035" s="2403"/>
      <c r="C1035" s="2292" t="s">
        <v>4796</v>
      </c>
      <c r="D1035" s="2293">
        <v>0.47</v>
      </c>
      <c r="E1035" s="2294" t="s">
        <v>4569</v>
      </c>
      <c r="F1035" s="2294" t="s">
        <v>4797</v>
      </c>
      <c r="G1035" s="2294">
        <v>0.97</v>
      </c>
      <c r="H1035" s="2294" t="s">
        <v>4571</v>
      </c>
      <c r="I1035" s="2284"/>
      <c r="J1035" s="2284"/>
      <c r="K1035" s="2282"/>
    </row>
    <row r="1036" spans="1:11" s="2242" customFormat="1" ht="15" customHeight="1" thickBot="1" x14ac:dyDescent="0.25">
      <c r="A1036" s="2403"/>
      <c r="C1036" s="2296" t="s">
        <v>4798</v>
      </c>
      <c r="D1036" s="2297">
        <v>0.47</v>
      </c>
      <c r="E1036" s="2298" t="s">
        <v>4569</v>
      </c>
      <c r="F1036" s="2298" t="s">
        <v>4799</v>
      </c>
      <c r="G1036" s="2298">
        <v>0.97</v>
      </c>
      <c r="H1036" s="2298" t="s">
        <v>4571</v>
      </c>
      <c r="I1036" s="2299"/>
      <c r="J1036" s="2299"/>
      <c r="K1036" s="2300"/>
    </row>
    <row r="1037" spans="1:11" s="2242" customFormat="1" ht="15" customHeight="1" thickTop="1" x14ac:dyDescent="0.2">
      <c r="A1037" s="2403"/>
      <c r="C1037" s="4244">
        <f>+C841</f>
        <v>0</v>
      </c>
      <c r="D1037" s="4245"/>
      <c r="E1037" s="2245"/>
      <c r="F1037" s="2245"/>
      <c r="G1037" s="2245"/>
      <c r="H1037" s="2245"/>
      <c r="I1037" s="2284"/>
      <c r="J1037" s="2284"/>
      <c r="K1037" s="2284"/>
    </row>
    <row r="1038" spans="1:11" s="2242" customFormat="1" ht="15" customHeight="1" thickBot="1" x14ac:dyDescent="0.35">
      <c r="A1038" s="2403"/>
      <c r="C1038" s="483"/>
      <c r="D1038" s="483"/>
      <c r="E1038" s="483"/>
      <c r="F1038" s="483"/>
      <c r="G1038" s="483"/>
      <c r="H1038" s="2241"/>
    </row>
    <row r="1039" spans="1:11" s="2242" customFormat="1" ht="15" customHeight="1" thickTop="1" x14ac:dyDescent="0.2">
      <c r="A1039" s="2403"/>
      <c r="C1039" s="5594" t="s">
        <v>4487</v>
      </c>
      <c r="D1039" s="5595"/>
      <c r="E1039" s="5595"/>
      <c r="F1039" s="5595"/>
      <c r="G1039" s="5596"/>
      <c r="H1039" s="2241"/>
    </row>
    <row r="1040" spans="1:11" s="2242" customFormat="1" ht="15" customHeight="1" x14ac:dyDescent="0.25">
      <c r="A1040" s="2403"/>
      <c r="C1040" s="5604" t="s">
        <v>4488</v>
      </c>
      <c r="D1040" s="5605"/>
      <c r="E1040" s="5605"/>
      <c r="F1040" s="5605"/>
      <c r="G1040" s="5606"/>
      <c r="H1040" s="2241"/>
    </row>
    <row r="1041" spans="1:8" s="2242" customFormat="1" ht="15" customHeight="1" x14ac:dyDescent="0.2">
      <c r="A1041" s="2403"/>
      <c r="C1041" s="5562" t="s">
        <v>4489</v>
      </c>
      <c r="D1041" s="5300"/>
      <c r="E1041" s="5300"/>
      <c r="F1041" s="5300"/>
      <c r="G1041" s="5563"/>
      <c r="H1041" s="2241"/>
    </row>
    <row r="1042" spans="1:8" s="2242" customFormat="1" ht="15" customHeight="1" x14ac:dyDescent="0.2">
      <c r="A1042" s="2403"/>
      <c r="C1042" s="2269" t="s">
        <v>346</v>
      </c>
      <c r="D1042" s="2270" t="s">
        <v>382</v>
      </c>
      <c r="E1042" s="2271" t="s">
        <v>4490</v>
      </c>
      <c r="F1042" s="2271" t="s">
        <v>4491</v>
      </c>
      <c r="G1042" s="2272" t="s">
        <v>4492</v>
      </c>
      <c r="H1042" s="2241"/>
    </row>
    <row r="1043" spans="1:8" s="2242" customFormat="1" ht="15" customHeight="1" x14ac:dyDescent="0.2">
      <c r="A1043" s="2403"/>
      <c r="C1043" s="2246" t="s">
        <v>4493</v>
      </c>
      <c r="D1043" s="2273">
        <v>49</v>
      </c>
      <c r="E1043" s="2244">
        <v>5000</v>
      </c>
      <c r="F1043" s="2273">
        <v>0.1</v>
      </c>
      <c r="G1043" s="2274" t="s">
        <v>4494</v>
      </c>
      <c r="H1043" s="2241"/>
    </row>
    <row r="1044" spans="1:8" s="2242" customFormat="1" ht="15" customHeight="1" x14ac:dyDescent="0.2">
      <c r="A1044" s="2403"/>
      <c r="C1044" s="5562" t="s">
        <v>4495</v>
      </c>
      <c r="D1044" s="5300"/>
      <c r="E1044" s="5300"/>
      <c r="F1044" s="5300"/>
      <c r="G1044" s="5563"/>
      <c r="H1044" s="2241"/>
    </row>
    <row r="1045" spans="1:8" s="2242" customFormat="1" ht="15" customHeight="1" x14ac:dyDescent="0.2">
      <c r="A1045" s="2403"/>
      <c r="C1045" s="5562" t="s">
        <v>4496</v>
      </c>
      <c r="D1045" s="5300"/>
      <c r="E1045" s="5300"/>
      <c r="F1045" s="5300"/>
      <c r="G1045" s="5563"/>
      <c r="H1045" s="2241"/>
    </row>
    <row r="1046" spans="1:8" s="2242" customFormat="1" ht="15" customHeight="1" x14ac:dyDescent="0.25">
      <c r="A1046" s="2403"/>
      <c r="C1046" s="5591" t="s">
        <v>4497</v>
      </c>
      <c r="D1046" s="5592"/>
      <c r="E1046" s="5592"/>
      <c r="F1046" s="5592"/>
      <c r="G1046" s="5593"/>
      <c r="H1046" s="2241"/>
    </row>
    <row r="1047" spans="1:8" s="2242" customFormat="1" ht="15" customHeight="1" x14ac:dyDescent="0.2">
      <c r="A1047" s="2403"/>
      <c r="C1047" s="5562" t="s">
        <v>4498</v>
      </c>
      <c r="D1047" s="5300"/>
      <c r="E1047" s="5300"/>
      <c r="F1047" s="5300"/>
      <c r="G1047" s="5563"/>
      <c r="H1047" s="2241"/>
    </row>
    <row r="1048" spans="1:8" s="2242" customFormat="1" ht="15" customHeight="1" x14ac:dyDescent="0.25">
      <c r="A1048" s="2403"/>
      <c r="C1048" s="5604" t="s">
        <v>4499</v>
      </c>
      <c r="D1048" s="5605"/>
      <c r="E1048" s="5605"/>
      <c r="F1048" s="5605"/>
      <c r="G1048" s="5606"/>
      <c r="H1048" s="2241"/>
    </row>
    <row r="1049" spans="1:8" s="2242" customFormat="1" ht="15" customHeight="1" x14ac:dyDescent="0.2">
      <c r="A1049" s="2403"/>
      <c r="C1049" s="5562" t="s">
        <v>4500</v>
      </c>
      <c r="D1049" s="5300"/>
      <c r="E1049" s="5300"/>
      <c r="F1049" s="5300"/>
      <c r="G1049" s="5563"/>
      <c r="H1049" s="2241"/>
    </row>
    <row r="1050" spans="1:8" s="2242" customFormat="1" ht="27" customHeight="1" x14ac:dyDescent="0.2">
      <c r="A1050" s="2403"/>
      <c r="C1050" s="5562" t="s">
        <v>4501</v>
      </c>
      <c r="D1050" s="5300"/>
      <c r="E1050" s="5300"/>
      <c r="F1050" s="5300"/>
      <c r="G1050" s="5563"/>
      <c r="H1050" s="2241"/>
    </row>
    <row r="1051" spans="1:8" s="2242" customFormat="1" ht="15" customHeight="1" x14ac:dyDescent="0.2">
      <c r="A1051" s="2403"/>
      <c r="C1051" s="5562" t="s">
        <v>4502</v>
      </c>
      <c r="D1051" s="5300"/>
      <c r="E1051" s="5300"/>
      <c r="F1051" s="5300"/>
      <c r="G1051" s="5563"/>
      <c r="H1051" s="2241"/>
    </row>
    <row r="1052" spans="1:8" s="2242" customFormat="1" ht="15" customHeight="1" x14ac:dyDescent="0.2">
      <c r="A1052" s="2403"/>
      <c r="C1052" s="5562" t="s">
        <v>4503</v>
      </c>
      <c r="D1052" s="5300"/>
      <c r="E1052" s="5300"/>
      <c r="F1052" s="5300"/>
      <c r="G1052" s="5563"/>
      <c r="H1052" s="2241"/>
    </row>
    <row r="1053" spans="1:8" s="2242" customFormat="1" ht="15" customHeight="1" x14ac:dyDescent="0.2">
      <c r="A1053" s="2403"/>
      <c r="C1053" s="5562" t="s">
        <v>4504</v>
      </c>
      <c r="D1053" s="5300"/>
      <c r="E1053" s="5300"/>
      <c r="F1053" s="5300"/>
      <c r="G1053" s="5563"/>
      <c r="H1053" s="2241"/>
    </row>
    <row r="1054" spans="1:8" s="2242" customFormat="1" ht="15" customHeight="1" x14ac:dyDescent="0.2">
      <c r="A1054" s="2403"/>
      <c r="C1054" s="5562" t="s">
        <v>4505</v>
      </c>
      <c r="D1054" s="5300"/>
      <c r="E1054" s="5300"/>
      <c r="F1054" s="5300"/>
      <c r="G1054" s="5563"/>
      <c r="H1054" s="2241"/>
    </row>
    <row r="1055" spans="1:8" s="2242" customFormat="1" ht="15" customHeight="1" x14ac:dyDescent="0.2">
      <c r="A1055" s="2403"/>
      <c r="C1055" s="5562" t="s">
        <v>4506</v>
      </c>
      <c r="D1055" s="5300"/>
      <c r="E1055" s="5300"/>
      <c r="F1055" s="5300"/>
      <c r="G1055" s="5563"/>
      <c r="H1055" s="2241"/>
    </row>
    <row r="1056" spans="1:8" s="2242" customFormat="1" ht="15" customHeight="1" x14ac:dyDescent="0.2">
      <c r="A1056" s="2403"/>
      <c r="C1056" s="5562" t="s">
        <v>4507</v>
      </c>
      <c r="D1056" s="5300"/>
      <c r="E1056" s="5300"/>
      <c r="F1056" s="5300"/>
      <c r="G1056" s="5563"/>
      <c r="H1056" s="2241"/>
    </row>
    <row r="1057" spans="1:8" s="2242" customFormat="1" ht="15" customHeight="1" x14ac:dyDescent="0.25">
      <c r="A1057" s="2403"/>
      <c r="C1057" s="5604" t="s">
        <v>592</v>
      </c>
      <c r="D1057" s="5605"/>
      <c r="E1057" s="5605"/>
      <c r="F1057" s="5605"/>
      <c r="G1057" s="5606"/>
      <c r="H1057" s="2241"/>
    </row>
    <row r="1058" spans="1:8" s="2242" customFormat="1" ht="15" customHeight="1" thickBot="1" x14ac:dyDescent="0.25">
      <c r="A1058" s="2403"/>
      <c r="C1058" s="5613" t="s">
        <v>4508</v>
      </c>
      <c r="D1058" s="5614"/>
      <c r="E1058" s="5614"/>
      <c r="F1058" s="5614"/>
      <c r="G1058" s="5615"/>
      <c r="H1058" s="2241"/>
    </row>
    <row r="1059" spans="1:8" ht="15" customHeight="1" thickTop="1" x14ac:dyDescent="0.3">
      <c r="C1059" s="5555"/>
      <c r="D1059" s="5555"/>
      <c r="E1059" s="483"/>
      <c r="F1059" s="483"/>
      <c r="G1059" s="483"/>
      <c r="H1059" s="2"/>
    </row>
    <row r="1060" spans="1:8" ht="15" customHeight="1" thickBot="1" x14ac:dyDescent="0.35">
      <c r="C1060" s="483"/>
      <c r="D1060" s="483"/>
      <c r="E1060" s="483"/>
      <c r="F1060" s="483"/>
      <c r="G1060" s="483"/>
      <c r="H1060" s="2"/>
    </row>
    <row r="1061" spans="1:8" ht="27" customHeight="1" thickTop="1" x14ac:dyDescent="0.3">
      <c r="C1061" s="5619" t="s">
        <v>4434</v>
      </c>
      <c r="D1061" s="5620"/>
      <c r="E1061" s="5621"/>
      <c r="F1061" s="483"/>
      <c r="G1061" s="483"/>
      <c r="H1061" s="2"/>
    </row>
    <row r="1062" spans="1:8" ht="15" customHeight="1" x14ac:dyDescent="0.3">
      <c r="C1062" s="5622" t="s">
        <v>1275</v>
      </c>
      <c r="D1062" s="5623"/>
      <c r="E1062" s="5624"/>
      <c r="F1062" s="483"/>
      <c r="G1062" s="483"/>
      <c r="H1062" s="2"/>
    </row>
    <row r="1063" spans="1:8" ht="47.25" customHeight="1" x14ac:dyDescent="0.3">
      <c r="C1063" s="5552" t="s">
        <v>4435</v>
      </c>
      <c r="D1063" s="5553"/>
      <c r="E1063" s="5554"/>
      <c r="F1063" s="483"/>
      <c r="G1063" s="483"/>
      <c r="H1063" s="2"/>
    </row>
    <row r="1064" spans="1:8" ht="15" customHeight="1" x14ac:dyDescent="0.3">
      <c r="C1064" s="2262" t="s">
        <v>4436</v>
      </c>
      <c r="D1064" s="2263" t="s">
        <v>4437</v>
      </c>
      <c r="E1064" s="2264" t="s">
        <v>1057</v>
      </c>
      <c r="F1064" s="483"/>
      <c r="G1064" s="483"/>
      <c r="H1064" s="2"/>
    </row>
    <row r="1065" spans="1:8" ht="15" customHeight="1" x14ac:dyDescent="0.3">
      <c r="C1065" s="2265" t="s">
        <v>4438</v>
      </c>
      <c r="D1065" s="2266">
        <v>9.99</v>
      </c>
      <c r="E1065" s="2267">
        <v>500</v>
      </c>
      <c r="F1065" s="483"/>
      <c r="G1065" s="483"/>
      <c r="H1065" s="2"/>
    </row>
    <row r="1066" spans="1:8" ht="15" customHeight="1" x14ac:dyDescent="0.3">
      <c r="C1066" s="2265" t="s">
        <v>4439</v>
      </c>
      <c r="D1066" s="2266">
        <v>14.99</v>
      </c>
      <c r="E1066" s="2267">
        <v>700</v>
      </c>
      <c r="F1066" s="483"/>
      <c r="G1066" s="483"/>
      <c r="H1066" s="2"/>
    </row>
    <row r="1067" spans="1:8" ht="15" customHeight="1" x14ac:dyDescent="0.3">
      <c r="C1067" s="2265" t="s">
        <v>4440</v>
      </c>
      <c r="D1067" s="2266">
        <v>19.989999999999998</v>
      </c>
      <c r="E1067" s="2267">
        <v>1024</v>
      </c>
      <c r="F1067" s="483"/>
      <c r="G1067" s="483"/>
      <c r="H1067" s="2"/>
    </row>
    <row r="1068" spans="1:8" ht="15" customHeight="1" x14ac:dyDescent="0.3">
      <c r="C1068" s="2265" t="s">
        <v>4441</v>
      </c>
      <c r="D1068" s="2266">
        <v>29.99</v>
      </c>
      <c r="E1068" s="2267">
        <v>2000</v>
      </c>
      <c r="F1068" s="483"/>
      <c r="G1068" s="483"/>
      <c r="H1068" s="2"/>
    </row>
    <row r="1069" spans="1:8" ht="15" customHeight="1" x14ac:dyDescent="0.3">
      <c r="C1069" s="2265" t="s">
        <v>4442</v>
      </c>
      <c r="D1069" s="2266">
        <v>49.99</v>
      </c>
      <c r="E1069" s="2267">
        <v>4000</v>
      </c>
      <c r="F1069" s="483"/>
      <c r="G1069" s="483"/>
      <c r="H1069" s="2"/>
    </row>
    <row r="1070" spans="1:8" ht="15" customHeight="1" x14ac:dyDescent="0.3">
      <c r="C1070" s="5616" t="s">
        <v>4443</v>
      </c>
      <c r="D1070" s="5617"/>
      <c r="E1070" s="5618"/>
      <c r="F1070" s="483"/>
      <c r="G1070" s="483"/>
      <c r="H1070" s="2"/>
    </row>
    <row r="1071" spans="1:8" ht="32.25" customHeight="1" x14ac:dyDescent="0.3">
      <c r="C1071" s="5564" t="s">
        <v>4444</v>
      </c>
      <c r="D1071" s="5565"/>
      <c r="E1071" s="5566"/>
      <c r="F1071" s="483"/>
      <c r="G1071" s="483"/>
      <c r="H1071" s="2"/>
    </row>
    <row r="1072" spans="1:8" ht="15" customHeight="1" x14ac:dyDescent="0.3">
      <c r="C1072" s="5567" t="s">
        <v>1584</v>
      </c>
      <c r="D1072" s="5568"/>
      <c r="E1072" s="5569"/>
      <c r="F1072" s="483"/>
      <c r="G1072" s="483"/>
      <c r="H1072" s="2"/>
    </row>
    <row r="1073" spans="3:8" ht="31.5" customHeight="1" x14ac:dyDescent="0.3">
      <c r="C1073" s="5558" t="s">
        <v>4445</v>
      </c>
      <c r="D1073" s="5559"/>
      <c r="E1073" s="5560"/>
      <c r="F1073" s="483"/>
      <c r="G1073" s="483"/>
      <c r="H1073" s="2"/>
    </row>
    <row r="1074" spans="3:8" ht="15" customHeight="1" x14ac:dyDescent="0.3">
      <c r="C1074" s="5558" t="s">
        <v>4446</v>
      </c>
      <c r="D1074" s="5559"/>
      <c r="E1074" s="5560"/>
      <c r="F1074" s="483"/>
      <c r="G1074" s="483"/>
      <c r="H1074" s="2"/>
    </row>
    <row r="1075" spans="3:8" ht="15" customHeight="1" x14ac:dyDescent="0.3">
      <c r="C1075" s="5616" t="s">
        <v>4447</v>
      </c>
      <c r="D1075" s="5617"/>
      <c r="E1075" s="5618"/>
      <c r="F1075" s="483"/>
      <c r="G1075" s="483"/>
      <c r="H1075" s="2"/>
    </row>
    <row r="1076" spans="3:8" ht="15" customHeight="1" x14ac:dyDescent="0.3">
      <c r="C1076" s="5549" t="s">
        <v>3282</v>
      </c>
      <c r="D1076" s="5550"/>
      <c r="E1076" s="5551"/>
      <c r="F1076" s="483"/>
      <c r="G1076" s="483"/>
      <c r="H1076" s="2"/>
    </row>
    <row r="1077" spans="3:8" ht="15" customHeight="1" x14ac:dyDescent="0.3">
      <c r="C1077" s="5549" t="s">
        <v>4448</v>
      </c>
      <c r="D1077" s="5550"/>
      <c r="E1077" s="5551"/>
      <c r="F1077" s="483"/>
      <c r="G1077" s="483"/>
      <c r="H1077" s="2"/>
    </row>
    <row r="1078" spans="3:8" ht="19.5" customHeight="1" x14ac:dyDescent="0.3">
      <c r="C1078" s="5549" t="s">
        <v>4449</v>
      </c>
      <c r="D1078" s="5561"/>
      <c r="E1078" s="5551"/>
      <c r="F1078" s="483"/>
      <c r="G1078" s="483"/>
      <c r="H1078" s="2"/>
    </row>
    <row r="1079" spans="3:8" ht="31.5" customHeight="1" x14ac:dyDescent="0.3">
      <c r="C1079" s="5552" t="s">
        <v>4450</v>
      </c>
      <c r="D1079" s="5553"/>
      <c r="E1079" s="5554"/>
      <c r="F1079" s="483"/>
      <c r="G1079" s="483"/>
      <c r="H1079" s="2"/>
    </row>
    <row r="1080" spans="3:8" ht="25.5" customHeight="1" x14ac:dyDescent="0.3">
      <c r="C1080" s="5558" t="s">
        <v>4451</v>
      </c>
      <c r="D1080" s="5559"/>
      <c r="E1080" s="5560"/>
      <c r="F1080" s="483"/>
      <c r="G1080" s="483"/>
      <c r="H1080" s="2"/>
    </row>
    <row r="1081" spans="3:8" ht="15" customHeight="1" x14ac:dyDescent="0.3">
      <c r="C1081" s="5558" t="s">
        <v>4452</v>
      </c>
      <c r="D1081" s="5559"/>
      <c r="E1081" s="5560"/>
      <c r="F1081" s="483"/>
      <c r="G1081" s="483"/>
      <c r="H1081" s="2"/>
    </row>
    <row r="1082" spans="3:8" ht="15" customHeight="1" x14ac:dyDescent="0.3">
      <c r="C1082" s="5558" t="s">
        <v>4453</v>
      </c>
      <c r="D1082" s="5559"/>
      <c r="E1082" s="5560"/>
      <c r="F1082" s="483"/>
      <c r="G1082" s="483"/>
      <c r="H1082" s="2"/>
    </row>
    <row r="1083" spans="3:8" ht="15" customHeight="1" x14ac:dyDescent="0.3">
      <c r="C1083" s="5558" t="s">
        <v>4454</v>
      </c>
      <c r="D1083" s="5559"/>
      <c r="E1083" s="5560"/>
      <c r="F1083" s="483"/>
      <c r="G1083" s="483"/>
      <c r="H1083" s="2"/>
    </row>
    <row r="1084" spans="3:8" ht="24.75" customHeight="1" x14ac:dyDescent="0.3">
      <c r="C1084" s="5552" t="s">
        <v>4486</v>
      </c>
      <c r="D1084" s="5553"/>
      <c r="E1084" s="5554"/>
      <c r="F1084" s="483"/>
      <c r="G1084" s="483"/>
      <c r="H1084" s="2"/>
    </row>
    <row r="1085" spans="3:8" ht="40.5" customHeight="1" x14ac:dyDescent="0.3">
      <c r="C1085" s="5552" t="s">
        <v>4455</v>
      </c>
      <c r="D1085" s="5553"/>
      <c r="E1085" s="5554"/>
      <c r="F1085" s="483"/>
      <c r="G1085" s="483"/>
      <c r="H1085" s="2"/>
    </row>
    <row r="1086" spans="3:8" ht="42.75" customHeight="1" x14ac:dyDescent="0.3">
      <c r="C1086" s="5552" t="s">
        <v>4456</v>
      </c>
      <c r="D1086" s="5553"/>
      <c r="E1086" s="5554"/>
      <c r="F1086" s="483"/>
      <c r="G1086" s="483"/>
      <c r="H1086" s="2"/>
    </row>
    <row r="1087" spans="3:8" ht="15" customHeight="1" x14ac:dyDescent="0.3">
      <c r="C1087" s="5610" t="s">
        <v>947</v>
      </c>
      <c r="D1087" s="5611"/>
      <c r="E1087" s="5612"/>
      <c r="F1087" s="483"/>
      <c r="G1087" s="483"/>
      <c r="H1087" s="2"/>
    </row>
    <row r="1088" spans="3:8" ht="15" customHeight="1" thickBot="1" x14ac:dyDescent="0.35">
      <c r="C1088" s="5558" t="s">
        <v>4457</v>
      </c>
      <c r="D1088" s="5559"/>
      <c r="E1088" s="5560"/>
      <c r="F1088" s="483"/>
      <c r="G1088" s="483"/>
      <c r="H1088" s="2"/>
    </row>
    <row r="1089" spans="3:8" ht="15" customHeight="1" thickTop="1" x14ac:dyDescent="0.3">
      <c r="C1089" s="5641"/>
      <c r="D1089" s="5641"/>
      <c r="E1089" s="483"/>
      <c r="F1089" s="483"/>
      <c r="G1089" s="483"/>
      <c r="H1089" s="2"/>
    </row>
    <row r="1090" spans="3:8" ht="15" customHeight="1" thickBot="1" x14ac:dyDescent="0.35">
      <c r="C1090" s="483"/>
      <c r="D1090" s="483"/>
      <c r="E1090" s="483"/>
      <c r="F1090" s="483"/>
      <c r="G1090" s="483"/>
      <c r="H1090" s="2"/>
    </row>
    <row r="1091" spans="3:8" ht="21" customHeight="1" thickTop="1" x14ac:dyDescent="0.3">
      <c r="C1091" s="5637" t="s">
        <v>4279</v>
      </c>
      <c r="D1091" s="5638"/>
      <c r="E1091" s="5639"/>
      <c r="F1091" s="5640"/>
      <c r="G1091" s="483"/>
      <c r="H1091" s="2"/>
    </row>
    <row r="1092" spans="3:8" ht="15" customHeight="1" x14ac:dyDescent="0.3">
      <c r="C1092" s="2193" t="s">
        <v>373</v>
      </c>
      <c r="D1092" s="876"/>
      <c r="E1092" s="712"/>
      <c r="F1092" s="2194"/>
      <c r="G1092" s="483"/>
      <c r="H1092" s="2"/>
    </row>
    <row r="1093" spans="3:8" ht="15" customHeight="1" x14ac:dyDescent="0.3">
      <c r="C1093" s="5658" t="s">
        <v>4280</v>
      </c>
      <c r="D1093" s="4493"/>
      <c r="E1093" s="4402"/>
      <c r="F1093" s="5659"/>
      <c r="G1093" s="483"/>
      <c r="H1093" s="2"/>
    </row>
    <row r="1094" spans="3:8" ht="15" customHeight="1" x14ac:dyDescent="0.3">
      <c r="C1094" s="5556" t="s">
        <v>4281</v>
      </c>
      <c r="D1094" s="4324"/>
      <c r="E1094" s="4324"/>
      <c r="F1094" s="5557"/>
      <c r="G1094" s="483"/>
      <c r="H1094" s="2"/>
    </row>
    <row r="1095" spans="3:8" ht="15" customHeight="1" x14ac:dyDescent="0.3">
      <c r="C1095" s="5556" t="s">
        <v>4282</v>
      </c>
      <c r="D1095" s="4324"/>
      <c r="E1095" s="4324"/>
      <c r="F1095" s="5557"/>
      <c r="G1095" s="483"/>
      <c r="H1095" s="2"/>
    </row>
    <row r="1096" spans="3:8" ht="27.75" customHeight="1" x14ac:dyDescent="0.3">
      <c r="C1096" s="2200" t="s">
        <v>4283</v>
      </c>
      <c r="D1096" s="946" t="s">
        <v>4284</v>
      </c>
      <c r="E1096" s="946" t="s">
        <v>4285</v>
      </c>
      <c r="F1096" s="2201" t="s">
        <v>4286</v>
      </c>
      <c r="G1096" s="483"/>
      <c r="H1096" s="2"/>
    </row>
    <row r="1097" spans="3:8" ht="15" customHeight="1" x14ac:dyDescent="0.3">
      <c r="C1097" s="2202" t="s">
        <v>4287</v>
      </c>
      <c r="D1097" s="1702" t="s">
        <v>4288</v>
      </c>
      <c r="E1097" s="1966">
        <v>5</v>
      </c>
      <c r="F1097" s="2203" t="s">
        <v>4289</v>
      </c>
      <c r="G1097" s="483"/>
      <c r="H1097" s="2"/>
    </row>
    <row r="1098" spans="3:8" ht="15" customHeight="1" x14ac:dyDescent="0.3">
      <c r="C1098" s="2202" t="s">
        <v>4290</v>
      </c>
      <c r="D1098" s="1702" t="s">
        <v>4291</v>
      </c>
      <c r="E1098" s="1966">
        <v>12</v>
      </c>
      <c r="F1098" s="2203" t="s">
        <v>4292</v>
      </c>
      <c r="G1098" s="483"/>
      <c r="H1098" s="2"/>
    </row>
    <row r="1099" spans="3:8" ht="15" customHeight="1" x14ac:dyDescent="0.3">
      <c r="C1099" s="2202" t="s">
        <v>4293</v>
      </c>
      <c r="D1099" s="1702" t="s">
        <v>4294</v>
      </c>
      <c r="E1099" s="1966">
        <v>19.989999999999998</v>
      </c>
      <c r="F1099" s="2203" t="s">
        <v>4295</v>
      </c>
      <c r="G1099" s="483"/>
      <c r="H1099" s="2"/>
    </row>
    <row r="1100" spans="3:8" ht="15" customHeight="1" thickBot="1" x14ac:dyDescent="0.35">
      <c r="C1100" s="5655" t="s">
        <v>3721</v>
      </c>
      <c r="D1100" s="5656"/>
      <c r="E1100" s="5656"/>
      <c r="F1100" s="5657"/>
      <c r="G1100" s="483"/>
      <c r="H1100" s="2"/>
    </row>
    <row r="1101" spans="3:8" ht="15" customHeight="1" x14ac:dyDescent="0.3">
      <c r="C1101" s="2198"/>
      <c r="D1101" s="903"/>
      <c r="E1101" s="903"/>
      <c r="F1101" s="2199"/>
      <c r="G1101" s="483"/>
      <c r="H1101" s="2"/>
    </row>
    <row r="1102" spans="3:8" ht="15" customHeight="1" x14ac:dyDescent="0.3">
      <c r="C1102" s="5556" t="s">
        <v>4296</v>
      </c>
      <c r="D1102" s="4324"/>
      <c r="E1102" s="4324"/>
      <c r="F1102" s="5557"/>
      <c r="G1102" s="483"/>
      <c r="H1102" s="2"/>
    </row>
    <row r="1103" spans="3:8" ht="15" customHeight="1" x14ac:dyDescent="0.3">
      <c r="C1103" s="2198"/>
      <c r="D1103" s="903"/>
      <c r="E1103" s="903"/>
      <c r="F1103" s="2199"/>
      <c r="G1103" s="483"/>
      <c r="H1103" s="2"/>
    </row>
    <row r="1104" spans="3:8" ht="15" customHeight="1" x14ac:dyDescent="0.3">
      <c r="C1104" s="2200" t="s">
        <v>4283</v>
      </c>
      <c r="D1104" s="946" t="s">
        <v>4284</v>
      </c>
      <c r="E1104" s="946" t="s">
        <v>4285</v>
      </c>
      <c r="F1104" s="2201" t="s">
        <v>4286</v>
      </c>
      <c r="G1104" s="483"/>
      <c r="H1104" s="2"/>
    </row>
    <row r="1105" spans="3:8" ht="15" customHeight="1" x14ac:dyDescent="0.3">
      <c r="C1105" s="2202" t="s">
        <v>4297</v>
      </c>
      <c r="D1105" s="1702" t="s">
        <v>4298</v>
      </c>
      <c r="E1105" s="1966">
        <v>3.5</v>
      </c>
      <c r="F1105" s="2203" t="s">
        <v>4299</v>
      </c>
      <c r="G1105" s="483"/>
      <c r="H1105" s="2"/>
    </row>
    <row r="1106" spans="3:8" ht="15" customHeight="1" x14ac:dyDescent="0.3">
      <c r="C1106" s="2202" t="s">
        <v>4300</v>
      </c>
      <c r="D1106" s="1702" t="s">
        <v>4301</v>
      </c>
      <c r="E1106" s="1966">
        <v>7</v>
      </c>
      <c r="F1106" s="2203" t="s">
        <v>4302</v>
      </c>
      <c r="G1106" s="483"/>
      <c r="H1106" s="2"/>
    </row>
    <row r="1107" spans="3:8" ht="15" customHeight="1" x14ac:dyDescent="0.3">
      <c r="C1107" s="2202" t="s">
        <v>4303</v>
      </c>
      <c r="D1107" s="1702" t="s">
        <v>4304</v>
      </c>
      <c r="E1107" s="1966">
        <v>14.99</v>
      </c>
      <c r="F1107" s="2203" t="s">
        <v>4305</v>
      </c>
      <c r="G1107" s="483"/>
      <c r="H1107" s="2"/>
    </row>
    <row r="1108" spans="3:8" ht="15" customHeight="1" thickBot="1" x14ac:dyDescent="0.35">
      <c r="C1108" s="5655" t="s">
        <v>3721</v>
      </c>
      <c r="D1108" s="5656"/>
      <c r="E1108" s="5656"/>
      <c r="F1108" s="5657"/>
      <c r="G1108" s="483"/>
      <c r="H1108" s="2"/>
    </row>
    <row r="1109" spans="3:8" ht="15" customHeight="1" x14ac:dyDescent="0.3">
      <c r="C1109" s="5556"/>
      <c r="D1109" s="4324"/>
      <c r="E1109" s="4324"/>
      <c r="F1109" s="5557"/>
      <c r="G1109" s="483"/>
      <c r="H1109" s="2"/>
    </row>
    <row r="1110" spans="3:8" ht="15" customHeight="1" x14ac:dyDescent="0.3">
      <c r="C1110" s="5556" t="s">
        <v>4306</v>
      </c>
      <c r="D1110" s="4324"/>
      <c r="E1110" s="4324"/>
      <c r="F1110" s="5557"/>
      <c r="G1110" s="483"/>
      <c r="H1110" s="2"/>
    </row>
    <row r="1111" spans="3:8" ht="15" customHeight="1" x14ac:dyDescent="0.3">
      <c r="C1111" s="2198"/>
      <c r="D1111" s="903"/>
      <c r="E1111" s="903"/>
      <c r="F1111" s="2199"/>
      <c r="G1111" s="483"/>
      <c r="H1111" s="2"/>
    </row>
    <row r="1112" spans="3:8" ht="15" customHeight="1" x14ac:dyDescent="0.3">
      <c r="C1112" s="2200" t="s">
        <v>4283</v>
      </c>
      <c r="D1112" s="946" t="s">
        <v>4284</v>
      </c>
      <c r="E1112" s="946" t="s">
        <v>4285</v>
      </c>
      <c r="F1112" s="2201" t="s">
        <v>4286</v>
      </c>
      <c r="G1112" s="483"/>
      <c r="H1112" s="2"/>
    </row>
    <row r="1113" spans="3:8" ht="15" customHeight="1" x14ac:dyDescent="0.3">
      <c r="C1113" s="2202" t="s">
        <v>4307</v>
      </c>
      <c r="D1113" s="1702" t="s">
        <v>4308</v>
      </c>
      <c r="E1113" s="1966">
        <v>3.5</v>
      </c>
      <c r="F1113" s="2203" t="s">
        <v>4309</v>
      </c>
      <c r="G1113" s="483"/>
      <c r="H1113" s="2"/>
    </row>
    <row r="1114" spans="3:8" ht="15" customHeight="1" x14ac:dyDescent="0.3">
      <c r="C1114" s="2202" t="s">
        <v>4310</v>
      </c>
      <c r="D1114" s="1702" t="s">
        <v>4311</v>
      </c>
      <c r="E1114" s="1966">
        <v>7</v>
      </c>
      <c r="F1114" s="2203" t="s">
        <v>4312</v>
      </c>
      <c r="G1114" s="483"/>
      <c r="H1114" s="2"/>
    </row>
    <row r="1115" spans="3:8" ht="15" customHeight="1" x14ac:dyDescent="0.3">
      <c r="C1115" s="2202" t="s">
        <v>4313</v>
      </c>
      <c r="D1115" s="1702" t="s">
        <v>4314</v>
      </c>
      <c r="E1115" s="1966">
        <v>14.99</v>
      </c>
      <c r="F1115" s="2203" t="s">
        <v>4315</v>
      </c>
      <c r="G1115" s="483"/>
      <c r="H1115" s="2"/>
    </row>
    <row r="1116" spans="3:8" ht="15" customHeight="1" thickBot="1" x14ac:dyDescent="0.35">
      <c r="C1116" s="5655" t="s">
        <v>3721</v>
      </c>
      <c r="D1116" s="5656"/>
      <c r="E1116" s="5656"/>
      <c r="F1116" s="5657"/>
      <c r="G1116" s="483"/>
      <c r="H1116" s="2"/>
    </row>
    <row r="1117" spans="3:8" ht="15" customHeight="1" x14ac:dyDescent="0.3">
      <c r="C1117" s="2198"/>
      <c r="D1117" s="903"/>
      <c r="E1117" s="903"/>
      <c r="F1117" s="2199"/>
      <c r="G1117" s="483"/>
      <c r="H1117" s="2"/>
    </row>
    <row r="1118" spans="3:8" ht="15" customHeight="1" x14ac:dyDescent="0.3">
      <c r="C1118" s="5667" t="s">
        <v>374</v>
      </c>
      <c r="D1118" s="5302"/>
      <c r="E1118" s="903"/>
      <c r="F1118" s="2199"/>
      <c r="G1118" s="483"/>
      <c r="H1118" s="2"/>
    </row>
    <row r="1119" spans="3:8" ht="15" customHeight="1" x14ac:dyDescent="0.3">
      <c r="C1119" s="5556" t="s">
        <v>4316</v>
      </c>
      <c r="D1119" s="4324"/>
      <c r="E1119" s="4324"/>
      <c r="F1119" s="5557"/>
      <c r="G1119" s="483"/>
      <c r="H1119" s="2"/>
    </row>
    <row r="1120" spans="3:8" ht="15" customHeight="1" x14ac:dyDescent="0.3">
      <c r="C1120" s="5556" t="s">
        <v>4317</v>
      </c>
      <c r="D1120" s="4324"/>
      <c r="E1120" s="4324"/>
      <c r="F1120" s="5557"/>
      <c r="G1120" s="483"/>
      <c r="H1120" s="2"/>
    </row>
    <row r="1121" spans="3:8" ht="15" customHeight="1" x14ac:dyDescent="0.3">
      <c r="C1121" s="5556" t="s">
        <v>4318</v>
      </c>
      <c r="D1121" s="4324"/>
      <c r="E1121" s="4324"/>
      <c r="F1121" s="5557"/>
      <c r="G1121" s="483"/>
      <c r="H1121" s="2"/>
    </row>
    <row r="1122" spans="3:8" ht="15" customHeight="1" x14ac:dyDescent="0.3">
      <c r="C1122" s="5556" t="s">
        <v>4319</v>
      </c>
      <c r="D1122" s="4324"/>
      <c r="E1122" s="4324"/>
      <c r="F1122" s="5557"/>
      <c r="G1122" s="483"/>
      <c r="H1122" s="2"/>
    </row>
    <row r="1123" spans="3:8" ht="15" customHeight="1" x14ac:dyDescent="0.3">
      <c r="C1123" s="5556" t="s">
        <v>4320</v>
      </c>
      <c r="D1123" s="4324"/>
      <c r="E1123" s="4324"/>
      <c r="F1123" s="5557"/>
      <c r="G1123" s="483"/>
      <c r="H1123" s="2"/>
    </row>
    <row r="1124" spans="3:8" ht="15" customHeight="1" x14ac:dyDescent="0.3">
      <c r="C1124" s="5556" t="s">
        <v>4321</v>
      </c>
      <c r="D1124" s="4324"/>
      <c r="E1124" s="4324"/>
      <c r="F1124" s="5557"/>
      <c r="G1124" s="483"/>
      <c r="H1124" s="2"/>
    </row>
    <row r="1125" spans="3:8" ht="15" customHeight="1" x14ac:dyDescent="0.3">
      <c r="C1125" s="5556" t="s">
        <v>4322</v>
      </c>
      <c r="D1125" s="4324"/>
      <c r="E1125" s="4324"/>
      <c r="F1125" s="5557"/>
      <c r="G1125" s="483"/>
      <c r="H1125" s="2"/>
    </row>
    <row r="1126" spans="3:8" ht="15" customHeight="1" x14ac:dyDescent="0.3">
      <c r="C1126" s="5556" t="s">
        <v>4323</v>
      </c>
      <c r="D1126" s="4324"/>
      <c r="E1126" s="4324"/>
      <c r="F1126" s="5557"/>
      <c r="G1126" s="483"/>
      <c r="H1126" s="2"/>
    </row>
    <row r="1127" spans="3:8" ht="15" customHeight="1" x14ac:dyDescent="0.3">
      <c r="C1127" s="5556" t="s">
        <v>4324</v>
      </c>
      <c r="D1127" s="4324"/>
      <c r="E1127" s="4324"/>
      <c r="F1127" s="5557"/>
      <c r="G1127" s="483"/>
      <c r="H1127" s="2"/>
    </row>
    <row r="1128" spans="3:8" ht="15" customHeight="1" x14ac:dyDescent="0.3">
      <c r="C1128" s="5556" t="s">
        <v>4325</v>
      </c>
      <c r="D1128" s="4324"/>
      <c r="E1128" s="4324"/>
      <c r="F1128" s="5557"/>
      <c r="G1128" s="483"/>
      <c r="H1128" s="2"/>
    </row>
    <row r="1129" spans="3:8" ht="15" customHeight="1" x14ac:dyDescent="0.3">
      <c r="C1129" s="5556" t="s">
        <v>4326</v>
      </c>
      <c r="D1129" s="4324"/>
      <c r="E1129" s="4324"/>
      <c r="F1129" s="5557"/>
      <c r="G1129" s="483"/>
      <c r="H1129" s="2"/>
    </row>
    <row r="1130" spans="3:8" ht="15" customHeight="1" x14ac:dyDescent="0.3">
      <c r="C1130" s="5556" t="s">
        <v>4327</v>
      </c>
      <c r="D1130" s="4324"/>
      <c r="E1130" s="4324"/>
      <c r="F1130" s="5557"/>
      <c r="G1130" s="483"/>
      <c r="H1130" s="2"/>
    </row>
    <row r="1131" spans="3:8" ht="15" customHeight="1" x14ac:dyDescent="0.3">
      <c r="C1131" s="5556"/>
      <c r="D1131" s="4324"/>
      <c r="E1131" s="4324"/>
      <c r="F1131" s="5557"/>
      <c r="G1131" s="483"/>
      <c r="H1131" s="2"/>
    </row>
    <row r="1132" spans="3:8" ht="15" customHeight="1" x14ac:dyDescent="0.3">
      <c r="C1132" s="5667" t="s">
        <v>4328</v>
      </c>
      <c r="D1132" s="5302"/>
      <c r="E1132" s="5302"/>
      <c r="F1132" s="5668"/>
      <c r="G1132" s="483"/>
      <c r="H1132" s="2"/>
    </row>
    <row r="1133" spans="3:8" ht="34.5" customHeight="1" x14ac:dyDescent="0.3">
      <c r="C1133" s="5556" t="s">
        <v>4329</v>
      </c>
      <c r="D1133" s="4324"/>
      <c r="E1133" s="4324"/>
      <c r="F1133" s="5557"/>
      <c r="G1133" s="483"/>
      <c r="H1133" s="2"/>
    </row>
    <row r="1134" spans="3:8" ht="15" customHeight="1" x14ac:dyDescent="0.3">
      <c r="C1134" s="5635" t="s">
        <v>4330</v>
      </c>
      <c r="D1134" s="5636"/>
      <c r="E1134" s="1552"/>
      <c r="F1134" s="2195"/>
      <c r="G1134" s="483"/>
      <c r="H1134" s="2"/>
    </row>
    <row r="1135" spans="3:8" ht="15" customHeight="1" x14ac:dyDescent="0.3">
      <c r="C1135" s="2200" t="s">
        <v>4283</v>
      </c>
      <c r="D1135" s="946" t="s">
        <v>4284</v>
      </c>
      <c r="E1135" s="946" t="s">
        <v>4285</v>
      </c>
      <c r="F1135" s="2195"/>
      <c r="G1135" s="483"/>
      <c r="H1135" s="2"/>
    </row>
    <row r="1136" spans="3:8" ht="15" customHeight="1" x14ac:dyDescent="0.3">
      <c r="C1136" s="2202" t="s">
        <v>4331</v>
      </c>
      <c r="D1136" s="1702" t="s">
        <v>4332</v>
      </c>
      <c r="E1136" s="1966">
        <v>9.99</v>
      </c>
      <c r="F1136" s="2195"/>
      <c r="G1136" s="483"/>
      <c r="H1136" s="2"/>
    </row>
    <row r="1137" spans="3:8" ht="15" customHeight="1" x14ac:dyDescent="0.3">
      <c r="C1137" s="5645" t="s">
        <v>4333</v>
      </c>
      <c r="D1137" s="5646"/>
      <c r="E1137" s="5647"/>
      <c r="F1137" s="2195"/>
      <c r="G1137" s="483"/>
      <c r="H1137" s="2"/>
    </row>
    <row r="1138" spans="3:8" ht="15" customHeight="1" x14ac:dyDescent="0.3">
      <c r="C1138" s="2198"/>
      <c r="D1138" s="903"/>
      <c r="E1138" s="903"/>
      <c r="F1138" s="2195"/>
      <c r="G1138" s="483"/>
      <c r="H1138" s="2"/>
    </row>
    <row r="1139" spans="3:8" ht="15" customHeight="1" x14ac:dyDescent="0.3">
      <c r="C1139" s="5635" t="s">
        <v>4334</v>
      </c>
      <c r="D1139" s="5636"/>
      <c r="E1139" s="1552"/>
      <c r="F1139" s="2195"/>
      <c r="G1139" s="483"/>
      <c r="H1139" s="2"/>
    </row>
    <row r="1140" spans="3:8" ht="15" customHeight="1" x14ac:dyDescent="0.3">
      <c r="C1140" s="2200" t="s">
        <v>4283</v>
      </c>
      <c r="D1140" s="946" t="s">
        <v>4284</v>
      </c>
      <c r="E1140" s="946" t="s">
        <v>4285</v>
      </c>
      <c r="F1140" s="2195"/>
      <c r="G1140" s="483"/>
      <c r="H1140" s="2"/>
    </row>
    <row r="1141" spans="3:8" ht="15" customHeight="1" x14ac:dyDescent="0.3">
      <c r="C1141" s="2202" t="s">
        <v>4335</v>
      </c>
      <c r="D1141" s="1702" t="s">
        <v>4336</v>
      </c>
      <c r="E1141" s="1966">
        <v>9.99</v>
      </c>
      <c r="F1141" s="2195"/>
      <c r="G1141" s="483"/>
      <c r="H1141" s="2"/>
    </row>
    <row r="1142" spans="3:8" ht="15" customHeight="1" x14ac:dyDescent="0.3">
      <c r="C1142" s="5645" t="s">
        <v>4333</v>
      </c>
      <c r="D1142" s="5646"/>
      <c r="E1142" s="5647"/>
      <c r="F1142" s="2195"/>
      <c r="G1142" s="483"/>
      <c r="H1142" s="2"/>
    </row>
    <row r="1143" spans="3:8" ht="15" customHeight="1" x14ac:dyDescent="0.3">
      <c r="C1143" s="5556"/>
      <c r="D1143" s="4324"/>
      <c r="E1143" s="4324"/>
      <c r="F1143" s="5557"/>
      <c r="G1143" s="483"/>
      <c r="H1143" s="2"/>
    </row>
    <row r="1144" spans="3:8" ht="15" customHeight="1" x14ac:dyDescent="0.3">
      <c r="C1144" s="5556" t="s">
        <v>4337</v>
      </c>
      <c r="D1144" s="4324"/>
      <c r="E1144" s="4324"/>
      <c r="F1144" s="5557"/>
      <c r="G1144" s="483"/>
      <c r="H1144" s="2"/>
    </row>
    <row r="1145" spans="3:8" ht="15" customHeight="1" x14ac:dyDescent="0.3">
      <c r="C1145" s="5556" t="s">
        <v>4338</v>
      </c>
      <c r="D1145" s="4324"/>
      <c r="E1145" s="4324"/>
      <c r="F1145" s="5557"/>
      <c r="G1145" s="483"/>
      <c r="H1145" s="2"/>
    </row>
    <row r="1146" spans="3:8" ht="15" customHeight="1" x14ac:dyDescent="0.3">
      <c r="C1146" s="5556" t="s">
        <v>4339</v>
      </c>
      <c r="D1146" s="4324"/>
      <c r="E1146" s="4324"/>
      <c r="F1146" s="5557"/>
      <c r="G1146" s="483"/>
      <c r="H1146" s="2"/>
    </row>
    <row r="1147" spans="3:8" ht="15" customHeight="1" x14ac:dyDescent="0.3">
      <c r="C1147" s="5556"/>
      <c r="D1147" s="4324"/>
      <c r="E1147" s="4324"/>
      <c r="F1147" s="5557"/>
      <c r="G1147" s="483"/>
      <c r="H1147" s="2"/>
    </row>
    <row r="1148" spans="3:8" ht="15" customHeight="1" x14ac:dyDescent="0.3">
      <c r="C1148" s="5642" t="s">
        <v>4340</v>
      </c>
      <c r="D1148" s="5643"/>
      <c r="E1148" s="5643"/>
      <c r="F1148" s="5644"/>
      <c r="G1148" s="483"/>
      <c r="H1148" s="2"/>
    </row>
    <row r="1149" spans="3:8" ht="15" customHeight="1" x14ac:dyDescent="0.3">
      <c r="C1149" s="2198"/>
      <c r="D1149" s="903"/>
      <c r="E1149" s="903"/>
      <c r="F1149" s="2199"/>
      <c r="G1149" s="483"/>
      <c r="H1149" s="2"/>
    </row>
    <row r="1150" spans="3:8" ht="15" customHeight="1" x14ac:dyDescent="0.3">
      <c r="C1150" s="2196" t="s">
        <v>4341</v>
      </c>
      <c r="D1150" s="2197"/>
      <c r="E1150" s="712"/>
      <c r="F1150" s="2194"/>
      <c r="G1150" s="483"/>
      <c r="H1150" s="2"/>
    </row>
    <row r="1151" spans="3:8" ht="15" customHeight="1" thickBot="1" x14ac:dyDescent="0.35">
      <c r="C1151" s="5648" t="s">
        <v>4342</v>
      </c>
      <c r="D1151" s="5649"/>
      <c r="E1151" s="5650"/>
      <c r="F1151" s="5651"/>
      <c r="G1151" s="483"/>
      <c r="H1151" s="2"/>
    </row>
    <row r="1152" spans="3:8" ht="15" customHeight="1" thickTop="1" x14ac:dyDescent="0.3">
      <c r="C1152" s="2076"/>
      <c r="D1152" s="483"/>
      <c r="E1152" s="483"/>
      <c r="F1152" s="483"/>
      <c r="G1152" s="483"/>
      <c r="H1152" s="2"/>
    </row>
    <row r="1153" spans="3:8" ht="15" customHeight="1" thickBot="1" x14ac:dyDescent="0.35">
      <c r="C1153" s="483"/>
      <c r="D1153" s="483"/>
      <c r="E1153" s="483"/>
      <c r="F1153" s="483"/>
      <c r="G1153" s="483"/>
      <c r="H1153" s="2"/>
    </row>
    <row r="1154" spans="3:8" ht="27" customHeight="1" thickTop="1" x14ac:dyDescent="0.3">
      <c r="C1154" s="5630" t="s">
        <v>4257</v>
      </c>
      <c r="D1154" s="5631"/>
      <c r="E1154" s="5632"/>
      <c r="F1154" s="483"/>
      <c r="G1154" s="483"/>
      <c r="H1154" s="2"/>
    </row>
    <row r="1155" spans="3:8" ht="15" customHeight="1" x14ac:dyDescent="0.3">
      <c r="C1155" s="5652"/>
      <c r="D1155" s="5653"/>
      <c r="E1155" s="5654"/>
      <c r="F1155" s="483"/>
      <c r="G1155" s="483"/>
      <c r="H1155" s="2"/>
    </row>
    <row r="1156" spans="3:8" ht="15" customHeight="1" x14ac:dyDescent="0.3">
      <c r="C1156" s="5932" t="s">
        <v>373</v>
      </c>
      <c r="D1156" s="5326"/>
      <c r="E1156" s="5933"/>
      <c r="F1156" s="483"/>
      <c r="G1156" s="483"/>
      <c r="H1156" s="2"/>
    </row>
    <row r="1157" spans="3:8" ht="30" customHeight="1" x14ac:dyDescent="0.3">
      <c r="C1157" s="5849" t="s">
        <v>4258</v>
      </c>
      <c r="D1157" s="4192"/>
      <c r="E1157" s="5850"/>
      <c r="F1157" s="483"/>
      <c r="G1157" s="483"/>
      <c r="H1157" s="2"/>
    </row>
    <row r="1158" spans="3:8" ht="21" customHeight="1" x14ac:dyDescent="0.3">
      <c r="C1158" s="5849" t="s">
        <v>4259</v>
      </c>
      <c r="D1158" s="4192"/>
      <c r="E1158" s="5850"/>
      <c r="F1158" s="483"/>
      <c r="G1158" s="483"/>
      <c r="H1158" s="2"/>
    </row>
    <row r="1159" spans="3:8" ht="15" customHeight="1" x14ac:dyDescent="0.3">
      <c r="C1159" s="5849"/>
      <c r="D1159" s="4192"/>
      <c r="E1159" s="5850"/>
      <c r="F1159" s="483"/>
      <c r="G1159" s="483"/>
      <c r="H1159" s="2"/>
    </row>
    <row r="1160" spans="3:8" ht="15" customHeight="1" x14ac:dyDescent="0.3">
      <c r="C1160" s="5934" t="s">
        <v>954</v>
      </c>
      <c r="D1160" s="5675"/>
      <c r="E1160" s="5935"/>
      <c r="F1160" s="483"/>
      <c r="G1160" s="483"/>
      <c r="H1160" s="2"/>
    </row>
    <row r="1161" spans="3:8" ht="15" customHeight="1" x14ac:dyDescent="0.3">
      <c r="C1161" s="5625" t="s">
        <v>4260</v>
      </c>
      <c r="D1161" s="4383"/>
      <c r="E1161" s="5626"/>
      <c r="F1161" s="483"/>
      <c r="G1161" s="483"/>
      <c r="H1161" s="2"/>
    </row>
    <row r="1162" spans="3:8" ht="15" customHeight="1" x14ac:dyDescent="0.3">
      <c r="C1162" s="5625" t="s">
        <v>4261</v>
      </c>
      <c r="D1162" s="4383"/>
      <c r="E1162" s="5626"/>
      <c r="F1162" s="483"/>
      <c r="G1162" s="483"/>
      <c r="H1162" s="2"/>
    </row>
    <row r="1163" spans="3:8" ht="15" customHeight="1" x14ac:dyDescent="0.3">
      <c r="C1163" s="5625" t="s">
        <v>4262</v>
      </c>
      <c r="D1163" s="4383"/>
      <c r="E1163" s="5626"/>
      <c r="F1163" s="483"/>
      <c r="G1163" s="483"/>
      <c r="H1163" s="2"/>
    </row>
    <row r="1164" spans="3:8" ht="15" customHeight="1" x14ac:dyDescent="0.3">
      <c r="C1164" s="5625" t="s">
        <v>4263</v>
      </c>
      <c r="D1164" s="4383"/>
      <c r="E1164" s="5626"/>
      <c r="F1164" s="483"/>
      <c r="G1164" s="483"/>
      <c r="H1164" s="2"/>
    </row>
    <row r="1165" spans="3:8" ht="15" customHeight="1" x14ac:dyDescent="0.3">
      <c r="C1165" s="5625" t="s">
        <v>4277</v>
      </c>
      <c r="D1165" s="4383"/>
      <c r="E1165" s="5626"/>
      <c r="F1165" s="483"/>
      <c r="G1165" s="483"/>
      <c r="H1165" s="2"/>
    </row>
    <row r="1166" spans="3:8" ht="15" customHeight="1" x14ac:dyDescent="0.3">
      <c r="C1166" s="5625" t="s">
        <v>4264</v>
      </c>
      <c r="D1166" s="4383"/>
      <c r="E1166" s="5626"/>
      <c r="F1166" s="483"/>
      <c r="G1166" s="483"/>
      <c r="H1166" s="2"/>
    </row>
    <row r="1167" spans="3:8" ht="15" customHeight="1" x14ac:dyDescent="0.3">
      <c r="C1167" s="5625" t="s">
        <v>4278</v>
      </c>
      <c r="D1167" s="4383"/>
      <c r="E1167" s="5626"/>
      <c r="F1167" s="483"/>
      <c r="G1167" s="483"/>
      <c r="H1167" s="2"/>
    </row>
    <row r="1168" spans="3:8" ht="15" customHeight="1" x14ac:dyDescent="0.3">
      <c r="C1168" s="5625" t="s">
        <v>4265</v>
      </c>
      <c r="D1168" s="4383"/>
      <c r="E1168" s="5626"/>
      <c r="F1168" s="483"/>
      <c r="G1168" s="483"/>
      <c r="H1168" s="2"/>
    </row>
    <row r="1169" spans="3:8" ht="15" customHeight="1" x14ac:dyDescent="0.3">
      <c r="C1169" s="5625" t="s">
        <v>4266</v>
      </c>
      <c r="D1169" s="4383"/>
      <c r="E1169" s="5626"/>
      <c r="F1169" s="483"/>
      <c r="G1169" s="483"/>
      <c r="H1169" s="2"/>
    </row>
    <row r="1170" spans="3:8" ht="15" customHeight="1" x14ac:dyDescent="0.3">
      <c r="C1170" s="5625" t="s">
        <v>4267</v>
      </c>
      <c r="D1170" s="4383"/>
      <c r="E1170" s="5626"/>
      <c r="F1170" s="483"/>
      <c r="G1170" s="483"/>
      <c r="H1170" s="2"/>
    </row>
    <row r="1171" spans="3:8" ht="15" customHeight="1" x14ac:dyDescent="0.3">
      <c r="C1171" s="5625" t="s">
        <v>4268</v>
      </c>
      <c r="D1171" s="4383"/>
      <c r="E1171" s="5626"/>
      <c r="F1171" s="483"/>
      <c r="G1171" s="483"/>
      <c r="H1171" s="2"/>
    </row>
    <row r="1172" spans="3:8" ht="15" customHeight="1" x14ac:dyDescent="0.3">
      <c r="C1172" s="5625" t="s">
        <v>4269</v>
      </c>
      <c r="D1172" s="4383"/>
      <c r="E1172" s="5626"/>
      <c r="F1172" s="483"/>
      <c r="G1172" s="483"/>
      <c r="H1172" s="2"/>
    </row>
    <row r="1173" spans="3:8" ht="15" customHeight="1" x14ac:dyDescent="0.3">
      <c r="C1173" s="5625" t="s">
        <v>4270</v>
      </c>
      <c r="D1173" s="4383"/>
      <c r="E1173" s="5626"/>
      <c r="F1173" s="483"/>
      <c r="G1173" s="483"/>
      <c r="H1173" s="2"/>
    </row>
    <row r="1174" spans="3:8" ht="15" customHeight="1" x14ac:dyDescent="0.3">
      <c r="C1174" s="5625" t="s">
        <v>4271</v>
      </c>
      <c r="D1174" s="4383"/>
      <c r="E1174" s="5626"/>
      <c r="F1174" s="483"/>
      <c r="G1174" s="483"/>
      <c r="H1174" s="2"/>
    </row>
    <row r="1175" spans="3:8" ht="15" customHeight="1" x14ac:dyDescent="0.3">
      <c r="C1175" s="5625" t="s">
        <v>4272</v>
      </c>
      <c r="D1175" s="4383"/>
      <c r="E1175" s="5626"/>
      <c r="F1175" s="483"/>
      <c r="G1175" s="483"/>
      <c r="H1175" s="2"/>
    </row>
    <row r="1176" spans="3:8" ht="15" customHeight="1" x14ac:dyDescent="0.3">
      <c r="C1176" s="5625" t="s">
        <v>4273</v>
      </c>
      <c r="D1176" s="4383"/>
      <c r="E1176" s="5626"/>
      <c r="F1176" s="483"/>
      <c r="G1176" s="483"/>
      <c r="H1176" s="2"/>
    </row>
    <row r="1177" spans="3:8" ht="15" customHeight="1" x14ac:dyDescent="0.3">
      <c r="C1177" s="5625" t="s">
        <v>4274</v>
      </c>
      <c r="D1177" s="4383"/>
      <c r="E1177" s="5626"/>
      <c r="F1177" s="483"/>
      <c r="G1177" s="483"/>
      <c r="H1177" s="2"/>
    </row>
    <row r="1178" spans="3:8" ht="27" customHeight="1" x14ac:dyDescent="0.3">
      <c r="C1178" s="5849" t="s">
        <v>4275</v>
      </c>
      <c r="D1178" s="4192"/>
      <c r="E1178" s="5850"/>
      <c r="F1178" s="483"/>
      <c r="G1178" s="483"/>
      <c r="H1178" s="2"/>
    </row>
    <row r="1179" spans="3:8" ht="44.25" customHeight="1" thickBot="1" x14ac:dyDescent="0.35">
      <c r="C1179" s="5938" t="s">
        <v>4276</v>
      </c>
      <c r="D1179" s="5939"/>
      <c r="E1179" s="5940"/>
      <c r="F1179" s="483"/>
      <c r="G1179" s="483"/>
      <c r="H1179" s="2"/>
    </row>
    <row r="1180" spans="3:8" ht="15" customHeight="1" thickTop="1" x14ac:dyDescent="0.3">
      <c r="C1180" s="5660"/>
      <c r="D1180" s="5660"/>
      <c r="E1180" s="483"/>
      <c r="F1180" s="483"/>
      <c r="G1180" s="483"/>
      <c r="H1180" s="2"/>
    </row>
    <row r="1181" spans="3:8" ht="15" customHeight="1" thickBot="1" x14ac:dyDescent="0.35">
      <c r="C1181" s="483"/>
      <c r="D1181" s="483"/>
      <c r="E1181" s="483"/>
      <c r="F1181" s="483"/>
      <c r="G1181" s="483"/>
      <c r="H1181" s="2"/>
    </row>
    <row r="1182" spans="3:8" ht="15" customHeight="1" thickBot="1" x14ac:dyDescent="0.25">
      <c r="C1182" s="5627" t="s">
        <v>1027</v>
      </c>
      <c r="D1182" s="5628"/>
      <c r="E1182" s="5628"/>
      <c r="F1182" s="5628"/>
      <c r="G1182" s="5629"/>
      <c r="H1182" s="2"/>
    </row>
    <row r="1183" spans="3:8" ht="15" customHeight="1" thickTop="1" x14ac:dyDescent="0.2">
      <c r="C1183" s="5630" t="s">
        <v>4240</v>
      </c>
      <c r="D1183" s="5631"/>
      <c r="E1183" s="5631"/>
      <c r="F1183" s="5631"/>
      <c r="G1183" s="5632"/>
      <c r="H1183" s="2"/>
    </row>
    <row r="1184" spans="3:8" ht="15" customHeight="1" x14ac:dyDescent="0.2">
      <c r="C1184" s="746" t="s">
        <v>1029</v>
      </c>
      <c r="D1184" s="876"/>
      <c r="E1184" s="876"/>
      <c r="F1184" s="876"/>
      <c r="G1184" s="877"/>
      <c r="H1184" s="2"/>
    </row>
    <row r="1185" spans="3:8" ht="45.75" customHeight="1" x14ac:dyDescent="0.2">
      <c r="C1185" s="5633" t="s">
        <v>4241</v>
      </c>
      <c r="D1185" s="5072"/>
      <c r="E1185" s="5072"/>
      <c r="F1185" s="5072"/>
      <c r="G1185" s="5634"/>
      <c r="H1185" s="2"/>
    </row>
    <row r="1186" spans="3:8" ht="15" customHeight="1" thickBot="1" x14ac:dyDescent="0.25">
      <c r="C1186" s="902"/>
      <c r="D1186" s="901"/>
      <c r="E1186" s="901"/>
      <c r="F1186" s="901"/>
      <c r="G1186" s="745"/>
      <c r="H1186" s="2"/>
    </row>
    <row r="1187" spans="3:8" ht="15" customHeight="1" thickBot="1" x14ac:dyDescent="0.25">
      <c r="C1187" s="1018" t="s">
        <v>1153</v>
      </c>
      <c r="D1187" s="819" t="s">
        <v>4242</v>
      </c>
      <c r="E1187" s="5665" t="s">
        <v>4243</v>
      </c>
      <c r="F1187" s="5666"/>
      <c r="G1187" s="745"/>
      <c r="H1187" s="2"/>
    </row>
    <row r="1188" spans="3:8" ht="15" customHeight="1" x14ac:dyDescent="0.2">
      <c r="C1188" s="2186" t="s">
        <v>4244</v>
      </c>
      <c r="D1188" s="2187" t="s">
        <v>4245</v>
      </c>
      <c r="E1188" s="5902" t="s">
        <v>4246</v>
      </c>
      <c r="F1188" s="5903"/>
      <c r="G1188" s="745"/>
      <c r="H1188" s="2"/>
    </row>
    <row r="1189" spans="3:8" ht="15" customHeight="1" x14ac:dyDescent="0.2">
      <c r="C1189" s="2188" t="s">
        <v>242</v>
      </c>
      <c r="D1189" s="2189" t="s">
        <v>4245</v>
      </c>
      <c r="E1189" s="5936" t="s">
        <v>4247</v>
      </c>
      <c r="F1189" s="5937"/>
      <c r="G1189" s="894"/>
      <c r="H1189" s="2"/>
    </row>
    <row r="1190" spans="3:8" ht="15" customHeight="1" x14ac:dyDescent="0.2">
      <c r="C1190" s="2188" t="s">
        <v>243</v>
      </c>
      <c r="D1190" s="2189" t="s">
        <v>4245</v>
      </c>
      <c r="E1190" s="5936" t="s">
        <v>4248</v>
      </c>
      <c r="F1190" s="5937"/>
      <c r="G1190" s="894"/>
      <c r="H1190" s="2"/>
    </row>
    <row r="1191" spans="3:8" ht="15" customHeight="1" thickBot="1" x14ac:dyDescent="0.25">
      <c r="C1191" s="965" t="s">
        <v>4249</v>
      </c>
      <c r="D1191" s="2190"/>
      <c r="E1191" s="2191"/>
      <c r="F1191" s="2192"/>
      <c r="G1191" s="894"/>
      <c r="H1191" s="2"/>
    </row>
    <row r="1192" spans="3:8" ht="15" customHeight="1" x14ac:dyDescent="0.2">
      <c r="C1192" s="892"/>
      <c r="D1192" s="893"/>
      <c r="E1192" s="1019"/>
      <c r="F1192" s="1019"/>
      <c r="G1192" s="894"/>
      <c r="H1192" s="2"/>
    </row>
    <row r="1193" spans="3:8" ht="15" customHeight="1" x14ac:dyDescent="0.2">
      <c r="C1193" s="892" t="s">
        <v>1047</v>
      </c>
      <c r="D1193" s="893"/>
      <c r="E1193" s="1019"/>
      <c r="F1193" s="1019"/>
      <c r="G1193" s="894"/>
      <c r="H1193" s="2"/>
    </row>
    <row r="1194" spans="3:8" ht="15" customHeight="1" x14ac:dyDescent="0.2">
      <c r="C1194" s="892"/>
      <c r="D1194" s="893"/>
      <c r="E1194" s="1019"/>
      <c r="F1194" s="1019"/>
      <c r="G1194" s="894"/>
      <c r="H1194" s="2"/>
    </row>
    <row r="1195" spans="3:8" ht="15" customHeight="1" x14ac:dyDescent="0.2">
      <c r="C1195" s="746" t="s">
        <v>1048</v>
      </c>
      <c r="D1195" s="893"/>
      <c r="E1195" s="893"/>
      <c r="F1195" s="893"/>
      <c r="G1195" s="894"/>
      <c r="H1195" s="2"/>
    </row>
    <row r="1196" spans="3:8" ht="15" customHeight="1" x14ac:dyDescent="0.2">
      <c r="C1196" s="5633" t="s">
        <v>4250</v>
      </c>
      <c r="D1196" s="5072"/>
      <c r="E1196" s="5072"/>
      <c r="F1196" s="5072"/>
      <c r="G1196" s="5634"/>
      <c r="H1196" s="2"/>
    </row>
    <row r="1197" spans="3:8" ht="15" customHeight="1" x14ac:dyDescent="0.2">
      <c r="C1197" s="5633" t="s">
        <v>4251</v>
      </c>
      <c r="D1197" s="5072"/>
      <c r="E1197" s="5072"/>
      <c r="F1197" s="5072"/>
      <c r="G1197" s="5634"/>
      <c r="H1197" s="2"/>
    </row>
    <row r="1198" spans="3:8" ht="23.25" customHeight="1" x14ac:dyDescent="0.2">
      <c r="C1198" s="5633" t="s">
        <v>4252</v>
      </c>
      <c r="D1198" s="5072"/>
      <c r="E1198" s="5072"/>
      <c r="F1198" s="5072"/>
      <c r="G1198" s="5634"/>
      <c r="H1198" s="2"/>
    </row>
    <row r="1199" spans="3:8" ht="17.25" customHeight="1" x14ac:dyDescent="0.2">
      <c r="C1199" s="5633" t="s">
        <v>4253</v>
      </c>
      <c r="D1199" s="5072"/>
      <c r="E1199" s="5072"/>
      <c r="F1199" s="5072"/>
      <c r="G1199" s="5634"/>
      <c r="H1199" s="2"/>
    </row>
    <row r="1200" spans="3:8" ht="27.75" customHeight="1" x14ac:dyDescent="0.2">
      <c r="C1200" s="5633" t="s">
        <v>4254</v>
      </c>
      <c r="D1200" s="5072"/>
      <c r="E1200" s="5072"/>
      <c r="F1200" s="5072"/>
      <c r="G1200" s="5634"/>
      <c r="H1200" s="2"/>
    </row>
    <row r="1201" spans="3:8" ht="15" customHeight="1" x14ac:dyDescent="0.2">
      <c r="C1201" s="5661" t="s">
        <v>1043</v>
      </c>
      <c r="D1201" s="4324"/>
      <c r="E1201" s="4324"/>
      <c r="F1201" s="4324"/>
      <c r="G1201" s="5662"/>
      <c r="H1201" s="2"/>
    </row>
    <row r="1202" spans="3:8" ht="31.5" customHeight="1" x14ac:dyDescent="0.2">
      <c r="C1202" s="5661" t="s">
        <v>4255</v>
      </c>
      <c r="D1202" s="4324"/>
      <c r="E1202" s="4324"/>
      <c r="F1202" s="4324"/>
      <c r="G1202" s="5662"/>
      <c r="H1202" s="2"/>
    </row>
    <row r="1203" spans="3:8" ht="15" customHeight="1" x14ac:dyDescent="0.2">
      <c r="C1203" s="1556"/>
      <c r="D1203" s="903"/>
      <c r="E1203" s="903"/>
      <c r="F1203" s="903"/>
      <c r="G1203" s="1557"/>
      <c r="H1203" s="2"/>
    </row>
    <row r="1204" spans="3:8" ht="15" customHeight="1" thickBot="1" x14ac:dyDescent="0.25">
      <c r="C1204" s="5735" t="s">
        <v>4256</v>
      </c>
      <c r="D1204" s="5736"/>
      <c r="E1204" s="5736"/>
      <c r="F1204" s="5736"/>
      <c r="G1204" s="5737"/>
      <c r="H1204" s="2"/>
    </row>
    <row r="1205" spans="3:8" ht="15" customHeight="1" thickTop="1" x14ac:dyDescent="0.3">
      <c r="C1205" s="5660"/>
      <c r="D1205" s="5660"/>
      <c r="E1205" s="483"/>
      <c r="F1205" s="483"/>
      <c r="G1205" s="483"/>
      <c r="H1205" s="2"/>
    </row>
    <row r="1206" spans="3:8" s="1013" customFormat="1" ht="15" customHeight="1" thickBot="1" x14ac:dyDescent="0.25">
      <c r="C1206" s="1989"/>
      <c r="D1206" s="1989"/>
      <c r="E1206" s="1989"/>
      <c r="F1206" s="1989"/>
      <c r="G1206" s="1989"/>
      <c r="H1206" s="1986"/>
    </row>
    <row r="1207" spans="3:8" s="1013" customFormat="1" ht="23.25" customHeight="1" thickTop="1" x14ac:dyDescent="0.2">
      <c r="C1207" s="5904" t="s">
        <v>3840</v>
      </c>
      <c r="D1207" s="5905"/>
      <c r="E1207" s="5905"/>
      <c r="F1207" s="5906"/>
      <c r="G1207" s="1989"/>
      <c r="H1207" s="1986"/>
    </row>
    <row r="1208" spans="3:8" s="1013" customFormat="1" ht="15" customHeight="1" x14ac:dyDescent="0.2">
      <c r="C1208" s="1818" t="s">
        <v>3441</v>
      </c>
      <c r="D1208" s="1819"/>
      <c r="E1208" s="1819"/>
      <c r="F1208" s="1866"/>
      <c r="G1208" s="1989"/>
      <c r="H1208" s="1986"/>
    </row>
    <row r="1209" spans="3:8" s="1013" customFormat="1" ht="36.75" customHeight="1" thickBot="1" x14ac:dyDescent="0.25">
      <c r="C1209" s="5556" t="s">
        <v>3841</v>
      </c>
      <c r="D1209" s="4324"/>
      <c r="E1209" s="4324"/>
      <c r="F1209" s="5557"/>
      <c r="G1209" s="1989"/>
      <c r="H1209" s="1986"/>
    </row>
    <row r="1210" spans="3:8" s="1013" customFormat="1" ht="27" customHeight="1" x14ac:dyDescent="0.2">
      <c r="C1210" s="1867" t="s">
        <v>3504</v>
      </c>
      <c r="D1210" s="906" t="s">
        <v>1057</v>
      </c>
      <c r="E1210" s="906" t="s">
        <v>382</v>
      </c>
      <c r="F1210" s="1868"/>
      <c r="G1210" s="1989"/>
      <c r="H1210" s="1986"/>
    </row>
    <row r="1211" spans="3:8" s="1013" customFormat="1" ht="15" customHeight="1" x14ac:dyDescent="0.2">
      <c r="C1211" s="1869" t="s">
        <v>3506</v>
      </c>
      <c r="D1211" s="1101">
        <v>2000</v>
      </c>
      <c r="E1211" s="1101" t="s">
        <v>3507</v>
      </c>
      <c r="F1211" s="1868"/>
      <c r="G1211" s="1989"/>
      <c r="H1211" s="1986"/>
    </row>
    <row r="1212" spans="3:8" s="1013" customFormat="1" ht="15" customHeight="1" x14ac:dyDescent="0.2">
      <c r="C1212" s="1869" t="s">
        <v>3509</v>
      </c>
      <c r="D1212" s="1101">
        <v>3000</v>
      </c>
      <c r="E1212" s="1101" t="s">
        <v>3510</v>
      </c>
      <c r="F1212" s="1868"/>
      <c r="G1212" s="1989"/>
      <c r="H1212" s="1986"/>
    </row>
    <row r="1213" spans="3:8" s="1013" customFormat="1" ht="15" customHeight="1" x14ac:dyDescent="0.2">
      <c r="C1213" s="1869" t="s">
        <v>3842</v>
      </c>
      <c r="D1213" s="1101">
        <v>700</v>
      </c>
      <c r="E1213" s="1101" t="s">
        <v>3843</v>
      </c>
      <c r="F1213" s="1868"/>
      <c r="G1213" s="1989"/>
      <c r="H1213" s="1986"/>
    </row>
    <row r="1214" spans="3:8" s="1013" customFormat="1" ht="15" customHeight="1" x14ac:dyDescent="0.2">
      <c r="C1214" s="1869" t="s">
        <v>3844</v>
      </c>
      <c r="D1214" s="1101">
        <v>1000</v>
      </c>
      <c r="E1214" s="1101" t="s">
        <v>3525</v>
      </c>
      <c r="F1214" s="1868"/>
      <c r="G1214" s="1989"/>
      <c r="H1214" s="1986"/>
    </row>
    <row r="1215" spans="3:8" s="1013" customFormat="1" ht="15" customHeight="1" x14ac:dyDescent="0.2">
      <c r="C1215" s="1869" t="s">
        <v>3845</v>
      </c>
      <c r="D1215" s="1101">
        <v>2000</v>
      </c>
      <c r="E1215" s="1101" t="s">
        <v>3846</v>
      </c>
      <c r="F1215" s="1868"/>
      <c r="G1215" s="1989"/>
      <c r="H1215" s="1986"/>
    </row>
    <row r="1216" spans="3:8" s="1013" customFormat="1" ht="15" customHeight="1" x14ac:dyDescent="0.2">
      <c r="C1216" s="1869" t="s">
        <v>3847</v>
      </c>
      <c r="D1216" s="1101">
        <v>3000</v>
      </c>
      <c r="E1216" s="1101" t="s">
        <v>3510</v>
      </c>
      <c r="F1216" s="1868"/>
      <c r="G1216" s="1989"/>
      <c r="H1216" s="1986"/>
    </row>
    <row r="1217" spans="3:8" s="1013" customFormat="1" ht="15" customHeight="1" thickBot="1" x14ac:dyDescent="0.25">
      <c r="C1217" s="1870" t="s">
        <v>3721</v>
      </c>
      <c r="D1217" s="1703"/>
      <c r="E1217" s="1703"/>
      <c r="F1217" s="1868"/>
      <c r="G1217" s="1989"/>
      <c r="H1217" s="1986"/>
    </row>
    <row r="1218" spans="3:8" s="1013" customFormat="1" ht="15" customHeight="1" x14ac:dyDescent="0.2">
      <c r="C1218" s="990"/>
      <c r="D1218" s="1337"/>
      <c r="E1218" s="1337"/>
      <c r="F1218" s="1868"/>
      <c r="G1218" s="1989"/>
      <c r="H1218" s="1986"/>
    </row>
    <row r="1219" spans="3:8" s="1013" customFormat="1" ht="15" customHeight="1" x14ac:dyDescent="0.2">
      <c r="C1219" s="988" t="s">
        <v>3513</v>
      </c>
      <c r="D1219" s="712"/>
      <c r="E1219" s="712"/>
      <c r="F1219" s="1860"/>
      <c r="G1219" s="1989"/>
      <c r="H1219" s="1986"/>
    </row>
    <row r="1220" spans="3:8" s="1013" customFormat="1" ht="30" customHeight="1" x14ac:dyDescent="0.2">
      <c r="C1220" s="5556" t="s">
        <v>3848</v>
      </c>
      <c r="D1220" s="4324"/>
      <c r="E1220" s="4324"/>
      <c r="F1220" s="5557"/>
      <c r="G1220" s="1989"/>
      <c r="H1220" s="1986"/>
    </row>
    <row r="1221" spans="3:8" s="1013" customFormat="1" ht="18" customHeight="1" x14ac:dyDescent="0.2">
      <c r="C1221" s="5556" t="s">
        <v>3849</v>
      </c>
      <c r="D1221" s="4324"/>
      <c r="E1221" s="4324"/>
      <c r="F1221" s="5557"/>
      <c r="G1221" s="1989"/>
      <c r="H1221" s="1986"/>
    </row>
    <row r="1222" spans="3:8" s="1013" customFormat="1" ht="37.5" customHeight="1" x14ac:dyDescent="0.2">
      <c r="C1222" s="5556" t="s">
        <v>3850</v>
      </c>
      <c r="D1222" s="4324"/>
      <c r="E1222" s="4324"/>
      <c r="F1222" s="5557"/>
      <c r="G1222" s="1989"/>
      <c r="H1222" s="1986"/>
    </row>
    <row r="1223" spans="3:8" s="1013" customFormat="1" ht="15" customHeight="1" x14ac:dyDescent="0.2">
      <c r="C1223" s="991"/>
      <c r="D1223" s="712"/>
      <c r="E1223" s="712"/>
      <c r="F1223" s="1860"/>
      <c r="G1223" s="1989"/>
      <c r="H1223" s="1986"/>
    </row>
    <row r="1224" spans="3:8" s="1013" customFormat="1" ht="15" customHeight="1" x14ac:dyDescent="0.25">
      <c r="C1224" s="1877" t="s">
        <v>3851</v>
      </c>
      <c r="D1224" s="712"/>
      <c r="E1224" s="712"/>
      <c r="F1224" s="1860"/>
      <c r="G1224" s="1989"/>
      <c r="H1224" s="1986"/>
    </row>
    <row r="1225" spans="3:8" s="1013" customFormat="1" ht="15" customHeight="1" thickBot="1" x14ac:dyDescent="0.25">
      <c r="C1225" s="1878"/>
      <c r="D1225" s="1856"/>
      <c r="E1225" s="1856"/>
      <c r="F1225" s="1865"/>
      <c r="G1225" s="1989"/>
      <c r="H1225" s="1986"/>
    </row>
    <row r="1226" spans="3:8" s="1013" customFormat="1" ht="15" customHeight="1" thickTop="1" x14ac:dyDescent="0.2">
      <c r="C1226" s="5837"/>
      <c r="D1226" s="5837"/>
      <c r="E1226" s="1989"/>
      <c r="F1226" s="1989"/>
      <c r="G1226" s="1989"/>
      <c r="H1226" s="1986"/>
    </row>
    <row r="1227" spans="3:8" ht="15" customHeight="1" thickBot="1" x14ac:dyDescent="0.35">
      <c r="C1227" s="483"/>
      <c r="D1227" s="483"/>
      <c r="E1227" s="483"/>
      <c r="F1227" s="483"/>
      <c r="G1227" s="483"/>
      <c r="H1227" s="2"/>
    </row>
    <row r="1228" spans="3:8" ht="25.5" customHeight="1" thickTop="1" x14ac:dyDescent="0.2">
      <c r="C1228" s="5815" t="s">
        <v>3502</v>
      </c>
      <c r="D1228" s="5639"/>
      <c r="E1228" s="5639"/>
      <c r="F1228" s="5639"/>
      <c r="G1228" s="5640"/>
      <c r="H1228" s="2"/>
    </row>
    <row r="1229" spans="3:8" ht="15" customHeight="1" x14ac:dyDescent="0.2">
      <c r="C1229" s="1818" t="s">
        <v>3441</v>
      </c>
      <c r="D1229" s="1819"/>
      <c r="E1229" s="1819"/>
      <c r="F1229" s="1819"/>
      <c r="G1229" s="1866"/>
      <c r="H1229" s="2"/>
    </row>
    <row r="1230" spans="3:8" ht="15" customHeight="1" thickBot="1" x14ac:dyDescent="0.25">
      <c r="C1230" s="5556" t="s">
        <v>3503</v>
      </c>
      <c r="D1230" s="4536"/>
      <c r="E1230" s="4536"/>
      <c r="F1230" s="4536"/>
      <c r="G1230" s="5931"/>
      <c r="H1230" s="2"/>
    </row>
    <row r="1231" spans="3:8" ht="15" customHeight="1" x14ac:dyDescent="0.2">
      <c r="C1231" s="1867" t="s">
        <v>3504</v>
      </c>
      <c r="D1231" s="1642" t="s">
        <v>1057</v>
      </c>
      <c r="E1231" s="1642" t="s">
        <v>382</v>
      </c>
      <c r="F1231" s="1643" t="s">
        <v>3505</v>
      </c>
      <c r="G1231" s="1868"/>
      <c r="H1231" s="2"/>
    </row>
    <row r="1232" spans="3:8" ht="15" customHeight="1" x14ac:dyDescent="0.2">
      <c r="C1232" s="1869" t="s">
        <v>3506</v>
      </c>
      <c r="D1232" s="1701">
        <v>2000</v>
      </c>
      <c r="E1232" s="1701" t="s">
        <v>3507</v>
      </c>
      <c r="F1232" s="1333" t="s">
        <v>3508</v>
      </c>
      <c r="G1232" s="1868"/>
      <c r="H1232" s="2"/>
    </row>
    <row r="1233" spans="3:8" ht="15" customHeight="1" x14ac:dyDescent="0.2">
      <c r="C1233" s="1869" t="s">
        <v>3509</v>
      </c>
      <c r="D1233" s="1701">
        <v>3000</v>
      </c>
      <c r="E1233" s="1701" t="s">
        <v>3510</v>
      </c>
      <c r="F1233" s="1333" t="s">
        <v>3508</v>
      </c>
      <c r="G1233" s="1868"/>
      <c r="H1233" s="2"/>
    </row>
    <row r="1234" spans="3:8" ht="15" customHeight="1" x14ac:dyDescent="0.2">
      <c r="C1234" s="1869" t="s">
        <v>3511</v>
      </c>
      <c r="D1234" s="1701">
        <v>5000</v>
      </c>
      <c r="E1234" s="1701" t="s">
        <v>3512</v>
      </c>
      <c r="F1234" s="1333" t="s">
        <v>3508</v>
      </c>
      <c r="G1234" s="1868"/>
      <c r="H1234" s="2"/>
    </row>
    <row r="1235" spans="3:8" ht="15" customHeight="1" thickBot="1" x14ac:dyDescent="0.25">
      <c r="C1235" s="1870" t="s">
        <v>2460</v>
      </c>
      <c r="D1235" s="1703"/>
      <c r="E1235" s="1703"/>
      <c r="F1235" s="1871"/>
      <c r="G1235" s="1868"/>
      <c r="H1235" s="2"/>
    </row>
    <row r="1236" spans="3:8" ht="15" customHeight="1" x14ac:dyDescent="0.2">
      <c r="C1236" s="990"/>
      <c r="D1236" s="1337"/>
      <c r="E1236" s="1337"/>
      <c r="F1236" s="1337"/>
      <c r="G1236" s="1868"/>
      <c r="H1236" s="2"/>
    </row>
    <row r="1237" spans="3:8" ht="15" customHeight="1" x14ac:dyDescent="0.2">
      <c r="C1237" s="988" t="s">
        <v>3513</v>
      </c>
      <c r="D1237" s="712"/>
      <c r="E1237" s="712"/>
      <c r="F1237" s="712"/>
      <c r="G1237" s="1860"/>
      <c r="H1237" s="2"/>
    </row>
    <row r="1238" spans="3:8" ht="15" customHeight="1" x14ac:dyDescent="0.2">
      <c r="C1238" s="5556" t="s">
        <v>3514</v>
      </c>
      <c r="D1238" s="4324"/>
      <c r="E1238" s="4324"/>
      <c r="F1238" s="4324"/>
      <c r="G1238" s="5557"/>
      <c r="H1238" s="2"/>
    </row>
    <row r="1239" spans="3:8" ht="33.75" customHeight="1" x14ac:dyDescent="0.2">
      <c r="C1239" s="5556" t="s">
        <v>3515</v>
      </c>
      <c r="D1239" s="4324"/>
      <c r="E1239" s="4324"/>
      <c r="F1239" s="4324"/>
      <c r="G1239" s="5557"/>
      <c r="H1239" s="2"/>
    </row>
    <row r="1240" spans="3:8" ht="49.5" customHeight="1" x14ac:dyDescent="0.2">
      <c r="C1240" s="5556" t="s">
        <v>3516</v>
      </c>
      <c r="D1240" s="4324"/>
      <c r="E1240" s="4324"/>
      <c r="F1240" s="4324"/>
      <c r="G1240" s="5557"/>
      <c r="H1240" s="2"/>
    </row>
    <row r="1241" spans="3:8" ht="24" customHeight="1" x14ac:dyDescent="0.2">
      <c r="C1241" s="5556" t="s">
        <v>3517</v>
      </c>
      <c r="D1241" s="4324"/>
      <c r="E1241" s="4324"/>
      <c r="F1241" s="4324"/>
      <c r="G1241" s="5557"/>
      <c r="H1241" s="2"/>
    </row>
    <row r="1242" spans="3:8" ht="39" customHeight="1" x14ac:dyDescent="0.2">
      <c r="C1242" s="5556" t="s">
        <v>3518</v>
      </c>
      <c r="D1242" s="4324"/>
      <c r="E1242" s="4324"/>
      <c r="F1242" s="4324"/>
      <c r="G1242" s="5557"/>
      <c r="H1242" s="2"/>
    </row>
    <row r="1243" spans="3:8" ht="15" customHeight="1" thickBot="1" x14ac:dyDescent="0.25">
      <c r="C1243" s="991"/>
      <c r="D1243" s="712"/>
      <c r="E1243" s="712"/>
      <c r="F1243" s="712"/>
      <c r="G1243" s="1860"/>
      <c r="H1243" s="2"/>
    </row>
    <row r="1244" spans="3:8" ht="15" customHeight="1" x14ac:dyDescent="0.2">
      <c r="C1244" s="1872" t="s">
        <v>903</v>
      </c>
      <c r="D1244" s="1873" t="s">
        <v>382</v>
      </c>
      <c r="E1244" s="1023" t="s">
        <v>1542</v>
      </c>
      <c r="F1244" s="1874" t="s">
        <v>1543</v>
      </c>
      <c r="G1244" s="1860"/>
      <c r="H1244" s="2"/>
    </row>
    <row r="1245" spans="3:8" ht="15" customHeight="1" x14ac:dyDescent="0.2">
      <c r="C1245" s="1869" t="s">
        <v>3506</v>
      </c>
      <c r="D1245" s="1701" t="s">
        <v>3507</v>
      </c>
      <c r="E1245" s="757">
        <f>27-(27*(0.14))</f>
        <v>23.22</v>
      </c>
      <c r="F1245" s="1875">
        <v>0.14000000000000001</v>
      </c>
      <c r="G1245" s="1860"/>
      <c r="H1245" s="2"/>
    </row>
    <row r="1246" spans="3:8" ht="15" customHeight="1" x14ac:dyDescent="0.2">
      <c r="C1246" s="1869" t="s">
        <v>3509</v>
      </c>
      <c r="D1246" s="1701" t="s">
        <v>3510</v>
      </c>
      <c r="E1246" s="757">
        <f>39-(39*(0.14))</f>
        <v>33.54</v>
      </c>
      <c r="F1246" s="1875">
        <v>0.14000000000000001</v>
      </c>
      <c r="G1246" s="1860"/>
      <c r="H1246" s="2"/>
    </row>
    <row r="1247" spans="3:8" ht="15" customHeight="1" x14ac:dyDescent="0.2">
      <c r="C1247" s="1869" t="s">
        <v>3511</v>
      </c>
      <c r="D1247" s="1701" t="s">
        <v>3512</v>
      </c>
      <c r="E1247" s="757">
        <f>49-(49*(0.14))</f>
        <v>42.14</v>
      </c>
      <c r="F1247" s="1875">
        <v>0.14000000000000001</v>
      </c>
      <c r="G1247" s="1860"/>
      <c r="H1247" s="2"/>
    </row>
    <row r="1248" spans="3:8" ht="15" customHeight="1" thickBot="1" x14ac:dyDescent="0.25">
      <c r="C1248" s="1876" t="s">
        <v>2460</v>
      </c>
      <c r="D1248" s="966"/>
      <c r="E1248" s="966"/>
      <c r="F1248" s="967"/>
      <c r="G1248" s="1860"/>
      <c r="H1248" s="2"/>
    </row>
    <row r="1249" spans="3:8" ht="15" customHeight="1" x14ac:dyDescent="0.2">
      <c r="C1249" s="990"/>
      <c r="D1249" s="712"/>
      <c r="E1249" s="712"/>
      <c r="F1249" s="712"/>
      <c r="G1249" s="1860"/>
      <c r="H1249" s="2"/>
    </row>
    <row r="1250" spans="3:8" ht="30" customHeight="1" x14ac:dyDescent="0.2">
      <c r="C1250" s="5556" t="s">
        <v>3519</v>
      </c>
      <c r="D1250" s="4324"/>
      <c r="E1250" s="4324"/>
      <c r="F1250" s="4324"/>
      <c r="G1250" s="5557"/>
      <c r="H1250" s="2"/>
    </row>
    <row r="1251" spans="3:8" ht="15" customHeight="1" x14ac:dyDescent="0.2">
      <c r="C1251" s="990" t="s">
        <v>3520</v>
      </c>
      <c r="D1251" s="712"/>
      <c r="E1251" s="712"/>
      <c r="F1251" s="712"/>
      <c r="G1251" s="1860"/>
      <c r="H1251" s="2"/>
    </row>
    <row r="1252" spans="3:8" ht="15" customHeight="1" x14ac:dyDescent="0.2">
      <c r="C1252" s="990"/>
      <c r="D1252" s="712"/>
      <c r="E1252" s="712"/>
      <c r="F1252" s="712"/>
      <c r="G1252" s="1860"/>
      <c r="H1252" s="2"/>
    </row>
    <row r="1253" spans="3:8" ht="15" customHeight="1" x14ac:dyDescent="0.25">
      <c r="C1253" s="1877" t="s">
        <v>3521</v>
      </c>
      <c r="D1253" s="712"/>
      <c r="E1253" s="712"/>
      <c r="F1253" s="712"/>
      <c r="G1253" s="1860"/>
      <c r="H1253" s="2"/>
    </row>
    <row r="1254" spans="3:8" ht="15" customHeight="1" x14ac:dyDescent="0.2">
      <c r="C1254" s="1010"/>
      <c r="D1254" s="712"/>
      <c r="E1254" s="712"/>
      <c r="F1254" s="712"/>
      <c r="G1254" s="1860"/>
      <c r="H1254" s="2"/>
    </row>
    <row r="1255" spans="3:8" ht="15" customHeight="1" x14ac:dyDescent="0.2">
      <c r="C1255" s="988" t="s">
        <v>3522</v>
      </c>
      <c r="D1255" s="712"/>
      <c r="E1255" s="712"/>
      <c r="F1255" s="712"/>
      <c r="G1255" s="1860"/>
      <c r="H1255" s="2"/>
    </row>
    <row r="1256" spans="3:8" ht="60.75" customHeight="1" x14ac:dyDescent="0.2">
      <c r="C1256" s="5658" t="s">
        <v>3523</v>
      </c>
      <c r="D1256" s="4402"/>
      <c r="E1256" s="4402"/>
      <c r="F1256" s="4402"/>
      <c r="G1256" s="5659"/>
      <c r="H1256" s="2"/>
    </row>
    <row r="1257" spans="3:8" ht="15" customHeight="1" x14ac:dyDescent="0.2">
      <c r="C1257" s="991" t="s">
        <v>3524</v>
      </c>
      <c r="D1257" s="712"/>
      <c r="E1257" s="712"/>
      <c r="F1257" s="712"/>
      <c r="G1257" s="1860"/>
      <c r="H1257" s="2"/>
    </row>
    <row r="1258" spans="3:8" ht="15" customHeight="1" thickBot="1" x14ac:dyDescent="0.25">
      <c r="C1258" s="1010"/>
      <c r="D1258" s="712"/>
      <c r="E1258" s="712"/>
      <c r="F1258" s="712"/>
      <c r="G1258" s="1860"/>
      <c r="H1258" s="2"/>
    </row>
    <row r="1259" spans="3:8" ht="15" customHeight="1" x14ac:dyDescent="0.2">
      <c r="C1259" s="1872" t="s">
        <v>903</v>
      </c>
      <c r="D1259" s="1873" t="s">
        <v>382</v>
      </c>
      <c r="E1259" s="1023" t="s">
        <v>1542</v>
      </c>
      <c r="F1259" s="1874" t="s">
        <v>1543</v>
      </c>
      <c r="G1259" s="1860"/>
      <c r="H1259" s="2"/>
    </row>
    <row r="1260" spans="3:8" ht="15" customHeight="1" x14ac:dyDescent="0.2">
      <c r="C1260" s="1869" t="s">
        <v>3506</v>
      </c>
      <c r="D1260" s="1702" t="s">
        <v>3525</v>
      </c>
      <c r="E1260" s="757">
        <f>19-(19*(0.14))</f>
        <v>16.34</v>
      </c>
      <c r="F1260" s="1875">
        <v>0.14000000000000001</v>
      </c>
      <c r="G1260" s="1860"/>
      <c r="H1260" s="2"/>
    </row>
    <row r="1261" spans="3:8" ht="15" customHeight="1" thickBot="1" x14ac:dyDescent="0.25">
      <c r="C1261" s="1876" t="s">
        <v>2460</v>
      </c>
      <c r="D1261" s="966"/>
      <c r="E1261" s="966"/>
      <c r="F1261" s="967"/>
      <c r="G1261" s="1860"/>
      <c r="H1261" s="2"/>
    </row>
    <row r="1262" spans="3:8" ht="15" customHeight="1" thickBot="1" x14ac:dyDescent="0.25">
      <c r="C1262" s="1878"/>
      <c r="D1262" s="1856"/>
      <c r="E1262" s="1856"/>
      <c r="F1262" s="1856"/>
      <c r="G1262" s="1865"/>
      <c r="H1262" s="2"/>
    </row>
    <row r="1263" spans="3:8" ht="15" customHeight="1" thickTop="1" x14ac:dyDescent="0.3">
      <c r="C1263" s="5837"/>
      <c r="D1263" s="5837"/>
      <c r="E1263" s="483"/>
      <c r="F1263" s="483"/>
      <c r="G1263" s="483"/>
      <c r="H1263" s="2"/>
    </row>
    <row r="1264" spans="3:8" ht="15" customHeight="1" thickBot="1" x14ac:dyDescent="0.35">
      <c r="C1264" s="483"/>
      <c r="D1264" s="483"/>
      <c r="E1264" s="483"/>
      <c r="F1264" s="483"/>
      <c r="G1264" s="483"/>
      <c r="H1264" s="2"/>
    </row>
    <row r="1265" spans="3:11" ht="25.5" customHeight="1" thickTop="1" x14ac:dyDescent="0.2">
      <c r="C1265" s="5904" t="s">
        <v>3440</v>
      </c>
      <c r="D1265" s="5905"/>
      <c r="E1265" s="5905"/>
      <c r="F1265" s="5905"/>
      <c r="G1265" s="5926"/>
      <c r="H1265" s="1816"/>
      <c r="I1265" s="1816"/>
      <c r="J1265" s="1816"/>
      <c r="K1265" s="1817"/>
    </row>
    <row r="1266" spans="3:11" ht="15" customHeight="1" x14ac:dyDescent="0.2">
      <c r="C1266" s="1818" t="s">
        <v>3441</v>
      </c>
      <c r="D1266" s="1819"/>
      <c r="E1266" s="1819"/>
      <c r="F1266" s="1819"/>
      <c r="G1266" s="1820"/>
      <c r="H1266" s="712"/>
      <c r="I1266" s="712"/>
      <c r="J1266" s="712"/>
      <c r="K1266" s="989"/>
    </row>
    <row r="1267" spans="3:11" ht="37.5" customHeight="1" x14ac:dyDescent="0.2">
      <c r="C1267" s="5556" t="s">
        <v>3442</v>
      </c>
      <c r="D1267" s="4324"/>
      <c r="E1267" s="4324"/>
      <c r="F1267" s="4324"/>
      <c r="G1267" s="5927"/>
      <c r="H1267" s="712"/>
      <c r="I1267" s="712"/>
      <c r="J1267" s="712"/>
      <c r="K1267" s="989"/>
    </row>
    <row r="1268" spans="3:11" ht="15" customHeight="1" x14ac:dyDescent="0.2">
      <c r="C1268" s="1010"/>
      <c r="D1268" s="712"/>
      <c r="E1268" s="712"/>
      <c r="F1268" s="712"/>
      <c r="G1268" s="1512"/>
      <c r="H1268" s="712"/>
      <c r="I1268" s="712"/>
      <c r="J1268" s="712"/>
      <c r="K1268" s="989"/>
    </row>
    <row r="1269" spans="3:11" ht="15" customHeight="1" x14ac:dyDescent="0.2">
      <c r="C1269" s="988" t="s">
        <v>3443</v>
      </c>
      <c r="D1269" s="712"/>
      <c r="E1269" s="712"/>
      <c r="F1269" s="712"/>
      <c r="G1269" s="1512"/>
      <c r="H1269" s="712"/>
      <c r="I1269" s="712"/>
      <c r="J1269" s="712"/>
      <c r="K1269" s="989"/>
    </row>
    <row r="1270" spans="3:11" ht="15" customHeight="1" x14ac:dyDescent="0.2">
      <c r="C1270" s="1821" t="s">
        <v>3444</v>
      </c>
      <c r="D1270" s="712"/>
      <c r="E1270" s="712"/>
      <c r="F1270" s="712"/>
      <c r="G1270" s="1512"/>
      <c r="H1270" s="712"/>
      <c r="I1270" s="712"/>
      <c r="J1270" s="712"/>
      <c r="K1270" s="989"/>
    </row>
    <row r="1271" spans="3:11" ht="15" customHeight="1" x14ac:dyDescent="0.2">
      <c r="C1271" s="991" t="s">
        <v>3445</v>
      </c>
      <c r="D1271" s="712"/>
      <c r="E1271" s="712"/>
      <c r="F1271" s="712"/>
      <c r="G1271" s="1512"/>
      <c r="H1271" s="712"/>
      <c r="I1271" s="712"/>
      <c r="J1271" s="712"/>
      <c r="K1271" s="989"/>
    </row>
    <row r="1272" spans="3:11" ht="15" customHeight="1" x14ac:dyDescent="0.2">
      <c r="C1272" s="5928" t="s">
        <v>3446</v>
      </c>
      <c r="D1272" s="5929"/>
      <c r="E1272" s="5929"/>
      <c r="F1272" s="5929"/>
      <c r="G1272" s="5930"/>
      <c r="H1272" s="712"/>
      <c r="I1272" s="712"/>
      <c r="J1272" s="712"/>
      <c r="K1272" s="989"/>
    </row>
    <row r="1273" spans="3:11" ht="15" customHeight="1" x14ac:dyDescent="0.2">
      <c r="C1273" s="1006" t="s">
        <v>3447</v>
      </c>
      <c r="D1273" s="900" t="s">
        <v>1745</v>
      </c>
      <c r="E1273" s="4536" t="s">
        <v>1746</v>
      </c>
      <c r="F1273" s="4536"/>
      <c r="G1273" s="1359"/>
      <c r="H1273" s="712"/>
      <c r="I1273" s="712"/>
      <c r="J1273" s="712"/>
      <c r="K1273" s="989"/>
    </row>
    <row r="1274" spans="3:11" ht="15" customHeight="1" x14ac:dyDescent="0.2">
      <c r="C1274" s="1006" t="s">
        <v>1747</v>
      </c>
      <c r="D1274" s="900" t="s">
        <v>1745</v>
      </c>
      <c r="E1274" s="4536" t="s">
        <v>1746</v>
      </c>
      <c r="F1274" s="4536"/>
      <c r="G1274" s="1359"/>
      <c r="H1274" s="712"/>
      <c r="I1274" s="712"/>
      <c r="J1274" s="712"/>
      <c r="K1274" s="989"/>
    </row>
    <row r="1275" spans="3:11" ht="32.25" customHeight="1" x14ac:dyDescent="0.2">
      <c r="C1275" s="1006" t="s">
        <v>1749</v>
      </c>
      <c r="D1275" s="1822" t="s">
        <v>1750</v>
      </c>
      <c r="E1275" s="4536" t="s">
        <v>1746</v>
      </c>
      <c r="F1275" s="4536"/>
      <c r="G1275" s="1359"/>
      <c r="H1275" s="712"/>
      <c r="I1275" s="712"/>
      <c r="J1275" s="712"/>
      <c r="K1275" s="989"/>
    </row>
    <row r="1276" spans="3:11" ht="15" customHeight="1" x14ac:dyDescent="0.2">
      <c r="C1276" s="5674" t="s">
        <v>3448</v>
      </c>
      <c r="D1276" s="5675"/>
      <c r="E1276" s="5675"/>
      <c r="F1276" s="5675"/>
      <c r="G1276" s="5676"/>
      <c r="H1276" s="712"/>
      <c r="I1276" s="712"/>
      <c r="J1276" s="712"/>
      <c r="K1276" s="989"/>
    </row>
    <row r="1277" spans="3:11" ht="15" customHeight="1" x14ac:dyDescent="0.2">
      <c r="C1277" s="5677" t="s">
        <v>3449</v>
      </c>
      <c r="D1277" s="4192"/>
      <c r="E1277" s="4192"/>
      <c r="F1277" s="4192"/>
      <c r="G1277" s="5678"/>
      <c r="H1277" s="712"/>
      <c r="I1277" s="712"/>
      <c r="J1277" s="712"/>
      <c r="K1277" s="989"/>
    </row>
    <row r="1278" spans="3:11" ht="15" customHeight="1" x14ac:dyDescent="0.2">
      <c r="C1278" s="5677" t="s">
        <v>3450</v>
      </c>
      <c r="D1278" s="4192"/>
      <c r="E1278" s="4192"/>
      <c r="F1278" s="4192"/>
      <c r="G1278" s="5678"/>
      <c r="H1278" s="712"/>
      <c r="I1278" s="712"/>
      <c r="J1278" s="712"/>
      <c r="K1278" s="989"/>
    </row>
    <row r="1279" spans="3:11" ht="14.25" customHeight="1" x14ac:dyDescent="0.2">
      <c r="C1279" s="5677" t="s">
        <v>3451</v>
      </c>
      <c r="D1279" s="4192"/>
      <c r="E1279" s="4192"/>
      <c r="F1279" s="4192"/>
      <c r="G1279" s="5678"/>
      <c r="H1279" s="712"/>
      <c r="I1279" s="712"/>
      <c r="J1279" s="712"/>
      <c r="K1279" s="989"/>
    </row>
    <row r="1280" spans="3:11" ht="10.5" customHeight="1" x14ac:dyDescent="0.2">
      <c r="C1280" s="5677" t="s">
        <v>3452</v>
      </c>
      <c r="D1280" s="4192"/>
      <c r="E1280" s="4192"/>
      <c r="F1280" s="4192"/>
      <c r="G1280" s="5678"/>
      <c r="H1280" s="712"/>
      <c r="I1280" s="712"/>
      <c r="J1280" s="712"/>
      <c r="K1280" s="989"/>
    </row>
    <row r="1281" spans="3:11" ht="15" customHeight="1" x14ac:dyDescent="0.2">
      <c r="C1281" s="5679" t="s">
        <v>3453</v>
      </c>
      <c r="D1281" s="5680"/>
      <c r="E1281" s="5680"/>
      <c r="F1281" s="1484"/>
      <c r="G1281" s="1823"/>
      <c r="H1281" s="712"/>
      <c r="I1281" s="712"/>
      <c r="J1281" s="712"/>
      <c r="K1281" s="989"/>
    </row>
    <row r="1282" spans="3:11" ht="15" customHeight="1" thickBot="1" x14ac:dyDescent="0.25">
      <c r="C1282" s="5669" t="s">
        <v>3454</v>
      </c>
      <c r="D1282" s="5670"/>
      <c r="E1282" s="5670"/>
      <c r="F1282" s="5670"/>
      <c r="G1282" s="5671"/>
      <c r="H1282" s="712"/>
      <c r="I1282" s="712"/>
      <c r="J1282" s="712"/>
      <c r="K1282" s="989"/>
    </row>
    <row r="1283" spans="3:11" ht="15" customHeight="1" x14ac:dyDescent="0.2">
      <c r="C1283" s="1824" t="s">
        <v>2213</v>
      </c>
      <c r="D1283" s="906" t="s">
        <v>3455</v>
      </c>
      <c r="E1283" s="906" t="s">
        <v>3456</v>
      </c>
      <c r="F1283" s="5275" t="s">
        <v>2930</v>
      </c>
      <c r="G1283" s="5306"/>
      <c r="H1283" s="712"/>
      <c r="I1283" s="712"/>
      <c r="J1283" s="712"/>
      <c r="K1283" s="989"/>
    </row>
    <row r="1284" spans="3:11" ht="15" customHeight="1" x14ac:dyDescent="0.2">
      <c r="C1284" s="1825" t="s">
        <v>3457</v>
      </c>
      <c r="D1284" s="1397">
        <v>2.5</v>
      </c>
      <c r="E1284" s="1550">
        <v>5</v>
      </c>
      <c r="F1284" s="5672">
        <v>0.99</v>
      </c>
      <c r="G1284" s="5673"/>
      <c r="H1284" s="712"/>
      <c r="I1284" s="712"/>
      <c r="J1284" s="712"/>
      <c r="K1284" s="989"/>
    </row>
    <row r="1285" spans="3:11" ht="15" customHeight="1" x14ac:dyDescent="0.2">
      <c r="C1285" s="1825" t="s">
        <v>3458</v>
      </c>
      <c r="D1285" s="1397">
        <v>4</v>
      </c>
      <c r="E1285" s="1550">
        <v>10</v>
      </c>
      <c r="F1285" s="5672">
        <v>0.99</v>
      </c>
      <c r="G1285" s="5673"/>
      <c r="H1285" s="712"/>
      <c r="I1285" s="712"/>
      <c r="J1285" s="712"/>
      <c r="K1285" s="989"/>
    </row>
    <row r="1286" spans="3:11" ht="15" customHeight="1" x14ac:dyDescent="0.2">
      <c r="C1286" s="1825" t="s">
        <v>3459</v>
      </c>
      <c r="D1286" s="1397">
        <v>6</v>
      </c>
      <c r="E1286" s="1550">
        <v>20</v>
      </c>
      <c r="F1286" s="5672">
        <v>0.99</v>
      </c>
      <c r="G1286" s="5673"/>
      <c r="H1286" s="712"/>
      <c r="I1286" s="712"/>
      <c r="J1286" s="712"/>
      <c r="K1286" s="989"/>
    </row>
    <row r="1287" spans="3:11" ht="15" customHeight="1" x14ac:dyDescent="0.2">
      <c r="C1287" s="1825" t="s">
        <v>3460</v>
      </c>
      <c r="D1287" s="1397">
        <v>12</v>
      </c>
      <c r="E1287" s="1550">
        <v>50</v>
      </c>
      <c r="F1287" s="5672">
        <v>0.99</v>
      </c>
      <c r="G1287" s="5673"/>
      <c r="H1287" s="712"/>
      <c r="I1287" s="712"/>
      <c r="J1287" s="712"/>
      <c r="K1287" s="989"/>
    </row>
    <row r="1288" spans="3:11" ht="15" customHeight="1" x14ac:dyDescent="0.2">
      <c r="C1288" s="1825" t="s">
        <v>3461</v>
      </c>
      <c r="D1288" s="1397">
        <v>17</v>
      </c>
      <c r="E1288" s="1550">
        <v>100</v>
      </c>
      <c r="F1288" s="2077">
        <v>0.99</v>
      </c>
      <c r="G1288" s="2074"/>
      <c r="H1288" s="712"/>
      <c r="I1288" s="712"/>
      <c r="J1288" s="712"/>
      <c r="K1288" s="989"/>
    </row>
    <row r="1289" spans="3:11" ht="15" customHeight="1" x14ac:dyDescent="0.2">
      <c r="C1289" s="1825" t="s">
        <v>3462</v>
      </c>
      <c r="D1289" s="1397">
        <v>18</v>
      </c>
      <c r="E1289" s="1550">
        <v>500</v>
      </c>
      <c r="F1289" s="5672">
        <v>0.99</v>
      </c>
      <c r="G1289" s="5673"/>
      <c r="H1289" s="712"/>
      <c r="I1289" s="712"/>
      <c r="J1289" s="712"/>
      <c r="K1289" s="989"/>
    </row>
    <row r="1290" spans="3:11" ht="15" customHeight="1" x14ac:dyDescent="0.2">
      <c r="C1290" s="1825" t="s">
        <v>3463</v>
      </c>
      <c r="D1290" s="1397">
        <v>19.989999999999998</v>
      </c>
      <c r="E1290" s="1550">
        <v>1024</v>
      </c>
      <c r="F1290" s="5672">
        <v>0.99</v>
      </c>
      <c r="G1290" s="5673"/>
      <c r="H1290" s="712"/>
      <c r="I1290" s="712"/>
      <c r="J1290" s="712"/>
      <c r="K1290" s="989"/>
    </row>
    <row r="1291" spans="3:11" ht="12.75" customHeight="1" x14ac:dyDescent="0.2">
      <c r="C1291" s="5923" t="s">
        <v>3464</v>
      </c>
      <c r="D1291" s="5924"/>
      <c r="E1291" s="5924"/>
      <c r="F1291" s="5924"/>
      <c r="G1291" s="5925"/>
      <c r="H1291" s="712"/>
      <c r="I1291" s="712"/>
      <c r="J1291" s="712"/>
      <c r="K1291" s="989"/>
    </row>
    <row r="1292" spans="3:11" ht="15" customHeight="1" thickBot="1" x14ac:dyDescent="0.25">
      <c r="C1292" s="5913" t="s">
        <v>2935</v>
      </c>
      <c r="D1292" s="5914"/>
      <c r="E1292" s="5914"/>
      <c r="F1292" s="5914"/>
      <c r="G1292" s="5915"/>
      <c r="H1292" s="712"/>
      <c r="I1292" s="712"/>
      <c r="J1292" s="712"/>
      <c r="K1292" s="989"/>
    </row>
    <row r="1293" spans="3:11" ht="15" customHeight="1" thickBot="1" x14ac:dyDescent="0.25">
      <c r="C1293" s="5916" t="s">
        <v>3465</v>
      </c>
      <c r="D1293" s="5917"/>
      <c r="E1293" s="5917"/>
      <c r="F1293" s="5917"/>
      <c r="G1293" s="5918"/>
      <c r="H1293" s="712"/>
      <c r="I1293" s="712"/>
      <c r="J1293" s="712"/>
      <c r="K1293" s="989"/>
    </row>
    <row r="1294" spans="3:11" ht="15" customHeight="1" x14ac:dyDescent="0.2">
      <c r="C1294" s="1826"/>
      <c r="D1294" s="1827"/>
      <c r="E1294" s="1827"/>
      <c r="F1294" s="1827"/>
      <c r="G1294" s="1827"/>
      <c r="H1294" s="712"/>
      <c r="I1294" s="712"/>
      <c r="J1294" s="712"/>
      <c r="K1294" s="989"/>
    </row>
    <row r="1295" spans="3:11" ht="15" customHeight="1" x14ac:dyDescent="0.2">
      <c r="C1295" s="1828" t="s">
        <v>3466</v>
      </c>
      <c r="D1295" s="712"/>
      <c r="E1295" s="712"/>
      <c r="F1295" s="712"/>
      <c r="G1295" s="772"/>
      <c r="H1295" s="712"/>
      <c r="I1295" s="712"/>
      <c r="J1295" s="712"/>
      <c r="K1295" s="989"/>
    </row>
    <row r="1296" spans="3:11" ht="15" customHeight="1" thickBot="1" x14ac:dyDescent="0.25">
      <c r="C1296" s="1828"/>
      <c r="D1296" s="712"/>
      <c r="E1296" s="712"/>
      <c r="F1296" s="712"/>
      <c r="G1296" s="772"/>
      <c r="H1296" s="712"/>
      <c r="I1296" s="712"/>
      <c r="J1296" s="712"/>
      <c r="K1296" s="989"/>
    </row>
    <row r="1297" spans="3:11" ht="15" customHeight="1" x14ac:dyDescent="0.2">
      <c r="C1297" s="5919" t="s">
        <v>3467</v>
      </c>
      <c r="D1297" s="5920"/>
      <c r="E1297" s="5920"/>
      <c r="F1297" s="5920"/>
      <c r="G1297" s="5920"/>
      <c r="H1297" s="5921"/>
      <c r="I1297" s="1829"/>
      <c r="J1297" s="1829"/>
      <c r="K1297" s="1830"/>
    </row>
    <row r="1298" spans="3:11" ht="15" customHeight="1" x14ac:dyDescent="0.2">
      <c r="C1298" s="5922" t="s">
        <v>3468</v>
      </c>
      <c r="D1298" s="5912"/>
      <c r="E1298" s="5910" t="s">
        <v>3469</v>
      </c>
      <c r="F1298" s="5912"/>
      <c r="G1298" s="5910" t="s">
        <v>3470</v>
      </c>
      <c r="H1298" s="5911"/>
      <c r="I1298" s="772"/>
      <c r="J1298" s="712"/>
      <c r="K1298" s="989"/>
    </row>
    <row r="1299" spans="3:11" ht="15" customHeight="1" x14ac:dyDescent="0.2">
      <c r="C1299" s="1831">
        <v>30</v>
      </c>
      <c r="D1299" s="1397">
        <v>0.75</v>
      </c>
      <c r="E1299" s="757">
        <v>30</v>
      </c>
      <c r="F1299" s="1397">
        <v>1.2</v>
      </c>
      <c r="G1299" s="1460">
        <v>30</v>
      </c>
      <c r="H1299" s="1832">
        <v>2.1</v>
      </c>
      <c r="I1299" s="772"/>
      <c r="J1299" s="712"/>
      <c r="K1299" s="989"/>
    </row>
    <row r="1300" spans="3:11" ht="15" customHeight="1" x14ac:dyDescent="0.2">
      <c r="C1300" s="1831">
        <v>120</v>
      </c>
      <c r="D1300" s="1397">
        <v>1.75</v>
      </c>
      <c r="E1300" s="757">
        <v>75</v>
      </c>
      <c r="F1300" s="1397">
        <v>3</v>
      </c>
      <c r="G1300" s="1833"/>
      <c r="H1300" s="1834"/>
      <c r="I1300" s="712"/>
      <c r="J1300" s="712"/>
      <c r="K1300" s="989"/>
    </row>
    <row r="1301" spans="3:11" ht="15" customHeight="1" x14ac:dyDescent="0.2">
      <c r="C1301" s="1831">
        <v>220</v>
      </c>
      <c r="D1301" s="1397">
        <v>2.75</v>
      </c>
      <c r="E1301" s="1833"/>
      <c r="F1301" s="1833"/>
      <c r="G1301" s="1833"/>
      <c r="H1301" s="1834"/>
      <c r="I1301" s="712"/>
      <c r="J1301" s="712"/>
      <c r="K1301" s="989"/>
    </row>
    <row r="1302" spans="3:11" ht="15" customHeight="1" x14ac:dyDescent="0.2">
      <c r="C1302" s="1831">
        <v>450</v>
      </c>
      <c r="D1302" s="1397">
        <v>4.75</v>
      </c>
      <c r="E1302" s="1833"/>
      <c r="F1302" s="1833"/>
      <c r="G1302" s="1833"/>
      <c r="H1302" s="1834"/>
      <c r="I1302" s="712"/>
      <c r="J1302" s="712"/>
      <c r="K1302" s="989"/>
    </row>
    <row r="1303" spans="3:11" ht="15" customHeight="1" thickBot="1" x14ac:dyDescent="0.25">
      <c r="C1303" s="1835" t="s">
        <v>2935</v>
      </c>
      <c r="D1303" s="1836"/>
      <c r="E1303" s="1836"/>
      <c r="F1303" s="1836"/>
      <c r="G1303" s="1515"/>
      <c r="H1303" s="1837"/>
      <c r="I1303" s="712"/>
      <c r="J1303" s="712"/>
      <c r="K1303" s="989"/>
    </row>
    <row r="1304" spans="3:11" ht="15" customHeight="1" x14ac:dyDescent="0.2">
      <c r="C1304" s="1010"/>
      <c r="D1304" s="712"/>
      <c r="E1304" s="712"/>
      <c r="F1304" s="712"/>
      <c r="G1304" s="772"/>
      <c r="H1304" s="712"/>
      <c r="I1304" s="712"/>
      <c r="J1304" s="712"/>
      <c r="K1304" s="989"/>
    </row>
    <row r="1305" spans="3:11" ht="15" customHeight="1" x14ac:dyDescent="0.2">
      <c r="C1305" s="1821" t="s">
        <v>3471</v>
      </c>
      <c r="D1305" s="712"/>
      <c r="E1305" s="712"/>
      <c r="F1305" s="712"/>
      <c r="G1305" s="772"/>
      <c r="H1305" s="712"/>
      <c r="I1305" s="712"/>
      <c r="J1305" s="712"/>
      <c r="K1305" s="989"/>
    </row>
    <row r="1306" spans="3:11" ht="15" customHeight="1" x14ac:dyDescent="0.2">
      <c r="C1306" s="5556" t="s">
        <v>3472</v>
      </c>
      <c r="D1306" s="4324"/>
      <c r="E1306" s="4324"/>
      <c r="F1306" s="4324"/>
      <c r="G1306" s="4324"/>
      <c r="H1306" s="4324"/>
      <c r="I1306" s="712"/>
      <c r="J1306" s="712"/>
      <c r="K1306" s="989"/>
    </row>
    <row r="1307" spans="3:11" ht="15" customHeight="1" thickBot="1" x14ac:dyDescent="0.25">
      <c r="C1307" s="991"/>
      <c r="D1307" s="712"/>
      <c r="E1307" s="712"/>
      <c r="F1307" s="712"/>
      <c r="G1307" s="772"/>
      <c r="H1307" s="712"/>
      <c r="I1307" s="712"/>
      <c r="J1307" s="712"/>
      <c r="K1307" s="989"/>
    </row>
    <row r="1308" spans="3:11" ht="24.75" customHeight="1" thickBot="1" x14ac:dyDescent="0.25">
      <c r="C1308" s="5881" t="s">
        <v>3473</v>
      </c>
      <c r="D1308" s="5882"/>
      <c r="E1308" s="5882"/>
      <c r="F1308" s="5883"/>
      <c r="G1308" s="5884" t="s">
        <v>3474</v>
      </c>
      <c r="H1308" s="5885"/>
      <c r="I1308" s="712"/>
      <c r="J1308" s="712"/>
      <c r="K1308" s="989"/>
    </row>
    <row r="1309" spans="3:11" ht="15" customHeight="1" thickBot="1" x14ac:dyDescent="0.25">
      <c r="C1309" s="1838" t="s">
        <v>2455</v>
      </c>
      <c r="D1309" s="1839" t="s">
        <v>1791</v>
      </c>
      <c r="E1309" s="1839" t="s">
        <v>1792</v>
      </c>
      <c r="F1309" s="1699" t="s">
        <v>595</v>
      </c>
      <c r="G1309" s="1699" t="s">
        <v>3475</v>
      </c>
      <c r="H1309" s="1839" t="s">
        <v>3476</v>
      </c>
      <c r="I1309" s="712"/>
      <c r="J1309" s="712"/>
      <c r="K1309" s="989"/>
    </row>
    <row r="1310" spans="3:11" ht="15" customHeight="1" x14ac:dyDescent="0.2">
      <c r="C1310" s="1840">
        <v>0.08</v>
      </c>
      <c r="D1310" s="1841">
        <v>0.22</v>
      </c>
      <c r="E1310" s="1841">
        <v>0.22</v>
      </c>
      <c r="F1310" s="1841">
        <v>0.12</v>
      </c>
      <c r="G1310" s="713">
        <v>0.06</v>
      </c>
      <c r="H1310" s="1842">
        <v>0.06</v>
      </c>
      <c r="I1310" s="712"/>
      <c r="J1310" s="712"/>
      <c r="K1310" s="989"/>
    </row>
    <row r="1311" spans="3:11" ht="15" customHeight="1" thickBot="1" x14ac:dyDescent="0.25">
      <c r="C1311" s="5907" t="s">
        <v>3477</v>
      </c>
      <c r="D1311" s="5908"/>
      <c r="E1311" s="5908"/>
      <c r="F1311" s="5908"/>
      <c r="G1311" s="5908"/>
      <c r="H1311" s="5909"/>
      <c r="I1311" s="712"/>
      <c r="J1311" s="712"/>
      <c r="K1311" s="989"/>
    </row>
    <row r="1312" spans="3:11" ht="15" customHeight="1" x14ac:dyDescent="0.2">
      <c r="C1312" s="1843"/>
      <c r="D1312" s="1503"/>
      <c r="E1312" s="1489"/>
      <c r="F1312" s="712"/>
      <c r="G1312" s="712"/>
      <c r="H1312" s="712"/>
      <c r="I1312" s="712"/>
      <c r="J1312" s="712"/>
      <c r="K1312" s="989"/>
    </row>
    <row r="1313" spans="3:11" ht="15" customHeight="1" thickBot="1" x14ac:dyDescent="0.25">
      <c r="C1313" s="988" t="s">
        <v>3478</v>
      </c>
      <c r="D1313" s="712"/>
      <c r="E1313" s="712"/>
      <c r="F1313" s="712"/>
      <c r="G1313" s="772"/>
      <c r="H1313" s="712"/>
      <c r="I1313" s="712"/>
      <c r="J1313" s="712"/>
      <c r="K1313" s="989"/>
    </row>
    <row r="1314" spans="3:11" ht="15" customHeight="1" thickBot="1" x14ac:dyDescent="0.25">
      <c r="C1314" s="5881" t="s">
        <v>3473</v>
      </c>
      <c r="D1314" s="5882"/>
      <c r="E1314" s="5882"/>
      <c r="F1314" s="5882"/>
      <c r="G1314" s="5882"/>
      <c r="H1314" s="5882"/>
      <c r="I1314" s="5882"/>
      <c r="J1314" s="5883"/>
      <c r="K1314" s="1844" t="s">
        <v>3479</v>
      </c>
    </row>
    <row r="1315" spans="3:11" ht="15" customHeight="1" x14ac:dyDescent="0.2">
      <c r="C1315" s="1845" t="s">
        <v>657</v>
      </c>
      <c r="D1315" s="1846" t="s">
        <v>658</v>
      </c>
      <c r="E1315" s="1846" t="s">
        <v>659</v>
      </c>
      <c r="F1315" s="1846" t="s">
        <v>660</v>
      </c>
      <c r="G1315" s="1846" t="s">
        <v>661</v>
      </c>
      <c r="H1315" s="1846" t="s">
        <v>662</v>
      </c>
      <c r="I1315" s="1846" t="s">
        <v>663</v>
      </c>
      <c r="J1315" s="1846" t="s">
        <v>664</v>
      </c>
      <c r="K1315" s="1847" t="s">
        <v>665</v>
      </c>
    </row>
    <row r="1316" spans="3:11" ht="15" customHeight="1" x14ac:dyDescent="0.2">
      <c r="C1316" s="1848">
        <v>0.18890000000000001</v>
      </c>
      <c r="D1316" s="1849">
        <v>0.28000000000000003</v>
      </c>
      <c r="E1316" s="1849">
        <v>0.28000000000000003</v>
      </c>
      <c r="F1316" s="1850">
        <v>0.28000000000000003</v>
      </c>
      <c r="G1316" s="1850">
        <v>0.28000000000000003</v>
      </c>
      <c r="H1316" s="1851">
        <v>0.47</v>
      </c>
      <c r="I1316" s="1851">
        <v>0.94</v>
      </c>
      <c r="J1316" s="1851">
        <v>4.49</v>
      </c>
      <c r="K1316" s="1852">
        <v>0.1</v>
      </c>
    </row>
    <row r="1317" spans="3:11" ht="15" customHeight="1" thickBot="1" x14ac:dyDescent="0.25">
      <c r="C1317" s="5899" t="s">
        <v>3480</v>
      </c>
      <c r="D1317" s="5900"/>
      <c r="E1317" s="5900"/>
      <c r="F1317" s="5900"/>
      <c r="G1317" s="5900"/>
      <c r="H1317" s="5900"/>
      <c r="I1317" s="5900"/>
      <c r="J1317" s="5900"/>
      <c r="K1317" s="5901"/>
    </row>
    <row r="1318" spans="3:11" ht="15" customHeight="1" x14ac:dyDescent="0.2">
      <c r="C1318" s="1010"/>
      <c r="D1318" s="712"/>
      <c r="E1318" s="712"/>
      <c r="F1318" s="712"/>
      <c r="G1318" s="772"/>
      <c r="H1318" s="712"/>
      <c r="I1318" s="712"/>
      <c r="J1318" s="712"/>
      <c r="K1318" s="989"/>
    </row>
    <row r="1319" spans="3:11" ht="15" customHeight="1" x14ac:dyDescent="0.2">
      <c r="C1319" s="1818" t="s">
        <v>3481</v>
      </c>
      <c r="D1319" s="1819"/>
      <c r="E1319" s="1819"/>
      <c r="F1319" s="1819"/>
      <c r="G1319" s="1853"/>
      <c r="H1319" s="1819"/>
      <c r="I1319" s="1819"/>
      <c r="J1319" s="1819"/>
      <c r="K1319" s="1854"/>
    </row>
    <row r="1320" spans="3:11" ht="15" customHeight="1" x14ac:dyDescent="0.2">
      <c r="C1320" s="5556" t="s">
        <v>3482</v>
      </c>
      <c r="D1320" s="4324"/>
      <c r="E1320" s="4324"/>
      <c r="F1320" s="4324"/>
      <c r="G1320" s="4324"/>
      <c r="H1320" s="4324"/>
      <c r="I1320" s="4324"/>
      <c r="J1320" s="4324"/>
      <c r="K1320" s="5557"/>
    </row>
    <row r="1321" spans="3:11" ht="15" customHeight="1" x14ac:dyDescent="0.2">
      <c r="C1321" s="5556" t="s">
        <v>3483</v>
      </c>
      <c r="D1321" s="4324"/>
      <c r="E1321" s="4324"/>
      <c r="F1321" s="4324"/>
      <c r="G1321" s="4324"/>
      <c r="H1321" s="4324"/>
      <c r="I1321" s="4324"/>
      <c r="J1321" s="4324"/>
      <c r="K1321" s="5557"/>
    </row>
    <row r="1322" spans="3:11" ht="30" customHeight="1" x14ac:dyDescent="0.2">
      <c r="C1322" s="5556" t="s">
        <v>3484</v>
      </c>
      <c r="D1322" s="4324"/>
      <c r="E1322" s="4324"/>
      <c r="F1322" s="4324"/>
      <c r="G1322" s="4324"/>
      <c r="H1322" s="4324"/>
      <c r="I1322" s="4324"/>
      <c r="J1322" s="4324"/>
      <c r="K1322" s="5557"/>
    </row>
    <row r="1323" spans="3:11" ht="30" customHeight="1" x14ac:dyDescent="0.2">
      <c r="C1323" s="5556" t="s">
        <v>3485</v>
      </c>
      <c r="D1323" s="4324"/>
      <c r="E1323" s="4324"/>
      <c r="F1323" s="4324"/>
      <c r="G1323" s="4324"/>
      <c r="H1323" s="4324"/>
      <c r="I1323" s="4324"/>
      <c r="J1323" s="4324"/>
      <c r="K1323" s="5557"/>
    </row>
    <row r="1324" spans="3:11" ht="31.5" customHeight="1" x14ac:dyDescent="0.2">
      <c r="C1324" s="5556" t="s">
        <v>3486</v>
      </c>
      <c r="D1324" s="4324"/>
      <c r="E1324" s="4324"/>
      <c r="F1324" s="4324"/>
      <c r="G1324" s="4324"/>
      <c r="H1324" s="4324"/>
      <c r="I1324" s="4324"/>
      <c r="J1324" s="4324"/>
      <c r="K1324" s="5557"/>
    </row>
    <row r="1325" spans="3:11" ht="15" customHeight="1" x14ac:dyDescent="0.2">
      <c r="C1325" s="5556" t="s">
        <v>3487</v>
      </c>
      <c r="D1325" s="4324"/>
      <c r="E1325" s="4324"/>
      <c r="F1325" s="4324"/>
      <c r="G1325" s="4324"/>
      <c r="H1325" s="4324"/>
      <c r="I1325" s="4324"/>
      <c r="J1325" s="4324"/>
      <c r="K1325" s="5557"/>
    </row>
    <row r="1326" spans="3:11" ht="15" customHeight="1" x14ac:dyDescent="0.2">
      <c r="C1326" s="991" t="s">
        <v>3488</v>
      </c>
      <c r="D1326" s="712"/>
      <c r="E1326" s="712"/>
      <c r="F1326" s="712"/>
      <c r="G1326" s="772"/>
      <c r="H1326" s="712"/>
      <c r="I1326" s="712"/>
      <c r="J1326" s="712"/>
      <c r="K1326" s="989"/>
    </row>
    <row r="1327" spans="3:11" ht="15" customHeight="1" x14ac:dyDescent="0.2">
      <c r="C1327" s="991" t="s">
        <v>3489</v>
      </c>
      <c r="D1327" s="712"/>
      <c r="E1327" s="712"/>
      <c r="F1327" s="712"/>
      <c r="G1327" s="772"/>
      <c r="H1327" s="712"/>
      <c r="I1327" s="712"/>
      <c r="J1327" s="712"/>
      <c r="K1327" s="989"/>
    </row>
    <row r="1328" spans="3:11" ht="15" customHeight="1" thickBot="1" x14ac:dyDescent="0.3">
      <c r="C1328" s="1855" t="s">
        <v>4035</v>
      </c>
      <c r="D1328" s="1856"/>
      <c r="E1328" s="1856"/>
      <c r="F1328" s="1856"/>
      <c r="G1328" s="1857"/>
      <c r="H1328" s="1856"/>
      <c r="I1328" s="1856"/>
      <c r="J1328" s="1856"/>
      <c r="K1328" s="1858"/>
    </row>
    <row r="1329" spans="3:11" ht="15" customHeight="1" thickTop="1" x14ac:dyDescent="0.2">
      <c r="C1329" s="5898"/>
      <c r="D1329" s="5898"/>
      <c r="E1329" s="712"/>
      <c r="F1329" s="712"/>
      <c r="G1329" s="772"/>
      <c r="H1329" s="712"/>
      <c r="I1329" s="712"/>
      <c r="J1329" s="712"/>
      <c r="K1329" s="712"/>
    </row>
    <row r="1330" spans="3:11" ht="15" customHeight="1" thickBot="1" x14ac:dyDescent="0.3">
      <c r="C1330" s="1859"/>
      <c r="D1330" s="712"/>
      <c r="E1330" s="712"/>
      <c r="F1330" s="712"/>
      <c r="G1330" s="772"/>
      <c r="H1330" s="712"/>
      <c r="I1330" s="712"/>
      <c r="J1330" s="712"/>
      <c r="K1330" s="712"/>
    </row>
    <row r="1331" spans="3:11" ht="15" customHeight="1" thickTop="1" x14ac:dyDescent="0.2">
      <c r="C1331" s="5815" t="s">
        <v>3490</v>
      </c>
      <c r="D1331" s="5639"/>
      <c r="E1331" s="5639"/>
      <c r="F1331" s="5639"/>
      <c r="G1331" s="5640"/>
    </row>
    <row r="1332" spans="3:11" ht="15" customHeight="1" x14ac:dyDescent="0.2">
      <c r="C1332" s="5667" t="s">
        <v>3491</v>
      </c>
      <c r="D1332" s="5302"/>
      <c r="E1332" s="5302"/>
      <c r="F1332" s="5302"/>
      <c r="G1332" s="5668"/>
      <c r="H1332" s="1552"/>
    </row>
    <row r="1333" spans="3:11" ht="33" customHeight="1" x14ac:dyDescent="0.2">
      <c r="C1333" s="5556" t="s">
        <v>3492</v>
      </c>
      <c r="D1333" s="4324"/>
      <c r="E1333" s="4324"/>
      <c r="F1333" s="4324"/>
      <c r="G1333" s="5557"/>
      <c r="H1333" s="1552"/>
    </row>
    <row r="1334" spans="3:11" ht="15" customHeight="1" x14ac:dyDescent="0.2">
      <c r="C1334" s="5683" t="s">
        <v>3493</v>
      </c>
      <c r="D1334" s="5684"/>
      <c r="E1334" s="5684"/>
      <c r="F1334" s="5684"/>
      <c r="G1334" s="5685"/>
    </row>
    <row r="1335" spans="3:11" ht="27" customHeight="1" x14ac:dyDescent="0.2">
      <c r="C1335" s="5556" t="s">
        <v>3494</v>
      </c>
      <c r="D1335" s="4324"/>
      <c r="E1335" s="4324"/>
      <c r="F1335" s="4324"/>
      <c r="G1335" s="5557"/>
    </row>
    <row r="1336" spans="3:11" ht="15" customHeight="1" x14ac:dyDescent="0.2">
      <c r="C1336" s="991" t="s">
        <v>3495</v>
      </c>
      <c r="D1336" s="712"/>
      <c r="E1336" s="712"/>
      <c r="F1336" s="712"/>
      <c r="G1336" s="1860"/>
    </row>
    <row r="1337" spans="3:11" ht="15" customHeight="1" thickBot="1" x14ac:dyDescent="0.25">
      <c r="C1337" s="1861"/>
      <c r="D1337" s="1484"/>
      <c r="E1337" s="1484"/>
      <c r="F1337" s="1484"/>
      <c r="G1337" s="1862"/>
    </row>
    <row r="1338" spans="3:11" ht="15" customHeight="1" x14ac:dyDescent="0.2">
      <c r="C1338" s="1863" t="s">
        <v>2213</v>
      </c>
      <c r="D1338" s="1342" t="s">
        <v>3455</v>
      </c>
      <c r="E1338" s="931" t="s">
        <v>3456</v>
      </c>
      <c r="F1338" s="5366" t="s">
        <v>2930</v>
      </c>
      <c r="G1338" s="5886"/>
    </row>
    <row r="1339" spans="3:11" ht="15" customHeight="1" x14ac:dyDescent="0.2">
      <c r="C1339" s="1825" t="s">
        <v>2217</v>
      </c>
      <c r="D1339" s="1397">
        <v>2.5</v>
      </c>
      <c r="E1339" s="1550">
        <v>5</v>
      </c>
      <c r="F1339" s="5672">
        <v>0.99</v>
      </c>
      <c r="G1339" s="5686"/>
    </row>
    <row r="1340" spans="3:11" ht="15" customHeight="1" x14ac:dyDescent="0.2">
      <c r="C1340" s="1825" t="s">
        <v>3496</v>
      </c>
      <c r="D1340" s="1397">
        <v>4</v>
      </c>
      <c r="E1340" s="1550">
        <v>10</v>
      </c>
      <c r="F1340" s="5672">
        <v>0.99</v>
      </c>
      <c r="G1340" s="5686"/>
    </row>
    <row r="1341" spans="3:11" ht="15" customHeight="1" x14ac:dyDescent="0.2">
      <c r="C1341" s="1825" t="s">
        <v>2219</v>
      </c>
      <c r="D1341" s="1397">
        <v>6</v>
      </c>
      <c r="E1341" s="1550">
        <v>20</v>
      </c>
      <c r="F1341" s="5672">
        <v>0.99</v>
      </c>
      <c r="G1341" s="5686"/>
    </row>
    <row r="1342" spans="3:11" ht="15" customHeight="1" x14ac:dyDescent="0.2">
      <c r="C1342" s="1825" t="s">
        <v>2220</v>
      </c>
      <c r="D1342" s="1397">
        <v>12</v>
      </c>
      <c r="E1342" s="1550">
        <v>50</v>
      </c>
      <c r="F1342" s="5672">
        <v>0.99</v>
      </c>
      <c r="G1342" s="5686"/>
    </row>
    <row r="1343" spans="3:11" ht="15" customHeight="1" x14ac:dyDescent="0.2">
      <c r="C1343" s="1825" t="s">
        <v>2931</v>
      </c>
      <c r="D1343" s="1397">
        <v>17</v>
      </c>
      <c r="E1343" s="1550">
        <v>100</v>
      </c>
      <c r="F1343" s="5672">
        <v>0.99</v>
      </c>
      <c r="G1343" s="5686"/>
    </row>
    <row r="1344" spans="3:11" ht="15" customHeight="1" x14ac:dyDescent="0.2">
      <c r="C1344" s="1825" t="s">
        <v>2221</v>
      </c>
      <c r="D1344" s="1397">
        <v>18</v>
      </c>
      <c r="E1344" s="1550">
        <v>500</v>
      </c>
      <c r="F1344" s="5672">
        <v>0.99</v>
      </c>
      <c r="G1344" s="5686"/>
    </row>
    <row r="1345" spans="3:7" ht="15" customHeight="1" x14ac:dyDescent="0.2">
      <c r="C1345" s="1825" t="s">
        <v>2932</v>
      </c>
      <c r="D1345" s="1397">
        <v>19.989999999999998</v>
      </c>
      <c r="E1345" s="1550">
        <v>1024</v>
      </c>
      <c r="F1345" s="5672">
        <v>0.99</v>
      </c>
      <c r="G1345" s="5686"/>
    </row>
    <row r="1346" spans="3:7" ht="15" customHeight="1" x14ac:dyDescent="0.2">
      <c r="C1346" s="2078" t="s">
        <v>3497</v>
      </c>
      <c r="D1346" s="2075"/>
      <c r="E1346" s="2075"/>
      <c r="F1346" s="2075"/>
      <c r="G1346" s="2079"/>
    </row>
    <row r="1347" spans="3:7" ht="15" customHeight="1" x14ac:dyDescent="0.2">
      <c r="C1347" s="5892" t="s">
        <v>3464</v>
      </c>
      <c r="D1347" s="5893"/>
      <c r="E1347" s="5893"/>
      <c r="F1347" s="5893"/>
      <c r="G1347" s="5894"/>
    </row>
    <row r="1348" spans="3:7" ht="15" customHeight="1" x14ac:dyDescent="0.2">
      <c r="C1348" s="1826"/>
      <c r="D1348" s="1827"/>
      <c r="E1348" s="1827"/>
      <c r="F1348" s="1827"/>
      <c r="G1348" s="1864"/>
    </row>
    <row r="1349" spans="3:7" ht="15" customHeight="1" x14ac:dyDescent="0.2">
      <c r="C1349" s="988" t="s">
        <v>3498</v>
      </c>
      <c r="D1349" s="712"/>
      <c r="E1349" s="712"/>
      <c r="F1349" s="712"/>
      <c r="G1349" s="1860"/>
    </row>
    <row r="1350" spans="3:7" ht="15" customHeight="1" x14ac:dyDescent="0.2">
      <c r="C1350" s="1010"/>
      <c r="D1350" s="712"/>
      <c r="E1350" s="712"/>
      <c r="F1350" s="712"/>
      <c r="G1350" s="1860"/>
    </row>
    <row r="1351" spans="3:7" ht="15" customHeight="1" x14ac:dyDescent="0.2">
      <c r="C1351" s="5890" t="s">
        <v>3499</v>
      </c>
      <c r="D1351" s="5891"/>
      <c r="E1351" s="712"/>
      <c r="F1351" s="712"/>
      <c r="G1351" s="989"/>
    </row>
    <row r="1352" spans="3:7" ht="15" customHeight="1" x14ac:dyDescent="0.2">
      <c r="C1352" s="1831">
        <v>30</v>
      </c>
      <c r="D1352" s="1397">
        <v>0.75</v>
      </c>
      <c r="E1352" s="712"/>
      <c r="F1352" s="712"/>
      <c r="G1352" s="989"/>
    </row>
    <row r="1353" spans="3:7" ht="15" customHeight="1" x14ac:dyDescent="0.2">
      <c r="C1353" s="1831">
        <v>120</v>
      </c>
      <c r="D1353" s="1397">
        <v>1.75</v>
      </c>
      <c r="E1353" s="712"/>
      <c r="F1353" s="712"/>
      <c r="G1353" s="989"/>
    </row>
    <row r="1354" spans="3:7" ht="15" customHeight="1" x14ac:dyDescent="0.2">
      <c r="C1354" s="1831">
        <v>220</v>
      </c>
      <c r="D1354" s="1397">
        <v>2.75</v>
      </c>
      <c r="E1354" s="712"/>
      <c r="F1354" s="1373"/>
      <c r="G1354" s="989"/>
    </row>
    <row r="1355" spans="3:7" ht="15" customHeight="1" x14ac:dyDescent="0.2">
      <c r="C1355" s="1831">
        <v>450</v>
      </c>
      <c r="D1355" s="1397">
        <v>4.75</v>
      </c>
      <c r="E1355" s="712"/>
      <c r="F1355" s="712"/>
      <c r="G1355" s="989"/>
    </row>
    <row r="1356" spans="3:7" ht="15" customHeight="1" x14ac:dyDescent="0.2">
      <c r="C1356" s="5888" t="s">
        <v>2935</v>
      </c>
      <c r="D1356" s="5889"/>
      <c r="E1356" s="712"/>
      <c r="F1356" s="712"/>
      <c r="G1356" s="989"/>
    </row>
    <row r="1357" spans="3:7" ht="15" customHeight="1" x14ac:dyDescent="0.2">
      <c r="C1357" s="1010"/>
      <c r="D1357" s="712"/>
      <c r="E1357" s="712"/>
      <c r="F1357" s="712"/>
      <c r="G1357" s="1860"/>
    </row>
    <row r="1358" spans="3:7" ht="15" customHeight="1" x14ac:dyDescent="0.2">
      <c r="C1358" s="5681" t="s">
        <v>3500</v>
      </c>
      <c r="D1358" s="5100"/>
      <c r="E1358" s="5100"/>
      <c r="F1358" s="5100"/>
      <c r="G1358" s="5682"/>
    </row>
    <row r="1359" spans="3:7" ht="15" customHeight="1" x14ac:dyDescent="0.2">
      <c r="C1359" s="5681" t="s">
        <v>3501</v>
      </c>
      <c r="D1359" s="5100"/>
      <c r="E1359" s="5100"/>
      <c r="F1359" s="5100"/>
      <c r="G1359" s="5682"/>
    </row>
    <row r="1360" spans="3:7" ht="34.5" customHeight="1" thickBot="1" x14ac:dyDescent="0.25">
      <c r="C1360" s="5895" t="s">
        <v>4034</v>
      </c>
      <c r="D1360" s="5896"/>
      <c r="E1360" s="5896"/>
      <c r="F1360" s="5896"/>
      <c r="G1360" s="5897"/>
    </row>
    <row r="1361" spans="3:8" ht="15" customHeight="1" thickTop="1" x14ac:dyDescent="0.3">
      <c r="C1361" s="5837"/>
      <c r="D1361" s="5837"/>
      <c r="E1361" s="483"/>
      <c r="F1361" s="483"/>
      <c r="G1361" s="483"/>
      <c r="H1361" s="2"/>
    </row>
    <row r="1362" spans="3:8" ht="15" customHeight="1" thickBot="1" x14ac:dyDescent="0.35">
      <c r="C1362" s="796"/>
      <c r="D1362" s="796"/>
      <c r="E1362" s="796"/>
      <c r="F1362" s="483"/>
      <c r="G1362" s="483"/>
      <c r="H1362" s="2"/>
    </row>
    <row r="1363" spans="3:8" ht="15" customHeight="1" thickTop="1" x14ac:dyDescent="0.2">
      <c r="C1363" s="5692" t="s">
        <v>3277</v>
      </c>
      <c r="D1363" s="5693"/>
      <c r="E1363" s="5631"/>
      <c r="F1363" s="5631"/>
      <c r="G1363" s="5631"/>
      <c r="H1363" s="5632"/>
    </row>
    <row r="1364" spans="3:8" ht="15" customHeight="1" x14ac:dyDescent="0.2">
      <c r="C1364" s="746" t="s">
        <v>1029</v>
      </c>
      <c r="D1364" s="876"/>
      <c r="E1364" s="876"/>
      <c r="F1364" s="876"/>
      <c r="G1364" s="876"/>
      <c r="H1364" s="877"/>
    </row>
    <row r="1365" spans="3:8" ht="39.75" customHeight="1" x14ac:dyDescent="0.2">
      <c r="C1365" s="5633" t="s">
        <v>3278</v>
      </c>
      <c r="D1365" s="4493"/>
      <c r="E1365" s="4402"/>
      <c r="F1365" s="4402"/>
      <c r="G1365" s="4402"/>
      <c r="H1365" s="5634"/>
    </row>
    <row r="1366" spans="3:8" ht="15" customHeight="1" x14ac:dyDescent="0.2">
      <c r="C1366" s="892" t="s">
        <v>3279</v>
      </c>
      <c r="D1366" s="893"/>
      <c r="E1366" s="893"/>
      <c r="F1366" s="893"/>
      <c r="G1366" s="893"/>
      <c r="H1366" s="894"/>
    </row>
    <row r="1367" spans="3:8" ht="15" customHeight="1" x14ac:dyDescent="0.2">
      <c r="C1367" s="892"/>
      <c r="D1367" s="893"/>
      <c r="E1367" s="893"/>
      <c r="F1367" s="893"/>
      <c r="G1367" s="893"/>
      <c r="H1367" s="894"/>
    </row>
    <row r="1368" spans="3:8" ht="15" customHeight="1" x14ac:dyDescent="0.2">
      <c r="C1368" s="746" t="s">
        <v>1048</v>
      </c>
      <c r="D1368" s="876"/>
      <c r="E1368" s="893"/>
      <c r="F1368" s="893"/>
      <c r="G1368" s="893"/>
      <c r="H1368" s="894"/>
    </row>
    <row r="1369" spans="3:8" ht="24.75" customHeight="1" x14ac:dyDescent="0.2">
      <c r="C1369" s="5633" t="s">
        <v>3280</v>
      </c>
      <c r="D1369" s="4493"/>
      <c r="E1369" s="4402"/>
      <c r="F1369" s="4402"/>
      <c r="G1369" s="4402"/>
      <c r="H1369" s="5634"/>
    </row>
    <row r="1370" spans="3:8" ht="15" customHeight="1" x14ac:dyDescent="0.2">
      <c r="C1370" s="5661" t="s">
        <v>3281</v>
      </c>
      <c r="D1370" s="4324"/>
      <c r="E1370" s="4324"/>
      <c r="F1370" s="4324"/>
      <c r="G1370" s="4324"/>
      <c r="H1370" s="5662"/>
    </row>
    <row r="1371" spans="3:8" ht="15" customHeight="1" x14ac:dyDescent="0.2">
      <c r="C1371" s="5661" t="s">
        <v>3282</v>
      </c>
      <c r="D1371" s="4324"/>
      <c r="E1371" s="4324"/>
      <c r="F1371" s="4324"/>
      <c r="G1371" s="4324"/>
      <c r="H1371" s="5662"/>
    </row>
    <row r="1372" spans="3:8" ht="15" customHeight="1" x14ac:dyDescent="0.2">
      <c r="C1372" s="5661" t="s">
        <v>3283</v>
      </c>
      <c r="D1372" s="4324"/>
      <c r="E1372" s="4324"/>
      <c r="F1372" s="4324"/>
      <c r="G1372" s="4324"/>
      <c r="H1372" s="5662"/>
    </row>
    <row r="1373" spans="3:8" ht="15" customHeight="1" x14ac:dyDescent="0.2">
      <c r="C1373" s="5661" t="s">
        <v>3284</v>
      </c>
      <c r="D1373" s="4324"/>
      <c r="E1373" s="4324"/>
      <c r="F1373" s="4324"/>
      <c r="G1373" s="4324"/>
      <c r="H1373" s="5662"/>
    </row>
    <row r="1374" spans="3:8" ht="15" customHeight="1" x14ac:dyDescent="0.2">
      <c r="C1374" s="5871"/>
      <c r="D1374" s="5872"/>
      <c r="E1374" s="5872"/>
      <c r="F1374" s="5872"/>
      <c r="G1374" s="5872"/>
      <c r="H1374" s="5873"/>
    </row>
    <row r="1375" spans="3:8" ht="15" customHeight="1" x14ac:dyDescent="0.2">
      <c r="C1375" s="5711" t="s">
        <v>3285</v>
      </c>
      <c r="D1375" s="5302"/>
      <c r="E1375" s="5302"/>
      <c r="F1375" s="5302"/>
      <c r="G1375" s="5302"/>
      <c r="H1375" s="5712"/>
    </row>
    <row r="1376" spans="3:8" ht="15" customHeight="1" thickBot="1" x14ac:dyDescent="0.25">
      <c r="C1376" s="1556"/>
      <c r="D1376" s="4324"/>
      <c r="E1376" s="4324"/>
      <c r="F1376" s="4324"/>
      <c r="G1376" s="4324"/>
      <c r="H1376" s="5662"/>
    </row>
    <row r="1377" spans="3:10" ht="15" customHeight="1" x14ac:dyDescent="0.2">
      <c r="C1377" s="1556"/>
      <c r="D1377" s="903"/>
      <c r="E1377" s="1641" t="s">
        <v>2213</v>
      </c>
      <c r="F1377" s="1642" t="s">
        <v>3286</v>
      </c>
      <c r="G1377" s="1643" t="s">
        <v>3287</v>
      </c>
      <c r="H1377" s="1697" t="s">
        <v>3288</v>
      </c>
    </row>
    <row r="1378" spans="3:10" ht="15" customHeight="1" x14ac:dyDescent="0.2">
      <c r="C1378" s="1556"/>
      <c r="D1378" s="903"/>
      <c r="E1378" s="1558" t="s">
        <v>3289</v>
      </c>
      <c r="F1378" s="1644" t="s">
        <v>406</v>
      </c>
      <c r="G1378" s="1645">
        <v>99</v>
      </c>
      <c r="H1378" s="1698">
        <v>0.1</v>
      </c>
    </row>
    <row r="1379" spans="3:10" ht="15" customHeight="1" x14ac:dyDescent="0.2">
      <c r="C1379" s="1559"/>
      <c r="D1379" s="1563"/>
      <c r="E1379" s="5868" t="s">
        <v>1980</v>
      </c>
      <c r="F1379" s="5869"/>
      <c r="G1379" s="5869"/>
      <c r="H1379" s="5870"/>
    </row>
    <row r="1380" spans="3:10" ht="15" customHeight="1" x14ac:dyDescent="0.2">
      <c r="C1380" s="1559"/>
      <c r="D1380" s="1563"/>
      <c r="E1380" s="1484"/>
      <c r="F1380" s="1484"/>
      <c r="G1380" s="1560"/>
      <c r="H1380" s="1561"/>
    </row>
    <row r="1381" spans="3:10" ht="15" customHeight="1" x14ac:dyDescent="0.2">
      <c r="C1381" s="5835" t="s">
        <v>3290</v>
      </c>
      <c r="D1381" s="5688"/>
      <c r="E1381" s="5689"/>
      <c r="F1381" s="5689"/>
      <c r="G1381" s="5689"/>
      <c r="H1381" s="5836"/>
    </row>
    <row r="1382" spans="3:10" ht="15" customHeight="1" thickBot="1" x14ac:dyDescent="0.25">
      <c r="C1382" s="5735" t="s">
        <v>3291</v>
      </c>
      <c r="D1382" s="5762"/>
      <c r="E1382" s="5736"/>
      <c r="F1382" s="5736"/>
      <c r="G1382" s="5736"/>
      <c r="H1382" s="5737"/>
    </row>
    <row r="1383" spans="3:10" ht="15" customHeight="1" thickTop="1" x14ac:dyDescent="0.3">
      <c r="C1383" s="5660"/>
      <c r="D1383" s="5660"/>
      <c r="E1383" s="5660"/>
      <c r="F1383" s="483"/>
      <c r="G1383" s="483"/>
      <c r="H1383" s="2"/>
    </row>
    <row r="1384" spans="3:10" ht="15" customHeight="1" thickBot="1" x14ac:dyDescent="0.35">
      <c r="C1384" s="796"/>
      <c r="D1384" s="796"/>
      <c r="E1384" s="796"/>
      <c r="F1384" s="483"/>
      <c r="G1384" s="483"/>
      <c r="H1384" s="2"/>
    </row>
    <row r="1385" spans="3:10" ht="15" customHeight="1" thickTop="1" x14ac:dyDescent="0.2">
      <c r="C1385" s="5637" t="s">
        <v>3253</v>
      </c>
      <c r="D1385" s="5638"/>
      <c r="E1385" s="5639"/>
      <c r="F1385" s="5639"/>
      <c r="G1385" s="5639"/>
      <c r="H1385" s="5639"/>
      <c r="I1385" s="5639"/>
      <c r="J1385" s="5640"/>
    </row>
    <row r="1386" spans="3:10" ht="15" customHeight="1" x14ac:dyDescent="0.2">
      <c r="C1386" s="988" t="s">
        <v>1029</v>
      </c>
      <c r="D1386" s="876"/>
      <c r="E1386" s="876"/>
      <c r="F1386" s="876"/>
      <c r="G1386" s="876"/>
      <c r="H1386" s="876"/>
      <c r="I1386" s="876"/>
      <c r="J1386" s="1687"/>
    </row>
    <row r="1387" spans="3:10" ht="38.25" customHeight="1" x14ac:dyDescent="0.2">
      <c r="C1387" s="5658" t="s">
        <v>3254</v>
      </c>
      <c r="D1387" s="4493"/>
      <c r="E1387" s="4402"/>
      <c r="F1387" s="4402"/>
      <c r="G1387" s="4402"/>
      <c r="H1387" s="4402"/>
      <c r="I1387" s="4402"/>
      <c r="J1387" s="5659"/>
    </row>
    <row r="1388" spans="3:10" ht="15" customHeight="1" x14ac:dyDescent="0.2">
      <c r="C1388" s="5556"/>
      <c r="D1388" s="4324"/>
      <c r="E1388" s="4324"/>
      <c r="F1388" s="4324"/>
      <c r="G1388" s="4324"/>
      <c r="H1388" s="4324"/>
      <c r="I1388" s="4324"/>
      <c r="J1388" s="5557"/>
    </row>
    <row r="1389" spans="3:10" ht="15" customHeight="1" x14ac:dyDescent="0.2">
      <c r="C1389" s="988" t="s">
        <v>1048</v>
      </c>
      <c r="D1389" s="876"/>
      <c r="E1389" s="893"/>
      <c r="F1389" s="893"/>
      <c r="G1389" s="893"/>
      <c r="H1389" s="893"/>
      <c r="I1389" s="893"/>
      <c r="J1389" s="1688"/>
    </row>
    <row r="1390" spans="3:10" ht="33" customHeight="1" x14ac:dyDescent="0.2">
      <c r="C1390" s="5658" t="s">
        <v>3255</v>
      </c>
      <c r="D1390" s="4493"/>
      <c r="E1390" s="4402"/>
      <c r="F1390" s="4402"/>
      <c r="G1390" s="4402"/>
      <c r="H1390" s="4402"/>
      <c r="I1390" s="4402"/>
      <c r="J1390" s="5659"/>
    </row>
    <row r="1391" spans="3:10" ht="15" customHeight="1" x14ac:dyDescent="0.2">
      <c r="C1391" s="5556" t="s">
        <v>3256</v>
      </c>
      <c r="D1391" s="4324"/>
      <c r="E1391" s="4324"/>
      <c r="F1391" s="903"/>
      <c r="G1391" s="900"/>
      <c r="H1391" s="900"/>
      <c r="I1391" s="900"/>
      <c r="J1391" s="1690"/>
    </row>
    <row r="1392" spans="3:10" ht="27" customHeight="1" x14ac:dyDescent="0.2">
      <c r="C1392" s="5556" t="s">
        <v>3257</v>
      </c>
      <c r="D1392" s="4324"/>
      <c r="E1392" s="4324"/>
      <c r="F1392" s="4324"/>
      <c r="G1392" s="4324"/>
      <c r="H1392" s="4324"/>
      <c r="I1392" s="4324"/>
      <c r="J1392" s="5557"/>
    </row>
    <row r="1393" spans="3:10" ht="15" customHeight="1" x14ac:dyDescent="0.2">
      <c r="C1393" s="5658"/>
      <c r="D1393" s="4493"/>
      <c r="E1393" s="4402"/>
      <c r="F1393" s="4402"/>
      <c r="G1393" s="4402"/>
      <c r="H1393" s="4402"/>
      <c r="I1393" s="4402"/>
      <c r="J1393" s="5659"/>
    </row>
    <row r="1394" spans="3:10" ht="15" customHeight="1" x14ac:dyDescent="0.2">
      <c r="C1394" s="1006"/>
      <c r="D1394" s="5663" t="s">
        <v>381</v>
      </c>
      <c r="E1394" s="5663"/>
      <c r="F1394" s="1644" t="s">
        <v>2890</v>
      </c>
      <c r="G1394" s="972" t="s">
        <v>3258</v>
      </c>
      <c r="H1394" s="842" t="s">
        <v>3259</v>
      </c>
      <c r="I1394" s="842" t="s">
        <v>2321</v>
      </c>
      <c r="J1394" s="1691" t="s">
        <v>3260</v>
      </c>
    </row>
    <row r="1395" spans="3:10" ht="15" customHeight="1" x14ac:dyDescent="0.2">
      <c r="C1395" s="1006"/>
      <c r="D1395" s="5664" t="s">
        <v>3249</v>
      </c>
      <c r="E1395" s="5664"/>
      <c r="F1395" s="1644">
        <v>700</v>
      </c>
      <c r="G1395" s="1101">
        <v>25</v>
      </c>
      <c r="H1395" s="1101">
        <v>15</v>
      </c>
      <c r="I1395" s="1692">
        <v>0.1</v>
      </c>
      <c r="J1395" s="1689">
        <f>+H1395*(1-14%)</f>
        <v>12.9</v>
      </c>
    </row>
    <row r="1396" spans="3:10" ht="15" customHeight="1" x14ac:dyDescent="0.2">
      <c r="C1396" s="1006"/>
      <c r="D1396" s="5664" t="s">
        <v>3250</v>
      </c>
      <c r="E1396" s="5664"/>
      <c r="F1396" s="1644">
        <v>1000</v>
      </c>
      <c r="G1396" s="1101" t="s">
        <v>42</v>
      </c>
      <c r="H1396" s="1101">
        <v>19</v>
      </c>
      <c r="I1396" s="1692">
        <v>0.1</v>
      </c>
      <c r="J1396" s="1689">
        <f>+H1396*(1-14%)</f>
        <v>16.34</v>
      </c>
    </row>
    <row r="1397" spans="3:10" ht="15" customHeight="1" x14ac:dyDescent="0.2">
      <c r="C1397" s="1006"/>
      <c r="D1397" s="5664" t="s">
        <v>3251</v>
      </c>
      <c r="E1397" s="5664"/>
      <c r="F1397" s="1644">
        <v>2000</v>
      </c>
      <c r="G1397" s="1101" t="s">
        <v>42</v>
      </c>
      <c r="H1397" s="1101">
        <v>29</v>
      </c>
      <c r="I1397" s="1692">
        <v>0.1</v>
      </c>
      <c r="J1397" s="1689">
        <f>+H1397*(1-14%)</f>
        <v>24.94</v>
      </c>
    </row>
    <row r="1398" spans="3:10" ht="15" customHeight="1" x14ac:dyDescent="0.2">
      <c r="C1398" s="1006"/>
      <c r="D1398" s="5664" t="s">
        <v>3252</v>
      </c>
      <c r="E1398" s="5664"/>
      <c r="F1398" s="1644">
        <v>3000</v>
      </c>
      <c r="G1398" s="1101" t="s">
        <v>42</v>
      </c>
      <c r="H1398" s="1101">
        <v>39</v>
      </c>
      <c r="I1398" s="1692">
        <v>0.1</v>
      </c>
      <c r="J1398" s="1689">
        <f>+H1398*(1-14%)</f>
        <v>33.54</v>
      </c>
    </row>
    <row r="1399" spans="3:10" ht="15" customHeight="1" x14ac:dyDescent="0.2">
      <c r="C1399" s="1006"/>
      <c r="D1399" s="4324" t="s">
        <v>1517</v>
      </c>
      <c r="E1399" s="4324"/>
      <c r="F1399" s="4324"/>
      <c r="G1399" s="4324"/>
      <c r="H1399" s="4324"/>
      <c r="I1399" s="4324"/>
      <c r="J1399" s="5557"/>
    </row>
    <row r="1400" spans="3:10" ht="15" customHeight="1" x14ac:dyDescent="0.2">
      <c r="C1400" s="1006"/>
      <c r="D1400" s="903"/>
      <c r="E1400" s="903"/>
      <c r="F1400" s="903"/>
      <c r="G1400" s="903"/>
      <c r="H1400" s="903"/>
      <c r="I1400" s="903"/>
      <c r="J1400" s="1693"/>
    </row>
    <row r="1401" spans="3:10" ht="15" customHeight="1" thickBot="1" x14ac:dyDescent="0.25">
      <c r="C1401" s="5556" t="s">
        <v>3261</v>
      </c>
      <c r="D1401" s="4324"/>
      <c r="E1401" s="4324"/>
      <c r="F1401" s="903"/>
      <c r="G1401" s="903"/>
      <c r="H1401" s="903"/>
      <c r="I1401" s="903"/>
      <c r="J1401" s="1693"/>
    </row>
    <row r="1402" spans="3:10" ht="15" customHeight="1" x14ac:dyDescent="0.2">
      <c r="C1402" s="1006"/>
      <c r="D1402" s="903"/>
      <c r="E1402" s="1694" t="s">
        <v>3262</v>
      </c>
      <c r="F1402" s="1695" t="s">
        <v>2342</v>
      </c>
      <c r="G1402" s="1632" t="s">
        <v>3263</v>
      </c>
      <c r="H1402" s="903"/>
      <c r="I1402" s="903"/>
      <c r="J1402" s="1693"/>
    </row>
    <row r="1403" spans="3:10" ht="15" customHeight="1" x14ac:dyDescent="0.2">
      <c r="C1403" s="1006"/>
      <c r="D1403" s="903"/>
      <c r="E1403" s="1325" t="s">
        <v>3264</v>
      </c>
      <c r="F1403" s="1653">
        <v>18</v>
      </c>
      <c r="G1403" s="1654" t="s">
        <v>42</v>
      </c>
      <c r="H1403" s="903"/>
      <c r="I1403" s="903"/>
      <c r="J1403" s="1693"/>
    </row>
    <row r="1404" spans="3:10" ht="15" customHeight="1" x14ac:dyDescent="0.2">
      <c r="C1404" s="1006"/>
      <c r="D1404" s="903"/>
      <c r="E1404" s="1325" t="s">
        <v>3265</v>
      </c>
      <c r="F1404" s="1653">
        <v>24.9</v>
      </c>
      <c r="G1404" s="1654" t="s">
        <v>42</v>
      </c>
      <c r="H1404" s="903"/>
      <c r="I1404" s="903"/>
      <c r="J1404" s="1693"/>
    </row>
    <row r="1405" spans="3:10" ht="15" customHeight="1" x14ac:dyDescent="0.2">
      <c r="C1405" s="1006"/>
      <c r="D1405" s="903"/>
      <c r="E1405" s="1325" t="s">
        <v>3266</v>
      </c>
      <c r="F1405" s="1653">
        <v>29.9</v>
      </c>
      <c r="G1405" s="1654" t="s">
        <v>42</v>
      </c>
      <c r="H1405" s="903"/>
      <c r="I1405" s="903"/>
      <c r="J1405" s="1693"/>
    </row>
    <row r="1406" spans="3:10" ht="15" customHeight="1" x14ac:dyDescent="0.2">
      <c r="C1406" s="1006"/>
      <c r="D1406" s="903"/>
      <c r="E1406" s="1325" t="s">
        <v>3267</v>
      </c>
      <c r="F1406" s="1653">
        <v>39.9</v>
      </c>
      <c r="G1406" s="1654" t="s">
        <v>42</v>
      </c>
      <c r="H1406" s="903"/>
      <c r="I1406" s="903"/>
      <c r="J1406" s="1693"/>
    </row>
    <row r="1407" spans="3:10" ht="15" customHeight="1" x14ac:dyDescent="0.2">
      <c r="C1407" s="1006"/>
      <c r="D1407" s="903"/>
      <c r="E1407" s="1325" t="s">
        <v>3268</v>
      </c>
      <c r="F1407" s="1653">
        <v>49.9</v>
      </c>
      <c r="G1407" s="1654" t="s">
        <v>42</v>
      </c>
      <c r="H1407" s="903"/>
      <c r="I1407" s="903"/>
      <c r="J1407" s="1693"/>
    </row>
    <row r="1408" spans="3:10" ht="15" customHeight="1" x14ac:dyDescent="0.2">
      <c r="C1408" s="1006"/>
      <c r="D1408" s="903"/>
      <c r="E1408" s="1325" t="s">
        <v>3269</v>
      </c>
      <c r="F1408" s="1653">
        <v>65</v>
      </c>
      <c r="G1408" s="1654" t="s">
        <v>42</v>
      </c>
      <c r="H1408" s="903"/>
      <c r="I1408" s="903"/>
      <c r="J1408" s="1693"/>
    </row>
    <row r="1409" spans="3:11" ht="15" customHeight="1" thickBot="1" x14ac:dyDescent="0.25">
      <c r="C1409" s="1006"/>
      <c r="D1409" s="903"/>
      <c r="E1409" s="1334" t="s">
        <v>3270</v>
      </c>
      <c r="F1409" s="1696">
        <v>84.9</v>
      </c>
      <c r="G1409" s="1652" t="s">
        <v>42</v>
      </c>
      <c r="H1409" s="903"/>
      <c r="I1409" s="903"/>
      <c r="J1409" s="1693"/>
    </row>
    <row r="1410" spans="3:11" ht="15" customHeight="1" x14ac:dyDescent="0.2">
      <c r="C1410" s="1006"/>
      <c r="D1410" s="903"/>
      <c r="E1410" s="903"/>
      <c r="F1410" s="903"/>
      <c r="G1410" s="903"/>
      <c r="H1410" s="903"/>
      <c r="I1410" s="903"/>
      <c r="J1410" s="1693"/>
    </row>
    <row r="1411" spans="3:11" ht="15" customHeight="1" x14ac:dyDescent="0.2">
      <c r="C1411" s="5556" t="s">
        <v>3271</v>
      </c>
      <c r="D1411" s="4324"/>
      <c r="E1411" s="4324"/>
      <c r="F1411" s="4324"/>
      <c r="G1411" s="4324"/>
      <c r="H1411" s="4324"/>
      <c r="I1411" s="4324"/>
      <c r="J1411" s="5557"/>
    </row>
    <row r="1412" spans="3:11" ht="15" customHeight="1" x14ac:dyDescent="0.2">
      <c r="C1412" s="5556" t="s">
        <v>3272</v>
      </c>
      <c r="D1412" s="4324"/>
      <c r="E1412" s="4324"/>
      <c r="F1412" s="4324"/>
      <c r="G1412" s="4324"/>
      <c r="H1412" s="4324"/>
      <c r="I1412" s="4324"/>
      <c r="J1412" s="5557"/>
    </row>
    <row r="1413" spans="3:11" ht="15" customHeight="1" x14ac:dyDescent="0.2">
      <c r="C1413" s="5556" t="s">
        <v>3276</v>
      </c>
      <c r="D1413" s="4324"/>
      <c r="E1413" s="4324"/>
      <c r="F1413" s="4324"/>
      <c r="G1413" s="4324"/>
      <c r="H1413" s="4324"/>
      <c r="I1413" s="4324"/>
      <c r="J1413" s="5557"/>
    </row>
    <row r="1414" spans="3:11" ht="15" customHeight="1" x14ac:dyDescent="0.2">
      <c r="C1414" s="5556" t="s">
        <v>3273</v>
      </c>
      <c r="D1414" s="4324"/>
      <c r="E1414" s="4324"/>
      <c r="F1414" s="4324"/>
      <c r="G1414" s="4324"/>
      <c r="H1414" s="4324"/>
      <c r="I1414" s="4324"/>
      <c r="J1414" s="5557"/>
    </row>
    <row r="1415" spans="3:11" ht="15" customHeight="1" x14ac:dyDescent="0.2">
      <c r="C1415" s="5556" t="s">
        <v>3274</v>
      </c>
      <c r="D1415" s="4324"/>
      <c r="E1415" s="4324"/>
      <c r="F1415" s="4324"/>
      <c r="G1415" s="4324"/>
      <c r="H1415" s="4324"/>
      <c r="I1415" s="4324"/>
      <c r="J1415" s="5557"/>
    </row>
    <row r="1416" spans="3:11" ht="15" customHeight="1" x14ac:dyDescent="0.2">
      <c r="C1416" s="990"/>
      <c r="D1416" s="903"/>
      <c r="E1416" s="903"/>
      <c r="F1416" s="903"/>
      <c r="G1416" s="903"/>
      <c r="H1416" s="903"/>
      <c r="I1416" s="903"/>
      <c r="J1416" s="1693"/>
    </row>
    <row r="1417" spans="3:11" ht="15" customHeight="1" x14ac:dyDescent="0.2">
      <c r="C1417" s="5687" t="s">
        <v>1467</v>
      </c>
      <c r="D1417" s="5688"/>
      <c r="E1417" s="5689"/>
      <c r="F1417" s="5689"/>
      <c r="G1417" s="5689"/>
      <c r="H1417" s="5689"/>
      <c r="I1417" s="5689"/>
      <c r="J1417" s="5690"/>
    </row>
    <row r="1418" spans="3:11" ht="15" customHeight="1" thickBot="1" x14ac:dyDescent="0.25">
      <c r="C1418" s="5648" t="s">
        <v>3275</v>
      </c>
      <c r="D1418" s="5649"/>
      <c r="E1418" s="5650"/>
      <c r="F1418" s="5650"/>
      <c r="G1418" s="5650"/>
      <c r="H1418" s="5650"/>
      <c r="I1418" s="5650"/>
      <c r="J1418" s="5651"/>
    </row>
    <row r="1419" spans="3:11" ht="15" customHeight="1" thickTop="1" x14ac:dyDescent="0.3">
      <c r="C1419" s="5837"/>
      <c r="D1419" s="5837"/>
      <c r="E1419" s="5837"/>
      <c r="F1419" s="483"/>
      <c r="G1419" s="483"/>
      <c r="H1419" s="2"/>
    </row>
    <row r="1420" spans="3:11" ht="15" customHeight="1" thickBot="1" x14ac:dyDescent="0.35">
      <c r="C1420" s="483"/>
      <c r="D1420" s="483"/>
      <c r="E1420" s="483"/>
      <c r="F1420" s="483"/>
      <c r="G1420" s="483"/>
      <c r="H1420" s="2"/>
    </row>
    <row r="1421" spans="3:11" ht="19.5" customHeight="1" thickTop="1" x14ac:dyDescent="0.2">
      <c r="C1421" s="5692" t="s">
        <v>3106</v>
      </c>
      <c r="D1421" s="5693"/>
      <c r="E1421" s="5693"/>
      <c r="F1421" s="5693"/>
      <c r="G1421" s="5693"/>
      <c r="H1421" s="5693"/>
      <c r="I1421" s="5693"/>
      <c r="J1421" s="5693"/>
      <c r="K1421" s="5694"/>
    </row>
    <row r="1422" spans="3:11" ht="15" customHeight="1" x14ac:dyDescent="0.2">
      <c r="C1422" s="1544" t="s">
        <v>373</v>
      </c>
      <c r="D1422" s="1542"/>
      <c r="E1422" s="1542"/>
      <c r="F1422" s="1542"/>
      <c r="G1422" s="1542"/>
      <c r="H1422" s="1542"/>
      <c r="I1422" s="1542"/>
      <c r="J1422" s="1542"/>
      <c r="K1422" s="1543"/>
    </row>
    <row r="1423" spans="3:11" ht="37.5" customHeight="1" x14ac:dyDescent="0.2">
      <c r="C1423" s="5701" t="s">
        <v>3107</v>
      </c>
      <c r="D1423" s="4992"/>
      <c r="E1423" s="4992"/>
      <c r="F1423" s="4992"/>
      <c r="G1423" s="4992"/>
      <c r="H1423" s="4992"/>
      <c r="I1423" s="4992"/>
      <c r="J1423" s="4992"/>
      <c r="K1423" s="5702"/>
    </row>
    <row r="1424" spans="3:11" ht="15" customHeight="1" x14ac:dyDescent="0.2">
      <c r="C1424" s="5707"/>
      <c r="D1424" s="5708"/>
      <c r="E1424" s="5708"/>
      <c r="F1424" s="5708"/>
      <c r="G1424" s="5708"/>
      <c r="H1424" s="712"/>
      <c r="I1424" s="712"/>
      <c r="J1424" s="712"/>
      <c r="K1424" s="715"/>
    </row>
    <row r="1425" spans="3:11" ht="15" customHeight="1" x14ac:dyDescent="0.2">
      <c r="C1425" s="5709" t="s">
        <v>572</v>
      </c>
      <c r="D1425" s="5684"/>
      <c r="E1425" s="5684"/>
      <c r="F1425" s="5684"/>
      <c r="G1425" s="5684"/>
      <c r="H1425" s="712"/>
      <c r="I1425" s="772"/>
      <c r="J1425" s="772"/>
      <c r="K1425" s="715"/>
    </row>
    <row r="1426" spans="3:11" ht="15" customHeight="1" x14ac:dyDescent="0.2">
      <c r="C1426" s="5661" t="s">
        <v>3108</v>
      </c>
      <c r="D1426" s="4536"/>
      <c r="E1426" s="4536"/>
      <c r="F1426" s="4536"/>
      <c r="G1426" s="4536"/>
      <c r="H1426" s="4536"/>
      <c r="I1426" s="4536"/>
      <c r="J1426" s="4536"/>
      <c r="K1426" s="5713"/>
    </row>
    <row r="1427" spans="3:11" ht="15" customHeight="1" x14ac:dyDescent="0.2">
      <c r="C1427" s="5661"/>
      <c r="D1427" s="4536"/>
      <c r="E1427" s="4536"/>
      <c r="F1427" s="4536"/>
      <c r="G1427" s="4536"/>
      <c r="H1427" s="4536"/>
      <c r="I1427" s="4536"/>
      <c r="J1427" s="4536"/>
      <c r="K1427" s="5713"/>
    </row>
    <row r="1428" spans="3:11" ht="15" customHeight="1" x14ac:dyDescent="0.2">
      <c r="C1428" s="5711" t="s">
        <v>250</v>
      </c>
      <c r="D1428" s="5302"/>
      <c r="E1428" s="5302"/>
      <c r="F1428" s="5302"/>
      <c r="G1428" s="5302"/>
      <c r="H1428" s="5302"/>
      <c r="I1428" s="5302"/>
      <c r="J1428" s="5302"/>
      <c r="K1428" s="5712"/>
    </row>
    <row r="1429" spans="3:11" ht="15" customHeight="1" x14ac:dyDescent="0.2">
      <c r="C1429" s="5661" t="s">
        <v>3109</v>
      </c>
      <c r="D1429" s="4324"/>
      <c r="E1429" s="4324"/>
      <c r="F1429" s="4324"/>
      <c r="G1429" s="4324"/>
      <c r="H1429" s="4324"/>
      <c r="I1429" s="4324"/>
      <c r="J1429" s="4324"/>
      <c r="K1429" s="5662"/>
    </row>
    <row r="1430" spans="3:11" ht="15" customHeight="1" x14ac:dyDescent="0.2">
      <c r="C1430" s="5661" t="s">
        <v>3110</v>
      </c>
      <c r="D1430" s="4324"/>
      <c r="E1430" s="4324"/>
      <c r="F1430" s="4324"/>
      <c r="G1430" s="4324"/>
      <c r="H1430" s="4324"/>
      <c r="I1430" s="4324"/>
      <c r="J1430" s="4324"/>
      <c r="K1430" s="5662"/>
    </row>
    <row r="1431" spans="3:11" ht="15" customHeight="1" x14ac:dyDescent="0.2">
      <c r="C1431" s="5661" t="s">
        <v>3111</v>
      </c>
      <c r="D1431" s="4324"/>
      <c r="E1431" s="4324"/>
      <c r="F1431" s="4324"/>
      <c r="G1431" s="4324"/>
      <c r="H1431" s="4324"/>
      <c r="I1431" s="4324"/>
      <c r="J1431" s="4324"/>
      <c r="K1431" s="5662"/>
    </row>
    <row r="1432" spans="3:11" ht="15" customHeight="1" thickBot="1" x14ac:dyDescent="0.25">
      <c r="C1432" s="1556"/>
      <c r="D1432" s="903"/>
      <c r="E1432" s="903"/>
      <c r="F1432" s="903"/>
      <c r="G1432" s="903"/>
      <c r="H1432" s="903"/>
      <c r="I1432" s="903"/>
      <c r="J1432" s="903"/>
      <c r="K1432" s="1557"/>
    </row>
    <row r="1433" spans="3:11" ht="15" customHeight="1" thickBot="1" x14ac:dyDescent="0.25">
      <c r="C1433" s="1556"/>
      <c r="D1433" s="4972" t="s">
        <v>3112</v>
      </c>
      <c r="E1433" s="4973"/>
      <c r="F1433" s="4973"/>
      <c r="G1433" s="4973"/>
      <c r="H1433" s="4973"/>
      <c r="I1433" s="5064"/>
      <c r="J1433" s="903"/>
      <c r="K1433" s="1557"/>
    </row>
    <row r="1434" spans="3:11" ht="15" customHeight="1" thickBot="1" x14ac:dyDescent="0.25">
      <c r="C1434" s="1556"/>
      <c r="D1434" s="5134" t="s">
        <v>1711</v>
      </c>
      <c r="E1434" s="5129"/>
      <c r="F1434" s="5703" t="s">
        <v>1275</v>
      </c>
      <c r="G1434" s="5093"/>
      <c r="H1434" s="5704"/>
      <c r="I1434" s="1632" t="s">
        <v>3113</v>
      </c>
      <c r="J1434" s="903"/>
      <c r="K1434" s="1557"/>
    </row>
    <row r="1435" spans="3:11" ht="15" customHeight="1" x14ac:dyDescent="0.2">
      <c r="C1435" s="1556"/>
      <c r="D1435" s="5705" t="s">
        <v>3114</v>
      </c>
      <c r="E1435" s="5706"/>
      <c r="F1435" s="5706" t="s">
        <v>3115</v>
      </c>
      <c r="G1435" s="5706"/>
      <c r="H1435" s="5706"/>
      <c r="I1435" s="1633">
        <v>3.24</v>
      </c>
      <c r="J1435" s="903"/>
      <c r="K1435" s="1557"/>
    </row>
    <row r="1436" spans="3:11" ht="15" customHeight="1" x14ac:dyDescent="0.2">
      <c r="C1436" s="1556"/>
      <c r="D1436" s="5691" t="s">
        <v>3116</v>
      </c>
      <c r="E1436" s="5664"/>
      <c r="F1436" s="5664" t="s">
        <v>3117</v>
      </c>
      <c r="G1436" s="5664"/>
      <c r="H1436" s="5664"/>
      <c r="I1436" s="1634">
        <v>5.19</v>
      </c>
      <c r="J1436" s="903"/>
      <c r="K1436" s="1557"/>
    </row>
    <row r="1437" spans="3:11" ht="15" customHeight="1" thickBot="1" x14ac:dyDescent="0.25">
      <c r="C1437" s="1556"/>
      <c r="D1437" s="5878" t="s">
        <v>3118</v>
      </c>
      <c r="E1437" s="5695"/>
      <c r="F1437" s="5695" t="s">
        <v>3119</v>
      </c>
      <c r="G1437" s="5695"/>
      <c r="H1437" s="5695"/>
      <c r="I1437" s="1635">
        <v>0.02</v>
      </c>
      <c r="J1437" s="903"/>
      <c r="K1437" s="1557"/>
    </row>
    <row r="1438" spans="3:11" ht="15" customHeight="1" thickBot="1" x14ac:dyDescent="0.25">
      <c r="C1438" s="1556"/>
      <c r="D1438" s="5696" t="s">
        <v>3120</v>
      </c>
      <c r="E1438" s="5697"/>
      <c r="F1438" s="5697"/>
      <c r="G1438" s="1551"/>
      <c r="H1438" s="1551"/>
      <c r="I1438" s="1636"/>
      <c r="J1438" s="903"/>
      <c r="K1438" s="1557"/>
    </row>
    <row r="1439" spans="3:11" ht="15" customHeight="1" x14ac:dyDescent="0.2">
      <c r="C1439" s="718"/>
      <c r="D1439" s="712"/>
      <c r="E1439" s="712"/>
      <c r="F1439" s="712"/>
      <c r="G1439" s="712"/>
      <c r="H1439" s="712"/>
      <c r="I1439" s="712"/>
      <c r="J1439" s="712"/>
      <c r="K1439" s="715"/>
    </row>
    <row r="1440" spans="3:11" ht="15" customHeight="1" thickBot="1" x14ac:dyDescent="0.25">
      <c r="C1440" s="718"/>
      <c r="D1440" s="712"/>
      <c r="E1440" s="712"/>
      <c r="F1440" s="712"/>
      <c r="G1440" s="712"/>
      <c r="H1440" s="712"/>
      <c r="I1440" s="712"/>
      <c r="J1440" s="712"/>
      <c r="K1440" s="715"/>
    </row>
    <row r="1441" spans="3:11" ht="15" customHeight="1" thickBot="1" x14ac:dyDescent="0.25">
      <c r="C1441" s="718"/>
      <c r="D1441" s="4972" t="s">
        <v>3121</v>
      </c>
      <c r="E1441" s="4973"/>
      <c r="F1441" s="4973"/>
      <c r="G1441" s="4973"/>
      <c r="H1441" s="4973"/>
      <c r="I1441" s="5064"/>
      <c r="J1441" s="712"/>
      <c r="K1441" s="715"/>
    </row>
    <row r="1442" spans="3:11" ht="15" customHeight="1" thickBot="1" x14ac:dyDescent="0.25">
      <c r="C1442" s="718"/>
      <c r="D1442" s="5134" t="s">
        <v>1711</v>
      </c>
      <c r="E1442" s="5129"/>
      <c r="F1442" s="5703" t="s">
        <v>1275</v>
      </c>
      <c r="G1442" s="5093"/>
      <c r="H1442" s="5704"/>
      <c r="I1442" s="1632" t="s">
        <v>3113</v>
      </c>
      <c r="J1442" s="712"/>
      <c r="K1442" s="715"/>
    </row>
    <row r="1443" spans="3:11" ht="30" customHeight="1" x14ac:dyDescent="0.2">
      <c r="C1443" s="718"/>
      <c r="D1443" s="5705" t="s">
        <v>3122</v>
      </c>
      <c r="E1443" s="5706"/>
      <c r="F1443" s="5706" t="s">
        <v>3123</v>
      </c>
      <c r="G1443" s="5706"/>
      <c r="H1443" s="5706"/>
      <c r="I1443" s="1637">
        <v>2.8</v>
      </c>
      <c r="J1443" s="712"/>
      <c r="K1443" s="715"/>
    </row>
    <row r="1444" spans="3:11" ht="22.5" customHeight="1" x14ac:dyDescent="0.2">
      <c r="C1444" s="718"/>
      <c r="D1444" s="5691" t="s">
        <v>3124</v>
      </c>
      <c r="E1444" s="5664"/>
      <c r="F1444" s="5664" t="s">
        <v>3125</v>
      </c>
      <c r="G1444" s="5664"/>
      <c r="H1444" s="5664"/>
      <c r="I1444" s="1638">
        <v>1.8</v>
      </c>
      <c r="J1444" s="712"/>
      <c r="K1444" s="715"/>
    </row>
    <row r="1445" spans="3:11" ht="16.5" customHeight="1" x14ac:dyDescent="0.2">
      <c r="C1445" s="718"/>
      <c r="D1445" s="5691" t="s">
        <v>3087</v>
      </c>
      <c r="E1445" s="5664"/>
      <c r="F1445" s="5664" t="s">
        <v>3126</v>
      </c>
      <c r="G1445" s="5664"/>
      <c r="H1445" s="5664"/>
      <c r="I1445" s="1639">
        <v>1.8</v>
      </c>
      <c r="J1445" s="712"/>
      <c r="K1445" s="715"/>
    </row>
    <row r="1446" spans="3:11" ht="36" customHeight="1" x14ac:dyDescent="0.2">
      <c r="C1446" s="718"/>
      <c r="D1446" s="5691" t="s">
        <v>3127</v>
      </c>
      <c r="E1446" s="5664"/>
      <c r="F1446" s="5664" t="s">
        <v>3128</v>
      </c>
      <c r="G1446" s="5664"/>
      <c r="H1446" s="5664"/>
      <c r="I1446" s="1639">
        <v>0.4</v>
      </c>
      <c r="J1446" s="712"/>
      <c r="K1446" s="715"/>
    </row>
    <row r="1447" spans="3:11" ht="33.75" customHeight="1" x14ac:dyDescent="0.2">
      <c r="C1447" s="718"/>
      <c r="D1447" s="5691" t="s">
        <v>3129</v>
      </c>
      <c r="E1447" s="5664"/>
      <c r="F1447" s="5664" t="s">
        <v>3130</v>
      </c>
      <c r="G1447" s="5664"/>
      <c r="H1447" s="5664"/>
      <c r="I1447" s="1639">
        <v>0.25</v>
      </c>
      <c r="J1447" s="712"/>
      <c r="K1447" s="715"/>
    </row>
    <row r="1448" spans="3:11" ht="21.75" customHeight="1" thickBot="1" x14ac:dyDescent="0.25">
      <c r="C1448" s="718"/>
      <c r="D1448" s="5878" t="s">
        <v>3118</v>
      </c>
      <c r="E1448" s="5695"/>
      <c r="F1448" s="5695" t="s">
        <v>3119</v>
      </c>
      <c r="G1448" s="5695"/>
      <c r="H1448" s="5695"/>
      <c r="I1448" s="1640">
        <v>0.02</v>
      </c>
      <c r="J1448" s="712"/>
      <c r="K1448" s="715"/>
    </row>
    <row r="1449" spans="3:11" ht="15" customHeight="1" thickBot="1" x14ac:dyDescent="0.25">
      <c r="C1449" s="718"/>
      <c r="D1449" s="5696" t="s">
        <v>3120</v>
      </c>
      <c r="E1449" s="5697"/>
      <c r="F1449" s="5697"/>
      <c r="G1449" s="1551"/>
      <c r="H1449" s="1551"/>
      <c r="I1449" s="1636"/>
      <c r="J1449" s="712"/>
      <c r="K1449" s="715"/>
    </row>
    <row r="1450" spans="3:11" ht="15" customHeight="1" x14ac:dyDescent="0.2">
      <c r="C1450" s="718"/>
      <c r="D1450" s="712"/>
      <c r="E1450" s="712"/>
      <c r="F1450" s="712"/>
      <c r="G1450" s="712"/>
      <c r="H1450" s="712"/>
      <c r="I1450" s="712"/>
      <c r="J1450" s="712"/>
      <c r="K1450" s="715"/>
    </row>
    <row r="1451" spans="3:11" ht="15" customHeight="1" x14ac:dyDescent="0.2">
      <c r="C1451" s="892" t="s">
        <v>3131</v>
      </c>
      <c r="D1451" s="712"/>
      <c r="E1451" s="712"/>
      <c r="F1451" s="712"/>
      <c r="G1451" s="712"/>
      <c r="H1451" s="712"/>
      <c r="I1451" s="712"/>
      <c r="J1451" s="712"/>
      <c r="K1451" s="715"/>
    </row>
    <row r="1452" spans="3:11" ht="15" customHeight="1" x14ac:dyDescent="0.2">
      <c r="C1452" s="892" t="s">
        <v>3132</v>
      </c>
      <c r="D1452" s="712"/>
      <c r="E1452" s="712"/>
      <c r="F1452" s="712"/>
      <c r="G1452" s="712"/>
      <c r="H1452" s="712"/>
      <c r="I1452" s="712"/>
      <c r="J1452" s="712"/>
      <c r="K1452" s="715"/>
    </row>
    <row r="1453" spans="3:11" ht="15" customHeight="1" x14ac:dyDescent="0.2">
      <c r="C1453" s="892" t="s">
        <v>3133</v>
      </c>
      <c r="D1453" s="712"/>
      <c r="E1453" s="712"/>
      <c r="F1453" s="712"/>
      <c r="G1453" s="712"/>
      <c r="H1453" s="712"/>
      <c r="I1453" s="712"/>
      <c r="J1453" s="712"/>
      <c r="K1453" s="715"/>
    </row>
    <row r="1454" spans="3:11" ht="24.75" customHeight="1" x14ac:dyDescent="0.2">
      <c r="C1454" s="5633" t="s">
        <v>3134</v>
      </c>
      <c r="D1454" s="5072"/>
      <c r="E1454" s="5072"/>
      <c r="F1454" s="5072"/>
      <c r="G1454" s="5072"/>
      <c r="H1454" s="5072"/>
      <c r="I1454" s="5072"/>
      <c r="J1454" s="5072"/>
      <c r="K1454" s="5634"/>
    </row>
    <row r="1455" spans="3:11" ht="40.5" customHeight="1" x14ac:dyDescent="0.2">
      <c r="C1455" s="5633" t="s">
        <v>3135</v>
      </c>
      <c r="D1455" s="5072"/>
      <c r="E1455" s="5072"/>
      <c r="F1455" s="5072"/>
      <c r="G1455" s="5072"/>
      <c r="H1455" s="5072"/>
      <c r="I1455" s="5072"/>
      <c r="J1455" s="5072"/>
      <c r="K1455" s="5634"/>
    </row>
    <row r="1456" spans="3:11" ht="42" customHeight="1" x14ac:dyDescent="0.2">
      <c r="C1456" s="5661" t="s">
        <v>3136</v>
      </c>
      <c r="D1456" s="4324"/>
      <c r="E1456" s="4324"/>
      <c r="F1456" s="4324"/>
      <c r="G1456" s="4324"/>
      <c r="H1456" s="4324"/>
      <c r="I1456" s="4324"/>
      <c r="J1456" s="4324"/>
      <c r="K1456" s="5662"/>
    </row>
    <row r="1457" spans="3:11" ht="26.25" customHeight="1" x14ac:dyDescent="0.2">
      <c r="C1457" s="5661" t="s">
        <v>3137</v>
      </c>
      <c r="D1457" s="4324"/>
      <c r="E1457" s="4324"/>
      <c r="F1457" s="4324"/>
      <c r="G1457" s="4324"/>
      <c r="H1457" s="4324"/>
      <c r="I1457" s="4324"/>
      <c r="J1457" s="4324"/>
      <c r="K1457" s="5662"/>
    </row>
    <row r="1458" spans="3:11" ht="30.75" customHeight="1" x14ac:dyDescent="0.2">
      <c r="C1458" s="5661" t="s">
        <v>3138</v>
      </c>
      <c r="D1458" s="4324"/>
      <c r="E1458" s="4324"/>
      <c r="F1458" s="4324"/>
      <c r="G1458" s="4324"/>
      <c r="H1458" s="4324"/>
      <c r="I1458" s="4324"/>
      <c r="J1458" s="4324"/>
      <c r="K1458" s="5662"/>
    </row>
    <row r="1459" spans="3:11" ht="15" customHeight="1" x14ac:dyDescent="0.2">
      <c r="C1459" s="718"/>
      <c r="D1459" s="712"/>
      <c r="E1459" s="712"/>
      <c r="F1459" s="712"/>
      <c r="G1459" s="712"/>
      <c r="H1459" s="712"/>
      <c r="I1459" s="712"/>
      <c r="J1459" s="712"/>
      <c r="K1459" s="715"/>
    </row>
    <row r="1460" spans="3:11" ht="15" customHeight="1" x14ac:dyDescent="0.2">
      <c r="C1460" s="746" t="s">
        <v>3139</v>
      </c>
      <c r="D1460" s="712"/>
      <c r="E1460" s="712"/>
      <c r="F1460" s="712"/>
      <c r="G1460" s="712"/>
      <c r="H1460" s="712"/>
      <c r="I1460" s="712"/>
      <c r="J1460" s="712"/>
      <c r="K1460" s="715"/>
    </row>
    <row r="1461" spans="3:11" ht="15" customHeight="1" thickBot="1" x14ac:dyDescent="0.25">
      <c r="C1461" s="895" t="s">
        <v>3140</v>
      </c>
      <c r="D1461" s="720"/>
      <c r="E1461" s="720"/>
      <c r="F1461" s="720"/>
      <c r="G1461" s="720"/>
      <c r="H1461" s="720"/>
      <c r="I1461" s="720"/>
      <c r="J1461" s="720"/>
      <c r="K1461" s="721"/>
    </row>
    <row r="1462" spans="3:11" ht="15" customHeight="1" thickTop="1" x14ac:dyDescent="0.3">
      <c r="C1462" s="5660"/>
      <c r="D1462" s="5660"/>
      <c r="E1462" s="5660"/>
      <c r="F1462" s="483"/>
      <c r="G1462" s="483"/>
      <c r="H1462" s="2"/>
    </row>
    <row r="1463" spans="3:11" ht="15" customHeight="1" thickBot="1" x14ac:dyDescent="0.35">
      <c r="C1463" s="483"/>
      <c r="D1463" s="483"/>
      <c r="E1463" s="483"/>
      <c r="F1463" s="483"/>
      <c r="G1463" s="483"/>
      <c r="H1463" s="2"/>
    </row>
    <row r="1464" spans="3:11" ht="27" customHeight="1" thickTop="1" x14ac:dyDescent="0.2">
      <c r="C1464" s="5692" t="s">
        <v>2920</v>
      </c>
      <c r="D1464" s="5693"/>
      <c r="E1464" s="5693"/>
      <c r="F1464" s="5693"/>
      <c r="G1464" s="5693"/>
      <c r="H1464" s="5693"/>
      <c r="I1464" s="5693"/>
      <c r="J1464" s="5693"/>
      <c r="K1464" s="5694"/>
    </row>
    <row r="1465" spans="3:11" ht="15" customHeight="1" x14ac:dyDescent="0.2">
      <c r="C1465" s="1541"/>
      <c r="D1465" s="1542"/>
      <c r="E1465" s="1542"/>
      <c r="F1465" s="1542"/>
      <c r="G1465" s="1542"/>
      <c r="H1465" s="1542"/>
      <c r="I1465" s="1542"/>
      <c r="J1465" s="1542"/>
      <c r="K1465" s="1543"/>
    </row>
    <row r="1466" spans="3:11" ht="15" customHeight="1" x14ac:dyDescent="0.2">
      <c r="C1466" s="1544" t="s">
        <v>373</v>
      </c>
      <c r="D1466" s="1542"/>
      <c r="E1466" s="1542"/>
      <c r="F1466" s="1542"/>
      <c r="G1466" s="1542"/>
      <c r="H1466" s="1542"/>
      <c r="I1466" s="1542"/>
      <c r="J1466" s="1542"/>
      <c r="K1466" s="1543"/>
    </row>
    <row r="1467" spans="3:11" ht="15" customHeight="1" x14ac:dyDescent="0.2">
      <c r="C1467" s="5701" t="s">
        <v>2921</v>
      </c>
      <c r="D1467" s="4992"/>
      <c r="E1467" s="4992"/>
      <c r="F1467" s="4992"/>
      <c r="G1467" s="4992"/>
      <c r="H1467" s="4992"/>
      <c r="I1467" s="4992"/>
      <c r="J1467" s="4992"/>
      <c r="K1467" s="5702"/>
    </row>
    <row r="1468" spans="3:11" ht="15" customHeight="1" x14ac:dyDescent="0.2">
      <c r="C1468" s="5707"/>
      <c r="D1468" s="5708"/>
      <c r="E1468" s="5708"/>
      <c r="F1468" s="5708"/>
      <c r="G1468" s="5708"/>
      <c r="H1468" s="712"/>
      <c r="I1468" s="712"/>
      <c r="J1468" s="712"/>
      <c r="K1468" s="715"/>
    </row>
    <row r="1469" spans="3:11" ht="15" customHeight="1" x14ac:dyDescent="0.2">
      <c r="C1469" s="5709" t="s">
        <v>2922</v>
      </c>
      <c r="D1469" s="5684"/>
      <c r="E1469" s="5684"/>
      <c r="F1469" s="5684"/>
      <c r="G1469" s="5684"/>
      <c r="H1469" s="712"/>
      <c r="I1469" s="772"/>
      <c r="J1469" s="772"/>
      <c r="K1469" s="715"/>
    </row>
    <row r="1470" spans="3:11" ht="15" customHeight="1" x14ac:dyDescent="0.2">
      <c r="C1470" s="5661" t="s">
        <v>2923</v>
      </c>
      <c r="D1470" s="4536"/>
      <c r="E1470" s="4536"/>
      <c r="F1470" s="4536"/>
      <c r="G1470" s="4536"/>
      <c r="H1470" s="4536"/>
      <c r="I1470" s="4536"/>
      <c r="J1470" s="4536"/>
      <c r="K1470" s="5713"/>
    </row>
    <row r="1471" spans="3:11" ht="15" customHeight="1" x14ac:dyDescent="0.2">
      <c r="C1471" s="5661" t="s">
        <v>2924</v>
      </c>
      <c r="D1471" s="4536"/>
      <c r="E1471" s="4536"/>
      <c r="F1471" s="4536"/>
      <c r="G1471" s="4536"/>
      <c r="H1471" s="4536"/>
      <c r="I1471" s="4536"/>
      <c r="J1471" s="4536"/>
      <c r="K1471" s="5713"/>
    </row>
    <row r="1472" spans="3:11" ht="15" customHeight="1" x14ac:dyDescent="0.2">
      <c r="C1472" s="5661" t="s">
        <v>2925</v>
      </c>
      <c r="D1472" s="4324"/>
      <c r="E1472" s="4324"/>
      <c r="F1472" s="4324"/>
      <c r="G1472" s="4324"/>
      <c r="H1472" s="4324"/>
      <c r="I1472" s="4324"/>
      <c r="J1472" s="4324"/>
      <c r="K1472" s="5662"/>
    </row>
    <row r="1473" spans="3:11" ht="15" customHeight="1" thickBot="1" x14ac:dyDescent="0.25">
      <c r="C1473" s="1377"/>
      <c r="D1473" s="1337"/>
      <c r="E1473" s="1337"/>
      <c r="F1473" s="1337"/>
      <c r="G1473" s="1337"/>
      <c r="H1473" s="712"/>
      <c r="I1473" s="712"/>
      <c r="J1473" s="712"/>
      <c r="K1473" s="715"/>
    </row>
    <row r="1474" spans="3:11" ht="15" customHeight="1" thickBot="1" x14ac:dyDescent="0.25">
      <c r="C1474" s="1390" t="s">
        <v>2213</v>
      </c>
      <c r="D1474" s="931" t="s">
        <v>2926</v>
      </c>
      <c r="E1474" s="1342" t="s">
        <v>2927</v>
      </c>
      <c r="F1474" s="1518" t="s">
        <v>2928</v>
      </c>
      <c r="G1474" s="1342" t="s">
        <v>2929</v>
      </c>
      <c r="H1474" s="1342" t="s">
        <v>2930</v>
      </c>
      <c r="I1474" s="712"/>
      <c r="J1474" s="712"/>
      <c r="K1474" s="715"/>
    </row>
    <row r="1475" spans="3:11" ht="15" customHeight="1" x14ac:dyDescent="0.2">
      <c r="C1475" s="1545" t="s">
        <v>2219</v>
      </c>
      <c r="D1475" s="1393">
        <v>7</v>
      </c>
      <c r="E1475" s="1393">
        <v>6</v>
      </c>
      <c r="F1475" s="1546">
        <v>20</v>
      </c>
      <c r="G1475" s="1547">
        <v>20</v>
      </c>
      <c r="H1475" s="1548">
        <v>0.99</v>
      </c>
      <c r="I1475" s="712"/>
      <c r="J1475" s="712"/>
      <c r="K1475" s="715"/>
    </row>
    <row r="1476" spans="3:11" ht="15" customHeight="1" x14ac:dyDescent="0.2">
      <c r="C1476" s="1549" t="s">
        <v>2931</v>
      </c>
      <c r="D1476" s="1397">
        <v>18</v>
      </c>
      <c r="E1476" s="1397">
        <v>17</v>
      </c>
      <c r="F1476" s="443">
        <v>100</v>
      </c>
      <c r="G1476" s="1550">
        <v>100</v>
      </c>
      <c r="H1476" s="1430">
        <v>0.99</v>
      </c>
      <c r="I1476" s="712"/>
      <c r="J1476" s="712"/>
      <c r="K1476" s="715"/>
    </row>
    <row r="1477" spans="3:11" ht="15" customHeight="1" x14ac:dyDescent="0.2">
      <c r="C1477" s="1549" t="s">
        <v>2221</v>
      </c>
      <c r="D1477" s="1397">
        <v>30</v>
      </c>
      <c r="E1477" s="1397">
        <v>18</v>
      </c>
      <c r="F1477" s="443">
        <v>500</v>
      </c>
      <c r="G1477" s="1550">
        <v>500</v>
      </c>
      <c r="H1477" s="1430">
        <v>0.99</v>
      </c>
      <c r="I1477" s="712"/>
      <c r="J1477" s="712"/>
      <c r="K1477" s="715"/>
    </row>
    <row r="1478" spans="3:11" ht="15" customHeight="1" x14ac:dyDescent="0.2">
      <c r="C1478" s="1549" t="s">
        <v>2932</v>
      </c>
      <c r="D1478" s="1397">
        <v>40</v>
      </c>
      <c r="E1478" s="1397">
        <v>19.989999999999998</v>
      </c>
      <c r="F1478" s="443">
        <v>1000</v>
      </c>
      <c r="G1478" s="1550">
        <v>1024</v>
      </c>
      <c r="H1478" s="1430">
        <v>0.99</v>
      </c>
      <c r="I1478" s="712"/>
      <c r="J1478" s="712"/>
      <c r="K1478" s="715"/>
    </row>
    <row r="1479" spans="3:11" ht="15" customHeight="1" x14ac:dyDescent="0.2">
      <c r="C1479" s="5874" t="s">
        <v>2933</v>
      </c>
      <c r="D1479" s="5875"/>
      <c r="E1479" s="5875"/>
      <c r="F1479" s="5875"/>
      <c r="G1479" s="5875"/>
      <c r="H1479" s="5876"/>
      <c r="I1479" s="712"/>
      <c r="J1479" s="712"/>
      <c r="K1479" s="715"/>
    </row>
    <row r="1480" spans="3:11" ht="15" customHeight="1" x14ac:dyDescent="0.2">
      <c r="C1480" s="5691" t="s">
        <v>2934</v>
      </c>
      <c r="D1480" s="5664"/>
      <c r="E1480" s="5664"/>
      <c r="F1480" s="5664"/>
      <c r="G1480" s="5664"/>
      <c r="H1480" s="5877"/>
      <c r="I1480" s="712"/>
      <c r="J1480" s="712"/>
      <c r="K1480" s="715"/>
    </row>
    <row r="1481" spans="3:11" ht="15" customHeight="1" thickBot="1" x14ac:dyDescent="0.25">
      <c r="C1481" s="5878" t="s">
        <v>2935</v>
      </c>
      <c r="D1481" s="5695"/>
      <c r="E1481" s="5695"/>
      <c r="F1481" s="5695"/>
      <c r="G1481" s="5695"/>
      <c r="H1481" s="5842"/>
      <c r="I1481" s="712"/>
      <c r="J1481" s="712"/>
      <c r="K1481" s="715"/>
    </row>
    <row r="1482" spans="3:11" ht="15" customHeight="1" x14ac:dyDescent="0.2">
      <c r="C1482" s="718"/>
      <c r="D1482" s="712"/>
      <c r="E1482" s="712"/>
      <c r="F1482" s="712"/>
      <c r="G1482" s="712"/>
      <c r="H1482" s="712"/>
      <c r="I1482" s="712"/>
      <c r="J1482" s="712"/>
      <c r="K1482" s="715"/>
    </row>
    <row r="1483" spans="3:11" ht="30.75" customHeight="1" x14ac:dyDescent="0.2">
      <c r="C1483" s="5633" t="s">
        <v>2936</v>
      </c>
      <c r="D1483" s="5072"/>
      <c r="E1483" s="5072"/>
      <c r="F1483" s="5072"/>
      <c r="G1483" s="5072"/>
      <c r="H1483" s="5072"/>
      <c r="I1483" s="5072"/>
      <c r="J1483" s="5072"/>
      <c r="K1483" s="5634"/>
    </row>
    <row r="1484" spans="3:11" ht="15" customHeight="1" x14ac:dyDescent="0.2">
      <c r="C1484" s="892" t="s">
        <v>2937</v>
      </c>
      <c r="D1484" s="712"/>
      <c r="E1484" s="712"/>
      <c r="F1484" s="712"/>
      <c r="G1484" s="712"/>
      <c r="H1484" s="712"/>
      <c r="I1484" s="712"/>
      <c r="J1484" s="712"/>
      <c r="K1484" s="715"/>
    </row>
    <row r="1485" spans="3:11" ht="25.5" customHeight="1" x14ac:dyDescent="0.2">
      <c r="C1485" s="5633" t="s">
        <v>2938</v>
      </c>
      <c r="D1485" s="5072"/>
      <c r="E1485" s="5072"/>
      <c r="F1485" s="5072"/>
      <c r="G1485" s="5072"/>
      <c r="H1485" s="5072"/>
      <c r="I1485" s="5072"/>
      <c r="J1485" s="5072"/>
      <c r="K1485" s="5634"/>
    </row>
    <row r="1486" spans="3:11" ht="23.25" customHeight="1" x14ac:dyDescent="0.2">
      <c r="C1486" s="5633" t="s">
        <v>2939</v>
      </c>
      <c r="D1486" s="5072"/>
      <c r="E1486" s="5072"/>
      <c r="F1486" s="5072"/>
      <c r="G1486" s="5072"/>
      <c r="H1486" s="5072"/>
      <c r="I1486" s="5072"/>
      <c r="J1486" s="5072"/>
      <c r="K1486" s="5634"/>
    </row>
    <row r="1487" spans="3:11" ht="15" customHeight="1" x14ac:dyDescent="0.2">
      <c r="C1487" s="892" t="s">
        <v>2940</v>
      </c>
      <c r="D1487" s="712"/>
      <c r="E1487" s="712"/>
      <c r="F1487" s="712"/>
      <c r="G1487" s="712"/>
      <c r="H1487" s="712"/>
      <c r="I1487" s="712"/>
      <c r="J1487" s="712"/>
      <c r="K1487" s="715"/>
    </row>
    <row r="1488" spans="3:11" ht="15" customHeight="1" x14ac:dyDescent="0.2">
      <c r="C1488" s="718"/>
      <c r="D1488" s="712"/>
      <c r="E1488" s="712"/>
      <c r="F1488" s="712"/>
      <c r="G1488" s="712"/>
      <c r="H1488" s="712"/>
      <c r="I1488" s="712"/>
      <c r="J1488" s="712"/>
      <c r="K1488" s="715"/>
    </row>
    <row r="1489" spans="3:11" ht="15" customHeight="1" x14ac:dyDescent="0.2">
      <c r="C1489" s="746" t="s">
        <v>1548</v>
      </c>
      <c r="D1489" s="712"/>
      <c r="E1489" s="712"/>
      <c r="F1489" s="712"/>
      <c r="G1489" s="712"/>
      <c r="H1489" s="712"/>
      <c r="I1489" s="712"/>
      <c r="J1489" s="712"/>
      <c r="K1489" s="715"/>
    </row>
    <row r="1490" spans="3:11" ht="15" customHeight="1" thickBot="1" x14ac:dyDescent="0.25">
      <c r="C1490" s="895" t="s">
        <v>4031</v>
      </c>
      <c r="D1490" s="720"/>
      <c r="E1490" s="720"/>
      <c r="F1490" s="720"/>
      <c r="G1490" s="720"/>
      <c r="H1490" s="720"/>
      <c r="I1490" s="720"/>
      <c r="J1490" s="720"/>
      <c r="K1490" s="721"/>
    </row>
    <row r="1491" spans="3:11" ht="15" customHeight="1" thickTop="1" x14ac:dyDescent="0.3">
      <c r="C1491" s="5660"/>
      <c r="D1491" s="5660"/>
      <c r="E1491" s="5660"/>
      <c r="F1491" s="483"/>
      <c r="G1491" s="483"/>
      <c r="H1491" s="2"/>
    </row>
    <row r="1492" spans="3:11" ht="15" customHeight="1" thickBot="1" x14ac:dyDescent="0.35">
      <c r="C1492" s="483"/>
      <c r="D1492" s="483"/>
      <c r="E1492" s="483"/>
      <c r="F1492" s="483"/>
      <c r="G1492" s="483"/>
      <c r="H1492" s="2"/>
    </row>
    <row r="1493" spans="3:11" ht="29.25" customHeight="1" thickTop="1" thickBot="1" x14ac:dyDescent="0.25">
      <c r="C1493" s="5630" t="s">
        <v>2667</v>
      </c>
      <c r="D1493" s="5631"/>
      <c r="E1493" s="5631"/>
      <c r="F1493" s="5631"/>
      <c r="G1493" s="5631"/>
      <c r="H1493" s="1487"/>
      <c r="I1493" s="1487"/>
      <c r="J1493" s="1487"/>
      <c r="K1493" s="1488"/>
    </row>
    <row r="1494" spans="3:11" ht="15" customHeight="1" thickBot="1" x14ac:dyDescent="0.25">
      <c r="C1494" s="5710" t="s">
        <v>2668</v>
      </c>
      <c r="D1494" s="4966"/>
      <c r="E1494" s="5120"/>
      <c r="F1494" s="5063" t="s">
        <v>2452</v>
      </c>
      <c r="G1494" s="5120"/>
      <c r="H1494" s="712"/>
      <c r="I1494" s="712"/>
      <c r="J1494" s="712"/>
      <c r="K1494" s="715"/>
    </row>
    <row r="1495" spans="3:11" ht="15" customHeight="1" thickBot="1" x14ac:dyDescent="0.25">
      <c r="C1495" s="1504" t="s">
        <v>2455</v>
      </c>
      <c r="D1495" s="1505" t="s">
        <v>2454</v>
      </c>
      <c r="E1495" s="1505" t="s">
        <v>595</v>
      </c>
      <c r="F1495" s="1502" t="s">
        <v>2455</v>
      </c>
      <c r="G1495" s="1505" t="s">
        <v>2669</v>
      </c>
      <c r="H1495" s="712"/>
      <c r="I1495" s="712"/>
      <c r="J1495" s="712"/>
      <c r="K1495" s="715"/>
    </row>
    <row r="1496" spans="3:11" ht="15" customHeight="1" x14ac:dyDescent="0.2">
      <c r="C1496" s="1481">
        <v>0.1</v>
      </c>
      <c r="D1496" s="1506">
        <v>0.1</v>
      </c>
      <c r="E1496" s="1506">
        <v>0.1</v>
      </c>
      <c r="F1496" s="1507">
        <v>0.06</v>
      </c>
      <c r="G1496" s="1508">
        <v>0.06</v>
      </c>
      <c r="H1496" s="712"/>
      <c r="I1496" s="712"/>
      <c r="J1496" s="712"/>
      <c r="K1496" s="715"/>
    </row>
    <row r="1497" spans="3:11" ht="15" customHeight="1" thickBot="1" x14ac:dyDescent="0.25">
      <c r="C1497" s="1482"/>
      <c r="D1497" s="1509"/>
      <c r="E1497" s="1510"/>
      <c r="F1497" s="1080"/>
      <c r="G1497" s="1511"/>
      <c r="H1497" s="712"/>
      <c r="I1497" s="712"/>
      <c r="J1497" s="712"/>
      <c r="K1497" s="715"/>
    </row>
    <row r="1498" spans="3:11" ht="15" customHeight="1" x14ac:dyDescent="0.2">
      <c r="C1498" s="1483" t="s">
        <v>2460</v>
      </c>
      <c r="D1498" s="1503"/>
      <c r="E1498" s="1503"/>
      <c r="F1498" s="772"/>
      <c r="G1498" s="1512"/>
      <c r="H1498" s="712"/>
      <c r="I1498" s="712"/>
      <c r="J1498" s="712"/>
      <c r="K1498" s="715"/>
    </row>
    <row r="1499" spans="3:11" ht="15" customHeight="1" thickBot="1" x14ac:dyDescent="0.25">
      <c r="C1499" s="1513" t="s">
        <v>2461</v>
      </c>
      <c r="D1499" s="1514"/>
      <c r="E1499" s="1514"/>
      <c r="F1499" s="1515"/>
      <c r="G1499" s="1516"/>
      <c r="H1499" s="712"/>
      <c r="I1499" s="712"/>
      <c r="J1499" s="712"/>
      <c r="K1499" s="715"/>
    </row>
    <row r="1500" spans="3:11" ht="15" customHeight="1" x14ac:dyDescent="0.2">
      <c r="C1500" s="716" t="s">
        <v>1255</v>
      </c>
      <c r="D1500" s="1489"/>
      <c r="E1500" s="1489"/>
      <c r="F1500" s="712"/>
      <c r="G1500" s="712"/>
      <c r="H1500" s="712"/>
      <c r="I1500" s="712"/>
      <c r="J1500" s="712"/>
      <c r="K1500" s="715"/>
    </row>
    <row r="1501" spans="3:11" ht="30.75" customHeight="1" x14ac:dyDescent="0.2">
      <c r="C1501" s="5661" t="s">
        <v>2670</v>
      </c>
      <c r="D1501" s="4324"/>
      <c r="E1501" s="4324"/>
      <c r="F1501" s="4324"/>
      <c r="G1501" s="4324"/>
      <c r="H1501" s="4324"/>
      <c r="I1501" s="4324"/>
      <c r="J1501" s="4324"/>
      <c r="K1501" s="5662"/>
    </row>
    <row r="1502" spans="3:11" ht="25.5" customHeight="1" x14ac:dyDescent="0.2">
      <c r="C1502" s="5661" t="s">
        <v>2671</v>
      </c>
      <c r="D1502" s="4324"/>
      <c r="E1502" s="4324"/>
      <c r="F1502" s="4324"/>
      <c r="G1502" s="4324"/>
      <c r="H1502" s="4324"/>
      <c r="I1502" s="4324"/>
      <c r="J1502" s="4324"/>
      <c r="K1502" s="5662"/>
    </row>
    <row r="1503" spans="3:11" ht="15" customHeight="1" x14ac:dyDescent="0.2">
      <c r="C1503" s="717" t="s">
        <v>4431</v>
      </c>
      <c r="D1503" s="712"/>
      <c r="E1503" s="712"/>
      <c r="F1503" s="712"/>
      <c r="G1503" s="712"/>
      <c r="H1503" s="712"/>
      <c r="I1503" s="712"/>
      <c r="J1503" s="712"/>
      <c r="K1503" s="715"/>
    </row>
    <row r="1504" spans="3:11" ht="15" customHeight="1" x14ac:dyDescent="0.2">
      <c r="C1504" s="5849" t="s">
        <v>2672</v>
      </c>
      <c r="D1504" s="4192"/>
      <c r="E1504" s="4192"/>
      <c r="F1504" s="4192"/>
      <c r="G1504" s="4192"/>
      <c r="H1504" s="4192"/>
      <c r="I1504" s="4192"/>
      <c r="J1504" s="4192"/>
      <c r="K1504" s="5850"/>
    </row>
    <row r="1505" spans="3:11" ht="15" customHeight="1" x14ac:dyDescent="0.2">
      <c r="C1505" s="5849" t="s">
        <v>2673</v>
      </c>
      <c r="D1505" s="4192"/>
      <c r="E1505" s="4192"/>
      <c r="F1505" s="4192"/>
      <c r="G1505" s="4192"/>
      <c r="H1505" s="4192"/>
      <c r="I1505" s="4192"/>
      <c r="J1505" s="4192"/>
      <c r="K1505" s="5850"/>
    </row>
    <row r="1506" spans="3:11" ht="15" customHeight="1" x14ac:dyDescent="0.2">
      <c r="C1506" s="5714" t="s">
        <v>2674</v>
      </c>
      <c r="D1506" s="4536"/>
      <c r="E1506" s="4536"/>
      <c r="F1506" s="4536"/>
      <c r="G1506" s="4536"/>
      <c r="H1506" s="4536"/>
      <c r="I1506" s="4536"/>
      <c r="J1506" s="4536"/>
      <c r="K1506" s="5713"/>
    </row>
    <row r="1507" spans="3:11" ht="26.25" customHeight="1" x14ac:dyDescent="0.2">
      <c r="C1507" s="5849" t="s">
        <v>2675</v>
      </c>
      <c r="D1507" s="4192"/>
      <c r="E1507" s="4192"/>
      <c r="F1507" s="4192"/>
      <c r="G1507" s="4192"/>
      <c r="H1507" s="4192"/>
      <c r="I1507" s="4192"/>
      <c r="J1507" s="4192"/>
      <c r="K1507" s="5850"/>
    </row>
    <row r="1508" spans="3:11" ht="15" customHeight="1" x14ac:dyDescent="0.2">
      <c r="C1508" s="5849" t="s">
        <v>2676</v>
      </c>
      <c r="D1508" s="4192"/>
      <c r="E1508" s="4192"/>
      <c r="F1508" s="4402"/>
      <c r="G1508" s="4402"/>
      <c r="H1508" s="712"/>
      <c r="I1508" s="712"/>
      <c r="J1508" s="712"/>
      <c r="K1508" s="715"/>
    </row>
    <row r="1509" spans="3:11" ht="15" customHeight="1" thickBot="1" x14ac:dyDescent="0.25">
      <c r="C1509" s="1486"/>
      <c r="D1509" s="1484"/>
      <c r="E1509" s="1484"/>
      <c r="F1509" s="900"/>
      <c r="G1509" s="900"/>
      <c r="H1509" s="712"/>
      <c r="I1509" s="712"/>
      <c r="J1509" s="712"/>
      <c r="K1509" s="715"/>
    </row>
    <row r="1510" spans="3:11" ht="15" customHeight="1" thickBot="1" x14ac:dyDescent="0.25">
      <c r="C1510" s="5887" t="s">
        <v>1559</v>
      </c>
      <c r="D1510" s="5166"/>
      <c r="E1510" s="5166"/>
      <c r="F1510" s="5166"/>
      <c r="G1510" s="5166"/>
      <c r="H1510" s="5166"/>
      <c r="I1510" s="5166"/>
      <c r="J1510" s="5166"/>
      <c r="K1510" s="1493" t="s">
        <v>2677</v>
      </c>
    </row>
    <row r="1511" spans="3:11" ht="15" customHeight="1" x14ac:dyDescent="0.2">
      <c r="C1511" s="1494" t="s">
        <v>657</v>
      </c>
      <c r="D1511" s="879" t="s">
        <v>658</v>
      </c>
      <c r="E1511" s="879" t="s">
        <v>659</v>
      </c>
      <c r="F1511" s="879" t="s">
        <v>660</v>
      </c>
      <c r="G1511" s="879" t="s">
        <v>661</v>
      </c>
      <c r="H1511" s="879" t="s">
        <v>662</v>
      </c>
      <c r="I1511" s="879" t="s">
        <v>663</v>
      </c>
      <c r="J1511" s="879" t="s">
        <v>664</v>
      </c>
      <c r="K1511" s="1495" t="s">
        <v>665</v>
      </c>
    </row>
    <row r="1512" spans="3:11" ht="15" customHeight="1" x14ac:dyDescent="0.2">
      <c r="C1512" s="1496">
        <v>0.18890000000000001</v>
      </c>
      <c r="D1512" s="1497">
        <v>0.28000000000000003</v>
      </c>
      <c r="E1512" s="1497">
        <v>0.28000000000000003</v>
      </c>
      <c r="F1512" s="1498">
        <v>0.28000000000000003</v>
      </c>
      <c r="G1512" s="1498">
        <v>0.28000000000000003</v>
      </c>
      <c r="H1512" s="1499">
        <v>0.47</v>
      </c>
      <c r="I1512" s="1499">
        <v>0.94</v>
      </c>
      <c r="J1512" s="1499">
        <v>4.49</v>
      </c>
      <c r="K1512" s="1500">
        <v>0.1</v>
      </c>
    </row>
    <row r="1513" spans="3:11" ht="15" customHeight="1" thickBot="1" x14ac:dyDescent="0.25">
      <c r="C1513" s="1501" t="s">
        <v>2678</v>
      </c>
      <c r="D1513" s="966"/>
      <c r="E1513" s="966"/>
      <c r="F1513" s="966"/>
      <c r="G1513" s="966"/>
      <c r="H1513" s="966"/>
      <c r="I1513" s="966"/>
      <c r="J1513" s="966"/>
      <c r="K1513" s="1417"/>
    </row>
    <row r="1514" spans="3:11" ht="15" customHeight="1" x14ac:dyDescent="0.2">
      <c r="C1514" s="718"/>
      <c r="D1514" s="712"/>
      <c r="E1514" s="712"/>
      <c r="F1514" s="712"/>
      <c r="G1514" s="712"/>
      <c r="H1514" s="712"/>
      <c r="I1514" s="712"/>
      <c r="J1514" s="712"/>
      <c r="K1514" s="715"/>
    </row>
    <row r="1515" spans="3:11" ht="15" customHeight="1" x14ac:dyDescent="0.2">
      <c r="C1515" s="718" t="s">
        <v>2679</v>
      </c>
      <c r="D1515" s="712"/>
      <c r="E1515" s="712"/>
      <c r="F1515" s="712"/>
      <c r="G1515" s="712"/>
      <c r="H1515" s="712"/>
      <c r="I1515" s="712"/>
      <c r="J1515" s="712"/>
      <c r="K1515" s="715"/>
    </row>
    <row r="1516" spans="3:11" ht="15" customHeight="1" thickBot="1" x14ac:dyDescent="0.25">
      <c r="C1516" s="719" t="s">
        <v>2680</v>
      </c>
      <c r="D1516" s="720"/>
      <c r="E1516" s="720"/>
      <c r="F1516" s="720"/>
      <c r="G1516" s="720"/>
      <c r="H1516" s="720"/>
      <c r="I1516" s="720"/>
      <c r="J1516" s="720"/>
      <c r="K1516" s="721"/>
    </row>
    <row r="1517" spans="3:11" ht="15" customHeight="1" thickTop="1" x14ac:dyDescent="0.3">
      <c r="C1517" s="1039"/>
      <c r="D1517" s="483"/>
      <c r="E1517" s="483"/>
      <c r="F1517" s="483"/>
      <c r="G1517" s="483"/>
      <c r="H1517" s="2"/>
    </row>
    <row r="1518" spans="3:11" ht="15" customHeight="1" thickBot="1" x14ac:dyDescent="0.35">
      <c r="C1518" s="483"/>
      <c r="D1518" s="483"/>
      <c r="E1518" s="483"/>
      <c r="F1518" s="483"/>
      <c r="G1518" s="483"/>
      <c r="H1518" s="2"/>
    </row>
    <row r="1519" spans="3:11" ht="15" customHeight="1" thickTop="1" x14ac:dyDescent="0.2">
      <c r="C1519" s="5692" t="s">
        <v>1550</v>
      </c>
      <c r="D1519" s="5693"/>
      <c r="E1519" s="5693"/>
      <c r="F1519" s="5693"/>
      <c r="G1519" s="5693"/>
      <c r="H1519" s="5693"/>
      <c r="I1519" s="5693"/>
      <c r="J1519" s="5693"/>
      <c r="K1519" s="5694"/>
    </row>
    <row r="1520" spans="3:11" ht="15" customHeight="1" x14ac:dyDescent="0.2">
      <c r="C1520" s="5707"/>
      <c r="D1520" s="5708"/>
      <c r="E1520" s="5708"/>
      <c r="F1520" s="5708"/>
      <c r="G1520" s="5708"/>
      <c r="H1520" s="712"/>
      <c r="I1520" s="712"/>
      <c r="J1520" s="712"/>
      <c r="K1520" s="715"/>
    </row>
    <row r="1521" spans="3:11" ht="15" customHeight="1" x14ac:dyDescent="0.2">
      <c r="C1521" s="5709" t="s">
        <v>1029</v>
      </c>
      <c r="D1521" s="5684"/>
      <c r="E1521" s="5684"/>
      <c r="F1521" s="5684"/>
      <c r="G1521" s="5684"/>
      <c r="H1521" s="712"/>
      <c r="I1521" s="772"/>
      <c r="J1521" s="772"/>
      <c r="K1521" s="715"/>
    </row>
    <row r="1522" spans="3:11" ht="15" customHeight="1" x14ac:dyDescent="0.2">
      <c r="C1522" s="5714" t="s">
        <v>1551</v>
      </c>
      <c r="D1522" s="4536"/>
      <c r="E1522" s="4536"/>
      <c r="F1522" s="4536"/>
      <c r="G1522" s="4536"/>
      <c r="H1522" s="4536"/>
      <c r="I1522" s="4536"/>
      <c r="J1522" s="4536"/>
      <c r="K1522" s="5713"/>
    </row>
    <row r="1523" spans="3:11" ht="15" customHeight="1" thickBot="1" x14ac:dyDescent="0.25">
      <c r="C1523" s="1377"/>
      <c r="D1523" s="1337"/>
      <c r="E1523" s="1337"/>
      <c r="F1523" s="1337"/>
      <c r="G1523" s="1337"/>
      <c r="H1523" s="712"/>
      <c r="I1523" s="712"/>
      <c r="J1523" s="712"/>
      <c r="K1523" s="715"/>
    </row>
    <row r="1524" spans="3:11" ht="15" customHeight="1" thickBot="1" x14ac:dyDescent="0.25">
      <c r="C1524" s="5848" t="s">
        <v>1552</v>
      </c>
      <c r="D1524" s="4973"/>
      <c r="E1524" s="5064"/>
      <c r="F1524" s="4972" t="s">
        <v>1553</v>
      </c>
      <c r="G1524" s="5064"/>
      <c r="H1524" s="712"/>
      <c r="I1524" s="712"/>
      <c r="J1524" s="712"/>
      <c r="K1524" s="715"/>
    </row>
    <row r="1525" spans="3:11" ht="15" customHeight="1" thickBot="1" x14ac:dyDescent="0.25">
      <c r="C1525" s="1379" t="s">
        <v>2455</v>
      </c>
      <c r="D1525" s="1018" t="s">
        <v>2454</v>
      </c>
      <c r="E1525" s="1343" t="s">
        <v>1554</v>
      </c>
      <c r="F1525" s="1433" t="s">
        <v>2455</v>
      </c>
      <c r="G1525" s="1343" t="s">
        <v>2454</v>
      </c>
      <c r="H1525" s="712"/>
      <c r="I1525" s="712"/>
      <c r="J1525" s="712"/>
      <c r="K1525" s="715"/>
    </row>
    <row r="1526" spans="3:11" ht="15" customHeight="1" x14ac:dyDescent="0.2">
      <c r="C1526" s="1404">
        <v>0.08</v>
      </c>
      <c r="D1526" s="1434">
        <v>0.22</v>
      </c>
      <c r="E1526" s="1434">
        <v>0.12</v>
      </c>
      <c r="F1526" s="1381">
        <v>0.06</v>
      </c>
      <c r="G1526" s="1383">
        <v>0.06</v>
      </c>
      <c r="H1526" s="712"/>
      <c r="I1526" s="712"/>
      <c r="J1526" s="712"/>
      <c r="K1526" s="715"/>
    </row>
    <row r="1527" spans="3:11" ht="15" customHeight="1" x14ac:dyDescent="0.2">
      <c r="C1527" s="5845" t="s">
        <v>2460</v>
      </c>
      <c r="D1527" s="5846"/>
      <c r="E1527" s="5846"/>
      <c r="F1527" s="5847"/>
      <c r="G1527" s="1326"/>
      <c r="H1527" s="712"/>
      <c r="I1527" s="712"/>
      <c r="J1527" s="712"/>
      <c r="K1527" s="715"/>
    </row>
    <row r="1528" spans="3:11" ht="15" customHeight="1" thickBot="1" x14ac:dyDescent="0.25">
      <c r="C1528" s="5717" t="s">
        <v>2897</v>
      </c>
      <c r="D1528" s="5718"/>
      <c r="E1528" s="5718"/>
      <c r="F1528" s="5719"/>
      <c r="G1528" s="1335"/>
      <c r="H1528" s="712"/>
      <c r="I1528" s="712"/>
      <c r="J1528" s="712"/>
      <c r="K1528" s="715"/>
    </row>
    <row r="1529" spans="3:11" ht="15" customHeight="1" x14ac:dyDescent="0.2">
      <c r="C1529" s="718"/>
      <c r="D1529" s="712"/>
      <c r="E1529" s="712"/>
      <c r="F1529" s="712"/>
      <c r="G1529" s="712"/>
      <c r="H1529" s="712"/>
      <c r="I1529" s="712"/>
      <c r="J1529" s="712"/>
      <c r="K1529" s="715"/>
    </row>
    <row r="1530" spans="3:11" ht="15" customHeight="1" x14ac:dyDescent="0.2">
      <c r="C1530" s="746" t="s">
        <v>954</v>
      </c>
      <c r="D1530" s="876"/>
      <c r="E1530" s="876"/>
      <c r="F1530" s="876"/>
      <c r="G1530" s="712"/>
      <c r="H1530" s="712"/>
      <c r="I1530" s="712"/>
      <c r="J1530" s="712"/>
      <c r="K1530" s="715"/>
    </row>
    <row r="1531" spans="3:11" ht="15" customHeight="1" x14ac:dyDescent="0.2">
      <c r="C1531" s="5714" t="s">
        <v>1555</v>
      </c>
      <c r="D1531" s="4536"/>
      <c r="E1531" s="4536"/>
      <c r="F1531" s="4536"/>
      <c r="G1531" s="4536"/>
      <c r="H1531" s="4536"/>
      <c r="I1531" s="4536"/>
      <c r="J1531" s="4536"/>
      <c r="K1531" s="5713"/>
    </row>
    <row r="1532" spans="3:11" ht="15" customHeight="1" x14ac:dyDescent="0.2">
      <c r="C1532" s="5724" t="s">
        <v>1556</v>
      </c>
      <c r="D1532" s="4402"/>
      <c r="E1532" s="4402"/>
      <c r="F1532" s="4402"/>
      <c r="G1532" s="4402"/>
      <c r="H1532" s="712"/>
      <c r="I1532" s="712"/>
      <c r="J1532" s="712"/>
      <c r="K1532" s="715"/>
    </row>
    <row r="1533" spans="3:11" ht="15" customHeight="1" x14ac:dyDescent="0.2">
      <c r="C1533" s="718" t="s">
        <v>1557</v>
      </c>
      <c r="D1533" s="712"/>
      <c r="E1533" s="712"/>
      <c r="F1533" s="712"/>
      <c r="G1533" s="712"/>
      <c r="H1533" s="712"/>
      <c r="I1533" s="712"/>
      <c r="J1533" s="712"/>
      <c r="K1533" s="715"/>
    </row>
    <row r="1534" spans="3:11" ht="15" customHeight="1" thickBot="1" x14ac:dyDescent="0.25">
      <c r="C1534" s="5724" t="s">
        <v>1558</v>
      </c>
      <c r="D1534" s="4402"/>
      <c r="E1534" s="4402"/>
      <c r="F1534" s="4402"/>
      <c r="G1534" s="4402"/>
      <c r="H1534" s="712"/>
      <c r="I1534" s="712"/>
      <c r="J1534" s="712"/>
      <c r="K1534" s="715"/>
    </row>
    <row r="1535" spans="3:11" ht="15" customHeight="1" thickBot="1" x14ac:dyDescent="0.25">
      <c r="C1535" s="5698" t="s">
        <v>1559</v>
      </c>
      <c r="D1535" s="5129"/>
      <c r="E1535" s="5129"/>
      <c r="F1535" s="5129"/>
      <c r="G1535" s="5129"/>
      <c r="H1535" s="5129"/>
      <c r="I1535" s="5129"/>
      <c r="J1535" s="5129"/>
      <c r="K1535" s="1432" t="s">
        <v>1560</v>
      </c>
    </row>
    <row r="1536" spans="3:11" ht="15" customHeight="1" x14ac:dyDescent="0.2">
      <c r="C1536" s="1407" t="s">
        <v>1561</v>
      </c>
      <c r="D1536" s="1408" t="s">
        <v>1562</v>
      </c>
      <c r="E1536" s="1408" t="s">
        <v>1563</v>
      </c>
      <c r="F1536" s="1408" t="s">
        <v>1564</v>
      </c>
      <c r="G1536" s="1408" t="s">
        <v>661</v>
      </c>
      <c r="H1536" s="1409" t="s">
        <v>662</v>
      </c>
      <c r="I1536" s="1409" t="s">
        <v>1565</v>
      </c>
      <c r="J1536" s="1410" t="s">
        <v>664</v>
      </c>
      <c r="K1536" s="1411" t="s">
        <v>665</v>
      </c>
    </row>
    <row r="1537" spans="3:11" ht="15" customHeight="1" x14ac:dyDescent="0.2">
      <c r="C1537" s="1412">
        <v>0.18890000000000001</v>
      </c>
      <c r="D1537" s="1413">
        <v>0.28000000000000003</v>
      </c>
      <c r="E1537" s="1413">
        <v>0.28000000000000003</v>
      </c>
      <c r="F1537" s="1413">
        <v>0.28000000000000003</v>
      </c>
      <c r="G1537" s="1413">
        <v>0.28000000000000003</v>
      </c>
      <c r="H1537" s="1414">
        <v>0.47</v>
      </c>
      <c r="I1537" s="1414">
        <v>0.94</v>
      </c>
      <c r="J1537" s="1414">
        <v>4.49</v>
      </c>
      <c r="K1537" s="1415">
        <v>0.1</v>
      </c>
    </row>
    <row r="1538" spans="3:11" ht="15" customHeight="1" x14ac:dyDescent="0.2">
      <c r="C1538" s="5699" t="s">
        <v>1566</v>
      </c>
      <c r="D1538" s="5700"/>
      <c r="E1538" s="5700"/>
      <c r="F1538" s="5700"/>
      <c r="G1538" s="5700"/>
      <c r="H1538" s="712"/>
      <c r="I1538" s="712"/>
      <c r="J1538" s="712"/>
      <c r="K1538" s="715"/>
    </row>
    <row r="1539" spans="3:11" ht="15" customHeight="1" x14ac:dyDescent="0.2">
      <c r="C1539" s="5714" t="s">
        <v>1567</v>
      </c>
      <c r="D1539" s="4536"/>
      <c r="E1539" s="4536"/>
      <c r="F1539" s="4536"/>
      <c r="G1539" s="4536"/>
      <c r="H1539" s="4536"/>
      <c r="I1539" s="4536"/>
      <c r="J1539" s="4536"/>
      <c r="K1539" s="5713"/>
    </row>
    <row r="1540" spans="3:11" ht="15" customHeight="1" x14ac:dyDescent="0.2">
      <c r="C1540" s="1344"/>
      <c r="D1540" s="900"/>
      <c r="E1540" s="900"/>
      <c r="F1540" s="900"/>
      <c r="G1540" s="900"/>
      <c r="H1540" s="712"/>
      <c r="I1540" s="712"/>
      <c r="J1540" s="712"/>
      <c r="K1540" s="715"/>
    </row>
    <row r="1541" spans="3:11" ht="15" customHeight="1" x14ac:dyDescent="0.2">
      <c r="C1541" s="5711" t="s">
        <v>1568</v>
      </c>
      <c r="D1541" s="5302"/>
      <c r="E1541" s="5302"/>
      <c r="F1541" s="900"/>
      <c r="G1541" s="900"/>
      <c r="H1541" s="712"/>
      <c r="I1541" s="712"/>
      <c r="J1541" s="712"/>
      <c r="K1541" s="715"/>
    </row>
    <row r="1542" spans="3:11" ht="15" customHeight="1" x14ac:dyDescent="0.2">
      <c r="C1542" s="5661" t="s">
        <v>1569</v>
      </c>
      <c r="D1542" s="4324"/>
      <c r="E1542" s="4324"/>
      <c r="F1542" s="4324"/>
      <c r="G1542" s="4324"/>
      <c r="H1542" s="4324"/>
      <c r="I1542" s="4324"/>
      <c r="J1542" s="4324"/>
      <c r="K1542" s="5662"/>
    </row>
    <row r="1543" spans="3:11" ht="15" customHeight="1" x14ac:dyDescent="0.2">
      <c r="C1543" s="746" t="s">
        <v>1570</v>
      </c>
      <c r="D1543" s="876"/>
      <c r="E1543" s="876"/>
      <c r="F1543" s="876"/>
      <c r="G1543" s="712"/>
      <c r="H1543" s="712"/>
      <c r="I1543" s="712"/>
      <c r="J1543" s="712"/>
      <c r="K1543" s="715"/>
    </row>
    <row r="1544" spans="3:11" ht="15" customHeight="1" thickBot="1" x14ac:dyDescent="0.25">
      <c r="C1544" s="719" t="s">
        <v>1571</v>
      </c>
      <c r="D1544" s="720"/>
      <c r="E1544" s="720"/>
      <c r="F1544" s="720"/>
      <c r="G1544" s="720"/>
      <c r="H1544" s="720"/>
      <c r="I1544" s="720"/>
      <c r="J1544" s="720"/>
      <c r="K1544" s="721"/>
    </row>
    <row r="1545" spans="3:11" ht="15" customHeight="1" thickTop="1" x14ac:dyDescent="0.2">
      <c r="C1545" s="1039"/>
    </row>
    <row r="1546" spans="3:11" ht="15" customHeight="1" thickBot="1" x14ac:dyDescent="0.25"/>
    <row r="1547" spans="3:11" ht="15" customHeight="1" thickTop="1" x14ac:dyDescent="0.2">
      <c r="C1547" s="5692" t="s">
        <v>1572</v>
      </c>
      <c r="D1547" s="5693"/>
      <c r="E1547" s="5693"/>
      <c r="F1547" s="5693"/>
      <c r="G1547" s="5693"/>
      <c r="H1547" s="5693"/>
      <c r="I1547" s="5693"/>
      <c r="J1547" s="5693"/>
      <c r="K1547" s="5694"/>
    </row>
    <row r="1548" spans="3:11" ht="15" customHeight="1" x14ac:dyDescent="0.2">
      <c r="C1548" s="5707"/>
      <c r="D1548" s="5708"/>
      <c r="E1548" s="5708"/>
      <c r="F1548" s="5708"/>
      <c r="G1548" s="5708"/>
      <c r="H1548" s="712"/>
      <c r="I1548" s="712"/>
      <c r="J1548" s="712"/>
      <c r="K1548" s="715"/>
    </row>
    <row r="1549" spans="3:11" ht="15" customHeight="1" x14ac:dyDescent="0.2">
      <c r="C1549" s="5709" t="s">
        <v>1029</v>
      </c>
      <c r="D1549" s="5684"/>
      <c r="E1549" s="5684"/>
      <c r="F1549" s="5684"/>
      <c r="G1549" s="5684"/>
      <c r="H1549" s="712"/>
      <c r="I1549" s="772"/>
      <c r="J1549" s="772"/>
      <c r="K1549" s="715"/>
    </row>
    <row r="1550" spans="3:11" ht="15" customHeight="1" x14ac:dyDescent="0.2">
      <c r="C1550" s="5714" t="s">
        <v>1573</v>
      </c>
      <c r="D1550" s="4536"/>
      <c r="E1550" s="4536"/>
      <c r="F1550" s="4536"/>
      <c r="G1550" s="4536"/>
      <c r="H1550" s="4536"/>
      <c r="I1550" s="4536"/>
      <c r="J1550" s="4536"/>
      <c r="K1550" s="5713"/>
    </row>
    <row r="1551" spans="3:11" ht="15" customHeight="1" x14ac:dyDescent="0.2">
      <c r="C1551" s="5714" t="s">
        <v>1574</v>
      </c>
      <c r="D1551" s="4536"/>
      <c r="E1551" s="4536"/>
      <c r="F1551" s="4536"/>
      <c r="G1551" s="4536"/>
      <c r="H1551" s="4536"/>
      <c r="I1551" s="712"/>
      <c r="J1551" s="712"/>
      <c r="K1551" s="715"/>
    </row>
    <row r="1552" spans="3:11" ht="15" customHeight="1" thickBot="1" x14ac:dyDescent="0.25">
      <c r="C1552" s="5861"/>
      <c r="D1552" s="5066"/>
      <c r="E1552" s="5066"/>
      <c r="F1552" s="5066"/>
      <c r="G1552" s="5066"/>
      <c r="H1552" s="712"/>
      <c r="I1552" s="712"/>
      <c r="J1552" s="712"/>
      <c r="K1552" s="715"/>
    </row>
    <row r="1553" spans="3:11" ht="15" customHeight="1" thickBot="1" x14ac:dyDescent="0.25">
      <c r="C1553" s="1405" t="s">
        <v>960</v>
      </c>
      <c r="D1553" s="833" t="s">
        <v>382</v>
      </c>
      <c r="E1553" s="833" t="s">
        <v>2453</v>
      </c>
      <c r="F1553" s="833" t="s">
        <v>1575</v>
      </c>
      <c r="G1553" s="899" t="s">
        <v>1576</v>
      </c>
      <c r="H1553" s="899" t="s">
        <v>1577</v>
      </c>
      <c r="I1553" s="712"/>
      <c r="J1553" s="712"/>
      <c r="K1553" s="715"/>
    </row>
    <row r="1554" spans="3:11" ht="19.5" customHeight="1" x14ac:dyDescent="0.2">
      <c r="C1554" s="1435" t="s">
        <v>1578</v>
      </c>
      <c r="D1554" s="1393">
        <v>8</v>
      </c>
      <c r="E1554" s="1418">
        <v>0.04</v>
      </c>
      <c r="F1554" s="1418">
        <v>0.15</v>
      </c>
      <c r="G1554" s="1419">
        <v>7.4999999999999997E-2</v>
      </c>
      <c r="H1554" s="1420">
        <v>7.4999999999999997E-2</v>
      </c>
      <c r="I1554" s="712"/>
      <c r="J1554" s="712"/>
      <c r="K1554" s="715"/>
    </row>
    <row r="1555" spans="3:11" ht="15" customHeight="1" x14ac:dyDescent="0.2">
      <c r="C1555" s="1436" t="s">
        <v>1578</v>
      </c>
      <c r="D1555" s="1397">
        <v>10</v>
      </c>
      <c r="E1555" s="1421">
        <v>0.04</v>
      </c>
      <c r="F1555" s="1421">
        <v>0.15</v>
      </c>
      <c r="G1555" s="1422">
        <v>7.4999999999999997E-2</v>
      </c>
      <c r="H1555" s="1423">
        <v>7.4999999999999997E-2</v>
      </c>
      <c r="I1555" s="712"/>
      <c r="J1555" s="712"/>
      <c r="K1555" s="715"/>
    </row>
    <row r="1556" spans="3:11" ht="15" customHeight="1" x14ac:dyDescent="0.2">
      <c r="C1556" s="1436" t="s">
        <v>1578</v>
      </c>
      <c r="D1556" s="1397">
        <v>15</v>
      </c>
      <c r="E1556" s="1421">
        <v>0.04</v>
      </c>
      <c r="F1556" s="1421">
        <v>0.15</v>
      </c>
      <c r="G1556" s="1422">
        <v>7.4999999999999997E-2</v>
      </c>
      <c r="H1556" s="1423">
        <v>7.4999999999999997E-2</v>
      </c>
      <c r="I1556" s="712"/>
      <c r="J1556" s="712"/>
      <c r="K1556" s="715"/>
    </row>
    <row r="1557" spans="3:11" ht="15" customHeight="1" x14ac:dyDescent="0.2">
      <c r="C1557" s="1436" t="s">
        <v>1578</v>
      </c>
      <c r="D1557" s="1397">
        <v>20</v>
      </c>
      <c r="E1557" s="1421">
        <v>0.04</v>
      </c>
      <c r="F1557" s="1421">
        <v>0.15</v>
      </c>
      <c r="G1557" s="1422">
        <v>7.4999999999999997E-2</v>
      </c>
      <c r="H1557" s="1423">
        <v>7.4999999999999997E-2</v>
      </c>
      <c r="I1557" s="712"/>
      <c r="J1557" s="712"/>
      <c r="K1557" s="715"/>
    </row>
    <row r="1558" spans="3:11" ht="15" customHeight="1" x14ac:dyDescent="0.2">
      <c r="C1558" s="1436" t="s">
        <v>1578</v>
      </c>
      <c r="D1558" s="1397">
        <v>25</v>
      </c>
      <c r="E1558" s="1421">
        <v>0.04</v>
      </c>
      <c r="F1558" s="1421">
        <v>0.15</v>
      </c>
      <c r="G1558" s="1422">
        <v>7.4999999999999997E-2</v>
      </c>
      <c r="H1558" s="1423">
        <v>7.4999999999999997E-2</v>
      </c>
      <c r="I1558" s="712"/>
      <c r="J1558" s="712"/>
      <c r="K1558" s="715"/>
    </row>
    <row r="1559" spans="3:11" ht="15" customHeight="1" x14ac:dyDescent="0.2">
      <c r="C1559" s="1436" t="s">
        <v>1578</v>
      </c>
      <c r="D1559" s="1397">
        <v>30</v>
      </c>
      <c r="E1559" s="1421">
        <v>0.04</v>
      </c>
      <c r="F1559" s="1421">
        <v>0.15</v>
      </c>
      <c r="G1559" s="1422">
        <v>7.4999999999999997E-2</v>
      </c>
      <c r="H1559" s="1423">
        <v>7.4999999999999997E-2</v>
      </c>
      <c r="I1559" s="712"/>
      <c r="J1559" s="712"/>
      <c r="K1559" s="715"/>
    </row>
    <row r="1560" spans="3:11" ht="15" customHeight="1" x14ac:dyDescent="0.2">
      <c r="C1560" s="1436" t="s">
        <v>1578</v>
      </c>
      <c r="D1560" s="1397">
        <v>40</v>
      </c>
      <c r="E1560" s="1421">
        <v>0.04</v>
      </c>
      <c r="F1560" s="1421">
        <v>0.15</v>
      </c>
      <c r="G1560" s="1422">
        <v>7.4999999999999997E-2</v>
      </c>
      <c r="H1560" s="1423">
        <v>7.4999999999999997E-2</v>
      </c>
      <c r="I1560" s="712"/>
      <c r="J1560" s="712"/>
      <c r="K1560" s="715"/>
    </row>
    <row r="1561" spans="3:11" ht="15" customHeight="1" x14ac:dyDescent="0.2">
      <c r="C1561" s="1436" t="s">
        <v>1578</v>
      </c>
      <c r="D1561" s="1397">
        <v>50</v>
      </c>
      <c r="E1561" s="1421">
        <v>0.04</v>
      </c>
      <c r="F1561" s="1421">
        <v>0.15</v>
      </c>
      <c r="G1561" s="1422">
        <v>7.4999999999999997E-2</v>
      </c>
      <c r="H1561" s="1423">
        <v>7.4999999999999997E-2</v>
      </c>
      <c r="I1561" s="712"/>
      <c r="J1561" s="712"/>
      <c r="K1561" s="715"/>
    </row>
    <row r="1562" spans="3:11" ht="15" customHeight="1" x14ac:dyDescent="0.2">
      <c r="C1562" s="1436" t="s">
        <v>1578</v>
      </c>
      <c r="D1562" s="1397">
        <v>75</v>
      </c>
      <c r="E1562" s="1421">
        <v>0.04</v>
      </c>
      <c r="F1562" s="1421">
        <v>0.15</v>
      </c>
      <c r="G1562" s="1422">
        <v>7.4999999999999997E-2</v>
      </c>
      <c r="H1562" s="1423">
        <v>7.4999999999999997E-2</v>
      </c>
      <c r="I1562" s="712"/>
      <c r="J1562" s="712"/>
      <c r="K1562" s="715"/>
    </row>
    <row r="1563" spans="3:11" ht="15" customHeight="1" x14ac:dyDescent="0.2">
      <c r="C1563" s="1436" t="s">
        <v>1578</v>
      </c>
      <c r="D1563" s="1397">
        <v>100</v>
      </c>
      <c r="E1563" s="1421">
        <v>0.04</v>
      </c>
      <c r="F1563" s="1421">
        <v>0.15</v>
      </c>
      <c r="G1563" s="1422">
        <v>7.4999999999999997E-2</v>
      </c>
      <c r="H1563" s="1423">
        <v>7.4999999999999997E-2</v>
      </c>
      <c r="I1563" s="712"/>
      <c r="J1563" s="712"/>
      <c r="K1563" s="715"/>
    </row>
    <row r="1564" spans="3:11" ht="15" customHeight="1" x14ac:dyDescent="0.2">
      <c r="C1564" s="1436" t="s">
        <v>1578</v>
      </c>
      <c r="D1564" s="1397">
        <v>120</v>
      </c>
      <c r="E1564" s="1421">
        <v>0.04</v>
      </c>
      <c r="F1564" s="1421">
        <v>0.15</v>
      </c>
      <c r="G1564" s="1422">
        <v>7.4999999999999997E-2</v>
      </c>
      <c r="H1564" s="1423">
        <v>7.4999999999999997E-2</v>
      </c>
      <c r="I1564" s="712"/>
      <c r="J1564" s="712"/>
      <c r="K1564" s="715"/>
    </row>
    <row r="1565" spans="3:11" ht="15" customHeight="1" x14ac:dyDescent="0.2">
      <c r="C1565" s="1436" t="s">
        <v>1578</v>
      </c>
      <c r="D1565" s="1397">
        <v>125</v>
      </c>
      <c r="E1565" s="1421">
        <v>0.04</v>
      </c>
      <c r="F1565" s="1421">
        <v>0.15</v>
      </c>
      <c r="G1565" s="1422">
        <v>7.4999999999999997E-2</v>
      </c>
      <c r="H1565" s="1423">
        <v>7.4999999999999997E-2</v>
      </c>
      <c r="I1565" s="712"/>
      <c r="J1565" s="712"/>
      <c r="K1565" s="715"/>
    </row>
    <row r="1566" spans="3:11" ht="15" customHeight="1" x14ac:dyDescent="0.2">
      <c r="C1566" s="1436" t="s">
        <v>1578</v>
      </c>
      <c r="D1566" s="1397">
        <v>150</v>
      </c>
      <c r="E1566" s="1421">
        <v>0.04</v>
      </c>
      <c r="F1566" s="1421">
        <v>0.15</v>
      </c>
      <c r="G1566" s="1422">
        <v>7.4999999999999997E-2</v>
      </c>
      <c r="H1566" s="1423">
        <v>7.4999999999999997E-2</v>
      </c>
      <c r="I1566" s="712"/>
      <c r="J1566" s="712"/>
      <c r="K1566" s="715"/>
    </row>
    <row r="1567" spans="3:11" ht="15" customHeight="1" x14ac:dyDescent="0.2">
      <c r="C1567" s="1436" t="s">
        <v>1578</v>
      </c>
      <c r="D1567" s="1397">
        <v>175</v>
      </c>
      <c r="E1567" s="1421">
        <v>0.04</v>
      </c>
      <c r="F1567" s="1421">
        <v>0.15</v>
      </c>
      <c r="G1567" s="1422">
        <v>7.4999999999999997E-2</v>
      </c>
      <c r="H1567" s="1423">
        <v>7.4999999999999997E-2</v>
      </c>
      <c r="I1567" s="712"/>
      <c r="J1567" s="712"/>
      <c r="K1567" s="715"/>
    </row>
    <row r="1568" spans="3:11" ht="15" customHeight="1" x14ac:dyDescent="0.2">
      <c r="C1568" s="1436" t="s">
        <v>1578</v>
      </c>
      <c r="D1568" s="1397">
        <v>200</v>
      </c>
      <c r="E1568" s="1421">
        <v>0.04</v>
      </c>
      <c r="F1568" s="1421">
        <v>0.15</v>
      </c>
      <c r="G1568" s="1422">
        <v>7.4999999999999997E-2</v>
      </c>
      <c r="H1568" s="1423">
        <v>7.4999999999999997E-2</v>
      </c>
      <c r="I1568" s="712"/>
      <c r="J1568" s="712"/>
      <c r="K1568" s="715"/>
    </row>
    <row r="1569" spans="3:11" ht="15" customHeight="1" x14ac:dyDescent="0.2">
      <c r="C1569" s="1436" t="s">
        <v>1578</v>
      </c>
      <c r="D1569" s="1397">
        <v>300</v>
      </c>
      <c r="E1569" s="1421">
        <v>0.04</v>
      </c>
      <c r="F1569" s="1421">
        <v>0.15</v>
      </c>
      <c r="G1569" s="1422">
        <v>7.4999999999999997E-2</v>
      </c>
      <c r="H1569" s="1423">
        <v>7.4999999999999997E-2</v>
      </c>
      <c r="I1569" s="712"/>
      <c r="J1569" s="712"/>
      <c r="K1569" s="715"/>
    </row>
    <row r="1570" spans="3:11" ht="15" customHeight="1" thickBot="1" x14ac:dyDescent="0.25">
      <c r="C1570" s="5722" t="s">
        <v>2460</v>
      </c>
      <c r="D1570" s="5723"/>
      <c r="E1570" s="5723"/>
      <c r="F1570" s="5723"/>
      <c r="G1570" s="714"/>
      <c r="H1570" s="1335"/>
      <c r="I1570" s="712"/>
      <c r="J1570" s="712"/>
      <c r="K1570" s="715"/>
    </row>
    <row r="1571" spans="3:11" ht="15" customHeight="1" thickBot="1" x14ac:dyDescent="0.25">
      <c r="C1571" s="718"/>
      <c r="D1571" s="712"/>
      <c r="E1571" s="712"/>
      <c r="F1571" s="712"/>
      <c r="G1571" s="712"/>
      <c r="H1571" s="712"/>
      <c r="I1571" s="712"/>
      <c r="J1571" s="712"/>
      <c r="K1571" s="715"/>
    </row>
    <row r="1572" spans="3:11" ht="15" customHeight="1" x14ac:dyDescent="0.2">
      <c r="C1572" s="5879" t="s">
        <v>2452</v>
      </c>
      <c r="D1572" s="5880"/>
      <c r="E1572" s="712"/>
      <c r="F1572" s="712"/>
      <c r="G1572" s="712"/>
      <c r="H1572" s="712"/>
      <c r="I1572" s="712"/>
      <c r="J1572" s="712"/>
      <c r="K1572" s="715"/>
    </row>
    <row r="1573" spans="3:11" ht="15" customHeight="1" x14ac:dyDescent="0.2">
      <c r="C1573" s="755" t="s">
        <v>2455</v>
      </c>
      <c r="D1573" s="1326" t="s">
        <v>2454</v>
      </c>
      <c r="E1573" s="712"/>
      <c r="F1573" s="712"/>
      <c r="G1573" s="712"/>
      <c r="H1573" s="712"/>
      <c r="I1573" s="712"/>
      <c r="J1573" s="712"/>
      <c r="K1573" s="715"/>
    </row>
    <row r="1574" spans="3:11" ht="15" customHeight="1" x14ac:dyDescent="0.2">
      <c r="C1574" s="1437">
        <v>0.05</v>
      </c>
      <c r="D1574" s="1425">
        <v>0.06</v>
      </c>
      <c r="E1574" s="712"/>
      <c r="F1574" s="712"/>
      <c r="G1574" s="712"/>
      <c r="H1574" s="712"/>
      <c r="I1574" s="712"/>
      <c r="J1574" s="712"/>
      <c r="K1574" s="715"/>
    </row>
    <row r="1575" spans="3:11" ht="15" customHeight="1" x14ac:dyDescent="0.2">
      <c r="C1575" s="1412" t="s">
        <v>2460</v>
      </c>
      <c r="D1575" s="1332"/>
      <c r="E1575" s="900"/>
      <c r="F1575" s="900"/>
      <c r="G1575" s="712"/>
      <c r="H1575" s="712"/>
      <c r="I1575" s="712"/>
      <c r="J1575" s="712"/>
      <c r="K1575" s="715"/>
    </row>
    <row r="1576" spans="3:11" ht="15" customHeight="1" thickBot="1" x14ac:dyDescent="0.25">
      <c r="C1576" s="759" t="s">
        <v>2461</v>
      </c>
      <c r="D1576" s="1335"/>
      <c r="E1576" s="712"/>
      <c r="F1576" s="712"/>
      <c r="G1576" s="712"/>
      <c r="H1576" s="712"/>
      <c r="I1576" s="712"/>
      <c r="J1576" s="712"/>
      <c r="K1576" s="715"/>
    </row>
    <row r="1577" spans="3:11" ht="15" customHeight="1" thickBot="1" x14ac:dyDescent="0.25">
      <c r="C1577" s="718"/>
      <c r="D1577" s="712"/>
      <c r="E1577" s="712"/>
      <c r="F1577" s="712"/>
      <c r="G1577" s="712"/>
      <c r="H1577" s="712"/>
      <c r="I1577" s="712"/>
      <c r="J1577" s="712"/>
      <c r="K1577" s="715"/>
    </row>
    <row r="1578" spans="3:11" ht="15" customHeight="1" thickBot="1" x14ac:dyDescent="0.25">
      <c r="C1578" s="5698" t="s">
        <v>1559</v>
      </c>
      <c r="D1578" s="5129"/>
      <c r="E1578" s="5129"/>
      <c r="F1578" s="5129"/>
      <c r="G1578" s="5129"/>
      <c r="H1578" s="5129"/>
      <c r="I1578" s="5129"/>
      <c r="J1578" s="5129"/>
      <c r="K1578" s="1432" t="s">
        <v>1560</v>
      </c>
    </row>
    <row r="1579" spans="3:11" ht="15" customHeight="1" x14ac:dyDescent="0.2">
      <c r="C1579" s="1407" t="s">
        <v>1561</v>
      </c>
      <c r="D1579" s="1408" t="s">
        <v>1562</v>
      </c>
      <c r="E1579" s="1408" t="s">
        <v>1563</v>
      </c>
      <c r="F1579" s="1408" t="s">
        <v>1564</v>
      </c>
      <c r="G1579" s="1408" t="s">
        <v>661</v>
      </c>
      <c r="H1579" s="1409" t="s">
        <v>662</v>
      </c>
      <c r="I1579" s="1409" t="s">
        <v>1565</v>
      </c>
      <c r="J1579" s="1410" t="s">
        <v>664</v>
      </c>
      <c r="K1579" s="1411" t="s">
        <v>665</v>
      </c>
    </row>
    <row r="1580" spans="3:11" ht="15" customHeight="1" x14ac:dyDescent="0.2">
      <c r="C1580" s="1412">
        <v>0.18890000000000001</v>
      </c>
      <c r="D1580" s="1413">
        <v>0.28000000000000003</v>
      </c>
      <c r="E1580" s="1413">
        <v>0.28000000000000003</v>
      </c>
      <c r="F1580" s="1413">
        <v>0.28000000000000003</v>
      </c>
      <c r="G1580" s="1413">
        <v>0.28000000000000003</v>
      </c>
      <c r="H1580" s="1414">
        <v>0.47</v>
      </c>
      <c r="I1580" s="1414">
        <v>0.94</v>
      </c>
      <c r="J1580" s="1414">
        <v>4.49</v>
      </c>
      <c r="K1580" s="1415">
        <v>0.1</v>
      </c>
    </row>
    <row r="1581" spans="3:11" ht="15" customHeight="1" x14ac:dyDescent="0.2">
      <c r="C1581" s="5699" t="s">
        <v>1566</v>
      </c>
      <c r="D1581" s="5700"/>
      <c r="E1581" s="5700"/>
      <c r="F1581" s="5700"/>
      <c r="G1581" s="5700"/>
      <c r="H1581" s="712"/>
      <c r="I1581" s="712"/>
      <c r="J1581" s="712"/>
      <c r="K1581" s="715"/>
    </row>
    <row r="1582" spans="3:11" ht="15" customHeight="1" thickBot="1" x14ac:dyDescent="0.25">
      <c r="C1582" s="1416"/>
      <c r="D1582" s="1336"/>
      <c r="E1582" s="1336"/>
      <c r="F1582" s="1336"/>
      <c r="G1582" s="1336"/>
      <c r="H1582" s="966"/>
      <c r="I1582" s="966"/>
      <c r="J1582" s="966"/>
      <c r="K1582" s="1417"/>
    </row>
    <row r="1583" spans="3:11" ht="15" customHeight="1" x14ac:dyDescent="0.2">
      <c r="C1583" s="1344"/>
      <c r="D1583" s="900"/>
      <c r="E1583" s="900"/>
      <c r="F1583" s="900"/>
      <c r="G1583" s="900"/>
      <c r="H1583" s="712"/>
      <c r="I1583" s="712"/>
      <c r="J1583" s="712"/>
      <c r="K1583" s="715"/>
    </row>
    <row r="1584" spans="3:11" ht="15" customHeight="1" x14ac:dyDescent="0.2">
      <c r="C1584" s="746" t="s">
        <v>954</v>
      </c>
      <c r="D1584" s="900"/>
      <c r="E1584" s="900"/>
      <c r="F1584" s="900"/>
      <c r="G1584" s="900"/>
      <c r="H1584" s="712"/>
      <c r="I1584" s="712"/>
      <c r="J1584" s="712"/>
      <c r="K1584" s="715"/>
    </row>
    <row r="1585" spans="3:11" ht="15" customHeight="1" x14ac:dyDescent="0.2">
      <c r="C1585" s="5714" t="s">
        <v>981</v>
      </c>
      <c r="D1585" s="4536"/>
      <c r="E1585" s="4536"/>
      <c r="F1585" s="4536"/>
      <c r="G1585" s="4536"/>
      <c r="H1585" s="4536"/>
      <c r="I1585" s="4536"/>
      <c r="J1585" s="4536"/>
      <c r="K1585" s="5713"/>
    </row>
    <row r="1586" spans="3:11" ht="15" customHeight="1" x14ac:dyDescent="0.2">
      <c r="C1586" s="5714" t="s">
        <v>1579</v>
      </c>
      <c r="D1586" s="4536"/>
      <c r="E1586" s="4536"/>
      <c r="F1586" s="4536"/>
      <c r="G1586" s="4536"/>
      <c r="H1586" s="4536"/>
      <c r="I1586" s="4536"/>
      <c r="J1586" s="4536"/>
      <c r="K1586" s="5713"/>
    </row>
    <row r="1587" spans="3:11" ht="15" customHeight="1" x14ac:dyDescent="0.2">
      <c r="C1587" s="5714" t="s">
        <v>1580</v>
      </c>
      <c r="D1587" s="4536"/>
      <c r="E1587" s="4536"/>
      <c r="F1587" s="4536"/>
      <c r="G1587" s="4536"/>
      <c r="H1587" s="712"/>
      <c r="I1587" s="712"/>
      <c r="J1587" s="712"/>
      <c r="K1587" s="715"/>
    </row>
    <row r="1588" spans="3:11" ht="15" customHeight="1" x14ac:dyDescent="0.2">
      <c r="C1588" s="5714" t="s">
        <v>1581</v>
      </c>
      <c r="D1588" s="4536"/>
      <c r="E1588" s="4536"/>
      <c r="F1588" s="1337"/>
      <c r="G1588" s="1337"/>
      <c r="H1588" s="712"/>
      <c r="I1588" s="712"/>
      <c r="J1588" s="712"/>
      <c r="K1588" s="715"/>
    </row>
    <row r="1589" spans="3:11" ht="15" customHeight="1" x14ac:dyDescent="0.2">
      <c r="C1589" s="1377" t="s">
        <v>983</v>
      </c>
      <c r="D1589" s="1337"/>
      <c r="E1589" s="1337"/>
      <c r="F1589" s="1337"/>
      <c r="G1589" s="1337"/>
      <c r="H1589" s="712"/>
      <c r="I1589" s="712"/>
      <c r="J1589" s="712"/>
      <c r="K1589" s="715"/>
    </row>
    <row r="1590" spans="3:11" ht="15" customHeight="1" x14ac:dyDescent="0.2">
      <c r="C1590" s="746" t="s">
        <v>1570</v>
      </c>
      <c r="D1590" s="876"/>
      <c r="E1590" s="876"/>
      <c r="F1590" s="876"/>
      <c r="G1590" s="712"/>
      <c r="H1590" s="712"/>
      <c r="I1590" s="712"/>
      <c r="J1590" s="712"/>
      <c r="K1590" s="715"/>
    </row>
    <row r="1591" spans="3:11" ht="15" customHeight="1" thickBot="1" x14ac:dyDescent="0.25">
      <c r="C1591" s="719" t="s">
        <v>1571</v>
      </c>
      <c r="D1591" s="720"/>
      <c r="E1591" s="720"/>
      <c r="F1591" s="720"/>
      <c r="G1591" s="720"/>
      <c r="H1591" s="720"/>
      <c r="I1591" s="720"/>
      <c r="J1591" s="720"/>
      <c r="K1591" s="721"/>
    </row>
    <row r="1592" spans="3:11" ht="15" customHeight="1" thickTop="1" x14ac:dyDescent="0.2">
      <c r="C1592" s="1039"/>
    </row>
    <row r="1593" spans="3:11" ht="15" customHeight="1" thickBot="1" x14ac:dyDescent="0.25"/>
    <row r="1594" spans="3:11" ht="15" customHeight="1" thickTop="1" x14ac:dyDescent="0.2">
      <c r="C1594" s="5692" t="s">
        <v>1582</v>
      </c>
      <c r="D1594" s="5693"/>
      <c r="E1594" s="5693"/>
      <c r="F1594" s="5693"/>
      <c r="G1594" s="5693"/>
      <c r="H1594" s="5693"/>
      <c r="I1594" s="5693"/>
      <c r="J1594" s="5693"/>
      <c r="K1594" s="5694"/>
    </row>
    <row r="1595" spans="3:11" ht="15" customHeight="1" x14ac:dyDescent="0.2">
      <c r="C1595" s="5707"/>
      <c r="D1595" s="5708"/>
      <c r="E1595" s="5708"/>
      <c r="F1595" s="5708"/>
      <c r="G1595" s="5708"/>
      <c r="H1595" s="712"/>
      <c r="I1595" s="712"/>
      <c r="J1595" s="712"/>
      <c r="K1595" s="715"/>
    </row>
    <row r="1596" spans="3:11" ht="15" customHeight="1" x14ac:dyDescent="0.2">
      <c r="C1596" s="5709" t="s">
        <v>1029</v>
      </c>
      <c r="D1596" s="5684"/>
      <c r="E1596" s="5684"/>
      <c r="F1596" s="5684"/>
      <c r="G1596" s="5684"/>
      <c r="H1596" s="712"/>
      <c r="I1596" s="772"/>
      <c r="J1596" s="772"/>
      <c r="K1596" s="715"/>
    </row>
    <row r="1597" spans="3:11" ht="15" customHeight="1" x14ac:dyDescent="0.2">
      <c r="C1597" s="5714" t="s">
        <v>2833</v>
      </c>
      <c r="D1597" s="4536"/>
      <c r="E1597" s="4536"/>
      <c r="F1597" s="4536"/>
      <c r="G1597" s="4536"/>
      <c r="H1597" s="4536"/>
      <c r="I1597" s="4536"/>
      <c r="J1597" s="4536"/>
      <c r="K1597" s="5713"/>
    </row>
    <row r="1598" spans="3:11" ht="15" customHeight="1" x14ac:dyDescent="0.2">
      <c r="C1598" s="5714" t="s">
        <v>2834</v>
      </c>
      <c r="D1598" s="4536"/>
      <c r="E1598" s="4536"/>
      <c r="F1598" s="4536"/>
      <c r="G1598" s="4536"/>
      <c r="H1598" s="4536"/>
      <c r="I1598" s="712"/>
      <c r="J1598" s="712"/>
      <c r="K1598" s="715"/>
    </row>
    <row r="1599" spans="3:11" ht="15" customHeight="1" thickBot="1" x14ac:dyDescent="0.25">
      <c r="C1599" s="5861"/>
      <c r="D1599" s="5066"/>
      <c r="E1599" s="5066"/>
      <c r="F1599" s="5068" t="s">
        <v>2835</v>
      </c>
      <c r="G1599" s="5066"/>
      <c r="H1599" s="712"/>
      <c r="I1599" s="712"/>
      <c r="J1599" s="712"/>
      <c r="K1599" s="715"/>
    </row>
    <row r="1600" spans="3:11" ht="15" customHeight="1" thickBot="1" x14ac:dyDescent="0.25">
      <c r="C1600" s="1405" t="s">
        <v>381</v>
      </c>
      <c r="D1600" s="833" t="s">
        <v>2836</v>
      </c>
      <c r="E1600" s="833" t="s">
        <v>2837</v>
      </c>
      <c r="F1600" s="833" t="s">
        <v>2453</v>
      </c>
      <c r="G1600" s="1426" t="s">
        <v>383</v>
      </c>
      <c r="H1600" s="1391"/>
      <c r="I1600" s="712"/>
      <c r="J1600" s="712"/>
      <c r="K1600" s="715"/>
    </row>
    <row r="1601" spans="3:11" ht="15" customHeight="1" x14ac:dyDescent="0.2">
      <c r="C1601" s="1438" t="s">
        <v>2838</v>
      </c>
      <c r="D1601" s="1393">
        <v>8</v>
      </c>
      <c r="E1601" s="1418" t="s">
        <v>1726</v>
      </c>
      <c r="F1601" s="1418">
        <v>0.13</v>
      </c>
      <c r="G1601" s="1418">
        <v>0.13</v>
      </c>
      <c r="H1601" s="1427"/>
      <c r="I1601" s="712"/>
      <c r="J1601" s="712"/>
      <c r="K1601" s="715"/>
    </row>
    <row r="1602" spans="3:11" ht="15" customHeight="1" x14ac:dyDescent="0.2">
      <c r="C1602" s="1439" t="s">
        <v>2839</v>
      </c>
      <c r="D1602" s="1397">
        <v>10</v>
      </c>
      <c r="E1602" s="1421" t="s">
        <v>1726</v>
      </c>
      <c r="F1602" s="1421">
        <v>0.08</v>
      </c>
      <c r="G1602" s="1421">
        <v>0.15</v>
      </c>
      <c r="H1602" s="1427"/>
      <c r="I1602" s="712"/>
      <c r="J1602" s="712"/>
      <c r="K1602" s="715"/>
    </row>
    <row r="1603" spans="3:11" ht="15" customHeight="1" thickBot="1" x14ac:dyDescent="0.25">
      <c r="C1603" s="5722" t="s">
        <v>2840</v>
      </c>
      <c r="D1603" s="5723"/>
      <c r="E1603" s="5723"/>
      <c r="F1603" s="5723"/>
      <c r="G1603" s="714"/>
      <c r="H1603" s="712"/>
      <c r="I1603" s="712"/>
      <c r="J1603" s="712"/>
      <c r="K1603" s="715"/>
    </row>
    <row r="1604" spans="3:11" ht="15" customHeight="1" x14ac:dyDescent="0.2">
      <c r="C1604" s="718" t="s">
        <v>2841</v>
      </c>
      <c r="D1604" s="712"/>
      <c r="E1604" s="712"/>
      <c r="F1604" s="712"/>
      <c r="G1604" s="712"/>
      <c r="H1604" s="712"/>
      <c r="I1604" s="712"/>
      <c r="J1604" s="712"/>
      <c r="K1604" s="715"/>
    </row>
    <row r="1605" spans="3:11" ht="15" customHeight="1" x14ac:dyDescent="0.2">
      <c r="C1605" s="718" t="s">
        <v>2842</v>
      </c>
      <c r="D1605" s="712"/>
      <c r="E1605" s="712"/>
      <c r="F1605" s="712"/>
      <c r="G1605" s="712"/>
      <c r="H1605" s="712"/>
      <c r="I1605" s="712"/>
      <c r="J1605" s="712"/>
      <c r="K1605" s="715"/>
    </row>
    <row r="1606" spans="3:11" ht="15" customHeight="1" x14ac:dyDescent="0.2">
      <c r="C1606" s="746" t="s">
        <v>954</v>
      </c>
      <c r="D1606" s="712"/>
      <c r="E1606" s="712"/>
      <c r="F1606" s="712"/>
      <c r="G1606" s="712"/>
      <c r="H1606" s="712"/>
      <c r="I1606" s="712"/>
      <c r="J1606" s="712"/>
      <c r="K1606" s="715"/>
    </row>
    <row r="1607" spans="3:11" ht="15" customHeight="1" x14ac:dyDescent="0.2">
      <c r="C1607" s="5724" t="s">
        <v>2843</v>
      </c>
      <c r="D1607" s="4402"/>
      <c r="E1607" s="4402"/>
      <c r="F1607" s="4402"/>
      <c r="G1607" s="4402"/>
      <c r="H1607" s="4402"/>
      <c r="I1607" s="4402"/>
      <c r="J1607" s="4402"/>
      <c r="K1607" s="5634"/>
    </row>
    <row r="1608" spans="3:11" ht="30" customHeight="1" x14ac:dyDescent="0.2">
      <c r="C1608" s="5724" t="s">
        <v>2844</v>
      </c>
      <c r="D1608" s="4402"/>
      <c r="E1608" s="4402"/>
      <c r="F1608" s="4402"/>
      <c r="G1608" s="4402"/>
      <c r="H1608" s="4402"/>
      <c r="I1608" s="4402"/>
      <c r="J1608" s="4402"/>
      <c r="K1608" s="5634"/>
    </row>
    <row r="1609" spans="3:11" ht="15" customHeight="1" x14ac:dyDescent="0.2">
      <c r="C1609" s="718" t="s">
        <v>2845</v>
      </c>
      <c r="D1609" s="712"/>
      <c r="E1609" s="712"/>
      <c r="F1609" s="712"/>
      <c r="G1609" s="712"/>
      <c r="H1609" s="712"/>
      <c r="I1609" s="712"/>
      <c r="J1609" s="712"/>
      <c r="K1609" s="715"/>
    </row>
    <row r="1610" spans="3:11" ht="15" customHeight="1" x14ac:dyDescent="0.2">
      <c r="C1610" s="718" t="s">
        <v>2846</v>
      </c>
      <c r="D1610" s="712"/>
      <c r="E1610" s="712"/>
      <c r="F1610" s="712"/>
      <c r="G1610" s="712"/>
      <c r="H1610" s="712"/>
      <c r="I1610" s="712"/>
      <c r="J1610" s="712"/>
      <c r="K1610" s="715"/>
    </row>
    <row r="1611" spans="3:11" ht="15" customHeight="1" thickBot="1" x14ac:dyDescent="0.25">
      <c r="C1611" s="718"/>
      <c r="D1611" s="876"/>
      <c r="E1611" s="876"/>
      <c r="F1611" s="876"/>
      <c r="G1611" s="712"/>
      <c r="H1611" s="712"/>
      <c r="I1611" s="712"/>
      <c r="J1611" s="712"/>
      <c r="K1611" s="715"/>
    </row>
    <row r="1612" spans="3:11" ht="15" customHeight="1" thickBot="1" x14ac:dyDescent="0.25">
      <c r="C1612" s="5698" t="s">
        <v>1559</v>
      </c>
      <c r="D1612" s="5129"/>
      <c r="E1612" s="5129"/>
      <c r="F1612" s="5129"/>
      <c r="G1612" s="5129"/>
      <c r="H1612" s="5129"/>
      <c r="I1612" s="5129"/>
      <c r="J1612" s="5129"/>
      <c r="K1612" s="1406" t="s">
        <v>1560</v>
      </c>
    </row>
    <row r="1613" spans="3:11" ht="15" customHeight="1" x14ac:dyDescent="0.2">
      <c r="C1613" s="1407" t="s">
        <v>1561</v>
      </c>
      <c r="D1613" s="1408" t="s">
        <v>1562</v>
      </c>
      <c r="E1613" s="1408" t="s">
        <v>1563</v>
      </c>
      <c r="F1613" s="1408" t="s">
        <v>1564</v>
      </c>
      <c r="G1613" s="1408" t="s">
        <v>661</v>
      </c>
      <c r="H1613" s="1409" t="s">
        <v>662</v>
      </c>
      <c r="I1613" s="1409" t="s">
        <v>1565</v>
      </c>
      <c r="J1613" s="1410" t="s">
        <v>664</v>
      </c>
      <c r="K1613" s="1411" t="s">
        <v>665</v>
      </c>
    </row>
    <row r="1614" spans="3:11" ht="15" customHeight="1" x14ac:dyDescent="0.2">
      <c r="C1614" s="1412">
        <v>0.18890000000000001</v>
      </c>
      <c r="D1614" s="1413">
        <v>0.28000000000000003</v>
      </c>
      <c r="E1614" s="1413">
        <v>0.28000000000000003</v>
      </c>
      <c r="F1614" s="1413">
        <v>0.28000000000000003</v>
      </c>
      <c r="G1614" s="1413">
        <v>0.28000000000000003</v>
      </c>
      <c r="H1614" s="1414">
        <v>0.47</v>
      </c>
      <c r="I1614" s="1414">
        <v>0.94</v>
      </c>
      <c r="J1614" s="1414">
        <v>4.49</v>
      </c>
      <c r="K1614" s="1415">
        <v>0.1</v>
      </c>
    </row>
    <row r="1615" spans="3:11" ht="15" customHeight="1" x14ac:dyDescent="0.2">
      <c r="C1615" s="5699" t="s">
        <v>1566</v>
      </c>
      <c r="D1615" s="5700"/>
      <c r="E1615" s="5700"/>
      <c r="F1615" s="5700"/>
      <c r="G1615" s="5700"/>
      <c r="H1615" s="712"/>
      <c r="I1615" s="712"/>
      <c r="J1615" s="712"/>
      <c r="K1615" s="715"/>
    </row>
    <row r="1616" spans="3:11" ht="15" customHeight="1" thickBot="1" x14ac:dyDescent="0.25">
      <c r="C1616" s="1416"/>
      <c r="D1616" s="1336"/>
      <c r="E1616" s="1336"/>
      <c r="F1616" s="1336"/>
      <c r="G1616" s="1336"/>
      <c r="H1616" s="966"/>
      <c r="I1616" s="966"/>
      <c r="J1616" s="966"/>
      <c r="K1616" s="1417"/>
    </row>
    <row r="1617" spans="3:11" ht="15" customHeight="1" x14ac:dyDescent="0.2">
      <c r="C1617" s="5661" t="s">
        <v>2847</v>
      </c>
      <c r="D1617" s="4324"/>
      <c r="E1617" s="4324"/>
      <c r="F1617" s="900"/>
      <c r="G1617" s="900"/>
      <c r="H1617" s="712"/>
      <c r="I1617" s="712"/>
      <c r="J1617" s="712"/>
      <c r="K1617" s="715"/>
    </row>
    <row r="1618" spans="3:11" ht="39.75" customHeight="1" x14ac:dyDescent="0.2">
      <c r="C1618" s="5724" t="s">
        <v>2848</v>
      </c>
      <c r="D1618" s="4402"/>
      <c r="E1618" s="4402"/>
      <c r="F1618" s="4402"/>
      <c r="G1618" s="4402"/>
      <c r="H1618" s="4402"/>
      <c r="I1618" s="4402"/>
      <c r="J1618" s="4402"/>
      <c r="K1618" s="5634"/>
    </row>
    <row r="1619" spans="3:11" ht="15" customHeight="1" x14ac:dyDescent="0.2">
      <c r="C1619" s="1344" t="s">
        <v>2849</v>
      </c>
      <c r="D1619" s="900"/>
      <c r="E1619" s="900"/>
      <c r="F1619" s="900"/>
      <c r="G1619" s="900"/>
      <c r="H1619" s="712"/>
      <c r="I1619" s="712"/>
      <c r="J1619" s="712"/>
      <c r="K1619" s="715"/>
    </row>
    <row r="1620" spans="3:11" ht="15" customHeight="1" x14ac:dyDescent="0.2">
      <c r="C1620" s="1344"/>
      <c r="D1620" s="900"/>
      <c r="E1620" s="900"/>
      <c r="F1620" s="900"/>
      <c r="G1620" s="900"/>
      <c r="H1620" s="712"/>
      <c r="I1620" s="712"/>
      <c r="J1620" s="712"/>
      <c r="K1620" s="715"/>
    </row>
    <row r="1621" spans="3:11" ht="15" customHeight="1" x14ac:dyDescent="0.2">
      <c r="C1621" s="746" t="s">
        <v>723</v>
      </c>
      <c r="D1621" s="900"/>
      <c r="E1621" s="900"/>
      <c r="F1621" s="900"/>
      <c r="G1621" s="900"/>
      <c r="H1621" s="712"/>
      <c r="I1621" s="712"/>
      <c r="J1621" s="712"/>
      <c r="K1621" s="715"/>
    </row>
    <row r="1622" spans="3:11" ht="15" customHeight="1" thickBot="1" x14ac:dyDescent="0.25">
      <c r="C1622" s="5714" t="s">
        <v>724</v>
      </c>
      <c r="D1622" s="4536"/>
      <c r="E1622" s="4536"/>
      <c r="F1622" s="4536"/>
      <c r="G1622" s="4536"/>
      <c r="H1622" s="4536"/>
      <c r="I1622" s="4536"/>
      <c r="J1622" s="4536"/>
      <c r="K1622" s="5713"/>
    </row>
    <row r="1623" spans="3:11" ht="15" customHeight="1" thickBot="1" x14ac:dyDescent="0.25">
      <c r="C1623" s="1377"/>
      <c r="D1623" s="1337"/>
      <c r="E1623" s="1337"/>
      <c r="F1623" s="5092" t="s">
        <v>725</v>
      </c>
      <c r="G1623" s="5096"/>
      <c r="H1623" s="1337"/>
      <c r="I1623" s="1337"/>
      <c r="J1623" s="1337"/>
      <c r="K1623" s="1378"/>
    </row>
    <row r="1624" spans="3:11" ht="15" customHeight="1" thickBot="1" x14ac:dyDescent="0.25">
      <c r="C1624" s="1405" t="s">
        <v>381</v>
      </c>
      <c r="D1624" s="833" t="s">
        <v>2836</v>
      </c>
      <c r="E1624" s="833" t="s">
        <v>2837</v>
      </c>
      <c r="F1624" s="1428" t="s">
        <v>2453</v>
      </c>
      <c r="G1624" s="920" t="s">
        <v>383</v>
      </c>
      <c r="H1624" s="1337"/>
      <c r="I1624" s="1337"/>
      <c r="J1624" s="1337"/>
      <c r="K1624" s="1378"/>
    </row>
    <row r="1625" spans="3:11" ht="15" customHeight="1" x14ac:dyDescent="0.2">
      <c r="C1625" s="1438" t="s">
        <v>726</v>
      </c>
      <c r="D1625" s="1393">
        <v>10</v>
      </c>
      <c r="E1625" s="1418">
        <v>15</v>
      </c>
      <c r="F1625" s="1418">
        <v>0.13</v>
      </c>
      <c r="G1625" s="1429">
        <v>0.13</v>
      </c>
      <c r="H1625" s="1337"/>
      <c r="I1625" s="1337"/>
      <c r="J1625" s="1337"/>
      <c r="K1625" s="1378"/>
    </row>
    <row r="1626" spans="3:11" ht="15" customHeight="1" x14ac:dyDescent="0.2">
      <c r="C1626" s="1439" t="s">
        <v>727</v>
      </c>
      <c r="D1626" s="1397">
        <v>10</v>
      </c>
      <c r="E1626" s="1421">
        <v>20</v>
      </c>
      <c r="F1626" s="1421">
        <v>0.13</v>
      </c>
      <c r="G1626" s="843">
        <v>0.13</v>
      </c>
      <c r="H1626" s="1337"/>
      <c r="I1626" s="1337"/>
      <c r="J1626" s="1337"/>
      <c r="K1626" s="1378"/>
    </row>
    <row r="1627" spans="3:11" ht="15" customHeight="1" x14ac:dyDescent="0.2">
      <c r="C1627" s="1439" t="s">
        <v>728</v>
      </c>
      <c r="D1627" s="1397">
        <v>10</v>
      </c>
      <c r="E1627" s="1421">
        <v>25</v>
      </c>
      <c r="F1627" s="1421">
        <v>0.13</v>
      </c>
      <c r="G1627" s="843">
        <v>0.13</v>
      </c>
      <c r="H1627" s="1337"/>
      <c r="I1627" s="1337"/>
      <c r="J1627" s="1337"/>
      <c r="K1627" s="1378"/>
    </row>
    <row r="1628" spans="3:11" ht="15" customHeight="1" x14ac:dyDescent="0.2">
      <c r="C1628" s="1439" t="s">
        <v>729</v>
      </c>
      <c r="D1628" s="1397">
        <v>10</v>
      </c>
      <c r="E1628" s="1421">
        <v>30</v>
      </c>
      <c r="F1628" s="1421">
        <v>0.13</v>
      </c>
      <c r="G1628" s="843">
        <v>0.13</v>
      </c>
      <c r="H1628" s="1337"/>
      <c r="I1628" s="1337"/>
      <c r="J1628" s="1337"/>
      <c r="K1628" s="1378"/>
    </row>
    <row r="1629" spans="3:11" ht="15" customHeight="1" x14ac:dyDescent="0.2">
      <c r="C1629" s="1439" t="s">
        <v>730</v>
      </c>
      <c r="D1629" s="1397">
        <v>10</v>
      </c>
      <c r="E1629" s="1421">
        <v>40</v>
      </c>
      <c r="F1629" s="1421">
        <v>0.13</v>
      </c>
      <c r="G1629" s="843">
        <v>0.13</v>
      </c>
      <c r="H1629" s="1337"/>
      <c r="I1629" s="1337"/>
      <c r="J1629" s="1337"/>
      <c r="K1629" s="1378"/>
    </row>
    <row r="1630" spans="3:11" ht="15" customHeight="1" x14ac:dyDescent="0.2">
      <c r="C1630" s="1439" t="s">
        <v>731</v>
      </c>
      <c r="D1630" s="1397">
        <v>10</v>
      </c>
      <c r="E1630" s="1421">
        <v>50</v>
      </c>
      <c r="F1630" s="1421">
        <v>0.13</v>
      </c>
      <c r="G1630" s="843">
        <v>0.13</v>
      </c>
      <c r="H1630" s="1337"/>
      <c r="I1630" s="1337"/>
      <c r="J1630" s="1337"/>
      <c r="K1630" s="1378"/>
    </row>
    <row r="1631" spans="3:11" ht="15" customHeight="1" x14ac:dyDescent="0.2">
      <c r="C1631" s="1439" t="s">
        <v>732</v>
      </c>
      <c r="D1631" s="1397">
        <v>10</v>
      </c>
      <c r="E1631" s="1421">
        <v>70</v>
      </c>
      <c r="F1631" s="1421">
        <v>0.13</v>
      </c>
      <c r="G1631" s="843">
        <v>0.13</v>
      </c>
      <c r="H1631" s="1337"/>
      <c r="I1631" s="1337"/>
      <c r="J1631" s="1337"/>
      <c r="K1631" s="1378"/>
    </row>
    <row r="1632" spans="3:11" ht="15" customHeight="1" x14ac:dyDescent="0.2">
      <c r="C1632" s="1439" t="s">
        <v>733</v>
      </c>
      <c r="D1632" s="1397">
        <v>10</v>
      </c>
      <c r="E1632" s="1421">
        <v>100</v>
      </c>
      <c r="F1632" s="1421">
        <v>0.13</v>
      </c>
      <c r="G1632" s="843">
        <v>0.13</v>
      </c>
      <c r="H1632" s="1337"/>
      <c r="I1632" s="1337"/>
      <c r="J1632" s="1337"/>
      <c r="K1632" s="1378"/>
    </row>
    <row r="1633" spans="3:11" ht="15" customHeight="1" x14ac:dyDescent="0.2">
      <c r="C1633" s="5562" t="s">
        <v>1566</v>
      </c>
      <c r="D1633" s="5300"/>
      <c r="E1633" s="5300"/>
      <c r="F1633" s="5300"/>
      <c r="G1633" s="5725"/>
      <c r="H1633" s="1337"/>
      <c r="I1633" s="1337"/>
      <c r="J1633" s="1337"/>
      <c r="K1633" s="1378"/>
    </row>
    <row r="1634" spans="3:11" ht="15" customHeight="1" thickBot="1" x14ac:dyDescent="0.25">
      <c r="C1634" s="1440" t="s">
        <v>734</v>
      </c>
      <c r="D1634" s="5862"/>
      <c r="E1634" s="5862"/>
      <c r="F1634" s="5862"/>
      <c r="G1634" s="5863"/>
      <c r="H1634" s="1337"/>
      <c r="I1634" s="1337"/>
      <c r="J1634" s="1337"/>
      <c r="K1634" s="1378"/>
    </row>
    <row r="1635" spans="3:11" ht="15" customHeight="1" thickBot="1" x14ac:dyDescent="0.25">
      <c r="C1635" s="1377"/>
      <c r="D1635" s="1337"/>
      <c r="E1635" s="1337"/>
      <c r="F1635" s="1337"/>
      <c r="G1635" s="1337"/>
      <c r="H1635" s="1337"/>
      <c r="I1635" s="1337"/>
      <c r="J1635" s="1337"/>
      <c r="K1635" s="1378"/>
    </row>
    <row r="1636" spans="3:11" ht="15" customHeight="1" thickBot="1" x14ac:dyDescent="0.25">
      <c r="C1636" s="1377"/>
      <c r="D1636" s="1337"/>
      <c r="E1636" s="1337"/>
      <c r="F1636" s="5092" t="s">
        <v>725</v>
      </c>
      <c r="G1636" s="5096"/>
      <c r="H1636" s="1337"/>
      <c r="I1636" s="1337"/>
      <c r="J1636" s="1337"/>
      <c r="K1636" s="1378"/>
    </row>
    <row r="1637" spans="3:11" ht="15" customHeight="1" thickBot="1" x14ac:dyDescent="0.25">
      <c r="C1637" s="1405" t="s">
        <v>381</v>
      </c>
      <c r="D1637" s="833" t="s">
        <v>2836</v>
      </c>
      <c r="E1637" s="833" t="s">
        <v>2837</v>
      </c>
      <c r="F1637" s="1428" t="s">
        <v>2453</v>
      </c>
      <c r="G1637" s="920" t="s">
        <v>383</v>
      </c>
      <c r="H1637" s="1337"/>
      <c r="I1637" s="1337"/>
      <c r="J1637" s="1337"/>
      <c r="K1637" s="1378"/>
    </row>
    <row r="1638" spans="3:11" ht="15" customHeight="1" x14ac:dyDescent="0.2">
      <c r="C1638" s="1438" t="s">
        <v>735</v>
      </c>
      <c r="D1638" s="1393">
        <v>10</v>
      </c>
      <c r="E1638" s="1418">
        <v>15</v>
      </c>
      <c r="F1638" s="1418">
        <v>0.04</v>
      </c>
      <c r="G1638" s="1429">
        <v>0.15</v>
      </c>
      <c r="H1638" s="1337"/>
      <c r="I1638" s="1337"/>
      <c r="J1638" s="1337"/>
      <c r="K1638" s="1378"/>
    </row>
    <row r="1639" spans="3:11" ht="15" customHeight="1" x14ac:dyDescent="0.2">
      <c r="C1639" s="1439" t="s">
        <v>736</v>
      </c>
      <c r="D1639" s="1397">
        <v>10</v>
      </c>
      <c r="E1639" s="1421">
        <v>20</v>
      </c>
      <c r="F1639" s="1421">
        <v>0.04</v>
      </c>
      <c r="G1639" s="843">
        <v>0.15</v>
      </c>
      <c r="H1639" s="1337"/>
      <c r="I1639" s="1337"/>
      <c r="J1639" s="1337"/>
      <c r="K1639" s="1378"/>
    </row>
    <row r="1640" spans="3:11" ht="15" customHeight="1" x14ac:dyDescent="0.2">
      <c r="C1640" s="1439" t="s">
        <v>737</v>
      </c>
      <c r="D1640" s="1397">
        <v>10</v>
      </c>
      <c r="E1640" s="1421">
        <v>25</v>
      </c>
      <c r="F1640" s="1421">
        <v>0.04</v>
      </c>
      <c r="G1640" s="843">
        <v>0.15</v>
      </c>
      <c r="H1640" s="1337"/>
      <c r="I1640" s="1337"/>
      <c r="J1640" s="1337"/>
      <c r="K1640" s="1378"/>
    </row>
    <row r="1641" spans="3:11" ht="15" customHeight="1" x14ac:dyDescent="0.2">
      <c r="C1641" s="1439" t="s">
        <v>738</v>
      </c>
      <c r="D1641" s="1397">
        <v>10</v>
      </c>
      <c r="E1641" s="1421">
        <v>30</v>
      </c>
      <c r="F1641" s="1421">
        <v>0.04</v>
      </c>
      <c r="G1641" s="843">
        <v>0.15</v>
      </c>
      <c r="H1641" s="1337"/>
      <c r="I1641" s="1337"/>
      <c r="J1641" s="1337"/>
      <c r="K1641" s="1378"/>
    </row>
    <row r="1642" spans="3:11" ht="15" customHeight="1" x14ac:dyDescent="0.2">
      <c r="C1642" s="1439" t="s">
        <v>739</v>
      </c>
      <c r="D1642" s="1397">
        <v>10</v>
      </c>
      <c r="E1642" s="1421">
        <v>40</v>
      </c>
      <c r="F1642" s="1421">
        <v>0.04</v>
      </c>
      <c r="G1642" s="843">
        <v>0.15</v>
      </c>
      <c r="H1642" s="1337"/>
      <c r="I1642" s="1337"/>
      <c r="J1642" s="1337"/>
      <c r="K1642" s="1378"/>
    </row>
    <row r="1643" spans="3:11" ht="15" customHeight="1" x14ac:dyDescent="0.2">
      <c r="C1643" s="1439" t="s">
        <v>740</v>
      </c>
      <c r="D1643" s="1397">
        <v>10</v>
      </c>
      <c r="E1643" s="1421">
        <v>50</v>
      </c>
      <c r="F1643" s="1421">
        <v>0.04</v>
      </c>
      <c r="G1643" s="843">
        <v>0.15</v>
      </c>
      <c r="H1643" s="1337"/>
      <c r="I1643" s="1337"/>
      <c r="J1643" s="1337"/>
      <c r="K1643" s="1378"/>
    </row>
    <row r="1644" spans="3:11" ht="15" customHeight="1" x14ac:dyDescent="0.2">
      <c r="C1644" s="1439" t="s">
        <v>741</v>
      </c>
      <c r="D1644" s="1397">
        <v>10</v>
      </c>
      <c r="E1644" s="1421">
        <v>70</v>
      </c>
      <c r="F1644" s="1421">
        <v>0.04</v>
      </c>
      <c r="G1644" s="843">
        <v>0.15</v>
      </c>
      <c r="H1644" s="1337"/>
      <c r="I1644" s="1337"/>
      <c r="J1644" s="1337"/>
      <c r="K1644" s="1378"/>
    </row>
    <row r="1645" spans="3:11" ht="15" customHeight="1" x14ac:dyDescent="0.2">
      <c r="C1645" s="1439" t="s">
        <v>742</v>
      </c>
      <c r="D1645" s="1397">
        <v>10</v>
      </c>
      <c r="E1645" s="1421">
        <v>100</v>
      </c>
      <c r="F1645" s="1421">
        <v>0.04</v>
      </c>
      <c r="G1645" s="843">
        <v>0.15</v>
      </c>
      <c r="H1645" s="1337"/>
      <c r="I1645" s="1337"/>
      <c r="J1645" s="1337"/>
      <c r="K1645" s="1378"/>
    </row>
    <row r="1646" spans="3:11" ht="15" customHeight="1" x14ac:dyDescent="0.2">
      <c r="C1646" s="5562" t="s">
        <v>1566</v>
      </c>
      <c r="D1646" s="5300"/>
      <c r="E1646" s="5300"/>
      <c r="F1646" s="5300"/>
      <c r="G1646" s="5725"/>
      <c r="H1646" s="1337"/>
      <c r="I1646" s="1337"/>
      <c r="J1646" s="1337"/>
      <c r="K1646" s="1378"/>
    </row>
    <row r="1647" spans="3:11" ht="15" customHeight="1" thickBot="1" x14ac:dyDescent="0.25">
      <c r="C1647" s="1440" t="s">
        <v>2842</v>
      </c>
      <c r="D1647" s="5862"/>
      <c r="E1647" s="5862"/>
      <c r="F1647" s="5862"/>
      <c r="G1647" s="5863"/>
      <c r="H1647" s="1337"/>
      <c r="I1647" s="1337"/>
      <c r="J1647" s="1337"/>
      <c r="K1647" s="1378"/>
    </row>
    <row r="1648" spans="3:11" ht="15" customHeight="1" x14ac:dyDescent="0.2">
      <c r="C1648" s="1377"/>
      <c r="D1648" s="1337"/>
      <c r="E1648" s="1337"/>
      <c r="F1648" s="1337"/>
      <c r="G1648" s="1337"/>
      <c r="H1648" s="1337"/>
      <c r="I1648" s="1337"/>
      <c r="J1648" s="1337"/>
      <c r="K1648" s="1378"/>
    </row>
    <row r="1649" spans="3:11" ht="15" customHeight="1" x14ac:dyDescent="0.2">
      <c r="C1649" s="1345" t="s">
        <v>743</v>
      </c>
      <c r="D1649" s="1337"/>
      <c r="E1649" s="1337"/>
      <c r="F1649" s="1337"/>
      <c r="G1649" s="1337"/>
      <c r="H1649" s="1337"/>
      <c r="I1649" s="1337"/>
      <c r="J1649" s="1337"/>
      <c r="K1649" s="1378"/>
    </row>
    <row r="1650" spans="3:11" ht="15" customHeight="1" x14ac:dyDescent="0.2">
      <c r="C1650" s="5724" t="s">
        <v>2843</v>
      </c>
      <c r="D1650" s="4402"/>
      <c r="E1650" s="4402"/>
      <c r="F1650" s="4402"/>
      <c r="G1650" s="4402"/>
      <c r="H1650" s="4402"/>
      <c r="I1650" s="4402"/>
      <c r="J1650" s="4402"/>
      <c r="K1650" s="5634"/>
    </row>
    <row r="1651" spans="3:11" ht="36" customHeight="1" x14ac:dyDescent="0.2">
      <c r="C1651" s="5724" t="s">
        <v>744</v>
      </c>
      <c r="D1651" s="4402"/>
      <c r="E1651" s="4402"/>
      <c r="F1651" s="4402"/>
      <c r="G1651" s="4402"/>
      <c r="H1651" s="4402"/>
      <c r="I1651" s="4402"/>
      <c r="J1651" s="4402"/>
      <c r="K1651" s="5634"/>
    </row>
    <row r="1652" spans="3:11" ht="33" customHeight="1" x14ac:dyDescent="0.2">
      <c r="C1652" s="5714" t="s">
        <v>745</v>
      </c>
      <c r="D1652" s="4536"/>
      <c r="E1652" s="4536"/>
      <c r="F1652" s="4536"/>
      <c r="G1652" s="4536"/>
      <c r="H1652" s="4536"/>
      <c r="I1652" s="4536"/>
      <c r="J1652" s="4536"/>
      <c r="K1652" s="5713"/>
    </row>
    <row r="1653" spans="3:11" ht="15" customHeight="1" x14ac:dyDescent="0.2">
      <c r="C1653" s="5714" t="s">
        <v>1580</v>
      </c>
      <c r="D1653" s="4536"/>
      <c r="E1653" s="4536"/>
      <c r="F1653" s="4536"/>
      <c r="G1653" s="4536"/>
      <c r="H1653" s="712"/>
      <c r="I1653" s="712"/>
      <c r="J1653" s="712"/>
      <c r="K1653" s="715"/>
    </row>
    <row r="1654" spans="3:11" ht="15" customHeight="1" x14ac:dyDescent="0.2">
      <c r="C1654" s="5714" t="s">
        <v>2846</v>
      </c>
      <c r="D1654" s="4536"/>
      <c r="E1654" s="4536"/>
      <c r="F1654" s="4536"/>
      <c r="G1654" s="1337"/>
      <c r="H1654" s="712"/>
      <c r="I1654" s="712"/>
      <c r="J1654" s="712"/>
      <c r="K1654" s="715"/>
    </row>
    <row r="1655" spans="3:11" ht="15" customHeight="1" x14ac:dyDescent="0.2">
      <c r="C1655" s="5714" t="s">
        <v>2847</v>
      </c>
      <c r="D1655" s="4536"/>
      <c r="E1655" s="4536"/>
      <c r="F1655" s="1337"/>
      <c r="G1655" s="1337"/>
      <c r="H1655" s="712"/>
      <c r="I1655" s="712"/>
      <c r="J1655" s="712"/>
      <c r="K1655" s="715"/>
    </row>
    <row r="1656" spans="3:11" ht="27" customHeight="1" x14ac:dyDescent="0.2">
      <c r="C1656" s="5724" t="s">
        <v>2848</v>
      </c>
      <c r="D1656" s="4402"/>
      <c r="E1656" s="4402"/>
      <c r="F1656" s="4402"/>
      <c r="G1656" s="4402"/>
      <c r="H1656" s="4402"/>
      <c r="I1656" s="4402"/>
      <c r="J1656" s="4402"/>
      <c r="K1656" s="5634"/>
    </row>
    <row r="1657" spans="3:11" ht="15" customHeight="1" x14ac:dyDescent="0.2">
      <c r="C1657" s="1344" t="s">
        <v>2849</v>
      </c>
      <c r="D1657" s="1338"/>
      <c r="E1657" s="1338"/>
      <c r="F1657" s="900"/>
      <c r="G1657" s="900"/>
      <c r="H1657" s="712"/>
      <c r="I1657" s="712"/>
      <c r="J1657" s="712"/>
      <c r="K1657" s="715"/>
    </row>
    <row r="1658" spans="3:11" ht="15" customHeight="1" x14ac:dyDescent="0.2">
      <c r="C1658" s="1344"/>
      <c r="D1658" s="1338"/>
      <c r="E1658" s="1338"/>
      <c r="F1658" s="900"/>
      <c r="G1658" s="900"/>
      <c r="H1658" s="712"/>
      <c r="I1658" s="712"/>
      <c r="J1658" s="712"/>
      <c r="K1658" s="715"/>
    </row>
    <row r="1659" spans="3:11" ht="15" customHeight="1" x14ac:dyDescent="0.2">
      <c r="C1659" s="5711" t="s">
        <v>746</v>
      </c>
      <c r="D1659" s="5302"/>
      <c r="E1659" s="1338"/>
      <c r="F1659" s="900"/>
      <c r="G1659" s="900"/>
      <c r="H1659" s="712"/>
      <c r="I1659" s="712"/>
      <c r="J1659" s="712"/>
      <c r="K1659" s="715"/>
    </row>
    <row r="1660" spans="3:11" ht="15" customHeight="1" x14ac:dyDescent="0.2">
      <c r="C1660" s="5661" t="s">
        <v>747</v>
      </c>
      <c r="D1660" s="4324"/>
      <c r="E1660" s="4324"/>
      <c r="F1660" s="4324"/>
      <c r="G1660" s="4324"/>
      <c r="H1660" s="712"/>
      <c r="I1660" s="712"/>
      <c r="J1660" s="712"/>
      <c r="K1660" s="715"/>
    </row>
    <row r="1661" spans="3:11" ht="15" customHeight="1" x14ac:dyDescent="0.2">
      <c r="C1661" s="746" t="s">
        <v>1570</v>
      </c>
      <c r="D1661" s="876"/>
      <c r="E1661" s="876"/>
      <c r="F1661" s="876"/>
      <c r="G1661" s="712"/>
      <c r="H1661" s="712"/>
      <c r="I1661" s="712"/>
      <c r="J1661" s="712"/>
      <c r="K1661" s="715"/>
    </row>
    <row r="1662" spans="3:11" ht="15" customHeight="1" thickBot="1" x14ac:dyDescent="0.25">
      <c r="C1662" s="719" t="s">
        <v>1571</v>
      </c>
      <c r="D1662" s="720"/>
      <c r="E1662" s="720"/>
      <c r="F1662" s="720"/>
      <c r="G1662" s="720"/>
      <c r="H1662" s="720"/>
      <c r="I1662" s="720"/>
      <c r="J1662" s="720"/>
      <c r="K1662" s="721"/>
    </row>
    <row r="1663" spans="3:11" ht="15" customHeight="1" thickTop="1" x14ac:dyDescent="0.2">
      <c r="C1663" s="1039"/>
    </row>
    <row r="1664" spans="3:11" ht="15" customHeight="1" thickBot="1" x14ac:dyDescent="0.25"/>
    <row r="1665" spans="3:11" ht="15" customHeight="1" thickTop="1" x14ac:dyDescent="0.2">
      <c r="C1665" s="5692" t="s">
        <v>748</v>
      </c>
      <c r="D1665" s="5693"/>
      <c r="E1665" s="5693"/>
      <c r="F1665" s="5693"/>
      <c r="G1665" s="5693"/>
      <c r="H1665" s="5693"/>
      <c r="I1665" s="5693"/>
      <c r="J1665" s="5693"/>
      <c r="K1665" s="5694"/>
    </row>
    <row r="1666" spans="3:11" ht="15" customHeight="1" x14ac:dyDescent="0.2">
      <c r="C1666" s="5707"/>
      <c r="D1666" s="5708"/>
      <c r="E1666" s="5708"/>
      <c r="F1666" s="5708"/>
      <c r="G1666" s="5708"/>
      <c r="H1666" s="712"/>
      <c r="I1666" s="712"/>
      <c r="J1666" s="712"/>
      <c r="K1666" s="715"/>
    </row>
    <row r="1667" spans="3:11" ht="15" customHeight="1" x14ac:dyDescent="0.2">
      <c r="C1667" s="5709" t="s">
        <v>1029</v>
      </c>
      <c r="D1667" s="5684"/>
      <c r="E1667" s="5684"/>
      <c r="F1667" s="5684"/>
      <c r="G1667" s="5684"/>
      <c r="H1667" s="712"/>
      <c r="I1667" s="772"/>
      <c r="J1667" s="772"/>
      <c r="K1667" s="715"/>
    </row>
    <row r="1668" spans="3:11" ht="26.25" customHeight="1" x14ac:dyDescent="0.2">
      <c r="C1668" s="5714" t="s">
        <v>749</v>
      </c>
      <c r="D1668" s="4536"/>
      <c r="E1668" s="4536"/>
      <c r="F1668" s="4536"/>
      <c r="G1668" s="4536"/>
      <c r="H1668" s="4536"/>
      <c r="I1668" s="4536"/>
      <c r="J1668" s="4536"/>
      <c r="K1668" s="5713"/>
    </row>
    <row r="1669" spans="3:11" ht="15" customHeight="1" x14ac:dyDescent="0.2">
      <c r="C1669" s="1345" t="s">
        <v>743</v>
      </c>
      <c r="D1669" s="712"/>
      <c r="E1669" s="712"/>
      <c r="F1669" s="712"/>
      <c r="G1669" s="712"/>
      <c r="H1669" s="712"/>
      <c r="I1669" s="712"/>
      <c r="J1669" s="712"/>
      <c r="K1669" s="715"/>
    </row>
    <row r="1670" spans="3:11" ht="15" customHeight="1" x14ac:dyDescent="0.2">
      <c r="C1670" s="5714" t="s">
        <v>750</v>
      </c>
      <c r="D1670" s="4536"/>
      <c r="E1670" s="4536"/>
      <c r="F1670" s="4536"/>
      <c r="G1670" s="4536"/>
      <c r="H1670" s="4536"/>
      <c r="I1670" s="4536"/>
      <c r="J1670" s="4536"/>
      <c r="K1670" s="5713"/>
    </row>
    <row r="1671" spans="3:11" ht="15" customHeight="1" x14ac:dyDescent="0.2">
      <c r="C1671" s="5724" t="s">
        <v>751</v>
      </c>
      <c r="D1671" s="4402"/>
      <c r="E1671" s="4402"/>
      <c r="F1671" s="4402"/>
      <c r="G1671" s="4402"/>
      <c r="H1671" s="4402"/>
      <c r="I1671" s="4402"/>
      <c r="J1671" s="4402"/>
      <c r="K1671" s="5634"/>
    </row>
    <row r="1672" spans="3:11" ht="15" customHeight="1" x14ac:dyDescent="0.2">
      <c r="C1672" s="718" t="s">
        <v>752</v>
      </c>
      <c r="D1672" s="712"/>
      <c r="E1672" s="712"/>
      <c r="F1672" s="712"/>
      <c r="G1672" s="712"/>
      <c r="H1672" s="712"/>
      <c r="I1672" s="712"/>
      <c r="J1672" s="712"/>
      <c r="K1672" s="715"/>
    </row>
    <row r="1673" spans="3:11" ht="33" customHeight="1" x14ac:dyDescent="0.2">
      <c r="C1673" s="5724" t="s">
        <v>753</v>
      </c>
      <c r="D1673" s="4402"/>
      <c r="E1673" s="4402"/>
      <c r="F1673" s="4402"/>
      <c r="G1673" s="4402"/>
      <c r="H1673" s="4402"/>
      <c r="I1673" s="4402"/>
      <c r="J1673" s="4402"/>
      <c r="K1673" s="5634"/>
    </row>
    <row r="1674" spans="3:11" ht="30" customHeight="1" x14ac:dyDescent="0.2">
      <c r="C1674" s="5724" t="s">
        <v>754</v>
      </c>
      <c r="D1674" s="4402"/>
      <c r="E1674" s="4402"/>
      <c r="F1674" s="4402"/>
      <c r="G1674" s="4402"/>
      <c r="H1674" s="4402"/>
      <c r="I1674" s="4402"/>
      <c r="J1674" s="4402"/>
      <c r="K1674" s="5634"/>
    </row>
    <row r="1675" spans="3:11" ht="25.5" customHeight="1" x14ac:dyDescent="0.2">
      <c r="C1675" s="5724" t="s">
        <v>755</v>
      </c>
      <c r="D1675" s="4402"/>
      <c r="E1675" s="4402"/>
      <c r="F1675" s="4402"/>
      <c r="G1675" s="4402"/>
      <c r="H1675" s="4402"/>
      <c r="I1675" s="4402"/>
      <c r="J1675" s="4402"/>
      <c r="K1675" s="5634"/>
    </row>
    <row r="1676" spans="3:11" ht="24.75" customHeight="1" x14ac:dyDescent="0.2">
      <c r="C1676" s="718" t="s">
        <v>756</v>
      </c>
      <c r="D1676" s="712"/>
      <c r="E1676" s="712"/>
      <c r="F1676" s="712"/>
      <c r="G1676" s="712"/>
      <c r="H1676" s="712"/>
      <c r="I1676" s="712"/>
      <c r="J1676" s="712"/>
      <c r="K1676" s="715"/>
    </row>
    <row r="1677" spans="3:11" ht="15" customHeight="1" x14ac:dyDescent="0.2">
      <c r="C1677" s="718" t="s">
        <v>757</v>
      </c>
      <c r="D1677" s="712"/>
      <c r="E1677" s="712"/>
      <c r="F1677" s="712"/>
      <c r="G1677" s="712"/>
      <c r="H1677" s="712"/>
      <c r="I1677" s="712"/>
      <c r="J1677" s="712"/>
      <c r="K1677" s="715"/>
    </row>
    <row r="1678" spans="3:11" ht="28.5" customHeight="1" x14ac:dyDescent="0.2">
      <c r="C1678" s="718" t="s">
        <v>758</v>
      </c>
      <c r="D1678" s="712"/>
      <c r="E1678" s="712"/>
      <c r="F1678" s="712"/>
      <c r="G1678" s="712"/>
      <c r="H1678" s="712"/>
      <c r="I1678" s="712"/>
      <c r="J1678" s="712"/>
      <c r="K1678" s="715"/>
    </row>
    <row r="1679" spans="3:11" ht="15" customHeight="1" x14ac:dyDescent="0.2">
      <c r="C1679" s="5724" t="s">
        <v>759</v>
      </c>
      <c r="D1679" s="4402"/>
      <c r="E1679" s="4402"/>
      <c r="F1679" s="4402"/>
      <c r="G1679" s="4402"/>
      <c r="H1679" s="4402"/>
      <c r="I1679" s="4402"/>
      <c r="J1679" s="4402"/>
      <c r="K1679" s="5634"/>
    </row>
    <row r="1680" spans="3:11" ht="28.5" customHeight="1" x14ac:dyDescent="0.2">
      <c r="C1680" s="5724" t="s">
        <v>934</v>
      </c>
      <c r="D1680" s="4402"/>
      <c r="E1680" s="4402"/>
      <c r="F1680" s="4402"/>
      <c r="G1680" s="4402"/>
      <c r="H1680" s="4402"/>
      <c r="I1680" s="4402"/>
      <c r="J1680" s="4402"/>
      <c r="K1680" s="5634"/>
    </row>
    <row r="1681" spans="3:11" ht="15" customHeight="1" x14ac:dyDescent="0.2">
      <c r="C1681" s="5724" t="s">
        <v>935</v>
      </c>
      <c r="D1681" s="4402"/>
      <c r="E1681" s="4402"/>
      <c r="F1681" s="4402"/>
      <c r="G1681" s="4402"/>
      <c r="H1681" s="4402"/>
      <c r="I1681" s="4402"/>
      <c r="J1681" s="4402"/>
      <c r="K1681" s="5634"/>
    </row>
    <row r="1682" spans="3:11" ht="29.25" customHeight="1" x14ac:dyDescent="0.2">
      <c r="C1682" s="5724" t="s">
        <v>936</v>
      </c>
      <c r="D1682" s="4402"/>
      <c r="E1682" s="4402"/>
      <c r="F1682" s="4402"/>
      <c r="G1682" s="4402"/>
      <c r="H1682" s="4402"/>
      <c r="I1682" s="4402"/>
      <c r="J1682" s="4402"/>
      <c r="K1682" s="5634"/>
    </row>
    <row r="1683" spans="3:11" ht="15" customHeight="1" x14ac:dyDescent="0.2">
      <c r="C1683" s="718" t="s">
        <v>937</v>
      </c>
      <c r="D1683" s="712"/>
      <c r="E1683" s="712"/>
      <c r="F1683" s="712"/>
      <c r="G1683" s="712"/>
      <c r="H1683" s="712"/>
      <c r="I1683" s="712"/>
      <c r="J1683" s="712"/>
      <c r="K1683" s="715"/>
    </row>
    <row r="1684" spans="3:11" ht="15" customHeight="1" thickBot="1" x14ac:dyDescent="0.25">
      <c r="C1684" s="718"/>
      <c r="D1684" s="712"/>
      <c r="E1684" s="712"/>
      <c r="F1684" s="712"/>
      <c r="G1684" s="712"/>
      <c r="H1684" s="712"/>
      <c r="I1684" s="712"/>
      <c r="J1684" s="712"/>
      <c r="K1684" s="715"/>
    </row>
    <row r="1685" spans="3:11" ht="15" customHeight="1" thickBot="1" x14ac:dyDescent="0.25">
      <c r="C1685" s="5698" t="s">
        <v>1559</v>
      </c>
      <c r="D1685" s="5129"/>
      <c r="E1685" s="5129"/>
      <c r="F1685" s="5129"/>
      <c r="G1685" s="5129"/>
      <c r="H1685" s="5129"/>
      <c r="I1685" s="5129"/>
      <c r="J1685" s="5129"/>
      <c r="K1685" s="1406" t="s">
        <v>1560</v>
      </c>
    </row>
    <row r="1686" spans="3:11" ht="15" customHeight="1" x14ac:dyDescent="0.2">
      <c r="C1686" s="1407" t="s">
        <v>1561</v>
      </c>
      <c r="D1686" s="1408" t="s">
        <v>1562</v>
      </c>
      <c r="E1686" s="1408" t="s">
        <v>1563</v>
      </c>
      <c r="F1686" s="1408" t="s">
        <v>1564</v>
      </c>
      <c r="G1686" s="1408" t="s">
        <v>661</v>
      </c>
      <c r="H1686" s="1409" t="s">
        <v>662</v>
      </c>
      <c r="I1686" s="1409" t="s">
        <v>1565</v>
      </c>
      <c r="J1686" s="1410" t="s">
        <v>664</v>
      </c>
      <c r="K1686" s="1411" t="s">
        <v>665</v>
      </c>
    </row>
    <row r="1687" spans="3:11" ht="15" customHeight="1" x14ac:dyDescent="0.2">
      <c r="C1687" s="1412">
        <v>0.18890000000000001</v>
      </c>
      <c r="D1687" s="1413">
        <v>0.28000000000000003</v>
      </c>
      <c r="E1687" s="1413">
        <v>0.28000000000000003</v>
      </c>
      <c r="F1687" s="1413">
        <v>0.28000000000000003</v>
      </c>
      <c r="G1687" s="1413">
        <v>0.28000000000000003</v>
      </c>
      <c r="H1687" s="1414">
        <v>0.47</v>
      </c>
      <c r="I1687" s="1414">
        <v>0.94</v>
      </c>
      <c r="J1687" s="1414">
        <v>4.49</v>
      </c>
      <c r="K1687" s="1415">
        <v>0.1</v>
      </c>
    </row>
    <row r="1688" spans="3:11" ht="15" customHeight="1" x14ac:dyDescent="0.2">
      <c r="C1688" s="5699" t="s">
        <v>1566</v>
      </c>
      <c r="D1688" s="5700"/>
      <c r="E1688" s="5700"/>
      <c r="F1688" s="5700"/>
      <c r="G1688" s="5700"/>
      <c r="H1688" s="712"/>
      <c r="I1688" s="712"/>
      <c r="J1688" s="712"/>
      <c r="K1688" s="715"/>
    </row>
    <row r="1689" spans="3:11" ht="15" customHeight="1" thickBot="1" x14ac:dyDescent="0.25">
      <c r="C1689" s="1416"/>
      <c r="D1689" s="1336"/>
      <c r="E1689" s="1336"/>
      <c r="F1689" s="1336"/>
      <c r="G1689" s="1336"/>
      <c r="H1689" s="966"/>
      <c r="I1689" s="966"/>
      <c r="J1689" s="966"/>
      <c r="K1689" s="1417"/>
    </row>
    <row r="1690" spans="3:11" ht="15" customHeight="1" x14ac:dyDescent="0.2">
      <c r="C1690" s="718"/>
      <c r="D1690" s="712"/>
      <c r="E1690" s="712"/>
      <c r="F1690" s="712"/>
      <c r="G1690" s="712"/>
      <c r="H1690" s="712"/>
      <c r="I1690" s="712"/>
      <c r="J1690" s="712"/>
      <c r="K1690" s="715"/>
    </row>
    <row r="1691" spans="3:11" ht="15" customHeight="1" x14ac:dyDescent="0.2">
      <c r="C1691" s="746" t="s">
        <v>1570</v>
      </c>
      <c r="D1691" s="876"/>
      <c r="E1691" s="876"/>
      <c r="F1691" s="876"/>
      <c r="G1691" s="712"/>
      <c r="H1691" s="712"/>
      <c r="I1691" s="712"/>
      <c r="J1691" s="712"/>
      <c r="K1691" s="715"/>
    </row>
    <row r="1692" spans="3:11" ht="15" customHeight="1" thickBot="1" x14ac:dyDescent="0.25">
      <c r="C1692" s="719" t="s">
        <v>1571</v>
      </c>
      <c r="D1692" s="720"/>
      <c r="E1692" s="720"/>
      <c r="F1692" s="720"/>
      <c r="G1692" s="720"/>
      <c r="H1692" s="720"/>
      <c r="I1692" s="720"/>
      <c r="J1692" s="720"/>
      <c r="K1692" s="721"/>
    </row>
    <row r="1693" spans="3:11" ht="15" customHeight="1" thickTop="1" x14ac:dyDescent="0.2">
      <c r="C1693" s="1039"/>
    </row>
    <row r="1694" spans="3:11" ht="15" customHeight="1" thickBot="1" x14ac:dyDescent="0.25"/>
    <row r="1695" spans="3:11" ht="15" customHeight="1" thickTop="1" x14ac:dyDescent="0.2">
      <c r="C1695" s="5692" t="s">
        <v>938</v>
      </c>
      <c r="D1695" s="5693"/>
      <c r="E1695" s="5693"/>
      <c r="F1695" s="5693"/>
      <c r="G1695" s="5693"/>
      <c r="H1695" s="5693"/>
      <c r="I1695" s="5693"/>
      <c r="J1695" s="5693"/>
      <c r="K1695" s="5694"/>
    </row>
    <row r="1696" spans="3:11" ht="15" customHeight="1" x14ac:dyDescent="0.2">
      <c r="C1696" s="5707"/>
      <c r="D1696" s="5708"/>
      <c r="E1696" s="5708"/>
      <c r="F1696" s="5708"/>
      <c r="G1696" s="5708"/>
      <c r="H1696" s="712"/>
      <c r="I1696" s="712"/>
      <c r="J1696" s="712"/>
      <c r="K1696" s="715"/>
    </row>
    <row r="1697" spans="3:11" ht="15" customHeight="1" x14ac:dyDescent="0.2">
      <c r="C1697" s="5709" t="s">
        <v>1029</v>
      </c>
      <c r="D1697" s="5684"/>
      <c r="E1697" s="5684"/>
      <c r="F1697" s="5684"/>
      <c r="G1697" s="5684"/>
      <c r="H1697" s="712"/>
      <c r="I1697" s="772"/>
      <c r="J1697" s="772"/>
      <c r="K1697" s="715"/>
    </row>
    <row r="1698" spans="3:11" ht="15" customHeight="1" x14ac:dyDescent="0.2">
      <c r="C1698" s="5714" t="s">
        <v>939</v>
      </c>
      <c r="D1698" s="4536"/>
      <c r="E1698" s="4536"/>
      <c r="F1698" s="4536"/>
      <c r="G1698" s="4536"/>
      <c r="H1698" s="4536"/>
      <c r="I1698" s="4536"/>
      <c r="J1698" s="4536"/>
      <c r="K1698" s="5713"/>
    </row>
    <row r="1699" spans="3:11" ht="15" customHeight="1" thickBot="1" x14ac:dyDescent="0.25">
      <c r="C1699" s="1377"/>
      <c r="D1699" s="1337"/>
      <c r="E1699" s="1337"/>
      <c r="F1699" s="1337"/>
      <c r="G1699" s="1337"/>
      <c r="H1699" s="712"/>
      <c r="I1699" s="712"/>
      <c r="J1699" s="712"/>
      <c r="K1699" s="715"/>
    </row>
    <row r="1700" spans="3:11" ht="15" customHeight="1" thickBot="1" x14ac:dyDescent="0.25">
      <c r="C1700" s="5848" t="s">
        <v>940</v>
      </c>
      <c r="D1700" s="4973"/>
      <c r="E1700" s="5064"/>
      <c r="F1700" s="4972" t="s">
        <v>1553</v>
      </c>
      <c r="G1700" s="5064"/>
      <c r="H1700" s="712"/>
      <c r="I1700" s="712"/>
      <c r="J1700" s="712"/>
      <c r="K1700" s="715"/>
    </row>
    <row r="1701" spans="3:11" ht="15" customHeight="1" thickBot="1" x14ac:dyDescent="0.25">
      <c r="C1701" s="1403" t="s">
        <v>2455</v>
      </c>
      <c r="D1701" s="819" t="s">
        <v>2454</v>
      </c>
      <c r="E1701" s="819" t="s">
        <v>941</v>
      </c>
      <c r="F1701" s="819" t="s">
        <v>2455</v>
      </c>
      <c r="G1701" s="1343" t="s">
        <v>2454</v>
      </c>
      <c r="H1701" s="712"/>
      <c r="I1701" s="712"/>
      <c r="J1701" s="712"/>
      <c r="K1701" s="715"/>
    </row>
    <row r="1702" spans="3:11" ht="15" customHeight="1" x14ac:dyDescent="0.2">
      <c r="C1702" s="1404">
        <v>0.1</v>
      </c>
      <c r="D1702" s="1381">
        <v>0.1</v>
      </c>
      <c r="E1702" s="1381">
        <v>0.1</v>
      </c>
      <c r="F1702" s="1381">
        <v>0.05</v>
      </c>
      <c r="G1702" s="1383">
        <v>0.06</v>
      </c>
      <c r="H1702" s="712"/>
      <c r="I1702" s="712"/>
      <c r="J1702" s="712"/>
      <c r="K1702" s="715"/>
    </row>
    <row r="1703" spans="3:11" ht="15" customHeight="1" x14ac:dyDescent="0.2">
      <c r="C1703" s="5845" t="s">
        <v>2460</v>
      </c>
      <c r="D1703" s="5846"/>
      <c r="E1703" s="5846"/>
      <c r="F1703" s="5847"/>
      <c r="G1703" s="1326"/>
      <c r="H1703" s="712"/>
      <c r="I1703" s="712"/>
      <c r="J1703" s="712"/>
      <c r="K1703" s="715"/>
    </row>
    <row r="1704" spans="3:11" ht="15" customHeight="1" thickBot="1" x14ac:dyDescent="0.25">
      <c r="C1704" s="5717" t="s">
        <v>2461</v>
      </c>
      <c r="D1704" s="5718"/>
      <c r="E1704" s="5718"/>
      <c r="F1704" s="5719"/>
      <c r="G1704" s="1335"/>
      <c r="H1704" s="712"/>
      <c r="I1704" s="712"/>
      <c r="J1704" s="712"/>
      <c r="K1704" s="715"/>
    </row>
    <row r="1705" spans="3:11" ht="15" customHeight="1" x14ac:dyDescent="0.2">
      <c r="C1705" s="718"/>
      <c r="D1705" s="712"/>
      <c r="E1705" s="712"/>
      <c r="F1705" s="712"/>
      <c r="G1705" s="712"/>
      <c r="H1705" s="712"/>
      <c r="I1705" s="712"/>
      <c r="J1705" s="712"/>
      <c r="K1705" s="715"/>
    </row>
    <row r="1706" spans="3:11" ht="15" customHeight="1" x14ac:dyDescent="0.2">
      <c r="C1706" s="718" t="s">
        <v>942</v>
      </c>
      <c r="D1706" s="712"/>
      <c r="E1706" s="712"/>
      <c r="F1706" s="712"/>
      <c r="G1706" s="712"/>
      <c r="H1706" s="712"/>
      <c r="I1706" s="712"/>
      <c r="J1706" s="712"/>
      <c r="K1706" s="715"/>
    </row>
    <row r="1707" spans="3:11" ht="15" customHeight="1" thickBot="1" x14ac:dyDescent="0.25">
      <c r="C1707" s="718"/>
      <c r="D1707" s="712"/>
      <c r="E1707" s="712"/>
      <c r="F1707" s="712"/>
      <c r="G1707" s="712"/>
      <c r="H1707" s="712"/>
      <c r="I1707" s="712"/>
      <c r="J1707" s="712"/>
      <c r="K1707" s="715"/>
    </row>
    <row r="1708" spans="3:11" ht="15" customHeight="1" x14ac:dyDescent="0.2">
      <c r="C1708" s="5843" t="s">
        <v>381</v>
      </c>
      <c r="D1708" s="5844"/>
      <c r="E1708" s="1424" t="s">
        <v>2342</v>
      </c>
      <c r="F1708" s="712"/>
      <c r="G1708" s="712"/>
      <c r="H1708" s="712"/>
      <c r="I1708" s="712"/>
      <c r="J1708" s="712"/>
      <c r="K1708" s="715"/>
    </row>
    <row r="1709" spans="3:11" ht="15" customHeight="1" x14ac:dyDescent="0.2">
      <c r="C1709" s="5715" t="s">
        <v>943</v>
      </c>
      <c r="D1709" s="5716"/>
      <c r="E1709" s="1430">
        <v>15</v>
      </c>
      <c r="F1709" s="712"/>
      <c r="G1709" s="712"/>
      <c r="H1709" s="712"/>
      <c r="I1709" s="712"/>
      <c r="J1709" s="712"/>
      <c r="K1709" s="715"/>
    </row>
    <row r="1710" spans="3:11" ht="15" customHeight="1" x14ac:dyDescent="0.2">
      <c r="C1710" s="5715" t="s">
        <v>943</v>
      </c>
      <c r="D1710" s="5716"/>
      <c r="E1710" s="1430">
        <v>20</v>
      </c>
      <c r="F1710" s="712"/>
      <c r="G1710" s="712"/>
      <c r="H1710" s="712"/>
      <c r="I1710" s="712"/>
      <c r="J1710" s="712"/>
      <c r="K1710" s="715"/>
    </row>
    <row r="1711" spans="3:11" ht="15" customHeight="1" thickBot="1" x14ac:dyDescent="0.25">
      <c r="C1711" s="5720" t="s">
        <v>943</v>
      </c>
      <c r="D1711" s="5721"/>
      <c r="E1711" s="1431">
        <v>30</v>
      </c>
      <c r="F1711" s="712"/>
      <c r="G1711" s="712"/>
      <c r="H1711" s="712"/>
      <c r="I1711" s="712"/>
      <c r="J1711" s="712"/>
      <c r="K1711" s="715"/>
    </row>
    <row r="1712" spans="3:11" ht="15" customHeight="1" x14ac:dyDescent="0.2">
      <c r="C1712" s="5867"/>
      <c r="D1712" s="5060"/>
      <c r="E1712" s="712"/>
      <c r="F1712" s="712"/>
      <c r="G1712" s="712"/>
      <c r="H1712" s="712"/>
      <c r="I1712" s="712"/>
      <c r="J1712" s="712"/>
      <c r="K1712" s="715"/>
    </row>
    <row r="1713" spans="3:11" ht="15" customHeight="1" x14ac:dyDescent="0.2">
      <c r="C1713" s="746" t="s">
        <v>954</v>
      </c>
      <c r="D1713" s="876"/>
      <c r="E1713" s="876"/>
      <c r="F1713" s="876"/>
      <c r="G1713" s="712"/>
      <c r="H1713" s="712"/>
      <c r="I1713" s="712"/>
      <c r="J1713" s="712"/>
      <c r="K1713" s="715"/>
    </row>
    <row r="1714" spans="3:11" ht="15" customHeight="1" x14ac:dyDescent="0.2">
      <c r="C1714" s="5714" t="s">
        <v>944</v>
      </c>
      <c r="D1714" s="4536"/>
      <c r="E1714" s="4536"/>
      <c r="F1714" s="4536"/>
      <c r="G1714" s="4536"/>
      <c r="H1714" s="4536"/>
      <c r="I1714" s="4536"/>
      <c r="J1714" s="4536"/>
      <c r="K1714" s="5713"/>
    </row>
    <row r="1715" spans="3:11" ht="15" customHeight="1" x14ac:dyDescent="0.2">
      <c r="C1715" s="5724" t="s">
        <v>945</v>
      </c>
      <c r="D1715" s="4402"/>
      <c r="E1715" s="4402"/>
      <c r="F1715" s="4402"/>
      <c r="G1715" s="4402"/>
      <c r="H1715" s="712"/>
      <c r="I1715" s="712"/>
      <c r="J1715" s="712"/>
      <c r="K1715" s="715"/>
    </row>
    <row r="1716" spans="3:11" ht="15" customHeight="1" thickBot="1" x14ac:dyDescent="0.25">
      <c r="C1716" s="5724" t="s">
        <v>1558</v>
      </c>
      <c r="D1716" s="4402"/>
      <c r="E1716" s="4402"/>
      <c r="F1716" s="4402"/>
      <c r="G1716" s="4402"/>
      <c r="H1716" s="712"/>
      <c r="I1716" s="712"/>
      <c r="J1716" s="712"/>
      <c r="K1716" s="715"/>
    </row>
    <row r="1717" spans="3:11" ht="15" customHeight="1" thickBot="1" x14ac:dyDescent="0.25">
      <c r="C1717" s="5698" t="s">
        <v>1559</v>
      </c>
      <c r="D1717" s="5129"/>
      <c r="E1717" s="5129"/>
      <c r="F1717" s="5129"/>
      <c r="G1717" s="5129"/>
      <c r="H1717" s="5129"/>
      <c r="I1717" s="5129"/>
      <c r="J1717" s="5129"/>
      <c r="K1717" s="1406" t="s">
        <v>1560</v>
      </c>
    </row>
    <row r="1718" spans="3:11" ht="15" customHeight="1" x14ac:dyDescent="0.2">
      <c r="C1718" s="1407" t="s">
        <v>1561</v>
      </c>
      <c r="D1718" s="1408" t="s">
        <v>1562</v>
      </c>
      <c r="E1718" s="1408" t="s">
        <v>1563</v>
      </c>
      <c r="F1718" s="1408" t="s">
        <v>1564</v>
      </c>
      <c r="G1718" s="1408" t="s">
        <v>661</v>
      </c>
      <c r="H1718" s="1409" t="s">
        <v>662</v>
      </c>
      <c r="I1718" s="1409" t="s">
        <v>1565</v>
      </c>
      <c r="J1718" s="1410" t="s">
        <v>664</v>
      </c>
      <c r="K1718" s="1411" t="s">
        <v>665</v>
      </c>
    </row>
    <row r="1719" spans="3:11" ht="15" customHeight="1" x14ac:dyDescent="0.2">
      <c r="C1719" s="1412">
        <v>0.18890000000000001</v>
      </c>
      <c r="D1719" s="1413">
        <v>0.28000000000000003</v>
      </c>
      <c r="E1719" s="1413">
        <v>0.28000000000000003</v>
      </c>
      <c r="F1719" s="1413">
        <v>0.28000000000000003</v>
      </c>
      <c r="G1719" s="1413">
        <v>0.28000000000000003</v>
      </c>
      <c r="H1719" s="1414">
        <v>0.47</v>
      </c>
      <c r="I1719" s="1414">
        <v>0.94</v>
      </c>
      <c r="J1719" s="1414">
        <v>4.49</v>
      </c>
      <c r="K1719" s="1415">
        <v>0.1</v>
      </c>
    </row>
    <row r="1720" spans="3:11" ht="15" customHeight="1" x14ac:dyDescent="0.2">
      <c r="C1720" s="5699" t="s">
        <v>1566</v>
      </c>
      <c r="D1720" s="5700"/>
      <c r="E1720" s="5700"/>
      <c r="F1720" s="5700"/>
      <c r="G1720" s="5700"/>
      <c r="H1720" s="712"/>
      <c r="I1720" s="712"/>
      <c r="J1720" s="712"/>
      <c r="K1720" s="715"/>
    </row>
    <row r="1721" spans="3:11" ht="15" customHeight="1" thickBot="1" x14ac:dyDescent="0.25">
      <c r="C1721" s="1416"/>
      <c r="D1721" s="1336"/>
      <c r="E1721" s="1336"/>
      <c r="F1721" s="1336"/>
      <c r="G1721" s="1336"/>
      <c r="H1721" s="966"/>
      <c r="I1721" s="966"/>
      <c r="J1721" s="966"/>
      <c r="K1721" s="1417"/>
    </row>
    <row r="1722" spans="3:11" ht="15" customHeight="1" x14ac:dyDescent="0.2">
      <c r="C1722" s="1344"/>
      <c r="D1722" s="900"/>
      <c r="E1722" s="900"/>
      <c r="F1722" s="900"/>
      <c r="G1722" s="900"/>
      <c r="H1722" s="712"/>
      <c r="I1722" s="712"/>
      <c r="J1722" s="712"/>
      <c r="K1722" s="715"/>
    </row>
    <row r="1723" spans="3:11" ht="15" customHeight="1" x14ac:dyDescent="0.2">
      <c r="C1723" s="5711" t="s">
        <v>1568</v>
      </c>
      <c r="D1723" s="5302"/>
      <c r="E1723" s="5302"/>
      <c r="F1723" s="900"/>
      <c r="G1723" s="900"/>
      <c r="H1723" s="712"/>
      <c r="I1723" s="712"/>
      <c r="J1723" s="712"/>
      <c r="K1723" s="715"/>
    </row>
    <row r="1724" spans="3:11" ht="15" customHeight="1" x14ac:dyDescent="0.2">
      <c r="C1724" s="5661" t="s">
        <v>1569</v>
      </c>
      <c r="D1724" s="4324"/>
      <c r="E1724" s="4324"/>
      <c r="F1724" s="4324"/>
      <c r="G1724" s="4324"/>
      <c r="H1724" s="4324"/>
      <c r="I1724" s="4324"/>
      <c r="J1724" s="4324"/>
      <c r="K1724" s="5662"/>
    </row>
    <row r="1725" spans="3:11" ht="15" customHeight="1" x14ac:dyDescent="0.2">
      <c r="C1725" s="746" t="s">
        <v>1570</v>
      </c>
      <c r="D1725" s="876"/>
      <c r="E1725" s="876"/>
      <c r="F1725" s="876"/>
      <c r="G1725" s="712"/>
      <c r="H1725" s="712"/>
      <c r="I1725" s="712"/>
      <c r="J1725" s="712"/>
      <c r="K1725" s="715"/>
    </row>
    <row r="1726" spans="3:11" ht="15" customHeight="1" thickBot="1" x14ac:dyDescent="0.25">
      <c r="C1726" s="719" t="s">
        <v>1571</v>
      </c>
      <c r="D1726" s="720"/>
      <c r="E1726" s="720"/>
      <c r="F1726" s="720"/>
      <c r="G1726" s="720"/>
      <c r="H1726" s="720"/>
      <c r="I1726" s="720"/>
      <c r="J1726" s="720"/>
      <c r="K1726" s="721"/>
    </row>
    <row r="1727" spans="3:11" ht="15" customHeight="1" thickTop="1" x14ac:dyDescent="0.3">
      <c r="C1727" s="1039"/>
      <c r="D1727" s="483"/>
      <c r="E1727" s="483"/>
      <c r="F1727" s="483"/>
      <c r="G1727" s="483"/>
      <c r="H1727" s="2"/>
    </row>
    <row r="1728" spans="3:11" ht="15" customHeight="1" thickBot="1" x14ac:dyDescent="0.35">
      <c r="C1728" s="483"/>
      <c r="D1728" s="483"/>
      <c r="E1728" s="483"/>
      <c r="F1728" s="483"/>
      <c r="G1728" s="483"/>
      <c r="H1728" s="2"/>
    </row>
    <row r="1729" spans="3:11" ht="15" customHeight="1" thickTop="1" x14ac:dyDescent="0.2">
      <c r="C1729" s="5692" t="s">
        <v>2886</v>
      </c>
      <c r="D1729" s="5693"/>
      <c r="E1729" s="5693"/>
      <c r="F1729" s="5693"/>
      <c r="G1729" s="5693"/>
      <c r="H1729" s="5693"/>
      <c r="I1729" s="5693"/>
      <c r="J1729" s="5693"/>
      <c r="K1729" s="5694"/>
    </row>
    <row r="1730" spans="3:11" ht="15" customHeight="1" x14ac:dyDescent="0.2">
      <c r="C1730" s="5709" t="s">
        <v>1029</v>
      </c>
      <c r="D1730" s="5684"/>
      <c r="E1730" s="5684"/>
      <c r="F1730" s="5684"/>
      <c r="G1730" s="5684"/>
      <c r="H1730" s="712"/>
      <c r="I1730" s="772"/>
      <c r="J1730" s="772"/>
      <c r="K1730" s="715"/>
    </row>
    <row r="1731" spans="3:11" ht="15" customHeight="1" x14ac:dyDescent="0.2">
      <c r="C1731" s="5714" t="s">
        <v>2887</v>
      </c>
      <c r="D1731" s="4536"/>
      <c r="E1731" s="4536"/>
      <c r="F1731" s="4536"/>
      <c r="G1731" s="4536"/>
      <c r="H1731" s="4536"/>
      <c r="I1731" s="4536"/>
      <c r="J1731" s="4536"/>
      <c r="K1731" s="5713"/>
    </row>
    <row r="1732" spans="3:11" ht="15" customHeight="1" thickBot="1" x14ac:dyDescent="0.25">
      <c r="C1732" s="1377"/>
      <c r="D1732" s="1337"/>
      <c r="E1732" s="1337"/>
      <c r="F1732" s="1337"/>
      <c r="G1732" s="1337"/>
      <c r="H1732" s="712"/>
      <c r="I1732" s="712"/>
      <c r="J1732" s="712"/>
      <c r="K1732" s="715"/>
    </row>
    <row r="1733" spans="3:11" ht="15" customHeight="1" thickBot="1" x14ac:dyDescent="0.25">
      <c r="C1733" s="1379" t="s">
        <v>2888</v>
      </c>
      <c r="D1733" s="1340" t="s">
        <v>2889</v>
      </c>
      <c r="E1733" s="1341" t="s">
        <v>2890</v>
      </c>
      <c r="F1733" s="1339" t="s">
        <v>382</v>
      </c>
      <c r="G1733" s="1341" t="s">
        <v>905</v>
      </c>
      <c r="H1733" s="712"/>
      <c r="I1733" s="712"/>
      <c r="J1733" s="712"/>
      <c r="K1733" s="715"/>
    </row>
    <row r="1734" spans="3:11" ht="15" customHeight="1" x14ac:dyDescent="0.2">
      <c r="C1734" s="1380" t="s">
        <v>2891</v>
      </c>
      <c r="D1734" s="1381" t="s">
        <v>2892</v>
      </c>
      <c r="E1734" s="1382">
        <v>700</v>
      </c>
      <c r="F1734" s="1381">
        <v>15</v>
      </c>
      <c r="G1734" s="1383">
        <v>0.1</v>
      </c>
      <c r="H1734" s="712"/>
      <c r="I1734" s="712"/>
      <c r="J1734" s="712"/>
      <c r="K1734" s="715"/>
    </row>
    <row r="1735" spans="3:11" ht="15" customHeight="1" x14ac:dyDescent="0.2">
      <c r="C1735" s="1384" t="s">
        <v>2893</v>
      </c>
      <c r="D1735" s="1381" t="s">
        <v>2894</v>
      </c>
      <c r="E1735" s="1382">
        <v>1000</v>
      </c>
      <c r="F1735" s="1381">
        <v>19</v>
      </c>
      <c r="G1735" s="1383">
        <v>0.1</v>
      </c>
      <c r="H1735" s="712"/>
      <c r="I1735" s="712"/>
      <c r="J1735" s="712"/>
      <c r="K1735" s="715"/>
    </row>
    <row r="1736" spans="3:11" ht="15" customHeight="1" x14ac:dyDescent="0.2">
      <c r="C1736" s="1384" t="s">
        <v>2895</v>
      </c>
      <c r="D1736" s="1381" t="s">
        <v>2894</v>
      </c>
      <c r="E1736" s="1382">
        <v>2000</v>
      </c>
      <c r="F1736" s="1381">
        <v>29</v>
      </c>
      <c r="G1736" s="1383">
        <v>0.1</v>
      </c>
      <c r="H1736" s="712"/>
      <c r="I1736" s="712"/>
      <c r="J1736" s="712"/>
      <c r="K1736" s="715"/>
    </row>
    <row r="1737" spans="3:11" ht="15" customHeight="1" thickBot="1" x14ac:dyDescent="0.25">
      <c r="C1737" s="1385" t="s">
        <v>2896</v>
      </c>
      <c r="D1737" s="1386" t="s">
        <v>2894</v>
      </c>
      <c r="E1737" s="1387">
        <v>3000</v>
      </c>
      <c r="F1737" s="1386">
        <v>39</v>
      </c>
      <c r="G1737" s="1388">
        <v>0.1</v>
      </c>
      <c r="H1737" s="712"/>
      <c r="I1737" s="712"/>
      <c r="J1737" s="712"/>
      <c r="K1737" s="715"/>
    </row>
    <row r="1738" spans="3:11" ht="15" customHeight="1" x14ac:dyDescent="0.2">
      <c r="C1738" s="1389"/>
      <c r="D1738" s="1381"/>
      <c r="E1738" s="1381"/>
      <c r="F1738" s="1381"/>
      <c r="G1738" s="1383"/>
      <c r="H1738" s="712"/>
      <c r="I1738" s="712"/>
      <c r="J1738" s="712"/>
      <c r="K1738" s="715"/>
    </row>
    <row r="1739" spans="3:11" ht="15" customHeight="1" x14ac:dyDescent="0.2">
      <c r="C1739" s="5845" t="s">
        <v>2460</v>
      </c>
      <c r="D1739" s="5846"/>
      <c r="E1739" s="5846"/>
      <c r="F1739" s="5847"/>
      <c r="G1739" s="1326"/>
      <c r="H1739" s="712"/>
      <c r="I1739" s="712"/>
      <c r="J1739" s="712"/>
      <c r="K1739" s="715"/>
    </row>
    <row r="1740" spans="3:11" ht="15" customHeight="1" thickBot="1" x14ac:dyDescent="0.25">
      <c r="C1740" s="5717" t="s">
        <v>2897</v>
      </c>
      <c r="D1740" s="5718"/>
      <c r="E1740" s="5718"/>
      <c r="F1740" s="5719"/>
      <c r="G1740" s="1335"/>
      <c r="H1740" s="712"/>
      <c r="I1740" s="712"/>
      <c r="J1740" s="712"/>
      <c r="K1740" s="715"/>
    </row>
    <row r="1741" spans="3:11" ht="15" customHeight="1" x14ac:dyDescent="0.2">
      <c r="C1741" s="718"/>
      <c r="D1741" s="712"/>
      <c r="E1741" s="712"/>
      <c r="F1741" s="712"/>
      <c r="G1741" s="712"/>
      <c r="H1741" s="712"/>
      <c r="I1741" s="712"/>
      <c r="J1741" s="712"/>
      <c r="K1741" s="715"/>
    </row>
    <row r="1742" spans="3:11" ht="15" customHeight="1" x14ac:dyDescent="0.2">
      <c r="C1742" s="746" t="s">
        <v>954</v>
      </c>
      <c r="D1742" s="876"/>
      <c r="E1742" s="876"/>
      <c r="F1742" s="876"/>
      <c r="G1742" s="712"/>
      <c r="H1742" s="712"/>
      <c r="I1742" s="712"/>
      <c r="J1742" s="712"/>
      <c r="K1742" s="715"/>
    </row>
    <row r="1743" spans="3:11" ht="15" customHeight="1" x14ac:dyDescent="0.2">
      <c r="C1743" s="5724" t="s">
        <v>2898</v>
      </c>
      <c r="D1743" s="4402"/>
      <c r="E1743" s="4402"/>
      <c r="F1743" s="4402"/>
      <c r="G1743" s="4402"/>
      <c r="H1743" s="712"/>
      <c r="I1743" s="712"/>
      <c r="J1743" s="712"/>
      <c r="K1743" s="715"/>
    </row>
    <row r="1744" spans="3:11" ht="30" customHeight="1" x14ac:dyDescent="0.2">
      <c r="C1744" s="5724" t="s">
        <v>2899</v>
      </c>
      <c r="D1744" s="4402"/>
      <c r="E1744" s="4402"/>
      <c r="F1744" s="4402"/>
      <c r="G1744" s="4402"/>
      <c r="H1744" s="4402"/>
      <c r="I1744" s="4402"/>
      <c r="J1744" s="4402"/>
      <c r="K1744" s="5634"/>
    </row>
    <row r="1745" spans="3:11" ht="15" customHeight="1" x14ac:dyDescent="0.2">
      <c r="C1745" s="718" t="s">
        <v>2900</v>
      </c>
      <c r="D1745" s="712"/>
      <c r="E1745" s="712"/>
      <c r="F1745" s="712"/>
      <c r="G1745" s="712"/>
      <c r="H1745" s="712"/>
      <c r="I1745" s="712"/>
      <c r="J1745" s="712"/>
      <c r="K1745" s="715"/>
    </row>
    <row r="1746" spans="3:11" ht="15" customHeight="1" x14ac:dyDescent="0.2">
      <c r="C1746" s="718" t="s">
        <v>2901</v>
      </c>
      <c r="D1746" s="712"/>
      <c r="E1746" s="712"/>
      <c r="F1746" s="712"/>
      <c r="G1746" s="712"/>
      <c r="H1746" s="712"/>
      <c r="I1746" s="712"/>
      <c r="J1746" s="712"/>
      <c r="K1746" s="715"/>
    </row>
    <row r="1747" spans="3:11" ht="15" customHeight="1" x14ac:dyDescent="0.2">
      <c r="C1747" s="718"/>
      <c r="D1747" s="712"/>
      <c r="E1747" s="712"/>
      <c r="F1747" s="712"/>
      <c r="G1747" s="712"/>
      <c r="H1747" s="712"/>
      <c r="I1747" s="712"/>
      <c r="J1747" s="712"/>
      <c r="K1747" s="715"/>
    </row>
    <row r="1748" spans="3:11" ht="15" customHeight="1" x14ac:dyDescent="0.2">
      <c r="C1748" s="746" t="s">
        <v>2902</v>
      </c>
      <c r="D1748" s="712"/>
      <c r="E1748" s="712"/>
      <c r="F1748" s="712"/>
      <c r="G1748" s="712"/>
      <c r="H1748" s="712"/>
      <c r="I1748" s="712"/>
      <c r="J1748" s="712"/>
      <c r="K1748" s="715"/>
    </row>
    <row r="1749" spans="3:11" ht="15" customHeight="1" x14ac:dyDescent="0.2">
      <c r="C1749" s="718"/>
      <c r="D1749" s="712"/>
      <c r="E1749" s="712"/>
      <c r="F1749" s="712"/>
      <c r="G1749" s="712"/>
      <c r="H1749" s="712"/>
      <c r="I1749" s="712"/>
      <c r="J1749" s="712"/>
      <c r="K1749" s="715"/>
    </row>
    <row r="1750" spans="3:11" ht="33" customHeight="1" x14ac:dyDescent="0.2">
      <c r="C1750" s="5724" t="s">
        <v>1540</v>
      </c>
      <c r="D1750" s="4402"/>
      <c r="E1750" s="4402"/>
      <c r="F1750" s="4402"/>
      <c r="G1750" s="4402"/>
      <c r="H1750" s="4402"/>
      <c r="I1750" s="4402"/>
      <c r="J1750" s="4402"/>
      <c r="K1750" s="5634"/>
    </row>
    <row r="1751" spans="3:11" ht="15" customHeight="1" thickBot="1" x14ac:dyDescent="0.25">
      <c r="C1751" s="718"/>
      <c r="D1751" s="712"/>
      <c r="E1751" s="712"/>
      <c r="F1751" s="712"/>
      <c r="G1751" s="712"/>
      <c r="H1751" s="712"/>
      <c r="I1751" s="712"/>
      <c r="J1751" s="712"/>
      <c r="K1751" s="715"/>
    </row>
    <row r="1752" spans="3:11" ht="15" customHeight="1" thickBot="1" x14ac:dyDescent="0.25">
      <c r="C1752" s="1390" t="s">
        <v>903</v>
      </c>
      <c r="D1752" s="931" t="s">
        <v>1541</v>
      </c>
      <c r="E1752" s="1342" t="s">
        <v>1542</v>
      </c>
      <c r="F1752" s="920" t="s">
        <v>1543</v>
      </c>
      <c r="G1752" s="1391"/>
      <c r="H1752" s="712"/>
      <c r="I1752" s="712"/>
      <c r="J1752" s="712"/>
      <c r="K1752" s="715"/>
    </row>
    <row r="1753" spans="3:11" ht="15" customHeight="1" x14ac:dyDescent="0.2">
      <c r="C1753" s="1392" t="s">
        <v>2891</v>
      </c>
      <c r="D1753" s="1393">
        <v>15</v>
      </c>
      <c r="E1753" s="1393">
        <v>12.9</v>
      </c>
      <c r="F1753" s="1394">
        <f>1-(+E1753/D1753)</f>
        <v>0.14000000000000001</v>
      </c>
      <c r="G1753" s="1395"/>
      <c r="H1753" s="712"/>
      <c r="I1753" s="712"/>
      <c r="J1753" s="712"/>
      <c r="K1753" s="715"/>
    </row>
    <row r="1754" spans="3:11" ht="15" customHeight="1" x14ac:dyDescent="0.2">
      <c r="C1754" s="1396" t="s">
        <v>2893</v>
      </c>
      <c r="D1754" s="1397">
        <v>19</v>
      </c>
      <c r="E1754" s="1397">
        <v>16.34</v>
      </c>
      <c r="F1754" s="1398">
        <f>1-(+E1754/D1754)</f>
        <v>0.14000000000000001</v>
      </c>
      <c r="G1754" s="1395"/>
      <c r="H1754" s="712"/>
      <c r="I1754" s="712"/>
      <c r="J1754" s="712"/>
      <c r="K1754" s="715"/>
    </row>
    <row r="1755" spans="3:11" ht="15" customHeight="1" x14ac:dyDescent="0.2">
      <c r="C1755" s="1396" t="s">
        <v>2895</v>
      </c>
      <c r="D1755" s="1397">
        <v>29</v>
      </c>
      <c r="E1755" s="1397">
        <v>24.94</v>
      </c>
      <c r="F1755" s="1398">
        <f>1-(+E1755/D1755)</f>
        <v>0.1399999999999999</v>
      </c>
      <c r="G1755" s="1395"/>
      <c r="H1755" s="712"/>
      <c r="I1755" s="712"/>
      <c r="J1755" s="712"/>
      <c r="K1755" s="715"/>
    </row>
    <row r="1756" spans="3:11" ht="15" customHeight="1" thickBot="1" x14ac:dyDescent="0.25">
      <c r="C1756" s="1399" t="s">
        <v>2896</v>
      </c>
      <c r="D1756" s="1400">
        <v>39</v>
      </c>
      <c r="E1756" s="1400">
        <v>33.54</v>
      </c>
      <c r="F1756" s="1401">
        <f>1-(+E1756/D1756)</f>
        <v>0.14000000000000001</v>
      </c>
      <c r="G1756" s="1395"/>
      <c r="H1756" s="712"/>
      <c r="I1756" s="712"/>
      <c r="J1756" s="712"/>
      <c r="K1756" s="715"/>
    </row>
    <row r="1757" spans="3:11" ht="15" customHeight="1" x14ac:dyDescent="0.2">
      <c r="C1757" s="5857" t="s">
        <v>1544</v>
      </c>
      <c r="D1757" s="5858"/>
      <c r="E1757" s="5858"/>
      <c r="F1757" s="5859"/>
      <c r="G1757" s="1395"/>
      <c r="H1757" s="712"/>
      <c r="I1757" s="712"/>
      <c r="J1757" s="712"/>
      <c r="K1757" s="715"/>
    </row>
    <row r="1758" spans="3:11" ht="15" customHeight="1" thickBot="1" x14ac:dyDescent="0.25">
      <c r="C1758" s="5717"/>
      <c r="D1758" s="5718"/>
      <c r="E1758" s="5718"/>
      <c r="F1758" s="5864"/>
      <c r="G1758" s="712"/>
      <c r="H1758" s="712"/>
      <c r="I1758" s="712"/>
      <c r="J1758" s="712"/>
      <c r="K1758" s="715"/>
    </row>
    <row r="1759" spans="3:11" ht="15" customHeight="1" x14ac:dyDescent="0.2">
      <c r="C1759" s="1402" t="s">
        <v>1592</v>
      </c>
      <c r="D1759" s="712"/>
      <c r="E1759" s="712"/>
      <c r="F1759" s="712"/>
      <c r="G1759" s="712"/>
      <c r="H1759" s="712"/>
      <c r="I1759" s="712"/>
      <c r="J1759" s="712"/>
      <c r="K1759" s="715"/>
    </row>
    <row r="1760" spans="3:11" ht="15" customHeight="1" x14ac:dyDescent="0.2">
      <c r="C1760" s="5854" t="s">
        <v>1545</v>
      </c>
      <c r="D1760" s="5855"/>
      <c r="E1760" s="5855"/>
      <c r="F1760" s="5855"/>
      <c r="G1760" s="5855"/>
      <c r="H1760" s="5855"/>
      <c r="I1760" s="5855"/>
      <c r="J1760" s="5855"/>
      <c r="K1760" s="5856"/>
    </row>
    <row r="1761" spans="3:11" ht="15" customHeight="1" x14ac:dyDescent="0.2">
      <c r="C1761" s="718" t="s">
        <v>1546</v>
      </c>
      <c r="D1761" s="712"/>
      <c r="E1761" s="712"/>
      <c r="F1761" s="712"/>
      <c r="G1761" s="712"/>
      <c r="H1761" s="712"/>
      <c r="I1761" s="712"/>
      <c r="J1761" s="712"/>
      <c r="K1761" s="715"/>
    </row>
    <row r="1762" spans="3:11" ht="15" customHeight="1" x14ac:dyDescent="0.2">
      <c r="C1762" s="718" t="s">
        <v>1547</v>
      </c>
      <c r="D1762" s="712"/>
      <c r="E1762" s="712"/>
      <c r="F1762" s="712"/>
      <c r="G1762" s="712"/>
      <c r="H1762" s="712"/>
      <c r="I1762" s="712"/>
      <c r="J1762" s="712"/>
      <c r="K1762" s="715"/>
    </row>
    <row r="1763" spans="3:11" ht="15" customHeight="1" x14ac:dyDescent="0.2">
      <c r="C1763" s="746" t="s">
        <v>1548</v>
      </c>
      <c r="D1763" s="712"/>
      <c r="E1763" s="712"/>
      <c r="F1763" s="712"/>
      <c r="G1763" s="712"/>
      <c r="H1763" s="712"/>
      <c r="I1763" s="712"/>
      <c r="J1763" s="712"/>
      <c r="K1763" s="715"/>
    </row>
    <row r="1764" spans="3:11" ht="15" customHeight="1" thickBot="1" x14ac:dyDescent="0.25">
      <c r="C1764" s="719" t="s">
        <v>1549</v>
      </c>
      <c r="D1764" s="720"/>
      <c r="E1764" s="720"/>
      <c r="F1764" s="720"/>
      <c r="G1764" s="720"/>
      <c r="H1764" s="720"/>
      <c r="I1764" s="720"/>
      <c r="J1764" s="720"/>
      <c r="K1764" s="721"/>
    </row>
    <row r="1765" spans="3:11" ht="15" customHeight="1" thickTop="1" x14ac:dyDescent="0.3">
      <c r="C1765" s="1039"/>
      <c r="D1765" s="483"/>
      <c r="E1765" s="483"/>
      <c r="F1765" s="483"/>
      <c r="G1765" s="483"/>
      <c r="H1765" s="2"/>
    </row>
    <row r="1766" spans="3:11" s="314" customFormat="1" ht="15" customHeight="1" x14ac:dyDescent="0.3">
      <c r="C1766" s="483"/>
      <c r="D1766" s="483"/>
      <c r="E1766" s="483"/>
      <c r="F1766" s="483"/>
      <c r="G1766" s="483"/>
      <c r="H1766" s="248"/>
    </row>
    <row r="1767" spans="3:11" s="314" customFormat="1" ht="15" customHeight="1" thickBot="1" x14ac:dyDescent="0.35">
      <c r="C1767" s="483"/>
      <c r="D1767" s="483"/>
      <c r="E1767" s="483"/>
      <c r="F1767" s="483"/>
      <c r="G1767" s="483"/>
      <c r="H1767" s="248"/>
    </row>
    <row r="1768" spans="3:11" s="314" customFormat="1" ht="15" customHeight="1" thickTop="1" x14ac:dyDescent="0.2">
      <c r="C1768" s="5630" t="s">
        <v>2544</v>
      </c>
      <c r="D1768" s="5631"/>
      <c r="E1768" s="5631"/>
      <c r="F1768" s="5631"/>
      <c r="G1768" s="5631"/>
      <c r="H1768" s="5632"/>
    </row>
    <row r="1769" spans="3:11" s="314" customFormat="1" ht="15" customHeight="1" thickBot="1" x14ac:dyDescent="0.25">
      <c r="C1769" s="716"/>
      <c r="D1769" s="1022"/>
      <c r="E1769" s="1022"/>
      <c r="F1769" s="1022"/>
      <c r="G1769" s="848"/>
      <c r="H1769" s="1030"/>
    </row>
    <row r="1770" spans="3:11" s="314" customFormat="1" ht="15" customHeight="1" x14ac:dyDescent="0.2">
      <c r="C1770" s="878" t="s">
        <v>903</v>
      </c>
      <c r="D1770" s="879" t="s">
        <v>904</v>
      </c>
      <c r="E1770" s="880" t="s">
        <v>382</v>
      </c>
      <c r="F1770" s="1031" t="s">
        <v>2545</v>
      </c>
      <c r="G1770" s="881" t="s">
        <v>2546</v>
      </c>
      <c r="H1770" s="882"/>
    </row>
    <row r="1771" spans="3:11" s="314" customFormat="1" ht="15" customHeight="1" x14ac:dyDescent="0.2">
      <c r="C1771" s="883" t="s">
        <v>2547</v>
      </c>
      <c r="D1771" s="973">
        <v>0</v>
      </c>
      <c r="E1771" s="1032">
        <v>15</v>
      </c>
      <c r="F1771" s="1033" t="s">
        <v>2548</v>
      </c>
      <c r="G1771" s="1034" t="s">
        <v>1534</v>
      </c>
      <c r="H1771" s="882"/>
    </row>
    <row r="1772" spans="3:11" s="314" customFormat="1" ht="15" customHeight="1" thickBot="1" x14ac:dyDescent="0.25">
      <c r="C1772" s="1035" t="s">
        <v>2233</v>
      </c>
      <c r="D1772" s="1036"/>
      <c r="E1772" s="1037"/>
      <c r="F1772" s="1037"/>
      <c r="G1772" s="1038"/>
      <c r="H1772" s="882"/>
    </row>
    <row r="1773" spans="3:11" s="314" customFormat="1" ht="15" customHeight="1" x14ac:dyDescent="0.2">
      <c r="C1773" s="5835" t="s">
        <v>1277</v>
      </c>
      <c r="D1773" s="5688"/>
      <c r="E1773" s="5688"/>
      <c r="F1773" s="5688"/>
      <c r="G1773" s="5688"/>
      <c r="H1773" s="5851"/>
    </row>
    <row r="1774" spans="3:11" s="314" customFormat="1" ht="15" customHeight="1" x14ac:dyDescent="0.2">
      <c r="C1774" s="5834" t="s">
        <v>2549</v>
      </c>
      <c r="D1774" s="5852"/>
      <c r="E1774" s="5852"/>
      <c r="F1774" s="5852"/>
      <c r="G1774" s="5852"/>
      <c r="H1774" s="5853"/>
    </row>
    <row r="1775" spans="3:11" s="314" customFormat="1" ht="15" customHeight="1" x14ac:dyDescent="0.2">
      <c r="C1775" s="892" t="s">
        <v>2550</v>
      </c>
      <c r="D1775" s="893"/>
      <c r="E1775" s="893"/>
      <c r="F1775" s="893"/>
      <c r="G1775" s="893"/>
      <c r="H1775" s="894"/>
    </row>
    <row r="1776" spans="3:11" s="314" customFormat="1" ht="15" customHeight="1" thickBot="1" x14ac:dyDescent="0.25">
      <c r="C1776" s="895" t="s">
        <v>2551</v>
      </c>
      <c r="D1776" s="896"/>
      <c r="E1776" s="896"/>
      <c r="F1776" s="896"/>
      <c r="G1776" s="896"/>
      <c r="H1776" s="897"/>
    </row>
    <row r="1777" spans="3:8" s="314" customFormat="1" ht="15" customHeight="1" thickTop="1" x14ac:dyDescent="0.3">
      <c r="C1777" s="5660"/>
      <c r="D1777" s="5660"/>
      <c r="E1777" s="5660"/>
      <c r="F1777" s="483"/>
      <c r="G1777" s="483"/>
      <c r="H1777" s="248"/>
    </row>
    <row r="1778" spans="3:8" s="314" customFormat="1" ht="15" customHeight="1" x14ac:dyDescent="0.3">
      <c r="C1778" s="483"/>
      <c r="D1778" s="483"/>
      <c r="E1778" s="483"/>
      <c r="F1778" s="483"/>
      <c r="G1778" s="483"/>
      <c r="H1778" s="248"/>
    </row>
    <row r="1779" spans="3:8" s="314" customFormat="1" ht="15" customHeight="1" x14ac:dyDescent="0.2">
      <c r="C1779" s="5860" t="s">
        <v>1027</v>
      </c>
      <c r="D1779" s="5860"/>
      <c r="E1779" s="5860"/>
      <c r="F1779" s="5860"/>
      <c r="G1779" s="5860"/>
      <c r="H1779" s="248"/>
    </row>
    <row r="1780" spans="3:8" s="314" customFormat="1" ht="15" customHeight="1" x14ac:dyDescent="0.2">
      <c r="C1780" s="5865" t="s">
        <v>1028</v>
      </c>
      <c r="D1780" s="5860"/>
      <c r="E1780" s="5860"/>
      <c r="F1780" s="5860"/>
      <c r="G1780" s="5866"/>
      <c r="H1780" s="248"/>
    </row>
    <row r="1781" spans="3:8" s="314" customFormat="1" ht="15" customHeight="1" x14ac:dyDescent="0.2">
      <c r="C1781" s="746" t="s">
        <v>1029</v>
      </c>
      <c r="D1781" s="876"/>
      <c r="E1781" s="876"/>
      <c r="F1781" s="876"/>
      <c r="G1781" s="877"/>
      <c r="H1781" s="248"/>
    </row>
    <row r="1782" spans="3:8" s="314" customFormat="1" ht="32.25" customHeight="1" x14ac:dyDescent="0.2">
      <c r="C1782" s="5633" t="s">
        <v>1030</v>
      </c>
      <c r="D1782" s="4493"/>
      <c r="E1782" s="4493"/>
      <c r="F1782" s="4493"/>
      <c r="G1782" s="5751"/>
      <c r="H1782" s="248"/>
    </row>
    <row r="1783" spans="3:8" s="314" customFormat="1" ht="15" customHeight="1" x14ac:dyDescent="0.2">
      <c r="C1783" s="892" t="s">
        <v>1031</v>
      </c>
      <c r="D1783" s="893"/>
      <c r="E1783" s="893"/>
      <c r="F1783" s="893"/>
      <c r="G1783" s="894"/>
      <c r="H1783" s="248"/>
    </row>
    <row r="1784" spans="3:8" s="314" customFormat="1" ht="15" customHeight="1" x14ac:dyDescent="0.2">
      <c r="C1784" s="892"/>
      <c r="D1784" s="893"/>
      <c r="E1784" s="893"/>
      <c r="F1784" s="893"/>
      <c r="G1784" s="894"/>
      <c r="H1784" s="248"/>
    </row>
    <row r="1785" spans="3:8" s="314" customFormat="1" ht="15" customHeight="1" x14ac:dyDescent="0.2">
      <c r="C1785" s="746" t="s">
        <v>533</v>
      </c>
      <c r="D1785" s="893"/>
      <c r="E1785" s="893"/>
      <c r="F1785" s="893"/>
      <c r="G1785" s="894"/>
      <c r="H1785" s="248"/>
    </row>
    <row r="1786" spans="3:8" s="314" customFormat="1" ht="15" customHeight="1" x14ac:dyDescent="0.2">
      <c r="C1786" s="5633" t="s">
        <v>1032</v>
      </c>
      <c r="D1786" s="4493"/>
      <c r="E1786" s="4493"/>
      <c r="F1786" s="4493"/>
      <c r="G1786" s="5751"/>
      <c r="H1786" s="248"/>
    </row>
    <row r="1787" spans="3:8" s="314" customFormat="1" ht="15" customHeight="1" x14ac:dyDescent="0.2">
      <c r="C1787" s="5633" t="s">
        <v>1033</v>
      </c>
      <c r="D1787" s="4493"/>
      <c r="E1787" s="4493"/>
      <c r="F1787" s="4493"/>
      <c r="G1787" s="5751"/>
      <c r="H1787" s="248"/>
    </row>
    <row r="1788" spans="3:8" s="314" customFormat="1" ht="15" customHeight="1" x14ac:dyDescent="0.2">
      <c r="C1788" s="5633" t="s">
        <v>1034</v>
      </c>
      <c r="D1788" s="4493"/>
      <c r="E1788" s="4493"/>
      <c r="F1788" s="4493"/>
      <c r="G1788" s="5751"/>
      <c r="H1788" s="248"/>
    </row>
    <row r="1789" spans="3:8" s="314" customFormat="1" ht="15" customHeight="1" x14ac:dyDescent="0.2">
      <c r="C1789" s="5633" t="s">
        <v>1035</v>
      </c>
      <c r="D1789" s="4493"/>
      <c r="E1789" s="4493"/>
      <c r="F1789" s="4493"/>
      <c r="G1789" s="5751"/>
      <c r="H1789" s="248"/>
    </row>
    <row r="1790" spans="3:8" s="314" customFormat="1" ht="15" customHeight="1" x14ac:dyDescent="0.2">
      <c r="C1790" s="5633" t="s">
        <v>1036</v>
      </c>
      <c r="D1790" s="4493"/>
      <c r="E1790" s="4493"/>
      <c r="F1790" s="4493"/>
      <c r="G1790" s="5751"/>
      <c r="H1790" s="248"/>
    </row>
    <row r="1791" spans="3:8" s="314" customFormat="1" ht="33.75" customHeight="1" x14ac:dyDescent="0.2">
      <c r="C1791" s="5633" t="s">
        <v>1037</v>
      </c>
      <c r="D1791" s="4493"/>
      <c r="E1791" s="4493"/>
      <c r="F1791" s="4493"/>
      <c r="G1791" s="5751"/>
      <c r="H1791" s="248"/>
    </row>
    <row r="1792" spans="3:8" s="314" customFormat="1" ht="15" customHeight="1" x14ac:dyDescent="0.2">
      <c r="C1792" s="5633" t="s">
        <v>1038</v>
      </c>
      <c r="D1792" s="4493"/>
      <c r="E1792" s="4493"/>
      <c r="F1792" s="4493"/>
      <c r="G1792" s="5751"/>
      <c r="H1792" s="248"/>
    </row>
    <row r="1793" spans="3:8" s="314" customFormat="1" ht="28.5" customHeight="1" x14ac:dyDescent="0.2">
      <c r="C1793" s="5633" t="s">
        <v>1039</v>
      </c>
      <c r="D1793" s="4493"/>
      <c r="E1793" s="4493"/>
      <c r="F1793" s="4493"/>
      <c r="G1793" s="5751"/>
      <c r="H1793" s="248"/>
    </row>
    <row r="1794" spans="3:8" s="314" customFormat="1" ht="15" customHeight="1" x14ac:dyDescent="0.2">
      <c r="C1794" s="5633" t="s">
        <v>1040</v>
      </c>
      <c r="D1794" s="4493"/>
      <c r="E1794" s="4493"/>
      <c r="F1794" s="4493"/>
      <c r="G1794" s="5751"/>
      <c r="H1794" s="248"/>
    </row>
    <row r="1795" spans="3:8" s="314" customFormat="1" ht="15" customHeight="1" x14ac:dyDescent="0.2">
      <c r="C1795" s="5633" t="s">
        <v>1041</v>
      </c>
      <c r="D1795" s="4493"/>
      <c r="E1795" s="4493"/>
      <c r="F1795" s="4493"/>
      <c r="G1795" s="5751"/>
      <c r="H1795" s="248"/>
    </row>
    <row r="1796" spans="3:8" s="314" customFormat="1" ht="15" customHeight="1" x14ac:dyDescent="0.2">
      <c r="C1796" s="5633" t="s">
        <v>1042</v>
      </c>
      <c r="D1796" s="4493"/>
      <c r="E1796" s="4493"/>
      <c r="F1796" s="4493"/>
      <c r="G1796" s="5751"/>
      <c r="H1796" s="248"/>
    </row>
    <row r="1797" spans="3:8" s="314" customFormat="1" ht="15" customHeight="1" x14ac:dyDescent="0.2">
      <c r="C1797" s="5661" t="s">
        <v>1043</v>
      </c>
      <c r="D1797" s="4324"/>
      <c r="E1797" s="4324"/>
      <c r="F1797" s="4324"/>
      <c r="G1797" s="5662"/>
      <c r="H1797" s="248"/>
    </row>
    <row r="1798" spans="3:8" s="314" customFormat="1" ht="15" customHeight="1" thickBot="1" x14ac:dyDescent="0.25">
      <c r="C1798" s="5735" t="s">
        <v>1044</v>
      </c>
      <c r="D1798" s="5762"/>
      <c r="E1798" s="5762"/>
      <c r="F1798" s="5762"/>
      <c r="G1798" s="5763"/>
      <c r="H1798" s="248"/>
    </row>
    <row r="1799" spans="3:8" s="314" customFormat="1" ht="15" customHeight="1" thickTop="1" x14ac:dyDescent="0.2">
      <c r="C1799" s="1039"/>
      <c r="D1799" s="900"/>
      <c r="E1799" s="900"/>
      <c r="F1799" s="900"/>
      <c r="G1799" s="900"/>
      <c r="H1799" s="248"/>
    </row>
    <row r="1800" spans="3:8" s="314" customFormat="1" ht="15" customHeight="1" thickBot="1" x14ac:dyDescent="0.25">
      <c r="C1800" s="1013"/>
      <c r="D1800" s="1013"/>
      <c r="E1800" s="1013"/>
      <c r="F1800" s="1013"/>
      <c r="G1800" s="1014"/>
      <c r="H1800" s="248"/>
    </row>
    <row r="1801" spans="3:8" s="314" customFormat="1" ht="15" customHeight="1" thickTop="1" x14ac:dyDescent="0.2">
      <c r="C1801" s="5630" t="s">
        <v>1045</v>
      </c>
      <c r="D1801" s="5631"/>
      <c r="E1801" s="5631"/>
      <c r="F1801" s="5631"/>
      <c r="G1801" s="5632"/>
      <c r="H1801" s="248"/>
    </row>
    <row r="1802" spans="3:8" s="314" customFormat="1" ht="15" customHeight="1" x14ac:dyDescent="0.2">
      <c r="C1802" s="746" t="s">
        <v>1029</v>
      </c>
      <c r="D1802" s="876"/>
      <c r="E1802" s="876"/>
      <c r="F1802" s="876"/>
      <c r="G1802" s="877"/>
      <c r="H1802" s="248"/>
    </row>
    <row r="1803" spans="3:8" s="314" customFormat="1" ht="28.5" customHeight="1" x14ac:dyDescent="0.2">
      <c r="C1803" s="5633" t="s">
        <v>1046</v>
      </c>
      <c r="D1803" s="4493"/>
      <c r="E1803" s="4493"/>
      <c r="F1803" s="4493"/>
      <c r="G1803" s="5751"/>
      <c r="H1803" s="248"/>
    </row>
    <row r="1804" spans="3:8" s="314" customFormat="1" ht="15" customHeight="1" x14ac:dyDescent="0.2">
      <c r="C1804" s="892" t="s">
        <v>1047</v>
      </c>
      <c r="D1804" s="893"/>
      <c r="E1804" s="893"/>
      <c r="F1804" s="893"/>
      <c r="G1804" s="894"/>
      <c r="H1804" s="248"/>
    </row>
    <row r="1805" spans="3:8" s="314" customFormat="1" ht="15" customHeight="1" x14ac:dyDescent="0.2">
      <c r="C1805" s="892"/>
      <c r="D1805" s="893"/>
      <c r="E1805" s="893"/>
      <c r="F1805" s="893"/>
      <c r="G1805" s="894"/>
      <c r="H1805" s="248"/>
    </row>
    <row r="1806" spans="3:8" s="314" customFormat="1" ht="15" customHeight="1" x14ac:dyDescent="0.2">
      <c r="C1806" s="746" t="s">
        <v>1048</v>
      </c>
      <c r="D1806" s="893"/>
      <c r="E1806" s="893"/>
      <c r="F1806" s="893"/>
      <c r="G1806" s="894"/>
      <c r="H1806" s="248"/>
    </row>
    <row r="1807" spans="3:8" s="314" customFormat="1" ht="15" customHeight="1" x14ac:dyDescent="0.2">
      <c r="C1807" s="5633" t="s">
        <v>1049</v>
      </c>
      <c r="D1807" s="4493"/>
      <c r="E1807" s="4493"/>
      <c r="F1807" s="4493"/>
      <c r="G1807" s="5751"/>
      <c r="H1807" s="248"/>
    </row>
    <row r="1808" spans="3:8" s="314" customFormat="1" ht="41.25" customHeight="1" x14ac:dyDescent="0.2">
      <c r="C1808" s="5633" t="s">
        <v>1050</v>
      </c>
      <c r="D1808" s="4493"/>
      <c r="E1808" s="4493"/>
      <c r="F1808" s="4493"/>
      <c r="G1808" s="5751"/>
      <c r="H1808" s="248"/>
    </row>
    <row r="1809" spans="3:8" s="314" customFormat="1" ht="15" customHeight="1" x14ac:dyDescent="0.2">
      <c r="C1809" s="5633" t="s">
        <v>1051</v>
      </c>
      <c r="D1809" s="4493"/>
      <c r="E1809" s="4493"/>
      <c r="F1809" s="4493"/>
      <c r="G1809" s="5751"/>
      <c r="H1809" s="248"/>
    </row>
    <row r="1810" spans="3:8" s="314" customFormat="1" ht="32.25" customHeight="1" x14ac:dyDescent="0.2">
      <c r="C1810" s="5633" t="s">
        <v>1052</v>
      </c>
      <c r="D1810" s="4493"/>
      <c r="E1810" s="4493"/>
      <c r="F1810" s="4493"/>
      <c r="G1810" s="5751"/>
      <c r="H1810" s="248"/>
    </row>
    <row r="1811" spans="3:8" s="314" customFormat="1" ht="15" customHeight="1" x14ac:dyDescent="0.2">
      <c r="C1811" s="5633" t="s">
        <v>1053</v>
      </c>
      <c r="D1811" s="4493"/>
      <c r="E1811" s="4493"/>
      <c r="F1811" s="4493"/>
      <c r="G1811" s="5751"/>
      <c r="H1811" s="248"/>
    </row>
    <row r="1812" spans="3:8" s="314" customFormat="1" ht="15" customHeight="1" x14ac:dyDescent="0.2">
      <c r="C1812" s="5633" t="s">
        <v>1054</v>
      </c>
      <c r="D1812" s="4493"/>
      <c r="E1812" s="4493"/>
      <c r="F1812" s="4493"/>
      <c r="G1812" s="5751"/>
      <c r="H1812" s="248"/>
    </row>
    <row r="1813" spans="3:8" s="314" customFormat="1" ht="15" customHeight="1" thickBot="1" x14ac:dyDescent="0.25">
      <c r="C1813" s="5819"/>
      <c r="D1813" s="5820"/>
      <c r="E1813" s="5820"/>
      <c r="F1813" s="5820"/>
      <c r="G1813" s="5821"/>
      <c r="H1813" s="248"/>
    </row>
    <row r="1814" spans="3:8" s="314" customFormat="1" ht="15" customHeight="1" thickBot="1" x14ac:dyDescent="0.25">
      <c r="C1814" s="974" t="s">
        <v>1055</v>
      </c>
      <c r="D1814" s="833" t="s">
        <v>1056</v>
      </c>
      <c r="E1814" s="833" t="s">
        <v>1057</v>
      </c>
      <c r="F1814" s="833" t="s">
        <v>1058</v>
      </c>
      <c r="G1814" s="899" t="s">
        <v>1059</v>
      </c>
      <c r="H1814" s="248"/>
    </row>
    <row r="1815" spans="3:8" s="314" customFormat="1" ht="15" customHeight="1" thickBot="1" x14ac:dyDescent="0.25">
      <c r="C1815" s="1015" t="s">
        <v>1060</v>
      </c>
      <c r="D1815" s="830" t="s">
        <v>1061</v>
      </c>
      <c r="E1815" s="830">
        <v>5</v>
      </c>
      <c r="F1815" s="830" t="s">
        <v>1062</v>
      </c>
      <c r="G1815" s="1016" t="s">
        <v>1063</v>
      </c>
      <c r="H1815" s="248"/>
    </row>
    <row r="1816" spans="3:8" s="314" customFormat="1" ht="15" customHeight="1" x14ac:dyDescent="0.2">
      <c r="C1816" s="902"/>
      <c r="D1816" s="901"/>
      <c r="E1816" s="901"/>
      <c r="F1816" s="901"/>
      <c r="G1816" s="745"/>
      <c r="H1816" s="248"/>
    </row>
    <row r="1817" spans="3:8" s="314" customFormat="1" ht="44.25" customHeight="1" x14ac:dyDescent="0.2">
      <c r="C1817" s="5633" t="s">
        <v>1064</v>
      </c>
      <c r="D1817" s="5072"/>
      <c r="E1817" s="5072"/>
      <c r="F1817" s="5072"/>
      <c r="G1817" s="5634"/>
      <c r="H1817" s="248"/>
    </row>
    <row r="1818" spans="3:8" s="314" customFormat="1" ht="15" customHeight="1" x14ac:dyDescent="0.2">
      <c r="C1818" s="5633" t="s">
        <v>2272</v>
      </c>
      <c r="D1818" s="5072"/>
      <c r="E1818" s="5072"/>
      <c r="F1818" s="5072"/>
      <c r="G1818" s="5634"/>
      <c r="H1818" s="248"/>
    </row>
    <row r="1819" spans="3:8" s="314" customFormat="1" ht="15" customHeight="1" x14ac:dyDescent="0.2">
      <c r="C1819" s="5633" t="s">
        <v>2273</v>
      </c>
      <c r="D1819" s="5072"/>
      <c r="E1819" s="5072"/>
      <c r="F1819" s="5072"/>
      <c r="G1819" s="5634"/>
      <c r="H1819" s="248"/>
    </row>
    <row r="1820" spans="3:8" s="314" customFormat="1" ht="15" customHeight="1" x14ac:dyDescent="0.2">
      <c r="C1820" s="5633" t="s">
        <v>2274</v>
      </c>
      <c r="D1820" s="5072"/>
      <c r="E1820" s="5072"/>
      <c r="F1820" s="5072"/>
      <c r="G1820" s="5634"/>
      <c r="H1820" s="248"/>
    </row>
    <row r="1821" spans="3:8" s="314" customFormat="1" ht="15" customHeight="1" x14ac:dyDescent="0.2">
      <c r="C1821" s="5633" t="s">
        <v>2275</v>
      </c>
      <c r="D1821" s="5072"/>
      <c r="E1821" s="5072"/>
      <c r="F1821" s="5072"/>
      <c r="G1821" s="5634"/>
      <c r="H1821" s="248"/>
    </row>
    <row r="1822" spans="3:8" s="314" customFormat="1" ht="25.5" customHeight="1" x14ac:dyDescent="0.2">
      <c r="C1822" s="5633" t="s">
        <v>2276</v>
      </c>
      <c r="D1822" s="5072"/>
      <c r="E1822" s="5072"/>
      <c r="F1822" s="5072"/>
      <c r="G1822" s="5634"/>
      <c r="H1822" s="248"/>
    </row>
    <row r="1823" spans="3:8" s="314" customFormat="1" ht="15" customHeight="1" x14ac:dyDescent="0.2">
      <c r="C1823" s="5633" t="s">
        <v>2277</v>
      </c>
      <c r="D1823" s="5072"/>
      <c r="E1823" s="5072"/>
      <c r="F1823" s="5072"/>
      <c r="G1823" s="5634"/>
      <c r="H1823" s="248"/>
    </row>
    <row r="1824" spans="3:8" s="314" customFormat="1" ht="27" customHeight="1" x14ac:dyDescent="0.2">
      <c r="C1824" s="5633" t="s">
        <v>2278</v>
      </c>
      <c r="D1824" s="5072"/>
      <c r="E1824" s="5072"/>
      <c r="F1824" s="5072"/>
      <c r="G1824" s="5634"/>
      <c r="H1824" s="248"/>
    </row>
    <row r="1825" spans="3:8" s="314" customFormat="1" ht="15" customHeight="1" x14ac:dyDescent="0.2">
      <c r="C1825" s="5633" t="s">
        <v>2279</v>
      </c>
      <c r="D1825" s="5072"/>
      <c r="E1825" s="5072"/>
      <c r="F1825" s="5072"/>
      <c r="G1825" s="5634"/>
      <c r="H1825" s="248"/>
    </row>
    <row r="1826" spans="3:8" s="314" customFormat="1" ht="15" customHeight="1" x14ac:dyDescent="0.2">
      <c r="C1826" s="5661" t="s">
        <v>1043</v>
      </c>
      <c r="D1826" s="4324"/>
      <c r="E1826" s="4324"/>
      <c r="F1826" s="4324"/>
      <c r="G1826" s="5662"/>
      <c r="H1826" s="248"/>
    </row>
    <row r="1827" spans="3:8" s="314" customFormat="1" ht="15" customHeight="1" x14ac:dyDescent="0.2">
      <c r="C1827" s="5661" t="s">
        <v>4032</v>
      </c>
      <c r="D1827" s="5182"/>
      <c r="E1827" s="5182"/>
      <c r="F1827" s="5182"/>
      <c r="G1827" s="5713"/>
      <c r="H1827" s="248"/>
    </row>
    <row r="1828" spans="3:8" s="314" customFormat="1" ht="15" customHeight="1" thickBot="1" x14ac:dyDescent="0.25">
      <c r="C1828" s="5735" t="s">
        <v>1044</v>
      </c>
      <c r="D1828" s="5736"/>
      <c r="E1828" s="5736"/>
      <c r="F1828" s="5736"/>
      <c r="G1828" s="5737"/>
      <c r="H1828" s="248"/>
    </row>
    <row r="1829" spans="3:8" s="314" customFormat="1" ht="15" customHeight="1" thickTop="1" x14ac:dyDescent="0.2">
      <c r="C1829" s="5757"/>
      <c r="D1829" s="5757"/>
      <c r="E1829" s="5757"/>
      <c r="F1829" s="900"/>
      <c r="G1829" s="900"/>
      <c r="H1829" s="248"/>
    </row>
    <row r="1830" spans="3:8" s="314" customFormat="1" ht="15" customHeight="1" thickBot="1" x14ac:dyDescent="0.25">
      <c r="C1830"/>
      <c r="D1830"/>
      <c r="E1830"/>
      <c r="F1830"/>
      <c r="G1830" s="1017"/>
      <c r="H1830" s="248"/>
    </row>
    <row r="1831" spans="3:8" s="314" customFormat="1" ht="15" customHeight="1" thickTop="1" x14ac:dyDescent="0.2">
      <c r="C1831" s="5630" t="s">
        <v>244</v>
      </c>
      <c r="D1831" s="5631"/>
      <c r="E1831" s="5631"/>
      <c r="F1831" s="5631"/>
      <c r="G1831" s="5632"/>
      <c r="H1831" s="248"/>
    </row>
    <row r="1832" spans="3:8" s="314" customFormat="1" ht="15" customHeight="1" x14ac:dyDescent="0.2">
      <c r="C1832" s="746" t="s">
        <v>373</v>
      </c>
      <c r="D1832" s="876"/>
      <c r="E1832" s="876"/>
      <c r="F1832" s="876"/>
      <c r="G1832" s="877"/>
      <c r="H1832" s="248"/>
    </row>
    <row r="1833" spans="3:8" s="314" customFormat="1" ht="15" customHeight="1" x14ac:dyDescent="0.2">
      <c r="C1833" s="5633" t="s">
        <v>245</v>
      </c>
      <c r="D1833" s="5072"/>
      <c r="E1833" s="5072"/>
      <c r="F1833" s="5072"/>
      <c r="G1833" s="5634"/>
      <c r="H1833" s="248"/>
    </row>
    <row r="1834" spans="3:8" s="314" customFormat="1" ht="15" customHeight="1" x14ac:dyDescent="0.2">
      <c r="C1834" s="892" t="s">
        <v>246</v>
      </c>
      <c r="D1834" s="893"/>
      <c r="E1834" s="1019"/>
      <c r="F1834" s="1019"/>
      <c r="G1834" s="894"/>
      <c r="H1834" s="248"/>
    </row>
    <row r="1835" spans="3:8" s="314" customFormat="1" ht="15" customHeight="1" x14ac:dyDescent="0.2">
      <c r="C1835" s="892" t="s">
        <v>1740</v>
      </c>
      <c r="D1835" s="893"/>
      <c r="E1835" s="1019"/>
      <c r="F1835" s="1019"/>
      <c r="G1835" s="894"/>
      <c r="H1835" s="248"/>
    </row>
    <row r="1836" spans="3:8" s="314" customFormat="1" ht="15" customHeight="1" x14ac:dyDescent="0.2">
      <c r="C1836" s="5633" t="s">
        <v>1741</v>
      </c>
      <c r="D1836" s="5072"/>
      <c r="E1836" s="5072"/>
      <c r="F1836" s="5072"/>
      <c r="G1836" s="5634"/>
      <c r="H1836" s="248"/>
    </row>
    <row r="1837" spans="3:8" s="314" customFormat="1" ht="15" customHeight="1" x14ac:dyDescent="0.2">
      <c r="C1837" s="5633" t="s">
        <v>1742</v>
      </c>
      <c r="D1837" s="5072"/>
      <c r="E1837" s="5072"/>
      <c r="F1837" s="5072"/>
      <c r="G1837" s="5634"/>
      <c r="H1837" s="248"/>
    </row>
    <row r="1838" spans="3:8" s="314" customFormat="1" ht="15" customHeight="1" x14ac:dyDescent="0.2">
      <c r="C1838" s="5633" t="s">
        <v>1743</v>
      </c>
      <c r="D1838" s="5072"/>
      <c r="E1838" s="5072"/>
      <c r="F1838" s="5072"/>
      <c r="G1838" s="5634"/>
      <c r="H1838" s="248"/>
    </row>
    <row r="1839" spans="3:8" s="314" customFormat="1" ht="15" customHeight="1" x14ac:dyDescent="0.2">
      <c r="C1839" s="902" t="s">
        <v>1744</v>
      </c>
      <c r="D1839" s="901" t="s">
        <v>1745</v>
      </c>
      <c r="E1839" s="5182" t="s">
        <v>1746</v>
      </c>
      <c r="F1839" s="5182"/>
      <c r="G1839" s="745"/>
      <c r="H1839" s="248"/>
    </row>
    <row r="1840" spans="3:8" s="314" customFormat="1" ht="15" customHeight="1" x14ac:dyDescent="0.2">
      <c r="C1840" s="902" t="s">
        <v>1747</v>
      </c>
      <c r="D1840" s="901" t="s">
        <v>1745</v>
      </c>
      <c r="E1840" s="5182" t="s">
        <v>1746</v>
      </c>
      <c r="F1840" s="5182"/>
      <c r="G1840" s="745"/>
      <c r="H1840" s="248"/>
    </row>
    <row r="1841" spans="3:12" s="314" customFormat="1" ht="15" customHeight="1" x14ac:dyDescent="0.2">
      <c r="C1841" s="5633" t="s">
        <v>1748</v>
      </c>
      <c r="D1841" s="5072"/>
      <c r="E1841" s="5072"/>
      <c r="F1841" s="5072"/>
      <c r="G1841" s="5634"/>
      <c r="H1841" s="248"/>
    </row>
    <row r="1842" spans="3:12" s="314" customFormat="1" ht="15" customHeight="1" x14ac:dyDescent="0.2">
      <c r="C1842" s="902" t="s">
        <v>1749</v>
      </c>
      <c r="D1842" s="1020" t="s">
        <v>1750</v>
      </c>
      <c r="E1842" s="5182" t="s">
        <v>1746</v>
      </c>
      <c r="F1842" s="5182"/>
      <c r="G1842" s="745"/>
      <c r="H1842" s="248"/>
    </row>
    <row r="1843" spans="3:12" s="314" customFormat="1" ht="15" customHeight="1" x14ac:dyDescent="0.2">
      <c r="C1843" s="5633"/>
      <c r="D1843" s="5072"/>
      <c r="E1843" s="5072"/>
      <c r="F1843" s="5072"/>
      <c r="G1843" s="5634"/>
      <c r="H1843" s="248"/>
    </row>
    <row r="1844" spans="3:12" s="314" customFormat="1" ht="15" customHeight="1" x14ac:dyDescent="0.2">
      <c r="C1844" s="1021" t="s">
        <v>374</v>
      </c>
      <c r="D1844" s="901"/>
      <c r="E1844" s="901"/>
      <c r="F1844" s="901"/>
      <c r="G1844" s="745"/>
      <c r="H1844" s="248"/>
    </row>
    <row r="1845" spans="3:12" s="314" customFormat="1" ht="15" customHeight="1" x14ac:dyDescent="0.2">
      <c r="C1845" s="5633" t="s">
        <v>1751</v>
      </c>
      <c r="D1845" s="5072"/>
      <c r="E1845" s="5072"/>
      <c r="F1845" s="5072"/>
      <c r="G1845" s="5634"/>
      <c r="H1845" s="248"/>
    </row>
    <row r="1846" spans="3:12" s="314" customFormat="1" ht="15" customHeight="1" x14ac:dyDescent="0.2">
      <c r="C1846" s="5633" t="s">
        <v>1752</v>
      </c>
      <c r="D1846" s="5072"/>
      <c r="E1846" s="5072"/>
      <c r="F1846" s="5072"/>
      <c r="G1846" s="5634"/>
      <c r="H1846" s="248"/>
    </row>
    <row r="1847" spans="3:12" s="314" customFormat="1" ht="15" customHeight="1" x14ac:dyDescent="0.2">
      <c r="C1847" s="5633" t="s">
        <v>1753</v>
      </c>
      <c r="D1847" s="5072"/>
      <c r="E1847" s="5072"/>
      <c r="F1847" s="5072"/>
      <c r="G1847" s="5634"/>
      <c r="H1847" s="248"/>
    </row>
    <row r="1848" spans="3:12" s="314" customFormat="1" ht="15" customHeight="1" x14ac:dyDescent="0.2">
      <c r="C1848" s="5633" t="s">
        <v>1215</v>
      </c>
      <c r="D1848" s="5072"/>
      <c r="E1848" s="5072"/>
      <c r="F1848" s="5072"/>
      <c r="G1848" s="5634"/>
      <c r="H1848" s="248"/>
    </row>
    <row r="1849" spans="3:12" s="314" customFormat="1" ht="15" customHeight="1" x14ac:dyDescent="0.2">
      <c r="C1849" s="5633" t="s">
        <v>1216</v>
      </c>
      <c r="D1849" s="5072"/>
      <c r="E1849" s="5072"/>
      <c r="F1849" s="5072"/>
      <c r="G1849" s="5634"/>
      <c r="H1849" s="248"/>
    </row>
    <row r="1850" spans="3:12" s="314" customFormat="1" ht="15" customHeight="1" x14ac:dyDescent="0.2">
      <c r="C1850" s="5633" t="s">
        <v>1217</v>
      </c>
      <c r="D1850" s="5072"/>
      <c r="E1850" s="5072"/>
      <c r="F1850" s="5072"/>
      <c r="G1850" s="5634"/>
      <c r="H1850" s="248"/>
    </row>
    <row r="1851" spans="3:12" s="314" customFormat="1" ht="15" customHeight="1" x14ac:dyDescent="0.2">
      <c r="C1851" s="5661" t="s">
        <v>1043</v>
      </c>
      <c r="D1851" s="4324"/>
      <c r="E1851" s="4324"/>
      <c r="F1851" s="4324"/>
      <c r="G1851" s="5662"/>
      <c r="H1851" s="248"/>
    </row>
    <row r="1852" spans="3:12" s="314" customFormat="1" ht="15" customHeight="1" thickBot="1" x14ac:dyDescent="0.25">
      <c r="C1852" s="5735" t="s">
        <v>1044</v>
      </c>
      <c r="D1852" s="5736"/>
      <c r="E1852" s="5736"/>
      <c r="F1852" s="5736"/>
      <c r="G1852" s="5737"/>
      <c r="H1852" s="248"/>
    </row>
    <row r="1853" spans="3:12" s="314" customFormat="1" ht="15" customHeight="1" thickTop="1" x14ac:dyDescent="0.3">
      <c r="C1853" s="5660"/>
      <c r="D1853" s="5660"/>
      <c r="E1853" s="5660"/>
      <c r="F1853" s="483"/>
      <c r="G1853" s="483"/>
      <c r="H1853" s="248"/>
    </row>
    <row r="1854" spans="3:12" s="314" customFormat="1" ht="15" customHeight="1" thickBot="1" x14ac:dyDescent="0.35">
      <c r="C1854" s="483"/>
      <c r="D1854" s="483"/>
      <c r="E1854" s="483"/>
      <c r="F1854" s="483"/>
      <c r="G1854" s="483"/>
      <c r="H1854" s="248"/>
    </row>
    <row r="1855" spans="3:12" s="314" customFormat="1" ht="15" customHeight="1" thickTop="1" x14ac:dyDescent="0.2">
      <c r="C1855" s="5815" t="s">
        <v>2592</v>
      </c>
      <c r="D1855" s="5639"/>
      <c r="E1855" s="5639"/>
      <c r="F1855" s="5639"/>
      <c r="G1855" s="5639"/>
      <c r="H1855" s="5639"/>
      <c r="I1855" s="5639"/>
      <c r="J1855" s="5639"/>
      <c r="K1855" s="5639"/>
      <c r="L1855" s="5640"/>
    </row>
    <row r="1856" spans="3:12" s="314" customFormat="1" ht="15" customHeight="1" x14ac:dyDescent="0.2">
      <c r="C1856" s="988" t="s">
        <v>2591</v>
      </c>
      <c r="D1856" s="876"/>
      <c r="E1856" s="876"/>
      <c r="F1856" s="876"/>
      <c r="G1856" s="898"/>
      <c r="H1856" s="712"/>
      <c r="I1856" s="712"/>
      <c r="J1856" s="712"/>
      <c r="K1856" s="712"/>
      <c r="L1856" s="989"/>
    </row>
    <row r="1857" spans="3:12" s="314" customFormat="1" ht="38.25" customHeight="1" x14ac:dyDescent="0.2">
      <c r="C1857" s="5556" t="s">
        <v>341</v>
      </c>
      <c r="D1857" s="4324"/>
      <c r="E1857" s="4324"/>
      <c r="F1857" s="4324"/>
      <c r="G1857" s="4324"/>
      <c r="H1857" s="4324"/>
      <c r="I1857" s="4324"/>
      <c r="J1857" s="4324"/>
      <c r="K1857" s="712"/>
      <c r="L1857" s="989"/>
    </row>
    <row r="1858" spans="3:12" s="314" customFormat="1" ht="15" customHeight="1" x14ac:dyDescent="0.2">
      <c r="C1858" s="5556" t="s">
        <v>652</v>
      </c>
      <c r="D1858" s="4324"/>
      <c r="E1858" s="4324"/>
      <c r="F1858" s="4324"/>
      <c r="G1858" s="4324"/>
      <c r="H1858" s="4324"/>
      <c r="I1858" s="4324"/>
      <c r="J1858" s="4324"/>
      <c r="K1858" s="712"/>
      <c r="L1858" s="989"/>
    </row>
    <row r="1859" spans="3:12" s="314" customFormat="1" ht="15" customHeight="1" x14ac:dyDescent="0.2">
      <c r="C1859" s="5556" t="s">
        <v>653</v>
      </c>
      <c r="D1859" s="4324"/>
      <c r="E1859" s="4324"/>
      <c r="F1859" s="4324"/>
      <c r="G1859" s="4324"/>
      <c r="H1859" s="4324"/>
      <c r="I1859" s="4324"/>
      <c r="J1859" s="4324"/>
      <c r="K1859" s="712"/>
      <c r="L1859" s="989"/>
    </row>
    <row r="1860" spans="3:12" s="314" customFormat="1" ht="15" customHeight="1" x14ac:dyDescent="0.2">
      <c r="C1860" s="991"/>
      <c r="D1860" s="893"/>
      <c r="E1860" s="893"/>
      <c r="F1860" s="893"/>
      <c r="G1860" s="992"/>
      <c r="H1860" s="712"/>
      <c r="I1860" s="712"/>
      <c r="J1860" s="712"/>
      <c r="K1860" s="712"/>
      <c r="L1860" s="989"/>
    </row>
    <row r="1861" spans="3:12" s="314" customFormat="1" ht="15" customHeight="1" x14ac:dyDescent="0.2">
      <c r="C1861" s="988" t="s">
        <v>654</v>
      </c>
      <c r="D1861" s="893"/>
      <c r="E1861" s="893"/>
      <c r="F1861" s="893"/>
      <c r="G1861" s="992"/>
      <c r="H1861" s="712"/>
      <c r="I1861" s="712"/>
      <c r="J1861" s="712"/>
      <c r="K1861" s="712"/>
      <c r="L1861" s="989"/>
    </row>
    <row r="1862" spans="3:12" s="314" customFormat="1" ht="15" customHeight="1" thickBot="1" x14ac:dyDescent="0.25">
      <c r="C1862" s="991"/>
      <c r="D1862" s="893"/>
      <c r="E1862" s="893"/>
      <c r="F1862" s="893"/>
      <c r="G1862" s="992"/>
      <c r="H1862" s="712"/>
      <c r="I1862" s="712"/>
      <c r="J1862" s="712"/>
      <c r="K1862" s="712"/>
      <c r="L1862" s="989"/>
    </row>
    <row r="1863" spans="3:12" s="314" customFormat="1" ht="15" customHeight="1" thickBot="1" x14ac:dyDescent="0.25">
      <c r="C1863" s="5816" t="s">
        <v>655</v>
      </c>
      <c r="D1863" s="5817"/>
      <c r="E1863" s="5817"/>
      <c r="F1863" s="5817"/>
      <c r="G1863" s="5817"/>
      <c r="H1863" s="5817"/>
      <c r="I1863" s="5817"/>
      <c r="J1863" s="5818"/>
      <c r="K1863" s="5760" t="s">
        <v>656</v>
      </c>
      <c r="L1863" s="5761"/>
    </row>
    <row r="1864" spans="3:12" s="314" customFormat="1" ht="15" customHeight="1" x14ac:dyDescent="0.2">
      <c r="C1864" s="993" t="s">
        <v>657</v>
      </c>
      <c r="D1864" s="994" t="s">
        <v>658</v>
      </c>
      <c r="E1864" s="994" t="s">
        <v>659</v>
      </c>
      <c r="F1864" s="994" t="s">
        <v>660</v>
      </c>
      <c r="G1864" s="994" t="s">
        <v>661</v>
      </c>
      <c r="H1864" s="994" t="s">
        <v>662</v>
      </c>
      <c r="I1864" s="994" t="s">
        <v>663</v>
      </c>
      <c r="J1864" s="995" t="s">
        <v>664</v>
      </c>
      <c r="K1864" s="5753" t="s">
        <v>665</v>
      </c>
      <c r="L1864" s="5754"/>
    </row>
    <row r="1865" spans="3:12" s="314" customFormat="1" ht="15" customHeight="1" thickBot="1" x14ac:dyDescent="0.25">
      <c r="C1865" s="996">
        <v>0.18890000000000001</v>
      </c>
      <c r="D1865" s="997">
        <v>0.28000000000000003</v>
      </c>
      <c r="E1865" s="997">
        <v>0.28000000000000003</v>
      </c>
      <c r="F1865" s="997">
        <v>0.28000000000000003</v>
      </c>
      <c r="G1865" s="998">
        <v>0.28000000000000003</v>
      </c>
      <c r="H1865" s="997">
        <v>0.47</v>
      </c>
      <c r="I1865" s="997">
        <v>0.94</v>
      </c>
      <c r="J1865" s="999">
        <v>4.49</v>
      </c>
      <c r="K1865" s="5758">
        <v>0.1</v>
      </c>
      <c r="L1865" s="5759"/>
    </row>
    <row r="1866" spans="3:12" s="314" customFormat="1" ht="27.75" customHeight="1" x14ac:dyDescent="0.2">
      <c r="C1866" s="5755" t="s">
        <v>995</v>
      </c>
      <c r="D1866" s="5756"/>
      <c r="E1866" s="5840" t="s">
        <v>666</v>
      </c>
      <c r="F1866" s="5840"/>
      <c r="G1866" s="1000" t="s">
        <v>971</v>
      </c>
      <c r="H1866" s="1000" t="s">
        <v>667</v>
      </c>
      <c r="I1866" s="1000" t="s">
        <v>668</v>
      </c>
      <c r="J1866" s="1000" t="s">
        <v>669</v>
      </c>
      <c r="K1866" s="1001" t="s">
        <v>670</v>
      </c>
      <c r="L1866" s="1002" t="s">
        <v>671</v>
      </c>
    </row>
    <row r="1867" spans="3:12" s="314" customFormat="1" ht="15" customHeight="1" x14ac:dyDescent="0.2">
      <c r="C1867" s="5745" t="s">
        <v>672</v>
      </c>
      <c r="D1867" s="5746"/>
      <c r="E1867" s="5746" t="s">
        <v>673</v>
      </c>
      <c r="F1867" s="5746"/>
      <c r="G1867" s="1003">
        <v>0.04</v>
      </c>
      <c r="H1867" s="1003">
        <v>0.15</v>
      </c>
      <c r="I1867" s="1003">
        <v>0.15</v>
      </c>
      <c r="J1867" s="1003">
        <v>0.12</v>
      </c>
      <c r="K1867" s="1003">
        <v>0.05</v>
      </c>
      <c r="L1867" s="1004">
        <v>0.06</v>
      </c>
    </row>
    <row r="1868" spans="3:12" s="314" customFormat="1" ht="15" customHeight="1" x14ac:dyDescent="0.2">
      <c r="C1868" s="5745" t="s">
        <v>674</v>
      </c>
      <c r="D1868" s="5746"/>
      <c r="E1868" s="5746" t="s">
        <v>673</v>
      </c>
      <c r="F1868" s="5746"/>
      <c r="G1868" s="1003">
        <v>0.04</v>
      </c>
      <c r="H1868" s="1003">
        <v>0.15</v>
      </c>
      <c r="I1868" s="1003">
        <v>0.15</v>
      </c>
      <c r="J1868" s="1003">
        <v>0.12</v>
      </c>
      <c r="K1868" s="1003">
        <v>0.05</v>
      </c>
      <c r="L1868" s="1004">
        <v>0.06</v>
      </c>
    </row>
    <row r="1869" spans="3:12" s="314" customFormat="1" ht="15" customHeight="1" x14ac:dyDescent="0.2">
      <c r="C1869" s="5745" t="s">
        <v>675</v>
      </c>
      <c r="D1869" s="5746"/>
      <c r="E1869" s="5746" t="s">
        <v>673</v>
      </c>
      <c r="F1869" s="5746"/>
      <c r="G1869" s="1003">
        <v>0.04</v>
      </c>
      <c r="H1869" s="1003">
        <v>0.15</v>
      </c>
      <c r="I1869" s="1003">
        <v>0.15</v>
      </c>
      <c r="J1869" s="1003">
        <v>0.12</v>
      </c>
      <c r="K1869" s="1003">
        <v>0.05</v>
      </c>
      <c r="L1869" s="1004">
        <v>0.06</v>
      </c>
    </row>
    <row r="1870" spans="3:12" s="314" customFormat="1" ht="15" customHeight="1" thickBot="1" x14ac:dyDescent="0.25">
      <c r="C1870" s="5838" t="s">
        <v>1970</v>
      </c>
      <c r="D1870" s="5839"/>
      <c r="E1870" s="5839"/>
      <c r="F1870" s="5839"/>
      <c r="G1870" s="5839"/>
      <c r="H1870" s="714"/>
      <c r="I1870" s="714"/>
      <c r="J1870" s="714"/>
      <c r="K1870" s="714"/>
      <c r="L1870" s="1005"/>
    </row>
    <row r="1871" spans="3:12" s="314" customFormat="1" ht="15" customHeight="1" x14ac:dyDescent="0.2">
      <c r="C1871" s="991"/>
      <c r="D1871" s="893"/>
      <c r="E1871" s="893"/>
      <c r="F1871" s="893"/>
      <c r="G1871" s="992"/>
      <c r="H1871" s="712"/>
      <c r="I1871" s="712"/>
      <c r="J1871" s="712"/>
      <c r="K1871" s="712"/>
      <c r="L1871" s="989"/>
    </row>
    <row r="1872" spans="3:12" s="314" customFormat="1" ht="15" customHeight="1" x14ac:dyDescent="0.2">
      <c r="C1872" s="991" t="s">
        <v>676</v>
      </c>
      <c r="D1872" s="893"/>
      <c r="E1872" s="893"/>
      <c r="F1872" s="893"/>
      <c r="G1872" s="992"/>
      <c r="H1872" s="712"/>
      <c r="I1872" s="712"/>
      <c r="J1872" s="712"/>
      <c r="K1872" s="715"/>
      <c r="L1872" s="989"/>
    </row>
    <row r="1873" spans="3:12" s="314" customFormat="1" ht="15" customHeight="1" x14ac:dyDescent="0.2">
      <c r="C1873" s="991"/>
      <c r="D1873" s="893"/>
      <c r="E1873" s="893"/>
      <c r="F1873" s="893"/>
      <c r="G1873" s="992"/>
      <c r="H1873" s="712"/>
      <c r="I1873" s="712"/>
      <c r="J1873" s="712"/>
      <c r="K1873" s="712"/>
      <c r="L1873" s="989"/>
    </row>
    <row r="1874" spans="3:12" s="314" customFormat="1" ht="15" customHeight="1" x14ac:dyDescent="0.2">
      <c r="C1874" s="988" t="s">
        <v>677</v>
      </c>
      <c r="D1874" s="893"/>
      <c r="E1874" s="893"/>
      <c r="F1874" s="893"/>
      <c r="G1874" s="992"/>
      <c r="H1874" s="712"/>
      <c r="I1874" s="712"/>
      <c r="J1874" s="712"/>
      <c r="K1874" s="712"/>
      <c r="L1874" s="989"/>
    </row>
    <row r="1875" spans="3:12" s="314" customFormat="1" ht="15" customHeight="1" x14ac:dyDescent="0.2">
      <c r="C1875" s="988"/>
      <c r="D1875" s="893"/>
      <c r="E1875" s="893"/>
      <c r="F1875" s="893"/>
      <c r="G1875" s="992"/>
      <c r="H1875" s="712"/>
      <c r="I1875" s="712"/>
      <c r="J1875" s="712"/>
      <c r="K1875" s="712"/>
      <c r="L1875" s="989"/>
    </row>
    <row r="1876" spans="3:12" s="314" customFormat="1" ht="15" customHeight="1" x14ac:dyDescent="0.2">
      <c r="C1876" s="5658" t="s">
        <v>2341</v>
      </c>
      <c r="D1876" s="4402"/>
      <c r="E1876" s="4402"/>
      <c r="F1876" s="4402"/>
      <c r="G1876" s="4402"/>
      <c r="H1876" s="4402"/>
      <c r="I1876" s="4402"/>
      <c r="J1876" s="4402"/>
      <c r="K1876" s="4402"/>
      <c r="L1876" s="989"/>
    </row>
    <row r="1877" spans="3:12" s="314" customFormat="1" ht="15" customHeight="1" thickBot="1" x14ac:dyDescent="0.25">
      <c r="C1877" s="1006"/>
      <c r="D1877" s="900"/>
      <c r="E1877" s="900"/>
      <c r="F1877" s="900"/>
      <c r="G1877" s="900"/>
      <c r="H1877" s="900"/>
      <c r="I1877" s="900"/>
      <c r="J1877" s="900"/>
      <c r="K1877" s="900"/>
      <c r="L1877" s="989"/>
    </row>
    <row r="1878" spans="3:12" s="314" customFormat="1" ht="15" customHeight="1" x14ac:dyDescent="0.2">
      <c r="C1878" s="1007"/>
      <c r="D1878" s="906" t="s">
        <v>2342</v>
      </c>
      <c r="E1878" s="906" t="s">
        <v>2343</v>
      </c>
      <c r="F1878" s="1008" t="s">
        <v>2344</v>
      </c>
      <c r="G1878" s="900"/>
      <c r="H1878" s="900"/>
      <c r="I1878" s="900"/>
      <c r="J1878" s="900"/>
      <c r="K1878" s="900"/>
      <c r="L1878" s="989"/>
    </row>
    <row r="1879" spans="3:12" s="314" customFormat="1" ht="15" customHeight="1" x14ac:dyDescent="0.2">
      <c r="C1879" s="1009" t="s">
        <v>2345</v>
      </c>
      <c r="D1879" s="972">
        <v>9.9</v>
      </c>
      <c r="E1879" s="972">
        <v>25</v>
      </c>
      <c r="F1879" s="5744" t="s">
        <v>2346</v>
      </c>
      <c r="G1879" s="900"/>
      <c r="H1879" s="900"/>
      <c r="I1879" s="900"/>
      <c r="J1879" s="900"/>
      <c r="K1879" s="900"/>
      <c r="L1879" s="989"/>
    </row>
    <row r="1880" spans="3:12" s="314" customFormat="1" ht="15" customHeight="1" x14ac:dyDescent="0.2">
      <c r="C1880" s="1009" t="s">
        <v>2347</v>
      </c>
      <c r="D1880" s="972">
        <v>14.99</v>
      </c>
      <c r="E1880" s="972">
        <v>40</v>
      </c>
      <c r="F1880" s="5744"/>
      <c r="G1880" s="900"/>
      <c r="H1880" s="900"/>
      <c r="I1880" s="900"/>
      <c r="J1880" s="900"/>
      <c r="K1880" s="900"/>
      <c r="L1880" s="989"/>
    </row>
    <row r="1881" spans="3:12" s="314" customFormat="1" ht="15" customHeight="1" x14ac:dyDescent="0.2">
      <c r="C1881" s="1009" t="s">
        <v>2348</v>
      </c>
      <c r="D1881" s="972">
        <v>24.99</v>
      </c>
      <c r="E1881" s="972">
        <v>90</v>
      </c>
      <c r="F1881" s="5744"/>
      <c r="G1881" s="900"/>
      <c r="H1881" s="900"/>
      <c r="I1881" s="900"/>
      <c r="J1881" s="900"/>
      <c r="K1881" s="900"/>
      <c r="L1881" s="989"/>
    </row>
    <row r="1882" spans="3:12" s="314" customFormat="1" ht="15" customHeight="1" thickBot="1" x14ac:dyDescent="0.25">
      <c r="C1882" s="5841" t="s">
        <v>2349</v>
      </c>
      <c r="D1882" s="5695"/>
      <c r="E1882" s="5695"/>
      <c r="F1882" s="5842"/>
      <c r="G1882" s="900"/>
      <c r="H1882" s="900"/>
      <c r="I1882" s="900"/>
      <c r="J1882" s="900"/>
      <c r="K1882" s="900"/>
      <c r="L1882" s="989"/>
    </row>
    <row r="1883" spans="3:12" s="314" customFormat="1" ht="15" customHeight="1" x14ac:dyDescent="0.2">
      <c r="C1883" s="1006"/>
      <c r="D1883" s="900"/>
      <c r="E1883" s="900"/>
      <c r="F1883" s="900"/>
      <c r="G1883" s="900"/>
      <c r="H1883" s="900"/>
      <c r="I1883" s="900"/>
      <c r="J1883" s="900"/>
      <c r="K1883" s="900"/>
      <c r="L1883" s="989"/>
    </row>
    <row r="1884" spans="3:12" s="314" customFormat="1" ht="15" customHeight="1" x14ac:dyDescent="0.2">
      <c r="C1884" s="5658" t="s">
        <v>2350</v>
      </c>
      <c r="D1884" s="4402"/>
      <c r="E1884" s="4402"/>
      <c r="F1884" s="4402"/>
      <c r="G1884" s="4402"/>
      <c r="H1884" s="4402"/>
      <c r="I1884" s="4402"/>
      <c r="J1884" s="4402"/>
      <c r="K1884" s="900"/>
      <c r="L1884" s="989"/>
    </row>
    <row r="1885" spans="3:12" s="314" customFormat="1" ht="15" customHeight="1" x14ac:dyDescent="0.2">
      <c r="C1885" s="1006"/>
      <c r="D1885" s="900"/>
      <c r="E1885" s="900"/>
      <c r="F1885" s="900"/>
      <c r="G1885" s="900"/>
      <c r="H1885" s="900"/>
      <c r="I1885" s="900"/>
      <c r="J1885" s="900"/>
      <c r="K1885" s="900"/>
      <c r="L1885" s="989"/>
    </row>
    <row r="1886" spans="3:12" s="314" customFormat="1" ht="15" customHeight="1" x14ac:dyDescent="0.2">
      <c r="C1886" s="1006"/>
      <c r="D1886" s="4493" t="s">
        <v>2351</v>
      </c>
      <c r="E1886" s="4402"/>
      <c r="F1886" s="900"/>
      <c r="G1886" s="900"/>
      <c r="H1886" s="900"/>
      <c r="I1886" s="900"/>
      <c r="J1886" s="900"/>
      <c r="K1886" s="900"/>
      <c r="L1886" s="989"/>
    </row>
    <row r="1887" spans="3:12" s="314" customFormat="1" ht="15" customHeight="1" x14ac:dyDescent="0.2">
      <c r="C1887" s="1006"/>
      <c r="D1887" s="4493" t="s">
        <v>2352</v>
      </c>
      <c r="E1887" s="4402"/>
      <c r="F1887" s="900"/>
      <c r="G1887" s="900"/>
      <c r="H1887" s="900"/>
      <c r="I1887" s="900"/>
      <c r="J1887" s="900"/>
      <c r="K1887" s="900"/>
      <c r="L1887" s="989"/>
    </row>
    <row r="1888" spans="3:12" s="314" customFormat="1" ht="15" customHeight="1" x14ac:dyDescent="0.2">
      <c r="C1888" s="1006"/>
      <c r="D1888" s="4493" t="s">
        <v>2353</v>
      </c>
      <c r="E1888" s="4402"/>
      <c r="F1888" s="900"/>
      <c r="G1888" s="900"/>
      <c r="H1888" s="900"/>
      <c r="I1888" s="900"/>
      <c r="J1888" s="900"/>
      <c r="K1888" s="900"/>
      <c r="L1888" s="989"/>
    </row>
    <row r="1889" spans="3:12" s="314" customFormat="1" ht="15" customHeight="1" x14ac:dyDescent="0.2">
      <c r="C1889" s="1006"/>
      <c r="D1889" s="900"/>
      <c r="E1889" s="900"/>
      <c r="F1889" s="900"/>
      <c r="G1889" s="900"/>
      <c r="H1889" s="900"/>
      <c r="I1889" s="900"/>
      <c r="J1889" s="900"/>
      <c r="K1889" s="900"/>
      <c r="L1889" s="989"/>
    </row>
    <row r="1890" spans="3:12" s="314" customFormat="1" ht="15" customHeight="1" x14ac:dyDescent="0.2">
      <c r="C1890" s="5658" t="s">
        <v>2354</v>
      </c>
      <c r="D1890" s="4402"/>
      <c r="E1890" s="4402"/>
      <c r="F1890" s="4402"/>
      <c r="G1890" s="4402"/>
      <c r="H1890" s="4402"/>
      <c r="I1890" s="4402"/>
      <c r="J1890" s="4402"/>
      <c r="K1890" s="4402"/>
      <c r="L1890" s="989"/>
    </row>
    <row r="1891" spans="3:12" s="314" customFormat="1" ht="15" customHeight="1" x14ac:dyDescent="0.2">
      <c r="C1891" s="5556" t="s">
        <v>2355</v>
      </c>
      <c r="D1891" s="4324"/>
      <c r="E1891" s="4324"/>
      <c r="F1891" s="4324"/>
      <c r="G1891" s="4324"/>
      <c r="H1891" s="4324"/>
      <c r="I1891" s="4324"/>
      <c r="J1891" s="4324"/>
      <c r="K1891" s="4324"/>
      <c r="L1891" s="989"/>
    </row>
    <row r="1892" spans="3:12" s="314" customFormat="1" ht="30.75" customHeight="1" x14ac:dyDescent="0.2">
      <c r="C1892" s="5556" t="s">
        <v>1018</v>
      </c>
      <c r="D1892" s="4324"/>
      <c r="E1892" s="4324"/>
      <c r="F1892" s="4324"/>
      <c r="G1892" s="4324"/>
      <c r="H1892" s="4324"/>
      <c r="I1892" s="4324"/>
      <c r="J1892" s="4324"/>
      <c r="K1892" s="4324"/>
      <c r="L1892" s="989"/>
    </row>
    <row r="1893" spans="3:12" s="314" customFormat="1" ht="15" customHeight="1" x14ac:dyDescent="0.2">
      <c r="C1893" s="5556" t="s">
        <v>1019</v>
      </c>
      <c r="D1893" s="4324"/>
      <c r="E1893" s="4324"/>
      <c r="F1893" s="4324"/>
      <c r="G1893" s="4324"/>
      <c r="H1893" s="4324"/>
      <c r="I1893" s="4324"/>
      <c r="J1893" s="4324"/>
      <c r="K1893" s="4324"/>
      <c r="L1893" s="989"/>
    </row>
    <row r="1894" spans="3:12" s="314" customFormat="1" ht="15" customHeight="1" x14ac:dyDescent="0.2">
      <c r="C1894" s="5556" t="s">
        <v>1020</v>
      </c>
      <c r="D1894" s="4324"/>
      <c r="E1894" s="4324"/>
      <c r="F1894" s="4324"/>
      <c r="G1894" s="4324"/>
      <c r="H1894" s="4324"/>
      <c r="I1894" s="4324"/>
      <c r="J1894" s="4324"/>
      <c r="K1894" s="4324"/>
      <c r="L1894" s="989"/>
    </row>
    <row r="1895" spans="3:12" s="314" customFormat="1" ht="15" customHeight="1" x14ac:dyDescent="0.2">
      <c r="C1895" s="5556" t="s">
        <v>1021</v>
      </c>
      <c r="D1895" s="4324"/>
      <c r="E1895" s="4324"/>
      <c r="F1895" s="4324"/>
      <c r="G1895" s="4324"/>
      <c r="H1895" s="4324"/>
      <c r="I1895" s="4324"/>
      <c r="J1895" s="4324"/>
      <c r="K1895" s="4324"/>
      <c r="L1895" s="989"/>
    </row>
    <row r="1896" spans="3:12" s="314" customFormat="1" ht="15" customHeight="1" x14ac:dyDescent="0.2">
      <c r="C1896" s="5556" t="s">
        <v>1022</v>
      </c>
      <c r="D1896" s="4324"/>
      <c r="E1896" s="4324"/>
      <c r="F1896" s="4324"/>
      <c r="G1896" s="4324"/>
      <c r="H1896" s="4324"/>
      <c r="I1896" s="4324"/>
      <c r="J1896" s="4324"/>
      <c r="K1896" s="4324"/>
      <c r="L1896" s="989"/>
    </row>
    <row r="1897" spans="3:12" s="314" customFormat="1" ht="15" customHeight="1" x14ac:dyDescent="0.2">
      <c r="C1897" s="5667" t="s">
        <v>1023</v>
      </c>
      <c r="D1897" s="5302"/>
      <c r="E1897" s="5302"/>
      <c r="F1897" s="903"/>
      <c r="G1897" s="903"/>
      <c r="H1897" s="903"/>
      <c r="I1897" s="903"/>
      <c r="J1897" s="903"/>
      <c r="K1897" s="903"/>
      <c r="L1897" s="989"/>
    </row>
    <row r="1898" spans="3:12" s="314" customFormat="1" ht="15" customHeight="1" x14ac:dyDescent="0.2">
      <c r="C1898" s="5556" t="s">
        <v>1024</v>
      </c>
      <c r="D1898" s="4536"/>
      <c r="E1898" s="4536"/>
      <c r="F1898" s="4536"/>
      <c r="G1898" s="4536"/>
      <c r="H1898" s="4536"/>
      <c r="I1898" s="4536"/>
      <c r="J1898" s="4536"/>
      <c r="K1898" s="4536"/>
      <c r="L1898" s="989"/>
    </row>
    <row r="1899" spans="3:12" s="314" customFormat="1" ht="15" customHeight="1" x14ac:dyDescent="0.2">
      <c r="C1899" s="990"/>
      <c r="D1899" s="903"/>
      <c r="E1899" s="903"/>
      <c r="F1899" s="903"/>
      <c r="G1899" s="903"/>
      <c r="H1899" s="903"/>
      <c r="I1899" s="903"/>
      <c r="J1899" s="903"/>
      <c r="K1899" s="903"/>
      <c r="L1899" s="989"/>
    </row>
    <row r="1900" spans="3:12" s="314" customFormat="1" ht="15" customHeight="1" x14ac:dyDescent="0.2">
      <c r="C1900" s="5750" t="s">
        <v>1025</v>
      </c>
      <c r="D1900" s="4402"/>
      <c r="E1900" s="4402"/>
      <c r="F1900" s="4402"/>
      <c r="G1900" s="4402"/>
      <c r="H1900" s="4402"/>
      <c r="I1900" s="4402"/>
      <c r="J1900" s="4402"/>
      <c r="K1900" s="4402"/>
      <c r="L1900" s="989"/>
    </row>
    <row r="1901" spans="3:12" s="314" customFormat="1" ht="15" customHeight="1" x14ac:dyDescent="0.2">
      <c r="C1901" s="1010"/>
      <c r="D1901" s="712"/>
      <c r="E1901" s="712"/>
      <c r="F1901" s="712"/>
      <c r="G1901" s="772"/>
      <c r="H1901" s="712"/>
      <c r="I1901" s="712"/>
      <c r="J1901" s="712"/>
      <c r="K1901" s="712"/>
      <c r="L1901" s="989"/>
    </row>
    <row r="1902" spans="3:12" s="314" customFormat="1" ht="15" customHeight="1" x14ac:dyDescent="0.2">
      <c r="C1902" s="1010" t="s">
        <v>1026</v>
      </c>
      <c r="D1902" s="712"/>
      <c r="E1902" s="712"/>
      <c r="F1902" s="712"/>
      <c r="G1902" s="772"/>
      <c r="H1902" s="712"/>
      <c r="I1902" s="712"/>
      <c r="J1902" s="712"/>
      <c r="K1902" s="712"/>
      <c r="L1902" s="989"/>
    </row>
    <row r="1903" spans="3:12" s="314" customFormat="1" ht="15" customHeight="1" thickBot="1" x14ac:dyDescent="0.25">
      <c r="C1903" s="5648"/>
      <c r="D1903" s="5650"/>
      <c r="E1903" s="5650"/>
      <c r="F1903" s="5650"/>
      <c r="G1903" s="5650"/>
      <c r="H1903" s="1011"/>
      <c r="I1903" s="1011"/>
      <c r="J1903" s="1011"/>
      <c r="K1903" s="1011"/>
      <c r="L1903" s="1012"/>
    </row>
    <row r="1904" spans="3:12" s="314" customFormat="1" ht="15" customHeight="1" thickTop="1" x14ac:dyDescent="0.3">
      <c r="C1904" s="5837"/>
      <c r="D1904" s="5837"/>
      <c r="E1904" s="5837"/>
      <c r="F1904" s="483"/>
      <c r="G1904" s="483"/>
      <c r="H1904" s="248"/>
    </row>
    <row r="1905" spans="3:8" s="314" customFormat="1" ht="15" customHeight="1" thickBot="1" x14ac:dyDescent="0.35">
      <c r="C1905" s="483"/>
      <c r="D1905" s="483"/>
      <c r="E1905" s="483"/>
      <c r="F1905" s="483"/>
      <c r="G1905" s="483"/>
      <c r="H1905" s="248"/>
    </row>
    <row r="1906" spans="3:8" s="314" customFormat="1" ht="15" customHeight="1" thickTop="1" x14ac:dyDescent="0.2">
      <c r="C1906" s="5630" t="s">
        <v>933</v>
      </c>
      <c r="D1906" s="5631"/>
      <c r="E1906" s="5631"/>
      <c r="F1906" s="5631"/>
      <c r="G1906" s="5632"/>
      <c r="H1906" s="248"/>
    </row>
    <row r="1907" spans="3:8" s="314" customFormat="1" ht="15" customHeight="1" thickBot="1" x14ac:dyDescent="0.25">
      <c r="C1907" s="746"/>
      <c r="D1907" s="876"/>
      <c r="E1907" s="876"/>
      <c r="F1907" s="876"/>
      <c r="G1907" s="877"/>
      <c r="H1907" s="248"/>
    </row>
    <row r="1908" spans="3:8" s="314" customFormat="1" ht="15" customHeight="1" x14ac:dyDescent="0.2">
      <c r="C1908" s="878" t="s">
        <v>903</v>
      </c>
      <c r="D1908" s="879" t="s">
        <v>904</v>
      </c>
      <c r="E1908" s="880" t="s">
        <v>382</v>
      </c>
      <c r="F1908" s="881" t="s">
        <v>905</v>
      </c>
      <c r="G1908" s="882"/>
      <c r="H1908" s="248"/>
    </row>
    <row r="1909" spans="3:8" s="314" customFormat="1" ht="15" customHeight="1" x14ac:dyDescent="0.2">
      <c r="C1909" s="883" t="s">
        <v>2228</v>
      </c>
      <c r="D1909">
        <v>1200</v>
      </c>
      <c r="E1909" s="884">
        <v>19</v>
      </c>
      <c r="F1909" s="885">
        <v>0.1</v>
      </c>
      <c r="G1909" s="882"/>
      <c r="H1909" s="248"/>
    </row>
    <row r="1910" spans="3:8" s="314" customFormat="1" ht="15" customHeight="1" x14ac:dyDescent="0.2">
      <c r="C1910" s="883" t="s">
        <v>2229</v>
      </c>
      <c r="D1910" s="886" t="s">
        <v>2230</v>
      </c>
      <c r="E1910" s="884">
        <v>29</v>
      </c>
      <c r="F1910" s="885" t="s">
        <v>1534</v>
      </c>
      <c r="G1910" s="882"/>
      <c r="H1910" s="248"/>
    </row>
    <row r="1911" spans="3:8" s="314" customFormat="1" ht="15" customHeight="1" x14ac:dyDescent="0.2">
      <c r="C1911" s="887" t="s">
        <v>2231</v>
      </c>
      <c r="D1911" s="886" t="s">
        <v>2232</v>
      </c>
      <c r="E1911" s="884">
        <v>49</v>
      </c>
      <c r="F1911" s="885" t="s">
        <v>1534</v>
      </c>
      <c r="G1911" s="882"/>
      <c r="H1911" s="248"/>
    </row>
    <row r="1912" spans="3:8" s="314" customFormat="1" ht="15" customHeight="1" x14ac:dyDescent="0.2">
      <c r="C1912" s="888" t="s">
        <v>2233</v>
      </c>
      <c r="D1912" s="889"/>
      <c r="E1912" s="890"/>
      <c r="F1912" s="891"/>
      <c r="G1912" s="882"/>
      <c r="H1912" s="248"/>
    </row>
    <row r="1913" spans="3:8" s="314" customFormat="1" ht="15" customHeight="1" thickBot="1" x14ac:dyDescent="0.25">
      <c r="C1913" s="5804" t="s">
        <v>1535</v>
      </c>
      <c r="D1913" s="4474"/>
      <c r="E1913" s="4474"/>
      <c r="F1913" s="5805"/>
      <c r="G1913" s="745"/>
      <c r="H1913" s="248"/>
    </row>
    <row r="1914" spans="3:8" s="314" customFormat="1" ht="15" customHeight="1" x14ac:dyDescent="0.2">
      <c r="C1914" s="5835" t="s">
        <v>1277</v>
      </c>
      <c r="D1914" s="5689"/>
      <c r="E1914" s="5689"/>
      <c r="F1914" s="5689"/>
      <c r="G1914" s="5836"/>
      <c r="H1914" s="248"/>
    </row>
    <row r="1915" spans="3:8" s="314" customFormat="1" ht="15" customHeight="1" x14ac:dyDescent="0.2">
      <c r="C1915" s="5834" t="s">
        <v>2234</v>
      </c>
      <c r="D1915" s="4402"/>
      <c r="E1915" s="4402"/>
      <c r="F1915" s="4402"/>
      <c r="G1915" s="5634"/>
      <c r="H1915" s="248"/>
    </row>
    <row r="1916" spans="3:8" s="314" customFormat="1" ht="15" customHeight="1" x14ac:dyDescent="0.2">
      <c r="C1916" s="892" t="s">
        <v>2235</v>
      </c>
      <c r="D1916" s="893"/>
      <c r="E1916" s="893"/>
      <c r="F1916" s="893"/>
      <c r="G1916" s="894"/>
      <c r="H1916" s="248"/>
    </row>
    <row r="1917" spans="3:8" s="314" customFormat="1" ht="15" customHeight="1" thickBot="1" x14ac:dyDescent="0.25">
      <c r="C1917" s="895" t="s">
        <v>2236</v>
      </c>
      <c r="D1917" s="896"/>
      <c r="E1917" s="896"/>
      <c r="F1917" s="896"/>
      <c r="G1917" s="897"/>
      <c r="H1917" s="248"/>
    </row>
    <row r="1918" spans="3:8" s="314" customFormat="1" ht="15" customHeight="1" thickTop="1" x14ac:dyDescent="0.3">
      <c r="C1918" s="4482"/>
      <c r="D1918" s="4482"/>
      <c r="E1918" s="4482"/>
      <c r="F1918" s="483"/>
      <c r="G1918" s="483"/>
      <c r="H1918" s="248"/>
    </row>
    <row r="1919" spans="3:8" s="314" customFormat="1" ht="15" customHeight="1" thickBot="1" x14ac:dyDescent="0.35">
      <c r="C1919" s="483"/>
      <c r="D1919" s="483"/>
      <c r="E1919" s="483"/>
      <c r="F1919" s="483"/>
      <c r="G1919" s="483"/>
      <c r="H1919" s="248"/>
    </row>
    <row r="1920" spans="3:8" s="314" customFormat="1" ht="15" customHeight="1" thickTop="1" x14ac:dyDescent="0.3">
      <c r="C1920" s="5831" t="s">
        <v>74</v>
      </c>
      <c r="D1920" s="5832"/>
      <c r="E1920" s="5832"/>
      <c r="F1920" s="5833"/>
      <c r="G1920" s="483"/>
      <c r="H1920" s="248"/>
    </row>
    <row r="1921" spans="3:8" s="314" customFormat="1" ht="15" customHeight="1" x14ac:dyDescent="0.3">
      <c r="C1921" s="746" t="s">
        <v>75</v>
      </c>
      <c r="D1921" s="712"/>
      <c r="E1921" s="712"/>
      <c r="F1921" s="715"/>
      <c r="G1921" s="483"/>
      <c r="H1921" s="248"/>
    </row>
    <row r="1922" spans="3:8" s="314" customFormat="1" ht="15" customHeight="1" x14ac:dyDescent="0.3">
      <c r="C1922" s="5724" t="s">
        <v>2044</v>
      </c>
      <c r="D1922" s="4402"/>
      <c r="E1922" s="4402"/>
      <c r="F1922" s="5634"/>
      <c r="G1922" s="483"/>
      <c r="H1922" s="248"/>
    </row>
    <row r="1923" spans="3:8" s="314" customFormat="1" ht="15" customHeight="1" x14ac:dyDescent="0.3">
      <c r="C1923" s="5724" t="s">
        <v>2208</v>
      </c>
      <c r="D1923" s="4402"/>
      <c r="E1923" s="4402"/>
      <c r="F1923" s="5634"/>
      <c r="G1923" s="483"/>
      <c r="H1923" s="248"/>
    </row>
    <row r="1924" spans="3:8" s="314" customFormat="1" ht="15" customHeight="1" x14ac:dyDescent="0.3">
      <c r="C1924" s="746" t="s">
        <v>2209</v>
      </c>
      <c r="D1924" s="712"/>
      <c r="E1924" s="712"/>
      <c r="F1924" s="715"/>
      <c r="G1924" s="483"/>
      <c r="H1924" s="248"/>
    </row>
    <row r="1925" spans="3:8" s="314" customFormat="1" ht="15" customHeight="1" x14ac:dyDescent="0.3">
      <c r="C1925" s="5724" t="s">
        <v>2210</v>
      </c>
      <c r="D1925" s="4402"/>
      <c r="E1925" s="4402"/>
      <c r="F1925" s="5634"/>
      <c r="G1925" s="483"/>
      <c r="H1925" s="248"/>
    </row>
    <row r="1926" spans="3:8" s="314" customFormat="1" ht="15" customHeight="1" thickBot="1" x14ac:dyDescent="0.35">
      <c r="C1926" s="718" t="s">
        <v>2211</v>
      </c>
      <c r="D1926" s="712"/>
      <c r="E1926" s="712"/>
      <c r="F1926" s="715"/>
      <c r="G1926" s="483"/>
      <c r="H1926" s="248"/>
    </row>
    <row r="1927" spans="3:8" s="314" customFormat="1" ht="15" customHeight="1" thickTop="1" thickBot="1" x14ac:dyDescent="0.35">
      <c r="C1927" s="5630" t="s">
        <v>2212</v>
      </c>
      <c r="D1927" s="5631"/>
      <c r="E1927" s="5631"/>
      <c r="F1927" s="5632"/>
      <c r="G1927" s="483"/>
      <c r="H1927" s="248"/>
    </row>
    <row r="1928" spans="3:8" s="314" customFormat="1" ht="15" customHeight="1" thickBot="1" x14ac:dyDescent="0.35">
      <c r="C1928" s="747" t="s">
        <v>2213</v>
      </c>
      <c r="D1928" s="748" t="s">
        <v>2214</v>
      </c>
      <c r="E1928" s="749" t="s">
        <v>2215</v>
      </c>
      <c r="F1928" s="750" t="s">
        <v>2216</v>
      </c>
      <c r="G1928" s="483"/>
      <c r="H1928" s="248"/>
    </row>
    <row r="1929" spans="3:8" s="314" customFormat="1" ht="15" customHeight="1" x14ac:dyDescent="0.3">
      <c r="C1929" s="751" t="s">
        <v>2217</v>
      </c>
      <c r="D1929" s="752">
        <v>2.5</v>
      </c>
      <c r="E1929" s="753">
        <v>5</v>
      </c>
      <c r="F1929" s="754">
        <v>0.99</v>
      </c>
      <c r="G1929" s="483"/>
      <c r="H1929" s="248"/>
    </row>
    <row r="1930" spans="3:8" s="314" customFormat="1" ht="15" customHeight="1" x14ac:dyDescent="0.3">
      <c r="C1930" s="755" t="s">
        <v>2218</v>
      </c>
      <c r="D1930" s="756">
        <v>4</v>
      </c>
      <c r="E1930" s="757">
        <v>10</v>
      </c>
      <c r="F1930" s="758">
        <v>0.99</v>
      </c>
      <c r="G1930" s="483"/>
      <c r="H1930" s="248"/>
    </row>
    <row r="1931" spans="3:8" s="314" customFormat="1" ht="15" customHeight="1" x14ac:dyDescent="0.3">
      <c r="C1931" s="755" t="s">
        <v>2220</v>
      </c>
      <c r="D1931" s="756">
        <v>12</v>
      </c>
      <c r="E1931" s="757">
        <v>50</v>
      </c>
      <c r="F1931" s="758">
        <v>0.99</v>
      </c>
      <c r="G1931" s="483"/>
      <c r="H1931" s="248"/>
    </row>
    <row r="1932" spans="3:8" s="314" customFormat="1" ht="15" customHeight="1" x14ac:dyDescent="0.3">
      <c r="C1932" s="718" t="s">
        <v>2222</v>
      </c>
      <c r="D1932" s="712"/>
      <c r="E1932" s="712"/>
      <c r="F1932" s="715"/>
      <c r="G1932" s="483"/>
      <c r="H1932" s="248"/>
    </row>
    <row r="1933" spans="3:8" s="314" customFormat="1" ht="15" customHeight="1" x14ac:dyDescent="0.3">
      <c r="C1933" s="5724" t="s">
        <v>2223</v>
      </c>
      <c r="D1933" s="4402"/>
      <c r="E1933" s="4402"/>
      <c r="F1933" s="5634"/>
      <c r="G1933" s="483"/>
      <c r="H1933" s="248"/>
    </row>
    <row r="1934" spans="3:8" s="314" customFormat="1" ht="15" customHeight="1" x14ac:dyDescent="0.3">
      <c r="C1934" s="718"/>
      <c r="D1934" s="712"/>
      <c r="E1934" s="712"/>
      <c r="F1934" s="715"/>
      <c r="G1934" s="483"/>
      <c r="H1934" s="248"/>
    </row>
    <row r="1935" spans="3:8" s="314" customFormat="1" ht="28.5" customHeight="1" x14ac:dyDescent="0.3">
      <c r="C1935" s="5724" t="s">
        <v>2224</v>
      </c>
      <c r="D1935" s="4402"/>
      <c r="E1935" s="4402"/>
      <c r="F1935" s="5634"/>
      <c r="G1935" s="483"/>
      <c r="H1935" s="248"/>
    </row>
    <row r="1936" spans="3:8" s="314" customFormat="1" ht="28.5" customHeight="1" x14ac:dyDescent="0.3">
      <c r="C1936" s="5724" t="s">
        <v>2225</v>
      </c>
      <c r="D1936" s="4402"/>
      <c r="E1936" s="4402"/>
      <c r="F1936" s="5634"/>
      <c r="G1936" s="483"/>
      <c r="H1936" s="248"/>
    </row>
    <row r="1937" spans="3:8" s="314" customFormat="1" ht="15" customHeight="1" x14ac:dyDescent="0.3">
      <c r="C1937" s="5724" t="s">
        <v>2226</v>
      </c>
      <c r="D1937" s="4402"/>
      <c r="E1937" s="4402"/>
      <c r="F1937" s="5634"/>
      <c r="G1937" s="483"/>
      <c r="H1937" s="248"/>
    </row>
    <row r="1938" spans="3:8" s="314" customFormat="1" ht="31.5" customHeight="1" x14ac:dyDescent="0.3">
      <c r="C1938" s="5724" t="s">
        <v>2227</v>
      </c>
      <c r="D1938" s="4402"/>
      <c r="E1938" s="4402"/>
      <c r="F1938" s="5634"/>
      <c r="G1938" s="483"/>
      <c r="H1938" s="248"/>
    </row>
    <row r="1939" spans="3:8" s="314" customFormat="1" ht="15" customHeight="1" x14ac:dyDescent="0.3">
      <c r="C1939" s="5724" t="s">
        <v>2356</v>
      </c>
      <c r="D1939" s="4402"/>
      <c r="E1939" s="4402"/>
      <c r="F1939" s="5634"/>
      <c r="G1939" s="483"/>
      <c r="H1939" s="248"/>
    </row>
    <row r="1940" spans="3:8" s="314" customFormat="1" ht="28.5" customHeight="1" x14ac:dyDescent="0.3">
      <c r="C1940" s="5724" t="s">
        <v>2357</v>
      </c>
      <c r="D1940" s="4402"/>
      <c r="E1940" s="4402"/>
      <c r="F1940" s="5634"/>
      <c r="G1940" s="483"/>
      <c r="H1940" s="248"/>
    </row>
    <row r="1941" spans="3:8" s="314" customFormat="1" ht="38.25" customHeight="1" x14ac:dyDescent="0.3">
      <c r="C1941" s="5724" t="s">
        <v>2358</v>
      </c>
      <c r="D1941" s="4402"/>
      <c r="E1941" s="4402"/>
      <c r="F1941" s="5634"/>
      <c r="G1941" s="483"/>
      <c r="H1941" s="248"/>
    </row>
    <row r="1942" spans="3:8" s="314" customFormat="1" ht="33" customHeight="1" x14ac:dyDescent="0.3">
      <c r="C1942" s="5724" t="s">
        <v>2359</v>
      </c>
      <c r="D1942" s="4402"/>
      <c r="E1942" s="4402"/>
      <c r="F1942" s="5634"/>
      <c r="G1942" s="483"/>
      <c r="H1942" s="248"/>
    </row>
    <row r="1943" spans="3:8" s="314" customFormat="1" ht="15" customHeight="1" x14ac:dyDescent="0.3">
      <c r="C1943" s="5724" t="s">
        <v>2360</v>
      </c>
      <c r="D1943" s="4402"/>
      <c r="E1943" s="4402"/>
      <c r="F1943" s="5634"/>
      <c r="G1943" s="483"/>
      <c r="H1943" s="248"/>
    </row>
    <row r="1944" spans="3:8" s="314" customFormat="1" ht="15" customHeight="1" x14ac:dyDescent="0.3">
      <c r="C1944" s="5724" t="s">
        <v>2361</v>
      </c>
      <c r="D1944" s="4402"/>
      <c r="E1944" s="4402"/>
      <c r="F1944" s="5634"/>
      <c r="G1944" s="483"/>
      <c r="H1944" s="248"/>
    </row>
    <row r="1945" spans="3:8" s="314" customFormat="1" ht="15" customHeight="1" x14ac:dyDescent="0.3">
      <c r="C1945" s="5711" t="s">
        <v>2362</v>
      </c>
      <c r="D1945" s="5302"/>
      <c r="E1945" s="5302"/>
      <c r="F1945" s="745"/>
      <c r="G1945" s="483"/>
      <c r="H1945" s="248"/>
    </row>
    <row r="1946" spans="3:8" s="314" customFormat="1" ht="15" customHeight="1" thickBot="1" x14ac:dyDescent="0.35">
      <c r="C1946" s="5724" t="s">
        <v>2363</v>
      </c>
      <c r="D1946" s="4402"/>
      <c r="E1946" s="4402"/>
      <c r="F1946" s="5634"/>
      <c r="G1946" s="483"/>
      <c r="H1946" s="248"/>
    </row>
    <row r="1947" spans="3:8" s="314" customFormat="1" ht="15" customHeight="1" x14ac:dyDescent="0.3">
      <c r="C1947" s="761" t="s">
        <v>2364</v>
      </c>
      <c r="D1947" s="762" t="s">
        <v>2365</v>
      </c>
      <c r="E1947" s="762" t="s">
        <v>2366</v>
      </c>
      <c r="F1947" s="763"/>
      <c r="G1947" s="483"/>
      <c r="H1947" s="248"/>
    </row>
    <row r="1948" spans="3:8" s="314" customFormat="1" ht="33" customHeight="1" thickBot="1" x14ac:dyDescent="0.35">
      <c r="C1948" s="764" t="s">
        <v>2507</v>
      </c>
      <c r="D1948" s="765" t="s">
        <v>2367</v>
      </c>
      <c r="E1948" s="765" t="s">
        <v>2368</v>
      </c>
      <c r="F1948" s="766"/>
      <c r="G1948" s="483"/>
      <c r="H1948" s="248"/>
    </row>
    <row r="1949" spans="3:8" s="314" customFormat="1" ht="15" customHeight="1" x14ac:dyDescent="0.3">
      <c r="C1949" s="5747" t="s">
        <v>2369</v>
      </c>
      <c r="D1949" s="5748"/>
      <c r="E1949" s="5748"/>
      <c r="F1949" s="5749"/>
      <c r="G1949" s="483"/>
      <c r="H1949" s="248"/>
    </row>
    <row r="1950" spans="3:8" s="314" customFormat="1" ht="15" customHeight="1" x14ac:dyDescent="0.3">
      <c r="C1950" s="5724" t="s">
        <v>2370</v>
      </c>
      <c r="D1950" s="4402"/>
      <c r="E1950" s="4402"/>
      <c r="F1950" s="5634"/>
      <c r="G1950" s="483"/>
      <c r="H1950" s="248"/>
    </row>
    <row r="1951" spans="3:8" s="314" customFormat="1" ht="15" customHeight="1" x14ac:dyDescent="0.3">
      <c r="C1951" s="5724" t="s">
        <v>2371</v>
      </c>
      <c r="D1951" s="4402"/>
      <c r="E1951" s="4402"/>
      <c r="F1951" s="5634"/>
      <c r="G1951" s="483"/>
      <c r="H1951" s="248"/>
    </row>
    <row r="1952" spans="3:8" s="314" customFormat="1" ht="15" customHeight="1" x14ac:dyDescent="0.3">
      <c r="C1952" s="5724" t="s">
        <v>4033</v>
      </c>
      <c r="D1952" s="5072"/>
      <c r="E1952" s="5072"/>
      <c r="F1952" s="5634"/>
      <c r="G1952" s="483"/>
      <c r="H1952" s="248"/>
    </row>
    <row r="1953" spans="3:8" s="314" customFormat="1" ht="15" customHeight="1" thickBot="1" x14ac:dyDescent="0.35">
      <c r="C1953" s="719" t="s">
        <v>2222</v>
      </c>
      <c r="D1953" s="720"/>
      <c r="E1953" s="720"/>
      <c r="F1953" s="721"/>
      <c r="G1953" s="483"/>
      <c r="H1953" s="248"/>
    </row>
    <row r="1954" spans="3:8" s="314" customFormat="1" ht="15" customHeight="1" thickTop="1" x14ac:dyDescent="0.3">
      <c r="C1954" s="331"/>
      <c r="D1954" s="483"/>
      <c r="E1954" s="483"/>
      <c r="F1954" s="483"/>
      <c r="G1954" s="483"/>
      <c r="H1954" s="248"/>
    </row>
    <row r="1955" spans="3:8" ht="15" customHeight="1" thickBot="1" x14ac:dyDescent="0.35">
      <c r="C1955" s="483"/>
      <c r="D1955" s="483"/>
      <c r="E1955" s="483"/>
      <c r="F1955" s="483"/>
      <c r="G1955" s="483"/>
      <c r="H1955" s="2"/>
    </row>
    <row r="1956" spans="3:8" ht="15" customHeight="1" thickTop="1" thickBot="1" x14ac:dyDescent="0.25">
      <c r="C1956" s="666" t="s">
        <v>967</v>
      </c>
      <c r="D1956" s="667"/>
      <c r="E1956" s="667"/>
      <c r="F1956" s="667"/>
      <c r="G1956" s="667"/>
      <c r="H1956" s="668"/>
    </row>
    <row r="1957" spans="3:8" ht="15" customHeight="1" thickTop="1" thickBot="1" x14ac:dyDescent="0.25">
      <c r="C1957" s="5738" t="s">
        <v>968</v>
      </c>
      <c r="D1957" s="5739"/>
      <c r="E1957" s="5739"/>
      <c r="F1957" s="5739"/>
      <c r="G1957" s="5739"/>
      <c r="H1957" s="5740"/>
    </row>
    <row r="1958" spans="3:8" ht="15" customHeight="1" thickBot="1" x14ac:dyDescent="0.25">
      <c r="C1958" s="646"/>
      <c r="D1958" s="496"/>
      <c r="E1958" s="5822" t="s">
        <v>969</v>
      </c>
      <c r="F1958" s="5823"/>
      <c r="G1958" s="5823"/>
      <c r="H1958" s="5824"/>
    </row>
    <row r="1959" spans="3:8" ht="15" customHeight="1" thickBot="1" x14ac:dyDescent="0.25">
      <c r="C1959" s="670" t="s">
        <v>381</v>
      </c>
      <c r="D1959" s="624" t="s">
        <v>970</v>
      </c>
      <c r="E1959" s="671" t="s">
        <v>971</v>
      </c>
      <c r="F1959" s="672" t="s">
        <v>972</v>
      </c>
      <c r="G1959" s="672" t="s">
        <v>973</v>
      </c>
      <c r="H1959" s="673" t="s">
        <v>974</v>
      </c>
    </row>
    <row r="1960" spans="3:8" ht="15" customHeight="1" x14ac:dyDescent="0.2">
      <c r="C1960" s="674" t="s">
        <v>975</v>
      </c>
      <c r="D1960" s="675">
        <v>8</v>
      </c>
      <c r="E1960" s="675">
        <v>0.04</v>
      </c>
      <c r="F1960" s="676">
        <v>0.15</v>
      </c>
      <c r="G1960" s="677">
        <v>7.4999999999999997E-2</v>
      </c>
      <c r="H1960" s="678">
        <v>7.4999999999999997E-2</v>
      </c>
    </row>
    <row r="1961" spans="3:8" ht="15" customHeight="1" thickBot="1" x14ac:dyDescent="0.25">
      <c r="C1961" s="679" t="s">
        <v>2460</v>
      </c>
      <c r="D1961" s="680"/>
      <c r="E1961" s="680"/>
      <c r="F1961" s="680"/>
      <c r="G1961" s="680"/>
      <c r="H1961" s="681"/>
    </row>
    <row r="1962" spans="3:8" ht="15" customHeight="1" thickBot="1" x14ac:dyDescent="0.25">
      <c r="C1962" s="502"/>
      <c r="D1962" s="503"/>
      <c r="E1962" s="503"/>
      <c r="F1962" s="503"/>
      <c r="G1962" s="503"/>
      <c r="H1962" s="504"/>
    </row>
    <row r="1963" spans="3:8" ht="15" customHeight="1" thickTop="1" x14ac:dyDescent="0.2">
      <c r="C1963" s="5825" t="s">
        <v>976</v>
      </c>
      <c r="D1963" s="5826"/>
      <c r="E1963" s="5826"/>
      <c r="F1963" s="5826"/>
      <c r="G1963" s="5826"/>
      <c r="H1963" s="5827"/>
    </row>
    <row r="1964" spans="3:8" ht="15" customHeight="1" thickBot="1" x14ac:dyDescent="0.25">
      <c r="C1964" s="646"/>
      <c r="D1964" s="496"/>
      <c r="E1964" s="496"/>
      <c r="F1964" s="496"/>
      <c r="G1964" s="496"/>
      <c r="H1964" s="499"/>
    </row>
    <row r="1965" spans="3:8" ht="15" customHeight="1" thickTop="1" thickBot="1" x14ac:dyDescent="0.25">
      <c r="C1965" s="5828" t="s">
        <v>977</v>
      </c>
      <c r="D1965" s="5829"/>
      <c r="E1965" s="5829"/>
      <c r="F1965" s="5829"/>
      <c r="G1965" s="5829"/>
      <c r="H1965" s="5830"/>
    </row>
    <row r="1966" spans="3:8" ht="15" customHeight="1" thickBot="1" x14ac:dyDescent="0.25">
      <c r="C1966" s="682"/>
      <c r="D1966" s="496"/>
      <c r="E1966" s="5806" t="s">
        <v>978</v>
      </c>
      <c r="F1966" s="5807"/>
      <c r="G1966" s="5807"/>
      <c r="H1966" s="5808"/>
    </row>
    <row r="1967" spans="3:8" ht="28.5" customHeight="1" thickBot="1" x14ac:dyDescent="0.25">
      <c r="C1967" s="685" t="s">
        <v>381</v>
      </c>
      <c r="D1967" s="683" t="s">
        <v>979</v>
      </c>
      <c r="E1967" s="686" t="s">
        <v>971</v>
      </c>
      <c r="F1967" s="669" t="s">
        <v>972</v>
      </c>
      <c r="G1967" s="683" t="s">
        <v>973</v>
      </c>
      <c r="H1967" s="684" t="s">
        <v>974</v>
      </c>
    </row>
    <row r="1968" spans="3:8" ht="15" customHeight="1" x14ac:dyDescent="0.2">
      <c r="C1968" s="687" t="s">
        <v>980</v>
      </c>
      <c r="D1968" s="688">
        <v>8</v>
      </c>
      <c r="E1968" s="689">
        <v>0.04</v>
      </c>
      <c r="F1968" s="689">
        <v>0.15</v>
      </c>
      <c r="G1968" s="690">
        <v>0.12</v>
      </c>
      <c r="H1968" s="691">
        <v>0.15</v>
      </c>
    </row>
    <row r="1969" spans="3:8" ht="15" customHeight="1" thickBot="1" x14ac:dyDescent="0.25">
      <c r="C1969" s="692"/>
      <c r="D1969" s="643"/>
      <c r="E1969" s="643"/>
      <c r="F1969" s="643"/>
      <c r="G1969" s="643"/>
      <c r="H1969" s="644"/>
    </row>
    <row r="1970" spans="3:8" ht="15" customHeight="1" x14ac:dyDescent="0.2">
      <c r="C1970" s="5809" t="s">
        <v>2460</v>
      </c>
      <c r="D1970" s="5810"/>
      <c r="E1970" s="5810"/>
      <c r="F1970" s="5810"/>
      <c r="G1970" s="5810"/>
      <c r="H1970" s="5811"/>
    </row>
    <row r="1971" spans="3:8" ht="15" customHeight="1" thickBot="1" x14ac:dyDescent="0.25">
      <c r="C1971" s="5812"/>
      <c r="D1971" s="5813"/>
      <c r="E1971" s="5813"/>
      <c r="F1971" s="5813"/>
      <c r="G1971" s="5813"/>
      <c r="H1971" s="5814"/>
    </row>
    <row r="1972" spans="3:8" ht="15" customHeight="1" thickTop="1" x14ac:dyDescent="0.2">
      <c r="C1972" s="291" t="s">
        <v>1584</v>
      </c>
      <c r="D1972" s="496"/>
      <c r="E1972" s="496"/>
      <c r="F1972" s="496"/>
      <c r="G1972" s="496"/>
      <c r="H1972" s="499"/>
    </row>
    <row r="1973" spans="3:8" ht="15" customHeight="1" x14ac:dyDescent="0.2">
      <c r="C1973" s="646" t="s">
        <v>981</v>
      </c>
      <c r="D1973" s="496"/>
      <c r="E1973" s="496"/>
      <c r="F1973" s="496"/>
      <c r="G1973" s="496"/>
      <c r="H1973" s="499"/>
    </row>
    <row r="1974" spans="3:8" ht="15" customHeight="1" x14ac:dyDescent="0.2">
      <c r="C1974" s="283" t="s">
        <v>3677</v>
      </c>
      <c r="D1974" s="496"/>
      <c r="E1974" s="496"/>
      <c r="F1974" s="496"/>
      <c r="G1974" s="496"/>
      <c r="H1974" s="499"/>
    </row>
    <row r="1975" spans="3:8" ht="15" customHeight="1" x14ac:dyDescent="0.2">
      <c r="C1975" s="646" t="s">
        <v>982</v>
      </c>
      <c r="D1975" s="496"/>
      <c r="E1975" s="496"/>
      <c r="F1975" s="496"/>
      <c r="G1975" s="496"/>
      <c r="H1975" s="499"/>
    </row>
    <row r="1976" spans="3:8" ht="15" customHeight="1" x14ac:dyDescent="0.2">
      <c r="C1976" s="646" t="s">
        <v>983</v>
      </c>
      <c r="D1976" s="496"/>
      <c r="E1976" s="496"/>
      <c r="F1976" s="496"/>
      <c r="G1976" s="496"/>
      <c r="H1976" s="499"/>
    </row>
    <row r="1977" spans="3:8" ht="15" customHeight="1" thickBot="1" x14ac:dyDescent="0.25">
      <c r="C1977" s="502"/>
      <c r="D1977" s="503"/>
      <c r="E1977" s="503"/>
      <c r="F1977" s="503"/>
      <c r="G1977" s="503"/>
      <c r="H1977" s="504"/>
    </row>
    <row r="1978" spans="3:8" ht="15" customHeight="1" thickTop="1" x14ac:dyDescent="0.3">
      <c r="C1978" s="222"/>
      <c r="D1978" s="483"/>
      <c r="E1978" s="483"/>
      <c r="F1978" s="483"/>
      <c r="G1978" s="483"/>
      <c r="H1978" s="2"/>
    </row>
    <row r="1979" spans="3:8" s="314" customFormat="1" ht="15" customHeight="1" thickBot="1" x14ac:dyDescent="0.35">
      <c r="C1979" s="483"/>
      <c r="D1979" s="483"/>
      <c r="E1979" s="483"/>
      <c r="F1979" s="483"/>
      <c r="G1979" s="483"/>
      <c r="H1979" s="248"/>
    </row>
    <row r="1980" spans="3:8" s="314" customFormat="1" ht="15" customHeight="1" thickTop="1" x14ac:dyDescent="0.3">
      <c r="C1980" s="5738" t="s">
        <v>952</v>
      </c>
      <c r="D1980" s="5739"/>
      <c r="E1980" s="5740"/>
      <c r="F1980" s="483"/>
      <c r="G1980" s="483"/>
      <c r="H1980" s="248"/>
    </row>
    <row r="1981" spans="3:8" s="314" customFormat="1" ht="15" customHeight="1" x14ac:dyDescent="0.3">
      <c r="C1981" s="279"/>
      <c r="D1981" s="483"/>
      <c r="E1981" s="647"/>
      <c r="F1981" s="483"/>
      <c r="G1981" s="483"/>
      <c r="H1981" s="248"/>
    </row>
    <row r="1982" spans="3:8" s="314" customFormat="1" ht="15" customHeight="1" x14ac:dyDescent="0.3">
      <c r="C1982" s="288" t="s">
        <v>373</v>
      </c>
      <c r="D1982" s="483"/>
      <c r="E1982" s="647"/>
      <c r="F1982" s="483"/>
      <c r="G1982" s="483"/>
      <c r="H1982" s="248"/>
    </row>
    <row r="1983" spans="3:8" s="314" customFormat="1" ht="15" customHeight="1" x14ac:dyDescent="0.3">
      <c r="C1983" s="5729" t="s">
        <v>953</v>
      </c>
      <c r="D1983" s="5730"/>
      <c r="E1983" s="5731"/>
      <c r="F1983" s="483"/>
      <c r="G1983" s="483"/>
      <c r="H1983" s="248"/>
    </row>
    <row r="1984" spans="3:8" s="314" customFormat="1" ht="15" customHeight="1" x14ac:dyDescent="0.3">
      <c r="C1984" s="288" t="s">
        <v>954</v>
      </c>
      <c r="D1984" s="483"/>
      <c r="E1984" s="647"/>
      <c r="F1984" s="483"/>
      <c r="G1984" s="483"/>
      <c r="H1984" s="248"/>
    </row>
    <row r="1985" spans="3:8" s="314" customFormat="1" ht="15" customHeight="1" x14ac:dyDescent="0.3">
      <c r="C1985" s="5729" t="s">
        <v>955</v>
      </c>
      <c r="D1985" s="5730"/>
      <c r="E1985" s="5731"/>
      <c r="F1985" s="483"/>
      <c r="G1985" s="483"/>
      <c r="H1985" s="248"/>
    </row>
    <row r="1986" spans="3:8" s="314" customFormat="1" ht="15" customHeight="1" x14ac:dyDescent="0.3">
      <c r="C1986" s="5729" t="s">
        <v>956</v>
      </c>
      <c r="D1986" s="5730"/>
      <c r="E1986" s="5731"/>
      <c r="F1986" s="483"/>
      <c r="G1986" s="483"/>
      <c r="H1986" s="248"/>
    </row>
    <row r="1987" spans="3:8" s="314" customFormat="1" ht="15" customHeight="1" x14ac:dyDescent="0.3">
      <c r="C1987" s="5729" t="s">
        <v>957</v>
      </c>
      <c r="D1987" s="5730"/>
      <c r="E1987" s="5731"/>
      <c r="F1987" s="483"/>
      <c r="G1987" s="483"/>
      <c r="H1987" s="248"/>
    </row>
    <row r="1988" spans="3:8" s="314" customFormat="1" ht="15" customHeight="1" x14ac:dyDescent="0.3">
      <c r="C1988" s="278" t="s">
        <v>958</v>
      </c>
      <c r="D1988" s="483"/>
      <c r="E1988" s="647"/>
      <c r="F1988" s="483"/>
      <c r="G1988" s="483"/>
      <c r="H1988" s="248"/>
    </row>
    <row r="1989" spans="3:8" s="314" customFormat="1" ht="15" customHeight="1" x14ac:dyDescent="0.3">
      <c r="C1989" s="278" t="s">
        <v>959</v>
      </c>
      <c r="D1989" s="483"/>
      <c r="E1989" s="647"/>
      <c r="F1989" s="483"/>
      <c r="G1989" s="483"/>
      <c r="H1989" s="248"/>
    </row>
    <row r="1990" spans="3:8" s="314" customFormat="1" ht="15" customHeight="1" x14ac:dyDescent="0.3">
      <c r="C1990" s="482" t="s">
        <v>960</v>
      </c>
      <c r="D1990" s="483"/>
      <c r="E1990" s="647"/>
      <c r="F1990" s="483"/>
      <c r="G1990" s="483"/>
      <c r="H1990" s="248"/>
    </row>
    <row r="1991" spans="3:8" s="314" customFormat="1" ht="15" customHeight="1" x14ac:dyDescent="0.3">
      <c r="C1991" s="278" t="s">
        <v>961</v>
      </c>
      <c r="D1991" s="483"/>
      <c r="E1991" s="647"/>
      <c r="F1991" s="483"/>
      <c r="G1991" s="483"/>
      <c r="H1991" s="248"/>
    </row>
    <row r="1992" spans="3:8" s="314" customFormat="1" ht="15" customHeight="1" x14ac:dyDescent="0.3">
      <c r="C1992" s="482" t="s">
        <v>962</v>
      </c>
      <c r="D1992" s="483"/>
      <c r="E1992" s="647"/>
      <c r="F1992" s="483"/>
      <c r="G1992" s="483"/>
      <c r="H1992" s="248"/>
    </row>
    <row r="1993" spans="3:8" s="314" customFormat="1" ht="15" customHeight="1" x14ac:dyDescent="0.3">
      <c r="C1993" s="5729" t="s">
        <v>963</v>
      </c>
      <c r="D1993" s="5730"/>
      <c r="E1993" s="5731"/>
      <c r="F1993" s="483"/>
      <c r="G1993" s="483"/>
      <c r="H1993" s="248"/>
    </row>
    <row r="1994" spans="3:8" s="314" customFormat="1" ht="15" customHeight="1" x14ac:dyDescent="0.3">
      <c r="C1994" s="5729" t="s">
        <v>964</v>
      </c>
      <c r="D1994" s="5730"/>
      <c r="E1994" s="5731"/>
      <c r="F1994" s="483"/>
      <c r="G1994" s="483"/>
      <c r="H1994" s="248"/>
    </row>
    <row r="1995" spans="3:8" s="314" customFormat="1" ht="15" customHeight="1" x14ac:dyDescent="0.3">
      <c r="C1995" s="288" t="s">
        <v>965</v>
      </c>
      <c r="D1995" s="483"/>
      <c r="E1995" s="647"/>
      <c r="F1995" s="483"/>
      <c r="G1995" s="483"/>
      <c r="H1995" s="248"/>
    </row>
    <row r="1996" spans="3:8" s="314" customFormat="1" ht="15" customHeight="1" x14ac:dyDescent="0.3">
      <c r="C1996" s="482" t="s">
        <v>966</v>
      </c>
      <c r="D1996" s="483"/>
      <c r="E1996" s="647"/>
      <c r="F1996" s="483"/>
      <c r="G1996" s="483"/>
      <c r="H1996" s="248"/>
    </row>
    <row r="1997" spans="3:8" s="314" customFormat="1" ht="15" customHeight="1" thickBot="1" x14ac:dyDescent="0.35">
      <c r="C1997" s="502"/>
      <c r="D1997" s="648"/>
      <c r="E1997" s="649"/>
      <c r="F1997" s="483"/>
      <c r="G1997" s="483"/>
      <c r="H1997" s="248"/>
    </row>
    <row r="1998" spans="3:8" s="314" customFormat="1" ht="15" customHeight="1" thickTop="1" x14ac:dyDescent="0.3">
      <c r="C1998" s="222"/>
      <c r="D1998" s="483"/>
      <c r="E1998" s="483"/>
      <c r="F1998" s="483"/>
      <c r="G1998" s="483"/>
      <c r="H1998" s="248"/>
    </row>
    <row r="1999" spans="3:8" s="314" customFormat="1" ht="15" customHeight="1" thickBot="1" x14ac:dyDescent="0.35">
      <c r="C1999" s="483"/>
      <c r="D1999" s="483"/>
      <c r="E1999" s="483"/>
      <c r="F1999" s="483"/>
      <c r="G1999" s="483"/>
      <c r="H1999" s="248"/>
    </row>
    <row r="2000" spans="3:8" s="314" customFormat="1" ht="15" customHeight="1" thickTop="1" x14ac:dyDescent="0.3">
      <c r="C2000" s="5738" t="s">
        <v>569</v>
      </c>
      <c r="D2000" s="5739"/>
      <c r="E2000" s="5740"/>
      <c r="F2000" s="483"/>
      <c r="G2000" s="483"/>
      <c r="H2000" s="248"/>
    </row>
    <row r="2001" spans="3:8" s="314" customFormat="1" ht="15" customHeight="1" x14ac:dyDescent="0.3">
      <c r="C2001" s="5741" t="s">
        <v>570</v>
      </c>
      <c r="D2001" s="5742"/>
      <c r="E2001" s="5743"/>
      <c r="F2001" s="483"/>
      <c r="G2001" s="483"/>
      <c r="H2001" s="248"/>
    </row>
    <row r="2002" spans="3:8" s="314" customFormat="1" ht="15" customHeight="1" x14ac:dyDescent="0.3">
      <c r="C2002" s="279"/>
      <c r="D2002" s="483"/>
      <c r="E2002" s="647"/>
      <c r="F2002" s="483"/>
      <c r="G2002" s="483"/>
      <c r="H2002" s="248"/>
    </row>
    <row r="2003" spans="3:8" s="314" customFormat="1" ht="15" customHeight="1" x14ac:dyDescent="0.3">
      <c r="C2003" s="288" t="s">
        <v>373</v>
      </c>
      <c r="D2003" s="483"/>
      <c r="E2003" s="647"/>
      <c r="F2003" s="483"/>
      <c r="G2003" s="483"/>
      <c r="H2003" s="248"/>
    </row>
    <row r="2004" spans="3:8" s="314" customFormat="1" ht="47.25" customHeight="1" x14ac:dyDescent="0.3">
      <c r="C2004" s="5729" t="s">
        <v>571</v>
      </c>
      <c r="D2004" s="5730"/>
      <c r="E2004" s="5731"/>
      <c r="F2004" s="483"/>
      <c r="G2004" s="483"/>
      <c r="H2004" s="248"/>
    </row>
    <row r="2005" spans="3:8" s="314" customFormat="1" ht="15" customHeight="1" x14ac:dyDescent="0.3">
      <c r="C2005" s="288" t="s">
        <v>572</v>
      </c>
      <c r="D2005" s="483"/>
      <c r="E2005" s="647"/>
      <c r="F2005" s="483"/>
      <c r="G2005" s="483"/>
      <c r="H2005" s="248"/>
    </row>
    <row r="2006" spans="3:8" s="314" customFormat="1" ht="15" customHeight="1" x14ac:dyDescent="0.3">
      <c r="C2006" s="5729" t="s">
        <v>573</v>
      </c>
      <c r="D2006" s="5730"/>
      <c r="E2006" s="5731"/>
      <c r="F2006" s="483"/>
      <c r="G2006" s="483"/>
      <c r="H2006" s="248"/>
    </row>
    <row r="2007" spans="3:8" s="314" customFormat="1" ht="15" customHeight="1" x14ac:dyDescent="0.3">
      <c r="C2007" s="288" t="s">
        <v>250</v>
      </c>
      <c r="D2007" s="483"/>
      <c r="E2007" s="647"/>
      <c r="F2007" s="483"/>
      <c r="G2007" s="483"/>
      <c r="H2007" s="248"/>
    </row>
    <row r="2008" spans="3:8" s="314" customFormat="1" ht="15" customHeight="1" x14ac:dyDescent="0.3">
      <c r="C2008" s="288" t="s">
        <v>574</v>
      </c>
      <c r="D2008" s="483"/>
      <c r="E2008" s="647"/>
      <c r="F2008" s="483"/>
      <c r="G2008" s="483"/>
      <c r="H2008" s="248"/>
    </row>
    <row r="2009" spans="3:8" s="314" customFormat="1" ht="15" customHeight="1" x14ac:dyDescent="0.3">
      <c r="C2009" s="5729" t="s">
        <v>264</v>
      </c>
      <c r="D2009" s="5730"/>
      <c r="E2009" s="5731"/>
      <c r="F2009" s="483"/>
      <c r="G2009" s="483"/>
      <c r="H2009" s="248"/>
    </row>
    <row r="2010" spans="3:8" s="314" customFormat="1" ht="15" customHeight="1" x14ac:dyDescent="0.3">
      <c r="C2010" s="5729" t="s">
        <v>265</v>
      </c>
      <c r="D2010" s="5730"/>
      <c r="E2010" s="5731"/>
      <c r="F2010" s="483"/>
      <c r="G2010" s="483"/>
      <c r="H2010" s="248"/>
    </row>
    <row r="2011" spans="3:8" s="314" customFormat="1" ht="15" customHeight="1" x14ac:dyDescent="0.3">
      <c r="C2011" s="5729" t="s">
        <v>266</v>
      </c>
      <c r="D2011" s="5730"/>
      <c r="E2011" s="5731"/>
      <c r="F2011" s="483"/>
      <c r="G2011" s="483"/>
      <c r="H2011" s="248"/>
    </row>
    <row r="2012" spans="3:8" s="314" customFormat="1" ht="33.75" customHeight="1" x14ac:dyDescent="0.3">
      <c r="C2012" s="5729" t="s">
        <v>267</v>
      </c>
      <c r="D2012" s="5730"/>
      <c r="E2012" s="5731"/>
      <c r="F2012" s="483"/>
      <c r="G2012" s="483"/>
      <c r="H2012" s="248"/>
    </row>
    <row r="2013" spans="3:8" s="314" customFormat="1" ht="15" customHeight="1" x14ac:dyDescent="0.3">
      <c r="C2013" s="278" t="s">
        <v>2191</v>
      </c>
      <c r="D2013" s="483"/>
      <c r="E2013" s="647"/>
      <c r="F2013" s="483"/>
      <c r="G2013" s="483"/>
      <c r="H2013" s="248"/>
    </row>
    <row r="2014" spans="3:8" s="314" customFormat="1" ht="15" customHeight="1" x14ac:dyDescent="0.3">
      <c r="C2014" s="288" t="s">
        <v>2192</v>
      </c>
      <c r="D2014" s="483"/>
      <c r="E2014" s="647"/>
      <c r="F2014" s="483"/>
      <c r="G2014" s="483"/>
      <c r="H2014" s="248"/>
    </row>
    <row r="2015" spans="3:8" s="314" customFormat="1" ht="15" customHeight="1" x14ac:dyDescent="0.3">
      <c r="C2015" s="5729" t="s">
        <v>264</v>
      </c>
      <c r="D2015" s="5730"/>
      <c r="E2015" s="5731"/>
      <c r="F2015" s="483"/>
      <c r="G2015" s="483"/>
      <c r="H2015" s="248"/>
    </row>
    <row r="2016" spans="3:8" s="314" customFormat="1" ht="15" customHeight="1" x14ac:dyDescent="0.3">
      <c r="C2016" s="5729" t="s">
        <v>588</v>
      </c>
      <c r="D2016" s="5730"/>
      <c r="E2016" s="5731"/>
      <c r="F2016" s="483"/>
      <c r="G2016" s="483"/>
      <c r="H2016" s="248"/>
    </row>
    <row r="2017" spans="3:8" s="314" customFormat="1" ht="15" customHeight="1" x14ac:dyDescent="0.3">
      <c r="C2017" s="5729" t="s">
        <v>589</v>
      </c>
      <c r="D2017" s="5730"/>
      <c r="E2017" s="5731"/>
      <c r="F2017" s="483"/>
      <c r="G2017" s="483"/>
      <c r="H2017" s="248"/>
    </row>
    <row r="2018" spans="3:8" s="314" customFormat="1" ht="30.75" customHeight="1" x14ac:dyDescent="0.3">
      <c r="C2018" s="5729" t="s">
        <v>590</v>
      </c>
      <c r="D2018" s="5730"/>
      <c r="E2018" s="5731"/>
      <c r="F2018" s="483"/>
      <c r="G2018" s="483"/>
      <c r="H2018" s="248"/>
    </row>
    <row r="2019" spans="3:8" s="314" customFormat="1" ht="15" customHeight="1" x14ac:dyDescent="0.3">
      <c r="C2019" s="482" t="s">
        <v>591</v>
      </c>
      <c r="D2019" s="483"/>
      <c r="E2019" s="647"/>
      <c r="F2019" s="483"/>
      <c r="G2019" s="483"/>
      <c r="H2019" s="248"/>
    </row>
    <row r="2020" spans="3:8" s="314" customFormat="1" ht="15" customHeight="1" x14ac:dyDescent="0.3">
      <c r="C2020" s="288" t="s">
        <v>592</v>
      </c>
      <c r="D2020" s="483"/>
      <c r="E2020" s="647"/>
      <c r="F2020" s="483"/>
      <c r="G2020" s="483"/>
      <c r="H2020" s="248"/>
    </row>
    <row r="2021" spans="3:8" s="314" customFormat="1" ht="15" customHeight="1" x14ac:dyDescent="0.3">
      <c r="C2021" s="482" t="s">
        <v>593</v>
      </c>
      <c r="D2021" s="483"/>
      <c r="E2021" s="647"/>
      <c r="F2021" s="483"/>
      <c r="G2021" s="483"/>
      <c r="H2021" s="248"/>
    </row>
    <row r="2022" spans="3:8" s="314" customFormat="1" ht="15" customHeight="1" thickBot="1" x14ac:dyDescent="0.35">
      <c r="C2022" s="282"/>
      <c r="D2022" s="648"/>
      <c r="E2022" s="649"/>
      <c r="F2022" s="483"/>
      <c r="G2022" s="483"/>
      <c r="H2022" s="248"/>
    </row>
    <row r="2023" spans="3:8" s="314" customFormat="1" ht="15" customHeight="1" thickTop="1" x14ac:dyDescent="0.3">
      <c r="C2023" s="5660"/>
      <c r="D2023" s="5660"/>
      <c r="E2023" s="5660"/>
      <c r="F2023" s="483"/>
      <c r="G2023" s="483"/>
      <c r="H2023" s="248"/>
    </row>
    <row r="2024" spans="3:8" s="314" customFormat="1" ht="15" customHeight="1" thickBot="1" x14ac:dyDescent="0.35">
      <c r="C2024" s="483"/>
      <c r="D2024" s="483"/>
      <c r="E2024" s="483"/>
      <c r="F2024" s="483"/>
      <c r="G2024" s="483"/>
      <c r="H2024" s="248"/>
    </row>
    <row r="2025" spans="3:8" s="314" customFormat="1" ht="15" customHeight="1" thickTop="1" thickBot="1" x14ac:dyDescent="0.25">
      <c r="C2025" s="5738" t="s">
        <v>594</v>
      </c>
      <c r="D2025" s="5739"/>
      <c r="E2025" s="5739"/>
      <c r="F2025" s="5739"/>
      <c r="G2025" s="5740"/>
      <c r="H2025" s="248"/>
    </row>
    <row r="2026" spans="3:8" s="314" customFormat="1" ht="15" customHeight="1" thickBot="1" x14ac:dyDescent="0.25">
      <c r="C2026" s="5726" t="s">
        <v>2451</v>
      </c>
      <c r="D2026" s="4462"/>
      <c r="E2026" s="4461"/>
      <c r="F2026" s="5727" t="s">
        <v>2452</v>
      </c>
      <c r="G2026" s="5728"/>
      <c r="H2026" s="248"/>
    </row>
    <row r="2027" spans="3:8" s="314" customFormat="1" ht="15" customHeight="1" thickBot="1" x14ac:dyDescent="0.25">
      <c r="C2027" s="632" t="s">
        <v>2455</v>
      </c>
      <c r="D2027" s="633" t="s">
        <v>2454</v>
      </c>
      <c r="E2027" s="633" t="s">
        <v>595</v>
      </c>
      <c r="F2027" s="634" t="s">
        <v>2455</v>
      </c>
      <c r="G2027" s="635" t="s">
        <v>2454</v>
      </c>
      <c r="H2027" s="248"/>
    </row>
    <row r="2028" spans="3:8" s="314" customFormat="1" ht="15" customHeight="1" x14ac:dyDescent="0.2">
      <c r="C2028" s="636" t="s">
        <v>2456</v>
      </c>
      <c r="D2028" s="637">
        <v>0.22</v>
      </c>
      <c r="E2028" s="637">
        <v>0.12</v>
      </c>
      <c r="F2028" s="638" t="s">
        <v>2458</v>
      </c>
      <c r="G2028" s="639" t="s">
        <v>2459</v>
      </c>
      <c r="H2028" s="248"/>
    </row>
    <row r="2029" spans="3:8" s="314" customFormat="1" ht="15" customHeight="1" thickBot="1" x14ac:dyDescent="0.25">
      <c r="C2029" s="640"/>
      <c r="D2029" s="641"/>
      <c r="E2029" s="642"/>
      <c r="F2029" s="643"/>
      <c r="G2029" s="644"/>
      <c r="H2029" s="248"/>
    </row>
    <row r="2030" spans="3:8" s="314" customFormat="1" ht="15" customHeight="1" x14ac:dyDescent="0.2">
      <c r="C2030" s="501"/>
      <c r="D2030" s="645"/>
      <c r="E2030" s="645"/>
      <c r="F2030" s="496"/>
      <c r="G2030" s="499"/>
      <c r="H2030" s="248"/>
    </row>
    <row r="2031" spans="3:8" s="314" customFormat="1" ht="15" customHeight="1" x14ac:dyDescent="0.2">
      <c r="C2031" s="288" t="s">
        <v>596</v>
      </c>
      <c r="D2031" s="496"/>
      <c r="E2031" s="496"/>
      <c r="F2031" s="496"/>
      <c r="G2031" s="499"/>
      <c r="H2031" s="248"/>
    </row>
    <row r="2032" spans="3:8" s="314" customFormat="1" ht="15" customHeight="1" x14ac:dyDescent="0.2">
      <c r="C2032" s="288" t="s">
        <v>597</v>
      </c>
      <c r="D2032" s="496"/>
      <c r="E2032" s="496"/>
      <c r="F2032" s="496"/>
      <c r="G2032" s="499"/>
      <c r="H2032" s="248"/>
    </row>
    <row r="2033" spans="3:8" s="314" customFormat="1" ht="15" customHeight="1" x14ac:dyDescent="0.2">
      <c r="C2033" s="5729" t="s">
        <v>598</v>
      </c>
      <c r="D2033" s="5730"/>
      <c r="E2033" s="5730"/>
      <c r="F2033" s="5730"/>
      <c r="G2033" s="5731"/>
      <c r="H2033" s="248"/>
    </row>
    <row r="2034" spans="3:8" s="314" customFormat="1" ht="30" customHeight="1" x14ac:dyDescent="0.2">
      <c r="C2034" s="5729" t="s">
        <v>1184</v>
      </c>
      <c r="D2034" s="5732"/>
      <c r="E2034" s="5732"/>
      <c r="F2034" s="5732"/>
      <c r="G2034" s="5733"/>
      <c r="H2034" s="248"/>
    </row>
    <row r="2035" spans="3:8" s="314" customFormat="1" ht="15" customHeight="1" x14ac:dyDescent="0.2">
      <c r="C2035" s="482" t="s">
        <v>1185</v>
      </c>
      <c r="D2035" s="496"/>
      <c r="E2035" s="496"/>
      <c r="F2035" s="496"/>
      <c r="G2035" s="499"/>
      <c r="H2035" s="248"/>
    </row>
    <row r="2036" spans="3:8" s="314" customFormat="1" ht="15" customHeight="1" x14ac:dyDescent="0.2">
      <c r="C2036" s="646"/>
      <c r="D2036" s="496"/>
      <c r="E2036" s="496"/>
      <c r="F2036" s="496"/>
      <c r="G2036" s="499"/>
      <c r="H2036" s="248"/>
    </row>
    <row r="2037" spans="3:8" s="314" customFormat="1" ht="15" customHeight="1" x14ac:dyDescent="0.2">
      <c r="C2037" s="288" t="s">
        <v>1186</v>
      </c>
      <c r="D2037" s="496"/>
      <c r="E2037" s="496"/>
      <c r="F2037" s="496"/>
      <c r="G2037" s="499"/>
      <c r="H2037" s="248"/>
    </row>
    <row r="2038" spans="3:8" s="314" customFormat="1" ht="15" customHeight="1" x14ac:dyDescent="0.2">
      <c r="C2038" s="5729" t="s">
        <v>1187</v>
      </c>
      <c r="D2038" s="5734"/>
      <c r="E2038" s="5732"/>
      <c r="F2038" s="5734"/>
      <c r="G2038" s="5733"/>
      <c r="H2038" s="248"/>
    </row>
    <row r="2039" spans="3:8" s="314" customFormat="1" ht="15" customHeight="1" x14ac:dyDescent="0.2">
      <c r="C2039" s="5729" t="s">
        <v>1188</v>
      </c>
      <c r="D2039" s="5730"/>
      <c r="E2039" s="5730"/>
      <c r="F2039" s="496"/>
      <c r="G2039" s="499"/>
      <c r="H2039" s="248"/>
    </row>
    <row r="2040" spans="3:8" s="314" customFormat="1" ht="15" customHeight="1" x14ac:dyDescent="0.2">
      <c r="C2040" s="5729" t="s">
        <v>1189</v>
      </c>
      <c r="D2040" s="5730"/>
      <c r="E2040" s="5730"/>
      <c r="F2040" s="5734"/>
      <c r="G2040" s="5733"/>
      <c r="H2040" s="248"/>
    </row>
    <row r="2041" spans="3:8" s="314" customFormat="1" ht="12" customHeight="1" x14ac:dyDescent="0.2">
      <c r="C2041" s="646"/>
      <c r="D2041" s="496"/>
      <c r="E2041" s="496"/>
      <c r="F2041" s="496"/>
      <c r="G2041" s="499"/>
      <c r="H2041" s="248"/>
    </row>
    <row r="2042" spans="3:8" s="314" customFormat="1" ht="15" customHeight="1" x14ac:dyDescent="0.2">
      <c r="C2042" s="501" t="s">
        <v>2460</v>
      </c>
      <c r="D2042" s="496"/>
      <c r="E2042" s="496"/>
      <c r="F2042" s="496"/>
      <c r="G2042" s="499"/>
      <c r="H2042" s="248"/>
    </row>
    <row r="2043" spans="3:8" s="314" customFormat="1" ht="15" customHeight="1" x14ac:dyDescent="0.2">
      <c r="C2043" s="646" t="s">
        <v>2461</v>
      </c>
      <c r="D2043" s="496"/>
      <c r="E2043" s="496"/>
      <c r="F2043" s="496"/>
      <c r="G2043" s="499"/>
      <c r="H2043" s="248"/>
    </row>
    <row r="2044" spans="3:8" s="314" customFormat="1" ht="15" customHeight="1" x14ac:dyDescent="0.2">
      <c r="C2044" s="646" t="s">
        <v>1190</v>
      </c>
      <c r="D2044" s="496"/>
      <c r="E2044" s="496"/>
      <c r="F2044" s="496"/>
      <c r="G2044" s="499"/>
      <c r="H2044" s="248"/>
    </row>
    <row r="2045" spans="3:8" s="314" customFormat="1" ht="15" customHeight="1" thickBot="1" x14ac:dyDescent="0.25">
      <c r="C2045" s="502"/>
      <c r="D2045" s="503"/>
      <c r="E2045" s="503"/>
      <c r="F2045" s="503"/>
      <c r="G2045" s="504"/>
      <c r="H2045" s="248"/>
    </row>
    <row r="2046" spans="3:8" s="314" customFormat="1" ht="15" customHeight="1" thickTop="1" x14ac:dyDescent="0.3">
      <c r="C2046" s="5660"/>
      <c r="D2046" s="5660"/>
      <c r="E2046" s="5660"/>
      <c r="F2046" s="483"/>
      <c r="G2046" s="483"/>
      <c r="H2046" s="248"/>
    </row>
    <row r="2047" spans="3:8" s="314" customFormat="1" ht="15" customHeight="1" thickBot="1" x14ac:dyDescent="0.35">
      <c r="C2047" s="483"/>
      <c r="D2047" s="483"/>
      <c r="E2047" s="483"/>
      <c r="F2047" s="483"/>
      <c r="G2047" s="483"/>
      <c r="H2047" s="248"/>
    </row>
    <row r="2048" spans="3:8" s="314" customFormat="1" ht="29.25" customHeight="1" thickTop="1" x14ac:dyDescent="0.3">
      <c r="C2048" s="5738" t="s">
        <v>1193</v>
      </c>
      <c r="D2048" s="5739"/>
      <c r="E2048" s="5740"/>
      <c r="F2048" s="483"/>
      <c r="G2048" s="483"/>
      <c r="H2048" s="248"/>
    </row>
    <row r="2049" spans="3:8" s="314" customFormat="1" ht="15" customHeight="1" x14ac:dyDescent="0.3">
      <c r="C2049" s="5787" t="s">
        <v>1584</v>
      </c>
      <c r="D2049" s="5788"/>
      <c r="E2049" s="5789"/>
      <c r="F2049" s="483"/>
      <c r="G2049" s="483"/>
      <c r="H2049" s="248"/>
    </row>
    <row r="2050" spans="3:8" s="314" customFormat="1" ht="15" customHeight="1" x14ac:dyDescent="0.3">
      <c r="C2050" s="288" t="s">
        <v>373</v>
      </c>
      <c r="D2050" s="496"/>
      <c r="E2050" s="499"/>
      <c r="F2050" s="483"/>
      <c r="G2050" s="483"/>
      <c r="H2050" s="248"/>
    </row>
    <row r="2051" spans="3:8" s="314" customFormat="1" ht="15" customHeight="1" x14ac:dyDescent="0.3">
      <c r="C2051" s="5729" t="s">
        <v>1194</v>
      </c>
      <c r="D2051" s="5734"/>
      <c r="E2051" s="5733"/>
      <c r="F2051" s="483"/>
      <c r="G2051" s="483"/>
      <c r="H2051" s="248"/>
    </row>
    <row r="2052" spans="3:8" s="314" customFormat="1" ht="15" customHeight="1" x14ac:dyDescent="0.3">
      <c r="C2052" s="5800" t="s">
        <v>1195</v>
      </c>
      <c r="D2052" s="5734"/>
      <c r="E2052" s="500"/>
      <c r="F2052" s="483"/>
      <c r="G2052" s="483"/>
      <c r="H2052" s="248"/>
    </row>
    <row r="2053" spans="3:8" s="314" customFormat="1" ht="31.5" customHeight="1" x14ac:dyDescent="0.3">
      <c r="C2053" s="5729" t="s">
        <v>2442</v>
      </c>
      <c r="D2053" s="5734"/>
      <c r="E2053" s="5733"/>
      <c r="F2053" s="483"/>
      <c r="G2053" s="483"/>
      <c r="H2053" s="248"/>
    </row>
    <row r="2054" spans="3:8" s="314" customFormat="1" ht="15" customHeight="1" x14ac:dyDescent="0.3">
      <c r="C2054" s="5801" t="s">
        <v>2443</v>
      </c>
      <c r="D2054" s="5802"/>
      <c r="E2054" s="5803"/>
      <c r="F2054" s="483"/>
      <c r="G2054" s="483"/>
      <c r="H2054" s="248"/>
    </row>
    <row r="2055" spans="3:8" s="314" customFormat="1" ht="15" customHeight="1" x14ac:dyDescent="0.3">
      <c r="C2055" s="288" t="s">
        <v>2444</v>
      </c>
      <c r="D2055" s="496"/>
      <c r="E2055" s="499"/>
      <c r="F2055" s="483"/>
      <c r="G2055" s="483"/>
      <c r="H2055" s="248"/>
    </row>
    <row r="2056" spans="3:8" s="314" customFormat="1" ht="15" customHeight="1" x14ac:dyDescent="0.3">
      <c r="C2056" s="5729" t="s">
        <v>2445</v>
      </c>
      <c r="D2056" s="5734"/>
      <c r="E2056" s="5733"/>
      <c r="F2056" s="483"/>
      <c r="G2056" s="483"/>
      <c r="H2056" s="248"/>
    </row>
    <row r="2057" spans="3:8" s="314" customFormat="1" ht="15" customHeight="1" x14ac:dyDescent="0.3">
      <c r="C2057" s="5729" t="s">
        <v>2446</v>
      </c>
      <c r="D2057" s="5734"/>
      <c r="E2057" s="5733"/>
      <c r="F2057" s="483"/>
      <c r="G2057" s="483"/>
      <c r="H2057" s="248"/>
    </row>
    <row r="2058" spans="3:8" s="314" customFormat="1" ht="15" customHeight="1" x14ac:dyDescent="0.3">
      <c r="C2058" s="5729" t="s">
        <v>2447</v>
      </c>
      <c r="D2058" s="5734"/>
      <c r="E2058" s="5733"/>
      <c r="F2058" s="483"/>
      <c r="G2058" s="483"/>
      <c r="H2058" s="248"/>
    </row>
    <row r="2059" spans="3:8" s="314" customFormat="1" ht="15" customHeight="1" x14ac:dyDescent="0.3">
      <c r="C2059" s="482" t="s">
        <v>1148</v>
      </c>
      <c r="D2059" s="496"/>
      <c r="E2059" s="499"/>
      <c r="F2059" s="483"/>
      <c r="G2059" s="483"/>
      <c r="H2059" s="248"/>
    </row>
    <row r="2060" spans="3:8" s="314" customFormat="1" ht="15" customHeight="1" thickBot="1" x14ac:dyDescent="0.35">
      <c r="C2060" s="502"/>
      <c r="D2060" s="503"/>
      <c r="E2060" s="504"/>
      <c r="F2060" s="483"/>
      <c r="G2060" s="483"/>
      <c r="H2060" s="248"/>
    </row>
    <row r="2061" spans="3:8" s="314" customFormat="1" ht="15" customHeight="1" thickTop="1" x14ac:dyDescent="0.3">
      <c r="C2061" s="222"/>
      <c r="D2061" s="483"/>
      <c r="E2061" s="483"/>
      <c r="F2061" s="483"/>
      <c r="G2061" s="483"/>
      <c r="H2061" s="248"/>
    </row>
    <row r="2062" spans="3:8" s="314" customFormat="1" ht="15" customHeight="1" thickBot="1" x14ac:dyDescent="0.35">
      <c r="C2062" s="505"/>
      <c r="D2062" s="505"/>
      <c r="E2062" s="505"/>
      <c r="F2062" s="483"/>
      <c r="G2062" s="483"/>
      <c r="H2062" s="248"/>
    </row>
    <row r="2063" spans="3:8" s="314" customFormat="1" ht="23.25" customHeight="1" thickTop="1" x14ac:dyDescent="0.3">
      <c r="C2063" s="5738" t="s">
        <v>845</v>
      </c>
      <c r="D2063" s="5739"/>
      <c r="E2063" s="5740"/>
      <c r="F2063" s="483"/>
      <c r="G2063" s="483"/>
      <c r="H2063" s="248"/>
    </row>
    <row r="2064" spans="3:8" s="314" customFormat="1" ht="15" customHeight="1" x14ac:dyDescent="0.3">
      <c r="C2064" s="5787" t="s">
        <v>1584</v>
      </c>
      <c r="D2064" s="5788"/>
      <c r="E2064" s="5789"/>
      <c r="F2064" s="483"/>
      <c r="G2064" s="483"/>
      <c r="H2064" s="248"/>
    </row>
    <row r="2065" spans="3:8" s="314" customFormat="1" ht="15" customHeight="1" x14ac:dyDescent="0.3">
      <c r="C2065" s="288" t="s">
        <v>846</v>
      </c>
      <c r="D2065" s="496"/>
      <c r="E2065" s="499"/>
      <c r="F2065" s="483"/>
      <c r="G2065" s="483"/>
      <c r="H2065" s="248"/>
    </row>
    <row r="2066" spans="3:8" s="314" customFormat="1" ht="15" customHeight="1" x14ac:dyDescent="0.3">
      <c r="C2066" s="5729" t="s">
        <v>182</v>
      </c>
      <c r="D2066" s="5734"/>
      <c r="E2066" s="5733"/>
      <c r="F2066" s="483"/>
      <c r="G2066" s="483"/>
      <c r="H2066" s="248"/>
    </row>
    <row r="2067" spans="3:8" s="314" customFormat="1" ht="15" customHeight="1" x14ac:dyDescent="0.3">
      <c r="C2067" s="288" t="s">
        <v>1140</v>
      </c>
      <c r="D2067" s="496"/>
      <c r="E2067" s="499"/>
      <c r="F2067" s="483"/>
      <c r="G2067" s="483"/>
      <c r="H2067" s="248"/>
    </row>
    <row r="2068" spans="3:8" s="314" customFormat="1" ht="15" customHeight="1" x14ac:dyDescent="0.3">
      <c r="C2068" s="5729" t="s">
        <v>847</v>
      </c>
      <c r="D2068" s="5734"/>
      <c r="E2068" s="5733"/>
      <c r="F2068" s="483"/>
      <c r="G2068" s="483"/>
      <c r="H2068" s="248"/>
    </row>
    <row r="2069" spans="3:8" s="314" customFormat="1" ht="15" customHeight="1" x14ac:dyDescent="0.3">
      <c r="C2069" s="288" t="s">
        <v>848</v>
      </c>
      <c r="D2069" s="496"/>
      <c r="E2069" s="499"/>
      <c r="F2069" s="483"/>
      <c r="G2069" s="483"/>
      <c r="H2069" s="248"/>
    </row>
    <row r="2070" spans="3:8" s="314" customFormat="1" ht="15" customHeight="1" x14ac:dyDescent="0.3">
      <c r="C2070" s="5729" t="s">
        <v>1191</v>
      </c>
      <c r="D2070" s="5734"/>
      <c r="E2070" s="5733"/>
      <c r="F2070" s="483"/>
      <c r="G2070" s="483"/>
      <c r="H2070" s="248"/>
    </row>
    <row r="2071" spans="3:8" s="314" customFormat="1" ht="15" customHeight="1" x14ac:dyDescent="0.3">
      <c r="C2071" s="482" t="s">
        <v>1192</v>
      </c>
      <c r="D2071" s="496"/>
      <c r="E2071" s="499"/>
      <c r="F2071" s="483"/>
      <c r="G2071" s="483"/>
      <c r="H2071" s="248"/>
    </row>
    <row r="2072" spans="3:8" s="314" customFormat="1" ht="15" customHeight="1" thickBot="1" x14ac:dyDescent="0.35">
      <c r="C2072" s="502"/>
      <c r="D2072" s="503"/>
      <c r="E2072" s="504"/>
      <c r="F2072" s="483"/>
      <c r="G2072" s="483"/>
      <c r="H2072" s="248"/>
    </row>
    <row r="2073" spans="3:8" s="314" customFormat="1" ht="15" customHeight="1" thickTop="1" x14ac:dyDescent="0.3">
      <c r="C2073" s="247"/>
      <c r="D2073" s="483"/>
      <c r="E2073" s="483"/>
      <c r="F2073" s="483"/>
      <c r="G2073" s="483"/>
      <c r="H2073" s="248"/>
    </row>
    <row r="2074" spans="3:8" s="314" customFormat="1" ht="15" customHeight="1" thickBot="1" x14ac:dyDescent="0.35">
      <c r="C2074" s="483"/>
      <c r="D2074" s="483"/>
      <c r="E2074" s="483"/>
      <c r="F2074" s="483"/>
      <c r="G2074" s="483"/>
      <c r="H2074" s="248"/>
    </row>
    <row r="2075" spans="3:8" s="314" customFormat="1" ht="15" customHeight="1" thickTop="1" x14ac:dyDescent="0.3">
      <c r="C2075" s="5738" t="s">
        <v>834</v>
      </c>
      <c r="D2075" s="5739"/>
      <c r="E2075" s="5740"/>
      <c r="F2075" s="483"/>
      <c r="G2075" s="483"/>
      <c r="H2075" s="248"/>
    </row>
    <row r="2076" spans="3:8" s="314" customFormat="1" ht="15" customHeight="1" x14ac:dyDescent="0.3">
      <c r="C2076" s="5787" t="s">
        <v>1584</v>
      </c>
      <c r="D2076" s="5788"/>
      <c r="E2076" s="5789"/>
      <c r="F2076" s="483"/>
      <c r="G2076" s="483"/>
      <c r="H2076" s="248"/>
    </row>
    <row r="2077" spans="3:8" s="314" customFormat="1" ht="15" customHeight="1" x14ac:dyDescent="0.3">
      <c r="C2077" s="497"/>
      <c r="D2077" s="498"/>
      <c r="E2077" s="306"/>
      <c r="F2077" s="483"/>
      <c r="G2077" s="483"/>
      <c r="H2077" s="248"/>
    </row>
    <row r="2078" spans="3:8" s="314" customFormat="1" ht="15" customHeight="1" x14ac:dyDescent="0.3">
      <c r="C2078" s="288" t="s">
        <v>373</v>
      </c>
      <c r="D2078" s="496"/>
      <c r="E2078" s="499"/>
      <c r="F2078" s="483"/>
      <c r="G2078" s="483"/>
      <c r="H2078" s="248"/>
    </row>
    <row r="2079" spans="3:8" s="314" customFormat="1" ht="15" customHeight="1" x14ac:dyDescent="0.3">
      <c r="C2079" s="5729" t="s">
        <v>835</v>
      </c>
      <c r="D2079" s="5734"/>
      <c r="E2079" s="5733"/>
      <c r="F2079" s="483"/>
      <c r="G2079" s="483"/>
      <c r="H2079" s="248"/>
    </row>
    <row r="2080" spans="3:8" s="314" customFormat="1" ht="15" customHeight="1" x14ac:dyDescent="0.3">
      <c r="C2080" s="5729" t="s">
        <v>836</v>
      </c>
      <c r="D2080" s="5734"/>
      <c r="E2080" s="5733"/>
      <c r="F2080" s="483"/>
      <c r="G2080" s="483"/>
      <c r="H2080" s="248"/>
    </row>
    <row r="2081" spans="2:8" s="314" customFormat="1" ht="15" customHeight="1" x14ac:dyDescent="0.3">
      <c r="C2081" s="5729" t="s">
        <v>837</v>
      </c>
      <c r="D2081" s="5734"/>
      <c r="E2081" s="5733"/>
      <c r="F2081" s="483"/>
      <c r="G2081" s="483"/>
      <c r="H2081" s="248"/>
    </row>
    <row r="2082" spans="2:8" s="314" customFormat="1" ht="15" customHeight="1" x14ac:dyDescent="0.3">
      <c r="C2082" s="5729" t="s">
        <v>838</v>
      </c>
      <c r="D2082" s="5734"/>
      <c r="E2082" s="5733"/>
      <c r="F2082" s="483"/>
      <c r="G2082" s="483"/>
      <c r="H2082" s="248"/>
    </row>
    <row r="2083" spans="2:8" s="314" customFormat="1" ht="15" customHeight="1" x14ac:dyDescent="0.3">
      <c r="C2083" s="5729" t="s">
        <v>839</v>
      </c>
      <c r="D2083" s="5734"/>
      <c r="E2083" s="5733"/>
      <c r="F2083" s="483"/>
      <c r="G2083" s="483"/>
      <c r="H2083" s="248"/>
    </row>
    <row r="2084" spans="2:8" s="314" customFormat="1" ht="15" customHeight="1" x14ac:dyDescent="0.3">
      <c r="C2084" s="288" t="s">
        <v>840</v>
      </c>
      <c r="D2084" s="496"/>
      <c r="E2084" s="499"/>
      <c r="F2084" s="483"/>
      <c r="G2084" s="483"/>
      <c r="H2084" s="248"/>
    </row>
    <row r="2085" spans="2:8" s="314" customFormat="1" ht="15" customHeight="1" x14ac:dyDescent="0.3">
      <c r="C2085" s="5729" t="s">
        <v>841</v>
      </c>
      <c r="D2085" s="5734"/>
      <c r="E2085" s="5733"/>
      <c r="F2085" s="483"/>
      <c r="G2085" s="483"/>
      <c r="H2085" s="248"/>
    </row>
    <row r="2086" spans="2:8" s="314" customFormat="1" ht="32.25" customHeight="1" x14ac:dyDescent="0.3">
      <c r="C2086" s="5729" t="s">
        <v>842</v>
      </c>
      <c r="D2086" s="5734"/>
      <c r="E2086" s="5733"/>
      <c r="F2086" s="483"/>
      <c r="G2086" s="483"/>
      <c r="H2086" s="248"/>
    </row>
    <row r="2087" spans="2:8" s="314" customFormat="1" ht="15" customHeight="1" x14ac:dyDescent="0.3">
      <c r="C2087" s="501" t="s">
        <v>843</v>
      </c>
      <c r="D2087" s="496"/>
      <c r="E2087" s="499"/>
      <c r="F2087" s="483"/>
      <c r="G2087" s="483"/>
      <c r="H2087" s="248"/>
    </row>
    <row r="2088" spans="2:8" s="314" customFormat="1" ht="15" customHeight="1" x14ac:dyDescent="0.3">
      <c r="C2088" s="501" t="s">
        <v>844</v>
      </c>
      <c r="D2088" s="496"/>
      <c r="E2088" s="499"/>
      <c r="F2088" s="483"/>
      <c r="G2088" s="483"/>
      <c r="H2088" s="248"/>
    </row>
    <row r="2089" spans="2:8" s="314" customFormat="1" ht="15" customHeight="1" thickBot="1" x14ac:dyDescent="0.35">
      <c r="C2089" s="502"/>
      <c r="D2089" s="503"/>
      <c r="E2089" s="504"/>
      <c r="F2089" s="483"/>
      <c r="G2089" s="483"/>
      <c r="H2089" s="248"/>
    </row>
    <row r="2090" spans="2:8" s="314" customFormat="1" ht="15" customHeight="1" thickTop="1" x14ac:dyDescent="0.3">
      <c r="C2090" s="247"/>
      <c r="D2090" s="483"/>
      <c r="E2090" s="483"/>
      <c r="F2090" s="483"/>
      <c r="G2090" s="483"/>
      <c r="H2090" s="248"/>
    </row>
    <row r="2091" spans="2:8" s="360" customFormat="1" ht="15" customHeight="1" thickBot="1" x14ac:dyDescent="0.35">
      <c r="B2091" s="469"/>
      <c r="C2091" s="469"/>
      <c r="D2091" s="469"/>
      <c r="E2091" s="469"/>
      <c r="F2091" s="469"/>
      <c r="G2091" s="469"/>
      <c r="H2091" s="469"/>
    </row>
    <row r="2092" spans="2:8" ht="15" customHeight="1" thickTop="1" thickBot="1" x14ac:dyDescent="0.25">
      <c r="C2092" s="5738" t="s">
        <v>1272</v>
      </c>
      <c r="D2092" s="5739"/>
      <c r="E2092" s="5739"/>
      <c r="F2092" s="5739"/>
      <c r="G2092" s="5740"/>
    </row>
    <row r="2093" spans="2:8" ht="15" customHeight="1" thickBot="1" x14ac:dyDescent="0.25">
      <c r="C2093" s="293" t="s">
        <v>1273</v>
      </c>
      <c r="D2093" s="294"/>
      <c r="E2093" s="294"/>
      <c r="F2093" s="295"/>
      <c r="G2093" s="296"/>
    </row>
    <row r="2094" spans="2:8" ht="15" customHeight="1" x14ac:dyDescent="0.2">
      <c r="C2094" s="291" t="s">
        <v>1274</v>
      </c>
      <c r="D2094" s="292"/>
      <c r="E2094" s="292"/>
      <c r="F2094" s="280"/>
      <c r="G2094" s="297"/>
    </row>
    <row r="2095" spans="2:8" ht="15" customHeight="1" x14ac:dyDescent="0.2">
      <c r="C2095" s="298" t="s">
        <v>1275</v>
      </c>
      <c r="D2095" s="299"/>
      <c r="E2095" s="299"/>
      <c r="F2095" s="300"/>
      <c r="G2095" s="297"/>
    </row>
    <row r="2096" spans="2:8" ht="15" customHeight="1" x14ac:dyDescent="0.2">
      <c r="C2096" s="5774" t="s">
        <v>1276</v>
      </c>
      <c r="D2096" s="5238"/>
      <c r="E2096" s="5238"/>
      <c r="F2096" s="5238"/>
      <c r="G2096" s="5775"/>
    </row>
    <row r="2097" spans="3:7" ht="15" customHeight="1" x14ac:dyDescent="0.2">
      <c r="C2097" s="298" t="s">
        <v>1277</v>
      </c>
      <c r="D2097" s="299"/>
      <c r="E2097" s="299"/>
      <c r="F2097" s="280"/>
      <c r="G2097" s="297"/>
    </row>
    <row r="2098" spans="3:7" ht="15" customHeight="1" x14ac:dyDescent="0.2">
      <c r="C2098" s="301" t="s">
        <v>1690</v>
      </c>
      <c r="D2098" s="302"/>
      <c r="E2098" s="302"/>
      <c r="F2098" s="280"/>
      <c r="G2098" s="297"/>
    </row>
    <row r="2099" spans="3:7" ht="15" customHeight="1" x14ac:dyDescent="0.2">
      <c r="C2099" s="301" t="s">
        <v>1691</v>
      </c>
      <c r="D2099" s="302"/>
      <c r="E2099" s="302"/>
      <c r="F2099" s="280"/>
      <c r="G2099" s="297"/>
    </row>
    <row r="2100" spans="3:7" ht="15" customHeight="1" x14ac:dyDescent="0.2">
      <c r="C2100" s="301" t="s">
        <v>1692</v>
      </c>
      <c r="D2100" s="302"/>
      <c r="E2100" s="302"/>
      <c r="F2100" s="280"/>
      <c r="G2100" s="297"/>
    </row>
    <row r="2101" spans="3:7" ht="15" customHeight="1" x14ac:dyDescent="0.2">
      <c r="C2101" s="301" t="s">
        <v>1693</v>
      </c>
      <c r="D2101" s="302"/>
      <c r="E2101" s="302"/>
      <c r="F2101" s="280"/>
      <c r="G2101" s="297"/>
    </row>
    <row r="2102" spans="3:7" ht="15" customHeight="1" x14ac:dyDescent="0.2">
      <c r="C2102" s="301" t="s">
        <v>1694</v>
      </c>
      <c r="D2102" s="302"/>
      <c r="E2102" s="302"/>
      <c r="F2102" s="280"/>
      <c r="G2102" s="297"/>
    </row>
    <row r="2103" spans="3:7" ht="15" customHeight="1" x14ac:dyDescent="0.2">
      <c r="C2103" s="301" t="s">
        <v>1695</v>
      </c>
      <c r="D2103" s="302"/>
      <c r="E2103" s="302"/>
      <c r="F2103" s="280"/>
      <c r="G2103" s="297"/>
    </row>
    <row r="2104" spans="3:7" ht="15" customHeight="1" x14ac:dyDescent="0.2">
      <c r="C2104" s="283"/>
      <c r="D2104" s="280"/>
      <c r="E2104" s="280"/>
      <c r="F2104" s="280"/>
      <c r="G2104" s="297"/>
    </row>
    <row r="2105" spans="3:7" ht="15" customHeight="1" x14ac:dyDescent="0.2">
      <c r="C2105" s="291" t="s">
        <v>1696</v>
      </c>
      <c r="D2105" s="292"/>
      <c r="E2105" s="292"/>
      <c r="F2105" s="280"/>
      <c r="G2105" s="297"/>
    </row>
    <row r="2106" spans="3:7" ht="15" customHeight="1" x14ac:dyDescent="0.2">
      <c r="C2106" s="291" t="s">
        <v>1275</v>
      </c>
      <c r="D2106" s="292"/>
      <c r="E2106" s="292"/>
      <c r="F2106" s="280"/>
      <c r="G2106" s="297"/>
    </row>
    <row r="2107" spans="3:7" ht="15" customHeight="1" x14ac:dyDescent="0.2">
      <c r="C2107" s="283" t="s">
        <v>2088</v>
      </c>
      <c r="D2107" s="280"/>
      <c r="E2107" s="280"/>
      <c r="F2107" s="280"/>
      <c r="G2107" s="297"/>
    </row>
    <row r="2108" spans="3:7" ht="15" customHeight="1" x14ac:dyDescent="0.2">
      <c r="C2108" s="291" t="s">
        <v>1277</v>
      </c>
      <c r="D2108" s="292"/>
      <c r="E2108" s="292"/>
      <c r="F2108" s="280"/>
      <c r="G2108" s="297"/>
    </row>
    <row r="2109" spans="3:7" ht="15" customHeight="1" x14ac:dyDescent="0.2">
      <c r="C2109" s="5786" t="s">
        <v>2089</v>
      </c>
      <c r="D2109" s="5260"/>
      <c r="E2109" s="5260"/>
      <c r="F2109" s="5260"/>
      <c r="G2109" s="5785"/>
    </row>
    <row r="2110" spans="3:7" ht="15" customHeight="1" x14ac:dyDescent="0.2">
      <c r="C2110" s="291" t="s">
        <v>2090</v>
      </c>
      <c r="D2110" s="292"/>
      <c r="E2110" s="292"/>
      <c r="F2110" s="280"/>
      <c r="G2110" s="297"/>
    </row>
    <row r="2111" spans="3:7" ht="15" customHeight="1" x14ac:dyDescent="0.2">
      <c r="C2111" s="291" t="s">
        <v>1275</v>
      </c>
      <c r="D2111" s="292"/>
      <c r="E2111" s="292"/>
      <c r="F2111" s="280"/>
      <c r="G2111" s="297"/>
    </row>
    <row r="2112" spans="3:7" ht="15" customHeight="1" x14ac:dyDescent="0.2">
      <c r="C2112" s="5784" t="s">
        <v>2091</v>
      </c>
      <c r="D2112" s="4695"/>
      <c r="E2112" s="4695"/>
      <c r="F2112" s="5260"/>
      <c r="G2112" s="5785"/>
    </row>
    <row r="2113" spans="3:7" ht="15" customHeight="1" thickBot="1" x14ac:dyDescent="0.25">
      <c r="C2113" s="283"/>
      <c r="D2113" s="280"/>
      <c r="E2113" s="280"/>
      <c r="F2113" s="280"/>
      <c r="G2113" s="297"/>
    </row>
    <row r="2114" spans="3:7" ht="15" customHeight="1" x14ac:dyDescent="0.2">
      <c r="C2114" s="291"/>
      <c r="D2114" s="303" t="s">
        <v>2092</v>
      </c>
      <c r="E2114" s="304" t="s">
        <v>2093</v>
      </c>
      <c r="F2114" s="305" t="s">
        <v>2094</v>
      </c>
      <c r="G2114" s="306"/>
    </row>
    <row r="2115" spans="3:7" ht="15" customHeight="1" x14ac:dyDescent="0.2">
      <c r="C2115" s="283"/>
      <c r="D2115" s="307" t="s">
        <v>2095</v>
      </c>
      <c r="E2115" s="308">
        <v>30</v>
      </c>
      <c r="F2115" s="309">
        <v>2</v>
      </c>
      <c r="G2115" s="310"/>
    </row>
    <row r="2116" spans="3:7" ht="15" customHeight="1" x14ac:dyDescent="0.2">
      <c r="C2116" s="283"/>
      <c r="D2116" s="307" t="s">
        <v>2095</v>
      </c>
      <c r="E2116" s="308">
        <v>100</v>
      </c>
      <c r="F2116" s="309">
        <v>3</v>
      </c>
      <c r="G2116" s="310"/>
    </row>
    <row r="2117" spans="3:7" ht="15" customHeight="1" x14ac:dyDescent="0.2">
      <c r="C2117" s="283"/>
      <c r="D2117" s="307" t="s">
        <v>371</v>
      </c>
      <c r="E2117" s="308">
        <v>600</v>
      </c>
      <c r="F2117" s="309">
        <v>18</v>
      </c>
      <c r="G2117" s="310"/>
    </row>
    <row r="2118" spans="3:7" ht="15" customHeight="1" x14ac:dyDescent="0.2">
      <c r="C2118" s="283"/>
      <c r="D2118" s="307" t="s">
        <v>372</v>
      </c>
      <c r="E2118" s="308">
        <v>1100</v>
      </c>
      <c r="F2118" s="309">
        <v>30</v>
      </c>
      <c r="G2118" s="310"/>
    </row>
    <row r="2119" spans="3:7" ht="15" customHeight="1" thickBot="1" x14ac:dyDescent="0.25">
      <c r="C2119" s="283"/>
      <c r="D2119" s="470" t="s">
        <v>1454</v>
      </c>
      <c r="E2119" s="311"/>
      <c r="F2119" s="312"/>
      <c r="G2119" s="297"/>
    </row>
    <row r="2120" spans="3:7" ht="15" customHeight="1" x14ac:dyDescent="0.2">
      <c r="C2120" s="283"/>
      <c r="D2120" s="280"/>
      <c r="E2120" s="280"/>
      <c r="F2120" s="280"/>
      <c r="G2120" s="297"/>
    </row>
    <row r="2121" spans="3:7" ht="15" customHeight="1" x14ac:dyDescent="0.2">
      <c r="C2121" s="291" t="s">
        <v>1277</v>
      </c>
      <c r="D2121" s="280"/>
      <c r="E2121" s="280"/>
      <c r="F2121" s="280"/>
      <c r="G2121" s="297"/>
    </row>
    <row r="2122" spans="3:7" ht="15" customHeight="1" x14ac:dyDescent="0.2">
      <c r="C2122" s="283" t="s">
        <v>2096</v>
      </c>
      <c r="D2122" s="280"/>
      <c r="E2122" s="280"/>
      <c r="F2122" s="280"/>
      <c r="G2122" s="297"/>
    </row>
    <row r="2123" spans="3:7" ht="30.75" customHeight="1" x14ac:dyDescent="0.2">
      <c r="C2123" s="5786" t="s">
        <v>2097</v>
      </c>
      <c r="D2123" s="5260"/>
      <c r="E2123" s="5260"/>
      <c r="F2123" s="5260"/>
      <c r="G2123" s="5785"/>
    </row>
    <row r="2124" spans="3:7" ht="15" customHeight="1" x14ac:dyDescent="0.2">
      <c r="C2124" s="283" t="s">
        <v>2098</v>
      </c>
      <c r="D2124" s="280"/>
      <c r="E2124" s="280"/>
      <c r="F2124" s="280"/>
      <c r="G2124" s="297"/>
    </row>
    <row r="2125" spans="3:7" ht="30" customHeight="1" x14ac:dyDescent="0.2">
      <c r="C2125" s="5786" t="s">
        <v>2099</v>
      </c>
      <c r="D2125" s="5260"/>
      <c r="E2125" s="5260"/>
      <c r="F2125" s="5260"/>
      <c r="G2125" s="5785"/>
    </row>
    <row r="2126" spans="3:7" ht="15" customHeight="1" x14ac:dyDescent="0.2">
      <c r="C2126" s="283" t="s">
        <v>2100</v>
      </c>
      <c r="D2126" s="280"/>
      <c r="E2126" s="280"/>
      <c r="F2126" s="280"/>
      <c r="G2126" s="297"/>
    </row>
    <row r="2127" spans="3:7" ht="15" customHeight="1" thickBot="1" x14ac:dyDescent="0.25">
      <c r="C2127" s="282"/>
      <c r="D2127" s="285"/>
      <c r="E2127" s="285"/>
      <c r="F2127" s="285"/>
      <c r="G2127" s="313"/>
    </row>
    <row r="2128" spans="3:7" ht="15" customHeight="1" thickTop="1" x14ac:dyDescent="0.2">
      <c r="C2128" s="247"/>
      <c r="G2128" s="314"/>
    </row>
    <row r="2129" spans="3:7" ht="15" customHeight="1" thickBot="1" x14ac:dyDescent="0.25">
      <c r="G2129" s="314"/>
    </row>
    <row r="2130" spans="3:7" ht="15" customHeight="1" thickTop="1" x14ac:dyDescent="0.2">
      <c r="C2130" s="5738" t="s">
        <v>586</v>
      </c>
      <c r="D2130" s="5739"/>
      <c r="E2130" s="5740"/>
    </row>
    <row r="2131" spans="3:7" ht="15" customHeight="1" x14ac:dyDescent="0.2">
      <c r="C2131" s="279"/>
      <c r="D2131" s="287"/>
      <c r="E2131" s="284"/>
    </row>
    <row r="2132" spans="3:7" ht="15" customHeight="1" x14ac:dyDescent="0.2">
      <c r="C2132" s="288" t="s">
        <v>1249</v>
      </c>
      <c r="D2132" s="287"/>
      <c r="E2132" s="284"/>
    </row>
    <row r="2133" spans="3:7" ht="15" customHeight="1" x14ac:dyDescent="0.2">
      <c r="C2133" s="5729" t="s">
        <v>587</v>
      </c>
      <c r="D2133" s="5730"/>
      <c r="E2133" s="5731"/>
    </row>
    <row r="2134" spans="3:7" ht="15" customHeight="1" x14ac:dyDescent="0.2">
      <c r="C2134" s="5729" t="s">
        <v>1139</v>
      </c>
      <c r="D2134" s="5730"/>
      <c r="E2134" s="5731"/>
    </row>
    <row r="2135" spans="3:7" ht="15" customHeight="1" x14ac:dyDescent="0.2">
      <c r="C2135" s="281" t="s">
        <v>1140</v>
      </c>
      <c r="D2135" s="289"/>
      <c r="E2135" s="290"/>
    </row>
    <row r="2136" spans="3:7" ht="14.25" customHeight="1" x14ac:dyDescent="0.2">
      <c r="C2136" s="278" t="s">
        <v>247</v>
      </c>
      <c r="D2136" s="289"/>
      <c r="E2136" s="290"/>
    </row>
    <row r="2137" spans="3:7" ht="32.25" customHeight="1" x14ac:dyDescent="0.2">
      <c r="C2137" s="5729" t="s">
        <v>248</v>
      </c>
      <c r="D2137" s="5730"/>
      <c r="E2137" s="5731"/>
    </row>
    <row r="2138" spans="3:7" ht="28.5" customHeight="1" x14ac:dyDescent="0.2">
      <c r="C2138" s="5729" t="s">
        <v>249</v>
      </c>
      <c r="D2138" s="5730"/>
      <c r="E2138" s="5731"/>
    </row>
    <row r="2139" spans="3:7" ht="15" customHeight="1" x14ac:dyDescent="0.2">
      <c r="C2139" s="278"/>
      <c r="D2139" s="287"/>
      <c r="E2139" s="284"/>
    </row>
    <row r="2140" spans="3:7" ht="14.25" customHeight="1" x14ac:dyDescent="0.2">
      <c r="C2140" s="281" t="s">
        <v>250</v>
      </c>
      <c r="D2140" s="287"/>
      <c r="E2140" s="284"/>
    </row>
    <row r="2141" spans="3:7" ht="14.25" customHeight="1" x14ac:dyDescent="0.2">
      <c r="C2141" s="278"/>
      <c r="D2141" s="287"/>
      <c r="E2141" s="284"/>
    </row>
    <row r="2142" spans="3:7" ht="24" customHeight="1" x14ac:dyDescent="0.2">
      <c r="C2142" s="5776" t="s">
        <v>251</v>
      </c>
      <c r="D2142" s="5777"/>
      <c r="E2142" s="5778"/>
    </row>
    <row r="2143" spans="3:7" ht="33" customHeight="1" x14ac:dyDescent="0.2">
      <c r="C2143" s="278" t="s">
        <v>252</v>
      </c>
      <c r="D2143" s="287"/>
      <c r="E2143" s="284"/>
    </row>
    <row r="2144" spans="3:7" ht="26.25" customHeight="1" x14ac:dyDescent="0.2">
      <c r="C2144" s="5729" t="s">
        <v>253</v>
      </c>
      <c r="D2144" s="5730"/>
      <c r="E2144" s="5731"/>
    </row>
    <row r="2145" spans="3:8" ht="14.25" customHeight="1" x14ac:dyDescent="0.2">
      <c r="C2145" s="5729" t="s">
        <v>254</v>
      </c>
      <c r="D2145" s="5730"/>
      <c r="E2145" s="5731"/>
    </row>
    <row r="2146" spans="3:8" ht="14.25" customHeight="1" x14ac:dyDescent="0.2">
      <c r="C2146" s="5729" t="s">
        <v>984</v>
      </c>
      <c r="D2146" s="5730"/>
      <c r="E2146" s="5731"/>
    </row>
    <row r="2147" spans="3:8" ht="46.5" customHeight="1" x14ac:dyDescent="0.2">
      <c r="C2147" s="5776" t="s">
        <v>1267</v>
      </c>
      <c r="D2147" s="5777"/>
      <c r="E2147" s="5778"/>
    </row>
    <row r="2148" spans="3:8" ht="14.25" customHeight="1" x14ac:dyDescent="0.2">
      <c r="C2148" s="5776" t="s">
        <v>1268</v>
      </c>
      <c r="D2148" s="5777"/>
      <c r="E2148" s="5778"/>
    </row>
    <row r="2149" spans="3:8" ht="14.25" customHeight="1" x14ac:dyDescent="0.2">
      <c r="C2149" s="5776" t="s">
        <v>1269</v>
      </c>
      <c r="D2149" s="5779"/>
      <c r="E2149" s="5780"/>
    </row>
    <row r="2150" spans="3:8" ht="33.75" customHeight="1" x14ac:dyDescent="0.2">
      <c r="C2150" s="5776" t="s">
        <v>1270</v>
      </c>
      <c r="D2150" s="5779"/>
      <c r="E2150" s="5780"/>
    </row>
    <row r="2151" spans="3:8" ht="14.25" customHeight="1" x14ac:dyDescent="0.2">
      <c r="C2151" s="5776" t="s">
        <v>1271</v>
      </c>
      <c r="D2151" s="5779"/>
      <c r="E2151" s="5780"/>
    </row>
    <row r="2152" spans="3:8" ht="14.25" customHeight="1" thickBot="1" x14ac:dyDescent="0.25">
      <c r="C2152" s="282"/>
      <c r="D2152" s="285"/>
      <c r="E2152" s="286"/>
    </row>
    <row r="2153" spans="3:8" ht="14.25" customHeight="1" thickTop="1" x14ac:dyDescent="0.2">
      <c r="C2153" s="247"/>
    </row>
    <row r="2154" spans="3:8" ht="14.25" customHeight="1" thickBot="1" x14ac:dyDescent="0.25"/>
    <row r="2155" spans="3:8" ht="14.25" customHeight="1" thickTop="1" x14ac:dyDescent="0.2">
      <c r="C2155" s="5771" t="s">
        <v>135</v>
      </c>
      <c r="D2155" s="5772"/>
      <c r="E2155" s="5772"/>
      <c r="F2155" s="5773"/>
      <c r="G2155" s="2"/>
      <c r="H2155" s="2"/>
    </row>
    <row r="2156" spans="3:8" ht="14.25" customHeight="1" x14ac:dyDescent="0.2">
      <c r="C2156" s="27" t="s">
        <v>136</v>
      </c>
      <c r="D2156" s="35"/>
      <c r="E2156" s="35"/>
      <c r="F2156" s="243"/>
      <c r="G2156" s="2"/>
      <c r="H2156" s="2"/>
    </row>
    <row r="2157" spans="3:8" ht="14.25" customHeight="1" x14ac:dyDescent="0.2">
      <c r="C2157" s="25"/>
      <c r="D2157" s="1"/>
      <c r="E2157" s="5766" t="s">
        <v>137</v>
      </c>
      <c r="F2157" s="5767"/>
      <c r="G2157" s="2"/>
      <c r="H2157" s="2"/>
    </row>
    <row r="2158" spans="3:8" ht="19.5" customHeight="1" x14ac:dyDescent="0.2">
      <c r="C2158" s="472" t="s">
        <v>381</v>
      </c>
      <c r="D2158" s="275" t="s">
        <v>382</v>
      </c>
      <c r="E2158" s="275" t="s">
        <v>2453</v>
      </c>
      <c r="F2158" s="471" t="s">
        <v>138</v>
      </c>
      <c r="G2158" s="2"/>
      <c r="H2158" s="2"/>
    </row>
    <row r="2159" spans="3:8" ht="14.25" customHeight="1" x14ac:dyDescent="0.2">
      <c r="C2159" s="5781" t="s">
        <v>1597</v>
      </c>
      <c r="D2159" s="474">
        <v>10</v>
      </c>
      <c r="E2159" s="369">
        <v>7.4999999999999997E-2</v>
      </c>
      <c r="F2159" s="475">
        <v>0.15</v>
      </c>
      <c r="G2159" s="2"/>
      <c r="H2159" s="2"/>
    </row>
    <row r="2160" spans="3:8" ht="14.25" customHeight="1" x14ac:dyDescent="0.2">
      <c r="C2160" s="5782"/>
      <c r="D2160" s="474">
        <v>15</v>
      </c>
      <c r="E2160" s="369">
        <v>7.4999999999999997E-2</v>
      </c>
      <c r="F2160" s="475">
        <v>0.15</v>
      </c>
      <c r="G2160" s="2"/>
      <c r="H2160" s="2"/>
    </row>
    <row r="2161" spans="3:8" ht="14.25" customHeight="1" x14ac:dyDescent="0.2">
      <c r="C2161" s="5782"/>
      <c r="D2161" s="474">
        <v>20</v>
      </c>
      <c r="E2161" s="369">
        <v>7.4999999999999997E-2</v>
      </c>
      <c r="F2161" s="475">
        <v>0.15</v>
      </c>
      <c r="G2161" s="2"/>
      <c r="H2161" s="2"/>
    </row>
    <row r="2162" spans="3:8" ht="14.25" customHeight="1" x14ac:dyDescent="0.2">
      <c r="C2162" s="5782"/>
      <c r="D2162" s="474">
        <v>25</v>
      </c>
      <c r="E2162" s="369">
        <v>7.4999999999999997E-2</v>
      </c>
      <c r="F2162" s="475">
        <v>0.15</v>
      </c>
      <c r="G2162" s="2"/>
      <c r="H2162" s="2"/>
    </row>
    <row r="2163" spans="3:8" ht="14.25" customHeight="1" x14ac:dyDescent="0.2">
      <c r="C2163" s="5782"/>
      <c r="D2163" s="474">
        <v>30</v>
      </c>
      <c r="E2163" s="369">
        <v>7.4999999999999997E-2</v>
      </c>
      <c r="F2163" s="475">
        <v>0.15</v>
      </c>
      <c r="G2163" s="2"/>
      <c r="H2163" s="2"/>
    </row>
    <row r="2164" spans="3:8" ht="14.25" customHeight="1" x14ac:dyDescent="0.2">
      <c r="C2164" s="5782"/>
      <c r="D2164" s="474">
        <v>40</v>
      </c>
      <c r="E2164" s="369">
        <v>7.4999999999999997E-2</v>
      </c>
      <c r="F2164" s="475">
        <v>0.15</v>
      </c>
      <c r="G2164" s="2"/>
      <c r="H2164" s="2"/>
    </row>
    <row r="2165" spans="3:8" ht="14.25" customHeight="1" x14ac:dyDescent="0.2">
      <c r="C2165" s="5782"/>
      <c r="D2165" s="474">
        <v>50</v>
      </c>
      <c r="E2165" s="369">
        <v>7.4999999999999997E-2</v>
      </c>
      <c r="F2165" s="475">
        <v>0.15</v>
      </c>
      <c r="G2165" s="2"/>
      <c r="H2165" s="2"/>
    </row>
    <row r="2166" spans="3:8" ht="14.25" customHeight="1" x14ac:dyDescent="0.2">
      <c r="C2166" s="5782"/>
      <c r="D2166" s="474">
        <v>75</v>
      </c>
      <c r="E2166" s="369">
        <v>7.4999999999999997E-2</v>
      </c>
      <c r="F2166" s="475">
        <v>0.15</v>
      </c>
      <c r="G2166" s="2"/>
      <c r="H2166" s="2"/>
    </row>
    <row r="2167" spans="3:8" ht="14.25" customHeight="1" x14ac:dyDescent="0.2">
      <c r="C2167" s="5782"/>
      <c r="D2167" s="474">
        <v>100</v>
      </c>
      <c r="E2167" s="369">
        <v>7.4999999999999997E-2</v>
      </c>
      <c r="F2167" s="475">
        <v>0.15</v>
      </c>
      <c r="G2167" s="2"/>
      <c r="H2167" s="2"/>
    </row>
    <row r="2168" spans="3:8" ht="14.25" customHeight="1" x14ac:dyDescent="0.2">
      <c r="C2168" s="5782"/>
      <c r="D2168" s="474">
        <v>120</v>
      </c>
      <c r="E2168" s="369">
        <v>7.4999999999999997E-2</v>
      </c>
      <c r="F2168" s="475">
        <v>0.15</v>
      </c>
      <c r="G2168" s="2"/>
      <c r="H2168" s="2"/>
    </row>
    <row r="2169" spans="3:8" ht="14.25" customHeight="1" x14ac:dyDescent="0.2">
      <c r="C2169" s="5782"/>
      <c r="D2169" s="474">
        <v>125</v>
      </c>
      <c r="E2169" s="369">
        <v>7.4999999999999997E-2</v>
      </c>
      <c r="F2169" s="475">
        <v>0.15</v>
      </c>
      <c r="G2169" s="2"/>
      <c r="H2169" s="2"/>
    </row>
    <row r="2170" spans="3:8" ht="14.25" customHeight="1" x14ac:dyDescent="0.2">
      <c r="C2170" s="5782"/>
      <c r="D2170" s="474">
        <v>150</v>
      </c>
      <c r="E2170" s="369">
        <v>7.4999999999999997E-2</v>
      </c>
      <c r="F2170" s="475">
        <v>0.15</v>
      </c>
      <c r="G2170" s="2"/>
      <c r="H2170" s="2"/>
    </row>
    <row r="2171" spans="3:8" ht="14.25" customHeight="1" x14ac:dyDescent="0.2">
      <c r="C2171" s="5782"/>
      <c r="D2171" s="474">
        <v>175</v>
      </c>
      <c r="E2171" s="369">
        <v>7.4999999999999997E-2</v>
      </c>
      <c r="F2171" s="475">
        <v>0.15</v>
      </c>
      <c r="G2171" s="2"/>
      <c r="H2171" s="2"/>
    </row>
    <row r="2172" spans="3:8" ht="14.25" customHeight="1" x14ac:dyDescent="0.2">
      <c r="C2172" s="5782"/>
      <c r="D2172" s="474">
        <v>200</v>
      </c>
      <c r="E2172" s="369">
        <v>7.4999999999999997E-2</v>
      </c>
      <c r="F2172" s="475">
        <v>0.15</v>
      </c>
      <c r="G2172" s="2"/>
      <c r="H2172" s="2"/>
    </row>
    <row r="2173" spans="3:8" ht="14.25" customHeight="1" x14ac:dyDescent="0.2">
      <c r="C2173" s="5782"/>
      <c r="D2173" s="474">
        <v>300</v>
      </c>
      <c r="E2173" s="369">
        <v>7.4999999999999997E-2</v>
      </c>
      <c r="F2173" s="475">
        <v>0.15</v>
      </c>
      <c r="G2173" s="2"/>
      <c r="H2173" s="2"/>
    </row>
    <row r="2174" spans="3:8" ht="14.25" customHeight="1" x14ac:dyDescent="0.2">
      <c r="C2174" s="5782"/>
      <c r="D2174" s="474">
        <v>400</v>
      </c>
      <c r="E2174" s="369">
        <v>7.4999999999999997E-2</v>
      </c>
      <c r="F2174" s="475">
        <v>0.15</v>
      </c>
      <c r="G2174" s="2"/>
      <c r="H2174" s="2"/>
    </row>
    <row r="2175" spans="3:8" ht="14.25" customHeight="1" x14ac:dyDescent="0.2">
      <c r="C2175" s="5783"/>
      <c r="D2175" s="474">
        <v>500</v>
      </c>
      <c r="E2175" s="369">
        <v>7.4999999999999997E-2</v>
      </c>
      <c r="F2175" s="475">
        <v>0.15</v>
      </c>
      <c r="G2175" s="2"/>
      <c r="H2175" s="2"/>
    </row>
    <row r="2176" spans="3:8" ht="14.25" customHeight="1" x14ac:dyDescent="0.2">
      <c r="C2176" s="30" t="s">
        <v>2460</v>
      </c>
      <c r="D2176" s="56"/>
      <c r="E2176" s="1"/>
      <c r="F2176" s="26"/>
      <c r="G2176" s="2"/>
      <c r="H2176" s="2"/>
    </row>
    <row r="2177" spans="3:8" ht="14.25" customHeight="1" x14ac:dyDescent="0.2">
      <c r="C2177" s="57"/>
      <c r="D2177" s="1"/>
      <c r="E2177" s="1"/>
      <c r="F2177" s="26"/>
      <c r="G2177" s="2"/>
      <c r="H2177" s="2"/>
    </row>
    <row r="2178" spans="3:8" ht="15" customHeight="1" x14ac:dyDescent="0.2">
      <c r="C2178" s="58" t="s">
        <v>139</v>
      </c>
      <c r="D2178" s="1"/>
      <c r="E2178" s="1"/>
      <c r="F2178" s="26"/>
      <c r="G2178" s="2"/>
      <c r="H2178" s="2"/>
    </row>
    <row r="2179" spans="3:8" ht="15" customHeight="1" x14ac:dyDescent="0.2">
      <c r="C2179" s="5764" t="s">
        <v>140</v>
      </c>
      <c r="D2179" s="4619"/>
      <c r="E2179" s="4619"/>
      <c r="F2179" s="5765"/>
      <c r="G2179" s="2"/>
      <c r="H2179" s="2"/>
    </row>
    <row r="2180" spans="3:8" ht="29.25" customHeight="1" x14ac:dyDescent="0.2">
      <c r="C2180" s="5764" t="s">
        <v>1732</v>
      </c>
      <c r="D2180" s="4619"/>
      <c r="E2180" s="4619"/>
      <c r="F2180" s="5765"/>
      <c r="G2180" s="2"/>
      <c r="H2180" s="2"/>
    </row>
    <row r="2181" spans="3:8" ht="21" customHeight="1" x14ac:dyDescent="0.2">
      <c r="C2181" s="57" t="s">
        <v>1733</v>
      </c>
      <c r="D2181" s="1"/>
      <c r="E2181" s="1"/>
      <c r="F2181" s="26"/>
      <c r="G2181" s="2"/>
      <c r="H2181" s="2"/>
    </row>
    <row r="2182" spans="3:8" ht="15" customHeight="1" x14ac:dyDescent="0.2">
      <c r="C2182" s="57" t="s">
        <v>1734</v>
      </c>
      <c r="D2182" s="1"/>
      <c r="E2182" s="1"/>
      <c r="F2182" s="26"/>
      <c r="G2182" s="2"/>
      <c r="H2182" s="2"/>
    </row>
    <row r="2183" spans="3:8" ht="15" customHeight="1" x14ac:dyDescent="0.2">
      <c r="C2183" s="57" t="s">
        <v>1387</v>
      </c>
      <c r="D2183" s="1"/>
      <c r="E2183" s="1"/>
      <c r="F2183" s="26"/>
      <c r="G2183" s="2"/>
      <c r="H2183" s="2"/>
    </row>
    <row r="2184" spans="3:8" ht="15" customHeight="1" x14ac:dyDescent="0.2">
      <c r="C2184" s="57" t="s">
        <v>1388</v>
      </c>
      <c r="D2184" s="1"/>
      <c r="E2184" s="1"/>
      <c r="F2184" s="26"/>
      <c r="G2184" s="2"/>
      <c r="H2184" s="2"/>
    </row>
    <row r="2185" spans="3:8" ht="15" customHeight="1" x14ac:dyDescent="0.2">
      <c r="C2185" s="57" t="s">
        <v>1389</v>
      </c>
      <c r="D2185" s="1"/>
      <c r="E2185" s="1"/>
      <c r="F2185" s="26"/>
      <c r="G2185" s="2"/>
      <c r="H2185" s="2"/>
    </row>
    <row r="2186" spans="3:8" ht="15" customHeight="1" x14ac:dyDescent="0.2">
      <c r="C2186" s="57" t="s">
        <v>1390</v>
      </c>
      <c r="D2186" s="1"/>
      <c r="E2186" s="1"/>
      <c r="F2186" s="26"/>
      <c r="G2186" s="2"/>
      <c r="H2186" s="2"/>
    </row>
    <row r="2187" spans="3:8" ht="15" customHeight="1" x14ac:dyDescent="0.2">
      <c r="C2187" s="57" t="s">
        <v>1391</v>
      </c>
      <c r="D2187" s="1"/>
      <c r="E2187" s="1"/>
      <c r="F2187" s="26"/>
      <c r="G2187" s="2"/>
      <c r="H2187" s="2"/>
    </row>
    <row r="2188" spans="3:8" ht="15" customHeight="1" x14ac:dyDescent="0.2">
      <c r="C2188" s="57" t="s">
        <v>1392</v>
      </c>
      <c r="D2188" s="1"/>
      <c r="E2188" s="1"/>
      <c r="F2188" s="26"/>
      <c r="G2188" s="2"/>
      <c r="H2188" s="2"/>
    </row>
    <row r="2189" spans="3:8" ht="15" customHeight="1" x14ac:dyDescent="0.2">
      <c r="C2189" s="57" t="s">
        <v>1393</v>
      </c>
      <c r="D2189" s="1"/>
      <c r="E2189" s="1"/>
      <c r="F2189" s="26"/>
      <c r="G2189" s="2"/>
      <c r="H2189" s="2"/>
    </row>
    <row r="2190" spans="3:8" ht="15.75" customHeight="1" x14ac:dyDescent="0.2">
      <c r="C2190" s="57" t="s">
        <v>1394</v>
      </c>
      <c r="D2190" s="1"/>
      <c r="E2190" s="1"/>
      <c r="F2190" s="26"/>
      <c r="G2190" s="2"/>
      <c r="H2190" s="2"/>
    </row>
    <row r="2191" spans="3:8" ht="30" customHeight="1" x14ac:dyDescent="0.2">
      <c r="C2191" s="5764" t="s">
        <v>1395</v>
      </c>
      <c r="D2191" s="4619"/>
      <c r="E2191" s="4619"/>
      <c r="F2191" s="5765"/>
      <c r="G2191" s="2"/>
      <c r="H2191" s="2"/>
    </row>
    <row r="2192" spans="3:8" ht="15" customHeight="1" thickBot="1" x14ac:dyDescent="0.25">
      <c r="C2192" s="31"/>
      <c r="D2192" s="32"/>
      <c r="E2192" s="32"/>
      <c r="F2192" s="33"/>
      <c r="G2192" s="2"/>
      <c r="H2192" s="2"/>
    </row>
    <row r="2193" spans="3:8" ht="15" customHeight="1" thickTop="1" x14ac:dyDescent="0.2">
      <c r="C2193" s="247"/>
      <c r="D2193" s="1"/>
      <c r="E2193" s="1"/>
      <c r="F2193" s="1"/>
      <c r="G2193" s="2"/>
      <c r="H2193" s="2"/>
    </row>
    <row r="2194" spans="3:8" ht="15" customHeight="1" thickBot="1" x14ac:dyDescent="0.25">
      <c r="D2194" s="2"/>
      <c r="E2194" s="2"/>
      <c r="F2194" s="2"/>
      <c r="G2194" s="2"/>
      <c r="H2194" s="2"/>
    </row>
    <row r="2195" spans="3:8" ht="15" customHeight="1" thickTop="1" x14ac:dyDescent="0.2">
      <c r="C2195" s="5771" t="s">
        <v>1396</v>
      </c>
      <c r="D2195" s="5772"/>
      <c r="E2195" s="5773"/>
      <c r="F2195" s="2"/>
      <c r="G2195" s="2"/>
      <c r="H2195" s="2"/>
    </row>
    <row r="2196" spans="3:8" ht="15" customHeight="1" x14ac:dyDescent="0.2">
      <c r="C2196" s="25"/>
      <c r="D2196" s="59"/>
      <c r="E2196" s="78"/>
      <c r="F2196" s="2"/>
      <c r="G2196" s="2"/>
      <c r="H2196" s="2"/>
    </row>
    <row r="2197" spans="3:8" ht="15" customHeight="1" x14ac:dyDescent="0.2">
      <c r="C2197" s="27" t="s">
        <v>373</v>
      </c>
      <c r="D2197" s="59"/>
      <c r="E2197" s="78"/>
      <c r="F2197" s="2"/>
      <c r="G2197" s="2"/>
      <c r="H2197" s="2"/>
    </row>
    <row r="2198" spans="3:8" ht="15" customHeight="1" x14ac:dyDescent="0.2">
      <c r="C2198" s="5768" t="s">
        <v>1141</v>
      </c>
      <c r="D2198" s="5769"/>
      <c r="E2198" s="5770"/>
      <c r="F2198" s="2"/>
      <c r="G2198" s="2"/>
      <c r="H2198" s="2"/>
    </row>
    <row r="2199" spans="3:8" ht="15" customHeight="1" x14ac:dyDescent="0.2">
      <c r="C2199" s="5768" t="s">
        <v>1142</v>
      </c>
      <c r="D2199" s="5769"/>
      <c r="E2199" s="5770"/>
      <c r="F2199" s="2"/>
      <c r="G2199" s="2"/>
      <c r="H2199" s="2"/>
    </row>
    <row r="2200" spans="3:8" ht="15" customHeight="1" x14ac:dyDescent="0.2">
      <c r="C2200" s="5768" t="s">
        <v>1143</v>
      </c>
      <c r="D2200" s="5769"/>
      <c r="E2200" s="5770"/>
      <c r="F2200" s="2"/>
      <c r="G2200" s="2"/>
      <c r="H2200" s="2"/>
    </row>
    <row r="2201" spans="3:8" ht="15" customHeight="1" x14ac:dyDescent="0.2">
      <c r="C2201" s="5768" t="s">
        <v>1144</v>
      </c>
      <c r="D2201" s="5769"/>
      <c r="E2201" s="5770"/>
      <c r="F2201" s="2"/>
      <c r="G2201" s="2"/>
      <c r="H2201" s="2"/>
    </row>
    <row r="2202" spans="3:8" ht="15" customHeight="1" x14ac:dyDescent="0.2">
      <c r="C2202" s="5768" t="s">
        <v>1145</v>
      </c>
      <c r="D2202" s="5769"/>
      <c r="E2202" s="5770"/>
      <c r="F2202" s="2"/>
      <c r="G2202" s="2"/>
      <c r="H2202" s="2"/>
    </row>
    <row r="2203" spans="3:8" ht="15" customHeight="1" x14ac:dyDescent="0.2">
      <c r="C2203" s="28"/>
      <c r="D2203" s="59"/>
      <c r="E2203" s="78"/>
      <c r="F2203" s="2"/>
      <c r="G2203" s="2"/>
      <c r="H2203" s="2"/>
    </row>
    <row r="2204" spans="3:8" ht="15" customHeight="1" x14ac:dyDescent="0.2">
      <c r="C2204" s="27" t="s">
        <v>374</v>
      </c>
      <c r="D2204" s="59"/>
      <c r="E2204" s="78"/>
      <c r="F2204" s="2"/>
      <c r="G2204" s="2"/>
      <c r="H2204" s="2"/>
    </row>
    <row r="2205" spans="3:8" ht="28.5" customHeight="1" x14ac:dyDescent="0.2">
      <c r="C2205" s="5768" t="s">
        <v>1146</v>
      </c>
      <c r="D2205" s="5769"/>
      <c r="E2205" s="5770"/>
      <c r="F2205" s="2"/>
      <c r="G2205" s="2"/>
      <c r="H2205" s="2"/>
    </row>
    <row r="2206" spans="3:8" ht="15" customHeight="1" x14ac:dyDescent="0.2">
      <c r="C2206" s="5768" t="s">
        <v>1147</v>
      </c>
      <c r="D2206" s="5769"/>
      <c r="E2206" s="5770"/>
      <c r="F2206" s="2"/>
      <c r="G2206" s="2"/>
      <c r="H2206" s="2"/>
    </row>
    <row r="2207" spans="3:8" ht="15" customHeight="1" x14ac:dyDescent="0.2">
      <c r="C2207" s="5768" t="s">
        <v>1148</v>
      </c>
      <c r="D2207" s="5769"/>
      <c r="E2207" s="5770"/>
      <c r="F2207" s="2"/>
      <c r="G2207" s="2"/>
      <c r="H2207" s="2"/>
    </row>
    <row r="2208" spans="3:8" ht="15" customHeight="1" thickBot="1" x14ac:dyDescent="0.25">
      <c r="C2208" s="31"/>
      <c r="D2208" s="244"/>
      <c r="E2208" s="245"/>
      <c r="F2208" s="2"/>
      <c r="G2208" s="2"/>
      <c r="H2208" s="2"/>
    </row>
    <row r="2209" spans="3:8" ht="15" customHeight="1" thickTop="1" x14ac:dyDescent="0.2">
      <c r="C2209" s="247"/>
      <c r="D2209" s="2"/>
      <c r="E2209" s="2"/>
      <c r="F2209" s="2"/>
      <c r="G2209" s="2"/>
      <c r="H2209" s="2"/>
    </row>
    <row r="2210" spans="3:8" ht="15" customHeight="1" thickBot="1" x14ac:dyDescent="0.25"/>
    <row r="2211" spans="3:8" ht="15" customHeight="1" thickTop="1" x14ac:dyDescent="0.2">
      <c r="C2211" s="5771" t="s">
        <v>2450</v>
      </c>
      <c r="D2211" s="5772"/>
      <c r="E2211" s="5772"/>
      <c r="F2211" s="5773"/>
    </row>
    <row r="2212" spans="3:8" ht="15" customHeight="1" x14ac:dyDescent="0.2">
      <c r="C2212" s="5798" t="s">
        <v>2451</v>
      </c>
      <c r="D2212" s="5799"/>
      <c r="E2212" s="5766" t="s">
        <v>2452</v>
      </c>
      <c r="F2212" s="5767"/>
    </row>
    <row r="2213" spans="3:8" ht="15" customHeight="1" x14ac:dyDescent="0.2">
      <c r="C2213" s="477" t="s">
        <v>2453</v>
      </c>
      <c r="D2213" s="275" t="s">
        <v>2454</v>
      </c>
      <c r="E2213" s="275" t="s">
        <v>2455</v>
      </c>
      <c r="F2213" s="471" t="s">
        <v>2454</v>
      </c>
    </row>
    <row r="2214" spans="3:8" ht="15" customHeight="1" x14ac:dyDescent="0.2">
      <c r="C2214" s="478" t="s">
        <v>2456</v>
      </c>
      <c r="D2214" s="476" t="s">
        <v>2457</v>
      </c>
      <c r="E2214" s="240" t="s">
        <v>2458</v>
      </c>
      <c r="F2214" s="479" t="s">
        <v>2459</v>
      </c>
    </row>
    <row r="2215" spans="3:8" ht="15" customHeight="1" x14ac:dyDescent="0.2">
      <c r="C2215" s="30" t="s">
        <v>2460</v>
      </c>
      <c r="D2215" s="56"/>
      <c r="E2215" s="1"/>
      <c r="F2215" s="26"/>
    </row>
    <row r="2216" spans="3:8" ht="15" customHeight="1" x14ac:dyDescent="0.2">
      <c r="C2216" s="57" t="s">
        <v>2461</v>
      </c>
      <c r="D2216" s="1"/>
      <c r="E2216" s="1"/>
      <c r="F2216" s="26"/>
    </row>
    <row r="2217" spans="3:8" ht="15" customHeight="1" x14ac:dyDescent="0.2">
      <c r="C2217" s="57" t="s">
        <v>2462</v>
      </c>
      <c r="D2217" s="1"/>
      <c r="E2217" s="1"/>
      <c r="F2217" s="26"/>
    </row>
    <row r="2218" spans="3:8" ht="15" customHeight="1" x14ac:dyDescent="0.2">
      <c r="C2218" s="57" t="s">
        <v>1583</v>
      </c>
      <c r="D2218" s="1"/>
      <c r="E2218" s="1"/>
      <c r="F2218" s="26"/>
    </row>
    <row r="2219" spans="3:8" ht="15" customHeight="1" x14ac:dyDescent="0.2">
      <c r="C2219" s="57"/>
      <c r="D2219" s="1"/>
      <c r="E2219" s="1"/>
      <c r="F2219" s="26"/>
    </row>
    <row r="2220" spans="3:8" ht="15" customHeight="1" x14ac:dyDescent="0.2">
      <c r="C2220" s="58" t="s">
        <v>1584</v>
      </c>
      <c r="D2220" s="1"/>
      <c r="E2220" s="1"/>
      <c r="F2220" s="26"/>
    </row>
    <row r="2221" spans="3:8" ht="15" customHeight="1" x14ac:dyDescent="0.2">
      <c r="C2221" s="57" t="s">
        <v>1585</v>
      </c>
      <c r="D2221" s="1"/>
      <c r="E2221" s="1"/>
      <c r="F2221" s="26"/>
    </row>
    <row r="2222" spans="3:8" ht="15" customHeight="1" x14ac:dyDescent="0.2">
      <c r="C2222" s="57" t="s">
        <v>1586</v>
      </c>
      <c r="D2222" s="1"/>
      <c r="E2222" s="1"/>
      <c r="F2222" s="26"/>
    </row>
    <row r="2223" spans="3:8" ht="15" customHeight="1" x14ac:dyDescent="0.2">
      <c r="C2223" s="57" t="s">
        <v>1587</v>
      </c>
      <c r="D2223" s="1"/>
      <c r="E2223" s="1"/>
      <c r="F2223" s="26"/>
    </row>
    <row r="2224" spans="3:8" ht="15" customHeight="1" x14ac:dyDescent="0.2">
      <c r="C2224" s="57" t="s">
        <v>1588</v>
      </c>
      <c r="D2224" s="1"/>
      <c r="E2224" s="1"/>
      <c r="F2224" s="26"/>
    </row>
    <row r="2225" spans="3:6" ht="28.5" customHeight="1" x14ac:dyDescent="0.2">
      <c r="C2225" s="5764" t="s">
        <v>1589</v>
      </c>
      <c r="D2225" s="4619"/>
      <c r="E2225" s="4619"/>
      <c r="F2225" s="5765"/>
    </row>
    <row r="2226" spans="3:6" ht="15" customHeight="1" thickBot="1" x14ac:dyDescent="0.25">
      <c r="C2226" s="31"/>
      <c r="D2226" s="32"/>
      <c r="E2226" s="32"/>
      <c r="F2226" s="33"/>
    </row>
    <row r="2227" spans="3:6" ht="15" customHeight="1" thickTop="1" x14ac:dyDescent="0.2">
      <c r="C2227" s="5771" t="s">
        <v>1590</v>
      </c>
      <c r="D2227" s="5772"/>
      <c r="E2227" s="5772"/>
      <c r="F2227" s="5773"/>
    </row>
    <row r="2228" spans="3:6" ht="15" customHeight="1" x14ac:dyDescent="0.2">
      <c r="C2228" s="5798" t="s">
        <v>1591</v>
      </c>
      <c r="D2228" s="5799"/>
      <c r="E2228" s="5766" t="s">
        <v>2452</v>
      </c>
      <c r="F2228" s="5767"/>
    </row>
    <row r="2229" spans="3:6" ht="15" customHeight="1" x14ac:dyDescent="0.2">
      <c r="C2229" s="477" t="s">
        <v>2453</v>
      </c>
      <c r="D2229" s="275" t="s">
        <v>2454</v>
      </c>
      <c r="E2229" s="275" t="s">
        <v>2455</v>
      </c>
      <c r="F2229" s="471" t="s">
        <v>2454</v>
      </c>
    </row>
    <row r="2230" spans="3:6" ht="15" customHeight="1" x14ac:dyDescent="0.2">
      <c r="C2230" s="478" t="s">
        <v>2458</v>
      </c>
      <c r="D2230" s="66" t="s">
        <v>2457</v>
      </c>
      <c r="E2230" s="240" t="s">
        <v>2458</v>
      </c>
      <c r="F2230" s="479" t="s">
        <v>2459</v>
      </c>
    </row>
    <row r="2231" spans="3:6" ht="15" customHeight="1" x14ac:dyDescent="0.2">
      <c r="C2231" s="30" t="s">
        <v>2460</v>
      </c>
      <c r="D2231" s="56"/>
      <c r="E2231" s="1"/>
      <c r="F2231" s="26"/>
    </row>
    <row r="2232" spans="3:6" ht="15" customHeight="1" x14ac:dyDescent="0.2">
      <c r="C2232" s="57" t="s">
        <v>2461</v>
      </c>
      <c r="D2232" s="1"/>
      <c r="E2232" s="1"/>
      <c r="F2232" s="26"/>
    </row>
    <row r="2233" spans="3:6" ht="15" customHeight="1" x14ac:dyDescent="0.2">
      <c r="C2233" s="57" t="s">
        <v>1583</v>
      </c>
      <c r="D2233" s="1"/>
      <c r="E2233" s="1"/>
      <c r="F2233" s="26"/>
    </row>
    <row r="2234" spans="3:6" ht="15" customHeight="1" x14ac:dyDescent="0.2">
      <c r="C2234" s="57"/>
      <c r="D2234" s="1"/>
      <c r="E2234" s="1"/>
      <c r="F2234" s="26"/>
    </row>
    <row r="2235" spans="3:6" ht="19.5" customHeight="1" x14ac:dyDescent="0.2">
      <c r="C2235" s="57" t="s">
        <v>1592</v>
      </c>
      <c r="D2235" s="1"/>
      <c r="E2235" s="1"/>
      <c r="F2235" s="26"/>
    </row>
    <row r="2236" spans="3:6" ht="27" customHeight="1" x14ac:dyDescent="0.2">
      <c r="C2236" s="5764" t="s">
        <v>1593</v>
      </c>
      <c r="D2236" s="4619"/>
      <c r="E2236" s="4619"/>
      <c r="F2236" s="5765"/>
    </row>
    <row r="2237" spans="3:6" ht="27" customHeight="1" x14ac:dyDescent="0.2">
      <c r="C2237" s="5764" t="s">
        <v>1594</v>
      </c>
      <c r="D2237" s="4619"/>
      <c r="E2237" s="4619"/>
      <c r="F2237" s="5765"/>
    </row>
    <row r="2238" spans="3:6" ht="15" customHeight="1" thickBot="1" x14ac:dyDescent="0.25">
      <c r="C2238" s="31"/>
      <c r="D2238" s="32"/>
      <c r="E2238" s="32"/>
      <c r="F2238" s="33"/>
    </row>
    <row r="2239" spans="3:6" ht="15" customHeight="1" thickTop="1" x14ac:dyDescent="0.2">
      <c r="C2239" s="247"/>
    </row>
    <row r="2240" spans="3:6" ht="15" customHeight="1" thickBot="1" x14ac:dyDescent="0.25"/>
    <row r="2241" spans="3:7" ht="15" customHeight="1" thickTop="1" x14ac:dyDescent="0.2">
      <c r="C2241" s="5771" t="s">
        <v>379</v>
      </c>
      <c r="D2241" s="5772"/>
      <c r="E2241" s="5772"/>
      <c r="F2241" s="5773"/>
      <c r="G2241" s="35"/>
    </row>
    <row r="2242" spans="3:7" ht="15" customHeight="1" x14ac:dyDescent="0.2">
      <c r="C2242" s="25"/>
      <c r="D2242" s="1"/>
      <c r="E2242" s="5766" t="s">
        <v>380</v>
      </c>
      <c r="F2242" s="5767"/>
      <c r="G2242" s="59"/>
    </row>
    <row r="2243" spans="3:7" ht="15" customHeight="1" x14ac:dyDescent="0.2">
      <c r="C2243" s="472" t="s">
        <v>381</v>
      </c>
      <c r="D2243" s="275" t="s">
        <v>382</v>
      </c>
      <c r="E2243" s="275" t="s">
        <v>2453</v>
      </c>
      <c r="F2243" s="471" t="s">
        <v>383</v>
      </c>
      <c r="G2243" s="59"/>
    </row>
    <row r="2244" spans="3:7" ht="15" customHeight="1" x14ac:dyDescent="0.2">
      <c r="C2244" s="473" t="s">
        <v>384</v>
      </c>
      <c r="D2244" s="474">
        <v>20</v>
      </c>
      <c r="E2244" s="370">
        <v>0.08</v>
      </c>
      <c r="F2244" s="475">
        <v>0.15</v>
      </c>
      <c r="G2244" s="64"/>
    </row>
    <row r="2245" spans="3:7" ht="15" customHeight="1" x14ac:dyDescent="0.2">
      <c r="C2245" s="473" t="s">
        <v>385</v>
      </c>
      <c r="D2245" s="480">
        <v>25</v>
      </c>
      <c r="E2245" s="370">
        <v>0.08</v>
      </c>
      <c r="F2245" s="475">
        <v>0.15</v>
      </c>
      <c r="G2245" s="64"/>
    </row>
    <row r="2246" spans="3:7" ht="15" customHeight="1" x14ac:dyDescent="0.2">
      <c r="C2246" s="473" t="s">
        <v>386</v>
      </c>
      <c r="D2246" s="480">
        <v>30</v>
      </c>
      <c r="E2246" s="370">
        <v>0.08</v>
      </c>
      <c r="F2246" s="475">
        <v>0.15</v>
      </c>
      <c r="G2246" s="64"/>
    </row>
    <row r="2247" spans="3:7" ht="15" customHeight="1" x14ac:dyDescent="0.2">
      <c r="C2247" s="473" t="s">
        <v>387</v>
      </c>
      <c r="D2247" s="480">
        <v>40</v>
      </c>
      <c r="E2247" s="370">
        <v>0.08</v>
      </c>
      <c r="F2247" s="475">
        <v>0.15</v>
      </c>
      <c r="G2247" s="64"/>
    </row>
    <row r="2248" spans="3:7" ht="15" customHeight="1" x14ac:dyDescent="0.2">
      <c r="C2248" s="473" t="s">
        <v>1783</v>
      </c>
      <c r="D2248" s="480">
        <v>50</v>
      </c>
      <c r="E2248" s="370">
        <v>0.08</v>
      </c>
      <c r="F2248" s="475">
        <v>0.15</v>
      </c>
      <c r="G2248" s="64"/>
    </row>
    <row r="2249" spans="3:7" ht="15" customHeight="1" x14ac:dyDescent="0.2">
      <c r="C2249" s="473" t="s">
        <v>1784</v>
      </c>
      <c r="D2249" s="480">
        <v>75</v>
      </c>
      <c r="E2249" s="370">
        <v>0.08</v>
      </c>
      <c r="F2249" s="475">
        <v>0.15</v>
      </c>
      <c r="G2249" s="64"/>
    </row>
    <row r="2250" spans="3:7" ht="27.75" customHeight="1" x14ac:dyDescent="0.2">
      <c r="C2250" s="473" t="s">
        <v>1785</v>
      </c>
      <c r="D2250" s="480">
        <v>100</v>
      </c>
      <c r="E2250" s="370">
        <v>0.08</v>
      </c>
      <c r="F2250" s="475">
        <v>0.15</v>
      </c>
      <c r="G2250" s="64"/>
    </row>
    <row r="2251" spans="3:7" ht="26.25" customHeight="1" x14ac:dyDescent="0.2">
      <c r="C2251" s="473" t="s">
        <v>1786</v>
      </c>
      <c r="D2251" s="480">
        <v>125</v>
      </c>
      <c r="E2251" s="370">
        <v>0.08</v>
      </c>
      <c r="F2251" s="475">
        <v>0.15</v>
      </c>
      <c r="G2251" s="64"/>
    </row>
    <row r="2252" spans="3:7" ht="25.5" customHeight="1" x14ac:dyDescent="0.2">
      <c r="C2252" s="473" t="s">
        <v>1787</v>
      </c>
      <c r="D2252" s="480">
        <v>150</v>
      </c>
      <c r="E2252" s="370">
        <v>0.08</v>
      </c>
      <c r="F2252" s="475">
        <v>0.15</v>
      </c>
      <c r="G2252" s="64"/>
    </row>
    <row r="2253" spans="3:7" ht="23.25" customHeight="1" x14ac:dyDescent="0.2">
      <c r="C2253" s="473" t="s">
        <v>1788</v>
      </c>
      <c r="D2253" s="480">
        <v>175</v>
      </c>
      <c r="E2253" s="370">
        <v>0.08</v>
      </c>
      <c r="F2253" s="475">
        <v>0.15</v>
      </c>
      <c r="G2253" s="64"/>
    </row>
    <row r="2254" spans="3:7" ht="28.5" customHeight="1" x14ac:dyDescent="0.2">
      <c r="C2254" s="473" t="s">
        <v>1789</v>
      </c>
      <c r="D2254" s="480">
        <v>200</v>
      </c>
      <c r="E2254" s="370">
        <v>0.08</v>
      </c>
      <c r="F2254" s="475">
        <v>0.15</v>
      </c>
      <c r="G2254" s="64"/>
    </row>
    <row r="2255" spans="3:7" ht="15" customHeight="1" x14ac:dyDescent="0.2">
      <c r="C2255" s="30" t="s">
        <v>2460</v>
      </c>
      <c r="D2255" s="56"/>
      <c r="E2255" s="1"/>
      <c r="F2255" s="26"/>
      <c r="G2255" s="1"/>
    </row>
    <row r="2256" spans="3:7" ht="15" customHeight="1" thickBot="1" x14ac:dyDescent="0.25">
      <c r="C2256" s="57"/>
      <c r="D2256" s="1"/>
      <c r="E2256" s="1"/>
      <c r="F2256" s="26"/>
      <c r="G2256" s="1"/>
    </row>
    <row r="2257" spans="3:7" ht="15" customHeight="1" thickBot="1" x14ac:dyDescent="0.25">
      <c r="C2257" s="57"/>
      <c r="D2257" s="5793" t="s">
        <v>1790</v>
      </c>
      <c r="E2257" s="5794"/>
      <c r="F2257" s="5797"/>
      <c r="G2257" s="59"/>
    </row>
    <row r="2258" spans="3:7" ht="15" customHeight="1" thickBot="1" x14ac:dyDescent="0.25">
      <c r="C2258" s="57"/>
      <c r="D2258" s="67" t="s">
        <v>2455</v>
      </c>
      <c r="E2258" s="68" t="s">
        <v>1791</v>
      </c>
      <c r="F2258" s="69" t="s">
        <v>1792</v>
      </c>
      <c r="G2258" s="59"/>
    </row>
    <row r="2259" spans="3:7" ht="15" customHeight="1" thickBot="1" x14ac:dyDescent="0.25">
      <c r="C2259" s="57"/>
      <c r="D2259" s="70">
        <v>0.08</v>
      </c>
      <c r="E2259" s="71">
        <v>0.15</v>
      </c>
      <c r="F2259" s="72">
        <v>0.15</v>
      </c>
      <c r="G2259" s="73"/>
    </row>
    <row r="2260" spans="3:7" ht="15" customHeight="1" thickBot="1" x14ac:dyDescent="0.25">
      <c r="C2260" s="57"/>
      <c r="D2260" s="1"/>
      <c r="E2260" s="1"/>
      <c r="F2260" s="26"/>
      <c r="G2260" s="1"/>
    </row>
    <row r="2261" spans="3:7" ht="15" customHeight="1" thickBot="1" x14ac:dyDescent="0.25">
      <c r="C2261" s="57"/>
      <c r="D2261" s="5793" t="s">
        <v>1793</v>
      </c>
      <c r="E2261" s="5794"/>
      <c r="F2261" s="5797"/>
      <c r="G2261" s="59"/>
    </row>
    <row r="2262" spans="3:7" ht="15" customHeight="1" thickBot="1" x14ac:dyDescent="0.25">
      <c r="C2262" s="57"/>
      <c r="D2262" s="67" t="s">
        <v>2455</v>
      </c>
      <c r="E2262" s="68" t="s">
        <v>1791</v>
      </c>
      <c r="F2262" s="69" t="s">
        <v>1792</v>
      </c>
      <c r="G2262" s="59"/>
    </row>
    <row r="2263" spans="3:7" ht="15" customHeight="1" thickBot="1" x14ac:dyDescent="0.25">
      <c r="C2263" s="57"/>
      <c r="D2263" s="70">
        <v>0.05</v>
      </c>
      <c r="E2263" s="71">
        <v>0.06</v>
      </c>
      <c r="F2263" s="72">
        <v>0.06</v>
      </c>
      <c r="G2263" s="73"/>
    </row>
    <row r="2264" spans="3:7" ht="15" customHeight="1" x14ac:dyDescent="0.2">
      <c r="C2264" s="57"/>
      <c r="D2264" s="1"/>
      <c r="E2264" s="1"/>
      <c r="F2264" s="26"/>
      <c r="G2264" s="1"/>
    </row>
    <row r="2265" spans="3:7" ht="15" customHeight="1" x14ac:dyDescent="0.2">
      <c r="C2265" s="57" t="s">
        <v>1592</v>
      </c>
      <c r="D2265" s="1"/>
      <c r="E2265" s="1"/>
      <c r="F2265" s="26"/>
      <c r="G2265" s="1"/>
    </row>
    <row r="2266" spans="3:7" ht="30" customHeight="1" x14ac:dyDescent="0.2">
      <c r="C2266" s="5764" t="s">
        <v>1794</v>
      </c>
      <c r="D2266" s="4619"/>
      <c r="E2266" s="4619"/>
      <c r="F2266" s="5765"/>
      <c r="G2266" s="11"/>
    </row>
    <row r="2267" spans="3:7" ht="15" customHeight="1" x14ac:dyDescent="0.2">
      <c r="C2267" s="57" t="s">
        <v>1795</v>
      </c>
      <c r="D2267" s="1"/>
      <c r="E2267" s="1"/>
      <c r="F2267" s="26"/>
      <c r="G2267" s="1"/>
    </row>
    <row r="2268" spans="3:7" ht="15" customHeight="1" x14ac:dyDescent="0.2">
      <c r="C2268" s="57" t="s">
        <v>1796</v>
      </c>
      <c r="D2268" s="1"/>
      <c r="E2268" s="1"/>
      <c r="F2268" s="26"/>
      <c r="G2268" s="1"/>
    </row>
    <row r="2269" spans="3:7" ht="15" customHeight="1" x14ac:dyDescent="0.2">
      <c r="C2269" s="57" t="s">
        <v>1797</v>
      </c>
      <c r="D2269" s="1"/>
      <c r="E2269" s="1"/>
      <c r="F2269" s="26"/>
      <c r="G2269" s="1"/>
    </row>
    <row r="2270" spans="3:7" ht="15" customHeight="1" x14ac:dyDescent="0.2">
      <c r="C2270" s="57" t="s">
        <v>1798</v>
      </c>
      <c r="D2270" s="1"/>
      <c r="E2270" s="1"/>
      <c r="F2270" s="26"/>
      <c r="G2270" s="1"/>
    </row>
    <row r="2271" spans="3:7" ht="15" customHeight="1" x14ac:dyDescent="0.2">
      <c r="C2271" s="57" t="s">
        <v>1799</v>
      </c>
      <c r="D2271" s="1"/>
      <c r="E2271" s="1"/>
      <c r="F2271" s="26"/>
      <c r="G2271" s="1"/>
    </row>
    <row r="2272" spans="3:7" ht="15" customHeight="1" x14ac:dyDescent="0.2">
      <c r="C2272" s="57" t="s">
        <v>54</v>
      </c>
      <c r="D2272" s="1"/>
      <c r="E2272" s="1"/>
      <c r="F2272" s="26"/>
      <c r="G2272" s="1"/>
    </row>
    <row r="2273" spans="3:7" ht="15" customHeight="1" x14ac:dyDescent="0.2">
      <c r="C2273" s="57" t="s">
        <v>1800</v>
      </c>
      <c r="D2273" s="1"/>
      <c r="E2273" s="1"/>
      <c r="F2273" s="26"/>
      <c r="G2273" s="1"/>
    </row>
    <row r="2274" spans="3:7" ht="15" customHeight="1" thickBot="1" x14ac:dyDescent="0.25">
      <c r="C2274" s="31"/>
      <c r="D2274" s="32"/>
      <c r="E2274" s="32"/>
      <c r="F2274" s="33"/>
      <c r="G2274" s="1"/>
    </row>
    <row r="2275" spans="3:7" ht="15" customHeight="1" thickTop="1" x14ac:dyDescent="0.2">
      <c r="C2275" s="247"/>
    </row>
    <row r="2276" spans="3:7" ht="15" customHeight="1" thickBot="1" x14ac:dyDescent="0.25"/>
    <row r="2277" spans="3:7" ht="18" customHeight="1" thickTop="1" thickBot="1" x14ac:dyDescent="0.25">
      <c r="C2277" s="5771" t="s">
        <v>1801</v>
      </c>
      <c r="D2277" s="5772"/>
      <c r="E2277" s="5772"/>
      <c r="F2277" s="5772"/>
      <c r="G2277" s="5773"/>
    </row>
    <row r="2278" spans="3:7" ht="36" customHeight="1" thickBot="1" x14ac:dyDescent="0.25">
      <c r="C2278" s="25"/>
      <c r="D2278" s="1"/>
      <c r="E2278" s="5790" t="s">
        <v>380</v>
      </c>
      <c r="F2278" s="5796"/>
      <c r="G2278" s="74" t="s">
        <v>1802</v>
      </c>
    </row>
    <row r="2279" spans="3:7" ht="15" customHeight="1" thickBot="1" x14ac:dyDescent="0.25">
      <c r="C2279" s="60" t="s">
        <v>381</v>
      </c>
      <c r="D2279" s="12" t="s">
        <v>382</v>
      </c>
      <c r="E2279" s="75" t="s">
        <v>2453</v>
      </c>
      <c r="F2279" s="12" t="s">
        <v>383</v>
      </c>
      <c r="G2279" s="52" t="s">
        <v>1803</v>
      </c>
    </row>
    <row r="2280" spans="3:7" ht="15" customHeight="1" x14ac:dyDescent="0.2">
      <c r="C2280" s="61" t="s">
        <v>384</v>
      </c>
      <c r="D2280" s="62">
        <v>20</v>
      </c>
      <c r="E2280" s="63">
        <v>0.08</v>
      </c>
      <c r="F2280" s="63">
        <v>0.15</v>
      </c>
      <c r="G2280" s="76">
        <v>6.5000000000000002E-2</v>
      </c>
    </row>
    <row r="2281" spans="3:7" ht="15" customHeight="1" x14ac:dyDescent="0.2">
      <c r="C2281" s="65" t="s">
        <v>385</v>
      </c>
      <c r="D2281" s="66">
        <v>25</v>
      </c>
      <c r="E2281" s="39">
        <v>0.08</v>
      </c>
      <c r="F2281" s="39">
        <v>0.15</v>
      </c>
      <c r="G2281" s="77">
        <v>6.5000000000000002E-2</v>
      </c>
    </row>
    <row r="2282" spans="3:7" ht="15" customHeight="1" x14ac:dyDescent="0.2">
      <c r="C2282" s="65" t="s">
        <v>386</v>
      </c>
      <c r="D2282" s="66">
        <v>30</v>
      </c>
      <c r="E2282" s="39">
        <v>0.08</v>
      </c>
      <c r="F2282" s="39">
        <v>0.15</v>
      </c>
      <c r="G2282" s="77">
        <v>6.5000000000000002E-2</v>
      </c>
    </row>
    <row r="2283" spans="3:7" ht="15" customHeight="1" x14ac:dyDescent="0.2">
      <c r="C2283" s="65" t="s">
        <v>387</v>
      </c>
      <c r="D2283" s="66">
        <v>40</v>
      </c>
      <c r="E2283" s="39">
        <v>0.08</v>
      </c>
      <c r="F2283" s="39">
        <v>0.15</v>
      </c>
      <c r="G2283" s="77">
        <v>6.5000000000000002E-2</v>
      </c>
    </row>
    <row r="2284" spans="3:7" ht="15" customHeight="1" x14ac:dyDescent="0.2">
      <c r="C2284" s="65" t="s">
        <v>1783</v>
      </c>
      <c r="D2284" s="66">
        <v>50</v>
      </c>
      <c r="E2284" s="39">
        <v>0.08</v>
      </c>
      <c r="F2284" s="39">
        <v>0.15</v>
      </c>
      <c r="G2284" s="77">
        <v>6.5000000000000002E-2</v>
      </c>
    </row>
    <row r="2285" spans="3:7" ht="15" customHeight="1" x14ac:dyDescent="0.2">
      <c r="C2285" s="65" t="s">
        <v>1784</v>
      </c>
      <c r="D2285" s="66">
        <v>75</v>
      </c>
      <c r="E2285" s="39">
        <v>0.08</v>
      </c>
      <c r="F2285" s="39">
        <v>0.15</v>
      </c>
      <c r="G2285" s="77">
        <v>6.5000000000000002E-2</v>
      </c>
    </row>
    <row r="2286" spans="3:7" ht="15" customHeight="1" x14ac:dyDescent="0.2">
      <c r="C2286" s="65" t="s">
        <v>1785</v>
      </c>
      <c r="D2286" s="66">
        <v>100</v>
      </c>
      <c r="E2286" s="39">
        <v>0.08</v>
      </c>
      <c r="F2286" s="39">
        <v>0.15</v>
      </c>
      <c r="G2286" s="77">
        <v>6.5000000000000002E-2</v>
      </c>
    </row>
    <row r="2287" spans="3:7" ht="15" customHeight="1" x14ac:dyDescent="0.2">
      <c r="C2287" s="65" t="s">
        <v>1786</v>
      </c>
      <c r="D2287" s="66">
        <v>125</v>
      </c>
      <c r="E2287" s="39">
        <v>0.08</v>
      </c>
      <c r="F2287" s="39">
        <v>0.15</v>
      </c>
      <c r="G2287" s="77">
        <v>6.5000000000000002E-2</v>
      </c>
    </row>
    <row r="2288" spans="3:7" ht="15" customHeight="1" x14ac:dyDescent="0.2">
      <c r="C2288" s="65" t="s">
        <v>1787</v>
      </c>
      <c r="D2288" s="66">
        <v>150</v>
      </c>
      <c r="E2288" s="39">
        <v>0.08</v>
      </c>
      <c r="F2288" s="39">
        <v>0.15</v>
      </c>
      <c r="G2288" s="77">
        <v>6.5000000000000002E-2</v>
      </c>
    </row>
    <row r="2289" spans="3:7" ht="15" customHeight="1" x14ac:dyDescent="0.2">
      <c r="C2289" s="65" t="s">
        <v>1788</v>
      </c>
      <c r="D2289" s="66">
        <v>175</v>
      </c>
      <c r="E2289" s="39">
        <v>0.08</v>
      </c>
      <c r="F2289" s="39">
        <v>0.15</v>
      </c>
      <c r="G2289" s="77">
        <v>6.5000000000000002E-2</v>
      </c>
    </row>
    <row r="2290" spans="3:7" ht="15" customHeight="1" x14ac:dyDescent="0.2">
      <c r="C2290" s="65" t="s">
        <v>1789</v>
      </c>
      <c r="D2290" s="66">
        <v>200</v>
      </c>
      <c r="E2290" s="39">
        <v>0.08</v>
      </c>
      <c r="F2290" s="39">
        <v>0.15</v>
      </c>
      <c r="G2290" s="77">
        <v>6.5000000000000002E-2</v>
      </c>
    </row>
    <row r="2291" spans="3:7" ht="15" customHeight="1" thickBot="1" x14ac:dyDescent="0.25">
      <c r="C2291" s="53"/>
      <c r="D2291" s="54"/>
      <c r="E2291" s="51"/>
      <c r="F2291" s="51"/>
      <c r="G2291" s="55"/>
    </row>
    <row r="2292" spans="3:7" ht="15" customHeight="1" x14ac:dyDescent="0.2">
      <c r="C2292" s="30" t="s">
        <v>2460</v>
      </c>
      <c r="D2292" s="56"/>
      <c r="E2292" s="1"/>
      <c r="F2292" s="1"/>
      <c r="G2292" s="26"/>
    </row>
    <row r="2293" spans="3:7" ht="15" customHeight="1" thickBot="1" x14ac:dyDescent="0.25">
      <c r="C2293" s="57"/>
      <c r="D2293" s="1"/>
      <c r="E2293" s="1"/>
      <c r="F2293" s="1"/>
      <c r="G2293" s="26"/>
    </row>
    <row r="2294" spans="3:7" ht="15" customHeight="1" thickBot="1" x14ac:dyDescent="0.25">
      <c r="C2294" s="57"/>
      <c r="D2294" s="5793" t="s">
        <v>1790</v>
      </c>
      <c r="E2294" s="5794"/>
      <c r="F2294" s="5795"/>
      <c r="G2294" s="78"/>
    </row>
    <row r="2295" spans="3:7" ht="15" customHeight="1" thickBot="1" x14ac:dyDescent="0.25">
      <c r="C2295" s="57"/>
      <c r="D2295" s="67" t="s">
        <v>2455</v>
      </c>
      <c r="E2295" s="68" t="s">
        <v>1791</v>
      </c>
      <c r="F2295" s="79" t="s">
        <v>1792</v>
      </c>
      <c r="G2295" s="78"/>
    </row>
    <row r="2296" spans="3:7" ht="15" customHeight="1" thickBot="1" x14ac:dyDescent="0.25">
      <c r="C2296" s="57"/>
      <c r="D2296" s="70">
        <v>0.08</v>
      </c>
      <c r="E2296" s="71">
        <v>0.15</v>
      </c>
      <c r="F2296" s="80">
        <v>0.15</v>
      </c>
      <c r="G2296" s="81"/>
    </row>
    <row r="2297" spans="3:7" ht="15" customHeight="1" thickBot="1" x14ac:dyDescent="0.25">
      <c r="C2297" s="57"/>
      <c r="D2297" s="1"/>
      <c r="E2297" s="1"/>
      <c r="F2297" s="1"/>
      <c r="G2297" s="26"/>
    </row>
    <row r="2298" spans="3:7" ht="15" customHeight="1" thickBot="1" x14ac:dyDescent="0.25">
      <c r="C2298" s="57"/>
      <c r="D2298" s="5793" t="s">
        <v>1793</v>
      </c>
      <c r="E2298" s="5794"/>
      <c r="F2298" s="5795"/>
      <c r="G2298" s="78"/>
    </row>
    <row r="2299" spans="3:7" ht="15" customHeight="1" thickBot="1" x14ac:dyDescent="0.25">
      <c r="C2299" s="57"/>
      <c r="D2299" s="67" t="s">
        <v>2455</v>
      </c>
      <c r="E2299" s="68" t="s">
        <v>1791</v>
      </c>
      <c r="F2299" s="79" t="s">
        <v>1792</v>
      </c>
      <c r="G2299" s="78"/>
    </row>
    <row r="2300" spans="3:7" ht="15" customHeight="1" thickBot="1" x14ac:dyDescent="0.25">
      <c r="C2300" s="57"/>
      <c r="D2300" s="70">
        <v>0.05</v>
      </c>
      <c r="E2300" s="71">
        <v>0.06</v>
      </c>
      <c r="F2300" s="80">
        <v>0.06</v>
      </c>
      <c r="G2300" s="81"/>
    </row>
    <row r="2301" spans="3:7" ht="15" customHeight="1" x14ac:dyDescent="0.2">
      <c r="C2301" s="57"/>
      <c r="D2301" s="1"/>
      <c r="E2301" s="1"/>
      <c r="F2301" s="1"/>
      <c r="G2301" s="26"/>
    </row>
    <row r="2302" spans="3:7" ht="15" customHeight="1" x14ac:dyDescent="0.2">
      <c r="C2302" s="57" t="s">
        <v>1592</v>
      </c>
      <c r="D2302" s="1"/>
      <c r="E2302" s="1"/>
      <c r="F2302" s="1"/>
      <c r="G2302" s="26"/>
    </row>
    <row r="2303" spans="3:7" ht="32.25" customHeight="1" x14ac:dyDescent="0.2">
      <c r="C2303" s="5764" t="s">
        <v>1804</v>
      </c>
      <c r="D2303" s="4619"/>
      <c r="E2303" s="4619"/>
      <c r="F2303" s="4619"/>
      <c r="G2303" s="5765"/>
    </row>
    <row r="2304" spans="3:7" ht="15" customHeight="1" x14ac:dyDescent="0.2">
      <c r="C2304" s="5764" t="s">
        <v>1805</v>
      </c>
      <c r="D2304" s="4619"/>
      <c r="E2304" s="4619"/>
      <c r="F2304" s="4619"/>
      <c r="G2304" s="5765"/>
    </row>
    <row r="2305" spans="3:7" ht="15" customHeight="1" x14ac:dyDescent="0.2">
      <c r="C2305" s="57" t="s">
        <v>53</v>
      </c>
      <c r="D2305" s="1"/>
      <c r="E2305" s="1"/>
      <c r="F2305" s="1"/>
      <c r="G2305" s="26"/>
    </row>
    <row r="2306" spans="3:7" ht="15" customHeight="1" x14ac:dyDescent="0.2">
      <c r="C2306" s="57" t="s">
        <v>1806</v>
      </c>
      <c r="D2306" s="1"/>
      <c r="E2306" s="1"/>
      <c r="F2306" s="1"/>
      <c r="G2306" s="26"/>
    </row>
    <row r="2307" spans="3:7" ht="15" customHeight="1" thickBot="1" x14ac:dyDescent="0.25">
      <c r="C2307" s="31"/>
      <c r="D2307" s="32"/>
      <c r="E2307" s="32"/>
      <c r="F2307" s="32"/>
      <c r="G2307" s="33"/>
    </row>
    <row r="2308" spans="3:7" ht="15" customHeight="1" thickTop="1" x14ac:dyDescent="0.2">
      <c r="C2308" s="247"/>
    </row>
    <row r="2309" spans="3:7" ht="15" customHeight="1" thickBot="1" x14ac:dyDescent="0.25"/>
    <row r="2310" spans="3:7" ht="15" customHeight="1" thickTop="1" thickBot="1" x14ac:dyDescent="0.25">
      <c r="C2310" s="5771" t="s">
        <v>1807</v>
      </c>
      <c r="D2310" s="5772"/>
      <c r="E2310" s="5772"/>
      <c r="F2310" s="5772"/>
      <c r="G2310" s="5773"/>
    </row>
    <row r="2311" spans="3:7" ht="15" customHeight="1" thickBot="1" x14ac:dyDescent="0.25">
      <c r="C2311" s="25"/>
      <c r="D2311" s="1"/>
      <c r="E2311" s="5790" t="s">
        <v>1808</v>
      </c>
      <c r="F2311" s="5791"/>
      <c r="G2311" s="5792"/>
    </row>
    <row r="2312" spans="3:7" ht="15" customHeight="1" thickBot="1" x14ac:dyDescent="0.25">
      <c r="C2312" s="60" t="s">
        <v>381</v>
      </c>
      <c r="D2312" s="12" t="s">
        <v>382</v>
      </c>
      <c r="E2312" s="75" t="s">
        <v>2453</v>
      </c>
      <c r="F2312" s="12" t="s">
        <v>1595</v>
      </c>
      <c r="G2312" s="52" t="s">
        <v>1596</v>
      </c>
    </row>
    <row r="2313" spans="3:7" ht="15" customHeight="1" x14ac:dyDescent="0.2">
      <c r="C2313" s="61" t="s">
        <v>1597</v>
      </c>
      <c r="D2313" s="62">
        <v>70</v>
      </c>
      <c r="E2313" s="82">
        <v>7.4999999999999997E-2</v>
      </c>
      <c r="F2313" s="63">
        <v>0.15</v>
      </c>
      <c r="G2313" s="76">
        <v>7.4999999999999997E-2</v>
      </c>
    </row>
    <row r="2314" spans="3:7" ht="15" customHeight="1" x14ac:dyDescent="0.2">
      <c r="C2314" s="65" t="s">
        <v>1598</v>
      </c>
      <c r="D2314" s="66">
        <v>140</v>
      </c>
      <c r="E2314" s="40">
        <v>7.4999999999999997E-2</v>
      </c>
      <c r="F2314" s="39">
        <v>0.15</v>
      </c>
      <c r="G2314" s="77">
        <v>7.4999999999999997E-2</v>
      </c>
    </row>
    <row r="2315" spans="3:7" ht="15" customHeight="1" x14ac:dyDescent="0.2">
      <c r="C2315" s="30" t="s">
        <v>2460</v>
      </c>
      <c r="D2315" s="56"/>
      <c r="E2315" s="1"/>
      <c r="F2315" s="1"/>
      <c r="G2315" s="26"/>
    </row>
    <row r="2316" spans="3:7" ht="15" customHeight="1" x14ac:dyDescent="0.2">
      <c r="C2316" s="57"/>
      <c r="D2316" s="1"/>
      <c r="E2316" s="1"/>
      <c r="F2316" s="1"/>
      <c r="G2316" s="26"/>
    </row>
    <row r="2317" spans="3:7" ht="15" customHeight="1" thickBot="1" x14ac:dyDescent="0.25">
      <c r="C2317" s="57"/>
      <c r="D2317" s="1"/>
      <c r="E2317" s="1"/>
      <c r="F2317" s="1"/>
      <c r="G2317" s="26"/>
    </row>
    <row r="2318" spans="3:7" ht="15" customHeight="1" thickBot="1" x14ac:dyDescent="0.25">
      <c r="C2318" s="57"/>
      <c r="D2318" s="5793" t="s">
        <v>1793</v>
      </c>
      <c r="E2318" s="5794"/>
      <c r="F2318" s="5795"/>
      <c r="G2318" s="78"/>
    </row>
    <row r="2319" spans="3:7" ht="15" customHeight="1" thickBot="1" x14ac:dyDescent="0.25">
      <c r="C2319" s="57"/>
      <c r="D2319" s="67" t="s">
        <v>2455</v>
      </c>
      <c r="E2319" s="68" t="s">
        <v>1791</v>
      </c>
      <c r="F2319" s="79" t="s">
        <v>1792</v>
      </c>
      <c r="G2319" s="78"/>
    </row>
    <row r="2320" spans="3:7" ht="15" customHeight="1" thickBot="1" x14ac:dyDescent="0.25">
      <c r="C2320" s="57"/>
      <c r="D2320" s="70">
        <v>0.05</v>
      </c>
      <c r="E2320" s="71">
        <v>0.06</v>
      </c>
      <c r="F2320" s="80">
        <v>0.06</v>
      </c>
      <c r="G2320" s="81"/>
    </row>
    <row r="2321" spans="3:7" ht="15" customHeight="1" x14ac:dyDescent="0.2">
      <c r="C2321" s="57"/>
      <c r="D2321" s="1"/>
      <c r="E2321" s="1"/>
      <c r="F2321" s="1"/>
      <c r="G2321" s="26"/>
    </row>
    <row r="2322" spans="3:7" ht="15" customHeight="1" x14ac:dyDescent="0.2">
      <c r="C2322" s="57" t="s">
        <v>1592</v>
      </c>
      <c r="D2322" s="1"/>
      <c r="E2322" s="1"/>
      <c r="F2322" s="1"/>
      <c r="G2322" s="26"/>
    </row>
    <row r="2323" spans="3:7" ht="15" customHeight="1" x14ac:dyDescent="0.2">
      <c r="C2323" s="5764" t="s">
        <v>1599</v>
      </c>
      <c r="D2323" s="4619"/>
      <c r="E2323" s="4619"/>
      <c r="F2323" s="4619"/>
      <c r="G2323" s="29"/>
    </row>
    <row r="2324" spans="3:7" ht="15" customHeight="1" x14ac:dyDescent="0.2">
      <c r="C2324" s="57" t="s">
        <v>1600</v>
      </c>
      <c r="D2324" s="1"/>
      <c r="E2324" s="1"/>
      <c r="F2324" s="1"/>
      <c r="G2324" s="26"/>
    </row>
    <row r="2325" spans="3:7" ht="15" customHeight="1" x14ac:dyDescent="0.2">
      <c r="C2325" s="57" t="s">
        <v>53</v>
      </c>
      <c r="D2325" s="1"/>
      <c r="E2325" s="1"/>
      <c r="F2325" s="1"/>
      <c r="G2325" s="26"/>
    </row>
    <row r="2326" spans="3:7" ht="15" customHeight="1" x14ac:dyDescent="0.2">
      <c r="C2326" s="57" t="s">
        <v>1601</v>
      </c>
      <c r="D2326" s="1"/>
      <c r="E2326" s="1"/>
      <c r="F2326" s="1"/>
      <c r="G2326" s="26"/>
    </row>
    <row r="2327" spans="3:7" ht="15" customHeight="1" thickBot="1" x14ac:dyDescent="0.25">
      <c r="C2327" s="31"/>
      <c r="D2327" s="32"/>
      <c r="E2327" s="32"/>
      <c r="F2327" s="32"/>
      <c r="G2327" s="33"/>
    </row>
    <row r="2328" spans="3:7" ht="15" customHeight="1" thickTop="1" x14ac:dyDescent="0.2">
      <c r="C2328" s="247"/>
    </row>
    <row r="2329" spans="3:7" ht="15" customHeight="1" x14ac:dyDescent="0.2"/>
    <row r="2330" spans="3:7" ht="15" customHeight="1" x14ac:dyDescent="0.2">
      <c r="G2330" s="246"/>
    </row>
    <row r="2331" spans="3:7" ht="15" customHeight="1" x14ac:dyDescent="0.2"/>
    <row r="2332" spans="3:7" ht="15" customHeight="1" x14ac:dyDescent="0.2"/>
    <row r="2333" spans="3:7" ht="15" customHeight="1" x14ac:dyDescent="0.2"/>
    <row r="2334" spans="3:7" ht="15" customHeight="1" x14ac:dyDescent="0.2"/>
    <row r="2335" spans="3:7" ht="15" customHeight="1" x14ac:dyDescent="0.2"/>
    <row r="2336" spans="3:7" ht="15" customHeight="1" x14ac:dyDescent="0.2"/>
    <row r="2337" ht="15" customHeight="1" x14ac:dyDescent="0.2"/>
    <row r="2338" ht="15" customHeight="1" x14ac:dyDescent="0.2"/>
    <row r="2339" ht="15" customHeight="1" x14ac:dyDescent="0.2"/>
    <row r="2340" ht="15" customHeight="1" x14ac:dyDescent="0.2"/>
    <row r="2341" ht="15" customHeight="1" x14ac:dyDescent="0.2"/>
    <row r="2342" ht="15" customHeight="1" x14ac:dyDescent="0.2"/>
    <row r="2343" ht="15" customHeight="1" x14ac:dyDescent="0.2"/>
    <row r="2344" ht="15" customHeight="1" x14ac:dyDescent="0.2"/>
    <row r="2345" ht="15" customHeight="1" x14ac:dyDescent="0.2"/>
    <row r="2346" ht="15" customHeight="1" x14ac:dyDescent="0.2"/>
  </sheetData>
  <sheetProtection algorithmName="SHA-512" hashValue="xlcpPUJlubEM6xwpLOOknpnLgTAmzOtlSnMI0cL42y2/+JaNO4x9u8fLYurMcVaF+SeTwS+wLbjp0V1XOTN7sw==" saltValue="JisaSuLgZHCDdsR/d8Y5yQ==" spinCount="100000" sheet="1" objects="1" scenarios="1"/>
  <mergeCells count="2964">
    <mergeCell ref="D212:G212"/>
    <mergeCell ref="AF200:AF201"/>
    <mergeCell ref="AG200:AG201"/>
    <mergeCell ref="AH200:AH201"/>
    <mergeCell ref="AI200:AI201"/>
    <mergeCell ref="AJ200:AJ201"/>
    <mergeCell ref="B202:C202"/>
    <mergeCell ref="B209:C209"/>
    <mergeCell ref="B211:C211"/>
    <mergeCell ref="B212:C212"/>
    <mergeCell ref="S200:S201"/>
    <mergeCell ref="T200:T201"/>
    <mergeCell ref="U200:U201"/>
    <mergeCell ref="V200:V201"/>
    <mergeCell ref="W200:W201"/>
    <mergeCell ref="X200:X201"/>
    <mergeCell ref="Y200:Y201"/>
    <mergeCell ref="Z200:Z201"/>
    <mergeCell ref="AA200:AA201"/>
    <mergeCell ref="AB200:AB201"/>
    <mergeCell ref="AC200:AC201"/>
    <mergeCell ref="AD200:AD201"/>
    <mergeCell ref="AE200:AE201"/>
    <mergeCell ref="B213:C213"/>
    <mergeCell ref="D213:G213"/>
    <mergeCell ref="B250:C250"/>
    <mergeCell ref="D254:G254"/>
    <mergeCell ref="D255:G255"/>
    <mergeCell ref="B226:C226"/>
    <mergeCell ref="B227:C227"/>
    <mergeCell ref="B228:C228"/>
    <mergeCell ref="B229:C229"/>
    <mergeCell ref="B230:C230"/>
    <mergeCell ref="B231:C231"/>
    <mergeCell ref="D235:G235"/>
    <mergeCell ref="D236:G236"/>
    <mergeCell ref="O200:O201"/>
    <mergeCell ref="P200:P201"/>
    <mergeCell ref="Q200:Q201"/>
    <mergeCell ref="R200:R201"/>
    <mergeCell ref="B225:C225"/>
    <mergeCell ref="B232:C232"/>
    <mergeCell ref="B233:C233"/>
    <mergeCell ref="B235:C235"/>
    <mergeCell ref="B236:C236"/>
    <mergeCell ref="B237:C237"/>
    <mergeCell ref="D237:G237"/>
    <mergeCell ref="B255:C255"/>
    <mergeCell ref="B203:C203"/>
    <mergeCell ref="B204:C204"/>
    <mergeCell ref="B205:C205"/>
    <mergeCell ref="B206:C206"/>
    <mergeCell ref="B207:C207"/>
    <mergeCell ref="B208:C208"/>
    <mergeCell ref="D211:G211"/>
    <mergeCell ref="B193:AK193"/>
    <mergeCell ref="D195:F195"/>
    <mergeCell ref="B196:C196"/>
    <mergeCell ref="D196:E196"/>
    <mergeCell ref="B197:C197"/>
    <mergeCell ref="D197:Q197"/>
    <mergeCell ref="B198:C198"/>
    <mergeCell ref="D198:Q198"/>
    <mergeCell ref="B199:C201"/>
    <mergeCell ref="D199:D201"/>
    <mergeCell ref="E199:E201"/>
    <mergeCell ref="F199:R199"/>
    <mergeCell ref="S199:AC199"/>
    <mergeCell ref="AD199:AG199"/>
    <mergeCell ref="AH199:AJ199"/>
    <mergeCell ref="F200:F201"/>
    <mergeCell ref="G200:G201"/>
    <mergeCell ref="H200:H201"/>
    <mergeCell ref="I200:I201"/>
    <mergeCell ref="J200:J201"/>
    <mergeCell ref="K200:K201"/>
    <mergeCell ref="L200:L201"/>
    <mergeCell ref="M200:N200"/>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AG223:AG224"/>
    <mergeCell ref="AH223:AH224"/>
    <mergeCell ref="AI223:AI224"/>
    <mergeCell ref="AJ223:AJ224"/>
    <mergeCell ref="B256:C256"/>
    <mergeCell ref="D256:G256"/>
    <mergeCell ref="B216:AK216"/>
    <mergeCell ref="D218:F218"/>
    <mergeCell ref="B219:C219"/>
    <mergeCell ref="D219:E219"/>
    <mergeCell ref="B220:C220"/>
    <mergeCell ref="D220:Q220"/>
    <mergeCell ref="B221:C221"/>
    <mergeCell ref="D221:Q221"/>
    <mergeCell ref="B222:C224"/>
    <mergeCell ref="D222:D224"/>
    <mergeCell ref="E222:E224"/>
    <mergeCell ref="F222:R222"/>
    <mergeCell ref="S222:AC222"/>
    <mergeCell ref="AD222:AG222"/>
    <mergeCell ref="AH222:AJ222"/>
    <mergeCell ref="F223:F224"/>
    <mergeCell ref="G223:G224"/>
    <mergeCell ref="H223:H224"/>
    <mergeCell ref="I223:I224"/>
    <mergeCell ref="J223:J224"/>
    <mergeCell ref="K223:K224"/>
    <mergeCell ref="L223:L224"/>
    <mergeCell ref="M223:N223"/>
    <mergeCell ref="O223:O224"/>
    <mergeCell ref="P223:P224"/>
    <mergeCell ref="Q223:Q224"/>
    <mergeCell ref="R223:R224"/>
    <mergeCell ref="S223:S224"/>
    <mergeCell ref="Y247:Y248"/>
    <mergeCell ref="Z247:Z248"/>
    <mergeCell ref="AA247:AA248"/>
    <mergeCell ref="AB247:AB248"/>
    <mergeCell ref="AC247:AC248"/>
    <mergeCell ref="AD247:AD248"/>
    <mergeCell ref="AE247:AE248"/>
    <mergeCell ref="AF247:AF248"/>
    <mergeCell ref="AG247:AG248"/>
    <mergeCell ref="AH247:AH248"/>
    <mergeCell ref="AI247:AI248"/>
    <mergeCell ref="AJ247:AJ248"/>
    <mergeCell ref="B249:C249"/>
    <mergeCell ref="B251:C251"/>
    <mergeCell ref="B252:C252"/>
    <mergeCell ref="B254:C254"/>
    <mergeCell ref="B24:C24"/>
    <mergeCell ref="B26:C26"/>
    <mergeCell ref="D26:H26"/>
    <mergeCell ref="B27:C27"/>
    <mergeCell ref="D27:H27"/>
    <mergeCell ref="B240:AK240"/>
    <mergeCell ref="D242:F242"/>
    <mergeCell ref="B243:C243"/>
    <mergeCell ref="D243:E243"/>
    <mergeCell ref="B244:C244"/>
    <mergeCell ref="D244:Q244"/>
    <mergeCell ref="B245:C245"/>
    <mergeCell ref="D245:Q245"/>
    <mergeCell ref="B246:C248"/>
    <mergeCell ref="D246:D248"/>
    <mergeCell ref="E246:E248"/>
    <mergeCell ref="F246:R246"/>
    <mergeCell ref="S246:AC246"/>
    <mergeCell ref="AD246:AG246"/>
    <mergeCell ref="AH246:AJ246"/>
    <mergeCell ref="F247:F248"/>
    <mergeCell ref="G247:G248"/>
    <mergeCell ref="H247:H248"/>
    <mergeCell ref="I247:I248"/>
    <mergeCell ref="J247:J248"/>
    <mergeCell ref="K247:K248"/>
    <mergeCell ref="L247:L248"/>
    <mergeCell ref="M247:N247"/>
    <mergeCell ref="O247:O248"/>
    <mergeCell ref="P247:P248"/>
    <mergeCell ref="Q247:Q248"/>
    <mergeCell ref="R247:R248"/>
    <mergeCell ref="O22:O23"/>
    <mergeCell ref="P22:P23"/>
    <mergeCell ref="Q22:Q23"/>
    <mergeCell ref="R22:R23"/>
    <mergeCell ref="S22:S23"/>
    <mergeCell ref="T22:T23"/>
    <mergeCell ref="U22:U23"/>
    <mergeCell ref="V22:V23"/>
    <mergeCell ref="W22:W23"/>
    <mergeCell ref="X22:X23"/>
    <mergeCell ref="Y22:Y23"/>
    <mergeCell ref="Z22:Z23"/>
    <mergeCell ref="AA22:AA23"/>
    <mergeCell ref="AB22:AB23"/>
    <mergeCell ref="AC22:AC23"/>
    <mergeCell ref="AD22:AD23"/>
    <mergeCell ref="AE22:AE23"/>
    <mergeCell ref="AB40:AB41"/>
    <mergeCell ref="AD40:AD41"/>
    <mergeCell ref="AE40:AE41"/>
    <mergeCell ref="B42:C42"/>
    <mergeCell ref="B44:C44"/>
    <mergeCell ref="D44:H44"/>
    <mergeCell ref="B45:C45"/>
    <mergeCell ref="D45:H45"/>
    <mergeCell ref="B13:AF13"/>
    <mergeCell ref="D15:F15"/>
    <mergeCell ref="B16:C16"/>
    <mergeCell ref="D16:F16"/>
    <mergeCell ref="B17:C17"/>
    <mergeCell ref="D17:F17"/>
    <mergeCell ref="B19:C19"/>
    <mergeCell ref="D19:Q19"/>
    <mergeCell ref="B21:C23"/>
    <mergeCell ref="D21:D23"/>
    <mergeCell ref="E21:P21"/>
    <mergeCell ref="Q21:Y21"/>
    <mergeCell ref="Z21:AB21"/>
    <mergeCell ref="AC21:AE21"/>
    <mergeCell ref="E22:E23"/>
    <mergeCell ref="F22:F23"/>
    <mergeCell ref="G22:G23"/>
    <mergeCell ref="H22:H23"/>
    <mergeCell ref="I22:I23"/>
    <mergeCell ref="J22:J23"/>
    <mergeCell ref="K22:L22"/>
    <mergeCell ref="M22:M23"/>
    <mergeCell ref="N22:N23"/>
    <mergeCell ref="J40:J41"/>
    <mergeCell ref="P40:P41"/>
    <mergeCell ref="Q40:Q41"/>
    <mergeCell ref="R40:R41"/>
    <mergeCell ref="S40:S41"/>
    <mergeCell ref="T40:T41"/>
    <mergeCell ref="U40:U41"/>
    <mergeCell ref="V40:V41"/>
    <mergeCell ref="W40:W41"/>
    <mergeCell ref="X40:X41"/>
    <mergeCell ref="Y40:Y41"/>
    <mergeCell ref="Z40:Z41"/>
    <mergeCell ref="AA40:AA41"/>
    <mergeCell ref="X58:X59"/>
    <mergeCell ref="Y58:Y59"/>
    <mergeCell ref="Z58:Z59"/>
    <mergeCell ref="AA58:AA59"/>
    <mergeCell ref="AC40:AC41"/>
    <mergeCell ref="B60:C60"/>
    <mergeCell ref="B62:C62"/>
    <mergeCell ref="D62:H62"/>
    <mergeCell ref="B63:C63"/>
    <mergeCell ref="D63:H63"/>
    <mergeCell ref="B31:AF31"/>
    <mergeCell ref="D33:F33"/>
    <mergeCell ref="B34:C34"/>
    <mergeCell ref="D34:F34"/>
    <mergeCell ref="B35:C35"/>
    <mergeCell ref="D35:F35"/>
    <mergeCell ref="B37:C37"/>
    <mergeCell ref="D37:Q37"/>
    <mergeCell ref="B39:C41"/>
    <mergeCell ref="D39:D41"/>
    <mergeCell ref="E39:P39"/>
    <mergeCell ref="Q39:Y39"/>
    <mergeCell ref="Z39:AB39"/>
    <mergeCell ref="AC39:AE39"/>
    <mergeCell ref="E40:E41"/>
    <mergeCell ref="F40:F41"/>
    <mergeCell ref="G40:G41"/>
    <mergeCell ref="H40:H41"/>
    <mergeCell ref="I40:I41"/>
    <mergeCell ref="B49:AF49"/>
    <mergeCell ref="D51:F51"/>
    <mergeCell ref="B52:C52"/>
    <mergeCell ref="D52:F52"/>
    <mergeCell ref="K40:L40"/>
    <mergeCell ref="M40:M41"/>
    <mergeCell ref="N40:N41"/>
    <mergeCell ref="O40:O41"/>
    <mergeCell ref="B53:C53"/>
    <mergeCell ref="D53:F53"/>
    <mergeCell ref="B55:C55"/>
    <mergeCell ref="D55:Q55"/>
    <mergeCell ref="B57:C59"/>
    <mergeCell ref="D57:D59"/>
    <mergeCell ref="E57:P57"/>
    <mergeCell ref="Q57:Y57"/>
    <mergeCell ref="Z57:AB57"/>
    <mergeCell ref="AC57:AE57"/>
    <mergeCell ref="E58:E59"/>
    <mergeCell ref="F58:F59"/>
    <mergeCell ref="G58:G59"/>
    <mergeCell ref="H58:H59"/>
    <mergeCell ref="I58:I59"/>
    <mergeCell ref="J58:J59"/>
    <mergeCell ref="K58:L58"/>
    <mergeCell ref="M58:M59"/>
    <mergeCell ref="N58:N59"/>
    <mergeCell ref="O58:O59"/>
    <mergeCell ref="P58:P59"/>
    <mergeCell ref="Q58:Q59"/>
    <mergeCell ref="R58:R59"/>
    <mergeCell ref="S58:S59"/>
    <mergeCell ref="T58:T59"/>
    <mergeCell ref="U58:U59"/>
    <mergeCell ref="V58:V59"/>
    <mergeCell ref="W58:W59"/>
    <mergeCell ref="AB58:AB59"/>
    <mergeCell ref="AC58:AC59"/>
    <mergeCell ref="AD58:AD59"/>
    <mergeCell ref="AE58:AE59"/>
    <mergeCell ref="AB372:AB373"/>
    <mergeCell ref="AC372:AC373"/>
    <mergeCell ref="AD372:AD373"/>
    <mergeCell ref="AE372:AE373"/>
    <mergeCell ref="AF372:AF373"/>
    <mergeCell ref="AG372:AG373"/>
    <mergeCell ref="AH372:AH373"/>
    <mergeCell ref="AI372:AI373"/>
    <mergeCell ref="V130:V131"/>
    <mergeCell ref="W130:W131"/>
    <mergeCell ref="B175:AF175"/>
    <mergeCell ref="D177:F177"/>
    <mergeCell ref="B178:C178"/>
    <mergeCell ref="D178:F178"/>
    <mergeCell ref="B179:C179"/>
    <mergeCell ref="D179:F179"/>
    <mergeCell ref="B181:C181"/>
    <mergeCell ref="D181:Q181"/>
    <mergeCell ref="B145:C145"/>
    <mergeCell ref="J130:J131"/>
    <mergeCell ref="K130:L130"/>
    <mergeCell ref="M130:M131"/>
    <mergeCell ref="N130:N131"/>
    <mergeCell ref="O130:O131"/>
    <mergeCell ref="P130:P131"/>
    <mergeCell ref="Q130:Q131"/>
    <mergeCell ref="S247:S248"/>
    <mergeCell ref="T247:T248"/>
    <mergeCell ref="U247:U248"/>
    <mergeCell ref="V247:V248"/>
    <mergeCell ref="W247:W248"/>
    <mergeCell ref="X247:X248"/>
    <mergeCell ref="H130:H131"/>
    <mergeCell ref="I130:I131"/>
    <mergeCell ref="T372:T373"/>
    <mergeCell ref="U372:U373"/>
    <mergeCell ref="B397:C397"/>
    <mergeCell ref="D397:G397"/>
    <mergeCell ref="D395:AJ395"/>
    <mergeCell ref="D396:AJ396"/>
    <mergeCell ref="X391:X392"/>
    <mergeCell ref="Y391:Y392"/>
    <mergeCell ref="Z391:Z392"/>
    <mergeCell ref="AA391:AA392"/>
    <mergeCell ref="AB391:AB392"/>
    <mergeCell ref="AC391:AC392"/>
    <mergeCell ref="AD391:AD392"/>
    <mergeCell ref="AE391:AE392"/>
    <mergeCell ref="AF391:AF392"/>
    <mergeCell ref="AG391:AG392"/>
    <mergeCell ref="AH391:AH392"/>
    <mergeCell ref="AI391:AI392"/>
    <mergeCell ref="AJ391:AJ392"/>
    <mergeCell ref="B393:C393"/>
    <mergeCell ref="B395:C395"/>
    <mergeCell ref="B396:C396"/>
    <mergeCell ref="B390:C392"/>
    <mergeCell ref="D390:D392"/>
    <mergeCell ref="V372:V373"/>
    <mergeCell ref="W372:W373"/>
    <mergeCell ref="X372:X373"/>
    <mergeCell ref="Y372:Y373"/>
    <mergeCell ref="Z372:Z373"/>
    <mergeCell ref="AA372:AA373"/>
    <mergeCell ref="E390:E392"/>
    <mergeCell ref="F390:R390"/>
    <mergeCell ref="S390:AC390"/>
    <mergeCell ref="AD390:AG390"/>
    <mergeCell ref="AH390:AJ390"/>
    <mergeCell ref="F391:F392"/>
    <mergeCell ref="G391:G392"/>
    <mergeCell ref="H391:H392"/>
    <mergeCell ref="I391:I392"/>
    <mergeCell ref="J391:J392"/>
    <mergeCell ref="K391:K392"/>
    <mergeCell ref="L391:L392"/>
    <mergeCell ref="M391:N391"/>
    <mergeCell ref="O391:O392"/>
    <mergeCell ref="P391:P392"/>
    <mergeCell ref="Q391:Q392"/>
    <mergeCell ref="R391:R392"/>
    <mergeCell ref="S391:S392"/>
    <mergeCell ref="T391:T392"/>
    <mergeCell ref="U391:U392"/>
    <mergeCell ref="V391:V392"/>
    <mergeCell ref="W391:W392"/>
    <mergeCell ref="B191:C191"/>
    <mergeCell ref="B319:C319"/>
    <mergeCell ref="B311:C311"/>
    <mergeCell ref="B263:C263"/>
    <mergeCell ref="B262:C262"/>
    <mergeCell ref="B365:AK365"/>
    <mergeCell ref="D367:F367"/>
    <mergeCell ref="B368:C368"/>
    <mergeCell ref="D368:E368"/>
    <mergeCell ref="B369:C369"/>
    <mergeCell ref="D369:Q369"/>
    <mergeCell ref="B370:C370"/>
    <mergeCell ref="D370:Q370"/>
    <mergeCell ref="B371:C373"/>
    <mergeCell ref="D371:D373"/>
    <mergeCell ref="E371:E373"/>
    <mergeCell ref="F371:R371"/>
    <mergeCell ref="S371:AC371"/>
    <mergeCell ref="AD371:AG371"/>
    <mergeCell ref="AH371:AJ371"/>
    <mergeCell ref="B277:AK277"/>
    <mergeCell ref="D279:F279"/>
    <mergeCell ref="B280:C280"/>
    <mergeCell ref="D280:E280"/>
    <mergeCell ref="B281:C281"/>
    <mergeCell ref="D281:Q281"/>
    <mergeCell ref="B282:C282"/>
    <mergeCell ref="D282:Q282"/>
    <mergeCell ref="B283:C285"/>
    <mergeCell ref="D283:D285"/>
    <mergeCell ref="E283:E285"/>
    <mergeCell ref="F283:R283"/>
    <mergeCell ref="B384:AK384"/>
    <mergeCell ref="D386:F386"/>
    <mergeCell ref="B387:C387"/>
    <mergeCell ref="D387:E387"/>
    <mergeCell ref="B388:C388"/>
    <mergeCell ref="D388:Q388"/>
    <mergeCell ref="B389:C389"/>
    <mergeCell ref="D389:Q389"/>
    <mergeCell ref="P372:P373"/>
    <mergeCell ref="Q372:Q373"/>
    <mergeCell ref="R372:R373"/>
    <mergeCell ref="AJ372:AJ373"/>
    <mergeCell ref="B377:C377"/>
    <mergeCell ref="B379:C379"/>
    <mergeCell ref="D379:AJ379"/>
    <mergeCell ref="B380:C380"/>
    <mergeCell ref="D380:AJ380"/>
    <mergeCell ref="B381:C381"/>
    <mergeCell ref="D381:G381"/>
    <mergeCell ref="B374:C374"/>
    <mergeCell ref="B375:C375"/>
    <mergeCell ref="B376:C376"/>
    <mergeCell ref="S372:S373"/>
    <mergeCell ref="F372:F373"/>
    <mergeCell ref="G372:G373"/>
    <mergeCell ref="H372:H373"/>
    <mergeCell ref="I372:I373"/>
    <mergeCell ref="J372:J373"/>
    <mergeCell ref="K372:K373"/>
    <mergeCell ref="L372:L373"/>
    <mergeCell ref="M372:N372"/>
    <mergeCell ref="O372:O373"/>
    <mergeCell ref="B508:C508"/>
    <mergeCell ref="B509:C509"/>
    <mergeCell ref="B462:AK462"/>
    <mergeCell ref="D464:F464"/>
    <mergeCell ref="D465:E465"/>
    <mergeCell ref="B466:C466"/>
    <mergeCell ref="D466:Q466"/>
    <mergeCell ref="B467:C467"/>
    <mergeCell ref="D467:Q467"/>
    <mergeCell ref="S468:AC468"/>
    <mergeCell ref="AD468:AG468"/>
    <mergeCell ref="AH468:AJ468"/>
    <mergeCell ref="I469:I470"/>
    <mergeCell ref="J469:J470"/>
    <mergeCell ref="AC469:AC470"/>
    <mergeCell ref="AD469:AD470"/>
    <mergeCell ref="AE469:AE470"/>
    <mergeCell ref="B474:C474"/>
    <mergeCell ref="D477:I477"/>
    <mergeCell ref="B478:C478"/>
    <mergeCell ref="D478:H478"/>
    <mergeCell ref="B479:C479"/>
    <mergeCell ref="D479:G479"/>
    <mergeCell ref="K469:K470"/>
    <mergeCell ref="L469:L470"/>
    <mergeCell ref="M469:N469"/>
    <mergeCell ref="O469:O470"/>
    <mergeCell ref="P469:P470"/>
    <mergeCell ref="Q469:Q470"/>
    <mergeCell ref="B493:C493"/>
    <mergeCell ref="D493:I493"/>
    <mergeCell ref="B494:C494"/>
    <mergeCell ref="D494:H494"/>
    <mergeCell ref="B495:C495"/>
    <mergeCell ref="D495:G495"/>
    <mergeCell ref="B477:C477"/>
    <mergeCell ref="B471:C471"/>
    <mergeCell ref="B472:C472"/>
    <mergeCell ref="B473:C473"/>
    <mergeCell ref="B475:C475"/>
    <mergeCell ref="L489:L490"/>
    <mergeCell ref="B468:C470"/>
    <mergeCell ref="D468:D470"/>
    <mergeCell ref="E468:E470"/>
    <mergeCell ref="F468:R468"/>
    <mergeCell ref="F469:F470"/>
    <mergeCell ref="G469:G470"/>
    <mergeCell ref="H469:H470"/>
    <mergeCell ref="K489:K490"/>
    <mergeCell ref="AF469:AF470"/>
    <mergeCell ref="AG469:AG470"/>
    <mergeCell ref="AH469:AH470"/>
    <mergeCell ref="AI469:AI470"/>
    <mergeCell ref="AJ469:AJ470"/>
    <mergeCell ref="W469:W470"/>
    <mergeCell ref="X469:X470"/>
    <mergeCell ref="B465:C465"/>
    <mergeCell ref="U489:U490"/>
    <mergeCell ref="V489:V490"/>
    <mergeCell ref="W489:W490"/>
    <mergeCell ref="X489:X490"/>
    <mergeCell ref="Y489:Y490"/>
    <mergeCell ref="Z489:Z490"/>
    <mergeCell ref="AA489:AA490"/>
    <mergeCell ref="AB489:AB490"/>
    <mergeCell ref="AC489:AC490"/>
    <mergeCell ref="T469:T470"/>
    <mergeCell ref="U469:U470"/>
    <mergeCell ref="V469:V470"/>
    <mergeCell ref="AD489:AD490"/>
    <mergeCell ref="M489:N489"/>
    <mergeCell ref="O489:O490"/>
    <mergeCell ref="P489:P490"/>
    <mergeCell ref="Q489:Q490"/>
    <mergeCell ref="R489:R490"/>
    <mergeCell ref="S489:S490"/>
    <mergeCell ref="T489:T490"/>
    <mergeCell ref="Z469:Z470"/>
    <mergeCell ref="AA469:AA470"/>
    <mergeCell ref="AB469:AB470"/>
    <mergeCell ref="R469:R470"/>
    <mergeCell ref="S469:S470"/>
    <mergeCell ref="AE489:AE490"/>
    <mergeCell ref="Y469:Y470"/>
    <mergeCell ref="AF489:AF490"/>
    <mergeCell ref="AG489:AG490"/>
    <mergeCell ref="AH489:AH490"/>
    <mergeCell ref="AI489:AI490"/>
    <mergeCell ref="AJ489:AJ490"/>
    <mergeCell ref="B491:C491"/>
    <mergeCell ref="B546:C546"/>
    <mergeCell ref="B548:C548"/>
    <mergeCell ref="B549:C549"/>
    <mergeCell ref="B482:AK482"/>
    <mergeCell ref="D484:F484"/>
    <mergeCell ref="B485:C485"/>
    <mergeCell ref="D485:E485"/>
    <mergeCell ref="B486:C486"/>
    <mergeCell ref="D486:Q486"/>
    <mergeCell ref="B487:C487"/>
    <mergeCell ref="D487:Q487"/>
    <mergeCell ref="B488:C490"/>
    <mergeCell ref="D488:D490"/>
    <mergeCell ref="E488:E490"/>
    <mergeCell ref="F488:R488"/>
    <mergeCell ref="S488:AC488"/>
    <mergeCell ref="AD488:AG488"/>
    <mergeCell ref="AH488:AJ488"/>
    <mergeCell ref="F489:F490"/>
    <mergeCell ref="G489:G490"/>
    <mergeCell ref="H489:H490"/>
    <mergeCell ref="I489:I490"/>
    <mergeCell ref="J489:J490"/>
    <mergeCell ref="AG505:AG506"/>
    <mergeCell ref="AH505:AH506"/>
    <mergeCell ref="AI505:AI506"/>
    <mergeCell ref="AJ505:AJ506"/>
    <mergeCell ref="B507:C507"/>
    <mergeCell ref="B511:C511"/>
    <mergeCell ref="B512:C512"/>
    <mergeCell ref="B514:C514"/>
    <mergeCell ref="D514:I514"/>
    <mergeCell ref="B515:C515"/>
    <mergeCell ref="D515:H515"/>
    <mergeCell ref="B516:C516"/>
    <mergeCell ref="D516:G516"/>
    <mergeCell ref="J505:J506"/>
    <mergeCell ref="K505:K506"/>
    <mergeCell ref="L505:L506"/>
    <mergeCell ref="M505:N505"/>
    <mergeCell ref="O505:O506"/>
    <mergeCell ref="P505:P506"/>
    <mergeCell ref="Q505:Q506"/>
    <mergeCell ref="R505:R506"/>
    <mergeCell ref="S505:S506"/>
    <mergeCell ref="T505:T506"/>
    <mergeCell ref="U505:U506"/>
    <mergeCell ref="V505:V506"/>
    <mergeCell ref="W505:W506"/>
    <mergeCell ref="X505:X506"/>
    <mergeCell ref="I505:I506"/>
    <mergeCell ref="Y505:Y506"/>
    <mergeCell ref="Z505:Z506"/>
    <mergeCell ref="AA505:AA506"/>
    <mergeCell ref="AF505:AF506"/>
    <mergeCell ref="AG526:AG527"/>
    <mergeCell ref="AH526:AH527"/>
    <mergeCell ref="AI526:AI527"/>
    <mergeCell ref="AJ526:AJ527"/>
    <mergeCell ref="B528:C528"/>
    <mergeCell ref="B530:C530"/>
    <mergeCell ref="D530:I530"/>
    <mergeCell ref="B531:C531"/>
    <mergeCell ref="D531:H531"/>
    <mergeCell ref="B532:C532"/>
    <mergeCell ref="D532:G532"/>
    <mergeCell ref="B498:AK498"/>
    <mergeCell ref="D500:F500"/>
    <mergeCell ref="B501:C501"/>
    <mergeCell ref="D501:E501"/>
    <mergeCell ref="B502:C502"/>
    <mergeCell ref="D502:Q502"/>
    <mergeCell ref="B503:C503"/>
    <mergeCell ref="D503:Q503"/>
    <mergeCell ref="B504:C506"/>
    <mergeCell ref="D504:D506"/>
    <mergeCell ref="E504:E506"/>
    <mergeCell ref="F504:R504"/>
    <mergeCell ref="S504:AC504"/>
    <mergeCell ref="AD504:AG504"/>
    <mergeCell ref="AH504:AJ504"/>
    <mergeCell ref="F505:F506"/>
    <mergeCell ref="G505:G506"/>
    <mergeCell ref="H505:H506"/>
    <mergeCell ref="AB505:AB506"/>
    <mergeCell ref="AC505:AC506"/>
    <mergeCell ref="B510:C510"/>
    <mergeCell ref="P526:P527"/>
    <mergeCell ref="Q526:Q527"/>
    <mergeCell ref="R526:R527"/>
    <mergeCell ref="S526:S527"/>
    <mergeCell ref="T526:T527"/>
    <mergeCell ref="U526:U527"/>
    <mergeCell ref="V526:V527"/>
    <mergeCell ref="W526:W527"/>
    <mergeCell ref="X526:X527"/>
    <mergeCell ref="Y526:Y527"/>
    <mergeCell ref="Z526:Z527"/>
    <mergeCell ref="AA526:AA527"/>
    <mergeCell ref="AB526:AB527"/>
    <mergeCell ref="AC526:AC527"/>
    <mergeCell ref="AD526:AD527"/>
    <mergeCell ref="AE526:AE527"/>
    <mergeCell ref="AE505:AE506"/>
    <mergeCell ref="AD505:AD506"/>
    <mergeCell ref="O526:O527"/>
    <mergeCell ref="AF526:AF527"/>
    <mergeCell ref="AF542:AF543"/>
    <mergeCell ref="AG542:AG543"/>
    <mergeCell ref="AH542:AH543"/>
    <mergeCell ref="AI542:AI543"/>
    <mergeCell ref="AJ542:AJ543"/>
    <mergeCell ref="D551:I551"/>
    <mergeCell ref="D552:H552"/>
    <mergeCell ref="D553:G553"/>
    <mergeCell ref="B519:AK519"/>
    <mergeCell ref="D521:F521"/>
    <mergeCell ref="B522:C522"/>
    <mergeCell ref="D522:E522"/>
    <mergeCell ref="B523:C523"/>
    <mergeCell ref="D523:Q523"/>
    <mergeCell ref="B524:C524"/>
    <mergeCell ref="D524:Q524"/>
    <mergeCell ref="B525:C527"/>
    <mergeCell ref="D525:D527"/>
    <mergeCell ref="E525:E527"/>
    <mergeCell ref="F525:R525"/>
    <mergeCell ref="S525:AC525"/>
    <mergeCell ref="AD525:AG525"/>
    <mergeCell ref="AH525:AJ525"/>
    <mergeCell ref="F526:F527"/>
    <mergeCell ref="G526:G527"/>
    <mergeCell ref="H526:H527"/>
    <mergeCell ref="I526:I527"/>
    <mergeCell ref="J526:J527"/>
    <mergeCell ref="K526:K527"/>
    <mergeCell ref="L526:L527"/>
    <mergeCell ref="B569:C569"/>
    <mergeCell ref="D569:G569"/>
    <mergeCell ref="W563:W564"/>
    <mergeCell ref="B559:C559"/>
    <mergeCell ref="B560:C560"/>
    <mergeCell ref="X563:X564"/>
    <mergeCell ref="Y563:Y564"/>
    <mergeCell ref="Z563:Z564"/>
    <mergeCell ref="AA563:AA564"/>
    <mergeCell ref="AB563:AB564"/>
    <mergeCell ref="AC563:AC564"/>
    <mergeCell ref="AD563:AD564"/>
    <mergeCell ref="AE563:AE564"/>
    <mergeCell ref="B552:C552"/>
    <mergeCell ref="M526:N526"/>
    <mergeCell ref="B535:AK535"/>
    <mergeCell ref="D537:F537"/>
    <mergeCell ref="D538:E538"/>
    <mergeCell ref="B541:C543"/>
    <mergeCell ref="D541:D543"/>
    <mergeCell ref="E541:E543"/>
    <mergeCell ref="F541:R541"/>
    <mergeCell ref="S541:AC541"/>
    <mergeCell ref="AD541:AG541"/>
    <mergeCell ref="AH541:AJ541"/>
    <mergeCell ref="F542:F543"/>
    <mergeCell ref="G542:G543"/>
    <mergeCell ref="H542:H543"/>
    <mergeCell ref="I542:I543"/>
    <mergeCell ref="J542:J543"/>
    <mergeCell ref="K542:K543"/>
    <mergeCell ref="L542:L543"/>
    <mergeCell ref="T563:T564"/>
    <mergeCell ref="U563:U564"/>
    <mergeCell ref="V563:V564"/>
    <mergeCell ref="AB542:AB543"/>
    <mergeCell ref="B544:C544"/>
    <mergeCell ref="B545:C545"/>
    <mergeCell ref="B547:C547"/>
    <mergeCell ref="B551:C551"/>
    <mergeCell ref="B540:C540"/>
    <mergeCell ref="D540:Q540"/>
    <mergeCell ref="AC542:AC543"/>
    <mergeCell ref="AD542:AD543"/>
    <mergeCell ref="AE542:AE543"/>
    <mergeCell ref="B565:C565"/>
    <mergeCell ref="B567:C567"/>
    <mergeCell ref="D567:I567"/>
    <mergeCell ref="B568:C568"/>
    <mergeCell ref="D568:H568"/>
    <mergeCell ref="M542:N542"/>
    <mergeCell ref="O542:O543"/>
    <mergeCell ref="P542:P543"/>
    <mergeCell ref="Q542:Q543"/>
    <mergeCell ref="R542:R543"/>
    <mergeCell ref="S542:S543"/>
    <mergeCell ref="T542:T543"/>
    <mergeCell ref="U542:U543"/>
    <mergeCell ref="V542:V543"/>
    <mergeCell ref="W542:W543"/>
    <mergeCell ref="X542:X543"/>
    <mergeCell ref="Y542:Y543"/>
    <mergeCell ref="Z542:Z543"/>
    <mergeCell ref="AA542:AA543"/>
    <mergeCell ref="B538:C538"/>
    <mergeCell ref="B539:C539"/>
    <mergeCell ref="D539:Q539"/>
    <mergeCell ref="B556:AK556"/>
    <mergeCell ref="D558:F558"/>
    <mergeCell ref="D559:E559"/>
    <mergeCell ref="D560:Q560"/>
    <mergeCell ref="B561:C561"/>
    <mergeCell ref="D561:Q561"/>
    <mergeCell ref="B562:C564"/>
    <mergeCell ref="D562:D564"/>
    <mergeCell ref="E562:E564"/>
    <mergeCell ref="F562:R562"/>
    <mergeCell ref="S562:AC562"/>
    <mergeCell ref="AD562:AG562"/>
    <mergeCell ref="AH562:AJ562"/>
    <mergeCell ref="F563:F564"/>
    <mergeCell ref="G563:G564"/>
    <mergeCell ref="H563:H564"/>
    <mergeCell ref="I563:I564"/>
    <mergeCell ref="J563:J564"/>
    <mergeCell ref="K563:K564"/>
    <mergeCell ref="L563:L564"/>
    <mergeCell ref="M563:N563"/>
    <mergeCell ref="O563:O564"/>
    <mergeCell ref="P563:P564"/>
    <mergeCell ref="Q563:Q564"/>
    <mergeCell ref="R563:R564"/>
    <mergeCell ref="S563:S564"/>
    <mergeCell ref="AF563:AF564"/>
    <mergeCell ref="AG563:AG564"/>
    <mergeCell ref="AH563:AH564"/>
    <mergeCell ref="AI563:AI564"/>
    <mergeCell ref="AJ563:AJ564"/>
    <mergeCell ref="B553:C553"/>
    <mergeCell ref="B582:C582"/>
    <mergeCell ref="D585:I585"/>
    <mergeCell ref="D586:H586"/>
    <mergeCell ref="AI579:AI580"/>
    <mergeCell ref="AJ579:AJ580"/>
    <mergeCell ref="B581:C581"/>
    <mergeCell ref="B583:C583"/>
    <mergeCell ref="B585:C585"/>
    <mergeCell ref="B586:C586"/>
    <mergeCell ref="B587:C587"/>
    <mergeCell ref="D587:G587"/>
    <mergeCell ref="D746:Q746"/>
    <mergeCell ref="D730:Q730"/>
    <mergeCell ref="D714:Q714"/>
    <mergeCell ref="D698:Q698"/>
    <mergeCell ref="D682:Q682"/>
    <mergeCell ref="D664:Q664"/>
    <mergeCell ref="D737:G737"/>
    <mergeCell ref="D738:G738"/>
    <mergeCell ref="D643:Q643"/>
    <mergeCell ref="D611:Q611"/>
    <mergeCell ref="D594:Q594"/>
    <mergeCell ref="R579:R580"/>
    <mergeCell ref="S579:S580"/>
    <mergeCell ref="T579:T580"/>
    <mergeCell ref="U579:U580"/>
    <mergeCell ref="V579:V580"/>
    <mergeCell ref="W579:W580"/>
    <mergeCell ref="X579:X580"/>
    <mergeCell ref="Y579:Y580"/>
    <mergeCell ref="V597:V598"/>
    <mergeCell ref="AF597:AF598"/>
    <mergeCell ref="B572:AK572"/>
    <mergeCell ref="D574:F574"/>
    <mergeCell ref="B575:C575"/>
    <mergeCell ref="D575:E575"/>
    <mergeCell ref="B576:C576"/>
    <mergeCell ref="B577:C577"/>
    <mergeCell ref="D577:Q577"/>
    <mergeCell ref="B578:C580"/>
    <mergeCell ref="D578:D580"/>
    <mergeCell ref="E578:E580"/>
    <mergeCell ref="F578:R578"/>
    <mergeCell ref="S578:AC578"/>
    <mergeCell ref="AD578:AG578"/>
    <mergeCell ref="AH578:AJ578"/>
    <mergeCell ref="F579:F580"/>
    <mergeCell ref="G579:G580"/>
    <mergeCell ref="H579:H580"/>
    <mergeCell ref="J579:J580"/>
    <mergeCell ref="K579:K580"/>
    <mergeCell ref="L579:L580"/>
    <mergeCell ref="M579:N579"/>
    <mergeCell ref="O579:O580"/>
    <mergeCell ref="P579:P580"/>
    <mergeCell ref="Q579:Q580"/>
    <mergeCell ref="I579:I580"/>
    <mergeCell ref="Z579:Z580"/>
    <mergeCell ref="AA579:AA580"/>
    <mergeCell ref="AB579:AB580"/>
    <mergeCell ref="AC579:AC580"/>
    <mergeCell ref="D576:Q576"/>
    <mergeCell ref="B590:AK590"/>
    <mergeCell ref="D592:F592"/>
    <mergeCell ref="B593:C593"/>
    <mergeCell ref="D593:E593"/>
    <mergeCell ref="AD579:AD580"/>
    <mergeCell ref="AE579:AE580"/>
    <mergeCell ref="AF579:AF580"/>
    <mergeCell ref="AG579:AG580"/>
    <mergeCell ref="AH579:AH580"/>
    <mergeCell ref="B594:C594"/>
    <mergeCell ref="D595:Q595"/>
    <mergeCell ref="B596:C598"/>
    <mergeCell ref="D596:D598"/>
    <mergeCell ref="E596:E598"/>
    <mergeCell ref="F596:R596"/>
    <mergeCell ref="S596:AC596"/>
    <mergeCell ref="AD596:AG596"/>
    <mergeCell ref="AH596:AJ596"/>
    <mergeCell ref="F597:F598"/>
    <mergeCell ref="G597:G598"/>
    <mergeCell ref="H597:H598"/>
    <mergeCell ref="AC597:AC598"/>
    <mergeCell ref="AD597:AD598"/>
    <mergeCell ref="AE597:AE598"/>
    <mergeCell ref="AI597:AI598"/>
    <mergeCell ref="AJ597:AJ598"/>
    <mergeCell ref="I597:I598"/>
    <mergeCell ref="J597:J598"/>
    <mergeCell ref="Y597:Y598"/>
    <mergeCell ref="Z597:Z598"/>
    <mergeCell ref="B595:C595"/>
    <mergeCell ref="AG597:AG598"/>
    <mergeCell ref="W597:W598"/>
    <mergeCell ref="X597:X598"/>
    <mergeCell ref="AH597:AH598"/>
    <mergeCell ref="P597:P598"/>
    <mergeCell ref="Q597:Q598"/>
    <mergeCell ref="AA597:AA598"/>
    <mergeCell ref="AB597:AB598"/>
    <mergeCell ref="T614:T615"/>
    <mergeCell ref="U614:U615"/>
    <mergeCell ref="V614:V615"/>
    <mergeCell ref="W614:W615"/>
    <mergeCell ref="X614:X615"/>
    <mergeCell ref="Y614:Y615"/>
    <mergeCell ref="Z614:Z615"/>
    <mergeCell ref="B602:C602"/>
    <mergeCell ref="D602:G602"/>
    <mergeCell ref="B603:C603"/>
    <mergeCell ref="B604:C604"/>
    <mergeCell ref="D604:G604"/>
    <mergeCell ref="B600:C600"/>
    <mergeCell ref="B599:C599"/>
    <mergeCell ref="R597:R598"/>
    <mergeCell ref="S597:S598"/>
    <mergeCell ref="T597:T598"/>
    <mergeCell ref="U597:U598"/>
    <mergeCell ref="D603:G603"/>
    <mergeCell ref="AA614:AA615"/>
    <mergeCell ref="AB614:AB615"/>
    <mergeCell ref="AC614:AC615"/>
    <mergeCell ref="S614:S615"/>
    <mergeCell ref="B611:C611"/>
    <mergeCell ref="B610:C610"/>
    <mergeCell ref="B607:AK607"/>
    <mergeCell ref="B605:C605"/>
    <mergeCell ref="AF614:AF615"/>
    <mergeCell ref="AG614:AG615"/>
    <mergeCell ref="AH614:AH615"/>
    <mergeCell ref="AI614:AI615"/>
    <mergeCell ref="S613:AC613"/>
    <mergeCell ref="AD613:AG613"/>
    <mergeCell ref="AH613:AJ613"/>
    <mergeCell ref="F614:F615"/>
    <mergeCell ref="G614:G615"/>
    <mergeCell ref="D609:F609"/>
    <mergeCell ref="D610:E610"/>
    <mergeCell ref="D612:Q612"/>
    <mergeCell ref="B612:C612"/>
    <mergeCell ref="AD614:AD615"/>
    <mergeCell ref="AE614:AE615"/>
    <mergeCell ref="B613:C615"/>
    <mergeCell ref="D613:D615"/>
    <mergeCell ref="E613:E615"/>
    <mergeCell ref="F613:R613"/>
    <mergeCell ref="H614:H615"/>
    <mergeCell ref="I614:I615"/>
    <mergeCell ref="J614:J615"/>
    <mergeCell ref="K614:K615"/>
    <mergeCell ref="L614:L615"/>
    <mergeCell ref="M614:N614"/>
    <mergeCell ref="O614:O615"/>
    <mergeCell ref="P614:P615"/>
    <mergeCell ref="Q614:Q615"/>
    <mergeCell ref="R614:R615"/>
    <mergeCell ref="B751:C751"/>
    <mergeCell ref="B752:C752"/>
    <mergeCell ref="B754:C754"/>
    <mergeCell ref="D754:G754"/>
    <mergeCell ref="B755:C755"/>
    <mergeCell ref="B756:C756"/>
    <mergeCell ref="D756:G756"/>
    <mergeCell ref="D755:G755"/>
    <mergeCell ref="AB749:AB750"/>
    <mergeCell ref="AC749:AC750"/>
    <mergeCell ref="AD749:AD750"/>
    <mergeCell ref="B748:C750"/>
    <mergeCell ref="D748:D750"/>
    <mergeCell ref="E748:E750"/>
    <mergeCell ref="F748:R748"/>
    <mergeCell ref="S749:S750"/>
    <mergeCell ref="T749:T750"/>
    <mergeCell ref="U749:U750"/>
    <mergeCell ref="V749:V750"/>
    <mergeCell ref="AD732:AG732"/>
    <mergeCell ref="D723:G723"/>
    <mergeCell ref="D706:G706"/>
    <mergeCell ref="AA717:AA718"/>
    <mergeCell ref="AB717:AB718"/>
    <mergeCell ref="AC717:AC718"/>
    <mergeCell ref="Q717:Q718"/>
    <mergeCell ref="D696:F696"/>
    <mergeCell ref="AJ614:AJ615"/>
    <mergeCell ref="B617:C617"/>
    <mergeCell ref="B618:C618"/>
    <mergeCell ref="B619:C619"/>
    <mergeCell ref="B620:C620"/>
    <mergeCell ref="B621:C621"/>
    <mergeCell ref="B622:C622"/>
    <mergeCell ref="B623:C623"/>
    <mergeCell ref="B624:C624"/>
    <mergeCell ref="B625:C625"/>
    <mergeCell ref="B626:C626"/>
    <mergeCell ref="B627:C627"/>
    <mergeCell ref="B628:C628"/>
    <mergeCell ref="B629:C629"/>
    <mergeCell ref="B630:C630"/>
    <mergeCell ref="B631:C631"/>
    <mergeCell ref="AH732:AJ732"/>
    <mergeCell ref="B616:C616"/>
    <mergeCell ref="I701:I702"/>
    <mergeCell ref="J701:J702"/>
    <mergeCell ref="AG701:AG702"/>
    <mergeCell ref="AH701:AH702"/>
    <mergeCell ref="AI701:AI702"/>
    <mergeCell ref="AJ701:AJ702"/>
    <mergeCell ref="P733:P734"/>
    <mergeCell ref="Q733:Q734"/>
    <mergeCell ref="AJ749:AJ750"/>
    <mergeCell ref="S748:AC748"/>
    <mergeCell ref="AD748:AG748"/>
    <mergeCell ref="AH748:AJ748"/>
    <mergeCell ref="F749:F750"/>
    <mergeCell ref="G749:G750"/>
    <mergeCell ref="H749:H750"/>
    <mergeCell ref="I749:I750"/>
    <mergeCell ref="J749:J750"/>
    <mergeCell ref="K749:K750"/>
    <mergeCell ref="L749:L750"/>
    <mergeCell ref="M749:N749"/>
    <mergeCell ref="O749:O750"/>
    <mergeCell ref="P749:P750"/>
    <mergeCell ref="Q749:Q750"/>
    <mergeCell ref="R749:R750"/>
    <mergeCell ref="AE749:AE750"/>
    <mergeCell ref="AF749:AF750"/>
    <mergeCell ref="AG749:AG750"/>
    <mergeCell ref="AH749:AH750"/>
    <mergeCell ref="AI749:AI750"/>
    <mergeCell ref="W749:W750"/>
    <mergeCell ref="X749:X750"/>
    <mergeCell ref="Y749:Y750"/>
    <mergeCell ref="Z749:Z750"/>
    <mergeCell ref="AA749:AA750"/>
    <mergeCell ref="G701:G702"/>
    <mergeCell ref="H701:H702"/>
    <mergeCell ref="B735:C735"/>
    <mergeCell ref="V733:V734"/>
    <mergeCell ref="W733:W734"/>
    <mergeCell ref="X733:X734"/>
    <mergeCell ref="Y733:Y734"/>
    <mergeCell ref="Z733:Z734"/>
    <mergeCell ref="AA733:AA734"/>
    <mergeCell ref="AB733:AB734"/>
    <mergeCell ref="AC733:AC734"/>
    <mergeCell ref="AD733:AD734"/>
    <mergeCell ref="B745:C745"/>
    <mergeCell ref="D745:E745"/>
    <mergeCell ref="B746:C746"/>
    <mergeCell ref="B747:C747"/>
    <mergeCell ref="D747:Q747"/>
    <mergeCell ref="B737:C737"/>
    <mergeCell ref="B738:C738"/>
    <mergeCell ref="B739:C739"/>
    <mergeCell ref="D739:G739"/>
    <mergeCell ref="B742:AK742"/>
    <mergeCell ref="D744:F744"/>
    <mergeCell ref="F733:F734"/>
    <mergeCell ref="G733:G734"/>
    <mergeCell ref="H733:H734"/>
    <mergeCell ref="I733:I734"/>
    <mergeCell ref="J733:J734"/>
    <mergeCell ref="K733:K734"/>
    <mergeCell ref="L733:L734"/>
    <mergeCell ref="M733:N733"/>
    <mergeCell ref="O733:O734"/>
    <mergeCell ref="B719:C719"/>
    <mergeCell ref="D721:G721"/>
    <mergeCell ref="R733:R734"/>
    <mergeCell ref="S733:S734"/>
    <mergeCell ref="T733:T734"/>
    <mergeCell ref="U733:U734"/>
    <mergeCell ref="AE733:AE734"/>
    <mergeCell ref="AF733:AF734"/>
    <mergeCell ref="AG733:AG734"/>
    <mergeCell ref="AH733:AH734"/>
    <mergeCell ref="AI733:AI734"/>
    <mergeCell ref="AJ733:AJ734"/>
    <mergeCell ref="B697:C697"/>
    <mergeCell ref="B698:C698"/>
    <mergeCell ref="B731:C731"/>
    <mergeCell ref="D731:Q731"/>
    <mergeCell ref="B732:C734"/>
    <mergeCell ref="D732:D734"/>
    <mergeCell ref="E732:E734"/>
    <mergeCell ref="F732:R732"/>
    <mergeCell ref="S732:AC732"/>
    <mergeCell ref="D697:E697"/>
    <mergeCell ref="B699:C699"/>
    <mergeCell ref="D699:Q699"/>
    <mergeCell ref="B700:C702"/>
    <mergeCell ref="D700:D702"/>
    <mergeCell ref="E700:E702"/>
    <mergeCell ref="F700:R700"/>
    <mergeCell ref="S700:AC700"/>
    <mergeCell ref="AD700:AG700"/>
    <mergeCell ref="AH700:AJ700"/>
    <mergeCell ref="F701:F702"/>
    <mergeCell ref="B710:AK710"/>
    <mergeCell ref="D712:F712"/>
    <mergeCell ref="B713:C713"/>
    <mergeCell ref="D716:D718"/>
    <mergeCell ref="E716:E718"/>
    <mergeCell ref="X717:X718"/>
    <mergeCell ref="S716:AC716"/>
    <mergeCell ref="AD716:AG716"/>
    <mergeCell ref="AH716:AJ716"/>
    <mergeCell ref="P717:P718"/>
    <mergeCell ref="AJ717:AJ718"/>
    <mergeCell ref="D715:Q715"/>
    <mergeCell ref="B716:C718"/>
    <mergeCell ref="AI717:AI718"/>
    <mergeCell ref="AG717:AG718"/>
    <mergeCell ref="AD717:AD718"/>
    <mergeCell ref="AE717:AE718"/>
    <mergeCell ref="AF717:AF718"/>
    <mergeCell ref="F717:F718"/>
    <mergeCell ref="G717:G718"/>
    <mergeCell ref="H717:H718"/>
    <mergeCell ref="I717:I718"/>
    <mergeCell ref="J717:J718"/>
    <mergeCell ref="K717:K718"/>
    <mergeCell ref="L717:L718"/>
    <mergeCell ref="M717:N717"/>
    <mergeCell ref="O717:O718"/>
    <mergeCell ref="D634:AS634"/>
    <mergeCell ref="D635:AS635"/>
    <mergeCell ref="B634:C634"/>
    <mergeCell ref="B635:C635"/>
    <mergeCell ref="B676:C676"/>
    <mergeCell ref="D672:G672"/>
    <mergeCell ref="B658:C658"/>
    <mergeCell ref="B649:C649"/>
    <mergeCell ref="B650:C650"/>
    <mergeCell ref="B651:C651"/>
    <mergeCell ref="AB667:AB668"/>
    <mergeCell ref="AC667:AC668"/>
    <mergeCell ref="Y646:Y647"/>
    <mergeCell ref="Z646:Z647"/>
    <mergeCell ref="AA646:AA647"/>
    <mergeCell ref="AB646:AB647"/>
    <mergeCell ref="AC646:AC647"/>
    <mergeCell ref="AD646:AD647"/>
    <mergeCell ref="AE646:AE647"/>
    <mergeCell ref="AF646:AF647"/>
    <mergeCell ref="AG646:AG647"/>
    <mergeCell ref="P646:P647"/>
    <mergeCell ref="Q646:Q647"/>
    <mergeCell ref="R646:R647"/>
    <mergeCell ref="S646:S647"/>
    <mergeCell ref="Y667:Y668"/>
    <mergeCell ref="Z667:Z668"/>
    <mergeCell ref="AD667:AD668"/>
    <mergeCell ref="AE667:AE668"/>
    <mergeCell ref="AJ667:AJ668"/>
    <mergeCell ref="AF667:AF668"/>
    <mergeCell ref="AG667:AG668"/>
    <mergeCell ref="B675:C675"/>
    <mergeCell ref="D675:G675"/>
    <mergeCell ref="B678:AK678"/>
    <mergeCell ref="D680:F680"/>
    <mergeCell ref="B681:C681"/>
    <mergeCell ref="D681:E681"/>
    <mergeCell ref="AA667:AA668"/>
    <mergeCell ref="B636:C636"/>
    <mergeCell ref="D636:G636"/>
    <mergeCell ref="B637:C637"/>
    <mergeCell ref="AH684:AJ684"/>
    <mergeCell ref="Y685:Y686"/>
    <mergeCell ref="Z685:Z686"/>
    <mergeCell ref="AA685:AA686"/>
    <mergeCell ref="AB685:AB686"/>
    <mergeCell ref="AC685:AC686"/>
    <mergeCell ref="AF685:AF686"/>
    <mergeCell ref="AG685:AG686"/>
    <mergeCell ref="S685:S686"/>
    <mergeCell ref="T685:T686"/>
    <mergeCell ref="U685:U686"/>
    <mergeCell ref="V685:V686"/>
    <mergeCell ref="W685:W686"/>
    <mergeCell ref="X685:X686"/>
    <mergeCell ref="S684:AC684"/>
    <mergeCell ref="AH667:AH668"/>
    <mergeCell ref="AI667:AI668"/>
    <mergeCell ref="S666:AC666"/>
    <mergeCell ref="AD666:AG666"/>
    <mergeCell ref="D657:G657"/>
    <mergeCell ref="B660:AK660"/>
    <mergeCell ref="D662:F662"/>
    <mergeCell ref="B694:AK694"/>
    <mergeCell ref="AH717:AH718"/>
    <mergeCell ref="AD684:AG684"/>
    <mergeCell ref="I685:I686"/>
    <mergeCell ref="J685:J686"/>
    <mergeCell ref="F685:F686"/>
    <mergeCell ref="G685:G686"/>
    <mergeCell ref="K685:K686"/>
    <mergeCell ref="L685:L686"/>
    <mergeCell ref="M685:N685"/>
    <mergeCell ref="O685:O686"/>
    <mergeCell ref="AE685:AE686"/>
    <mergeCell ref="AC701:AC702"/>
    <mergeCell ref="D691:G691"/>
    <mergeCell ref="B692:C692"/>
    <mergeCell ref="D690:G690"/>
    <mergeCell ref="F716:R716"/>
    <mergeCell ref="H685:H686"/>
    <mergeCell ref="AD685:AD686"/>
    <mergeCell ref="AD701:AD702"/>
    <mergeCell ref="AE701:AE702"/>
    <mergeCell ref="AF701:AF702"/>
    <mergeCell ref="O701:O702"/>
    <mergeCell ref="P701:P702"/>
    <mergeCell ref="K701:K702"/>
    <mergeCell ref="L701:L702"/>
    <mergeCell ref="M701:N701"/>
    <mergeCell ref="AH685:AH686"/>
    <mergeCell ref="AI685:AI686"/>
    <mergeCell ref="AJ685:AJ686"/>
    <mergeCell ref="Y717:Y718"/>
    <mergeCell ref="Z717:Z718"/>
    <mergeCell ref="K597:K598"/>
    <mergeCell ref="L597:L598"/>
    <mergeCell ref="M597:N597"/>
    <mergeCell ref="O597:O598"/>
    <mergeCell ref="B706:C706"/>
    <mergeCell ref="B707:C707"/>
    <mergeCell ref="B691:C691"/>
    <mergeCell ref="B687:C687"/>
    <mergeCell ref="B689:C689"/>
    <mergeCell ref="D689:G689"/>
    <mergeCell ref="B690:C690"/>
    <mergeCell ref="P685:P686"/>
    <mergeCell ref="Q685:Q686"/>
    <mergeCell ref="R685:R686"/>
    <mergeCell ref="B684:C686"/>
    <mergeCell ref="D684:D686"/>
    <mergeCell ref="E684:E686"/>
    <mergeCell ref="F684:R684"/>
    <mergeCell ref="B682:C682"/>
    <mergeCell ref="B683:C683"/>
    <mergeCell ref="D683:Q683"/>
    <mergeCell ref="B632:C632"/>
    <mergeCell ref="D665:Q665"/>
    <mergeCell ref="B666:C668"/>
    <mergeCell ref="D666:D668"/>
    <mergeCell ref="E666:E668"/>
    <mergeCell ref="B669:C669"/>
    <mergeCell ref="B670:C670"/>
    <mergeCell ref="B671:C671"/>
    <mergeCell ref="B673:C673"/>
    <mergeCell ref="D673:G673"/>
    <mergeCell ref="B674:C674"/>
    <mergeCell ref="B729:C729"/>
    <mergeCell ref="D729:E729"/>
    <mergeCell ref="B730:C730"/>
    <mergeCell ref="B723:C723"/>
    <mergeCell ref="B721:C721"/>
    <mergeCell ref="B715:C715"/>
    <mergeCell ref="B714:C714"/>
    <mergeCell ref="B726:AK726"/>
    <mergeCell ref="D713:E713"/>
    <mergeCell ref="B703:C703"/>
    <mergeCell ref="B705:C705"/>
    <mergeCell ref="D705:G705"/>
    <mergeCell ref="D707:G707"/>
    <mergeCell ref="Q701:Q702"/>
    <mergeCell ref="R701:R702"/>
    <mergeCell ref="S701:S702"/>
    <mergeCell ref="T701:T702"/>
    <mergeCell ref="U701:U702"/>
    <mergeCell ref="V701:V702"/>
    <mergeCell ref="W701:W702"/>
    <mergeCell ref="R717:R718"/>
    <mergeCell ref="S717:S718"/>
    <mergeCell ref="T717:T718"/>
    <mergeCell ref="U717:U718"/>
    <mergeCell ref="V717:V718"/>
    <mergeCell ref="X701:X702"/>
    <mergeCell ref="Y701:Y702"/>
    <mergeCell ref="Z701:Z702"/>
    <mergeCell ref="AA701:AA702"/>
    <mergeCell ref="AB701:AB702"/>
    <mergeCell ref="B722:C722"/>
    <mergeCell ref="D722:G722"/>
    <mergeCell ref="C805:H805"/>
    <mergeCell ref="G795:H800"/>
    <mergeCell ref="B639:AK639"/>
    <mergeCell ref="D641:F641"/>
    <mergeCell ref="B642:C642"/>
    <mergeCell ref="D642:E642"/>
    <mergeCell ref="B643:C643"/>
    <mergeCell ref="B644:C644"/>
    <mergeCell ref="D644:Q644"/>
    <mergeCell ref="B645:C647"/>
    <mergeCell ref="D645:D647"/>
    <mergeCell ref="E645:E647"/>
    <mergeCell ref="F645:R645"/>
    <mergeCell ref="S645:AC645"/>
    <mergeCell ref="AD645:AG645"/>
    <mergeCell ref="AH645:AJ645"/>
    <mergeCell ref="F646:F647"/>
    <mergeCell ref="G646:G647"/>
    <mergeCell ref="AH666:AJ666"/>
    <mergeCell ref="B665:C665"/>
    <mergeCell ref="AH646:AH647"/>
    <mergeCell ref="AI646:AI647"/>
    <mergeCell ref="AJ646:AJ647"/>
    <mergeCell ref="B648:C648"/>
    <mergeCell ref="B653:C653"/>
    <mergeCell ref="B655:C655"/>
    <mergeCell ref="B657:C657"/>
    <mergeCell ref="B663:C663"/>
    <mergeCell ref="D663:E663"/>
    <mergeCell ref="B664:C664"/>
    <mergeCell ref="D655:G655"/>
    <mergeCell ref="B656:C656"/>
    <mergeCell ref="C792:H792"/>
    <mergeCell ref="C801:H801"/>
    <mergeCell ref="C802:H802"/>
    <mergeCell ref="C803:H803"/>
    <mergeCell ref="C804:H804"/>
    <mergeCell ref="T646:T647"/>
    <mergeCell ref="U646:U647"/>
    <mergeCell ref="V646:V647"/>
    <mergeCell ref="W646:W647"/>
    <mergeCell ref="X646:X647"/>
    <mergeCell ref="J667:J668"/>
    <mergeCell ref="K667:K668"/>
    <mergeCell ref="L667:L668"/>
    <mergeCell ref="M667:N667"/>
    <mergeCell ref="O667:O668"/>
    <mergeCell ref="P667:P668"/>
    <mergeCell ref="Q667:Q668"/>
    <mergeCell ref="R667:R668"/>
    <mergeCell ref="S667:S668"/>
    <mergeCell ref="T667:T668"/>
    <mergeCell ref="U667:U668"/>
    <mergeCell ref="V667:V668"/>
    <mergeCell ref="W667:W668"/>
    <mergeCell ref="X667:X668"/>
    <mergeCell ref="W717:W718"/>
    <mergeCell ref="H646:H647"/>
    <mergeCell ref="I646:I647"/>
    <mergeCell ref="J646:J647"/>
    <mergeCell ref="K646:K647"/>
    <mergeCell ref="L646:L647"/>
    <mergeCell ref="M646:N646"/>
    <mergeCell ref="D728:F728"/>
    <mergeCell ref="O646:O647"/>
    <mergeCell ref="B652:C652"/>
    <mergeCell ref="D656:G656"/>
    <mergeCell ref="C806:H806"/>
    <mergeCell ref="C839:E839"/>
    <mergeCell ref="C807:H807"/>
    <mergeCell ref="C808:H808"/>
    <mergeCell ref="C809:H809"/>
    <mergeCell ref="C810:H810"/>
    <mergeCell ref="C793:H793"/>
    <mergeCell ref="C794:H794"/>
    <mergeCell ref="H783:H784"/>
    <mergeCell ref="I783:I784"/>
    <mergeCell ref="J783:J784"/>
    <mergeCell ref="K783:K784"/>
    <mergeCell ref="L783:L784"/>
    <mergeCell ref="M783:N783"/>
    <mergeCell ref="O783:O784"/>
    <mergeCell ref="C812:D812"/>
    <mergeCell ref="C811:H811"/>
    <mergeCell ref="F666:R666"/>
    <mergeCell ref="F667:F668"/>
    <mergeCell ref="G667:G668"/>
    <mergeCell ref="H667:H668"/>
    <mergeCell ref="I667:I668"/>
    <mergeCell ref="B771:C771"/>
    <mergeCell ref="D771:I771"/>
    <mergeCell ref="B772:C772"/>
    <mergeCell ref="D772:H772"/>
    <mergeCell ref="B773:C773"/>
    <mergeCell ref="D773:G773"/>
    <mergeCell ref="B774:C774"/>
    <mergeCell ref="C841:D841"/>
    <mergeCell ref="C814:E814"/>
    <mergeCell ref="C815:E815"/>
    <mergeCell ref="C816:E816"/>
    <mergeCell ref="C823:E823"/>
    <mergeCell ref="C824:E824"/>
    <mergeCell ref="C825:E825"/>
    <mergeCell ref="C826:E826"/>
    <mergeCell ref="C827:E827"/>
    <mergeCell ref="C828:E828"/>
    <mergeCell ref="C829:E829"/>
    <mergeCell ref="C830:E830"/>
    <mergeCell ref="C832:E832"/>
    <mergeCell ref="C833:E833"/>
    <mergeCell ref="C834:E834"/>
    <mergeCell ref="C835:E835"/>
    <mergeCell ref="C836:E836"/>
    <mergeCell ref="C837:E837"/>
    <mergeCell ref="C838:E838"/>
    <mergeCell ref="C840:E840"/>
    <mergeCell ref="C1154:E1154"/>
    <mergeCell ref="C1156:E1156"/>
    <mergeCell ref="C1157:E1157"/>
    <mergeCell ref="C1158:E1158"/>
    <mergeCell ref="C1160:E1160"/>
    <mergeCell ref="C1180:D1180"/>
    <mergeCell ref="C1161:E1161"/>
    <mergeCell ref="C1162:E1162"/>
    <mergeCell ref="C1163:E1163"/>
    <mergeCell ref="C1200:G1200"/>
    <mergeCell ref="C1201:G1201"/>
    <mergeCell ref="C1202:G1202"/>
    <mergeCell ref="C1204:G1204"/>
    <mergeCell ref="C1196:G1196"/>
    <mergeCell ref="C1198:G1198"/>
    <mergeCell ref="C1199:G1199"/>
    <mergeCell ref="E1190:F1190"/>
    <mergeCell ref="C1173:E1173"/>
    <mergeCell ref="C1174:E1174"/>
    <mergeCell ref="C1197:G1197"/>
    <mergeCell ref="C1159:E1159"/>
    <mergeCell ref="C1166:E1166"/>
    <mergeCell ref="C1176:E1176"/>
    <mergeCell ref="C1177:E1177"/>
    <mergeCell ref="C1178:E1178"/>
    <mergeCell ref="C1179:E1179"/>
    <mergeCell ref="E1189:F1189"/>
    <mergeCell ref="C1143:F1143"/>
    <mergeCell ref="E1188:F1188"/>
    <mergeCell ref="C1207:F1207"/>
    <mergeCell ref="C1209:F1209"/>
    <mergeCell ref="C1220:F1220"/>
    <mergeCell ref="C1175:E1175"/>
    <mergeCell ref="C1256:G1256"/>
    <mergeCell ref="C1263:D1263"/>
    <mergeCell ref="C1311:H1311"/>
    <mergeCell ref="C1172:E1172"/>
    <mergeCell ref="C1169:E1169"/>
    <mergeCell ref="G1298:H1298"/>
    <mergeCell ref="F1284:G1284"/>
    <mergeCell ref="E1298:F1298"/>
    <mergeCell ref="C1292:G1292"/>
    <mergeCell ref="C1293:G1293"/>
    <mergeCell ref="C1297:H1297"/>
    <mergeCell ref="C1298:D1298"/>
    <mergeCell ref="C1291:G1291"/>
    <mergeCell ref="C1265:G1265"/>
    <mergeCell ref="C1267:G1267"/>
    <mergeCell ref="C1272:G1272"/>
    <mergeCell ref="E1274:F1274"/>
    <mergeCell ref="E1275:F1275"/>
    <mergeCell ref="F1287:G1287"/>
    <mergeCell ref="F1289:G1289"/>
    <mergeCell ref="F1290:G1290"/>
    <mergeCell ref="C1222:F1222"/>
    <mergeCell ref="C1226:D1226"/>
    <mergeCell ref="C1228:G1228"/>
    <mergeCell ref="C1230:G1230"/>
    <mergeCell ref="C1238:G1238"/>
    <mergeCell ref="E1273:F1273"/>
    <mergeCell ref="C1277:G1277"/>
    <mergeCell ref="C1278:G1278"/>
    <mergeCell ref="C1170:E1170"/>
    <mergeCell ref="C1171:E1171"/>
    <mergeCell ref="C1510:J1510"/>
    <mergeCell ref="C1528:F1528"/>
    <mergeCell ref="C1539:K1539"/>
    <mergeCell ref="C1356:D1356"/>
    <mergeCell ref="C1351:D1351"/>
    <mergeCell ref="F1342:G1342"/>
    <mergeCell ref="F1344:G1344"/>
    <mergeCell ref="C1347:G1347"/>
    <mergeCell ref="F1345:G1345"/>
    <mergeCell ref="C1360:G1360"/>
    <mergeCell ref="C1329:D1329"/>
    <mergeCell ref="C1323:K1323"/>
    <mergeCell ref="C1324:K1324"/>
    <mergeCell ref="C1325:K1325"/>
    <mergeCell ref="C1317:K1317"/>
    <mergeCell ref="C1320:K1320"/>
    <mergeCell ref="C1306:H1306"/>
    <mergeCell ref="C1321:K1321"/>
    <mergeCell ref="C1221:F1221"/>
    <mergeCell ref="C1205:D1205"/>
    <mergeCell ref="C1467:K1467"/>
    <mergeCell ref="C1468:G1468"/>
    <mergeCell ref="C1469:G1469"/>
    <mergeCell ref="C1470:K1470"/>
    <mergeCell ref="F1443:H1443"/>
    <mergeCell ref="C1419:E1419"/>
    <mergeCell ref="C1427:K1427"/>
    <mergeCell ref="F1700:G1700"/>
    <mergeCell ref="C1572:D1572"/>
    <mergeCell ref="C1655:E1655"/>
    <mergeCell ref="C1709:D1709"/>
    <mergeCell ref="C1656:K1656"/>
    <mergeCell ref="C1314:J1314"/>
    <mergeCell ref="C1308:F1308"/>
    <mergeCell ref="G1308:H1308"/>
    <mergeCell ref="C1331:G1331"/>
    <mergeCell ref="F1343:G1343"/>
    <mergeCell ref="C1333:G1333"/>
    <mergeCell ref="F1338:G1338"/>
    <mergeCell ref="F1340:G1340"/>
    <mergeCell ref="C1335:G1335"/>
    <mergeCell ref="C1332:G1332"/>
    <mergeCell ref="F1339:G1339"/>
    <mergeCell ref="C1322:K1322"/>
    <mergeCell ref="C1458:K1458"/>
    <mergeCell ref="C1462:E1462"/>
    <mergeCell ref="F1447:H1447"/>
    <mergeCell ref="D1448:E1448"/>
    <mergeCell ref="F1448:H1448"/>
    <mergeCell ref="D1449:F1449"/>
    <mergeCell ref="D1442:E1442"/>
    <mergeCell ref="C1607:K1607"/>
    <mergeCell ref="C1552:E1552"/>
    <mergeCell ref="D1399:J1399"/>
    <mergeCell ref="C1401:E1401"/>
    <mergeCell ref="C1412:J1412"/>
    <mergeCell ref="C1491:E1491"/>
    <mergeCell ref="C1472:K1472"/>
    <mergeCell ref="C1464:K1464"/>
    <mergeCell ref="C1777:E1777"/>
    <mergeCell ref="C1796:G1796"/>
    <mergeCell ref="C1797:G1797"/>
    <mergeCell ref="C1780:G1780"/>
    <mergeCell ref="C1791:G1791"/>
    <mergeCell ref="C1712:D1712"/>
    <mergeCell ref="C1612:J1612"/>
    <mergeCell ref="F1636:G1636"/>
    <mergeCell ref="C1363:H1363"/>
    <mergeCell ref="C1365:H1365"/>
    <mergeCell ref="C1361:D1361"/>
    <mergeCell ref="C1369:H1369"/>
    <mergeCell ref="C1370:H1370"/>
    <mergeCell ref="C1371:H1371"/>
    <mergeCell ref="C1381:H1381"/>
    <mergeCell ref="C1382:H1382"/>
    <mergeCell ref="D1376:H1376"/>
    <mergeCell ref="E1379:H1379"/>
    <mergeCell ref="C1374:H1374"/>
    <mergeCell ref="C1375:H1375"/>
    <mergeCell ref="C1385:J1385"/>
    <mergeCell ref="C1387:J1387"/>
    <mergeCell ref="C1390:J1390"/>
    <mergeCell ref="C1391:E1391"/>
    <mergeCell ref="C1479:H1479"/>
    <mergeCell ref="C1480:H1480"/>
    <mergeCell ref="C1481:H1481"/>
    <mergeCell ref="D1437:E1437"/>
    <mergeCell ref="D1447:E1447"/>
    <mergeCell ref="F1442:H1442"/>
    <mergeCell ref="C1534:G1534"/>
    <mergeCell ref="D1647:G1647"/>
    <mergeCell ref="C1779:G1779"/>
    <mergeCell ref="C1789:G1789"/>
    <mergeCell ref="C1700:E1700"/>
    <mergeCell ref="C1599:E1599"/>
    <mergeCell ref="C1618:K1618"/>
    <mergeCell ref="C1650:K1650"/>
    <mergeCell ref="C1651:K1651"/>
    <mergeCell ref="C1703:F1703"/>
    <mergeCell ref="C1673:K1673"/>
    <mergeCell ref="C1674:K1674"/>
    <mergeCell ref="C1679:K1679"/>
    <mergeCell ref="C1666:G1666"/>
    <mergeCell ref="C1667:G1667"/>
    <mergeCell ref="C1668:K1668"/>
    <mergeCell ref="C1633:G1633"/>
    <mergeCell ref="C1622:K1622"/>
    <mergeCell ref="C1723:E1723"/>
    <mergeCell ref="C1720:G1720"/>
    <mergeCell ref="C1652:K1652"/>
    <mergeCell ref="C1740:F1740"/>
    <mergeCell ref="D1634:G1634"/>
    <mergeCell ref="C1675:K1675"/>
    <mergeCell ref="C1716:G1716"/>
    <mergeCell ref="C1730:G1730"/>
    <mergeCell ref="C1724:K1724"/>
    <mergeCell ref="C1731:K1731"/>
    <mergeCell ref="C1729:K1729"/>
    <mergeCell ref="C1715:G1715"/>
    <mergeCell ref="F1599:G1599"/>
    <mergeCell ref="C1615:G1615"/>
    <mergeCell ref="C1758:F1758"/>
    <mergeCell ref="C1739:F1739"/>
    <mergeCell ref="C1795:G1795"/>
    <mergeCell ref="C1819:G1819"/>
    <mergeCell ref="C1788:G1788"/>
    <mergeCell ref="C1820:G1820"/>
    <mergeCell ref="C1743:G1743"/>
    <mergeCell ref="C1793:G1793"/>
    <mergeCell ref="C1696:G1696"/>
    <mergeCell ref="C1697:G1697"/>
    <mergeCell ref="C1431:K1431"/>
    <mergeCell ref="C1792:G1792"/>
    <mergeCell ref="C1708:D1708"/>
    <mergeCell ref="C1527:F1527"/>
    <mergeCell ref="C1521:G1521"/>
    <mergeCell ref="C1531:K1531"/>
    <mergeCell ref="C1532:G1532"/>
    <mergeCell ref="C1519:K1519"/>
    <mergeCell ref="C1520:G1520"/>
    <mergeCell ref="C1522:K1522"/>
    <mergeCell ref="C1524:E1524"/>
    <mergeCell ref="F1524:G1524"/>
    <mergeCell ref="C1504:K1504"/>
    <mergeCell ref="C1505:K1505"/>
    <mergeCell ref="C1506:K1506"/>
    <mergeCell ref="C1507:K1507"/>
    <mergeCell ref="C1508:G1508"/>
    <mergeCell ref="C1768:H1768"/>
    <mergeCell ref="C1773:H1773"/>
    <mergeCell ref="C1774:H1774"/>
    <mergeCell ref="C1760:K1760"/>
    <mergeCell ref="C1744:K1744"/>
    <mergeCell ref="C1750:K1750"/>
    <mergeCell ref="C1757:F1757"/>
    <mergeCell ref="C1939:F1939"/>
    <mergeCell ref="C1937:F1937"/>
    <mergeCell ref="C1933:F1933"/>
    <mergeCell ref="C1935:F1935"/>
    <mergeCell ref="C1906:G1906"/>
    <mergeCell ref="C1827:G1827"/>
    <mergeCell ref="C1831:G1831"/>
    <mergeCell ref="C2012:E2012"/>
    <mergeCell ref="C2000:E2000"/>
    <mergeCell ref="C1810:G1810"/>
    <mergeCell ref="C1809:G1809"/>
    <mergeCell ref="C1782:G1782"/>
    <mergeCell ref="C1786:G1786"/>
    <mergeCell ref="C1787:G1787"/>
    <mergeCell ref="C1904:E1904"/>
    <mergeCell ref="C1848:G1848"/>
    <mergeCell ref="C1849:G1849"/>
    <mergeCell ref="C1850:G1850"/>
    <mergeCell ref="C1851:G1851"/>
    <mergeCell ref="C1897:E1897"/>
    <mergeCell ref="C1892:K1892"/>
    <mergeCell ref="C1893:K1893"/>
    <mergeCell ref="D1886:E1886"/>
    <mergeCell ref="D1888:E1888"/>
    <mergeCell ref="C1852:G1852"/>
    <mergeCell ref="C1884:J1884"/>
    <mergeCell ref="C1867:D1867"/>
    <mergeCell ref="C1891:K1891"/>
    <mergeCell ref="C1870:G1870"/>
    <mergeCell ref="C1859:J1859"/>
    <mergeCell ref="E1866:F1866"/>
    <mergeCell ref="C1882:F1882"/>
    <mergeCell ref="C1913:F1913"/>
    <mergeCell ref="C2016:E2016"/>
    <mergeCell ref="C1983:E1983"/>
    <mergeCell ref="C1985:E1985"/>
    <mergeCell ref="C1986:E1986"/>
    <mergeCell ref="C1980:E1980"/>
    <mergeCell ref="C1894:K1894"/>
    <mergeCell ref="E1966:H1966"/>
    <mergeCell ref="C1970:H1970"/>
    <mergeCell ref="C1971:H1971"/>
    <mergeCell ref="C1855:L1855"/>
    <mergeCell ref="E1839:F1839"/>
    <mergeCell ref="C1847:G1847"/>
    <mergeCell ref="C1833:G1833"/>
    <mergeCell ref="E1869:F1869"/>
    <mergeCell ref="C1863:J1863"/>
    <mergeCell ref="C1813:G1813"/>
    <mergeCell ref="C1818:G1818"/>
    <mergeCell ref="C2009:E2009"/>
    <mergeCell ref="C1993:E1993"/>
    <mergeCell ref="C1994:E1994"/>
    <mergeCell ref="C1957:H1957"/>
    <mergeCell ref="E1958:H1958"/>
    <mergeCell ref="C1963:H1963"/>
    <mergeCell ref="C1965:H1965"/>
    <mergeCell ref="C1987:E1987"/>
    <mergeCell ref="C1941:F1941"/>
    <mergeCell ref="C1920:F1920"/>
    <mergeCell ref="C1915:G1915"/>
    <mergeCell ref="C1914:G1914"/>
    <mergeCell ref="C1895:K1895"/>
    <mergeCell ref="C1922:F1922"/>
    <mergeCell ref="C2066:E2066"/>
    <mergeCell ref="C2068:E2068"/>
    <mergeCell ref="C2075:E2075"/>
    <mergeCell ref="C2076:E2076"/>
    <mergeCell ref="C2079:E2079"/>
    <mergeCell ref="C2080:E2080"/>
    <mergeCell ref="C2086:E2086"/>
    <mergeCell ref="C2082:E2082"/>
    <mergeCell ref="C2083:E2083"/>
    <mergeCell ref="C2070:E2070"/>
    <mergeCell ref="C2081:E2081"/>
    <mergeCell ref="C2057:E2057"/>
    <mergeCell ref="C2015:E2015"/>
    <mergeCell ref="C2048:E2048"/>
    <mergeCell ref="C2049:E2049"/>
    <mergeCell ref="C2051:E2051"/>
    <mergeCell ref="C2052:D2052"/>
    <mergeCell ref="C2058:E2058"/>
    <mergeCell ref="C2053:E2053"/>
    <mergeCell ref="C2054:E2054"/>
    <mergeCell ref="C2056:E2056"/>
    <mergeCell ref="C2323:F2323"/>
    <mergeCell ref="C2303:G2303"/>
    <mergeCell ref="C2304:G2304"/>
    <mergeCell ref="C2310:G2310"/>
    <mergeCell ref="E2311:G2311"/>
    <mergeCell ref="D2318:F2318"/>
    <mergeCell ref="D2298:F2298"/>
    <mergeCell ref="E2242:F2242"/>
    <mergeCell ref="E2278:F2278"/>
    <mergeCell ref="D2294:F2294"/>
    <mergeCell ref="C2266:F2266"/>
    <mergeCell ref="D2261:F2261"/>
    <mergeCell ref="C2277:G2277"/>
    <mergeCell ref="D2257:F2257"/>
    <mergeCell ref="C2202:E2202"/>
    <mergeCell ref="C2179:F2179"/>
    <mergeCell ref="C2200:E2200"/>
    <mergeCell ref="C2201:E2201"/>
    <mergeCell ref="C2191:F2191"/>
    <mergeCell ref="C2195:E2195"/>
    <mergeCell ref="C2198:E2198"/>
    <mergeCell ref="C2199:E2199"/>
    <mergeCell ref="C2180:F2180"/>
    <mergeCell ref="C2237:F2237"/>
    <mergeCell ref="C2212:D2212"/>
    <mergeCell ref="C2241:F2241"/>
    <mergeCell ref="C2211:F2211"/>
    <mergeCell ref="C2228:D2228"/>
    <mergeCell ref="E2228:F2228"/>
    <mergeCell ref="C2225:F2225"/>
    <mergeCell ref="C2227:F2227"/>
    <mergeCell ref="C2205:E2205"/>
    <mergeCell ref="C1896:K1896"/>
    <mergeCell ref="C1890:K1890"/>
    <mergeCell ref="C2236:F2236"/>
    <mergeCell ref="E2212:F2212"/>
    <mergeCell ref="C2207:E2207"/>
    <mergeCell ref="C2206:E2206"/>
    <mergeCell ref="C2155:F2155"/>
    <mergeCell ref="E2157:F2157"/>
    <mergeCell ref="C2096:G2096"/>
    <mergeCell ref="C2138:E2138"/>
    <mergeCell ref="C2142:E2142"/>
    <mergeCell ref="C2151:E2151"/>
    <mergeCell ref="C2148:E2148"/>
    <mergeCell ref="C2149:E2149"/>
    <mergeCell ref="C2159:C2175"/>
    <mergeCell ref="C2144:E2144"/>
    <mergeCell ref="C2145:E2145"/>
    <mergeCell ref="C2146:E2146"/>
    <mergeCell ref="C2147:E2147"/>
    <mergeCell ref="C2137:E2137"/>
    <mergeCell ref="C2130:E2130"/>
    <mergeCell ref="C2133:E2133"/>
    <mergeCell ref="C2134:E2134"/>
    <mergeCell ref="C2150:E2150"/>
    <mergeCell ref="C2112:G2112"/>
    <mergeCell ref="C2123:G2123"/>
    <mergeCell ref="C2125:G2125"/>
    <mergeCell ref="C2109:G2109"/>
    <mergeCell ref="C2085:E2085"/>
    <mergeCell ref="C2092:G2092"/>
    <mergeCell ref="C2063:E2063"/>
    <mergeCell ref="C2064:E2064"/>
    <mergeCell ref="C1801:G1801"/>
    <mergeCell ref="C1811:G1811"/>
    <mergeCell ref="C1808:G1808"/>
    <mergeCell ref="C1821:G1821"/>
    <mergeCell ref="B11:F11"/>
    <mergeCell ref="C1822:G1822"/>
    <mergeCell ref="C1483:K1483"/>
    <mergeCell ref="K1864:L1864"/>
    <mergeCell ref="C1868:D1868"/>
    <mergeCell ref="C1857:J1857"/>
    <mergeCell ref="C1858:J1858"/>
    <mergeCell ref="C1866:D1866"/>
    <mergeCell ref="D1887:E1887"/>
    <mergeCell ref="C1695:K1695"/>
    <mergeCell ref="C1685:J1685"/>
    <mergeCell ref="C1807:G1807"/>
    <mergeCell ref="C1794:G1794"/>
    <mergeCell ref="C1817:G1817"/>
    <mergeCell ref="C1826:G1826"/>
    <mergeCell ref="C1829:E1829"/>
    <mergeCell ref="C1570:F1570"/>
    <mergeCell ref="C1541:E1541"/>
    <mergeCell ref="C1547:K1547"/>
    <mergeCell ref="C1550:K1550"/>
    <mergeCell ref="C1578:J1578"/>
    <mergeCell ref="K1865:L1865"/>
    <mergeCell ref="C1812:G1812"/>
    <mergeCell ref="C1853:E1853"/>
    <mergeCell ref="K1863:L1863"/>
    <mergeCell ref="C1803:G1803"/>
    <mergeCell ref="C1798:G1798"/>
    <mergeCell ref="C1790:G1790"/>
    <mergeCell ref="E1842:F1842"/>
    <mergeCell ref="C2040:G2040"/>
    <mergeCell ref="C2025:G2025"/>
    <mergeCell ref="C2010:E2010"/>
    <mergeCell ref="C2011:E2011"/>
    <mergeCell ref="C1951:F1951"/>
    <mergeCell ref="C2001:E2001"/>
    <mergeCell ref="C2004:E2004"/>
    <mergeCell ref="C2006:E2006"/>
    <mergeCell ref="C1925:F1925"/>
    <mergeCell ref="F1879:F1881"/>
    <mergeCell ref="C1952:F1952"/>
    <mergeCell ref="C1950:F1950"/>
    <mergeCell ref="C1876:K1876"/>
    <mergeCell ref="C1869:D1869"/>
    <mergeCell ref="E1868:F1868"/>
    <mergeCell ref="E1867:F1867"/>
    <mergeCell ref="C1944:F1944"/>
    <mergeCell ref="C1940:F1940"/>
    <mergeCell ref="C1923:F1923"/>
    <mergeCell ref="C1942:F1942"/>
    <mergeCell ref="C1943:F1943"/>
    <mergeCell ref="C1936:F1936"/>
    <mergeCell ref="C1938:F1938"/>
    <mergeCell ref="C1949:F1949"/>
    <mergeCell ref="C1946:F1946"/>
    <mergeCell ref="C1945:E1945"/>
    <mergeCell ref="C1918:E1918"/>
    <mergeCell ref="C1927:F1927"/>
    <mergeCell ref="C1898:K1898"/>
    <mergeCell ref="C1900:K1900"/>
    <mergeCell ref="C1903:G1903"/>
    <mergeCell ref="C1646:G1646"/>
    <mergeCell ref="C1608:K1608"/>
    <mergeCell ref="C1671:K1671"/>
    <mergeCell ref="C1682:K1682"/>
    <mergeCell ref="C1681:K1681"/>
    <mergeCell ref="C1597:K1597"/>
    <mergeCell ref="C1596:G1596"/>
    <mergeCell ref="C1598:H1598"/>
    <mergeCell ref="C1595:G1595"/>
    <mergeCell ref="C1586:K1586"/>
    <mergeCell ref="C2026:E2026"/>
    <mergeCell ref="F2026:G2026"/>
    <mergeCell ref="C2033:G2033"/>
    <mergeCell ref="C2046:E2046"/>
    <mergeCell ref="C2023:E2023"/>
    <mergeCell ref="C2017:E2017"/>
    <mergeCell ref="C2018:E2018"/>
    <mergeCell ref="C2034:G2034"/>
    <mergeCell ref="C2038:G2038"/>
    <mergeCell ref="C2039:E2039"/>
    <mergeCell ref="C1836:G1836"/>
    <mergeCell ref="E1840:F1840"/>
    <mergeCell ref="C1846:G1846"/>
    <mergeCell ref="C1823:G1823"/>
    <mergeCell ref="C1837:G1837"/>
    <mergeCell ref="C1838:G1838"/>
    <mergeCell ref="C1825:G1825"/>
    <mergeCell ref="C1828:G1828"/>
    <mergeCell ref="C1824:G1824"/>
    <mergeCell ref="C1843:G1843"/>
    <mergeCell ref="C1845:G1845"/>
    <mergeCell ref="C1841:G1841"/>
    <mergeCell ref="C1581:G1581"/>
    <mergeCell ref="D1441:I1441"/>
    <mergeCell ref="D1433:I1433"/>
    <mergeCell ref="C1471:K1471"/>
    <mergeCell ref="D1444:E1444"/>
    <mergeCell ref="F1444:H1444"/>
    <mergeCell ref="C1551:H1551"/>
    <mergeCell ref="F1445:H1445"/>
    <mergeCell ref="D1446:E1446"/>
    <mergeCell ref="C1426:K1426"/>
    <mergeCell ref="F1446:H1446"/>
    <mergeCell ref="C1717:J1717"/>
    <mergeCell ref="C1698:K1698"/>
    <mergeCell ref="C1659:D1659"/>
    <mergeCell ref="C1660:G1660"/>
    <mergeCell ref="C1665:K1665"/>
    <mergeCell ref="C1710:D1710"/>
    <mergeCell ref="C1670:K1670"/>
    <mergeCell ref="C1588:E1588"/>
    <mergeCell ref="C1594:K1594"/>
    <mergeCell ref="C1585:K1585"/>
    <mergeCell ref="C1587:G1587"/>
    <mergeCell ref="C1704:F1704"/>
    <mergeCell ref="C1617:E1617"/>
    <mergeCell ref="F1623:G1623"/>
    <mergeCell ref="C1711:D1711"/>
    <mergeCell ref="C1653:G1653"/>
    <mergeCell ref="C1688:G1688"/>
    <mergeCell ref="C1654:F1654"/>
    <mergeCell ref="C1603:F1603"/>
    <mergeCell ref="C1680:K1680"/>
    <mergeCell ref="C1714:K1714"/>
    <mergeCell ref="C1542:K1542"/>
    <mergeCell ref="F1552:G1552"/>
    <mergeCell ref="C1548:G1548"/>
    <mergeCell ref="C1549:G1549"/>
    <mergeCell ref="C1493:G1493"/>
    <mergeCell ref="C1494:E1494"/>
    <mergeCell ref="F1494:G1494"/>
    <mergeCell ref="C1428:K1428"/>
    <mergeCell ref="C1486:K1486"/>
    <mergeCell ref="D1397:E1397"/>
    <mergeCell ref="D1398:E1398"/>
    <mergeCell ref="C1413:J1413"/>
    <mergeCell ref="C1414:J1414"/>
    <mergeCell ref="C1411:J1411"/>
    <mergeCell ref="D1443:E1443"/>
    <mergeCell ref="C1429:K1429"/>
    <mergeCell ref="D1436:E1436"/>
    <mergeCell ref="C1430:K1430"/>
    <mergeCell ref="C1424:G1424"/>
    <mergeCell ref="C1425:G1425"/>
    <mergeCell ref="C1501:K1501"/>
    <mergeCell ref="C1502:K1502"/>
    <mergeCell ref="C1359:G1359"/>
    <mergeCell ref="C1334:G1334"/>
    <mergeCell ref="C1358:G1358"/>
    <mergeCell ref="F1341:G1341"/>
    <mergeCell ref="C1415:J1415"/>
    <mergeCell ref="C1417:J1417"/>
    <mergeCell ref="C1418:J1418"/>
    <mergeCell ref="C1454:K1454"/>
    <mergeCell ref="C1455:K1455"/>
    <mergeCell ref="D1445:E1445"/>
    <mergeCell ref="C1457:K1457"/>
    <mergeCell ref="C1456:K1456"/>
    <mergeCell ref="C1421:K1421"/>
    <mergeCell ref="F1437:H1437"/>
    <mergeCell ref="D1438:F1438"/>
    <mergeCell ref="C1535:J1535"/>
    <mergeCell ref="C1538:G1538"/>
    <mergeCell ref="C1423:K1423"/>
    <mergeCell ref="D1434:E1434"/>
    <mergeCell ref="F1434:H1434"/>
    <mergeCell ref="D1435:E1435"/>
    <mergeCell ref="F1435:H1435"/>
    <mergeCell ref="F1436:H1436"/>
    <mergeCell ref="C1485:K1485"/>
    <mergeCell ref="C1129:F1129"/>
    <mergeCell ref="C1126:F1126"/>
    <mergeCell ref="C1383:E1383"/>
    <mergeCell ref="C1372:H1372"/>
    <mergeCell ref="C1373:H1373"/>
    <mergeCell ref="C1393:J1393"/>
    <mergeCell ref="D1394:E1394"/>
    <mergeCell ref="D1395:E1395"/>
    <mergeCell ref="D1396:E1396"/>
    <mergeCell ref="C1388:J1388"/>
    <mergeCell ref="C1392:J1392"/>
    <mergeCell ref="E1187:F1187"/>
    <mergeCell ref="C1240:G1240"/>
    <mergeCell ref="C1241:G1241"/>
    <mergeCell ref="C1242:G1242"/>
    <mergeCell ref="C1250:G1250"/>
    <mergeCell ref="C1110:F1110"/>
    <mergeCell ref="C1116:F1116"/>
    <mergeCell ref="C1118:D1118"/>
    <mergeCell ref="C1130:F1130"/>
    <mergeCell ref="C1132:F1132"/>
    <mergeCell ref="C1124:F1124"/>
    <mergeCell ref="C1125:F1125"/>
    <mergeCell ref="C1282:G1282"/>
    <mergeCell ref="F1286:G1286"/>
    <mergeCell ref="C1276:G1276"/>
    <mergeCell ref="F1285:G1285"/>
    <mergeCell ref="C1279:G1279"/>
    <mergeCell ref="C1280:G1280"/>
    <mergeCell ref="C1281:E1281"/>
    <mergeCell ref="F1283:G1283"/>
    <mergeCell ref="C1239:G1239"/>
    <mergeCell ref="C1144:F1144"/>
    <mergeCell ref="C1145:F1145"/>
    <mergeCell ref="C1167:E1167"/>
    <mergeCell ref="C1168:E1168"/>
    <mergeCell ref="C1182:G1182"/>
    <mergeCell ref="C1183:G1183"/>
    <mergeCell ref="C1185:G1185"/>
    <mergeCell ref="C1133:F1133"/>
    <mergeCell ref="C1134:D1134"/>
    <mergeCell ref="C1081:E1081"/>
    <mergeCell ref="C1091:F1091"/>
    <mergeCell ref="C1089:D1089"/>
    <mergeCell ref="C1164:E1164"/>
    <mergeCell ref="C1165:E1165"/>
    <mergeCell ref="C1148:F1148"/>
    <mergeCell ref="C1139:D1139"/>
    <mergeCell ref="C1142:E1142"/>
    <mergeCell ref="C1146:F1146"/>
    <mergeCell ref="C1147:F1147"/>
    <mergeCell ref="C1151:F1151"/>
    <mergeCell ref="C1155:E1155"/>
    <mergeCell ref="C1137:E1137"/>
    <mergeCell ref="C1131:F1131"/>
    <mergeCell ref="C1108:F1108"/>
    <mergeCell ref="C1109:F1109"/>
    <mergeCell ref="C1093:F1093"/>
    <mergeCell ref="C1094:F1094"/>
    <mergeCell ref="C1095:F1095"/>
    <mergeCell ref="C1100:F1100"/>
    <mergeCell ref="C1102:F1102"/>
    <mergeCell ref="C1119:F1119"/>
    <mergeCell ref="C1128:F1128"/>
    <mergeCell ref="C1121:F1121"/>
    <mergeCell ref="C1127:F1127"/>
    <mergeCell ref="C920:K920"/>
    <mergeCell ref="C921:K921"/>
    <mergeCell ref="C1040:G1040"/>
    <mergeCell ref="C922:K922"/>
    <mergeCell ref="C923:K923"/>
    <mergeCell ref="C1122:F1122"/>
    <mergeCell ref="C1123:F1123"/>
    <mergeCell ref="C1055:G1055"/>
    <mergeCell ref="C1056:G1056"/>
    <mergeCell ref="C1048:G1048"/>
    <mergeCell ref="C1057:G1057"/>
    <mergeCell ref="C1084:E1084"/>
    <mergeCell ref="C1085:E1085"/>
    <mergeCell ref="C1086:E1086"/>
    <mergeCell ref="C1087:E1087"/>
    <mergeCell ref="C1088:E1088"/>
    <mergeCell ref="C1058:G1058"/>
    <mergeCell ref="C1052:G1052"/>
    <mergeCell ref="C1073:E1073"/>
    <mergeCell ref="C1070:E1070"/>
    <mergeCell ref="C1061:E1061"/>
    <mergeCell ref="C1062:E1062"/>
    <mergeCell ref="C1063:E1063"/>
    <mergeCell ref="C1080:E1080"/>
    <mergeCell ref="C1074:E1074"/>
    <mergeCell ref="C1075:E1075"/>
    <mergeCell ref="C843:K843"/>
    <mergeCell ref="C844:K844"/>
    <mergeCell ref="C845:K845"/>
    <mergeCell ref="C846:K846"/>
    <mergeCell ref="C847:K847"/>
    <mergeCell ref="C848:F848"/>
    <mergeCell ref="G848:I848"/>
    <mergeCell ref="J848:K859"/>
    <mergeCell ref="C849:C851"/>
    <mergeCell ref="D849:D851"/>
    <mergeCell ref="E849:E851"/>
    <mergeCell ref="F849:F850"/>
    <mergeCell ref="G849:I849"/>
    <mergeCell ref="F862:F863"/>
    <mergeCell ref="G862:I862"/>
    <mergeCell ref="C1051:G1051"/>
    <mergeCell ref="C1041:G1041"/>
    <mergeCell ref="C1047:G1047"/>
    <mergeCell ref="C904:K904"/>
    <mergeCell ref="G888:H888"/>
    <mergeCell ref="C1046:G1046"/>
    <mergeCell ref="C1049:G1049"/>
    <mergeCell ref="C1039:G1039"/>
    <mergeCell ref="G878:H878"/>
    <mergeCell ref="G879:H879"/>
    <mergeCell ref="C860:K860"/>
    <mergeCell ref="C919:K919"/>
    <mergeCell ref="C1044:G1044"/>
    <mergeCell ref="C1045:G1045"/>
    <mergeCell ref="C875:C877"/>
    <mergeCell ref="D875:D877"/>
    <mergeCell ref="E875:E877"/>
    <mergeCell ref="C910:K910"/>
    <mergeCell ref="C917:K917"/>
    <mergeCell ref="G894:H894"/>
    <mergeCell ref="G895:H895"/>
    <mergeCell ref="C914:K914"/>
    <mergeCell ref="G889:H889"/>
    <mergeCell ref="G880:H880"/>
    <mergeCell ref="G881:H881"/>
    <mergeCell ref="G882:H882"/>
    <mergeCell ref="D887:D889"/>
    <mergeCell ref="C1076:E1076"/>
    <mergeCell ref="C1077:E1077"/>
    <mergeCell ref="C1079:E1079"/>
    <mergeCell ref="C1059:D1059"/>
    <mergeCell ref="C1037:D1037"/>
    <mergeCell ref="C1120:F1120"/>
    <mergeCell ref="C1082:E1082"/>
    <mergeCell ref="C1083:E1083"/>
    <mergeCell ref="C1078:E1078"/>
    <mergeCell ref="C1053:G1053"/>
    <mergeCell ref="C1054:G1054"/>
    <mergeCell ref="C1050:G1050"/>
    <mergeCell ref="C1071:E1071"/>
    <mergeCell ref="C1072:E1072"/>
    <mergeCell ref="F442:F443"/>
    <mergeCell ref="C918:K918"/>
    <mergeCell ref="C903:K903"/>
    <mergeCell ref="G893:H893"/>
    <mergeCell ref="G896:H896"/>
    <mergeCell ref="G897:H897"/>
    <mergeCell ref="C902:K902"/>
    <mergeCell ref="G892:H892"/>
    <mergeCell ref="C905:K905"/>
    <mergeCell ref="C906:K906"/>
    <mergeCell ref="C907:K907"/>
    <mergeCell ref="C908:K908"/>
    <mergeCell ref="G891:H891"/>
    <mergeCell ref="C898:K898"/>
    <mergeCell ref="C899:J899"/>
    <mergeCell ref="C911:K911"/>
    <mergeCell ref="C912:K912"/>
    <mergeCell ref="C913:K913"/>
    <mergeCell ref="C915:K915"/>
    <mergeCell ref="F875:I875"/>
    <mergeCell ref="G876:H876"/>
    <mergeCell ref="G877:H877"/>
    <mergeCell ref="F887:I887"/>
    <mergeCell ref="E887:E889"/>
    <mergeCell ref="C886:K886"/>
    <mergeCell ref="C887:C889"/>
    <mergeCell ref="C909:K909"/>
    <mergeCell ref="G883:H883"/>
    <mergeCell ref="G884:H884"/>
    <mergeCell ref="G885:H885"/>
    <mergeCell ref="C916:K916"/>
    <mergeCell ref="G890:H890"/>
    <mergeCell ref="C873:K873"/>
    <mergeCell ref="C874:K874"/>
    <mergeCell ref="C861:F861"/>
    <mergeCell ref="G861:I861"/>
    <mergeCell ref="J861:K872"/>
    <mergeCell ref="C862:C864"/>
    <mergeCell ref="D862:D864"/>
    <mergeCell ref="E862:E864"/>
    <mergeCell ref="AA442:AA443"/>
    <mergeCell ref="AB442:AB443"/>
    <mergeCell ref="AC442:AC443"/>
    <mergeCell ref="AD442:AD443"/>
    <mergeCell ref="M442:N442"/>
    <mergeCell ref="AD441:AG441"/>
    <mergeCell ref="AH441:AJ441"/>
    <mergeCell ref="G442:G443"/>
    <mergeCell ref="H442:H443"/>
    <mergeCell ref="I442:I443"/>
    <mergeCell ref="J442:J443"/>
    <mergeCell ref="B458:C458"/>
    <mergeCell ref="D458:H458"/>
    <mergeCell ref="B459:C459"/>
    <mergeCell ref="D459:G459"/>
    <mergeCell ref="B445:C445"/>
    <mergeCell ref="B446:C446"/>
    <mergeCell ref="B447:C447"/>
    <mergeCell ref="B448:C448"/>
    <mergeCell ref="AE442:AE443"/>
    <mergeCell ref="AF442:AF443"/>
    <mergeCell ref="AG442:AG443"/>
    <mergeCell ref="AH442:AH443"/>
    <mergeCell ref="AI442:AI443"/>
    <mergeCell ref="AH422:AJ422"/>
    <mergeCell ref="F423:F424"/>
    <mergeCell ref="G423:G424"/>
    <mergeCell ref="H423:H424"/>
    <mergeCell ref="I423:I424"/>
    <mergeCell ref="J423:J424"/>
    <mergeCell ref="K423:K424"/>
    <mergeCell ref="L423:L424"/>
    <mergeCell ref="M423:N423"/>
    <mergeCell ref="O423:O424"/>
    <mergeCell ref="P423:P424"/>
    <mergeCell ref="Q423:Q424"/>
    <mergeCell ref="X423:X424"/>
    <mergeCell ref="Y423:Y424"/>
    <mergeCell ref="Z423:Z424"/>
    <mergeCell ref="AA423:AA424"/>
    <mergeCell ref="AB423:AB424"/>
    <mergeCell ref="AC423:AC424"/>
    <mergeCell ref="AI423:AI424"/>
    <mergeCell ref="AJ423:AJ424"/>
    <mergeCell ref="AD423:AD424"/>
    <mergeCell ref="AE423:AE424"/>
    <mergeCell ref="AF423:AF424"/>
    <mergeCell ref="AG423:AG424"/>
    <mergeCell ref="AH423:AH424"/>
    <mergeCell ref="R423:R424"/>
    <mergeCell ref="S423:S424"/>
    <mergeCell ref="T423:T424"/>
    <mergeCell ref="U423:U424"/>
    <mergeCell ref="F422:R422"/>
    <mergeCell ref="S422:AC422"/>
    <mergeCell ref="AD422:AG422"/>
    <mergeCell ref="B183:C185"/>
    <mergeCell ref="D183:D185"/>
    <mergeCell ref="E183:P183"/>
    <mergeCell ref="Q183:Y183"/>
    <mergeCell ref="Z183:AB183"/>
    <mergeCell ref="AC183:AE183"/>
    <mergeCell ref="E184:E185"/>
    <mergeCell ref="F184:F185"/>
    <mergeCell ref="G184:G185"/>
    <mergeCell ref="H184:H185"/>
    <mergeCell ref="I184:I185"/>
    <mergeCell ref="J184:J185"/>
    <mergeCell ref="K184:L184"/>
    <mergeCell ref="M184:M185"/>
    <mergeCell ref="N184:N185"/>
    <mergeCell ref="O184:O185"/>
    <mergeCell ref="P184:P185"/>
    <mergeCell ref="Q184:Q185"/>
    <mergeCell ref="R184:R185"/>
    <mergeCell ref="S184:S185"/>
    <mergeCell ref="T184:T185"/>
    <mergeCell ref="U184:U185"/>
    <mergeCell ref="V184:V185"/>
    <mergeCell ref="W184:W185"/>
    <mergeCell ref="X184:X185"/>
    <mergeCell ref="Y184:Y185"/>
    <mergeCell ref="Z184:Z185"/>
    <mergeCell ref="AA184:AA185"/>
    <mergeCell ref="AB184:AB185"/>
    <mergeCell ref="AC184:AC185"/>
    <mergeCell ref="AD184:AD185"/>
    <mergeCell ref="AE184:AE185"/>
    <mergeCell ref="B186:C186"/>
    <mergeCell ref="B188:C188"/>
    <mergeCell ref="D188:H188"/>
    <mergeCell ref="B189:C189"/>
    <mergeCell ref="D189:H189"/>
    <mergeCell ref="B306:C306"/>
    <mergeCell ref="B776:AK776"/>
    <mergeCell ref="D778:F778"/>
    <mergeCell ref="B779:C779"/>
    <mergeCell ref="D779:E779"/>
    <mergeCell ref="V423:V424"/>
    <mergeCell ref="W423:W424"/>
    <mergeCell ref="B416:AK416"/>
    <mergeCell ref="D418:F418"/>
    <mergeCell ref="B419:C419"/>
    <mergeCell ref="D419:E419"/>
    <mergeCell ref="B420:C420"/>
    <mergeCell ref="D420:Q420"/>
    <mergeCell ref="B421:C421"/>
    <mergeCell ref="D421:Q421"/>
    <mergeCell ref="B422:C424"/>
    <mergeCell ref="D422:D424"/>
    <mergeCell ref="K442:K443"/>
    <mergeCell ref="L442:L443"/>
    <mergeCell ref="B400:AK400"/>
    <mergeCell ref="D402:F402"/>
    <mergeCell ref="B403:C403"/>
    <mergeCell ref="D403:E403"/>
    <mergeCell ref="D404:Q404"/>
    <mergeCell ref="B406:C408"/>
    <mergeCell ref="D406:D408"/>
    <mergeCell ref="E406:E408"/>
    <mergeCell ref="W783:W784"/>
    <mergeCell ref="X783:X784"/>
    <mergeCell ref="Y783:Y784"/>
    <mergeCell ref="B789:C789"/>
    <mergeCell ref="D789:G789"/>
    <mergeCell ref="B404:C404"/>
    <mergeCell ref="B405:C405"/>
    <mergeCell ref="D405:Q405"/>
    <mergeCell ref="AB783:AB784"/>
    <mergeCell ref="AC783:AC784"/>
    <mergeCell ref="B409:C409"/>
    <mergeCell ref="B411:C411"/>
    <mergeCell ref="D411:I411"/>
    <mergeCell ref="D412:H412"/>
    <mergeCell ref="D413:G413"/>
    <mergeCell ref="R407:R408"/>
    <mergeCell ref="S407:S408"/>
    <mergeCell ref="T407:T408"/>
    <mergeCell ref="U407:U408"/>
    <mergeCell ref="V407:V408"/>
    <mergeCell ref="W407:W408"/>
    <mergeCell ref="X407:X408"/>
    <mergeCell ref="Y407:Y408"/>
    <mergeCell ref="Z407:Z408"/>
    <mergeCell ref="AA407:AA408"/>
    <mergeCell ref="Z783:Z784"/>
    <mergeCell ref="AA783:AA784"/>
    <mergeCell ref="B425:C425"/>
    <mergeCell ref="B426:C426"/>
    <mergeCell ref="B427:C427"/>
    <mergeCell ref="B428:C428"/>
    <mergeCell ref="B430:C430"/>
    <mergeCell ref="AD783:AD784"/>
    <mergeCell ref="AE783:AE784"/>
    <mergeCell ref="AF783:AF784"/>
    <mergeCell ref="AG783:AG784"/>
    <mergeCell ref="AH783:AH784"/>
    <mergeCell ref="AI783:AI784"/>
    <mergeCell ref="AJ783:AJ784"/>
    <mergeCell ref="B785:C785"/>
    <mergeCell ref="B787:C787"/>
    <mergeCell ref="D787:I787"/>
    <mergeCell ref="B788:C788"/>
    <mergeCell ref="D788:H788"/>
    <mergeCell ref="B780:C780"/>
    <mergeCell ref="D780:Q780"/>
    <mergeCell ref="B781:C781"/>
    <mergeCell ref="D781:Q781"/>
    <mergeCell ref="B782:C784"/>
    <mergeCell ref="D782:D784"/>
    <mergeCell ref="E782:E784"/>
    <mergeCell ref="F782:R782"/>
    <mergeCell ref="S782:AC782"/>
    <mergeCell ref="AD782:AG782"/>
    <mergeCell ref="AH782:AJ782"/>
    <mergeCell ref="F783:F784"/>
    <mergeCell ref="G783:G784"/>
    <mergeCell ref="P783:P784"/>
    <mergeCell ref="Q783:Q784"/>
    <mergeCell ref="R783:R784"/>
    <mergeCell ref="S783:S784"/>
    <mergeCell ref="T783:T784"/>
    <mergeCell ref="U783:U784"/>
    <mergeCell ref="V783:V784"/>
    <mergeCell ref="F406:R406"/>
    <mergeCell ref="S406:AC406"/>
    <mergeCell ref="AD406:AG406"/>
    <mergeCell ref="AH406:AJ406"/>
    <mergeCell ref="F407:F408"/>
    <mergeCell ref="G407:G408"/>
    <mergeCell ref="H407:H408"/>
    <mergeCell ref="I407:I408"/>
    <mergeCell ref="J407:J408"/>
    <mergeCell ref="K407:K408"/>
    <mergeCell ref="L407:L408"/>
    <mergeCell ref="M407:N407"/>
    <mergeCell ref="O407:O408"/>
    <mergeCell ref="AG407:AG408"/>
    <mergeCell ref="AH407:AH408"/>
    <mergeCell ref="AI407:AI408"/>
    <mergeCell ref="AJ407:AJ408"/>
    <mergeCell ref="AB407:AB408"/>
    <mergeCell ref="AC407:AC408"/>
    <mergeCell ref="AD407:AD408"/>
    <mergeCell ref="AE407:AE408"/>
    <mergeCell ref="AF407:AF408"/>
    <mergeCell ref="P407:P408"/>
    <mergeCell ref="Q407:Q408"/>
    <mergeCell ref="B768:C768"/>
    <mergeCell ref="B769:C769"/>
    <mergeCell ref="B759:AK759"/>
    <mergeCell ref="D761:F761"/>
    <mergeCell ref="B762:C762"/>
    <mergeCell ref="D762:E762"/>
    <mergeCell ref="B763:C763"/>
    <mergeCell ref="D763:Q763"/>
    <mergeCell ref="B764:C764"/>
    <mergeCell ref="D764:Q764"/>
    <mergeCell ref="B765:C767"/>
    <mergeCell ref="D765:D767"/>
    <mergeCell ref="E765:E767"/>
    <mergeCell ref="F765:R765"/>
    <mergeCell ref="S765:AC765"/>
    <mergeCell ref="AD765:AG765"/>
    <mergeCell ref="AH765:AJ765"/>
    <mergeCell ref="F766:F767"/>
    <mergeCell ref="G766:G767"/>
    <mergeCell ref="H766:H767"/>
    <mergeCell ref="I766:I767"/>
    <mergeCell ref="J766:J767"/>
    <mergeCell ref="K766:K767"/>
    <mergeCell ref="L766:L767"/>
    <mergeCell ref="M766:N766"/>
    <mergeCell ref="O766:O767"/>
    <mergeCell ref="AE766:AE767"/>
    <mergeCell ref="AF766:AF767"/>
    <mergeCell ref="B414:C414"/>
    <mergeCell ref="X766:X767"/>
    <mergeCell ref="Y766:Y767"/>
    <mergeCell ref="Z766:Z767"/>
    <mergeCell ref="AA766:AA767"/>
    <mergeCell ref="AB766:AB767"/>
    <mergeCell ref="AC766:AC767"/>
    <mergeCell ref="AD766:AD767"/>
    <mergeCell ref="B412:C412"/>
    <mergeCell ref="B413:C413"/>
    <mergeCell ref="D430:I430"/>
    <mergeCell ref="B431:C431"/>
    <mergeCell ref="D431:H431"/>
    <mergeCell ref="B432:C432"/>
    <mergeCell ref="D432:G432"/>
    <mergeCell ref="B438:C438"/>
    <mergeCell ref="D438:E438"/>
    <mergeCell ref="B439:C439"/>
    <mergeCell ref="D439:Q439"/>
    <mergeCell ref="B440:C440"/>
    <mergeCell ref="D440:Q440"/>
    <mergeCell ref="B441:C443"/>
    <mergeCell ref="D441:D443"/>
    <mergeCell ref="E441:E443"/>
    <mergeCell ref="F441:R441"/>
    <mergeCell ref="R766:R767"/>
    <mergeCell ref="S766:S767"/>
    <mergeCell ref="T766:T767"/>
    <mergeCell ref="U766:U767"/>
    <mergeCell ref="V766:V767"/>
    <mergeCell ref="W766:W767"/>
    <mergeCell ref="E422:E424"/>
    <mergeCell ref="Q442:Q443"/>
    <mergeCell ref="R442:R443"/>
    <mergeCell ref="S442:S443"/>
    <mergeCell ref="T442:T443"/>
    <mergeCell ref="U442:U443"/>
    <mergeCell ref="P766:P767"/>
    <mergeCell ref="Q766:Q767"/>
    <mergeCell ref="AG766:AG767"/>
    <mergeCell ref="S441:AC441"/>
    <mergeCell ref="B435:AK435"/>
    <mergeCell ref="D437:F437"/>
    <mergeCell ref="AJ442:AJ443"/>
    <mergeCell ref="B444:C444"/>
    <mergeCell ref="B451:C451"/>
    <mergeCell ref="B453:C453"/>
    <mergeCell ref="B454:C454"/>
    <mergeCell ref="B449:C449"/>
    <mergeCell ref="B450:C450"/>
    <mergeCell ref="B455:C455"/>
    <mergeCell ref="B452:C452"/>
    <mergeCell ref="AH766:AH767"/>
    <mergeCell ref="AI766:AI767"/>
    <mergeCell ref="AJ766:AJ767"/>
    <mergeCell ref="Z442:Z443"/>
    <mergeCell ref="O442:O443"/>
    <mergeCell ref="P442:P443"/>
    <mergeCell ref="V442:V443"/>
    <mergeCell ref="W442:W443"/>
    <mergeCell ref="X442:X443"/>
    <mergeCell ref="Y442:Y443"/>
    <mergeCell ref="B457:C457"/>
    <mergeCell ref="D457:I457"/>
    <mergeCell ref="S283:AC283"/>
    <mergeCell ref="AD283:AG283"/>
    <mergeCell ref="AH283:AJ283"/>
    <mergeCell ref="F284:F285"/>
    <mergeCell ref="G284:G285"/>
    <mergeCell ref="H284:H285"/>
    <mergeCell ref="I284:I285"/>
    <mergeCell ref="J284:J285"/>
    <mergeCell ref="K284:K285"/>
    <mergeCell ref="L284:L285"/>
    <mergeCell ref="M284:N284"/>
    <mergeCell ref="O284:O285"/>
    <mergeCell ref="P284:P285"/>
    <mergeCell ref="Q284:Q285"/>
    <mergeCell ref="R284:R285"/>
    <mergeCell ref="S284:S285"/>
    <mergeCell ref="T284:T285"/>
    <mergeCell ref="U284:U285"/>
    <mergeCell ref="V284:V285"/>
    <mergeCell ref="W284:W285"/>
    <mergeCell ref="X284:X285"/>
    <mergeCell ref="Y284:Y285"/>
    <mergeCell ref="Z284:Z285"/>
    <mergeCell ref="AA284:AA285"/>
    <mergeCell ref="AB284:AB285"/>
    <mergeCell ref="AC284:AC285"/>
    <mergeCell ref="AD284:AD285"/>
    <mergeCell ref="AE284:AE285"/>
    <mergeCell ref="AF284:AF285"/>
    <mergeCell ref="AG284:AG285"/>
    <mergeCell ref="AH284:AH285"/>
    <mergeCell ref="AI284:AI285"/>
    <mergeCell ref="AJ284:AJ285"/>
    <mergeCell ref="B287:C287"/>
    <mergeCell ref="B288:C288"/>
    <mergeCell ref="B289:C289"/>
    <mergeCell ref="B290:C290"/>
    <mergeCell ref="AF304:AF305"/>
    <mergeCell ref="AG304:AG305"/>
    <mergeCell ref="AH304:AH305"/>
    <mergeCell ref="B292:C292"/>
    <mergeCell ref="D292:AJ292"/>
    <mergeCell ref="B293:C293"/>
    <mergeCell ref="D293:AJ293"/>
    <mergeCell ref="B294:C294"/>
    <mergeCell ref="D294:G294"/>
    <mergeCell ref="B297:AK297"/>
    <mergeCell ref="D299:F299"/>
    <mergeCell ref="B300:C300"/>
    <mergeCell ref="D300:E300"/>
    <mergeCell ref="B301:C301"/>
    <mergeCell ref="D301:Q301"/>
    <mergeCell ref="B302:C302"/>
    <mergeCell ref="D302:Q302"/>
    <mergeCell ref="B303:C305"/>
    <mergeCell ref="D303:D305"/>
    <mergeCell ref="E303:E305"/>
    <mergeCell ref="F303:R303"/>
    <mergeCell ref="S303:AC303"/>
    <mergeCell ref="AD303:AG303"/>
    <mergeCell ref="AH303:AJ303"/>
    <mergeCell ref="F304:F305"/>
    <mergeCell ref="G304:G305"/>
    <mergeCell ref="H304:H305"/>
    <mergeCell ref="D320:D322"/>
    <mergeCell ref="E320:E322"/>
    <mergeCell ref="F320:R320"/>
    <mergeCell ref="S320:AC320"/>
    <mergeCell ref="AD320:AG320"/>
    <mergeCell ref="AH320:AJ320"/>
    <mergeCell ref="F321:F322"/>
    <mergeCell ref="I304:I305"/>
    <mergeCell ref="J304:J305"/>
    <mergeCell ref="K304:K305"/>
    <mergeCell ref="L304:L305"/>
    <mergeCell ref="M304:N304"/>
    <mergeCell ref="O321:O322"/>
    <mergeCell ref="P321:P322"/>
    <mergeCell ref="R304:R305"/>
    <mergeCell ref="S304:S305"/>
    <mergeCell ref="T304:T305"/>
    <mergeCell ref="U304:U305"/>
    <mergeCell ref="V304:V305"/>
    <mergeCell ref="W304:W305"/>
    <mergeCell ref="X304:X305"/>
    <mergeCell ref="Y304:Y305"/>
    <mergeCell ref="Z304:Z305"/>
    <mergeCell ref="AA304:AA305"/>
    <mergeCell ref="AJ321:AJ322"/>
    <mergeCell ref="B323:C323"/>
    <mergeCell ref="B324:C324"/>
    <mergeCell ref="B325:C325"/>
    <mergeCell ref="B327:C327"/>
    <mergeCell ref="D327:AJ327"/>
    <mergeCell ref="B328:C328"/>
    <mergeCell ref="D328:AJ328"/>
    <mergeCell ref="AB304:AB305"/>
    <mergeCell ref="AC304:AC305"/>
    <mergeCell ref="AD304:AD305"/>
    <mergeCell ref="AE304:AE305"/>
    <mergeCell ref="O304:O305"/>
    <mergeCell ref="P304:P305"/>
    <mergeCell ref="Q304:Q305"/>
    <mergeCell ref="AE321:AE322"/>
    <mergeCell ref="AG321:AG322"/>
    <mergeCell ref="AI304:AI305"/>
    <mergeCell ref="AJ304:AJ305"/>
    <mergeCell ref="B307:C307"/>
    <mergeCell ref="B309:C309"/>
    <mergeCell ref="D309:AJ309"/>
    <mergeCell ref="B310:C310"/>
    <mergeCell ref="D310:AJ310"/>
    <mergeCell ref="D311:G311"/>
    <mergeCell ref="B314:AK314"/>
    <mergeCell ref="D316:F316"/>
    <mergeCell ref="B317:C317"/>
    <mergeCell ref="D317:E317"/>
    <mergeCell ref="B318:C318"/>
    <mergeCell ref="D318:Q318"/>
    <mergeCell ref="D319:Q319"/>
    <mergeCell ref="B320:C322"/>
    <mergeCell ref="B329:C329"/>
    <mergeCell ref="D329:G329"/>
    <mergeCell ref="B332:AK332"/>
    <mergeCell ref="D334:F334"/>
    <mergeCell ref="B335:C335"/>
    <mergeCell ref="D335:E335"/>
    <mergeCell ref="B336:C336"/>
    <mergeCell ref="D336:Q336"/>
    <mergeCell ref="Q321:Q322"/>
    <mergeCell ref="R321:R322"/>
    <mergeCell ref="S321:S322"/>
    <mergeCell ref="T321:T322"/>
    <mergeCell ref="U321:U322"/>
    <mergeCell ref="V321:V322"/>
    <mergeCell ref="W321:W322"/>
    <mergeCell ref="X321:X322"/>
    <mergeCell ref="Y321:Y322"/>
    <mergeCell ref="Z321:Z322"/>
    <mergeCell ref="AA321:AA322"/>
    <mergeCell ref="AB321:AB322"/>
    <mergeCell ref="AC321:AC322"/>
    <mergeCell ref="AD321:AD322"/>
    <mergeCell ref="AF321:AF322"/>
    <mergeCell ref="G321:G322"/>
    <mergeCell ref="H321:H322"/>
    <mergeCell ref="I321:I322"/>
    <mergeCell ref="J321:J322"/>
    <mergeCell ref="K321:K322"/>
    <mergeCell ref="L321:L322"/>
    <mergeCell ref="AH321:AH322"/>
    <mergeCell ref="M321:N321"/>
    <mergeCell ref="AI321:AI322"/>
    <mergeCell ref="B337:C337"/>
    <mergeCell ref="D337:Q337"/>
    <mergeCell ref="B338:C340"/>
    <mergeCell ref="D338:D340"/>
    <mergeCell ref="E338:E340"/>
    <mergeCell ref="F338:R338"/>
    <mergeCell ref="S338:AC338"/>
    <mergeCell ref="AD338:AG338"/>
    <mergeCell ref="AH338:AJ338"/>
    <mergeCell ref="F339:F340"/>
    <mergeCell ref="G339:G340"/>
    <mergeCell ref="H339:H340"/>
    <mergeCell ref="I339:I340"/>
    <mergeCell ref="J339:J340"/>
    <mergeCell ref="K339:K340"/>
    <mergeCell ref="L339:L340"/>
    <mergeCell ref="M339:N339"/>
    <mergeCell ref="O339:O340"/>
    <mergeCell ref="P339:P340"/>
    <mergeCell ref="Q339:Q340"/>
    <mergeCell ref="R339:R340"/>
    <mergeCell ref="S339:S340"/>
    <mergeCell ref="T339:T340"/>
    <mergeCell ref="U339:U340"/>
    <mergeCell ref="V339:V340"/>
    <mergeCell ref="W339:W340"/>
    <mergeCell ref="X339:X340"/>
    <mergeCell ref="Y339:Y340"/>
    <mergeCell ref="Z339:Z340"/>
    <mergeCell ref="AA339:AA340"/>
    <mergeCell ref="AB339:AB340"/>
    <mergeCell ref="AC339:AC340"/>
    <mergeCell ref="AD339:AD340"/>
    <mergeCell ref="AE339:AE340"/>
    <mergeCell ref="AF339:AF340"/>
    <mergeCell ref="AG339:AG340"/>
    <mergeCell ref="AH339:AH340"/>
    <mergeCell ref="AI339:AI340"/>
    <mergeCell ref="AJ339:AJ340"/>
    <mergeCell ref="B341:C341"/>
    <mergeCell ref="B343:C343"/>
    <mergeCell ref="D343:AJ343"/>
    <mergeCell ref="B344:C344"/>
    <mergeCell ref="D344:AJ344"/>
    <mergeCell ref="B345:C345"/>
    <mergeCell ref="D345:G345"/>
    <mergeCell ref="B348:AF348"/>
    <mergeCell ref="D350:F350"/>
    <mergeCell ref="B351:C351"/>
    <mergeCell ref="D351:F351"/>
    <mergeCell ref="B353:C353"/>
    <mergeCell ref="D353:Q353"/>
    <mergeCell ref="B355:C357"/>
    <mergeCell ref="D355:D357"/>
    <mergeCell ref="E355:P355"/>
    <mergeCell ref="Q355:Y355"/>
    <mergeCell ref="Z355:AB355"/>
    <mergeCell ref="AC355:AE355"/>
    <mergeCell ref="E356:E357"/>
    <mergeCell ref="F356:F357"/>
    <mergeCell ref="G356:G357"/>
    <mergeCell ref="H356:H357"/>
    <mergeCell ref="I356:I357"/>
    <mergeCell ref="J356:J357"/>
    <mergeCell ref="K356:L356"/>
    <mergeCell ref="M356:M357"/>
    <mergeCell ref="N356:N357"/>
    <mergeCell ref="O356:O357"/>
    <mergeCell ref="P356:P357"/>
    <mergeCell ref="Q356:Q357"/>
    <mergeCell ref="R356:R357"/>
    <mergeCell ref="S356:S357"/>
    <mergeCell ref="T356:T357"/>
    <mergeCell ref="U356:U357"/>
    <mergeCell ref="V356:V357"/>
    <mergeCell ref="W356:W357"/>
    <mergeCell ref="X356:X357"/>
    <mergeCell ref="Y356:Y357"/>
    <mergeCell ref="Z356:Z357"/>
    <mergeCell ref="AA356:AA357"/>
    <mergeCell ref="AB356:AB357"/>
    <mergeCell ref="AC356:AC357"/>
    <mergeCell ref="AD356:AD357"/>
    <mergeCell ref="AE356:AE357"/>
    <mergeCell ref="B358:C358"/>
    <mergeCell ref="B360:C360"/>
    <mergeCell ref="D360:H360"/>
    <mergeCell ref="B361:C361"/>
    <mergeCell ref="D361:H361"/>
    <mergeCell ref="B121:AF121"/>
    <mergeCell ref="D123:F123"/>
    <mergeCell ref="B124:C124"/>
    <mergeCell ref="D124:F124"/>
    <mergeCell ref="B125:C125"/>
    <mergeCell ref="D125:F125"/>
    <mergeCell ref="B127:C127"/>
    <mergeCell ref="D127:Q127"/>
    <mergeCell ref="B129:C131"/>
    <mergeCell ref="D129:D131"/>
    <mergeCell ref="E129:P129"/>
    <mergeCell ref="Q129:Y129"/>
    <mergeCell ref="Z129:AB129"/>
    <mergeCell ref="AC129:AE129"/>
    <mergeCell ref="E130:E131"/>
    <mergeCell ref="F130:F131"/>
    <mergeCell ref="X130:X131"/>
    <mergeCell ref="Y130:Y131"/>
    <mergeCell ref="Z130:Z131"/>
    <mergeCell ref="AA130:AA131"/>
    <mergeCell ref="AB130:AB131"/>
    <mergeCell ref="AC130:AC131"/>
    <mergeCell ref="AD130:AD131"/>
    <mergeCell ref="AE130:AE131"/>
    <mergeCell ref="B132:C132"/>
    <mergeCell ref="B139:AF139"/>
    <mergeCell ref="D141:F141"/>
    <mergeCell ref="B142:C142"/>
    <mergeCell ref="D142:F142"/>
    <mergeCell ref="B143:C143"/>
    <mergeCell ref="D145:Q145"/>
    <mergeCell ref="B147:C149"/>
    <mergeCell ref="D147:D149"/>
    <mergeCell ref="E147:P147"/>
    <mergeCell ref="Q147:Y147"/>
    <mergeCell ref="Z147:AB147"/>
    <mergeCell ref="AC147:AE147"/>
    <mergeCell ref="E148:E149"/>
    <mergeCell ref="F148:F149"/>
    <mergeCell ref="G148:G149"/>
    <mergeCell ref="H148:H149"/>
    <mergeCell ref="I148:I149"/>
    <mergeCell ref="J148:J149"/>
    <mergeCell ref="K148:L148"/>
    <mergeCell ref="M148:M149"/>
    <mergeCell ref="N148:N149"/>
    <mergeCell ref="O148:O149"/>
    <mergeCell ref="P148:P149"/>
    <mergeCell ref="Q148:Q149"/>
    <mergeCell ref="R148:R149"/>
    <mergeCell ref="S148:S149"/>
    <mergeCell ref="T148:T149"/>
    <mergeCell ref="U148:U149"/>
    <mergeCell ref="V148:V149"/>
    <mergeCell ref="W148:W149"/>
    <mergeCell ref="X148:X149"/>
    <mergeCell ref="D143:F143"/>
    <mergeCell ref="AB166:AB167"/>
    <mergeCell ref="AC166:AC167"/>
    <mergeCell ref="Y148:Y149"/>
    <mergeCell ref="Z148:Z149"/>
    <mergeCell ref="AA148:AA149"/>
    <mergeCell ref="AB148:AB149"/>
    <mergeCell ref="AC148:AC149"/>
    <mergeCell ref="AD148:AD149"/>
    <mergeCell ref="AE148:AE149"/>
    <mergeCell ref="B150:C150"/>
    <mergeCell ref="D152:H152"/>
    <mergeCell ref="B153:C153"/>
    <mergeCell ref="D153:H153"/>
    <mergeCell ref="B157:AF157"/>
    <mergeCell ref="D159:F159"/>
    <mergeCell ref="B160:C160"/>
    <mergeCell ref="D160:F160"/>
    <mergeCell ref="B161:C161"/>
    <mergeCell ref="D161:F161"/>
    <mergeCell ref="AD166:AD167"/>
    <mergeCell ref="AE166:AE167"/>
    <mergeCell ref="B152:C152"/>
    <mergeCell ref="B171:C171"/>
    <mergeCell ref="D171:H171"/>
    <mergeCell ref="B163:C163"/>
    <mergeCell ref="D163:Q163"/>
    <mergeCell ref="B165:C167"/>
    <mergeCell ref="D165:D167"/>
    <mergeCell ref="E165:P165"/>
    <mergeCell ref="Q165:Y165"/>
    <mergeCell ref="Z165:AB165"/>
    <mergeCell ref="AC165:AE165"/>
    <mergeCell ref="E166:E167"/>
    <mergeCell ref="F166:F167"/>
    <mergeCell ref="G166:G167"/>
    <mergeCell ref="H166:H167"/>
    <mergeCell ref="I166:I167"/>
    <mergeCell ref="J166:J167"/>
    <mergeCell ref="K166:L166"/>
    <mergeCell ref="M166:M167"/>
    <mergeCell ref="N166:N167"/>
    <mergeCell ref="O166:O167"/>
    <mergeCell ref="P166:P167"/>
    <mergeCell ref="Q166:Q167"/>
    <mergeCell ref="R166:R167"/>
    <mergeCell ref="S166:S167"/>
    <mergeCell ref="T166:T167"/>
    <mergeCell ref="U166:U167"/>
    <mergeCell ref="V166:V167"/>
    <mergeCell ref="W166:W167"/>
    <mergeCell ref="X166:X167"/>
    <mergeCell ref="Y166:Y167"/>
    <mergeCell ref="Z166:Z167"/>
    <mergeCell ref="AA166:AA167"/>
    <mergeCell ref="B103:AF103"/>
    <mergeCell ref="B107:C107"/>
    <mergeCell ref="B109:C109"/>
    <mergeCell ref="D109:Q109"/>
    <mergeCell ref="B111:C113"/>
    <mergeCell ref="D111:D113"/>
    <mergeCell ref="E111:P111"/>
    <mergeCell ref="Q111:Y111"/>
    <mergeCell ref="Z111:AB111"/>
    <mergeCell ref="AC111:AE111"/>
    <mergeCell ref="E112:E113"/>
    <mergeCell ref="F112:F113"/>
    <mergeCell ref="G112:G113"/>
    <mergeCell ref="H112:H113"/>
    <mergeCell ref="I112:I113"/>
    <mergeCell ref="J112:J113"/>
    <mergeCell ref="K112:L112"/>
    <mergeCell ref="M112:M113"/>
    <mergeCell ref="D105:F105"/>
    <mergeCell ref="B106:C106"/>
    <mergeCell ref="D106:F106"/>
    <mergeCell ref="D107:F107"/>
    <mergeCell ref="B114:C114"/>
    <mergeCell ref="D135:H135"/>
    <mergeCell ref="AE112:AE113"/>
    <mergeCell ref="B117:C117"/>
    <mergeCell ref="N112:N113"/>
    <mergeCell ref="O112:O113"/>
    <mergeCell ref="P112:P113"/>
    <mergeCell ref="Q112:Q113"/>
    <mergeCell ref="R112:R113"/>
    <mergeCell ref="S112:S113"/>
    <mergeCell ref="T112:T113"/>
    <mergeCell ref="U112:U113"/>
    <mergeCell ref="V112:V113"/>
    <mergeCell ref="W112:W113"/>
    <mergeCell ref="X112:X113"/>
    <mergeCell ref="Y112:Y113"/>
    <mergeCell ref="Z112:Z113"/>
    <mergeCell ref="AA112:AA113"/>
    <mergeCell ref="AB112:AB113"/>
    <mergeCell ref="AC112:AC113"/>
    <mergeCell ref="AD112:AD113"/>
    <mergeCell ref="B116:C116"/>
    <mergeCell ref="D116:H116"/>
    <mergeCell ref="B134:C134"/>
    <mergeCell ref="D134:H134"/>
    <mergeCell ref="B135:C135"/>
    <mergeCell ref="D117:H117"/>
    <mergeCell ref="R130:R131"/>
    <mergeCell ref="S130:S131"/>
    <mergeCell ref="T130:T131"/>
    <mergeCell ref="U130:U131"/>
    <mergeCell ref="G130:G131"/>
    <mergeCell ref="D264:Q264"/>
    <mergeCell ref="B265:C267"/>
    <mergeCell ref="D265:D267"/>
    <mergeCell ref="E265:E267"/>
    <mergeCell ref="F265:R265"/>
    <mergeCell ref="S265:AC265"/>
    <mergeCell ref="AD265:AG265"/>
    <mergeCell ref="AH265:AJ265"/>
    <mergeCell ref="F266:F267"/>
    <mergeCell ref="G266:G267"/>
    <mergeCell ref="H266:H267"/>
    <mergeCell ref="I266:I267"/>
    <mergeCell ref="J266:J267"/>
    <mergeCell ref="K266:K267"/>
    <mergeCell ref="L266:L267"/>
    <mergeCell ref="M266:N266"/>
    <mergeCell ref="O266:O267"/>
    <mergeCell ref="P266:P267"/>
    <mergeCell ref="Q266:Q267"/>
    <mergeCell ref="R266:R267"/>
    <mergeCell ref="S266:S267"/>
    <mergeCell ref="T266:T267"/>
    <mergeCell ref="U266:U267"/>
    <mergeCell ref="B168:C168"/>
    <mergeCell ref="B170:C170"/>
    <mergeCell ref="D170:H170"/>
    <mergeCell ref="B272:C272"/>
    <mergeCell ref="D272:AJ272"/>
    <mergeCell ref="B273:C273"/>
    <mergeCell ref="D273:AJ273"/>
    <mergeCell ref="B274:C274"/>
    <mergeCell ref="D274:G274"/>
    <mergeCell ref="B268:C268"/>
    <mergeCell ref="V266:V267"/>
    <mergeCell ref="W266:W267"/>
    <mergeCell ref="X266:X267"/>
    <mergeCell ref="Y266:Y267"/>
    <mergeCell ref="Z266:Z267"/>
    <mergeCell ref="AA266:AA267"/>
    <mergeCell ref="AB266:AB267"/>
    <mergeCell ref="AC266:AC267"/>
    <mergeCell ref="AD266:AD267"/>
    <mergeCell ref="AE266:AE267"/>
    <mergeCell ref="AF266:AF267"/>
    <mergeCell ref="AG266:AG267"/>
    <mergeCell ref="AH266:AH267"/>
    <mergeCell ref="AI266:AI267"/>
    <mergeCell ref="AJ266:AJ267"/>
    <mergeCell ref="B269:C269"/>
    <mergeCell ref="B270:C270"/>
    <mergeCell ref="B259:AK259"/>
    <mergeCell ref="D261:F261"/>
    <mergeCell ref="D262:E262"/>
    <mergeCell ref="D263:Q263"/>
    <mergeCell ref="B264:C264"/>
    <mergeCell ref="B85:AF85"/>
    <mergeCell ref="D87:F87"/>
    <mergeCell ref="B88:C88"/>
    <mergeCell ref="D88:F88"/>
    <mergeCell ref="B89:C89"/>
    <mergeCell ref="D89:F89"/>
    <mergeCell ref="B91:C91"/>
    <mergeCell ref="D91:Q91"/>
    <mergeCell ref="B93:C95"/>
    <mergeCell ref="D93:D95"/>
    <mergeCell ref="E93:P93"/>
    <mergeCell ref="Q93:Y93"/>
    <mergeCell ref="Z93:AB93"/>
    <mergeCell ref="AC93:AE93"/>
    <mergeCell ref="E94:E95"/>
    <mergeCell ref="F94:F95"/>
    <mergeCell ref="G94:G95"/>
    <mergeCell ref="H94:H95"/>
    <mergeCell ref="I94:I95"/>
    <mergeCell ref="J94:J95"/>
    <mergeCell ref="K94:L94"/>
    <mergeCell ref="M94:M95"/>
    <mergeCell ref="N94:N95"/>
    <mergeCell ref="O94:O95"/>
    <mergeCell ref="P94:P95"/>
    <mergeCell ref="Q94:Q95"/>
    <mergeCell ref="R94:R95"/>
    <mergeCell ref="S94:S95"/>
    <mergeCell ref="T94:T95"/>
    <mergeCell ref="U94:U95"/>
    <mergeCell ref="V94:V95"/>
    <mergeCell ref="W94:W95"/>
    <mergeCell ref="X94:X95"/>
    <mergeCell ref="Y94:Y95"/>
    <mergeCell ref="Z94:Z95"/>
    <mergeCell ref="AA94:AA95"/>
    <mergeCell ref="AB94:AB95"/>
    <mergeCell ref="AC94:AC95"/>
    <mergeCell ref="AD94:AD95"/>
    <mergeCell ref="AE94:AE95"/>
    <mergeCell ref="B96:C96"/>
    <mergeCell ref="B98:C98"/>
    <mergeCell ref="D98:H98"/>
    <mergeCell ref="B99:C99"/>
    <mergeCell ref="D99:H99"/>
    <mergeCell ref="B67:AF67"/>
    <mergeCell ref="D69:F69"/>
    <mergeCell ref="B70:C70"/>
    <mergeCell ref="D70:F70"/>
    <mergeCell ref="B71:C71"/>
    <mergeCell ref="D71:F71"/>
    <mergeCell ref="B73:C73"/>
    <mergeCell ref="D73:Q73"/>
    <mergeCell ref="B75:C77"/>
    <mergeCell ref="D75:D77"/>
    <mergeCell ref="E75:P75"/>
    <mergeCell ref="Q75:Y75"/>
    <mergeCell ref="Z75:AB75"/>
    <mergeCell ref="AC75:AE75"/>
    <mergeCell ref="E76:E77"/>
    <mergeCell ref="F76:F77"/>
    <mergeCell ref="G76:G77"/>
    <mergeCell ref="H76:H77"/>
    <mergeCell ref="I76:I77"/>
    <mergeCell ref="AB76:AB77"/>
    <mergeCell ref="AC76:AC77"/>
    <mergeCell ref="AD76:AD77"/>
    <mergeCell ref="AE76:AE77"/>
    <mergeCell ref="B78:C78"/>
    <mergeCell ref="B80:C80"/>
    <mergeCell ref="D80:H80"/>
    <mergeCell ref="B81:C81"/>
    <mergeCell ref="D81:H81"/>
    <mergeCell ref="J76:J77"/>
    <mergeCell ref="K76:L76"/>
    <mergeCell ref="M76:M77"/>
    <mergeCell ref="N76:N77"/>
    <mergeCell ref="O76:O77"/>
    <mergeCell ref="P76:P77"/>
    <mergeCell ref="Q76:Q77"/>
    <mergeCell ref="R76:R77"/>
    <mergeCell ref="S76:S77"/>
    <mergeCell ref="T76:T77"/>
    <mergeCell ref="U76:U77"/>
    <mergeCell ref="V76:V77"/>
    <mergeCell ref="W76:W77"/>
    <mergeCell ref="X76:X77"/>
    <mergeCell ref="Y76:Y77"/>
    <mergeCell ref="Z76:Z77"/>
    <mergeCell ref="AA76:AA77"/>
  </mergeCells>
  <phoneticPr fontId="0" type="noConversion"/>
  <dataValidations count="14">
    <dataValidation type="date" operator="greaterThan" allowBlank="1" showInputMessage="1" showErrorMessage="1" sqref="D179">
      <formula1>#REF!</formula1>
    </dataValidation>
    <dataValidation type="decimal" operator="greaterThan" showInputMessage="1" showErrorMessage="1" sqref="AI735 E735:AB735">
      <formula1>#REF!</formula1>
    </dataValidation>
    <dataValidation type="decimal" operator="greaterThan" allowBlank="1" showInputMessage="1" showErrorMessage="1" sqref="AC735:AF735">
      <formula1>#REF!</formula1>
    </dataValidation>
    <dataValidation type="date" operator="greaterThan" allowBlank="1" showInputMessage="1" showErrorMessage="1" sqref="D575 D419 D438 D465 D779 D403 D387 D335 D178 D280 D351 D368 D317">
      <formula1>#REF!</formula1>
    </dataValidation>
    <dataValidation type="date" operator="greaterThan" allowBlank="1" showInputMessage="1" showErrorMessage="1" sqref="D762 D160 D142 D124 D88 D70 D52 D34 D16 D196">
      <formula1>E4</formula1>
    </dataValidation>
    <dataValidation type="date" operator="greaterThan" allowBlank="1" showInputMessage="1" showErrorMessage="1" sqref="D559 D522">
      <formula1>E507</formula1>
    </dataValidation>
    <dataValidation type="date" operator="greaterThan" allowBlank="1" showInputMessage="1" showErrorMessage="1" sqref="D538 D501 D219">
      <formula1>E209</formula1>
    </dataValidation>
    <dataValidation type="date" operator="greaterThan" allowBlank="1" showInputMessage="1" showErrorMessage="1" sqref="D485">
      <formula1>E471</formula1>
    </dataValidation>
    <dataValidation type="date" operator="greaterThan" allowBlank="1" showInputMessage="1" showErrorMessage="1" sqref="D161 D143 D125 D89 D71 D53 D35 D17">
      <formula1>E6</formula1>
    </dataValidation>
    <dataValidation type="date" operator="greaterThan" allowBlank="1" showInputMessage="1" showErrorMessage="1" sqref="D300">
      <formula1>E5</formula1>
    </dataValidation>
    <dataValidation type="date" operator="greaterThan" allowBlank="1" showInputMessage="1" showErrorMessage="1" sqref="D106">
      <formula1>E4</formula1>
    </dataValidation>
    <dataValidation type="date" operator="greaterThan" allowBlank="1" showInputMessage="1" showErrorMessage="1" sqref="D107">
      <formula1>E6</formula1>
    </dataValidation>
    <dataValidation type="date" operator="greaterThan" allowBlank="1" showInputMessage="1" showErrorMessage="1" sqref="D262">
      <formula1>E184</formula1>
    </dataValidation>
    <dataValidation type="date" operator="greaterThan" allowBlank="1" showInputMessage="1" showErrorMessage="1" sqref="D243">
      <formula1>E225</formula1>
    </dataValidation>
  </dataValidations>
  <printOptions horizontalCentered="1"/>
  <pageMargins left="0.39370078740157483" right="0.39370078740157483" top="0.78740157480314965" bottom="0.98425196850393704"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C44" sqref="C44"/>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4976</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Julio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1"/>
  <sheetViews>
    <sheetView workbookViewId="0">
      <selection activeCell="N1" sqref="N1"/>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4977</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Julio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55"/>
  <sheetViews>
    <sheetView workbookViewId="0">
      <selection activeCell="J51" sqref="J51"/>
    </sheetView>
  </sheetViews>
  <sheetFormatPr baseColWidth="10" defaultRowHeight="12.75" x14ac:dyDescent="0.2"/>
  <cols>
    <col min="1" max="16384" width="11.42578125" style="2452"/>
  </cols>
  <sheetData>
    <row r="1" spans="2:14" x14ac:dyDescent="0.2">
      <c r="B1" s="2512"/>
      <c r="C1" s="2512"/>
      <c r="D1" s="2512"/>
      <c r="E1" s="2512"/>
      <c r="F1" s="2512"/>
      <c r="G1" s="2512"/>
      <c r="H1" s="2512"/>
      <c r="I1" s="2512"/>
      <c r="J1" s="2512"/>
      <c r="K1" s="2512"/>
      <c r="L1" s="2512"/>
      <c r="M1" s="2512"/>
      <c r="N1" s="2512"/>
    </row>
    <row r="2" spans="2:14" ht="18" x14ac:dyDescent="0.25">
      <c r="B2" s="2479" t="s">
        <v>4971</v>
      </c>
      <c r="C2" s="2512"/>
      <c r="D2" s="2512"/>
      <c r="E2" s="2512"/>
      <c r="F2" s="2512"/>
      <c r="G2" s="2512"/>
      <c r="H2" s="2512"/>
      <c r="I2" s="2512"/>
      <c r="J2" s="2512"/>
      <c r="K2" s="2512"/>
      <c r="L2" s="2512"/>
      <c r="M2" s="2512"/>
      <c r="N2" s="2512"/>
    </row>
    <row r="3" spans="2:14" ht="14.25" x14ac:dyDescent="0.2">
      <c r="B3" s="2478" t="s">
        <v>4978</v>
      </c>
      <c r="C3" s="2512"/>
      <c r="D3" s="2512"/>
      <c r="E3" s="2512"/>
      <c r="F3" s="2512"/>
      <c r="G3" s="2512"/>
      <c r="H3" s="2512"/>
      <c r="I3" s="2512"/>
      <c r="J3" s="2512"/>
      <c r="K3" s="2512"/>
      <c r="L3" s="2512"/>
      <c r="M3" s="2512"/>
      <c r="N3" s="2512"/>
    </row>
    <row r="4" spans="2:14" ht="14.25" x14ac:dyDescent="0.2">
      <c r="B4" s="2476"/>
      <c r="C4" s="2512"/>
      <c r="D4" s="2512"/>
      <c r="E4" s="2512"/>
      <c r="F4" s="2512"/>
      <c r="G4" s="2512"/>
      <c r="H4" s="2512"/>
      <c r="I4" s="2512"/>
      <c r="J4" s="2512"/>
      <c r="K4" s="2512"/>
      <c r="L4" s="2512"/>
      <c r="M4" s="2512"/>
      <c r="N4" s="2512"/>
    </row>
    <row r="5" spans="2:14" ht="14.25" x14ac:dyDescent="0.2">
      <c r="B5" s="2476"/>
      <c r="C5" s="2512"/>
      <c r="D5" s="2512"/>
      <c r="E5" s="2512"/>
      <c r="F5" s="2512"/>
      <c r="G5" s="2512"/>
      <c r="H5" s="2512"/>
      <c r="I5" s="2512"/>
      <c r="J5" s="2512"/>
      <c r="K5" s="2512"/>
      <c r="L5" s="2512"/>
      <c r="M5" s="2512"/>
      <c r="N5" s="2512"/>
    </row>
    <row r="6" spans="2:14" ht="14.25" x14ac:dyDescent="0.2">
      <c r="B6" s="2477"/>
      <c r="C6" s="2512"/>
      <c r="D6" s="2512"/>
      <c r="E6" s="2512"/>
      <c r="F6" s="2512"/>
      <c r="G6" s="2512"/>
      <c r="H6" s="2512"/>
      <c r="I6" s="2512"/>
      <c r="J6" s="2512"/>
      <c r="K6" s="2512"/>
      <c r="L6" s="2512"/>
      <c r="M6" s="2512"/>
      <c r="N6" s="2512"/>
    </row>
    <row r="7" spans="2:14" ht="14.25" x14ac:dyDescent="0.2">
      <c r="B7" s="2477"/>
      <c r="C7" s="2512"/>
      <c r="D7" s="2512"/>
      <c r="E7" s="2512"/>
      <c r="F7" s="2512"/>
      <c r="G7" s="2512"/>
      <c r="H7" s="2512"/>
      <c r="I7" s="2512"/>
      <c r="J7" s="2512"/>
      <c r="K7" s="2512"/>
      <c r="L7" s="2512"/>
      <c r="M7" s="2512"/>
      <c r="N7" s="2512"/>
    </row>
    <row r="8" spans="2:14" x14ac:dyDescent="0.2">
      <c r="B8" s="2480" t="str">
        <f>+Inicio!B8</f>
        <v xml:space="preserve">          Fecha de publicación: Julio de 2014</v>
      </c>
      <c r="C8" s="2512"/>
      <c r="D8" s="2512"/>
      <c r="E8" s="2512"/>
      <c r="F8" s="2512"/>
      <c r="G8" s="2512"/>
      <c r="H8" s="2512"/>
      <c r="I8" s="2512"/>
      <c r="J8" s="2512"/>
      <c r="K8" s="2512"/>
      <c r="L8" s="2512"/>
      <c r="M8" s="2512"/>
      <c r="N8" s="2512"/>
    </row>
    <row r="9" spans="2:14" x14ac:dyDescent="0.2">
      <c r="B9" s="2512"/>
      <c r="C9" s="2512"/>
      <c r="D9" s="2512"/>
      <c r="E9" s="2512"/>
      <c r="F9" s="2512"/>
      <c r="G9" s="2512"/>
      <c r="H9" s="2512"/>
      <c r="I9" s="2512"/>
      <c r="J9" s="2512"/>
      <c r="K9" s="2512"/>
      <c r="L9" s="2512"/>
      <c r="M9" s="2512"/>
      <c r="N9" s="2512"/>
    </row>
    <row r="10" spans="2:14" x14ac:dyDescent="0.2">
      <c r="B10" s="2512"/>
      <c r="C10" s="2512"/>
      <c r="D10" s="2512"/>
      <c r="E10" s="2512"/>
      <c r="F10" s="2512"/>
      <c r="G10" s="2512"/>
      <c r="H10" s="2512"/>
      <c r="I10" s="2512"/>
      <c r="J10" s="2512"/>
      <c r="K10" s="2512"/>
      <c r="L10" s="2512"/>
      <c r="M10" s="2512"/>
      <c r="N10" s="2512"/>
    </row>
    <row r="11" spans="2:14" x14ac:dyDescent="0.2">
      <c r="B11" s="2520"/>
      <c r="C11" s="2520"/>
      <c r="D11" s="2520"/>
      <c r="E11" s="2520"/>
      <c r="F11" s="2520"/>
      <c r="G11" s="2520"/>
      <c r="H11" s="2520"/>
      <c r="I11" s="2520"/>
      <c r="J11" s="2520"/>
      <c r="K11" s="2520"/>
      <c r="L11" s="2520"/>
      <c r="M11" s="2520"/>
      <c r="N11" s="2520"/>
    </row>
    <row r="44" spans="2:14" ht="18" customHeight="1" x14ac:dyDescent="0.2"/>
    <row r="45" spans="2:14" x14ac:dyDescent="0.2">
      <c r="B45" s="2512"/>
      <c r="C45" s="2512"/>
      <c r="D45" s="2512"/>
      <c r="E45" s="2512"/>
      <c r="F45" s="2512"/>
      <c r="G45" s="2512"/>
      <c r="H45" s="2512"/>
      <c r="I45" s="2512"/>
      <c r="J45" s="2512"/>
      <c r="K45" s="2512"/>
      <c r="L45" s="2512"/>
      <c r="M45" s="2512"/>
      <c r="N45" s="2512"/>
    </row>
    <row r="46" spans="2:14" ht="18" x14ac:dyDescent="0.25">
      <c r="B46" s="2479" t="s">
        <v>4971</v>
      </c>
      <c r="C46" s="2512"/>
      <c r="D46" s="2512"/>
      <c r="E46" s="2512"/>
      <c r="F46" s="2512"/>
      <c r="G46" s="2512"/>
      <c r="H46" s="2512"/>
      <c r="I46" s="2512"/>
      <c r="J46" s="2512"/>
      <c r="K46" s="2512"/>
      <c r="L46" s="2512"/>
      <c r="M46" s="2512"/>
      <c r="N46" s="2512"/>
    </row>
    <row r="47" spans="2:14" ht="14.25" x14ac:dyDescent="0.2">
      <c r="B47" s="2478" t="s">
        <v>4979</v>
      </c>
      <c r="C47" s="2512"/>
      <c r="D47" s="2512"/>
      <c r="E47" s="2512"/>
      <c r="F47" s="2512"/>
      <c r="G47" s="2512"/>
      <c r="H47" s="2512"/>
      <c r="I47" s="2512"/>
      <c r="J47" s="2512"/>
      <c r="K47" s="2512"/>
      <c r="L47" s="2512"/>
      <c r="M47" s="2512"/>
      <c r="N47" s="2512"/>
    </row>
    <row r="48" spans="2:14" ht="14.25" x14ac:dyDescent="0.2">
      <c r="B48" s="2476"/>
      <c r="C48" s="2512"/>
      <c r="D48" s="2512"/>
      <c r="E48" s="2512"/>
      <c r="F48" s="2512"/>
      <c r="G48" s="2512"/>
      <c r="H48" s="2512"/>
      <c r="I48" s="2512"/>
      <c r="J48" s="2512"/>
      <c r="K48" s="2512"/>
      <c r="L48" s="2512"/>
      <c r="M48" s="2512"/>
      <c r="N48" s="2512"/>
    </row>
    <row r="49" spans="2:14" ht="14.25" x14ac:dyDescent="0.2">
      <c r="B49" s="2476"/>
      <c r="C49" s="2512"/>
      <c r="D49" s="2512"/>
      <c r="E49" s="2512"/>
      <c r="F49" s="2512"/>
      <c r="G49" s="2512"/>
      <c r="H49" s="2512"/>
      <c r="I49" s="2512"/>
      <c r="J49" s="2512"/>
      <c r="K49" s="2512"/>
      <c r="L49" s="2512"/>
      <c r="M49" s="2512"/>
      <c r="N49" s="2512"/>
    </row>
    <row r="50" spans="2:14" ht="14.25" x14ac:dyDescent="0.2">
      <c r="B50" s="2477"/>
      <c r="C50" s="2512"/>
      <c r="D50" s="2512"/>
      <c r="E50" s="2512"/>
      <c r="F50" s="2512"/>
      <c r="G50" s="2512"/>
      <c r="H50" s="2512"/>
      <c r="I50" s="2512"/>
      <c r="J50" s="2512"/>
      <c r="K50" s="2512"/>
      <c r="L50" s="2512"/>
      <c r="M50" s="2512"/>
      <c r="N50" s="2512"/>
    </row>
    <row r="51" spans="2:14" ht="14.25" x14ac:dyDescent="0.2">
      <c r="B51" s="2477"/>
      <c r="C51" s="2512"/>
      <c r="D51" s="2512"/>
      <c r="E51" s="2512"/>
      <c r="F51" s="2512"/>
      <c r="G51" s="2512"/>
      <c r="H51" s="2512"/>
      <c r="I51" s="2512"/>
      <c r="J51" s="2512"/>
      <c r="K51" s="2512"/>
      <c r="L51" s="2512"/>
      <c r="M51" s="2512"/>
      <c r="N51" s="2512"/>
    </row>
    <row r="52" spans="2:14" x14ac:dyDescent="0.2">
      <c r="B52" s="2480" t="str">
        <f>+Inicio!B8</f>
        <v xml:space="preserve">          Fecha de publicación: Julio de 2014</v>
      </c>
      <c r="C52" s="2512"/>
      <c r="D52" s="2512"/>
      <c r="E52" s="2512"/>
      <c r="F52" s="2512"/>
      <c r="G52" s="2512"/>
      <c r="H52" s="2512"/>
      <c r="I52" s="2512"/>
      <c r="J52" s="2512"/>
      <c r="K52" s="2512"/>
      <c r="L52" s="2512"/>
      <c r="M52" s="2512"/>
      <c r="N52" s="2512"/>
    </row>
    <row r="53" spans="2:14" x14ac:dyDescent="0.2">
      <c r="B53" s="2512"/>
      <c r="C53" s="2512"/>
      <c r="D53" s="2512"/>
      <c r="E53" s="2512"/>
      <c r="F53" s="2512"/>
      <c r="G53" s="2512"/>
      <c r="H53" s="2512"/>
      <c r="I53" s="2512"/>
      <c r="J53" s="2512"/>
      <c r="K53" s="2512"/>
      <c r="L53" s="2512"/>
      <c r="M53" s="2512"/>
      <c r="N53" s="2512"/>
    </row>
    <row r="54" spans="2:14" x14ac:dyDescent="0.2">
      <c r="B54" s="2512"/>
      <c r="C54" s="2512"/>
      <c r="D54" s="2512"/>
      <c r="E54" s="2512"/>
      <c r="F54" s="2512"/>
      <c r="G54" s="2512"/>
      <c r="H54" s="2512"/>
      <c r="I54" s="2512"/>
      <c r="J54" s="2512"/>
      <c r="K54" s="2512"/>
      <c r="L54" s="2512"/>
      <c r="M54" s="2512"/>
      <c r="N54" s="2512"/>
    </row>
    <row r="55" spans="2:14" x14ac:dyDescent="0.2">
      <c r="B55" s="2520"/>
      <c r="C55" s="2520"/>
      <c r="D55" s="2520"/>
      <c r="E55" s="2520"/>
      <c r="F55" s="2520"/>
      <c r="G55" s="2520"/>
      <c r="H55" s="2520"/>
      <c r="I55" s="2520"/>
      <c r="J55" s="2520"/>
      <c r="K55" s="2520"/>
      <c r="L55" s="2520"/>
      <c r="M55" s="2520"/>
      <c r="N55" s="2520"/>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0"/>
  </sheetPr>
  <dimension ref="B1:K66"/>
  <sheetViews>
    <sheetView workbookViewId="0">
      <selection activeCell="K1" sqref="K1"/>
    </sheetView>
  </sheetViews>
  <sheetFormatPr baseColWidth="10" defaultRowHeight="12.75" x14ac:dyDescent="0.2"/>
  <cols>
    <col min="1" max="1" width="2.42578125" style="2425" customWidth="1"/>
    <col min="2" max="2" width="21.5703125" style="2425" customWidth="1"/>
    <col min="3" max="3" width="11.5703125" style="2425" bestFit="1" customWidth="1"/>
    <col min="4" max="16384" width="11.42578125" style="2425"/>
  </cols>
  <sheetData>
    <row r="1" spans="2:11" x14ac:dyDescent="0.2">
      <c r="B1" s="2521"/>
      <c r="C1" s="2521"/>
      <c r="D1" s="2521"/>
      <c r="E1" s="2521"/>
      <c r="F1" s="2521"/>
      <c r="G1" s="2521"/>
      <c r="H1" s="2521"/>
      <c r="I1" s="2521"/>
      <c r="J1" s="2521"/>
      <c r="K1" s="2533"/>
    </row>
    <row r="2" spans="2:11" ht="18" x14ac:dyDescent="0.25">
      <c r="B2" s="2479" t="s">
        <v>4971</v>
      </c>
      <c r="C2" s="2521"/>
      <c r="D2" s="2521"/>
      <c r="E2" s="2521"/>
      <c r="F2" s="2521"/>
      <c r="G2" s="2521"/>
      <c r="H2" s="2521"/>
      <c r="I2" s="2521"/>
      <c r="J2" s="2521"/>
      <c r="K2" s="2521"/>
    </row>
    <row r="3" spans="2:11" ht="14.25" x14ac:dyDescent="0.2">
      <c r="B3" s="2478" t="s">
        <v>4978</v>
      </c>
      <c r="C3" s="2521"/>
      <c r="D3" s="2521"/>
      <c r="E3" s="2521"/>
      <c r="F3" s="2521"/>
      <c r="G3" s="2521"/>
      <c r="H3" s="2521"/>
      <c r="I3" s="2521"/>
      <c r="J3" s="2521"/>
      <c r="K3" s="2521"/>
    </row>
    <row r="4" spans="2:11" ht="14.25" x14ac:dyDescent="0.2">
      <c r="B4" s="2476"/>
      <c r="C4" s="2521"/>
      <c r="D4" s="2521"/>
      <c r="E4" s="2521"/>
      <c r="F4" s="2521"/>
      <c r="G4" s="2521"/>
      <c r="H4" s="2521"/>
      <c r="I4" s="2521"/>
      <c r="J4" s="2521"/>
      <c r="K4" s="2521"/>
    </row>
    <row r="5" spans="2:11" ht="14.25" x14ac:dyDescent="0.2">
      <c r="B5" s="2476"/>
      <c r="C5" s="2521"/>
      <c r="D5" s="2521"/>
      <c r="E5" s="2521"/>
      <c r="F5" s="2521"/>
      <c r="G5" s="2521"/>
      <c r="H5" s="2521"/>
      <c r="I5" s="2521"/>
      <c r="J5" s="2521"/>
      <c r="K5" s="2521"/>
    </row>
    <row r="6" spans="2:11" ht="14.25" x14ac:dyDescent="0.2">
      <c r="B6" s="2477"/>
      <c r="C6" s="2521"/>
      <c r="D6" s="2521"/>
      <c r="E6" s="2521"/>
      <c r="F6" s="2521"/>
      <c r="G6" s="2521"/>
      <c r="H6" s="2521"/>
      <c r="I6" s="2521"/>
      <c r="J6" s="2521"/>
      <c r="K6" s="2521"/>
    </row>
    <row r="7" spans="2:11" ht="14.25" x14ac:dyDescent="0.2">
      <c r="B7" s="2477"/>
      <c r="C7" s="2521"/>
      <c r="D7" s="2521"/>
      <c r="E7" s="2521"/>
      <c r="F7" s="2521"/>
      <c r="G7" s="2521"/>
      <c r="H7" s="2521"/>
      <c r="I7" s="2521"/>
      <c r="J7" s="2521"/>
      <c r="K7" s="2521"/>
    </row>
    <row r="8" spans="2:11" x14ac:dyDescent="0.2">
      <c r="B8" s="2480" t="str">
        <f>+Inicio!B8</f>
        <v xml:space="preserve">          Fecha de publicación: Julio de 2014</v>
      </c>
      <c r="C8" s="2521"/>
      <c r="D8" s="2521"/>
      <c r="E8" s="2521"/>
      <c r="F8" s="2521"/>
      <c r="G8" s="2521"/>
      <c r="H8" s="2521"/>
      <c r="I8" s="2521"/>
      <c r="J8" s="2521"/>
      <c r="K8" s="2521"/>
    </row>
    <row r="9" spans="2:11" x14ac:dyDescent="0.2">
      <c r="B9" s="2521"/>
      <c r="C9" s="2521"/>
      <c r="D9" s="2521"/>
      <c r="E9" s="2521"/>
      <c r="F9" s="2521"/>
      <c r="G9" s="2521"/>
      <c r="H9" s="2521"/>
      <c r="I9" s="2521"/>
      <c r="J9" s="2521"/>
      <c r="K9" s="2521"/>
    </row>
    <row r="10" spans="2:11" x14ac:dyDescent="0.2">
      <c r="B10" s="2521"/>
      <c r="C10" s="2521"/>
      <c r="D10" s="2521"/>
      <c r="E10" s="2521"/>
      <c r="F10" s="2521"/>
      <c r="G10" s="2521"/>
      <c r="H10" s="2521"/>
      <c r="I10" s="2521"/>
      <c r="J10" s="2521"/>
      <c r="K10" s="2521"/>
    </row>
    <row r="11" spans="2:11" x14ac:dyDescent="0.2">
      <c r="B11" s="2522"/>
      <c r="C11" s="2522"/>
      <c r="D11" s="2522"/>
      <c r="E11" s="2522"/>
      <c r="F11" s="2522"/>
      <c r="G11" s="2522"/>
      <c r="H11" s="2522"/>
      <c r="I11" s="2522"/>
      <c r="J11" s="2522"/>
      <c r="K11" s="2522"/>
    </row>
    <row r="12" spans="2:11" ht="13.5" thickBot="1" x14ac:dyDescent="0.25"/>
    <row r="13" spans="2:11" ht="13.5" thickBot="1" x14ac:dyDescent="0.25">
      <c r="B13" s="5987" t="s">
        <v>2907</v>
      </c>
      <c r="C13" s="5988"/>
      <c r="D13" s="5988"/>
      <c r="E13" s="5988"/>
      <c r="F13" s="5988"/>
      <c r="G13" s="5988"/>
      <c r="H13" s="5988"/>
      <c r="I13" s="5988"/>
      <c r="J13" s="5988"/>
      <c r="K13" s="5989"/>
    </row>
    <row r="14" spans="2:11" ht="13.5" thickBot="1" x14ac:dyDescent="0.25">
      <c r="B14" s="2426"/>
      <c r="C14" s="2427">
        <v>2006</v>
      </c>
      <c r="D14" s="2427">
        <v>2007</v>
      </c>
      <c r="E14" s="2427">
        <v>2008</v>
      </c>
      <c r="F14" s="2427">
        <v>2009</v>
      </c>
      <c r="G14" s="2428">
        <v>2010</v>
      </c>
      <c r="H14" s="2428">
        <v>2011</v>
      </c>
      <c r="I14" s="2429">
        <v>2012</v>
      </c>
      <c r="J14" s="2429">
        <v>2013</v>
      </c>
      <c r="K14" s="2429" t="s">
        <v>6896</v>
      </c>
    </row>
    <row r="15" spans="2:11" x14ac:dyDescent="0.2">
      <c r="B15" s="2430" t="s">
        <v>1722</v>
      </c>
      <c r="C15" s="2431">
        <v>0.111</v>
      </c>
      <c r="D15" s="2431">
        <v>0.111</v>
      </c>
      <c r="E15" s="2431">
        <v>0.13439999999999999</v>
      </c>
      <c r="F15" s="2431">
        <v>0.13439999999999999</v>
      </c>
      <c r="G15" s="2432">
        <v>0.15</v>
      </c>
      <c r="H15" s="2432">
        <v>0.12</v>
      </c>
      <c r="I15" s="2432">
        <v>0.18</v>
      </c>
      <c r="J15" s="2432">
        <v>0.17</v>
      </c>
      <c r="K15" s="2432">
        <v>0.17</v>
      </c>
    </row>
    <row r="16" spans="2:11" x14ac:dyDescent="0.2">
      <c r="B16" s="2430" t="s">
        <v>1721</v>
      </c>
      <c r="C16" s="2431">
        <v>0.126</v>
      </c>
      <c r="D16" s="2431">
        <v>0.15</v>
      </c>
      <c r="E16" s="2431">
        <v>0.08</v>
      </c>
      <c r="F16" s="2431">
        <v>0.08</v>
      </c>
      <c r="G16" s="2432">
        <f>+'[1]Max-Min.Otecel'!$D$12</f>
        <v>0.15</v>
      </c>
      <c r="H16" s="2432">
        <f>+'[1]Max-Min.Otecel'!$D$34</f>
        <v>0.15</v>
      </c>
      <c r="I16" s="2432">
        <f>+'[1]Max-Min.Otecel'!$D$55</f>
        <v>0.15</v>
      </c>
      <c r="J16" s="2432">
        <f>+'[1]Max-Min.Otecel'!$D$72</f>
        <v>0.15</v>
      </c>
      <c r="K16" s="2432">
        <f>+'[1]Max-Min.Otecel'!$D$72</f>
        <v>0.15</v>
      </c>
    </row>
    <row r="17" spans="2:11" ht="13.5" thickBot="1" x14ac:dyDescent="0.25">
      <c r="B17" s="2433" t="s">
        <v>3163</v>
      </c>
      <c r="C17" s="2434">
        <v>0.23</v>
      </c>
      <c r="D17" s="2434">
        <v>0.15</v>
      </c>
      <c r="E17" s="2434">
        <v>0.15</v>
      </c>
      <c r="F17" s="2434">
        <v>0.15</v>
      </c>
      <c r="G17" s="2435">
        <f>+'[1]Max_Min-Telecsa'!$D$12</f>
        <v>0.15</v>
      </c>
      <c r="H17" s="2435">
        <f>+'[1]Max_Min-Telecsa'!$D$35</f>
        <v>0.12</v>
      </c>
      <c r="I17" s="2435">
        <f>+H17</f>
        <v>0.12</v>
      </c>
      <c r="J17" s="2435">
        <f>+H17</f>
        <v>0.12</v>
      </c>
      <c r="K17" s="2435">
        <f>+I17</f>
        <v>0.12</v>
      </c>
    </row>
    <row r="18" spans="2:11" ht="13.5" thickBot="1" x14ac:dyDescent="0.25">
      <c r="B18" s="2436"/>
      <c r="C18" s="2523">
        <f t="shared" ref="C18:I18" si="0">AVERAGE(C15:C17)</f>
        <v>0.15566666666666665</v>
      </c>
      <c r="D18" s="2523">
        <f t="shared" si="0"/>
        <v>0.13700000000000001</v>
      </c>
      <c r="E18" s="2523">
        <f t="shared" si="0"/>
        <v>0.12146666666666665</v>
      </c>
      <c r="F18" s="2523">
        <f t="shared" si="0"/>
        <v>0.12146666666666665</v>
      </c>
      <c r="G18" s="2524">
        <f t="shared" si="0"/>
        <v>0.15</v>
      </c>
      <c r="H18" s="2524">
        <f>AVERAGE(H15:H17)</f>
        <v>0.13</v>
      </c>
      <c r="I18" s="2524">
        <f t="shared" si="0"/>
        <v>0.15</v>
      </c>
      <c r="J18" s="2524">
        <f t="shared" ref="J18:K18" si="1">AVERAGE(J15:J17)</f>
        <v>0.14666666666666667</v>
      </c>
      <c r="K18" s="2524">
        <f t="shared" si="1"/>
        <v>0.14666666666666667</v>
      </c>
    </row>
    <row r="20" spans="2:11" ht="13.5" thickBot="1" x14ac:dyDescent="0.25"/>
    <row r="21" spans="2:11" ht="13.5" thickBot="1" x14ac:dyDescent="0.25">
      <c r="B21" s="5987" t="s">
        <v>2908</v>
      </c>
      <c r="C21" s="5988"/>
      <c r="D21" s="5988"/>
      <c r="E21" s="5988"/>
      <c r="F21" s="5988"/>
      <c r="G21" s="5988"/>
      <c r="H21" s="5988"/>
      <c r="I21" s="5988"/>
      <c r="J21" s="5988"/>
      <c r="K21" s="5989"/>
    </row>
    <row r="22" spans="2:11" ht="13.5" thickBot="1" x14ac:dyDescent="0.25">
      <c r="B22" s="2426"/>
      <c r="C22" s="2437">
        <v>2006</v>
      </c>
      <c r="D22" s="2437">
        <v>2007</v>
      </c>
      <c r="E22" s="2437">
        <v>2008</v>
      </c>
      <c r="F22" s="2437">
        <v>2009</v>
      </c>
      <c r="G22" s="2438">
        <v>2010</v>
      </c>
      <c r="H22" s="2438">
        <v>2011</v>
      </c>
      <c r="I22" s="2438">
        <f>+I14</f>
        <v>2012</v>
      </c>
      <c r="J22" s="2429">
        <f>+J14</f>
        <v>2013</v>
      </c>
      <c r="K22" s="2439" t="str">
        <f>+K14</f>
        <v>2014 (jul)</v>
      </c>
    </row>
    <row r="23" spans="2:11" x14ac:dyDescent="0.2">
      <c r="B23" s="2430" t="s">
        <v>1722</v>
      </c>
      <c r="C23" s="2431">
        <v>7.4999999999999997E-2</v>
      </c>
      <c r="D23" s="2431">
        <v>7.4999999999999997E-2</v>
      </c>
      <c r="E23" s="2431">
        <v>7.4999999999999997E-2</v>
      </c>
      <c r="F23" s="2431">
        <v>0.04</v>
      </c>
      <c r="G23" s="2432">
        <f>+'[1]Max-Min-Conec'!$D$23</f>
        <v>0.02</v>
      </c>
      <c r="H23" s="2432">
        <v>0.04</v>
      </c>
      <c r="I23" s="2432">
        <f>+'[1]Max-Min-Conec'!$D$63</f>
        <v>8.5999999999999993E-2</v>
      </c>
      <c r="J23" s="2432">
        <f>+'[1]Max-Min-Conec'!$D$88</f>
        <v>5.4880000000000005E-2</v>
      </c>
      <c r="K23" s="2432">
        <f>+'[1]Max-Min-Conec'!$D$88</f>
        <v>5.4880000000000005E-2</v>
      </c>
    </row>
    <row r="24" spans="2:11" x14ac:dyDescent="0.2">
      <c r="B24" s="2430" t="s">
        <v>1721</v>
      </c>
      <c r="C24" s="2431">
        <v>6.5000000000000002E-2</v>
      </c>
      <c r="D24" s="2431">
        <v>0.08</v>
      </c>
      <c r="E24" s="2431">
        <v>0.08</v>
      </c>
      <c r="F24" s="2431">
        <v>0.04</v>
      </c>
      <c r="G24" s="2432">
        <v>0.04</v>
      </c>
      <c r="H24" s="2432">
        <v>0.04</v>
      </c>
      <c r="I24" s="2432">
        <f>+Resumen!F24</f>
        <v>0.04</v>
      </c>
      <c r="J24" s="2432">
        <v>0.08</v>
      </c>
      <c r="K24" s="2432">
        <v>0.08</v>
      </c>
    </row>
    <row r="25" spans="2:11" ht="13.5" thickBot="1" x14ac:dyDescent="0.25">
      <c r="B25" s="2433" t="s">
        <v>3163</v>
      </c>
      <c r="C25" s="2434">
        <v>7.4999999999999997E-2</v>
      </c>
      <c r="D25" s="2434">
        <v>0.05</v>
      </c>
      <c r="E25" s="2434">
        <v>0.05</v>
      </c>
      <c r="F25" s="2434">
        <v>0.04</v>
      </c>
      <c r="G25" s="2435">
        <v>0.04</v>
      </c>
      <c r="H25" s="2435">
        <v>0.04</v>
      </c>
      <c r="I25" s="2435">
        <f>+Resumen!F25</f>
        <v>0.04</v>
      </c>
      <c r="J25" s="2435">
        <f>+H25</f>
        <v>0.04</v>
      </c>
      <c r="K25" s="2435">
        <f>+I25</f>
        <v>0.04</v>
      </c>
    </row>
    <row r="26" spans="2:11" ht="13.5" thickBot="1" x14ac:dyDescent="0.25">
      <c r="B26" s="2436"/>
      <c r="C26" s="2523">
        <f t="shared" ref="C26:I26" si="2">AVERAGE(C23:C25)</f>
        <v>7.166666666666667E-2</v>
      </c>
      <c r="D26" s="2523">
        <f t="shared" si="2"/>
        <v>6.8333333333333343E-2</v>
      </c>
      <c r="E26" s="2523">
        <f t="shared" si="2"/>
        <v>6.8333333333333343E-2</v>
      </c>
      <c r="F26" s="2523">
        <f t="shared" si="2"/>
        <v>0.04</v>
      </c>
      <c r="G26" s="2524">
        <f t="shared" si="2"/>
        <v>3.3333333333333333E-2</v>
      </c>
      <c r="H26" s="2524">
        <f>AVERAGE(H23:H25)</f>
        <v>0.04</v>
      </c>
      <c r="I26" s="2524">
        <f t="shared" si="2"/>
        <v>5.5333333333333339E-2</v>
      </c>
      <c r="J26" s="2524">
        <f t="shared" ref="J26:K26" si="3">AVERAGE(J23:J25)</f>
        <v>5.8293333333333336E-2</v>
      </c>
      <c r="K26" s="2524">
        <f t="shared" si="3"/>
        <v>5.8293333333333336E-2</v>
      </c>
    </row>
    <row r="27" spans="2:11" x14ac:dyDescent="0.2">
      <c r="C27" s="2440"/>
      <c r="D27" s="2440"/>
      <c r="E27" s="2440"/>
      <c r="F27" s="2440"/>
      <c r="G27" s="2440"/>
      <c r="H27" s="2440"/>
      <c r="I27" s="2440"/>
      <c r="J27" s="2440"/>
      <c r="K27" s="2440"/>
    </row>
    <row r="28" spans="2:11" ht="13.5" thickBot="1" x14ac:dyDescent="0.25"/>
    <row r="29" spans="2:11" ht="13.5" thickBot="1" x14ac:dyDescent="0.25">
      <c r="B29" s="5987" t="s">
        <v>2909</v>
      </c>
      <c r="C29" s="5988"/>
      <c r="D29" s="5988"/>
      <c r="E29" s="5988"/>
      <c r="F29" s="5988"/>
      <c r="G29" s="5988"/>
      <c r="H29" s="5988"/>
      <c r="I29" s="5988"/>
      <c r="J29" s="5988"/>
      <c r="K29" s="5989"/>
    </row>
    <row r="30" spans="2:11" ht="13.5" thickBot="1" x14ac:dyDescent="0.25">
      <c r="B30" s="2426"/>
      <c r="C30" s="2427">
        <v>2006</v>
      </c>
      <c r="D30" s="2427">
        <v>2007</v>
      </c>
      <c r="E30" s="2427">
        <v>2008</v>
      </c>
      <c r="F30" s="2427">
        <v>2009</v>
      </c>
      <c r="G30" s="2428">
        <v>2010</v>
      </c>
      <c r="H30" s="2428">
        <v>2011</v>
      </c>
      <c r="I30" s="2428">
        <f>+I22</f>
        <v>2012</v>
      </c>
      <c r="J30" s="2429">
        <f>+J22</f>
        <v>2013</v>
      </c>
      <c r="K30" s="2428" t="str">
        <f>+K22</f>
        <v>2014 (jul)</v>
      </c>
    </row>
    <row r="31" spans="2:11" x14ac:dyDescent="0.2">
      <c r="B31" s="2430" t="s">
        <v>1722</v>
      </c>
      <c r="C31" s="2431">
        <v>0.48</v>
      </c>
      <c r="D31" s="2431">
        <v>0.25</v>
      </c>
      <c r="E31" s="2431">
        <v>0.25</v>
      </c>
      <c r="F31" s="2431">
        <v>0.17</v>
      </c>
      <c r="G31" s="2432">
        <f>+'[1]Max-Min-Conec'!$D$27</f>
        <v>0.15</v>
      </c>
      <c r="H31" s="2432">
        <f>+'[1]Max-Min-Conec'!$D$52</f>
        <v>0.18</v>
      </c>
      <c r="I31" s="2432">
        <f>+'[1]Max-Min-Conec'!$D$73</f>
        <v>0.18</v>
      </c>
      <c r="J31" s="2432">
        <f>+'[1]Max-Min-Conec'!$D$99</f>
        <v>0.18</v>
      </c>
      <c r="K31" s="2432">
        <f>+'[1]Max-Min-Conec'!$D$99</f>
        <v>0.18</v>
      </c>
    </row>
    <row r="32" spans="2:11" x14ac:dyDescent="0.2">
      <c r="B32" s="2430" t="s">
        <v>1721</v>
      </c>
      <c r="C32" s="2431">
        <v>0.44</v>
      </c>
      <c r="D32" s="2431">
        <v>0.44</v>
      </c>
      <c r="E32" s="2431">
        <v>0.25</v>
      </c>
      <c r="F32" s="2431">
        <f>+'[2]OTEC-Pre'!$K$2</f>
        <v>0.18179499999999998</v>
      </c>
      <c r="G32" s="2432">
        <f>+'[1]Max-Min.Otecel'!$D$23</f>
        <v>0.15</v>
      </c>
      <c r="H32" s="2432">
        <v>0.18</v>
      </c>
      <c r="I32" s="2432">
        <v>0.1</v>
      </c>
      <c r="J32" s="2432">
        <v>0.1</v>
      </c>
      <c r="K32" s="2432">
        <v>0.1</v>
      </c>
    </row>
    <row r="33" spans="2:11" ht="13.5" thickBot="1" x14ac:dyDescent="0.25">
      <c r="B33" s="2433" t="s">
        <v>3163</v>
      </c>
      <c r="C33" s="2434">
        <v>0.39</v>
      </c>
      <c r="D33" s="2434">
        <v>0.39</v>
      </c>
      <c r="E33" s="2434">
        <v>0.18</v>
      </c>
      <c r="F33" s="2441">
        <v>0.18</v>
      </c>
      <c r="G33" s="2442">
        <v>0.18</v>
      </c>
      <c r="H33" s="2442">
        <v>0.18</v>
      </c>
      <c r="I33" s="2442">
        <f>+Resumen!C25</f>
        <v>0.16</v>
      </c>
      <c r="J33" s="2442">
        <f>+H33</f>
        <v>0.18</v>
      </c>
      <c r="K33" s="2442">
        <f>+I33</f>
        <v>0.16</v>
      </c>
    </row>
    <row r="34" spans="2:11" ht="13.5" thickBot="1" x14ac:dyDescent="0.25">
      <c r="B34" s="2436"/>
      <c r="C34" s="2523">
        <f t="shared" ref="C34:I34" si="4">AVERAGE(C31:C33)</f>
        <v>0.4366666666666667</v>
      </c>
      <c r="D34" s="2523">
        <f t="shared" si="4"/>
        <v>0.36000000000000004</v>
      </c>
      <c r="E34" s="2523">
        <f t="shared" si="4"/>
        <v>0.22666666666666666</v>
      </c>
      <c r="F34" s="2523">
        <f t="shared" si="4"/>
        <v>0.17726500000000001</v>
      </c>
      <c r="G34" s="2524">
        <f t="shared" si="4"/>
        <v>0.16</v>
      </c>
      <c r="H34" s="2524">
        <f>AVERAGE(H31:H33)</f>
        <v>0.18000000000000002</v>
      </c>
      <c r="I34" s="2524">
        <f t="shared" si="4"/>
        <v>0.1466666666666667</v>
      </c>
      <c r="J34" s="2524">
        <f t="shared" ref="J34:K34" si="5">AVERAGE(J31:J33)</f>
        <v>0.15333333333333335</v>
      </c>
      <c r="K34" s="2524">
        <f t="shared" si="5"/>
        <v>0.1466666666666667</v>
      </c>
    </row>
    <row r="36" spans="2:11" ht="13.5" thickBot="1" x14ac:dyDescent="0.25"/>
    <row r="37" spans="2:11" ht="13.5" thickBot="1" x14ac:dyDescent="0.25">
      <c r="B37" s="5987" t="s">
        <v>2910</v>
      </c>
      <c r="C37" s="5988"/>
      <c r="D37" s="5988"/>
      <c r="E37" s="5988"/>
      <c r="F37" s="5988"/>
      <c r="G37" s="5988"/>
      <c r="H37" s="5988"/>
      <c r="I37" s="5988"/>
      <c r="J37" s="5988"/>
      <c r="K37" s="5989"/>
    </row>
    <row r="38" spans="2:11" x14ac:dyDescent="0.2">
      <c r="B38" s="2426"/>
      <c r="C38" s="2427">
        <v>2006</v>
      </c>
      <c r="D38" s="2427">
        <v>2007</v>
      </c>
      <c r="E38" s="2427">
        <v>2008</v>
      </c>
      <c r="F38" s="2427">
        <v>2009</v>
      </c>
      <c r="G38" s="2428">
        <v>2010</v>
      </c>
      <c r="H38" s="2428">
        <v>2011</v>
      </c>
      <c r="I38" s="2428">
        <f>+I30</f>
        <v>2012</v>
      </c>
      <c r="J38" s="2428">
        <f>+J30</f>
        <v>2013</v>
      </c>
      <c r="K38" s="2428" t="str">
        <f>+K30</f>
        <v>2014 (jul)</v>
      </c>
    </row>
    <row r="39" spans="2:11" x14ac:dyDescent="0.2">
      <c r="B39" s="2430" t="s">
        <v>1722</v>
      </c>
      <c r="C39" s="2431">
        <v>0.48</v>
      </c>
      <c r="D39" s="2431">
        <v>0.1</v>
      </c>
      <c r="E39" s="2431">
        <v>0.1</v>
      </c>
      <c r="F39" s="2431">
        <v>0.05</v>
      </c>
      <c r="G39" s="2432">
        <v>0.05</v>
      </c>
      <c r="H39" s="2432">
        <v>0.05</v>
      </c>
      <c r="I39" s="2432">
        <f>+Resumen!E23</f>
        <v>0.05</v>
      </c>
      <c r="J39" s="2432">
        <f>+H39</f>
        <v>0.05</v>
      </c>
      <c r="K39" s="2432">
        <f>+I39</f>
        <v>0.05</v>
      </c>
    </row>
    <row r="40" spans="2:11" x14ac:dyDescent="0.2">
      <c r="B40" s="2430" t="s">
        <v>1721</v>
      </c>
      <c r="C40" s="2431">
        <v>0.27</v>
      </c>
      <c r="D40" s="2431">
        <v>0.15</v>
      </c>
      <c r="E40" s="2431">
        <v>0.08</v>
      </c>
      <c r="F40" s="2431">
        <v>0.08</v>
      </c>
      <c r="G40" s="2432">
        <v>0.08</v>
      </c>
      <c r="H40" s="2432">
        <v>0.08</v>
      </c>
      <c r="I40" s="2432">
        <f>+Resumen!E24</f>
        <v>0.08</v>
      </c>
      <c r="J40" s="2432">
        <f>+H40</f>
        <v>0.08</v>
      </c>
      <c r="K40" s="2432">
        <f>+I40</f>
        <v>0.08</v>
      </c>
    </row>
    <row r="41" spans="2:11" ht="13.5" thickBot="1" x14ac:dyDescent="0.25">
      <c r="B41" s="2433" t="s">
        <v>3163</v>
      </c>
      <c r="C41" s="2434">
        <v>0.39</v>
      </c>
      <c r="D41" s="2434">
        <v>0.13</v>
      </c>
      <c r="E41" s="2434">
        <v>0.05</v>
      </c>
      <c r="F41" s="2434">
        <v>0.05</v>
      </c>
      <c r="G41" s="2435">
        <v>0.05</v>
      </c>
      <c r="H41" s="2435">
        <v>0.05</v>
      </c>
      <c r="I41" s="2435">
        <f>+Resumen!E25</f>
        <v>0.04</v>
      </c>
      <c r="J41" s="2435">
        <v>0.04</v>
      </c>
      <c r="K41" s="2435">
        <v>0.04</v>
      </c>
    </row>
    <row r="42" spans="2:11" ht="13.5" thickBot="1" x14ac:dyDescent="0.25">
      <c r="B42" s="2436"/>
      <c r="C42" s="2523">
        <f t="shared" ref="C42:I42" si="6">AVERAGE(C39:C41)</f>
        <v>0.38000000000000006</v>
      </c>
      <c r="D42" s="2523">
        <f t="shared" si="6"/>
        <v>0.12666666666666668</v>
      </c>
      <c r="E42" s="2523">
        <f t="shared" si="6"/>
        <v>7.6666666666666661E-2</v>
      </c>
      <c r="F42" s="2523">
        <f t="shared" si="6"/>
        <v>0.06</v>
      </c>
      <c r="G42" s="2524">
        <f t="shared" si="6"/>
        <v>0.06</v>
      </c>
      <c r="H42" s="2524">
        <f>AVERAGE(H39:H41)</f>
        <v>0.06</v>
      </c>
      <c r="I42" s="2524">
        <f t="shared" si="6"/>
        <v>5.6666666666666671E-2</v>
      </c>
      <c r="J42" s="2524">
        <f t="shared" ref="J42:K42" si="7">AVERAGE(J39:J41)</f>
        <v>5.6666666666666671E-2</v>
      </c>
      <c r="K42" s="2524">
        <f t="shared" si="7"/>
        <v>5.6666666666666671E-2</v>
      </c>
    </row>
    <row r="43" spans="2:11" x14ac:dyDescent="0.2">
      <c r="C43" s="2440"/>
      <c r="D43" s="2440"/>
      <c r="E43" s="2440"/>
      <c r="F43" s="2440"/>
      <c r="G43" s="2440"/>
      <c r="H43" s="2440"/>
      <c r="I43" s="2440"/>
      <c r="J43" s="2440"/>
      <c r="K43" s="2440"/>
    </row>
    <row r="44" spans="2:11" ht="13.5" thickBot="1" x14ac:dyDescent="0.25"/>
    <row r="45" spans="2:11" ht="13.5" thickBot="1" x14ac:dyDescent="0.25">
      <c r="B45" s="5990" t="s">
        <v>411</v>
      </c>
      <c r="C45" s="5991"/>
      <c r="D45" s="5991"/>
      <c r="E45" s="5991"/>
      <c r="F45" s="5991"/>
      <c r="G45" s="5991"/>
      <c r="H45" s="5991"/>
      <c r="I45" s="5991"/>
      <c r="J45" s="5991"/>
      <c r="K45" s="5992"/>
    </row>
    <row r="46" spans="2:11" x14ac:dyDescent="0.2">
      <c r="B46" s="2426" t="s">
        <v>337</v>
      </c>
      <c r="C46" s="2427">
        <v>2006</v>
      </c>
      <c r="D46" s="2427">
        <v>2007</v>
      </c>
      <c r="E46" s="2427">
        <v>2008</v>
      </c>
      <c r="F46" s="2427">
        <v>2009</v>
      </c>
      <c r="G46" s="2427">
        <v>2010</v>
      </c>
      <c r="H46" s="2428">
        <v>2011</v>
      </c>
      <c r="I46" s="2428">
        <f>+I38</f>
        <v>2012</v>
      </c>
      <c r="J46" s="2428">
        <f>+J38</f>
        <v>2013</v>
      </c>
      <c r="K46" s="2428" t="str">
        <f>+K38</f>
        <v>2014 (jul)</v>
      </c>
    </row>
    <row r="47" spans="2:11" x14ac:dyDescent="0.2">
      <c r="B47" s="2443" t="s">
        <v>412</v>
      </c>
      <c r="C47" s="2431">
        <f t="shared" ref="C47:I47" si="8">+C18</f>
        <v>0.15566666666666665</v>
      </c>
      <c r="D47" s="2431">
        <f t="shared" si="8"/>
        <v>0.13700000000000001</v>
      </c>
      <c r="E47" s="2431">
        <f t="shared" si="8"/>
        <v>0.12146666666666665</v>
      </c>
      <c r="F47" s="2431">
        <f t="shared" si="8"/>
        <v>0.12146666666666665</v>
      </c>
      <c r="G47" s="2431">
        <f t="shared" si="8"/>
        <v>0.15</v>
      </c>
      <c r="H47" s="2432">
        <f>+H18</f>
        <v>0.13</v>
      </c>
      <c r="I47" s="2432">
        <f t="shared" si="8"/>
        <v>0.15</v>
      </c>
      <c r="J47" s="2432">
        <f t="shared" ref="J47:K47" si="9">+J18</f>
        <v>0.14666666666666667</v>
      </c>
      <c r="K47" s="2432">
        <f t="shared" si="9"/>
        <v>0.14666666666666667</v>
      </c>
    </row>
    <row r="48" spans="2:11" x14ac:dyDescent="0.2">
      <c r="B48" s="2443" t="s">
        <v>413</v>
      </c>
      <c r="C48" s="2431">
        <f>+C26</f>
        <v>7.166666666666667E-2</v>
      </c>
      <c r="D48" s="2431">
        <f t="shared" ref="D48:I48" si="10">+D26</f>
        <v>6.8333333333333343E-2</v>
      </c>
      <c r="E48" s="2431">
        <f t="shared" si="10"/>
        <v>6.8333333333333343E-2</v>
      </c>
      <c r="F48" s="2431">
        <f t="shared" si="10"/>
        <v>0.04</v>
      </c>
      <c r="G48" s="2431">
        <f t="shared" si="10"/>
        <v>3.3333333333333333E-2</v>
      </c>
      <c r="H48" s="2431">
        <f t="shared" si="10"/>
        <v>0.04</v>
      </c>
      <c r="I48" s="2431">
        <f t="shared" si="10"/>
        <v>5.5333333333333339E-2</v>
      </c>
      <c r="J48" s="2431">
        <f t="shared" ref="J48:K48" si="11">+J26</f>
        <v>5.8293333333333336E-2</v>
      </c>
      <c r="K48" s="2431">
        <f t="shared" si="11"/>
        <v>5.8293333333333336E-2</v>
      </c>
    </row>
    <row r="49" spans="2:11" x14ac:dyDescent="0.2">
      <c r="B49" s="2443" t="s">
        <v>414</v>
      </c>
      <c r="C49" s="2431">
        <f>+C34</f>
        <v>0.4366666666666667</v>
      </c>
      <c r="D49" s="2431">
        <f t="shared" ref="D49:I49" si="12">+D34</f>
        <v>0.36000000000000004</v>
      </c>
      <c r="E49" s="2431">
        <f t="shared" si="12"/>
        <v>0.22666666666666666</v>
      </c>
      <c r="F49" s="2431">
        <f t="shared" si="12"/>
        <v>0.17726500000000001</v>
      </c>
      <c r="G49" s="2431">
        <f t="shared" si="12"/>
        <v>0.16</v>
      </c>
      <c r="H49" s="2431">
        <f t="shared" si="12"/>
        <v>0.18000000000000002</v>
      </c>
      <c r="I49" s="2431">
        <f t="shared" si="12"/>
        <v>0.1466666666666667</v>
      </c>
      <c r="J49" s="2431">
        <f t="shared" ref="J49:K49" si="13">+J34</f>
        <v>0.15333333333333335</v>
      </c>
      <c r="K49" s="2431">
        <f t="shared" si="13"/>
        <v>0.1466666666666667</v>
      </c>
    </row>
    <row r="50" spans="2:11" ht="13.5" thickBot="1" x14ac:dyDescent="0.25">
      <c r="B50" s="2444" t="s">
        <v>415</v>
      </c>
      <c r="C50" s="2434">
        <f>+C42</f>
        <v>0.38000000000000006</v>
      </c>
      <c r="D50" s="2434">
        <f t="shared" ref="D50:I50" si="14">+D42</f>
        <v>0.12666666666666668</v>
      </c>
      <c r="E50" s="2434">
        <f t="shared" si="14"/>
        <v>7.6666666666666661E-2</v>
      </c>
      <c r="F50" s="2434">
        <f t="shared" si="14"/>
        <v>0.06</v>
      </c>
      <c r="G50" s="2434">
        <f t="shared" si="14"/>
        <v>0.06</v>
      </c>
      <c r="H50" s="2434">
        <f t="shared" si="14"/>
        <v>0.06</v>
      </c>
      <c r="I50" s="2434">
        <f t="shared" si="14"/>
        <v>5.6666666666666671E-2</v>
      </c>
      <c r="J50" s="2434">
        <f t="shared" ref="J50:K50" si="15">+J42</f>
        <v>5.6666666666666671E-2</v>
      </c>
      <c r="K50" s="2434">
        <f t="shared" si="15"/>
        <v>5.6666666666666671E-2</v>
      </c>
    </row>
    <row r="52" spans="2:11" ht="13.5" thickBot="1" x14ac:dyDescent="0.25"/>
    <row r="53" spans="2:11" ht="13.5" thickBot="1" x14ac:dyDescent="0.25">
      <c r="B53" s="5987" t="s">
        <v>416</v>
      </c>
      <c r="C53" s="5988"/>
      <c r="D53" s="5988"/>
      <c r="E53" s="5988"/>
      <c r="F53" s="5988"/>
      <c r="G53" s="5988"/>
      <c r="H53" s="5988"/>
      <c r="I53" s="5988"/>
      <c r="J53" s="5988"/>
      <c r="K53" s="5989"/>
    </row>
    <row r="54" spans="2:11" x14ac:dyDescent="0.2">
      <c r="B54" s="2445"/>
      <c r="C54" s="3444">
        <v>2006</v>
      </c>
      <c r="D54" s="3444">
        <v>2007</v>
      </c>
      <c r="E54" s="3444">
        <v>2008</v>
      </c>
      <c r="F54" s="3444">
        <v>2009</v>
      </c>
      <c r="G54" s="2446">
        <v>2010</v>
      </c>
      <c r="H54" s="2446">
        <v>2011</v>
      </c>
      <c r="I54" s="2446">
        <f>+I46</f>
        <v>2012</v>
      </c>
      <c r="J54" s="2446">
        <f>+J46</f>
        <v>2013</v>
      </c>
      <c r="K54" s="2447" t="str">
        <f>+K46</f>
        <v>2014 (jul)</v>
      </c>
    </row>
    <row r="55" spans="2:11" x14ac:dyDescent="0.2">
      <c r="B55" s="2443" t="s">
        <v>417</v>
      </c>
      <c r="C55" s="2431">
        <v>0.5</v>
      </c>
      <c r="D55" s="2431">
        <v>0.5</v>
      </c>
      <c r="E55" s="2431">
        <v>0.22</v>
      </c>
      <c r="F55" s="2431">
        <v>0.22</v>
      </c>
      <c r="G55" s="2432">
        <v>0.22</v>
      </c>
      <c r="H55" s="2432">
        <v>0.22</v>
      </c>
      <c r="I55" s="2432">
        <v>0.22</v>
      </c>
      <c r="J55" s="2432">
        <v>0.22</v>
      </c>
      <c r="K55" s="2432">
        <v>0.22</v>
      </c>
    </row>
    <row r="56" spans="2:11" x14ac:dyDescent="0.2">
      <c r="B56" s="2443" t="s">
        <v>418</v>
      </c>
      <c r="C56" s="2431">
        <v>0.5</v>
      </c>
      <c r="D56" s="2431">
        <v>0.5</v>
      </c>
      <c r="E56" s="2431">
        <v>0.22</v>
      </c>
      <c r="F56" s="2431">
        <v>0.22</v>
      </c>
      <c r="G56" s="2432">
        <v>0.22</v>
      </c>
      <c r="H56" s="2432">
        <v>0.22</v>
      </c>
      <c r="I56" s="2432">
        <v>0.22</v>
      </c>
      <c r="J56" s="2432">
        <v>0.22</v>
      </c>
      <c r="K56" s="2432">
        <v>0.22</v>
      </c>
    </row>
    <row r="57" spans="2:11" ht="13.5" thickBot="1" x14ac:dyDescent="0.25">
      <c r="B57" s="2448" t="s">
        <v>3163</v>
      </c>
      <c r="C57" s="2431">
        <v>0.49</v>
      </c>
      <c r="D57" s="2431">
        <v>0.49</v>
      </c>
      <c r="E57" s="2431">
        <v>0.49</v>
      </c>
      <c r="F57" s="2431">
        <v>0.49</v>
      </c>
      <c r="G57" s="2432">
        <v>0.49</v>
      </c>
      <c r="H57" s="2432">
        <v>0.49</v>
      </c>
      <c r="I57" s="2432">
        <v>0.22</v>
      </c>
      <c r="J57" s="2432">
        <v>0.22</v>
      </c>
      <c r="K57" s="2432">
        <v>0.22</v>
      </c>
    </row>
    <row r="58" spans="2:11" ht="13.5" thickBot="1" x14ac:dyDescent="0.25">
      <c r="B58" s="2444" t="s">
        <v>419</v>
      </c>
      <c r="C58" s="2525">
        <f t="shared" ref="C58:I58" si="16">AVERAGE(C55:C57)</f>
        <v>0.49666666666666665</v>
      </c>
      <c r="D58" s="2525">
        <f t="shared" si="16"/>
        <v>0.49666666666666665</v>
      </c>
      <c r="E58" s="2525">
        <f t="shared" si="16"/>
        <v>0.31</v>
      </c>
      <c r="F58" s="2525">
        <f t="shared" si="16"/>
        <v>0.31</v>
      </c>
      <c r="G58" s="2526">
        <f t="shared" si="16"/>
        <v>0.31</v>
      </c>
      <c r="H58" s="2526">
        <f>AVERAGE(H55:H57)</f>
        <v>0.31</v>
      </c>
      <c r="I58" s="2526">
        <f t="shared" si="16"/>
        <v>0.22</v>
      </c>
      <c r="J58" s="2526">
        <f t="shared" ref="J58:K58" si="17">AVERAGE(J55:J57)</f>
        <v>0.22</v>
      </c>
      <c r="K58" s="2526">
        <f t="shared" si="17"/>
        <v>0.22</v>
      </c>
    </row>
    <row r="60" spans="2:11" x14ac:dyDescent="0.2">
      <c r="B60" s="2527" t="s">
        <v>1474</v>
      </c>
      <c r="C60" s="2528"/>
      <c r="D60" s="2529"/>
    </row>
    <row r="61" spans="2:11" x14ac:dyDescent="0.2">
      <c r="B61" s="2527"/>
      <c r="C61" s="2528"/>
      <c r="D61" s="2529"/>
    </row>
    <row r="62" spans="2:11" x14ac:dyDescent="0.2">
      <c r="B62" s="2530" t="s">
        <v>2905</v>
      </c>
      <c r="C62" s="2528"/>
      <c r="D62" s="2529"/>
    </row>
    <row r="63" spans="2:11" x14ac:dyDescent="0.2">
      <c r="B63" s="2530" t="s">
        <v>2906</v>
      </c>
      <c r="C63" s="2531"/>
      <c r="D63" s="2529"/>
    </row>
    <row r="64" spans="2:11" x14ac:dyDescent="0.2">
      <c r="B64" s="2532"/>
      <c r="C64" s="2531"/>
      <c r="D64" s="2529"/>
    </row>
    <row r="65" spans="2:3" x14ac:dyDescent="0.2">
      <c r="B65" s="2449"/>
      <c r="C65" s="2449"/>
    </row>
    <row r="66" spans="2:3" x14ac:dyDescent="0.2">
      <c r="B66" s="2451"/>
      <c r="C66" s="2451"/>
    </row>
  </sheetData>
  <sheetProtection algorithmName="SHA-512" hashValue="1P9NoVULFH2W6xGbucCLN9tWmCeSO6pAiPi7Wtn3tXQArMuSj223g82D2cvHuj5+nwqSgewUQcBAvK0nF2cH3Q==" saltValue="WSDqbuE//12npc9hjOwdqw==" spinCount="100000" sheet="1" objects="1" scenarios="1"/>
  <mergeCells count="6">
    <mergeCell ref="B53:K53"/>
    <mergeCell ref="B45:K45"/>
    <mergeCell ref="B37:K37"/>
    <mergeCell ref="B29:K29"/>
    <mergeCell ref="B13:K13"/>
    <mergeCell ref="B21:K21"/>
  </mergeCells>
  <pageMargins left="0.75" right="0.75" top="1" bottom="1" header="0" footer="0"/>
  <pageSetup paperSize="9" orientation="portrait"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18</vt:i4>
      </vt:variant>
    </vt:vector>
  </HeadingPairs>
  <TitlesOfParts>
    <vt:vector size="18" baseType="lpstr">
      <vt:lpstr>Inicio</vt:lpstr>
      <vt:lpstr>Resumen</vt:lpstr>
      <vt:lpstr>Conecel S.A.</vt:lpstr>
      <vt:lpstr>Otecel S.A.</vt:lpstr>
      <vt:lpstr>CNT EP. (ex-Telecsa S.A.)</vt:lpstr>
      <vt:lpstr>Gráfico1</vt:lpstr>
      <vt:lpstr>Gráfico2</vt:lpstr>
      <vt:lpstr>Gráfico3</vt:lpstr>
      <vt:lpstr>Evo.TarifONNET</vt:lpstr>
      <vt:lpstr>Gráfico4</vt:lpstr>
      <vt:lpstr>Gráfico5</vt:lpstr>
      <vt:lpstr>Gráfico6</vt:lpstr>
      <vt:lpstr>Gráfico7</vt:lpstr>
      <vt:lpstr>EvoTariOFFNET</vt:lpstr>
      <vt:lpstr>Gráfico8</vt:lpstr>
      <vt:lpstr>Gráfico9</vt:lpstr>
      <vt:lpstr>Gráfico10</vt:lpstr>
      <vt:lpstr>Gráfico11</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SENATEL</dc:creator>
  <cp:lastModifiedBy>Daniela Estrella</cp:lastModifiedBy>
  <cp:lastPrinted>2014-06-19T17:08:23Z</cp:lastPrinted>
  <dcterms:created xsi:type="dcterms:W3CDTF">2003-01-31T16:44:47Z</dcterms:created>
  <dcterms:modified xsi:type="dcterms:W3CDTF">2014-08-20T15:27:50Z</dcterms:modified>
</cp:coreProperties>
</file>